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filterPrivacy="1" codeName="ThisWorkbook"/>
  <xr:revisionPtr revIDLastSave="0" documentId="13_ncr:1_{29EB79C9-C490-494C-8EEE-9723D2C99FF2}" xr6:coauthVersionLast="47" xr6:coauthVersionMax="47" xr10:uidLastSave="{00000000-0000-0000-0000-000000000000}"/>
  <bookViews>
    <workbookView xWindow="-110" yWindow="-110" windowWidth="19420" windowHeight="11500" tabRatio="879" firstSheet="1" activeTab="1" xr2:uid="{00000000-000D-0000-FFFF-FFFF00000000}"/>
  </bookViews>
  <sheets>
    <sheet name="Master Sheet" sheetId="47" state="veryHidden" r:id="rId1"/>
    <sheet name="DPR Sum." sheetId="3" r:id="rId2"/>
    <sheet name="Master Sheet " sheetId="69" r:id="rId3"/>
    <sheet name="WIP-FDN" sheetId="55" r:id="rId4"/>
    <sheet name="Gang Movement" sheetId="67" state="hidden" r:id="rId5"/>
    <sheet name="Support Required" sheetId="48" state="hidden" r:id="rId6"/>
    <sheet name="WIP-ERC" sheetId="65" r:id="rId7"/>
    <sheet name="Line Details" sheetId="63" r:id="rId8"/>
    <sheet name="Visual_Chart" sheetId="64" r:id="rId9"/>
    <sheet name="Foundation Activity" sheetId="71" r:id="rId10"/>
    <sheet name="Supply" sheetId="74" r:id="rId11"/>
    <sheet name="Sheet2" sheetId="75" state="hidden" r:id="rId12"/>
  </sheets>
  <definedNames>
    <definedName name="\0" localSheetId="1">#REF!</definedName>
    <definedName name="\0" localSheetId="2">#REF!</definedName>
    <definedName name="\0">#REF!</definedName>
    <definedName name="\A" localSheetId="1">#REF!</definedName>
    <definedName name="\A" localSheetId="2">#REF!</definedName>
    <definedName name="\A">#REF!</definedName>
    <definedName name="\B" localSheetId="1">#REF!</definedName>
    <definedName name="\B" localSheetId="2">#REF!</definedName>
    <definedName name="\B">#REF!</definedName>
    <definedName name="\C" localSheetId="1">#REF!</definedName>
    <definedName name="\C" localSheetId="2">#REF!</definedName>
    <definedName name="\C">#REF!</definedName>
    <definedName name="\i" localSheetId="1">#REF!</definedName>
    <definedName name="\i" localSheetId="2">#REF!</definedName>
    <definedName name="\i">#REF!</definedName>
    <definedName name="\M" localSheetId="1">#REF!</definedName>
    <definedName name="\M" localSheetId="2">#REF!</definedName>
    <definedName name="\M">#REF!</definedName>
    <definedName name="\N" localSheetId="1">#REF!</definedName>
    <definedName name="\N" localSheetId="2">#REF!</definedName>
    <definedName name="\N">#REF!</definedName>
    <definedName name="\P" localSheetId="1">#REF!</definedName>
    <definedName name="\P" localSheetId="2">#REF!</definedName>
    <definedName name="\P">#REF!</definedName>
    <definedName name="\R" localSheetId="1">#REF!</definedName>
    <definedName name="\R" localSheetId="2">#REF!</definedName>
    <definedName name="\R">#REF!</definedName>
    <definedName name="\U" localSheetId="1">#REF!</definedName>
    <definedName name="\U" localSheetId="2">#REF!</definedName>
    <definedName name="\U">#REF!</definedName>
    <definedName name="\V" localSheetId="1">#REF!</definedName>
    <definedName name="\V" localSheetId="2">#REF!</definedName>
    <definedName name="\V">#REF!</definedName>
    <definedName name="\z" localSheetId="1">#REF!</definedName>
    <definedName name="\z" localSheetId="2">#REF!</definedName>
    <definedName name="\z">#REF!</definedName>
    <definedName name="_____A655600" localSheetId="1">#REF!</definedName>
    <definedName name="____A655600" localSheetId="1">#REF!</definedName>
    <definedName name="___A655600" localSheetId="1">#REF!</definedName>
    <definedName name="__123Graph_C" localSheetId="1" hidden="1">#REF!</definedName>
    <definedName name="__123Graph_C" localSheetId="2" hidden="1">#REF!</definedName>
    <definedName name="__123Graph_C" hidden="1">#REF!</definedName>
    <definedName name="__A655600" localSheetId="1">#REF!</definedName>
    <definedName name="__a655601" localSheetId="1">#REF!</definedName>
    <definedName name="__KEY3" localSheetId="1" hidden="1">#REF!</definedName>
    <definedName name="__ROD6" localSheetId="1">#REF!</definedName>
    <definedName name="__xlnm._FilterDatabase">#N/A</definedName>
    <definedName name="_123" localSheetId="2">#REF!</definedName>
    <definedName name="_123">#REF!</definedName>
    <definedName name="_124" localSheetId="2" hidden="1">#REF!</definedName>
    <definedName name="_124" hidden="1">#REF!</definedName>
    <definedName name="_A1" localSheetId="1">#REF!</definedName>
    <definedName name="_A10" localSheetId="1">#REF!</definedName>
    <definedName name="_A13" localSheetId="1">#REF!</definedName>
    <definedName name="_A2" localSheetId="1">#REF!</definedName>
    <definedName name="_A3" localSheetId="1">#REF!</definedName>
    <definedName name="_A4" localSheetId="1">#REF!</definedName>
    <definedName name="_A5" localSheetId="1">#REF!</definedName>
    <definedName name="_A6" localSheetId="1">#REF!</definedName>
    <definedName name="_A655600" localSheetId="1">#REF!</definedName>
    <definedName name="_a655601" localSheetId="1">#REF!</definedName>
    <definedName name="_A7" localSheetId="1">#REF!</definedName>
    <definedName name="_A8" localSheetId="1">#REF!</definedName>
    <definedName name="_A9" localSheetId="1">#REF!</definedName>
    <definedName name="_Fill" localSheetId="1" hidden="1">#REF!</definedName>
    <definedName name="_Fill" localSheetId="2" hidden="1">#REF!</definedName>
    <definedName name="_Fill" hidden="1">#REF!</definedName>
    <definedName name="_xlnm._FilterDatabase" localSheetId="9" hidden="1">'Foundation Activity'!$A$2:$AD$667</definedName>
    <definedName name="_xlnm._FilterDatabase" localSheetId="4" hidden="1">'Gang Movement'!$Q$2:$R$2</definedName>
    <definedName name="_xlnm._FilterDatabase" localSheetId="7" hidden="1">'Line Details'!$A$6:$Z$554</definedName>
    <definedName name="_xlnm._FilterDatabase" localSheetId="0" hidden="1">'Master Sheet'!$A$17:$BG$357</definedName>
    <definedName name="_xlnm._FilterDatabase" localSheetId="2" hidden="1">'Master Sheet '!$A$481:$BG$481</definedName>
    <definedName name="_xlnm._FilterDatabase" localSheetId="3" hidden="1">'WIP-FDN'!$A$7:$P$275</definedName>
    <definedName name="_xlnm._FilterDatabase">#NAME?</definedName>
    <definedName name="_Key1" localSheetId="1" hidden="1">#REF!</definedName>
    <definedName name="_Key1" localSheetId="2" hidden="1">#REF!</definedName>
    <definedName name="_Key1" hidden="1">#REF!</definedName>
    <definedName name="_Key2" localSheetId="1" hidden="1">#REF!</definedName>
    <definedName name="_Key2" localSheetId="2" hidden="1">#REF!</definedName>
    <definedName name="_Key2" hidden="1">#REF!</definedName>
    <definedName name="_KEY3" localSheetId="1" hidden="1">#REF!</definedName>
    <definedName name="_OK1" localSheetId="2">#REF!</definedName>
    <definedName name="_OK1">#REF!</definedName>
    <definedName name="_OK2" localSheetId="2">#REF!</definedName>
    <definedName name="_OK2">#REF!</definedName>
    <definedName name="_Order1" hidden="1">255</definedName>
    <definedName name="_Order2" hidden="1">255</definedName>
    <definedName name="_ROD6" localSheetId="1">#REF!</definedName>
    <definedName name="_Sort" localSheetId="1" hidden="1">#REF!</definedName>
    <definedName name="_Sort" localSheetId="2" hidden="1">#REF!</definedName>
    <definedName name="_Sort" hidden="1">#REF!</definedName>
    <definedName name="_Visual_Chart">#REF!</definedName>
    <definedName name="_xleta.IFERROR" hidden="1" xlm="1">#NAME?</definedName>
    <definedName name="_xleta.MATCH" hidden="1" xlm="1">#NAME?</definedName>
    <definedName name="_xleta.SUM" hidden="1" xlm="1">#NAME?</definedName>
    <definedName name="_xlpm.cur" hidden="1" xlm="1">#NAME?</definedName>
    <definedName name="_xlpm.loc" hidden="1" xlm="1">#NAME?</definedName>
    <definedName name="_xlpm.pits" hidden="1" xlm="1">#NAME?</definedName>
    <definedName name="_xlpm.prev" hidden="1" xlm="1">#NAME?</definedName>
    <definedName name="_xlpm.r" hidden="1" xlm="1">#NAME?</definedName>
    <definedName name="A" localSheetId="1">#REF!</definedName>
    <definedName name="A" localSheetId="2">#REF!</definedName>
    <definedName name="A">#REF!</definedName>
    <definedName name="A.T.RAJAN" localSheetId="1">#REF!</definedName>
    <definedName name="A.T.RAJAN" localSheetId="2">#REF!</definedName>
    <definedName name="A.T.RAJAN">#REF!</definedName>
    <definedName name="A1_" localSheetId="1">#REF!</definedName>
    <definedName name="A1_" localSheetId="2">#REF!</definedName>
    <definedName name="A1_">#REF!</definedName>
    <definedName name="A10_" localSheetId="1">#REF!</definedName>
    <definedName name="A10_" localSheetId="2">#REF!</definedName>
    <definedName name="A10_">#REF!</definedName>
    <definedName name="A13_" localSheetId="1">#REF!</definedName>
    <definedName name="A13_" localSheetId="2">#REF!</definedName>
    <definedName name="A13_">#REF!</definedName>
    <definedName name="A2_" localSheetId="1">#REF!</definedName>
    <definedName name="A2_" localSheetId="2">#REF!</definedName>
    <definedName name="A2_">#REF!</definedName>
    <definedName name="A3_" localSheetId="1">#REF!</definedName>
    <definedName name="A3_" localSheetId="2">#REF!</definedName>
    <definedName name="A3_">#REF!</definedName>
    <definedName name="A4_" localSheetId="1">#REF!</definedName>
    <definedName name="A4_" localSheetId="2">#REF!</definedName>
    <definedName name="A4_">#REF!</definedName>
    <definedName name="A5_" localSheetId="1">#REF!</definedName>
    <definedName name="A5_" localSheetId="2">#REF!</definedName>
    <definedName name="A5_">#REF!</definedName>
    <definedName name="A6_" localSheetId="1">#REF!</definedName>
    <definedName name="A6_" localSheetId="2">#REF!</definedName>
    <definedName name="A6_">#REF!</definedName>
    <definedName name="A7_" localSheetId="1">#REF!</definedName>
    <definedName name="A7_" localSheetId="2">#REF!</definedName>
    <definedName name="A7_">#REF!</definedName>
    <definedName name="A8_" localSheetId="1">#REF!</definedName>
    <definedName name="A8_" localSheetId="2">#REF!</definedName>
    <definedName name="A8_">#REF!</definedName>
    <definedName name="A9_" localSheetId="1">#REF!</definedName>
    <definedName name="A9_" localSheetId="2">#REF!</definedName>
    <definedName name="A9_">#REF!</definedName>
    <definedName name="AA" localSheetId="1">#REF!</definedName>
    <definedName name="AA" localSheetId="2">#REF!</definedName>
    <definedName name="AA">#REF!</definedName>
    <definedName name="aaaa" localSheetId="1">#REF!</definedName>
    <definedName name="aaaa" localSheetId="2">#REF!</definedName>
    <definedName name="aaaa">#REF!</definedName>
    <definedName name="aaaaaaaaaaaa" localSheetId="2">#REF!</definedName>
    <definedName name="aaaaaaaaaaaa">#REF!</definedName>
    <definedName name="aaaaaaaaaaaaa" localSheetId="2">#REF!</definedName>
    <definedName name="aaaaaaaaaaaaa">#REF!</definedName>
    <definedName name="aab" localSheetId="1" hidden="1">#REF!</definedName>
    <definedName name="ab" localSheetId="1">#REF!</definedName>
    <definedName name="ab" localSheetId="2">#REF!</definedName>
    <definedName name="ab">#REF!</definedName>
    <definedName name="ABC" localSheetId="1">#REF!</definedName>
    <definedName name="ABC" localSheetId="2">#REF!</definedName>
    <definedName name="ABC">#REF!</definedName>
    <definedName name="adfs" localSheetId="2">#REF!</definedName>
    <definedName name="adfs">#REF!</definedName>
    <definedName name="ADG" localSheetId="1">#REF!</definedName>
    <definedName name="ADVIK" localSheetId="1">#REF!</definedName>
    <definedName name="ADVIK" localSheetId="2">#REF!</definedName>
    <definedName name="ADVIK">#REF!</definedName>
    <definedName name="AE" localSheetId="1">#REF!</definedName>
    <definedName name="AF" localSheetId="1">#REF!</definedName>
    <definedName name="AFF" localSheetId="1">#REF!</definedName>
    <definedName name="AG" localSheetId="1">#REF!</definedName>
    <definedName name="AGE" localSheetId="2">#REF!</definedName>
    <definedName name="AGE">#REF!</definedName>
    <definedName name="AK" localSheetId="1">#REF!</definedName>
    <definedName name="AL" localSheetId="1">#REF!</definedName>
    <definedName name="AP" localSheetId="1">#REF!</definedName>
    <definedName name="april_qty" localSheetId="1">#REF!</definedName>
    <definedName name="AQ" localSheetId="1">#REF!</definedName>
    <definedName name="AS" localSheetId="1">#REF!</definedName>
    <definedName name="AS" localSheetId="2">#REF!</definedName>
    <definedName name="AS">#REF!</definedName>
    <definedName name="ASD" localSheetId="1">#REF!</definedName>
    <definedName name="ASF" localSheetId="1">#REF!</definedName>
    <definedName name="August" localSheetId="1">#REF!</definedName>
    <definedName name="August" localSheetId="2">#REF!</definedName>
    <definedName name="August">#REF!</definedName>
    <definedName name="AWW" localSheetId="1">#REF!</definedName>
    <definedName name="AZ" localSheetId="2">#REF!</definedName>
    <definedName name="AZ">#REF!</definedName>
    <definedName name="B" localSheetId="1">#REF!</definedName>
    <definedName name="B" localSheetId="2">#REF!</definedName>
    <definedName name="B">#REF!</definedName>
    <definedName name="BANK_REPORT" localSheetId="2">#REF!</definedName>
    <definedName name="BANK_REPORT">#REF!</definedName>
    <definedName name="bb" localSheetId="1">#REF!</definedName>
    <definedName name="bb" localSheetId="2">#REF!</definedName>
    <definedName name="bb">#REF!</definedName>
    <definedName name="bbbbbbbbbbbbb" localSheetId="2">#REF!</definedName>
    <definedName name="bbbbbbbbbbbbb">#REF!</definedName>
    <definedName name="BBNXN" localSheetId="1">#REF!</definedName>
    <definedName name="BBNXN" localSheetId="2">#REF!</definedName>
    <definedName name="BBNXN">#REF!</definedName>
    <definedName name="bol" localSheetId="1">#REF!</definedName>
    <definedName name="boml" localSheetId="1">#REF!</definedName>
    <definedName name="botl" localSheetId="1">#REF!</definedName>
    <definedName name="botn" localSheetId="1">#REF!</definedName>
    <definedName name="Breaks" localSheetId="1">#REF!</definedName>
    <definedName name="bua" localSheetId="1">#REF!</definedName>
    <definedName name="C_" localSheetId="1">#REF!</definedName>
    <definedName name="C_" localSheetId="2">#REF!</definedName>
    <definedName name="C_">#REF!</definedName>
    <definedName name="cant" localSheetId="1">#REF!</definedName>
    <definedName name="cccccccccc" localSheetId="2">#REF!</definedName>
    <definedName name="cccccccccc">#REF!</definedName>
    <definedName name="ccccccccccccccccccc" localSheetId="2">#REF!</definedName>
    <definedName name="ccccccccccccccccccc">#REF!</definedName>
    <definedName name="ccccccddd" localSheetId="2">#REF!</definedName>
    <definedName name="ccccccddd">#REF!</definedName>
    <definedName name="Columns" localSheetId="1">#REF!</definedName>
    <definedName name="Comm" localSheetId="1">#REF!</definedName>
    <definedName name="Comm" localSheetId="2">#REF!</definedName>
    <definedName name="Comm">#REF!</definedName>
    <definedName name="Cost_code" localSheetId="1">#REF!</definedName>
    <definedName name="cr">#REF!</definedName>
    <definedName name="cummeas_may1006" localSheetId="1">#REF!</definedName>
    <definedName name="cummeas_up_to_mar" localSheetId="1">#REF!</definedName>
    <definedName name="d" localSheetId="1" hidden="1">#REF!</definedName>
    <definedName name="d" localSheetId="2">#REF!</definedName>
    <definedName name="d">#REF!</definedName>
    <definedName name="DATA" localSheetId="1">#REF!</definedName>
    <definedName name="DATA" localSheetId="2">#REF!</definedName>
    <definedName name="DATA">#REF!</definedName>
    <definedName name="_xlnm.Database" localSheetId="1">#REF!</definedName>
    <definedName name="_xlnm.Database" localSheetId="2">#REF!</definedName>
    <definedName name="_xlnm.Database">#REF!</definedName>
    <definedName name="dd" localSheetId="1" hidden="1">#REF!</definedName>
    <definedName name="DDD" localSheetId="1" hidden="1">#REF!</definedName>
    <definedName name="ddddd" localSheetId="1">#REF!</definedName>
    <definedName name="dev">#REF!</definedName>
    <definedName name="df" localSheetId="1" hidden="1">#REF!</definedName>
    <definedName name="DS" localSheetId="1">#REF!</definedName>
    <definedName name="E" localSheetId="1">#REF!</definedName>
    <definedName name="E" localSheetId="2">#REF!</definedName>
    <definedName name="E">#REF!</definedName>
    <definedName name="ERE04SPWIPStatus" localSheetId="2">#REF!</definedName>
    <definedName name="ERE04SPWIPStatus">#REF!</definedName>
    <definedName name="Excel_BuiltIn__FilterDatabase_3" localSheetId="1">#REF!</definedName>
    <definedName name="Excel_BuiltIn__FilterDatabase_3" localSheetId="2">#REF!</definedName>
    <definedName name="Excel_BuiltIn__FilterDatabase_3">#REF!</definedName>
    <definedName name="Excel_BuiltIn__FilterDatabase_4" localSheetId="1">#REF!</definedName>
    <definedName name="Excel_BuiltIn__FilterDatabase_4" localSheetId="2">#REF!</definedName>
    <definedName name="Excel_BuiltIn__FilterDatabase_4">#REF!</definedName>
    <definedName name="Excel_BuiltIn__FilterDatabase_5" localSheetId="1">#REF!</definedName>
    <definedName name="Excel_BuiltIn__FilterDatabase_5" localSheetId="2">#REF!</definedName>
    <definedName name="Excel_BuiltIn__FilterDatabase_5">#REF!</definedName>
    <definedName name="Excel_BuiltIn__FilterDatabase_6" localSheetId="1">#REF!</definedName>
    <definedName name="Excel_BuiltIn__FilterDatabase_6" localSheetId="2">#REF!</definedName>
    <definedName name="Excel_BuiltIn__FilterDatabase_6">#REF!</definedName>
    <definedName name="Excel_BuiltIn_Print_Area_2" localSheetId="1">#REF!</definedName>
    <definedName name="Excel_BuiltIn_Print_Area_2" localSheetId="2">#REF!</definedName>
    <definedName name="Excel_BuiltIn_Print_Area_2">#REF!</definedName>
    <definedName name="F" localSheetId="1">#REF!</definedName>
    <definedName name="F" localSheetId="2">#REF!</definedName>
    <definedName name="F">#REF!</definedName>
    <definedName name="FA" localSheetId="1">#REF!</definedName>
    <definedName name="FA" localSheetId="2">#REF!</definedName>
    <definedName name="FA">#REF!</definedName>
    <definedName name="fasf" localSheetId="1">#REF!</definedName>
    <definedName name="fasf" localSheetId="2">#REF!</definedName>
    <definedName name="fasf">#REF!</definedName>
    <definedName name="FD" localSheetId="1">#REF!</definedName>
    <definedName name="FDF" localSheetId="1">#REF!</definedName>
    <definedName name="Fdn" localSheetId="1">#REF!</definedName>
    <definedName name="feb_qty_rev_3" localSheetId="1">#REF!</definedName>
    <definedName name="feb_rev4_qty" localSheetId="1">#REF!</definedName>
    <definedName name="ff" localSheetId="1" hidden="1">#REF!</definedName>
    <definedName name="Fill_" localSheetId="2" hidden="1">#REF!</definedName>
    <definedName name="Fill_" hidden="1">#REF!</definedName>
    <definedName name="form_type" localSheetId="1">#REF!</definedName>
    <definedName name="form_type">#REF!</definedName>
    <definedName name="fs" localSheetId="1">#REF!</definedName>
    <definedName name="G" localSheetId="1">#REF!</definedName>
    <definedName name="G" localSheetId="2">#REF!</definedName>
    <definedName name="G">#REF!</definedName>
    <definedName name="GG" localSheetId="1">#REF!</definedName>
    <definedName name="GGF" localSheetId="1">#REF!</definedName>
    <definedName name="GGG" localSheetId="1" hidden="1">#REF!</definedName>
    <definedName name="GH" localSheetId="1">#REF!</definedName>
    <definedName name="hh" localSheetId="1" hidden="1">#REF!</definedName>
    <definedName name="iiiiii" localSheetId="1">#REF!</definedName>
    <definedName name="iiiiii" localSheetId="2">#REF!</definedName>
    <definedName name="iiiiii">#REF!</definedName>
    <definedName name="INFLOW" localSheetId="2">#REF!</definedName>
    <definedName name="INFLOW">#REF!</definedName>
    <definedName name="insertplate_and_exp_joint" localSheetId="1">#REF!</definedName>
    <definedName name="JH" localSheetId="1">#REF!</definedName>
    <definedName name="jj" localSheetId="1">#REF!</definedName>
    <definedName name="JobID" localSheetId="1">#REF!</definedName>
    <definedName name="K" localSheetId="1">#REF!</definedName>
    <definedName name="K" localSheetId="2">#REF!</definedName>
    <definedName name="K">#REF!</definedName>
    <definedName name="K_183_PKTCL_LM_15" localSheetId="1">#REF!</definedName>
    <definedName name="K_183_PKTCL_LM_15" localSheetId="2">#REF!</definedName>
    <definedName name="K_183_PKTCL_LM_15">#REF!</definedName>
    <definedName name="kk" localSheetId="1">#REF!</definedName>
    <definedName name="KKK" localSheetId="1">#REF!</definedName>
    <definedName name="KKK" localSheetId="2">#REF!</definedName>
    <definedName name="KKK">#REF!</definedName>
    <definedName name="KP" localSheetId="1">#REF!</definedName>
    <definedName name="KP" localSheetId="2">#REF!</definedName>
    <definedName name="KP">#REF!</definedName>
    <definedName name="L_T_PY_RSTL_RB_55" localSheetId="1">#REF!</definedName>
    <definedName name="lakh">#REF!</definedName>
    <definedName name="lef" localSheetId="1">#REF!</definedName>
    <definedName name="lel" localSheetId="1">#REF!</definedName>
    <definedName name="Line_detail">'Line Details'!$A$7:$Z$347</definedName>
    <definedName name="LLL" localSheetId="1">#REF!</definedName>
    <definedName name="LLL" localSheetId="2">#REF!</definedName>
    <definedName name="LLL">#REF!</definedName>
    <definedName name="logo1">"Picture 7"</definedName>
    <definedName name="M_s.MAMTHA_CONTRACTORS" localSheetId="1">#REF!</definedName>
    <definedName name="M_s.MAMTHA_CONTRACTORS" localSheetId="2">#REF!</definedName>
    <definedName name="M_s.MAMTHA_CONTRACTORS">#REF!</definedName>
    <definedName name="MAACONSTN" localSheetId="1">#REF!</definedName>
    <definedName name="MAACONSTN" localSheetId="2">#REF!</definedName>
    <definedName name="MAACONSTN">#REF!</definedName>
    <definedName name="Maharastra" localSheetId="1">#REF!</definedName>
    <definedName name="Maharastra">#REF!</definedName>
    <definedName name="march_qty" localSheetId="1">#REF!</definedName>
    <definedName name="mhr" localSheetId="1">#REF!</definedName>
    <definedName name="MS200202rev2" localSheetId="1">#REF!</definedName>
    <definedName name="ms2002may1706" localSheetId="1">#REF!</definedName>
    <definedName name="msj" localSheetId="1">#REF!</definedName>
    <definedName name="msjune1807" localSheetId="1">#REF!</definedName>
    <definedName name="ND1VisualChart" localSheetId="1">#REF!</definedName>
    <definedName name="ND1VisualChart" localSheetId="2">#REF!</definedName>
    <definedName name="ND1VisualChart">#REF!</definedName>
    <definedName name="NONSOR" localSheetId="1">#REF!</definedName>
    <definedName name="num2text">#REF!</definedName>
    <definedName name="oct">#REF!</definedName>
    <definedName name="ok" localSheetId="1">#REF!</definedName>
    <definedName name="ok" localSheetId="2">#REF!</definedName>
    <definedName name="ok">#REF!</definedName>
    <definedName name="Page_Chart" localSheetId="2">#REF!</definedName>
    <definedName name="Page_Chart">#REF!</definedName>
    <definedName name="PAGE1" localSheetId="1">#REF!</definedName>
    <definedName name="PAGE1" localSheetId="2">#REF!</definedName>
    <definedName name="PAGE1">#REF!</definedName>
    <definedName name="Pane2" localSheetId="1">#REF!</definedName>
    <definedName name="PC_Location" localSheetId="2">#REF!</definedName>
    <definedName name="PC_Location">#REF!</definedName>
    <definedName name="plsdata" localSheetId="2">#REF!</definedName>
    <definedName name="plsdata">#REF!</definedName>
    <definedName name="PPS" localSheetId="2">#REF!</definedName>
    <definedName name="PPS">#REF!</definedName>
    <definedName name="_xlnm.Print_Area" localSheetId="1">'DPR Sum.'!$A$1:$Y$52</definedName>
    <definedName name="_xlnm.Print_Area" localSheetId="4">'Gang Movement'!$A$1:$I$12</definedName>
    <definedName name="_xlnm.Print_Area" localSheetId="7">'Line Details'!$A$1:$Z$343</definedName>
    <definedName name="_xlnm.Print_Area" localSheetId="2">#REF!</definedName>
    <definedName name="_xlnm.Print_Area" localSheetId="8">Visual_Chart!$A$1:$U$387</definedName>
    <definedName name="_xlnm.Print_Area" localSheetId="3">'WIP-FDN'!$A$1:$L$213</definedName>
    <definedName name="_xlnm.Print_Area">#REF!</definedName>
    <definedName name="PRINT_AREA_MI" localSheetId="1">#REF!</definedName>
    <definedName name="PRINT_AREA_MI" localSheetId="2">#REF!</definedName>
    <definedName name="PRINT_AREA_MI">#REF!</definedName>
    <definedName name="_xlnm.Print_Titles" localSheetId="7">'Line Details'!$4:$6</definedName>
    <definedName name="_xlnm.Print_Titles" localSheetId="2">#REF!</definedName>
    <definedName name="_xlnm.Print_Titles">#REF!</definedName>
    <definedName name="PRINT_TITLES_MI" localSheetId="1">#REF!</definedName>
    <definedName name="PRINT_TITLES_MI" localSheetId="2">#REF!</definedName>
    <definedName name="PRINT_TITLES_MI">#REF!</definedName>
    <definedName name="printarea" localSheetId="1">#REF!</definedName>
    <definedName name="qqqqqqqqqqqqqqqqqq" localSheetId="2">#REF!</definedName>
    <definedName name="qqqqqqqqqqqqqqqqqq">#REF!</definedName>
    <definedName name="Qty_as_on_apr" localSheetId="1">#REF!</definedName>
    <definedName name="QUANTITY" localSheetId="1">#REF!</definedName>
    <definedName name="QUANTITY" localSheetId="2">#REF!</definedName>
    <definedName name="QUANTITY">#REF!</definedName>
    <definedName name="RAJEEV_ERECTORS" localSheetId="1">#REF!</definedName>
    <definedName name="RAJEEV_ERECTORS" localSheetId="2">#REF!</definedName>
    <definedName name="RAJEEV_ERECTORS">#REF!</definedName>
    <definedName name="RARA" localSheetId="1">#REF!</definedName>
    <definedName name="RARA" localSheetId="2">#REF!</definedName>
    <definedName name="RARA">#REF!</definedName>
    <definedName name="RAVI" localSheetId="1">#REF!</definedName>
    <definedName name="RAVI" localSheetId="2">#REF!</definedName>
    <definedName name="RAVI">#REF!</definedName>
    <definedName name="_xlnm.Recorder" localSheetId="1">#REF!</definedName>
    <definedName name="_xlnm.Recorder" localSheetId="2">#REF!</definedName>
    <definedName name="_xlnm.Recorder">#REF!</definedName>
    <definedName name="rel" localSheetId="1">#REF!</definedName>
    <definedName name="Rev" localSheetId="1">#REF!</definedName>
    <definedName name="rig" localSheetId="1">#REF!</definedName>
    <definedName name="robot" localSheetId="1">#REF!</definedName>
    <definedName name="rosid" localSheetId="1">#REF!</definedName>
    <definedName name="rr" localSheetId="1">#REF!</definedName>
    <definedName name="RRR" localSheetId="1" hidden="1">#REF!</definedName>
    <definedName name="S" localSheetId="1">#REF!</definedName>
    <definedName name="S">#REF!</definedName>
    <definedName name="S0" localSheetId="1">#REF!</definedName>
    <definedName name="SA" localSheetId="1">#REF!</definedName>
    <definedName name="SAFAFSDF" localSheetId="1">#REF!</definedName>
    <definedName name="SAFAFSDF" localSheetId="2">#REF!</definedName>
    <definedName name="SAFAFSDF">#REF!</definedName>
    <definedName name="SAME" localSheetId="1">#REF!</definedName>
    <definedName name="SAME" localSheetId="2">#REF!</definedName>
    <definedName name="SAME">#REF!</definedName>
    <definedName name="sasi" localSheetId="1">#REF!</definedName>
    <definedName name="schools" localSheetId="1">#REF!</definedName>
    <definedName name="sd" localSheetId="1">#REF!</definedName>
    <definedName name="sd" localSheetId="2">#REF!</definedName>
    <definedName name="sd">#REF!</definedName>
    <definedName name="Sdate" localSheetId="1">#REF!</definedName>
    <definedName name="sdr" localSheetId="1">#REF!</definedName>
    <definedName name="SEPT" localSheetId="1">#REF!</definedName>
    <definedName name="SESHA_SAI_CONSTRUCTION" localSheetId="1">#REF!</definedName>
    <definedName name="SESHA_SAI_CONSTRUCTION" localSheetId="2">#REF!</definedName>
    <definedName name="SESHA_SAI_CONSTRUCTION">#REF!</definedName>
    <definedName name="sheet1" localSheetId="1">#REF!</definedName>
    <definedName name="sheet1" localSheetId="2">#REF!</definedName>
    <definedName name="sheet1">#REF!</definedName>
    <definedName name="SOR" localSheetId="1">#REF!</definedName>
    <definedName name="SS" localSheetId="1">#REF!</definedName>
    <definedName name="SS">#REF!</definedName>
    <definedName name="SSS" localSheetId="1">#REF!</definedName>
    <definedName name="SSS" localSheetId="2">#REF!</definedName>
    <definedName name="SSS">#REF!</definedName>
    <definedName name="state" localSheetId="1">#REF!</definedName>
    <definedName name="state">#REF!</definedName>
    <definedName name="stretch" localSheetId="1">#REF!</definedName>
    <definedName name="StrID" localSheetId="1">#REF!</definedName>
    <definedName name="Subject" localSheetId="1">#REF!</definedName>
    <definedName name="SUMM">#REF!</definedName>
    <definedName name="SUMMARYII" localSheetId="2">#REF!</definedName>
    <definedName name="SUMMARYII">#REF!</definedName>
    <definedName name="SUMMARYR">#REF!</definedName>
    <definedName name="SUMMERY" localSheetId="2">#REF!</definedName>
    <definedName name="SUMMERY">#REF!</definedName>
    <definedName name="SUPPLY" localSheetId="1">#REF!</definedName>
    <definedName name="SUPPLY" localSheetId="2">#REF!</definedName>
    <definedName name="SUPPLY">#REF!</definedName>
    <definedName name="T0" localSheetId="1">#REF!</definedName>
    <definedName name="t1_" localSheetId="1">#REF!</definedName>
    <definedName name="TableRange" localSheetId="1">#REF!</definedName>
    <definedName name="tala" localSheetId="1" hidden="1">#REF!</definedName>
    <definedName name="tala" localSheetId="2" hidden="1">#REF!</definedName>
    <definedName name="tala" hidden="1">#REF!</definedName>
    <definedName name="TANTRANSCO" localSheetId="2">#REF!</definedName>
    <definedName name="TANTRANSCO">#REF!</definedName>
    <definedName name="TARGET" localSheetId="2">#REF!</definedName>
    <definedName name="TARGET">#REF!</definedName>
    <definedName name="TEST" localSheetId="1">#REF!</definedName>
    <definedName name="TEST" localSheetId="2">#REF!</definedName>
    <definedName name="TEST">#REF!</definedName>
    <definedName name="Title1" localSheetId="1">#REF!</definedName>
    <definedName name="Title2" localSheetId="1">#REF!</definedName>
    <definedName name="TNEB" localSheetId="2">#REF!</definedName>
    <definedName name="TNEB">#REF!</definedName>
    <definedName name="tol" localSheetId="1">#REF!</definedName>
    <definedName name="topl" localSheetId="1">#REF!</definedName>
    <definedName name="topn" localSheetId="1">#REF!</definedName>
    <definedName name="ujj" localSheetId="1">#REF!</definedName>
    <definedName name="unit" localSheetId="1">#REF!</definedName>
    <definedName name="UNITA" localSheetId="1">#REF!</definedName>
    <definedName name="UNITB" localSheetId="1">#REF!</definedName>
    <definedName name="UNITC" localSheetId="1">#REF!</definedName>
    <definedName name="unitD" localSheetId="1">#REF!</definedName>
    <definedName name="V_Chart" localSheetId="2">#REF!</definedName>
    <definedName name="V_Chart">#REF!</definedName>
    <definedName name="vertical_col_and_corner_walls" localSheetId="1">#REF!</definedName>
    <definedName name="VIJAY" localSheetId="1">#REF!</definedName>
    <definedName name="VIJAY" localSheetId="2">#REF!</definedName>
    <definedName name="VIJAY">#REF!</definedName>
    <definedName name="VISUAL" localSheetId="1">#REF!</definedName>
    <definedName name="VISUAL" localSheetId="2">#REF!</definedName>
    <definedName name="VISUAL">#REF!</definedName>
    <definedName name="Visual_Chart" localSheetId="2">#REF!</definedName>
    <definedName name="Visual_Chart">#REF!</definedName>
    <definedName name="Visuals">Visual_Chart!$A$11:$U$387</definedName>
    <definedName name="Viual_chart" localSheetId="1">#REF!</definedName>
    <definedName name="Viual_chart" localSheetId="2">#REF!</definedName>
    <definedName name="Viual_chart">#REF!</definedName>
    <definedName name="W" localSheetId="1">#REF!</definedName>
    <definedName name="W" localSheetId="2">#REF!</definedName>
    <definedName name="W">#REF!</definedName>
    <definedName name="Waiting">"Picture 1"</definedName>
    <definedName name="we" localSheetId="1">#REF!</definedName>
    <definedName name="we" localSheetId="2">#REF!</definedName>
    <definedName name="we">#REF!</definedName>
    <definedName name="work" localSheetId="1">#REF!</definedName>
    <definedName name="ww" localSheetId="1">#REF!</definedName>
    <definedName name="x" localSheetId="1">#REF!</definedName>
    <definedName name="XZZ" localSheetId="1">#REF!</definedName>
    <definedName name="XZZ" localSheetId="2">#REF!</definedName>
    <definedName name="XZZ">#REF!</definedName>
    <definedName name="전체" localSheetId="1">#REF!</definedName>
    <definedName name="전체" localSheetId="2">#REF!</definedName>
    <definedName name="전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65" l="1"/>
  <c r="C643" i="71" a="1"/>
  <c r="C643" i="71" s="1"/>
  <c r="C644" i="71" s="1"/>
  <c r="C645" i="71" s="1"/>
  <c r="C646" i="71" s="1"/>
  <c r="C647" i="71" s="1"/>
  <c r="J25" i="3"/>
  <c r="J606" i="69"/>
  <c r="C633" i="71" a="1"/>
  <c r="C633" i="71" s="1"/>
  <c r="C634" i="71" s="1"/>
  <c r="C635" i="71" s="1"/>
  <c r="C636" i="71" s="1"/>
  <c r="AC618" i="71"/>
  <c r="C618" i="71" a="1"/>
  <c r="C618" i="71" s="1"/>
  <c r="C619" i="71" s="1"/>
  <c r="C620" i="71" s="1"/>
  <c r="C621" i="71" s="1"/>
  <c r="C622" i="71" s="1"/>
  <c r="C33" i="65"/>
  <c r="F33" i="74"/>
  <c r="F34" i="74"/>
  <c r="F35" i="74"/>
  <c r="F36" i="74"/>
  <c r="F37" i="74"/>
  <c r="F38" i="74"/>
  <c r="F39" i="74"/>
  <c r="E28" i="74"/>
  <c r="D28" i="74"/>
  <c r="F25" i="74"/>
  <c r="F26" i="74"/>
  <c r="F27" i="74"/>
  <c r="AC613" i="71" l="1"/>
  <c r="C613" i="71" a="1"/>
  <c r="C613" i="71" s="1"/>
  <c r="C614" i="71" s="1"/>
  <c r="C615" i="71" s="1"/>
  <c r="C616" i="71" s="1"/>
  <c r="C617" i="71" s="1"/>
  <c r="C24" i="65"/>
  <c r="N24" i="65" s="1"/>
  <c r="L24" i="65" s="1"/>
  <c r="C25" i="65"/>
  <c r="N25" i="65" s="1"/>
  <c r="L25" i="65" s="1"/>
  <c r="C23" i="65"/>
  <c r="C26" i="65"/>
  <c r="N26" i="65" s="1"/>
  <c r="L26" i="65" s="1"/>
  <c r="C32" i="65"/>
  <c r="N32" i="65" s="1"/>
  <c r="L32" i="65" s="1"/>
  <c r="C31" i="65"/>
  <c r="N31" i="65" s="1"/>
  <c r="L31" i="65" s="1"/>
  <c r="C30" i="65"/>
  <c r="N30" i="65" s="1"/>
  <c r="L30" i="65" s="1"/>
  <c r="C29" i="65"/>
  <c r="N29" i="65" s="1"/>
  <c r="L29" i="65" s="1"/>
  <c r="AC608" i="71"/>
  <c r="C608" i="71" a="1"/>
  <c r="C608" i="71" s="1"/>
  <c r="C609" i="71" s="1"/>
  <c r="C610" i="71" s="1"/>
  <c r="C611" i="71" s="1"/>
  <c r="C612" i="71" s="1"/>
  <c r="C638" i="71" a="1"/>
  <c r="C638" i="71" s="1"/>
  <c r="C639" i="71" s="1"/>
  <c r="C640" i="71" s="1"/>
  <c r="C641" i="71" s="1"/>
  <c r="C642" i="71" s="1"/>
  <c r="N33" i="65"/>
  <c r="L33" i="65" s="1"/>
  <c r="N34" i="65"/>
  <c r="L34" i="65" s="1"/>
  <c r="N35" i="65"/>
  <c r="N36" i="65"/>
  <c r="N37" i="65"/>
  <c r="N38" i="65"/>
  <c r="N39" i="65"/>
  <c r="N40" i="65"/>
  <c r="N41" i="65"/>
  <c r="N42" i="65"/>
  <c r="N43" i="65"/>
  <c r="N44" i="65"/>
  <c r="N45" i="65"/>
  <c r="N46" i="65"/>
  <c r="N47" i="65"/>
  <c r="N48" i="65"/>
  <c r="N49" i="65"/>
  <c r="N50" i="65"/>
  <c r="N51" i="65"/>
  <c r="N52" i="65"/>
  <c r="N53" i="65"/>
  <c r="N54" i="65"/>
  <c r="N55" i="65"/>
  <c r="N56" i="65"/>
  <c r="N57" i="65"/>
  <c r="N58" i="65"/>
  <c r="N59" i="65"/>
  <c r="N60" i="65"/>
  <c r="N61" i="65"/>
  <c r="N62" i="65"/>
  <c r="N63" i="65"/>
  <c r="N64" i="65"/>
  <c r="N65" i="65"/>
  <c r="N66" i="65"/>
  <c r="N67" i="65"/>
  <c r="N68" i="65"/>
  <c r="N69" i="65"/>
  <c r="N70" i="65"/>
  <c r="N71" i="65"/>
  <c r="N72" i="65"/>
  <c r="N73" i="65"/>
  <c r="N74" i="65"/>
  <c r="N75" i="65"/>
  <c r="N76" i="65"/>
  <c r="N77" i="65"/>
  <c r="N78" i="65"/>
  <c r="N79" i="65"/>
  <c r="N80" i="65"/>
  <c r="N81" i="65"/>
  <c r="N82" i="65"/>
  <c r="N83" i="65"/>
  <c r="N84" i="65"/>
  <c r="N85" i="65"/>
  <c r="N86" i="65"/>
  <c r="N87" i="65"/>
  <c r="N88" i="65"/>
  <c r="N89" i="65"/>
  <c r="N90" i="65"/>
  <c r="N91" i="65"/>
  <c r="N92" i="65"/>
  <c r="N93" i="65"/>
  <c r="N94" i="65"/>
  <c r="N95" i="65"/>
  <c r="N96" i="65"/>
  <c r="N97" i="65"/>
  <c r="N98" i="65"/>
  <c r="N99" i="65"/>
  <c r="N100" i="65"/>
  <c r="N101" i="65"/>
  <c r="N102" i="65"/>
  <c r="N103" i="65"/>
  <c r="N104" i="65"/>
  <c r="N105" i="65"/>
  <c r="N106" i="65"/>
  <c r="N107" i="65"/>
  <c r="N108" i="65"/>
  <c r="N109" i="65"/>
  <c r="N110" i="65"/>
  <c r="N111" i="65"/>
  <c r="N112" i="65"/>
  <c r="N113" i="65"/>
  <c r="N114" i="65"/>
  <c r="N115" i="65"/>
  <c r="N116" i="65"/>
  <c r="N117" i="65"/>
  <c r="N118" i="65"/>
  <c r="N119" i="65"/>
  <c r="N120" i="65"/>
  <c r="N121" i="65"/>
  <c r="N122" i="65"/>
  <c r="N123" i="65"/>
  <c r="N124" i="65"/>
  <c r="N125" i="65"/>
  <c r="N126" i="65"/>
  <c r="N127" i="65"/>
  <c r="N128" i="65"/>
  <c r="N129" i="65"/>
  <c r="N130" i="65"/>
  <c r="N131" i="65"/>
  <c r="N132" i="65"/>
  <c r="N133" i="65"/>
  <c r="N134" i="65"/>
  <c r="N135" i="65"/>
  <c r="N136" i="65"/>
  <c r="N137" i="65"/>
  <c r="N138" i="65"/>
  <c r="N139" i="65"/>
  <c r="N140" i="65"/>
  <c r="N141" i="65"/>
  <c r="N142" i="65"/>
  <c r="N143" i="65"/>
  <c r="N144" i="65"/>
  <c r="N145" i="65"/>
  <c r="N146" i="65"/>
  <c r="N147" i="65"/>
  <c r="N148" i="65"/>
  <c r="N149" i="65"/>
  <c r="N150" i="65"/>
  <c r="N151" i="65"/>
  <c r="N152" i="65"/>
  <c r="N153" i="65"/>
  <c r="N154" i="65"/>
  <c r="N155" i="65"/>
  <c r="N156" i="65"/>
  <c r="N157" i="65"/>
  <c r="N158" i="65"/>
  <c r="N159" i="65"/>
  <c r="N160" i="65"/>
  <c r="N161" i="65"/>
  <c r="N162" i="65"/>
  <c r="N163" i="65"/>
  <c r="N164" i="65"/>
  <c r="N165" i="65"/>
  <c r="N166" i="65"/>
  <c r="N167" i="65"/>
  <c r="N168" i="65"/>
  <c r="N169" i="65"/>
  <c r="N170" i="65"/>
  <c r="N171" i="65"/>
  <c r="N172" i="65"/>
  <c r="N173" i="65"/>
  <c r="N174" i="65"/>
  <c r="N175" i="65"/>
  <c r="N176" i="65"/>
  <c r="N177" i="65"/>
  <c r="N178" i="65"/>
  <c r="N179" i="65"/>
  <c r="N180" i="65"/>
  <c r="N181" i="65"/>
  <c r="N182" i="65"/>
  <c r="N183" i="65"/>
  <c r="N184" i="65"/>
  <c r="N185" i="65"/>
  <c r="N186" i="65"/>
  <c r="N187" i="65"/>
  <c r="N188" i="65"/>
  <c r="N189" i="65"/>
  <c r="N190" i="65"/>
  <c r="N191" i="65"/>
  <c r="N192" i="65"/>
  <c r="N193" i="65"/>
  <c r="N194" i="65"/>
  <c r="N195" i="65"/>
  <c r="N196" i="65"/>
  <c r="N197" i="65"/>
  <c r="N198" i="65"/>
  <c r="N199" i="65"/>
  <c r="N200" i="65"/>
  <c r="N201" i="65"/>
  <c r="N202" i="65"/>
  <c r="N203" i="65"/>
  <c r="N204" i="65"/>
  <c r="N205" i="65"/>
  <c r="N206" i="65"/>
  <c r="N207" i="65"/>
  <c r="N208" i="65"/>
  <c r="N209" i="65"/>
  <c r="N210" i="65"/>
  <c r="N211" i="65"/>
  <c r="N212" i="65"/>
  <c r="N213" i="65"/>
  <c r="N214" i="65"/>
  <c r="N215" i="65"/>
  <c r="N216" i="65"/>
  <c r="N217" i="65"/>
  <c r="N218" i="65"/>
  <c r="N219" i="65"/>
  <c r="N220" i="65"/>
  <c r="N221" i="65"/>
  <c r="N222" i="65"/>
  <c r="N223" i="65"/>
  <c r="N224" i="65"/>
  <c r="N225" i="65"/>
  <c r="N226" i="65"/>
  <c r="N227" i="65"/>
  <c r="N228" i="65"/>
  <c r="N229" i="65"/>
  <c r="N230" i="65"/>
  <c r="N231" i="65"/>
  <c r="N232" i="65"/>
  <c r="N233" i="65"/>
  <c r="N234" i="65"/>
  <c r="N235" i="65"/>
  <c r="N236" i="65"/>
  <c r="N237" i="65"/>
  <c r="N238" i="65"/>
  <c r="N239" i="65"/>
  <c r="N240" i="65"/>
  <c r="N241" i="65"/>
  <c r="N242" i="65"/>
  <c r="N243" i="65"/>
  <c r="N244" i="65"/>
  <c r="N245" i="65"/>
  <c r="N246" i="65"/>
  <c r="N247" i="65"/>
  <c r="N248" i="65"/>
  <c r="N249" i="65"/>
  <c r="N250" i="65"/>
  <c r="N251" i="65"/>
  <c r="N252" i="65"/>
  <c r="N253" i="65"/>
  <c r="N254" i="65"/>
  <c r="N255" i="65"/>
  <c r="N256" i="65"/>
  <c r="N257" i="65"/>
  <c r="N258" i="65"/>
  <c r="N259" i="65"/>
  <c r="N260" i="65"/>
  <c r="N261" i="65"/>
  <c r="N262" i="65"/>
  <c r="N263" i="65"/>
  <c r="N264" i="65"/>
  <c r="N265" i="65"/>
  <c r="N266" i="65"/>
  <c r="N267" i="65"/>
  <c r="N268" i="65"/>
  <c r="N269" i="65"/>
  <c r="N270" i="65"/>
  <c r="N271" i="65"/>
  <c r="N272" i="65"/>
  <c r="N273" i="65"/>
  <c r="N274" i="65"/>
  <c r="N275" i="65"/>
  <c r="N13" i="65"/>
  <c r="L13" i="65" s="1"/>
  <c r="N23" i="65"/>
  <c r="L23" i="65" s="1"/>
  <c r="H31" i="75"/>
  <c r="H30" i="75"/>
  <c r="H29" i="75"/>
  <c r="H28" i="75"/>
  <c r="H27" i="75"/>
  <c r="H26" i="75"/>
  <c r="H25" i="75"/>
  <c r="H24" i="75"/>
  <c r="H23" i="75"/>
  <c r="H22" i="75"/>
  <c r="H21" i="75"/>
  <c r="H20" i="75"/>
  <c r="H19" i="75"/>
  <c r="H18" i="75"/>
  <c r="H17" i="75"/>
  <c r="H16" i="75"/>
  <c r="H15" i="75"/>
  <c r="H14" i="75"/>
  <c r="H13" i="75"/>
  <c r="H12" i="75"/>
  <c r="H11" i="75"/>
  <c r="H10" i="75"/>
  <c r="H9" i="75"/>
  <c r="H8" i="75"/>
  <c r="H7" i="75"/>
  <c r="H6" i="75"/>
  <c r="H5" i="75"/>
  <c r="H4" i="75"/>
  <c r="AC603" i="71"/>
  <c r="C603" i="71" a="1"/>
  <c r="C603" i="71" s="1"/>
  <c r="C604" i="71" s="1"/>
  <c r="C605" i="71" s="1"/>
  <c r="C606" i="71" s="1"/>
  <c r="C607" i="71" s="1"/>
  <c r="C22" i="65"/>
  <c r="N22" i="65" s="1"/>
  <c r="L22" i="65" s="1"/>
  <c r="C28" i="65"/>
  <c r="N28" i="65" s="1"/>
  <c r="L28" i="65" s="1"/>
  <c r="F23" i="74"/>
  <c r="F24" i="74"/>
  <c r="C648" i="71" a="1"/>
  <c r="C648" i="71" s="1"/>
  <c r="C649" i="71" s="1"/>
  <c r="C650" i="71" s="1"/>
  <c r="C651" i="71" s="1"/>
  <c r="C652" i="71" s="1"/>
  <c r="C628" i="71" a="1"/>
  <c r="C628" i="71" s="1"/>
  <c r="C629" i="71" s="1"/>
  <c r="C630" i="71" s="1"/>
  <c r="C631" i="71" s="1"/>
  <c r="C632" i="71" s="1"/>
  <c r="C623" i="71" a="1"/>
  <c r="C623" i="71" s="1"/>
  <c r="C624" i="71" s="1"/>
  <c r="C625" i="71" s="1"/>
  <c r="C626" i="71" s="1"/>
  <c r="C627" i="71" s="1"/>
  <c r="C27" i="65"/>
  <c r="N27" i="65" s="1"/>
  <c r="L27" i="65" s="1"/>
  <c r="AC598" i="71"/>
  <c r="AC593" i="71"/>
  <c r="AC588" i="71"/>
  <c r="C653" i="71" a="1"/>
  <c r="C653" i="71" s="1"/>
  <c r="C654" i="71" s="1"/>
  <c r="C655" i="71" s="1"/>
  <c r="C656" i="71" s="1"/>
  <c r="C657" i="71" s="1"/>
  <c r="I29" i="3"/>
  <c r="I25" i="3"/>
  <c r="M53" i="3"/>
  <c r="M54" i="3"/>
  <c r="M46" i="3"/>
  <c r="M47" i="3"/>
  <c r="M48" i="3"/>
  <c r="M49" i="3"/>
  <c r="M50" i="3"/>
  <c r="M42" i="3"/>
  <c r="M43" i="3"/>
  <c r="M38" i="3"/>
  <c r="M39" i="3"/>
  <c r="M34" i="3"/>
  <c r="M35" i="3"/>
  <c r="M31" i="3"/>
  <c r="M29" i="3"/>
  <c r="BK540" i="69" a="1"/>
  <c r="BK540" i="69" s="1"/>
  <c r="BJ540" i="69" a="1"/>
  <c r="BJ540" i="69" s="1"/>
  <c r="BK483" i="69" a="1"/>
  <c r="BK483" i="69" s="1"/>
  <c r="BJ483" i="69" a="1"/>
  <c r="BJ483" i="69" s="1"/>
  <c r="F470" i="69" s="1"/>
  <c r="BI503" i="69"/>
  <c r="BI483" i="69"/>
  <c r="BI484" i="69"/>
  <c r="BI485" i="69"/>
  <c r="BI486" i="69"/>
  <c r="BI487" i="69"/>
  <c r="BI488" i="69"/>
  <c r="BI489" i="69"/>
  <c r="BI490" i="69"/>
  <c r="BI491" i="69"/>
  <c r="BI492" i="69"/>
  <c r="BI493" i="69"/>
  <c r="BI494" i="69"/>
  <c r="BI495" i="69"/>
  <c r="BI496" i="69"/>
  <c r="BI497" i="69"/>
  <c r="BI498" i="69"/>
  <c r="BI499" i="69"/>
  <c r="BI500" i="69"/>
  <c r="BI501" i="69"/>
  <c r="BI502" i="69"/>
  <c r="BI504" i="69"/>
  <c r="BI505" i="69"/>
  <c r="BI506" i="69"/>
  <c r="BI507" i="69"/>
  <c r="BI508" i="69"/>
  <c r="BI509" i="69"/>
  <c r="BI482" i="69"/>
  <c r="Y545" i="69" a="1"/>
  <c r="Y545" i="69" s="1"/>
  <c r="BI540" i="69"/>
  <c r="BI541" i="69"/>
  <c r="BI542" i="69"/>
  <c r="BI543" i="69"/>
  <c r="BI544" i="69"/>
  <c r="BI545" i="69"/>
  <c r="BI546" i="69"/>
  <c r="BI547" i="69"/>
  <c r="BI548" i="69"/>
  <c r="BI549" i="69"/>
  <c r="BI550" i="69"/>
  <c r="BI551" i="69"/>
  <c r="BI552" i="69"/>
  <c r="BI553" i="69"/>
  <c r="BI554" i="69"/>
  <c r="BI555" i="69"/>
  <c r="BI556" i="69"/>
  <c r="BI557" i="69"/>
  <c r="BI558" i="69"/>
  <c r="BI559" i="69"/>
  <c r="BI560" i="69"/>
  <c r="BI561" i="69"/>
  <c r="BI562" i="69"/>
  <c r="BI539" i="69"/>
  <c r="Z562" i="69" a="1"/>
  <c r="Z562" i="69" s="1"/>
  <c r="Y562" i="69" a="1"/>
  <c r="Y562" i="69" s="1"/>
  <c r="Z561" i="69" a="1"/>
  <c r="Z561" i="69" s="1"/>
  <c r="Y561" i="69" a="1"/>
  <c r="Y561" i="69" s="1"/>
  <c r="Z560" i="69" a="1"/>
  <c r="Z560" i="69" s="1"/>
  <c r="Y560" i="69" a="1"/>
  <c r="Y560" i="69" s="1"/>
  <c r="Z559" i="69" a="1"/>
  <c r="Z559" i="69" s="1"/>
  <c r="Y559" i="69" a="1"/>
  <c r="Y559" i="69" s="1"/>
  <c r="Z558" i="69" a="1"/>
  <c r="Z558" i="69" s="1"/>
  <c r="Y558" i="69" a="1"/>
  <c r="Y558" i="69" s="1"/>
  <c r="Z557" i="69" a="1"/>
  <c r="Z557" i="69" s="1"/>
  <c r="Y557" i="69" a="1"/>
  <c r="Y557" i="69" s="1"/>
  <c r="Z556" i="69" a="1"/>
  <c r="Z556" i="69" s="1"/>
  <c r="Y556" i="69" a="1"/>
  <c r="Y556" i="69" s="1"/>
  <c r="Z555" i="69" a="1"/>
  <c r="Z555" i="69" s="1"/>
  <c r="Y555" i="69" a="1"/>
  <c r="Y555" i="69" s="1"/>
  <c r="Z554" i="69" a="1"/>
  <c r="Z554" i="69" s="1"/>
  <c r="Y554" i="69" a="1"/>
  <c r="Y554" i="69" s="1"/>
  <c r="Z553" i="69" a="1"/>
  <c r="Z553" i="69" s="1"/>
  <c r="Y553" i="69" a="1"/>
  <c r="Y553" i="69" s="1"/>
  <c r="Z552" i="69" a="1"/>
  <c r="Z552" i="69" s="1"/>
  <c r="Y552" i="69" a="1"/>
  <c r="Y552" i="69" s="1"/>
  <c r="Z551" i="69" a="1"/>
  <c r="Z551" i="69" s="1"/>
  <c r="Y551" i="69" a="1"/>
  <c r="Y551" i="69" s="1"/>
  <c r="Z550" i="69" a="1"/>
  <c r="Z550" i="69" s="1"/>
  <c r="Y550" i="69" a="1"/>
  <c r="Y550" i="69" s="1"/>
  <c r="Z549" i="69" a="1"/>
  <c r="Z549" i="69" s="1"/>
  <c r="Y549" i="69" a="1"/>
  <c r="Y549" i="69" s="1"/>
  <c r="Z548" i="69" a="1"/>
  <c r="Z548" i="69" s="1"/>
  <c r="Y548" i="69" a="1"/>
  <c r="Y548" i="69" s="1"/>
  <c r="Z547" i="69" a="1"/>
  <c r="Z547" i="69" s="1"/>
  <c r="Y547" i="69" a="1"/>
  <c r="Y547" i="69" s="1"/>
  <c r="Z546" i="69" a="1"/>
  <c r="Z546" i="69" s="1"/>
  <c r="Y546" i="69" a="1"/>
  <c r="Y546" i="69" s="1"/>
  <c r="Z545" i="69" a="1"/>
  <c r="Z545" i="69" s="1"/>
  <c r="Z544" i="69" a="1"/>
  <c r="Z544" i="69" s="1"/>
  <c r="Y544" i="69" a="1"/>
  <c r="Y544" i="69" s="1"/>
  <c r="Z543" i="69" a="1"/>
  <c r="Z543" i="69" s="1"/>
  <c r="Y543" i="69" a="1"/>
  <c r="Y543" i="69" s="1"/>
  <c r="Z542" i="69" a="1"/>
  <c r="Z542" i="69" s="1"/>
  <c r="Y542" i="69" a="1"/>
  <c r="Y542" i="69" s="1"/>
  <c r="Z541" i="69" a="1"/>
  <c r="Z541" i="69" s="1"/>
  <c r="Y541" i="69" a="1"/>
  <c r="Y541" i="69" s="1"/>
  <c r="Z540" i="69" a="1"/>
  <c r="Z540" i="69" s="1"/>
  <c r="Y540" i="69" a="1"/>
  <c r="Y540" i="69" s="1"/>
  <c r="Y539" i="69" a="1"/>
  <c r="Y539" i="69" s="1"/>
  <c r="Y483" i="69" a="1"/>
  <c r="Y483" i="69" s="1"/>
  <c r="Z483" i="69" a="1"/>
  <c r="Z483" i="69" s="1"/>
  <c r="Y484" i="69" a="1"/>
  <c r="Y484" i="69" s="1"/>
  <c r="Z484" i="69" a="1"/>
  <c r="Z484" i="69" s="1"/>
  <c r="Y485" i="69" a="1"/>
  <c r="Y485" i="69" s="1"/>
  <c r="Z485" i="69" a="1"/>
  <c r="Z485" i="69" s="1"/>
  <c r="Y486" i="69" a="1"/>
  <c r="Y486" i="69" s="1"/>
  <c r="Z486" i="69" a="1"/>
  <c r="Z486" i="69" s="1"/>
  <c r="Y487" i="69" a="1"/>
  <c r="Y487" i="69" s="1"/>
  <c r="Z487" i="69" a="1"/>
  <c r="Z487" i="69" s="1"/>
  <c r="Y488" i="69" a="1"/>
  <c r="Y488" i="69" s="1"/>
  <c r="Z488" i="69" a="1"/>
  <c r="Z488" i="69" s="1"/>
  <c r="Y489" i="69" a="1"/>
  <c r="Y489" i="69" s="1"/>
  <c r="Z489" i="69" a="1"/>
  <c r="Z489" i="69" s="1"/>
  <c r="Y490" i="69" a="1"/>
  <c r="Y490" i="69" s="1"/>
  <c r="Z490" i="69" a="1"/>
  <c r="Z490" i="69" s="1"/>
  <c r="Y491" i="69" a="1"/>
  <c r="Y491" i="69" s="1"/>
  <c r="Z491" i="69" a="1"/>
  <c r="Z491" i="69" s="1"/>
  <c r="Y492" i="69" a="1"/>
  <c r="Y492" i="69" s="1"/>
  <c r="Z492" i="69" a="1"/>
  <c r="Z492" i="69" s="1"/>
  <c r="Y493" i="69" a="1"/>
  <c r="Y493" i="69" s="1"/>
  <c r="Z493" i="69" a="1"/>
  <c r="Z493" i="69" s="1"/>
  <c r="Y494" i="69" a="1"/>
  <c r="Y494" i="69" s="1"/>
  <c r="Z494" i="69" a="1"/>
  <c r="Z494" i="69" s="1"/>
  <c r="Y495" i="69" a="1"/>
  <c r="Y495" i="69" s="1"/>
  <c r="Z495" i="69" a="1"/>
  <c r="Z495" i="69" s="1"/>
  <c r="Y496" i="69" a="1"/>
  <c r="Y496" i="69" s="1"/>
  <c r="Z496" i="69" a="1"/>
  <c r="Z496" i="69" s="1"/>
  <c r="Y497" i="69" a="1"/>
  <c r="Y497" i="69" s="1"/>
  <c r="Z497" i="69" a="1"/>
  <c r="Z497" i="69" s="1"/>
  <c r="Y498" i="69" a="1"/>
  <c r="Y498" i="69" s="1"/>
  <c r="Z498" i="69" a="1"/>
  <c r="Z498" i="69" s="1"/>
  <c r="Y499" i="69" a="1"/>
  <c r="Y499" i="69" s="1"/>
  <c r="Z499" i="69" a="1"/>
  <c r="Z499" i="69" s="1"/>
  <c r="Y500" i="69" a="1"/>
  <c r="Y500" i="69" s="1"/>
  <c r="Z500" i="69" a="1"/>
  <c r="Z500" i="69" s="1"/>
  <c r="Y501" i="69" a="1"/>
  <c r="Y501" i="69" s="1"/>
  <c r="Z501" i="69" a="1"/>
  <c r="Z501" i="69" s="1"/>
  <c r="Y502" i="69" a="1"/>
  <c r="Y502" i="69" s="1"/>
  <c r="Z502" i="69" a="1"/>
  <c r="Z502" i="69" s="1"/>
  <c r="Y503" i="69" a="1"/>
  <c r="Y503" i="69" s="1"/>
  <c r="Z503" i="69" a="1"/>
  <c r="Z503" i="69" s="1"/>
  <c r="Y504" i="69" a="1"/>
  <c r="Y504" i="69" s="1"/>
  <c r="Z504" i="69" a="1"/>
  <c r="Z504" i="69" s="1"/>
  <c r="Y505" i="69" a="1"/>
  <c r="Y505" i="69" s="1"/>
  <c r="Z505" i="69" a="1"/>
  <c r="Z505" i="69" s="1"/>
  <c r="Y506" i="69" a="1"/>
  <c r="Y506" i="69" s="1"/>
  <c r="Z506" i="69" a="1"/>
  <c r="Z506" i="69" s="1"/>
  <c r="Y507" i="69" a="1"/>
  <c r="Y507" i="69" s="1"/>
  <c r="Z507" i="69" a="1"/>
  <c r="Z507" i="69" s="1"/>
  <c r="Y508" i="69" a="1"/>
  <c r="Y508" i="69" s="1"/>
  <c r="Z508" i="69" a="1"/>
  <c r="Z508" i="69" s="1"/>
  <c r="Y509" i="69" a="1"/>
  <c r="Y509" i="69" s="1"/>
  <c r="Z509" i="69" a="1"/>
  <c r="Z509" i="69" s="1"/>
  <c r="Y482" i="69" a="1"/>
  <c r="Y482" i="69" s="1"/>
  <c r="Z539" i="69" a="1"/>
  <c r="Z539" i="69" s="1"/>
  <c r="Z482" i="69" a="1"/>
  <c r="Z482" i="69" s="1"/>
  <c r="V541" i="69" a="1"/>
  <c r="V541" i="69" s="1"/>
  <c r="V542" i="69" a="1"/>
  <c r="V542" i="69" s="1"/>
  <c r="V543" i="69" a="1"/>
  <c r="V543" i="69" s="1"/>
  <c r="V544" i="69" a="1"/>
  <c r="V544" i="69" s="1"/>
  <c r="V545" i="69" a="1"/>
  <c r="V545" i="69" s="1"/>
  <c r="V546" i="69" a="1"/>
  <c r="V546" i="69" s="1"/>
  <c r="V547" i="69" a="1"/>
  <c r="V547" i="69" s="1"/>
  <c r="V548" i="69" a="1"/>
  <c r="V548" i="69" s="1"/>
  <c r="V549" i="69" a="1"/>
  <c r="V549" i="69" s="1"/>
  <c r="V550" i="69" a="1"/>
  <c r="V550" i="69" s="1"/>
  <c r="V551" i="69" a="1"/>
  <c r="V551" i="69" s="1"/>
  <c r="V552" i="69" a="1"/>
  <c r="V552" i="69" s="1"/>
  <c r="V553" i="69" a="1"/>
  <c r="V553" i="69" s="1"/>
  <c r="V554" i="69" a="1"/>
  <c r="V554" i="69" s="1"/>
  <c r="V555" i="69" a="1"/>
  <c r="V555" i="69" s="1"/>
  <c r="V556" i="69" a="1"/>
  <c r="V556" i="69" s="1"/>
  <c r="V557" i="69" a="1"/>
  <c r="V557" i="69" s="1"/>
  <c r="V558" i="69" a="1"/>
  <c r="V558" i="69" s="1"/>
  <c r="V559" i="69" a="1"/>
  <c r="V559" i="69" s="1"/>
  <c r="V560" i="69" a="1"/>
  <c r="V560" i="69" s="1"/>
  <c r="V561" i="69" a="1"/>
  <c r="V561" i="69" s="1"/>
  <c r="V562" i="69" a="1"/>
  <c r="V562" i="69" s="1"/>
  <c r="V540" i="69" a="1"/>
  <c r="V540" i="69" s="1"/>
  <c r="V484" i="69" a="1"/>
  <c r="V484" i="69" s="1"/>
  <c r="V485" i="69" a="1"/>
  <c r="V485" i="69" s="1"/>
  <c r="V486" i="69" a="1"/>
  <c r="V486" i="69" s="1"/>
  <c r="V487" i="69" a="1"/>
  <c r="V487" i="69" s="1"/>
  <c r="V488" i="69" a="1"/>
  <c r="V488" i="69" s="1"/>
  <c r="V489" i="69" a="1"/>
  <c r="V489" i="69" s="1"/>
  <c r="V490" i="69" a="1"/>
  <c r="V490" i="69" s="1"/>
  <c r="V491" i="69" a="1"/>
  <c r="V491" i="69" s="1"/>
  <c r="V492" i="69" a="1"/>
  <c r="V492" i="69" s="1"/>
  <c r="V493" i="69" a="1"/>
  <c r="V493" i="69" s="1"/>
  <c r="V494" i="69" a="1"/>
  <c r="V494" i="69" s="1"/>
  <c r="V495" i="69" a="1"/>
  <c r="V495" i="69" s="1"/>
  <c r="V496" i="69" a="1"/>
  <c r="V496" i="69" s="1"/>
  <c r="V497" i="69" a="1"/>
  <c r="V497" i="69" s="1"/>
  <c r="V498" i="69" a="1"/>
  <c r="V498" i="69" s="1"/>
  <c r="V499" i="69" a="1"/>
  <c r="V499" i="69" s="1"/>
  <c r="V500" i="69" a="1"/>
  <c r="V500" i="69" s="1"/>
  <c r="V501" i="69" a="1"/>
  <c r="V501" i="69" s="1"/>
  <c r="V502" i="69" a="1"/>
  <c r="V502" i="69" s="1"/>
  <c r="V503" i="69" a="1"/>
  <c r="V503" i="69" s="1"/>
  <c r="V504" i="69" a="1"/>
  <c r="V504" i="69" s="1"/>
  <c r="V505" i="69" a="1"/>
  <c r="V505" i="69" s="1"/>
  <c r="V506" i="69" a="1"/>
  <c r="V506" i="69" s="1"/>
  <c r="V507" i="69" a="1"/>
  <c r="V507" i="69" s="1"/>
  <c r="V508" i="69" a="1"/>
  <c r="V508" i="69" s="1"/>
  <c r="V483" i="69" a="1"/>
  <c r="V483" i="69" s="1"/>
  <c r="X540" i="69" a="1"/>
  <c r="X540" i="69" s="1"/>
  <c r="AB540" i="69" a="1"/>
  <c r="AB540" i="69" s="1"/>
  <c r="AC540" i="69" a="1"/>
  <c r="AC540" i="69" s="1"/>
  <c r="AD540" i="69" a="1"/>
  <c r="AD540" i="69" s="1"/>
  <c r="X541" i="69" a="1"/>
  <c r="X541" i="69" s="1"/>
  <c r="AB541" i="69" a="1"/>
  <c r="AB541" i="69" s="1"/>
  <c r="AC541" i="69" a="1"/>
  <c r="AC541" i="69" s="1"/>
  <c r="AD541" i="69" a="1"/>
  <c r="AD541" i="69"/>
  <c r="X542" i="69" a="1"/>
  <c r="X542" i="69" s="1"/>
  <c r="AB542" i="69" a="1"/>
  <c r="AB542" i="69" s="1"/>
  <c r="AC542" i="69" a="1"/>
  <c r="AC542" i="69" s="1"/>
  <c r="AD542" i="69" a="1"/>
  <c r="AD542" i="69" s="1"/>
  <c r="X543" i="69" a="1"/>
  <c r="X543" i="69" s="1"/>
  <c r="AB543" i="69" a="1"/>
  <c r="AB543" i="69" s="1"/>
  <c r="AC543" i="69" a="1"/>
  <c r="AC543" i="69" s="1"/>
  <c r="AD543" i="69" a="1"/>
  <c r="AD543" i="69" s="1"/>
  <c r="X544" i="69" a="1"/>
  <c r="X544" i="69" s="1"/>
  <c r="AB544" i="69" a="1"/>
  <c r="AB544" i="69" s="1"/>
  <c r="AC544" i="69" a="1"/>
  <c r="AC544" i="69" s="1"/>
  <c r="AD544" i="69" a="1"/>
  <c r="AD544" i="69" s="1"/>
  <c r="X545" i="69" a="1"/>
  <c r="X545" i="69" s="1"/>
  <c r="AB545" i="69" a="1"/>
  <c r="AB545" i="69" s="1"/>
  <c r="AC545" i="69" a="1"/>
  <c r="AC545" i="69" s="1"/>
  <c r="AD545" i="69" a="1"/>
  <c r="AD545" i="69" s="1"/>
  <c r="X546" i="69" a="1"/>
  <c r="X546" i="69" s="1"/>
  <c r="AB546" i="69" a="1"/>
  <c r="AB546" i="69" s="1"/>
  <c r="AC546" i="69" a="1"/>
  <c r="AC546" i="69" s="1"/>
  <c r="AD546" i="69" a="1"/>
  <c r="AD546" i="69" s="1"/>
  <c r="X547" i="69" a="1"/>
  <c r="X547" i="69" s="1"/>
  <c r="AB547" i="69" a="1"/>
  <c r="AB547" i="69" s="1"/>
  <c r="AC547" i="69" a="1"/>
  <c r="AC547" i="69" s="1"/>
  <c r="AD547" i="69" a="1"/>
  <c r="AD547" i="69" s="1"/>
  <c r="X548" i="69" a="1"/>
  <c r="X548" i="69" s="1"/>
  <c r="AB548" i="69" a="1"/>
  <c r="AB548" i="69" s="1"/>
  <c r="AC548" i="69" a="1"/>
  <c r="AC548" i="69" s="1"/>
  <c r="AD548" i="69" a="1"/>
  <c r="AD548" i="69" s="1"/>
  <c r="X549" i="69" a="1"/>
  <c r="X549" i="69" s="1"/>
  <c r="AB549" i="69" a="1"/>
  <c r="AB549" i="69" s="1"/>
  <c r="AC549" i="69" a="1"/>
  <c r="AC549" i="69" s="1"/>
  <c r="AD549" i="69" a="1"/>
  <c r="AD549" i="69" s="1"/>
  <c r="X550" i="69" a="1"/>
  <c r="X550" i="69" s="1"/>
  <c r="AB550" i="69" a="1"/>
  <c r="AB550" i="69" s="1"/>
  <c r="AC550" i="69" a="1"/>
  <c r="AC550" i="69" s="1"/>
  <c r="AD550" i="69" a="1"/>
  <c r="AD550" i="69" s="1"/>
  <c r="X551" i="69" a="1"/>
  <c r="X551" i="69" s="1"/>
  <c r="AB551" i="69" a="1"/>
  <c r="AB551" i="69" s="1"/>
  <c r="AC551" i="69" a="1"/>
  <c r="AC551" i="69" s="1"/>
  <c r="AD551" i="69" a="1"/>
  <c r="AD551" i="69" s="1"/>
  <c r="X552" i="69" a="1"/>
  <c r="X552" i="69" s="1"/>
  <c r="AB552" i="69" a="1"/>
  <c r="AB552" i="69" s="1"/>
  <c r="AC552" i="69" a="1"/>
  <c r="AC552" i="69" s="1"/>
  <c r="AD552" i="69" a="1"/>
  <c r="AD552" i="69" s="1"/>
  <c r="X553" i="69" a="1"/>
  <c r="X553" i="69" s="1"/>
  <c r="AB553" i="69" a="1"/>
  <c r="AB553" i="69" s="1"/>
  <c r="AC553" i="69" a="1"/>
  <c r="AC553" i="69" s="1"/>
  <c r="AD553" i="69" a="1"/>
  <c r="AD553" i="69" s="1"/>
  <c r="X554" i="69" a="1"/>
  <c r="X554" i="69" s="1"/>
  <c r="AB554" i="69" a="1"/>
  <c r="AB554" i="69" s="1"/>
  <c r="AC554" i="69" a="1"/>
  <c r="AC554" i="69" s="1"/>
  <c r="AD554" i="69" a="1"/>
  <c r="AD554" i="69" s="1"/>
  <c r="X555" i="69" a="1"/>
  <c r="X555" i="69" s="1"/>
  <c r="AB555" i="69" a="1"/>
  <c r="AB555" i="69" s="1"/>
  <c r="AC555" i="69" a="1"/>
  <c r="AC555" i="69" s="1"/>
  <c r="AD555" i="69" a="1"/>
  <c r="AD555" i="69" s="1"/>
  <c r="X556" i="69" a="1"/>
  <c r="X556" i="69" s="1"/>
  <c r="AB556" i="69" a="1"/>
  <c r="AB556" i="69" s="1"/>
  <c r="AC556" i="69" a="1"/>
  <c r="AC556" i="69" s="1"/>
  <c r="AD556" i="69" a="1"/>
  <c r="AD556" i="69" s="1"/>
  <c r="X557" i="69" a="1"/>
  <c r="X557" i="69" s="1"/>
  <c r="AB557" i="69" a="1"/>
  <c r="AB557" i="69" s="1"/>
  <c r="AC557" i="69" a="1"/>
  <c r="AC557" i="69" s="1"/>
  <c r="AD557" i="69" a="1"/>
  <c r="AD557" i="69" s="1"/>
  <c r="X558" i="69" a="1"/>
  <c r="X558" i="69" s="1"/>
  <c r="AB558" i="69" a="1"/>
  <c r="AB558" i="69" s="1"/>
  <c r="AC558" i="69" a="1"/>
  <c r="AC558" i="69" s="1"/>
  <c r="AD558" i="69" a="1"/>
  <c r="AD558" i="69" s="1"/>
  <c r="X559" i="69" a="1"/>
  <c r="X559" i="69" s="1"/>
  <c r="AB559" i="69" a="1"/>
  <c r="AB559" i="69" s="1"/>
  <c r="AC559" i="69" a="1"/>
  <c r="AC559" i="69" s="1"/>
  <c r="AD559" i="69" a="1"/>
  <c r="AD559" i="69" s="1"/>
  <c r="X560" i="69" a="1"/>
  <c r="X560" i="69" s="1"/>
  <c r="AB560" i="69" a="1"/>
  <c r="AB560" i="69" s="1"/>
  <c r="AC560" i="69" a="1"/>
  <c r="AC560" i="69" s="1"/>
  <c r="AD560" i="69" a="1"/>
  <c r="AD560" i="69" s="1"/>
  <c r="X561" i="69" a="1"/>
  <c r="X561" i="69" s="1"/>
  <c r="AB561" i="69" a="1"/>
  <c r="AB561" i="69" s="1"/>
  <c r="AC561" i="69" a="1"/>
  <c r="AC561" i="69" s="1"/>
  <c r="AD561" i="69" a="1"/>
  <c r="AD561" i="69" s="1"/>
  <c r="X562" i="69" a="1"/>
  <c r="X562" i="69" s="1"/>
  <c r="AB562" i="69" a="1"/>
  <c r="AB562" i="69" s="1"/>
  <c r="AC562" i="69" a="1"/>
  <c r="AC562" i="69" s="1"/>
  <c r="AD562" i="69" a="1"/>
  <c r="AD562" i="69" s="1"/>
  <c r="AD539" i="69" a="1"/>
  <c r="AD539" i="69" s="1"/>
  <c r="AC539" i="69" a="1"/>
  <c r="AC539" i="69" s="1"/>
  <c r="AA539" i="69" s="1" a="1"/>
  <c r="AA539" i="69" s="1"/>
  <c r="AB539" i="69" a="1"/>
  <c r="AB539" i="69" s="1"/>
  <c r="X539" i="69" a="1"/>
  <c r="X539" i="69" s="1"/>
  <c r="AB483" i="69" a="1"/>
  <c r="AB483" i="69"/>
  <c r="AC483" i="69" a="1"/>
  <c r="AC483" i="69"/>
  <c r="AD483" i="69" a="1"/>
  <c r="AD483" i="69" s="1"/>
  <c r="AB484" i="69" a="1"/>
  <c r="AB484" i="69" s="1"/>
  <c r="AC484" i="69" a="1"/>
  <c r="AC484" i="69" s="1"/>
  <c r="AD484" i="69" a="1"/>
  <c r="AD484" i="69" s="1"/>
  <c r="AB485" i="69" a="1"/>
  <c r="AB485" i="69" s="1"/>
  <c r="AC485" i="69" a="1"/>
  <c r="AC485" i="69" s="1"/>
  <c r="AD485" i="69" a="1"/>
  <c r="AD485" i="69" s="1"/>
  <c r="AB486" i="69" a="1"/>
  <c r="AB486" i="69" s="1"/>
  <c r="AC486" i="69" a="1"/>
  <c r="AC486" i="69" s="1"/>
  <c r="AD486" i="69" a="1"/>
  <c r="AD486" i="69" s="1"/>
  <c r="AB487" i="69" a="1"/>
  <c r="AB487" i="69" s="1"/>
  <c r="AC487" i="69" a="1"/>
  <c r="AC487" i="69" s="1"/>
  <c r="AD487" i="69" a="1"/>
  <c r="AD487" i="69" s="1"/>
  <c r="AB488" i="69" a="1"/>
  <c r="AB488" i="69" s="1"/>
  <c r="AC488" i="69" a="1"/>
  <c r="AC488" i="69" s="1"/>
  <c r="AD488" i="69" a="1"/>
  <c r="AD488" i="69" s="1"/>
  <c r="AB489" i="69" a="1"/>
  <c r="AB489" i="69" s="1"/>
  <c r="AC489" i="69" a="1"/>
  <c r="AC489" i="69" s="1"/>
  <c r="AD489" i="69" a="1"/>
  <c r="AD489" i="69" s="1"/>
  <c r="AB490" i="69" a="1"/>
  <c r="AB490" i="69" s="1"/>
  <c r="AC490" i="69" a="1"/>
  <c r="AC490" i="69" s="1"/>
  <c r="AD490" i="69" a="1"/>
  <c r="AD490" i="69" s="1"/>
  <c r="AB491" i="69" a="1"/>
  <c r="AB491" i="69" s="1"/>
  <c r="AC491" i="69" a="1"/>
  <c r="AC491" i="69" s="1"/>
  <c r="AD491" i="69" a="1"/>
  <c r="AD491" i="69" s="1"/>
  <c r="AB492" i="69" a="1"/>
  <c r="AB492" i="69" s="1"/>
  <c r="AC492" i="69" a="1"/>
  <c r="AC492" i="69" s="1"/>
  <c r="AD492" i="69" a="1"/>
  <c r="AD492" i="69" s="1"/>
  <c r="AB493" i="69" a="1"/>
  <c r="AB493" i="69" s="1"/>
  <c r="AC493" i="69" a="1"/>
  <c r="AC493" i="69" s="1"/>
  <c r="AD493" i="69" a="1"/>
  <c r="AD493" i="69" s="1"/>
  <c r="AB494" i="69" a="1"/>
  <c r="AB494" i="69" s="1"/>
  <c r="AC494" i="69" a="1"/>
  <c r="AC494" i="69" s="1"/>
  <c r="AD494" i="69" a="1"/>
  <c r="AD494" i="69" s="1"/>
  <c r="AB495" i="69" a="1"/>
  <c r="AB495" i="69" s="1"/>
  <c r="AC495" i="69" a="1"/>
  <c r="AC495" i="69" s="1"/>
  <c r="AD495" i="69" a="1"/>
  <c r="AD495" i="69" s="1"/>
  <c r="AB496" i="69" a="1"/>
  <c r="AB496" i="69" s="1"/>
  <c r="AC496" i="69" a="1"/>
  <c r="AC496" i="69" s="1"/>
  <c r="AD496" i="69" a="1"/>
  <c r="AD496" i="69" s="1"/>
  <c r="AB497" i="69" a="1"/>
  <c r="AB497" i="69" s="1"/>
  <c r="AC497" i="69" a="1"/>
  <c r="AC497" i="69" s="1"/>
  <c r="AD497" i="69" a="1"/>
  <c r="AD497" i="69" s="1"/>
  <c r="AB498" i="69" a="1"/>
  <c r="AB498" i="69" s="1"/>
  <c r="AC498" i="69" a="1"/>
  <c r="AC498" i="69" s="1"/>
  <c r="AD498" i="69" a="1"/>
  <c r="AD498" i="69" s="1"/>
  <c r="AB499" i="69" a="1"/>
  <c r="AB499" i="69" s="1"/>
  <c r="AC499" i="69" a="1"/>
  <c r="AC499" i="69" s="1"/>
  <c r="AD499" i="69" a="1"/>
  <c r="AD499" i="69" s="1"/>
  <c r="AB500" i="69" a="1"/>
  <c r="AB500" i="69" s="1"/>
  <c r="AC500" i="69" a="1"/>
  <c r="AC500" i="69" s="1"/>
  <c r="AD500" i="69" a="1"/>
  <c r="AD500" i="69" s="1"/>
  <c r="AB501" i="69" a="1"/>
  <c r="AB501" i="69" s="1"/>
  <c r="AC501" i="69" a="1"/>
  <c r="AC501" i="69" s="1"/>
  <c r="AD501" i="69" a="1"/>
  <c r="AD501" i="69" s="1"/>
  <c r="AB502" i="69" a="1"/>
  <c r="AB502" i="69" s="1"/>
  <c r="AC502" i="69" a="1"/>
  <c r="AC502" i="69" s="1"/>
  <c r="AD502" i="69" a="1"/>
  <c r="AD502" i="69" s="1"/>
  <c r="AB503" i="69" a="1"/>
  <c r="AB503" i="69" s="1"/>
  <c r="AC503" i="69" a="1"/>
  <c r="AC503" i="69" s="1"/>
  <c r="AD503" i="69" a="1"/>
  <c r="AD503" i="69" s="1"/>
  <c r="AB504" i="69" a="1"/>
  <c r="AB504" i="69" s="1"/>
  <c r="AC504" i="69" a="1"/>
  <c r="AC504" i="69" s="1"/>
  <c r="AD504" i="69" a="1"/>
  <c r="AD504" i="69" s="1"/>
  <c r="AB505" i="69" a="1"/>
  <c r="AB505" i="69" s="1"/>
  <c r="AC505" i="69" a="1"/>
  <c r="AC505" i="69" s="1"/>
  <c r="AD505" i="69" a="1"/>
  <c r="AD505" i="69" s="1"/>
  <c r="AB506" i="69" a="1"/>
  <c r="AB506" i="69" s="1"/>
  <c r="AC506" i="69" a="1"/>
  <c r="AC506" i="69" s="1"/>
  <c r="AD506" i="69" a="1"/>
  <c r="AD506" i="69" s="1"/>
  <c r="AB507" i="69" a="1"/>
  <c r="AB507" i="69" s="1"/>
  <c r="AC507" i="69" a="1"/>
  <c r="AC507" i="69" s="1"/>
  <c r="AD507" i="69" a="1"/>
  <c r="AD507" i="69" s="1"/>
  <c r="AB508" i="69" a="1"/>
  <c r="AB508" i="69" s="1"/>
  <c r="AC508" i="69" a="1"/>
  <c r="AC508" i="69" s="1"/>
  <c r="AD508" i="69" a="1"/>
  <c r="AD508" i="69" s="1"/>
  <c r="AB509" i="69" a="1"/>
  <c r="AB509" i="69" s="1"/>
  <c r="AC509" i="69" a="1"/>
  <c r="AC509" i="69" s="1"/>
  <c r="AD509" i="69" a="1"/>
  <c r="AD509" i="69" s="1"/>
  <c r="AD482" i="69" a="1"/>
  <c r="AD482" i="69"/>
  <c r="AC482" i="69" a="1"/>
  <c r="AC482" i="69"/>
  <c r="AB482" i="69" a="1"/>
  <c r="AB482" i="69"/>
  <c r="AA482" i="69" a="1"/>
  <c r="AA482" i="69" s="1"/>
  <c r="X509" i="69" a="1"/>
  <c r="X509" i="69" s="1"/>
  <c r="X508" i="69" a="1"/>
  <c r="X508" i="69" s="1"/>
  <c r="X507" i="69" a="1"/>
  <c r="X507" i="69" s="1"/>
  <c r="X506" i="69" a="1"/>
  <c r="X506" i="69" s="1"/>
  <c r="X505" i="69" a="1"/>
  <c r="X505" i="69" s="1"/>
  <c r="X504" i="69" a="1"/>
  <c r="X504" i="69" s="1"/>
  <c r="X503" i="69" a="1"/>
  <c r="X503" i="69" s="1"/>
  <c r="X502" i="69" a="1"/>
  <c r="X502" i="69" s="1"/>
  <c r="X501" i="69" a="1"/>
  <c r="X501" i="69" s="1"/>
  <c r="X500" i="69" a="1"/>
  <c r="X500" i="69" s="1"/>
  <c r="X499" i="69" a="1"/>
  <c r="X499" i="69" s="1"/>
  <c r="X498" i="69" a="1"/>
  <c r="X498" i="69" s="1"/>
  <c r="X497" i="69" a="1"/>
  <c r="X497" i="69" s="1"/>
  <c r="X496" i="69" a="1"/>
  <c r="X496" i="69" s="1"/>
  <c r="X495" i="69" a="1"/>
  <c r="X495" i="69" s="1"/>
  <c r="X494" i="69" a="1"/>
  <c r="X494" i="69" s="1"/>
  <c r="X493" i="69" a="1"/>
  <c r="X493" i="69" s="1"/>
  <c r="X492" i="69" a="1"/>
  <c r="X492" i="69" s="1"/>
  <c r="X491" i="69" a="1"/>
  <c r="X491" i="69" s="1"/>
  <c r="X490" i="69" a="1"/>
  <c r="X490" i="69" s="1"/>
  <c r="X489" i="69" a="1"/>
  <c r="X489" i="69" s="1"/>
  <c r="X488" i="69" a="1"/>
  <c r="X488" i="69" s="1"/>
  <c r="X487" i="69" a="1"/>
  <c r="X487" i="69" s="1"/>
  <c r="X486" i="69" a="1"/>
  <c r="X486" i="69" s="1"/>
  <c r="X485" i="69" a="1"/>
  <c r="X485" i="69" s="1"/>
  <c r="X484" i="69" a="1"/>
  <c r="X484" i="69" s="1"/>
  <c r="X483" i="69" a="1"/>
  <c r="X483" i="69" s="1"/>
  <c r="X482" i="69" a="1"/>
  <c r="X482" i="69" s="1"/>
  <c r="AH482" i="69"/>
  <c r="AG482" i="69"/>
  <c r="AF482" i="69"/>
  <c r="AH284" i="69"/>
  <c r="AG284" i="69"/>
  <c r="AF284" i="69"/>
  <c r="AH283" i="69"/>
  <c r="AG283" i="69"/>
  <c r="AF283" i="69"/>
  <c r="AH282" i="69"/>
  <c r="AG282" i="69"/>
  <c r="AF282" i="69"/>
  <c r="AH281" i="69"/>
  <c r="AG281" i="69"/>
  <c r="AF281" i="69"/>
  <c r="AH280" i="69"/>
  <c r="AG280" i="69"/>
  <c r="AF280" i="69"/>
  <c r="AH279" i="69"/>
  <c r="AG279" i="69"/>
  <c r="AF279" i="69"/>
  <c r="AH278" i="69"/>
  <c r="AG278" i="69"/>
  <c r="AF278" i="69"/>
  <c r="AH277" i="69"/>
  <c r="AG277" i="69"/>
  <c r="AF277" i="69"/>
  <c r="AH276" i="69"/>
  <c r="AG276" i="69"/>
  <c r="AF276" i="69"/>
  <c r="AH275" i="69"/>
  <c r="AG275" i="69"/>
  <c r="AF275" i="69"/>
  <c r="AH274" i="69"/>
  <c r="AG274" i="69"/>
  <c r="AF274" i="69"/>
  <c r="AH273" i="69"/>
  <c r="AG273" i="69"/>
  <c r="AF273" i="69"/>
  <c r="AH272" i="69"/>
  <c r="AG272" i="69"/>
  <c r="AF272" i="69"/>
  <c r="AH271" i="69"/>
  <c r="AG271" i="69"/>
  <c r="AF271" i="69"/>
  <c r="AH270" i="69"/>
  <c r="AG270" i="69"/>
  <c r="AF270" i="69"/>
  <c r="AH269" i="69"/>
  <c r="AG269" i="69"/>
  <c r="AF269" i="69"/>
  <c r="AH268" i="69"/>
  <c r="AG268" i="69"/>
  <c r="AF268" i="69"/>
  <c r="AH267" i="69"/>
  <c r="AG267" i="69"/>
  <c r="AF267" i="69"/>
  <c r="AH266" i="69"/>
  <c r="AG266" i="69"/>
  <c r="AF266" i="69"/>
  <c r="AH265" i="69"/>
  <c r="AG265" i="69"/>
  <c r="AF265" i="69"/>
  <c r="AH264" i="69"/>
  <c r="AG264" i="69"/>
  <c r="AF264" i="69"/>
  <c r="AH263" i="69"/>
  <c r="AG263" i="69"/>
  <c r="AF263" i="69"/>
  <c r="AH262" i="69"/>
  <c r="AG262" i="69"/>
  <c r="AF262" i="69"/>
  <c r="AH261" i="69"/>
  <c r="AG261" i="69"/>
  <c r="AF261" i="69"/>
  <c r="AH260" i="69"/>
  <c r="AG260" i="69"/>
  <c r="AF260" i="69"/>
  <c r="AH259" i="69"/>
  <c r="AG259" i="69"/>
  <c r="AF259" i="69"/>
  <c r="AH258" i="69"/>
  <c r="AG258" i="69"/>
  <c r="AF258" i="69"/>
  <c r="AH257" i="69"/>
  <c r="AG257" i="69"/>
  <c r="AF257" i="69"/>
  <c r="AH256" i="69"/>
  <c r="AG256" i="69"/>
  <c r="AF256" i="69"/>
  <c r="AH255" i="69"/>
  <c r="AG255" i="69"/>
  <c r="AF255" i="69"/>
  <c r="AH254" i="69"/>
  <c r="AG254" i="69"/>
  <c r="AF254" i="69"/>
  <c r="AH253" i="69"/>
  <c r="AG253" i="69"/>
  <c r="AF253" i="69"/>
  <c r="AH252" i="69"/>
  <c r="AG252" i="69"/>
  <c r="AF252" i="69"/>
  <c r="AH251" i="69"/>
  <c r="AG251" i="69"/>
  <c r="AF251" i="69"/>
  <c r="AH250" i="69"/>
  <c r="AG250" i="69"/>
  <c r="AF250" i="69"/>
  <c r="AH249" i="69"/>
  <c r="AG249" i="69"/>
  <c r="AF249" i="69"/>
  <c r="AH248" i="69"/>
  <c r="AG248" i="69"/>
  <c r="AF248" i="69"/>
  <c r="AH247" i="69"/>
  <c r="AG247" i="69"/>
  <c r="AF247" i="69"/>
  <c r="AH246" i="69"/>
  <c r="AG246" i="69"/>
  <c r="AF246" i="69"/>
  <c r="AH245" i="69"/>
  <c r="AG245" i="69"/>
  <c r="AF245" i="69"/>
  <c r="AH244" i="69"/>
  <c r="AG244" i="69"/>
  <c r="AF244" i="69"/>
  <c r="AH243" i="69"/>
  <c r="AG243" i="69"/>
  <c r="AF243" i="69"/>
  <c r="AH242" i="69"/>
  <c r="AG242" i="69"/>
  <c r="AF242" i="69"/>
  <c r="AH241" i="69"/>
  <c r="AG241" i="69"/>
  <c r="AF241" i="69"/>
  <c r="AH240" i="69"/>
  <c r="AG240" i="69"/>
  <c r="AF240" i="69"/>
  <c r="AH239" i="69"/>
  <c r="AG239" i="69"/>
  <c r="AF239" i="69"/>
  <c r="AH238" i="69"/>
  <c r="AG238" i="69"/>
  <c r="AF238" i="69"/>
  <c r="AH237" i="69"/>
  <c r="AG237" i="69"/>
  <c r="AF237" i="69"/>
  <c r="AH236" i="69"/>
  <c r="AG236" i="69"/>
  <c r="AF236" i="69"/>
  <c r="AH235" i="69"/>
  <c r="AG235" i="69"/>
  <c r="AF235" i="69"/>
  <c r="AH234" i="69"/>
  <c r="AG234" i="69"/>
  <c r="AF234" i="69"/>
  <c r="AH233" i="69"/>
  <c r="AG233" i="69"/>
  <c r="AF233" i="69"/>
  <c r="AH232" i="69"/>
  <c r="AG232" i="69"/>
  <c r="AF232" i="69"/>
  <c r="AH231" i="69"/>
  <c r="AG231" i="69"/>
  <c r="AF231" i="69"/>
  <c r="AH230" i="69"/>
  <c r="AG230" i="69"/>
  <c r="AF230" i="69"/>
  <c r="AH229" i="69"/>
  <c r="AG229" i="69"/>
  <c r="AF229" i="69"/>
  <c r="AH228" i="69"/>
  <c r="AG228" i="69"/>
  <c r="AF228" i="69"/>
  <c r="AH227" i="69"/>
  <c r="AG227" i="69"/>
  <c r="AF227" i="69"/>
  <c r="AH226" i="69"/>
  <c r="AG226" i="69"/>
  <c r="AF226" i="69"/>
  <c r="AH225" i="69"/>
  <c r="AG225" i="69"/>
  <c r="AF225" i="69"/>
  <c r="AH224" i="69"/>
  <c r="AG224" i="69"/>
  <c r="AF224" i="69"/>
  <c r="AH223" i="69"/>
  <c r="AG223" i="69"/>
  <c r="AF223" i="69"/>
  <c r="AH222" i="69"/>
  <c r="AG222" i="69"/>
  <c r="AF222" i="69"/>
  <c r="AH221" i="69"/>
  <c r="AG221" i="69"/>
  <c r="AF221" i="69"/>
  <c r="AH220" i="69"/>
  <c r="AG220" i="69"/>
  <c r="AF220" i="69"/>
  <c r="AH219" i="69"/>
  <c r="AG219" i="69"/>
  <c r="AF219" i="69"/>
  <c r="AH218" i="69"/>
  <c r="AG218" i="69"/>
  <c r="AF218" i="69"/>
  <c r="AH217" i="69"/>
  <c r="AG217" i="69"/>
  <c r="AF217" i="69"/>
  <c r="AH216" i="69"/>
  <c r="AG216" i="69"/>
  <c r="AF216" i="69"/>
  <c r="AH215" i="69"/>
  <c r="AG215" i="69"/>
  <c r="AF215" i="69"/>
  <c r="AH214" i="69"/>
  <c r="AG214" i="69"/>
  <c r="AF214" i="69"/>
  <c r="AH213" i="69"/>
  <c r="AG213" i="69"/>
  <c r="AF213" i="69"/>
  <c r="AH212" i="69"/>
  <c r="AG212" i="69"/>
  <c r="AF212" i="69"/>
  <c r="AH211" i="69"/>
  <c r="AG211" i="69"/>
  <c r="AF211" i="69"/>
  <c r="AH210" i="69"/>
  <c r="AG210" i="69"/>
  <c r="AF210" i="69"/>
  <c r="AH209" i="69"/>
  <c r="AG209" i="69"/>
  <c r="AF209" i="69"/>
  <c r="AH208" i="69"/>
  <c r="AG208" i="69"/>
  <c r="AF208" i="69"/>
  <c r="AH207" i="69"/>
  <c r="AG207" i="69"/>
  <c r="AF207" i="69"/>
  <c r="AH206" i="69"/>
  <c r="AG206" i="69"/>
  <c r="AF206" i="69"/>
  <c r="AH205" i="69"/>
  <c r="AG205" i="69"/>
  <c r="AF205" i="69"/>
  <c r="AH204" i="69"/>
  <c r="AG204" i="69"/>
  <c r="AF204" i="69"/>
  <c r="AH203" i="69"/>
  <c r="AG203" i="69"/>
  <c r="AF203" i="69"/>
  <c r="AH202" i="69"/>
  <c r="AG202" i="69"/>
  <c r="AF202" i="69"/>
  <c r="AH201" i="69"/>
  <c r="AG201" i="69"/>
  <c r="AF201" i="69"/>
  <c r="AH200" i="69"/>
  <c r="AG200" i="69"/>
  <c r="AF200" i="69"/>
  <c r="AH199" i="69"/>
  <c r="AG199" i="69"/>
  <c r="AF199" i="69"/>
  <c r="AH198" i="69"/>
  <c r="AG198" i="69"/>
  <c r="AF198" i="69"/>
  <c r="AH197" i="69"/>
  <c r="AG197" i="69"/>
  <c r="AF197" i="69"/>
  <c r="AH196" i="69"/>
  <c r="AG196" i="69"/>
  <c r="AF196" i="69"/>
  <c r="AH195" i="69"/>
  <c r="AG195" i="69"/>
  <c r="AF195" i="69"/>
  <c r="AH194" i="69"/>
  <c r="AG194" i="69"/>
  <c r="AF194" i="69"/>
  <c r="AH193" i="69"/>
  <c r="AG193" i="69"/>
  <c r="AF193" i="69"/>
  <c r="AH192" i="69"/>
  <c r="AG192" i="69"/>
  <c r="AF192" i="69"/>
  <c r="AH191" i="69"/>
  <c r="AG191" i="69"/>
  <c r="AF191" i="69"/>
  <c r="AH190" i="69"/>
  <c r="AG190" i="69"/>
  <c r="AF190" i="69"/>
  <c r="AH189" i="69"/>
  <c r="AG189" i="69"/>
  <c r="AF189" i="69"/>
  <c r="AH188" i="69"/>
  <c r="AG188" i="69"/>
  <c r="AF188" i="69"/>
  <c r="AH187" i="69"/>
  <c r="AG187" i="69"/>
  <c r="AF187" i="69"/>
  <c r="AH186" i="69"/>
  <c r="AG186" i="69"/>
  <c r="AF186" i="69"/>
  <c r="AH185" i="69"/>
  <c r="AG185" i="69"/>
  <c r="AF185" i="69"/>
  <c r="AH184" i="69"/>
  <c r="AG184" i="69"/>
  <c r="AF184" i="69"/>
  <c r="AH183" i="69"/>
  <c r="AG183" i="69"/>
  <c r="AF183" i="69"/>
  <c r="AH182" i="69"/>
  <c r="AG182" i="69"/>
  <c r="AF182" i="69"/>
  <c r="AH181" i="69"/>
  <c r="AG181" i="69"/>
  <c r="AF181" i="69"/>
  <c r="AH180" i="69"/>
  <c r="AG180" i="69"/>
  <c r="AF180" i="69"/>
  <c r="AH179" i="69"/>
  <c r="AG179" i="69"/>
  <c r="AF179" i="69"/>
  <c r="AH178" i="69"/>
  <c r="AG178" i="69"/>
  <c r="AF178" i="69"/>
  <c r="AH177" i="69"/>
  <c r="AG177" i="69"/>
  <c r="AF177" i="69"/>
  <c r="AH176" i="69"/>
  <c r="AG176" i="69"/>
  <c r="AF176" i="69"/>
  <c r="AH175" i="69"/>
  <c r="AG175" i="69"/>
  <c r="AF175" i="69"/>
  <c r="AH174" i="69"/>
  <c r="AG174" i="69"/>
  <c r="AF174" i="69"/>
  <c r="AH173" i="69"/>
  <c r="AG173" i="69"/>
  <c r="AF173" i="69"/>
  <c r="AH172" i="69"/>
  <c r="AG172" i="69"/>
  <c r="AF172" i="69"/>
  <c r="AH171" i="69"/>
  <c r="AG171" i="69"/>
  <c r="AF171" i="69"/>
  <c r="AH170" i="69"/>
  <c r="AG170" i="69"/>
  <c r="AF170" i="69"/>
  <c r="AH169" i="69"/>
  <c r="AG169" i="69"/>
  <c r="AF169" i="69"/>
  <c r="AH168" i="69"/>
  <c r="AG168" i="69"/>
  <c r="AF168" i="69"/>
  <c r="AH167" i="69"/>
  <c r="AG167" i="69"/>
  <c r="AF167" i="69"/>
  <c r="AH166" i="69"/>
  <c r="AG166" i="69"/>
  <c r="AF166" i="69"/>
  <c r="AH165" i="69"/>
  <c r="AG165" i="69"/>
  <c r="AF165" i="69"/>
  <c r="AH164" i="69"/>
  <c r="AG164" i="69"/>
  <c r="AF164" i="69"/>
  <c r="AH163" i="69"/>
  <c r="AG163" i="69"/>
  <c r="AF163" i="69"/>
  <c r="AH162" i="69"/>
  <c r="AG162" i="69"/>
  <c r="AF162" i="69"/>
  <c r="AH161" i="69"/>
  <c r="AG161" i="69"/>
  <c r="AF161" i="69"/>
  <c r="AH160" i="69"/>
  <c r="AG160" i="69"/>
  <c r="AF160" i="69"/>
  <c r="AH159" i="69"/>
  <c r="AG159" i="69"/>
  <c r="AF159" i="69"/>
  <c r="AH158" i="69"/>
  <c r="AG158" i="69"/>
  <c r="AF158" i="69"/>
  <c r="AH157" i="69"/>
  <c r="AG157" i="69"/>
  <c r="AF157" i="69"/>
  <c r="AH156" i="69"/>
  <c r="AG156" i="69"/>
  <c r="AF156" i="69"/>
  <c r="AH155" i="69"/>
  <c r="AG155" i="69"/>
  <c r="AF155" i="69"/>
  <c r="AH154" i="69"/>
  <c r="AG154" i="69"/>
  <c r="AF154" i="69"/>
  <c r="AH153" i="69"/>
  <c r="AG153" i="69"/>
  <c r="AF153" i="69"/>
  <c r="AH152" i="69"/>
  <c r="AG152" i="69"/>
  <c r="AF152" i="69"/>
  <c r="AH151" i="69"/>
  <c r="AG151" i="69"/>
  <c r="AF151" i="69"/>
  <c r="AH150" i="69"/>
  <c r="AG150" i="69"/>
  <c r="AF150" i="69"/>
  <c r="AH149" i="69"/>
  <c r="AG149" i="69"/>
  <c r="AF149" i="69"/>
  <c r="AH148" i="69"/>
  <c r="AG148" i="69"/>
  <c r="AF148" i="69"/>
  <c r="AH147" i="69"/>
  <c r="AG147" i="69"/>
  <c r="AF147" i="69"/>
  <c r="AH146" i="69"/>
  <c r="AG146" i="69"/>
  <c r="AF146" i="69"/>
  <c r="AH145" i="69"/>
  <c r="AG145" i="69"/>
  <c r="AF145" i="69"/>
  <c r="AH144" i="69"/>
  <c r="AG144" i="69"/>
  <c r="AF144" i="69"/>
  <c r="AH143" i="69"/>
  <c r="AG143" i="69"/>
  <c r="AF143" i="69"/>
  <c r="AH142" i="69"/>
  <c r="AG142" i="69"/>
  <c r="AF142" i="69"/>
  <c r="AH141" i="69"/>
  <c r="AG141" i="69"/>
  <c r="AF141" i="69"/>
  <c r="AH140" i="69"/>
  <c r="AG140" i="69"/>
  <c r="AF140" i="69"/>
  <c r="AH139" i="69"/>
  <c r="AG139" i="69"/>
  <c r="AF139" i="69"/>
  <c r="AH138" i="69"/>
  <c r="AG138" i="69"/>
  <c r="AF138" i="69"/>
  <c r="AH137" i="69"/>
  <c r="AG137" i="69"/>
  <c r="AF137" i="69"/>
  <c r="AH136" i="69"/>
  <c r="AG136" i="69"/>
  <c r="AF136" i="69"/>
  <c r="AH135" i="69"/>
  <c r="AG135" i="69"/>
  <c r="AF135" i="69"/>
  <c r="AH134" i="69"/>
  <c r="AG134" i="69"/>
  <c r="AF134" i="69"/>
  <c r="AH133" i="69"/>
  <c r="AG133" i="69"/>
  <c r="AF133" i="69"/>
  <c r="AH132" i="69"/>
  <c r="AG132" i="69"/>
  <c r="AF132" i="69"/>
  <c r="AH131" i="69"/>
  <c r="AG131" i="69"/>
  <c r="AF131" i="69"/>
  <c r="AH130" i="69"/>
  <c r="AG130" i="69"/>
  <c r="AF130" i="69"/>
  <c r="AH129" i="69"/>
  <c r="AG129" i="69"/>
  <c r="AF129" i="69"/>
  <c r="AH128" i="69"/>
  <c r="AG128" i="69"/>
  <c r="AF128" i="69"/>
  <c r="AH127" i="69"/>
  <c r="AG127" i="69"/>
  <c r="AF127" i="69"/>
  <c r="AH126" i="69"/>
  <c r="AG126" i="69"/>
  <c r="AF126" i="69"/>
  <c r="AH125" i="69"/>
  <c r="AG125" i="69"/>
  <c r="AF125" i="69"/>
  <c r="AH124" i="69"/>
  <c r="AG124" i="69"/>
  <c r="AF124" i="69"/>
  <c r="AH123" i="69"/>
  <c r="AG123" i="69"/>
  <c r="AF123" i="69"/>
  <c r="AH122" i="69"/>
  <c r="AG122" i="69"/>
  <c r="AF122" i="69"/>
  <c r="AH121" i="69"/>
  <c r="AG121" i="69"/>
  <c r="AF121" i="69"/>
  <c r="AH120" i="69"/>
  <c r="AG120" i="69"/>
  <c r="AF120" i="69"/>
  <c r="AH119" i="69"/>
  <c r="AG119" i="69"/>
  <c r="AF119" i="69"/>
  <c r="AH118" i="69"/>
  <c r="AG118" i="69"/>
  <c r="AF118" i="69"/>
  <c r="AH117" i="69"/>
  <c r="AG117" i="69"/>
  <c r="AF117" i="69"/>
  <c r="AH116" i="69"/>
  <c r="AG116" i="69"/>
  <c r="AF116" i="69"/>
  <c r="AH115" i="69"/>
  <c r="AG115" i="69"/>
  <c r="AF115" i="69"/>
  <c r="AH114" i="69"/>
  <c r="AG114" i="69"/>
  <c r="AF114" i="69"/>
  <c r="AH113" i="69"/>
  <c r="AG113" i="69"/>
  <c r="AF113" i="69"/>
  <c r="AH112" i="69"/>
  <c r="AG112" i="69"/>
  <c r="AF112" i="69"/>
  <c r="AH111" i="69"/>
  <c r="AG111" i="69"/>
  <c r="AF111" i="69"/>
  <c r="AH110" i="69"/>
  <c r="AG110" i="69"/>
  <c r="AF110" i="69"/>
  <c r="AH109" i="69"/>
  <c r="AG109" i="69"/>
  <c r="AF109" i="69"/>
  <c r="AH108" i="69"/>
  <c r="AG108" i="69"/>
  <c r="AF108" i="69"/>
  <c r="AH107" i="69"/>
  <c r="AG107" i="69"/>
  <c r="AF107" i="69"/>
  <c r="AH106" i="69"/>
  <c r="AG106" i="69"/>
  <c r="AF106" i="69"/>
  <c r="AH105" i="69"/>
  <c r="AG105" i="69"/>
  <c r="AF105" i="69"/>
  <c r="AH104" i="69"/>
  <c r="AG104" i="69"/>
  <c r="AF104" i="69"/>
  <c r="AH103" i="69"/>
  <c r="AG103" i="69"/>
  <c r="AF103" i="69"/>
  <c r="AH102" i="69"/>
  <c r="AG102" i="69"/>
  <c r="AF102" i="69"/>
  <c r="AH101" i="69"/>
  <c r="AG101" i="69"/>
  <c r="AF101" i="69"/>
  <c r="AH100" i="69"/>
  <c r="AG100" i="69"/>
  <c r="AF100" i="69"/>
  <c r="AH99" i="69"/>
  <c r="AG99" i="69"/>
  <c r="AF99" i="69"/>
  <c r="AH98" i="69"/>
  <c r="AG98" i="69"/>
  <c r="AF98" i="69"/>
  <c r="AH97" i="69"/>
  <c r="AG97" i="69"/>
  <c r="AF97" i="69"/>
  <c r="AH96" i="69"/>
  <c r="AG96" i="69"/>
  <c r="AF96" i="69"/>
  <c r="AH95" i="69"/>
  <c r="AG95" i="69"/>
  <c r="AF95" i="69"/>
  <c r="AH94" i="69"/>
  <c r="AG94" i="69"/>
  <c r="AF94" i="69"/>
  <c r="AH93" i="69"/>
  <c r="AG93" i="69"/>
  <c r="AF93" i="69"/>
  <c r="AH92" i="69"/>
  <c r="AG92" i="69"/>
  <c r="AF92" i="69"/>
  <c r="AH91" i="69"/>
  <c r="AG91" i="69"/>
  <c r="AF91" i="69"/>
  <c r="AH90" i="69"/>
  <c r="AG90" i="69"/>
  <c r="AF90" i="69"/>
  <c r="AH89" i="69"/>
  <c r="AG89" i="69"/>
  <c r="AF89" i="69"/>
  <c r="AH88" i="69"/>
  <c r="AG88" i="69"/>
  <c r="AF88" i="69"/>
  <c r="AH87" i="69"/>
  <c r="AG87" i="69"/>
  <c r="AF87" i="69"/>
  <c r="AH86" i="69"/>
  <c r="AG86" i="69"/>
  <c r="AF86" i="69"/>
  <c r="AH85" i="69"/>
  <c r="AG85" i="69"/>
  <c r="AF85" i="69"/>
  <c r="AH84" i="69"/>
  <c r="AG84" i="69"/>
  <c r="AF84" i="69"/>
  <c r="AH83" i="69"/>
  <c r="AG83" i="69"/>
  <c r="AF83" i="69"/>
  <c r="AH82" i="69"/>
  <c r="AG82" i="69"/>
  <c r="AF82" i="69"/>
  <c r="AH81" i="69"/>
  <c r="AG81" i="69"/>
  <c r="AF81" i="69"/>
  <c r="AH80" i="69"/>
  <c r="AG80" i="69"/>
  <c r="AF80" i="69"/>
  <c r="AH79" i="69"/>
  <c r="AG79" i="69"/>
  <c r="AF79" i="69"/>
  <c r="AH78" i="69"/>
  <c r="AG78" i="69"/>
  <c r="AF78" i="69"/>
  <c r="AH77" i="69"/>
  <c r="AG77" i="69"/>
  <c r="AF77" i="69"/>
  <c r="AH76" i="69"/>
  <c r="AG76" i="69"/>
  <c r="AF76" i="69"/>
  <c r="AH75" i="69"/>
  <c r="AG75" i="69"/>
  <c r="AF75" i="69"/>
  <c r="AH74" i="69"/>
  <c r="AG74" i="69"/>
  <c r="AF74" i="69"/>
  <c r="AH73" i="69"/>
  <c r="AG73" i="69"/>
  <c r="AF73" i="69"/>
  <c r="AH72" i="69"/>
  <c r="AG72" i="69"/>
  <c r="AF72" i="69"/>
  <c r="AH71" i="69"/>
  <c r="AG71" i="69"/>
  <c r="AF71" i="69"/>
  <c r="AH70" i="69"/>
  <c r="AG70" i="69"/>
  <c r="AF70" i="69"/>
  <c r="AH69" i="69"/>
  <c r="AG69" i="69"/>
  <c r="AF69" i="69"/>
  <c r="AH68" i="69"/>
  <c r="AG68" i="69"/>
  <c r="AF68" i="69"/>
  <c r="AH67" i="69"/>
  <c r="AG67" i="69"/>
  <c r="AF67" i="69"/>
  <c r="AH66" i="69"/>
  <c r="AG66" i="69"/>
  <c r="AF66" i="69"/>
  <c r="AH65" i="69"/>
  <c r="AG65" i="69"/>
  <c r="AF65" i="69"/>
  <c r="AH64" i="69"/>
  <c r="AG64" i="69"/>
  <c r="AF64" i="69"/>
  <c r="AH63" i="69"/>
  <c r="AG63" i="69"/>
  <c r="AF63" i="69"/>
  <c r="AH62" i="69"/>
  <c r="AG62" i="69"/>
  <c r="AF62" i="69"/>
  <c r="AH61" i="69"/>
  <c r="AG61" i="69"/>
  <c r="AF61" i="69"/>
  <c r="AH60" i="69"/>
  <c r="AG60" i="69"/>
  <c r="AF60" i="69"/>
  <c r="AH59" i="69"/>
  <c r="AG59" i="69"/>
  <c r="AF59" i="69"/>
  <c r="AH58" i="69"/>
  <c r="AG58" i="69"/>
  <c r="AF58" i="69"/>
  <c r="AH57" i="69"/>
  <c r="AG57" i="69"/>
  <c r="AF57" i="69"/>
  <c r="AH56" i="69"/>
  <c r="AG56" i="69"/>
  <c r="AF56" i="69"/>
  <c r="AH55" i="69"/>
  <c r="AG55" i="69"/>
  <c r="AF55" i="69"/>
  <c r="AH54" i="69"/>
  <c r="AG54" i="69"/>
  <c r="AF54" i="69"/>
  <c r="AH53" i="69"/>
  <c r="AG53" i="69"/>
  <c r="AF53" i="69"/>
  <c r="AH52" i="69"/>
  <c r="AG52" i="69"/>
  <c r="AF52" i="69"/>
  <c r="AH51" i="69"/>
  <c r="AG51" i="69"/>
  <c r="AF51" i="69"/>
  <c r="AH50" i="69"/>
  <c r="AG50" i="69"/>
  <c r="AF50" i="69"/>
  <c r="AH49" i="69"/>
  <c r="AG49" i="69"/>
  <c r="AF49" i="69"/>
  <c r="AH48" i="69"/>
  <c r="AG48" i="69"/>
  <c r="AF48" i="69"/>
  <c r="AH47" i="69"/>
  <c r="AG47" i="69"/>
  <c r="AF47" i="69"/>
  <c r="AH46" i="69"/>
  <c r="AG46" i="69"/>
  <c r="AF46" i="69"/>
  <c r="AH45" i="69"/>
  <c r="AG45" i="69"/>
  <c r="AF45" i="69"/>
  <c r="AH44" i="69"/>
  <c r="AG44" i="69"/>
  <c r="AF44" i="69"/>
  <c r="AH43" i="69"/>
  <c r="AG43" i="69"/>
  <c r="AF43" i="69"/>
  <c r="AH42" i="69"/>
  <c r="AG42" i="69"/>
  <c r="AF42" i="69"/>
  <c r="AH41" i="69"/>
  <c r="AG41" i="69"/>
  <c r="AF41" i="69"/>
  <c r="AH40" i="69"/>
  <c r="AG40" i="69"/>
  <c r="AF40" i="69"/>
  <c r="AH39" i="69"/>
  <c r="AG39" i="69"/>
  <c r="AF39" i="69"/>
  <c r="AH38" i="69"/>
  <c r="AG38" i="69"/>
  <c r="AF38" i="69"/>
  <c r="AH37" i="69"/>
  <c r="AG37" i="69"/>
  <c r="AF37" i="69"/>
  <c r="AH36" i="69"/>
  <c r="AG36" i="69"/>
  <c r="AF36" i="69"/>
  <c r="AH35" i="69"/>
  <c r="AG35" i="69"/>
  <c r="AF35" i="69"/>
  <c r="AH34" i="69"/>
  <c r="AG34" i="69"/>
  <c r="AF34" i="69"/>
  <c r="AH33" i="69"/>
  <c r="AG33" i="69"/>
  <c r="AF33" i="69"/>
  <c r="AH32" i="69"/>
  <c r="AG32" i="69"/>
  <c r="AF32" i="69"/>
  <c r="AH31" i="69"/>
  <c r="AG31" i="69"/>
  <c r="AF31" i="69"/>
  <c r="AH30" i="69"/>
  <c r="AG30" i="69"/>
  <c r="AF30" i="69"/>
  <c r="AH29" i="69"/>
  <c r="AG29" i="69"/>
  <c r="AF29" i="69"/>
  <c r="AH28" i="69"/>
  <c r="AG28" i="69"/>
  <c r="AF28" i="69"/>
  <c r="AH27" i="69"/>
  <c r="AG27" i="69"/>
  <c r="AF27" i="69"/>
  <c r="AH26" i="69"/>
  <c r="AG26" i="69"/>
  <c r="AF26" i="69"/>
  <c r="AH25" i="69"/>
  <c r="AG25" i="69"/>
  <c r="AF25" i="69"/>
  <c r="AH24" i="69"/>
  <c r="AG24" i="69"/>
  <c r="AF24" i="69"/>
  <c r="AH23" i="69"/>
  <c r="AG23" i="69"/>
  <c r="AF23" i="69"/>
  <c r="AH22" i="69"/>
  <c r="AG22" i="69"/>
  <c r="AF22" i="69"/>
  <c r="AH21" i="69"/>
  <c r="AG21" i="69"/>
  <c r="AF21" i="69"/>
  <c r="AH20" i="69"/>
  <c r="AG20" i="69"/>
  <c r="AF20" i="69"/>
  <c r="AH19" i="69"/>
  <c r="AG19" i="69"/>
  <c r="AF19" i="69"/>
  <c r="G562" i="69"/>
  <c r="G561" i="69"/>
  <c r="G560" i="69"/>
  <c r="G559" i="69"/>
  <c r="G558" i="69"/>
  <c r="G557" i="69"/>
  <c r="G556" i="69"/>
  <c r="G555" i="69"/>
  <c r="G554" i="69"/>
  <c r="G553" i="69"/>
  <c r="G552" i="69"/>
  <c r="G551" i="69"/>
  <c r="G550" i="69"/>
  <c r="G549" i="69"/>
  <c r="G548" i="69"/>
  <c r="G547" i="69"/>
  <c r="G546" i="69"/>
  <c r="G545" i="69"/>
  <c r="G544" i="69"/>
  <c r="G543" i="69"/>
  <c r="G542" i="69"/>
  <c r="G541" i="69"/>
  <c r="G540" i="69"/>
  <c r="G539" i="69"/>
  <c r="G483" i="69"/>
  <c r="G484" i="69"/>
  <c r="G485" i="69"/>
  <c r="G486" i="69"/>
  <c r="G487" i="69"/>
  <c r="G488" i="69"/>
  <c r="G489" i="69"/>
  <c r="G490" i="69"/>
  <c r="G491" i="69"/>
  <c r="G492" i="69"/>
  <c r="G493" i="69"/>
  <c r="G494" i="69"/>
  <c r="G495" i="69"/>
  <c r="G496" i="69"/>
  <c r="G497" i="69"/>
  <c r="G498" i="69"/>
  <c r="G499" i="69"/>
  <c r="G500" i="69"/>
  <c r="G501" i="69"/>
  <c r="G502" i="69"/>
  <c r="G503" i="69"/>
  <c r="G504" i="69"/>
  <c r="G505" i="69"/>
  <c r="G506" i="69"/>
  <c r="G507" i="69"/>
  <c r="G508" i="69"/>
  <c r="G509" i="69"/>
  <c r="G482" i="69"/>
  <c r="BD562" i="69"/>
  <c r="C344" i="55" s="1" a="1"/>
  <c r="C344" i="55" s="1"/>
  <c r="BD561" i="69"/>
  <c r="C343" i="55" s="1" a="1"/>
  <c r="C343" i="55" s="1"/>
  <c r="BD560" i="69"/>
  <c r="C342" i="55" s="1" a="1"/>
  <c r="C342" i="55" s="1"/>
  <c r="BD559" i="69"/>
  <c r="C341" i="55" s="1" a="1"/>
  <c r="C341" i="55" s="1"/>
  <c r="BD558" i="69"/>
  <c r="C340" i="55" s="1" a="1"/>
  <c r="C340" i="55" s="1"/>
  <c r="BD557" i="69"/>
  <c r="C339" i="55" s="1" a="1"/>
  <c r="C339" i="55" s="1"/>
  <c r="BD556" i="69"/>
  <c r="C338" i="55" s="1" a="1"/>
  <c r="C338" i="55" s="1"/>
  <c r="BD555" i="69"/>
  <c r="C337" i="55" s="1" a="1"/>
  <c r="C337" i="55" s="1"/>
  <c r="BD554" i="69"/>
  <c r="C336" i="55" s="1" a="1"/>
  <c r="C336" i="55" s="1"/>
  <c r="BD553" i="69"/>
  <c r="C335" i="55" s="1" a="1"/>
  <c r="C335" i="55" s="1"/>
  <c r="BD552" i="69"/>
  <c r="C334" i="55" s="1" a="1"/>
  <c r="C334" i="55" s="1"/>
  <c r="BD551" i="69"/>
  <c r="C333" i="55" s="1" a="1"/>
  <c r="C333" i="55" s="1"/>
  <c r="BD550" i="69"/>
  <c r="C332" i="55" s="1" a="1"/>
  <c r="C332" i="55" s="1"/>
  <c r="BD549" i="69"/>
  <c r="C331" i="55" s="1" a="1"/>
  <c r="C331" i="55" s="1"/>
  <c r="BD548" i="69"/>
  <c r="C330" i="55" s="1" a="1"/>
  <c r="C330" i="55" s="1"/>
  <c r="BD547" i="69"/>
  <c r="C329" i="55" s="1" a="1"/>
  <c r="C329" i="55" s="1"/>
  <c r="BD546" i="69"/>
  <c r="C328" i="55" s="1" a="1"/>
  <c r="C328" i="55" s="1"/>
  <c r="BD545" i="69"/>
  <c r="C327" i="55" s="1" a="1"/>
  <c r="C327" i="55" s="1"/>
  <c r="BD544" i="69"/>
  <c r="C326" i="55" s="1" a="1"/>
  <c r="C326" i="55" s="1"/>
  <c r="BD543" i="69"/>
  <c r="C325" i="55" s="1" a="1"/>
  <c r="C325" i="55" s="1"/>
  <c r="BD542" i="69"/>
  <c r="C324" i="55" s="1" a="1"/>
  <c r="C324" i="55" s="1"/>
  <c r="BD541" i="69"/>
  <c r="C323" i="55" s="1" a="1"/>
  <c r="C323" i="55" s="1"/>
  <c r="BD540" i="69"/>
  <c r="C322" i="55" s="1" a="1"/>
  <c r="C322" i="55" s="1"/>
  <c r="BD539" i="69"/>
  <c r="BD509" i="69"/>
  <c r="C312" i="55" s="1" a="1"/>
  <c r="C312" i="55" s="1"/>
  <c r="BD508" i="69"/>
  <c r="C311" i="55" s="1" a="1"/>
  <c r="C311" i="55" s="1"/>
  <c r="BD507" i="69"/>
  <c r="C310" i="55" s="1" a="1"/>
  <c r="C310" i="55" s="1"/>
  <c r="BD506" i="69"/>
  <c r="C309" i="55" s="1" a="1"/>
  <c r="C309" i="55" s="1"/>
  <c r="BD505" i="69"/>
  <c r="C308" i="55" s="1" a="1"/>
  <c r="C308" i="55" s="1"/>
  <c r="BD504" i="69"/>
  <c r="C307" i="55" s="1" a="1"/>
  <c r="C307" i="55" s="1"/>
  <c r="BD503" i="69"/>
  <c r="C306" i="55" s="1" a="1"/>
  <c r="C306" i="55" s="1"/>
  <c r="BD502" i="69"/>
  <c r="C305" i="55" s="1" a="1"/>
  <c r="C305" i="55" s="1"/>
  <c r="BD501" i="69"/>
  <c r="C304" i="55" s="1" a="1"/>
  <c r="C304" i="55" s="1"/>
  <c r="BD500" i="69"/>
  <c r="C303" i="55" s="1" a="1"/>
  <c r="C303" i="55" s="1"/>
  <c r="BD499" i="69"/>
  <c r="C302" i="55" s="1" a="1"/>
  <c r="C302" i="55" s="1"/>
  <c r="BD498" i="69"/>
  <c r="C301" i="55" s="1" a="1"/>
  <c r="C301" i="55" s="1"/>
  <c r="BD497" i="69"/>
  <c r="C300" i="55" s="1" a="1"/>
  <c r="C300" i="55" s="1"/>
  <c r="BD496" i="69"/>
  <c r="C299" i="55" s="1" a="1"/>
  <c r="C299" i="55" s="1"/>
  <c r="BD495" i="69"/>
  <c r="C298" i="55" s="1" a="1"/>
  <c r="C298" i="55" s="1"/>
  <c r="BD494" i="69"/>
  <c r="C297" i="55" s="1" a="1"/>
  <c r="C297" i="55" s="1"/>
  <c r="BD493" i="69"/>
  <c r="C296" i="55" s="1" a="1"/>
  <c r="C296" i="55" s="1"/>
  <c r="BD492" i="69"/>
  <c r="C295" i="55" s="1" a="1"/>
  <c r="C295" i="55" s="1"/>
  <c r="BD491" i="69"/>
  <c r="C294" i="55" s="1" a="1"/>
  <c r="C294" i="55" s="1"/>
  <c r="BD490" i="69"/>
  <c r="C293" i="55" s="1" a="1"/>
  <c r="C293" i="55" s="1"/>
  <c r="BD489" i="69"/>
  <c r="C292" i="55" s="1" a="1"/>
  <c r="C292" i="55" s="1"/>
  <c r="BD488" i="69"/>
  <c r="C291" i="55" s="1" a="1"/>
  <c r="C291" i="55" s="1"/>
  <c r="BD487" i="69"/>
  <c r="C290" i="55" s="1" a="1"/>
  <c r="C290" i="55" s="1"/>
  <c r="BD486" i="69"/>
  <c r="C289" i="55" s="1" a="1"/>
  <c r="C289" i="55" s="1"/>
  <c r="BD485" i="69"/>
  <c r="C288" i="55" s="1" a="1"/>
  <c r="C288" i="55" s="1"/>
  <c r="BD484" i="69"/>
  <c r="C287" i="55" s="1" a="1"/>
  <c r="C287" i="55" s="1"/>
  <c r="BD483" i="69"/>
  <c r="C286" i="55" s="1" a="1"/>
  <c r="C286" i="55" s="1"/>
  <c r="BD482" i="69"/>
  <c r="H318" i="65"/>
  <c r="A317" i="65"/>
  <c r="A315" i="65"/>
  <c r="H282" i="65"/>
  <c r="A281" i="65"/>
  <c r="A279" i="65"/>
  <c r="M26" i="3"/>
  <c r="M27" i="3"/>
  <c r="M22" i="3"/>
  <c r="M23" i="3"/>
  <c r="H31" i="3"/>
  <c r="H30" i="3"/>
  <c r="H29" i="3"/>
  <c r="H27" i="3"/>
  <c r="H26" i="3"/>
  <c r="H23" i="3"/>
  <c r="H22" i="3"/>
  <c r="H35" i="3"/>
  <c r="H34" i="3"/>
  <c r="H39" i="3"/>
  <c r="H38" i="3"/>
  <c r="H43" i="3"/>
  <c r="H42" i="3"/>
  <c r="H50" i="3"/>
  <c r="H49" i="3"/>
  <c r="H48" i="3"/>
  <c r="H47" i="3"/>
  <c r="H53" i="3"/>
  <c r="H54" i="3"/>
  <c r="J50" i="3"/>
  <c r="J49" i="3"/>
  <c r="J48" i="3"/>
  <c r="J47" i="3"/>
  <c r="I50" i="3"/>
  <c r="I49" i="3"/>
  <c r="I48" i="3"/>
  <c r="I47" i="3"/>
  <c r="K47" i="3" s="1"/>
  <c r="K49" i="3"/>
  <c r="K50" i="3"/>
  <c r="J54" i="3"/>
  <c r="J53" i="3"/>
  <c r="I54" i="3"/>
  <c r="K54" i="3" s="1"/>
  <c r="I53" i="3"/>
  <c r="E6" i="69"/>
  <c r="E8" i="69"/>
  <c r="E29" i="3"/>
  <c r="D31" i="3"/>
  <c r="D30" i="3"/>
  <c r="D29" i="3"/>
  <c r="D27" i="3"/>
  <c r="D26" i="3"/>
  <c r="V50" i="3"/>
  <c r="V49" i="3"/>
  <c r="V48" i="3"/>
  <c r="V47" i="3"/>
  <c r="V54" i="3"/>
  <c r="V53" i="3"/>
  <c r="D43" i="3"/>
  <c r="D42" i="3"/>
  <c r="D41" i="3"/>
  <c r="D50" i="3"/>
  <c r="D49" i="3"/>
  <c r="D48" i="3"/>
  <c r="D47" i="3"/>
  <c r="D54" i="3"/>
  <c r="D53" i="3"/>
  <c r="M10" i="3"/>
  <c r="M11" i="3"/>
  <c r="M13" i="3"/>
  <c r="M14" i="3"/>
  <c r="M15" i="3"/>
  <c r="M17" i="3"/>
  <c r="M18" i="3"/>
  <c r="M19" i="3"/>
  <c r="H18" i="3"/>
  <c r="H19" i="3"/>
  <c r="H14" i="3"/>
  <c r="H15" i="3"/>
  <c r="D39" i="3"/>
  <c r="D38" i="3"/>
  <c r="H572" i="69"/>
  <c r="AC571" i="69" a="1"/>
  <c r="AC571" i="69" s="1"/>
  <c r="AC570" i="69" a="1"/>
  <c r="AC570" i="69" s="1"/>
  <c r="AC569" i="69" a="1"/>
  <c r="AC569" i="69" s="1"/>
  <c r="AC568" i="69" a="1"/>
  <c r="AC568" i="69" s="1"/>
  <c r="AC567" i="69" a="1"/>
  <c r="AC567" i="69" s="1"/>
  <c r="J43" i="3" s="1"/>
  <c r="H535" i="69"/>
  <c r="G535" i="69"/>
  <c r="X54" i="3" s="1"/>
  <c r="G534" i="69"/>
  <c r="X50" i="3" s="1"/>
  <c r="G533" i="69"/>
  <c r="X49" i="3" s="1"/>
  <c r="G532" i="69"/>
  <c r="G531" i="69"/>
  <c r="X43" i="3" s="1"/>
  <c r="G530" i="69"/>
  <c r="X39" i="3" s="1"/>
  <c r="G525" i="69"/>
  <c r="G524" i="69"/>
  <c r="X19" i="3" s="1"/>
  <c r="G523" i="69"/>
  <c r="X15" i="3" s="1"/>
  <c r="F535" i="69"/>
  <c r="F534" i="69"/>
  <c r="F533" i="69"/>
  <c r="F532" i="69"/>
  <c r="F531" i="69"/>
  <c r="F530" i="69"/>
  <c r="F525" i="69"/>
  <c r="K566" i="69" s="1"/>
  <c r="F524" i="69"/>
  <c r="F523" i="69"/>
  <c r="G522" i="69"/>
  <c r="X11" i="3" s="1"/>
  <c r="F522" i="69"/>
  <c r="L522" i="69"/>
  <c r="Q522" i="69"/>
  <c r="U522" i="69"/>
  <c r="L523" i="69"/>
  <c r="Q523" i="69"/>
  <c r="U523" i="69"/>
  <c r="L524" i="69"/>
  <c r="Q524" i="69"/>
  <c r="U524" i="69"/>
  <c r="E525" i="69"/>
  <c r="H525" i="69" s="1"/>
  <c r="L525" i="69"/>
  <c r="Q525" i="69"/>
  <c r="U525" i="69"/>
  <c r="C526" i="69"/>
  <c r="D23" i="3" s="1"/>
  <c r="D526" i="69"/>
  <c r="L526" i="69"/>
  <c r="Q526" i="69"/>
  <c r="E529" i="69"/>
  <c r="E530" i="69"/>
  <c r="E39" i="3" s="1"/>
  <c r="E531" i="69"/>
  <c r="E43" i="3" s="1"/>
  <c r="E532" i="69"/>
  <c r="G478" i="69"/>
  <c r="X53" i="3" s="1"/>
  <c r="G477" i="69"/>
  <c r="X48" i="3" s="1"/>
  <c r="G476" i="69"/>
  <c r="X47" i="3" s="1"/>
  <c r="G475" i="69"/>
  <c r="G474" i="69"/>
  <c r="X42" i="3" s="1"/>
  <c r="G468" i="69"/>
  <c r="G467" i="69"/>
  <c r="X18" i="3" s="1"/>
  <c r="G466" i="69"/>
  <c r="X14" i="3" s="1"/>
  <c r="G465" i="69"/>
  <c r="X10" i="3" s="1"/>
  <c r="F478" i="69"/>
  <c r="F477" i="69"/>
  <c r="F476" i="69"/>
  <c r="F475" i="69"/>
  <c r="F474" i="69"/>
  <c r="F468" i="69"/>
  <c r="K513" i="69" s="1"/>
  <c r="F467" i="69"/>
  <c r="F466" i="69"/>
  <c r="F465" i="69"/>
  <c r="H519" i="69"/>
  <c r="U468" i="69"/>
  <c r="U467" i="69"/>
  <c r="U466" i="69"/>
  <c r="U465" i="69"/>
  <c r="Q468" i="69"/>
  <c r="Q467" i="69"/>
  <c r="Q466" i="69"/>
  <c r="Q465" i="69"/>
  <c r="L468" i="69"/>
  <c r="L467" i="69"/>
  <c r="L466" i="69"/>
  <c r="L465" i="69"/>
  <c r="H10" i="3"/>
  <c r="H11" i="3"/>
  <c r="D35" i="3"/>
  <c r="D34" i="3"/>
  <c r="D19" i="3"/>
  <c r="D18" i="3"/>
  <c r="D15" i="3"/>
  <c r="D14" i="3"/>
  <c r="D13" i="3"/>
  <c r="D11" i="3"/>
  <c r="D10" i="3"/>
  <c r="D469" i="69"/>
  <c r="C469" i="69"/>
  <c r="D22" i="3" s="1"/>
  <c r="E475" i="69"/>
  <c r="E474" i="69"/>
  <c r="E473" i="69"/>
  <c r="E472" i="69"/>
  <c r="E34" i="3" s="1"/>
  <c r="A318" i="55"/>
  <c r="J319" i="55"/>
  <c r="A316" i="55"/>
  <c r="A540" i="69"/>
  <c r="A541" i="69" s="1"/>
  <c r="A542" i="69" s="1"/>
  <c r="A543" i="69" s="1"/>
  <c r="A544" i="69" s="1"/>
  <c r="A545" i="69" s="1"/>
  <c r="A546" i="69" s="1"/>
  <c r="A547" i="69" s="1"/>
  <c r="A548" i="69" s="1"/>
  <c r="A549" i="69" s="1"/>
  <c r="A550" i="69" s="1"/>
  <c r="A551" i="69" s="1"/>
  <c r="A552" i="69" s="1"/>
  <c r="A553" i="69" s="1"/>
  <c r="A554" i="69" s="1"/>
  <c r="A555" i="69" s="1"/>
  <c r="A556" i="69" s="1"/>
  <c r="A557" i="69" s="1"/>
  <c r="A558" i="69" s="1"/>
  <c r="A559" i="69" s="1"/>
  <c r="A560" i="69" s="1"/>
  <c r="A561" i="69" s="1"/>
  <c r="A562" i="69" s="1"/>
  <c r="A483" i="69"/>
  <c r="A484" i="69" s="1"/>
  <c r="A485" i="69" s="1"/>
  <c r="A486" i="69" s="1"/>
  <c r="A487" i="69" s="1"/>
  <c r="A488" i="69" s="1"/>
  <c r="A489" i="69" s="1"/>
  <c r="A490" i="69" s="1"/>
  <c r="A491" i="69" s="1"/>
  <c r="A492" i="69" s="1"/>
  <c r="A493" i="69" s="1"/>
  <c r="A494" i="69" s="1"/>
  <c r="A495" i="69" s="1"/>
  <c r="A496" i="69" s="1"/>
  <c r="A497" i="69" s="1"/>
  <c r="A498" i="69" s="1"/>
  <c r="A499" i="69" s="1"/>
  <c r="A500" i="69" s="1"/>
  <c r="A501" i="69" s="1"/>
  <c r="A502" i="69" s="1"/>
  <c r="A503" i="69" s="1"/>
  <c r="A504" i="69" s="1"/>
  <c r="A505" i="69" s="1"/>
  <c r="A506" i="69" s="1"/>
  <c r="A507" i="69" s="1"/>
  <c r="A508" i="69" s="1"/>
  <c r="A509" i="69" s="1"/>
  <c r="J283" i="55"/>
  <c r="A282" i="55"/>
  <c r="A280" i="55"/>
  <c r="J563" i="69"/>
  <c r="F563" i="69"/>
  <c r="E522" i="69" s="1"/>
  <c r="E11" i="3" s="1"/>
  <c r="E563" i="69"/>
  <c r="J510" i="69"/>
  <c r="F510" i="69"/>
  <c r="E465" i="69" s="1"/>
  <c r="E10" i="3" s="1"/>
  <c r="E510" i="69"/>
  <c r="E468" i="69"/>
  <c r="C21" i="65"/>
  <c r="N21" i="65" s="1"/>
  <c r="L21" i="65" s="1"/>
  <c r="C20" i="65"/>
  <c r="N20" i="65" s="1"/>
  <c r="L20" i="65" s="1"/>
  <c r="AC583" i="71"/>
  <c r="I4" i="64"/>
  <c r="B3" i="64"/>
  <c r="G33" i="3"/>
  <c r="C19" i="65"/>
  <c r="N19" i="65" s="1"/>
  <c r="L19" i="65" s="1"/>
  <c r="AC578" i="71"/>
  <c r="AC573" i="71"/>
  <c r="AC568" i="71"/>
  <c r="AC563" i="71"/>
  <c r="AC558" i="71"/>
  <c r="AC553" i="71"/>
  <c r="AC548" i="71"/>
  <c r="C18" i="65"/>
  <c r="N18" i="65" s="1"/>
  <c r="L18" i="65" s="1"/>
  <c r="C17" i="65"/>
  <c r="N17" i="65" s="1"/>
  <c r="L17" i="65" s="1"/>
  <c r="AC543" i="71"/>
  <c r="F85" i="74"/>
  <c r="F84" i="74"/>
  <c r="F83" i="74"/>
  <c r="F82" i="74"/>
  <c r="F81" i="74"/>
  <c r="F80" i="74"/>
  <c r="F75" i="74"/>
  <c r="F74" i="74"/>
  <c r="F73" i="74"/>
  <c r="F72" i="74"/>
  <c r="F71" i="74"/>
  <c r="F70" i="74"/>
  <c r="F68" i="74"/>
  <c r="F67" i="74"/>
  <c r="F66" i="74"/>
  <c r="F65" i="74"/>
  <c r="F64" i="74"/>
  <c r="F63" i="74"/>
  <c r="F61" i="74"/>
  <c r="F60" i="74"/>
  <c r="F59" i="74"/>
  <c r="F58" i="74"/>
  <c r="F57" i="74"/>
  <c r="F56" i="74"/>
  <c r="F54" i="74"/>
  <c r="F53" i="74"/>
  <c r="F52" i="74"/>
  <c r="F51" i="74"/>
  <c r="F50" i="74"/>
  <c r="F49" i="74"/>
  <c r="F47" i="74"/>
  <c r="F46" i="74"/>
  <c r="F45" i="74"/>
  <c r="F44" i="74"/>
  <c r="F43" i="74"/>
  <c r="F42" i="74"/>
  <c r="F32" i="74"/>
  <c r="F22" i="74"/>
  <c r="F21" i="74"/>
  <c r="F20" i="74"/>
  <c r="F19" i="74"/>
  <c r="F18" i="74"/>
  <c r="F17" i="74"/>
  <c r="F16" i="74"/>
  <c r="F15" i="74"/>
  <c r="F14" i="74"/>
  <c r="F13" i="74"/>
  <c r="F12" i="74"/>
  <c r="F11" i="74"/>
  <c r="F10" i="74"/>
  <c r="J605" i="69"/>
  <c r="J604" i="69"/>
  <c r="AC538" i="71"/>
  <c r="C16" i="65"/>
  <c r="N16" i="65" s="1"/>
  <c r="L16" i="65" s="1"/>
  <c r="AC533" i="71"/>
  <c r="AC528" i="71"/>
  <c r="C15" i="65"/>
  <c r="N15" i="65" s="1"/>
  <c r="L15" i="65" s="1"/>
  <c r="AC523" i="71"/>
  <c r="AC518" i="71"/>
  <c r="AC513" i="71"/>
  <c r="AC508" i="71"/>
  <c r="AC503" i="71"/>
  <c r="AC498" i="71"/>
  <c r="AC493" i="71"/>
  <c r="AC488" i="71"/>
  <c r="C14" i="65"/>
  <c r="N14" i="65" s="1"/>
  <c r="L14" i="65" s="1"/>
  <c r="AC483" i="71"/>
  <c r="AC478" i="71"/>
  <c r="AC473" i="71"/>
  <c r="AC468" i="71"/>
  <c r="AC463" i="71"/>
  <c r="AC458" i="71"/>
  <c r="AC453" i="71"/>
  <c r="AC448" i="71"/>
  <c r="C13" i="65"/>
  <c r="AC443" i="71"/>
  <c r="AC438" i="71"/>
  <c r="AC433" i="71"/>
  <c r="AC428" i="71"/>
  <c r="AC423" i="71"/>
  <c r="AC418" i="71"/>
  <c r="AC413" i="71"/>
  <c r="AC408" i="71"/>
  <c r="W483" i="69" l="1"/>
  <c r="W487" i="69"/>
  <c r="W489" i="69"/>
  <c r="W495" i="69"/>
  <c r="W497" i="69"/>
  <c r="W499" i="69"/>
  <c r="W500" i="69"/>
  <c r="AE482" i="69"/>
  <c r="W553" i="69"/>
  <c r="W551" i="69"/>
  <c r="W550" i="69"/>
  <c r="W546" i="69"/>
  <c r="AE572" i="69"/>
  <c r="AC572" i="69"/>
  <c r="V43" i="3" s="1"/>
  <c r="Q572" i="69"/>
  <c r="V19" i="3" s="1"/>
  <c r="O572" i="69"/>
  <c r="V15" i="3" s="1"/>
  <c r="M572" i="69"/>
  <c r="V11" i="3" s="1"/>
  <c r="M519" i="69"/>
  <c r="V10" i="3" s="1"/>
  <c r="W541" i="69"/>
  <c r="W540" i="69"/>
  <c r="W545" i="69"/>
  <c r="F527" i="69"/>
  <c r="G528" i="69"/>
  <c r="X31" i="3" s="1"/>
  <c r="G471" i="69"/>
  <c r="X30" i="3" s="1"/>
  <c r="F471" i="69"/>
  <c r="W539" i="69" a="1"/>
  <c r="W539" i="69" s="1"/>
  <c r="W549" i="69"/>
  <c r="AA572" i="69"/>
  <c r="V39" i="3" s="1"/>
  <c r="W572" i="69"/>
  <c r="U572" i="69"/>
  <c r="V27" i="3" s="1"/>
  <c r="O519" i="69"/>
  <c r="V14" i="3" s="1"/>
  <c r="W519" i="69"/>
  <c r="U519" i="69"/>
  <c r="V26" i="3" s="1"/>
  <c r="W485" i="69" a="1"/>
  <c r="W485" i="69" s="1"/>
  <c r="E470" i="69"/>
  <c r="W484" i="69" a="1"/>
  <c r="W484" i="69" s="1"/>
  <c r="W488" i="69" a="1"/>
  <c r="W488" i="69" s="1"/>
  <c r="W491" i="69" a="1"/>
  <c r="W491" i="69" s="1"/>
  <c r="W493" i="69" a="1"/>
  <c r="W493" i="69" s="1"/>
  <c r="W498" i="69" a="1"/>
  <c r="W498" i="69" s="1"/>
  <c r="W501" i="69" a="1"/>
  <c r="W501" i="69" s="1"/>
  <c r="W508" i="69" a="1"/>
  <c r="W508" i="69" s="1"/>
  <c r="W509" i="69" a="1"/>
  <c r="W509" i="69" s="1"/>
  <c r="W502" i="69" a="1"/>
  <c r="W502" i="69" s="1"/>
  <c r="W486" i="69" a="1"/>
  <c r="W486" i="69" s="1"/>
  <c r="K48" i="3"/>
  <c r="K53" i="3"/>
  <c r="AA541" i="69" a="1"/>
  <c r="AA541" i="69" s="1"/>
  <c r="W542" i="69" a="1"/>
  <c r="W542" i="69" s="1"/>
  <c r="W544" i="69" a="1"/>
  <c r="W544" i="69" s="1"/>
  <c r="AA544" i="69" a="1"/>
  <c r="AA544" i="69" s="1"/>
  <c r="AA545" i="69" a="1"/>
  <c r="AA545" i="69" s="1"/>
  <c r="W548" i="69" a="1"/>
  <c r="W548" i="69" s="1"/>
  <c r="AA548" i="69" a="1"/>
  <c r="AA548" i="69" s="1"/>
  <c r="AA550" i="69" a="1"/>
  <c r="AA550" i="69" s="1"/>
  <c r="AA551" i="69" a="1"/>
  <c r="AA551" i="69" s="1"/>
  <c r="AA553" i="69" a="1"/>
  <c r="AA553" i="69" s="1"/>
  <c r="W554" i="69" a="1"/>
  <c r="W554" i="69" s="1"/>
  <c r="AA554" i="69" a="1"/>
  <c r="AA554" i="69" s="1"/>
  <c r="W555" i="69" a="1"/>
  <c r="W555" i="69" s="1"/>
  <c r="W556" i="69" a="1"/>
  <c r="W556" i="69" s="1"/>
  <c r="AA556" i="69" a="1"/>
  <c r="AA556" i="69" s="1"/>
  <c r="W558" i="69" a="1"/>
  <c r="W558" i="69" s="1"/>
  <c r="AA558" i="69" a="1"/>
  <c r="AA558" i="69" s="1"/>
  <c r="W559" i="69" a="1"/>
  <c r="W559" i="69" s="1"/>
  <c r="AA559" i="69" a="1"/>
  <c r="AA559" i="69" s="1"/>
  <c r="AA560" i="69" a="1"/>
  <c r="AA560" i="69" s="1"/>
  <c r="W561" i="69" a="1"/>
  <c r="W561" i="69" s="1"/>
  <c r="AA561" i="69" a="1"/>
  <c r="AA561" i="69" s="1"/>
  <c r="AA562" i="69" a="1"/>
  <c r="AA562" i="69" s="1"/>
  <c r="AA493" i="69" a="1"/>
  <c r="AA493" i="69" s="1"/>
  <c r="AA494" i="69" a="1"/>
  <c r="AA494" i="69" s="1"/>
  <c r="AA497" i="69" a="1"/>
  <c r="AA497" i="69" s="1"/>
  <c r="AA504" i="69" a="1"/>
  <c r="AA504" i="69" s="1"/>
  <c r="F528" i="69"/>
  <c r="E527" i="69"/>
  <c r="W562" i="69" a="1"/>
  <c r="W562" i="69" s="1"/>
  <c r="AA540" i="69" a="1"/>
  <c r="AA540" i="69" s="1"/>
  <c r="G529" i="69" s="1"/>
  <c r="AA546" i="69" a="1"/>
  <c r="AA546" i="69" s="1"/>
  <c r="W547" i="69" a="1"/>
  <c r="W547" i="69" s="1"/>
  <c r="AA547" i="69" a="1"/>
  <c r="AA547" i="69" s="1"/>
  <c r="W560" i="69" a="1"/>
  <c r="W560" i="69" s="1"/>
  <c r="Y572" i="69"/>
  <c r="V35" i="3" s="1"/>
  <c r="AA542" i="69" a="1"/>
  <c r="AA542" i="69" s="1"/>
  <c r="W543" i="69" a="1"/>
  <c r="W543" i="69" s="1"/>
  <c r="AA543" i="69" a="1"/>
  <c r="AA543" i="69" s="1"/>
  <c r="AA549" i="69" a="1"/>
  <c r="AA549" i="69" s="1"/>
  <c r="W552" i="69" a="1"/>
  <c r="W552" i="69" s="1"/>
  <c r="AA552" i="69" a="1"/>
  <c r="AA552" i="69" s="1"/>
  <c r="AA555" i="69" a="1"/>
  <c r="AA555" i="69" s="1"/>
  <c r="W557" i="69" a="1"/>
  <c r="W557" i="69" s="1"/>
  <c r="AA557" i="69" a="1"/>
  <c r="AA557" i="69" s="1"/>
  <c r="W507" i="69" a="1"/>
  <c r="W507" i="69" s="1"/>
  <c r="W504" i="69" a="1"/>
  <c r="W504" i="69" s="1"/>
  <c r="W503" i="69" a="1"/>
  <c r="W503" i="69" s="1"/>
  <c r="W490" i="69" a="1"/>
  <c r="W490" i="69" s="1"/>
  <c r="W492" i="69" a="1"/>
  <c r="W492" i="69" s="1"/>
  <c r="W482" i="69" a="1"/>
  <c r="W482" i="69" s="1"/>
  <c r="W506" i="69" a="1"/>
  <c r="W506" i="69" s="1"/>
  <c r="W505" i="69" a="1"/>
  <c r="W505" i="69" s="1"/>
  <c r="W496" i="69" a="1"/>
  <c r="W496" i="69" s="1"/>
  <c r="W494" i="69" a="1"/>
  <c r="W494" i="69" s="1"/>
  <c r="AA495" i="69" a="1"/>
  <c r="AA495" i="69" s="1"/>
  <c r="AA498" i="69" a="1"/>
  <c r="AA498" i="69" s="1"/>
  <c r="AA499" i="69" a="1"/>
  <c r="AA499" i="69" s="1"/>
  <c r="AA500" i="69" a="1"/>
  <c r="AA500" i="69" s="1"/>
  <c r="AA501" i="69" a="1"/>
  <c r="AA501" i="69" s="1"/>
  <c r="AA502" i="69" a="1"/>
  <c r="AA502" i="69" s="1"/>
  <c r="AA503" i="69" a="1"/>
  <c r="AA503" i="69" s="1"/>
  <c r="AA505" i="69" a="1"/>
  <c r="AA505" i="69" s="1"/>
  <c r="AA506" i="69" a="1"/>
  <c r="AA506" i="69" s="1"/>
  <c r="AA507" i="69" a="1"/>
  <c r="AA507" i="69" s="1"/>
  <c r="AA508" i="69" a="1"/>
  <c r="AA508" i="69" s="1"/>
  <c r="AA509" i="69" a="1"/>
  <c r="AA509" i="69" s="1"/>
  <c r="AA483" i="69" a="1"/>
  <c r="AA483" i="69" s="1"/>
  <c r="AA484" i="69" a="1"/>
  <c r="AA484" i="69" s="1"/>
  <c r="AA485" i="69" a="1"/>
  <c r="AA485" i="69" s="1"/>
  <c r="AA486" i="69" a="1"/>
  <c r="AA486" i="69" s="1"/>
  <c r="AA487" i="69" a="1"/>
  <c r="AA487" i="69" s="1"/>
  <c r="AA488" i="69" a="1"/>
  <c r="AA488" i="69" s="1"/>
  <c r="AA489" i="69" a="1"/>
  <c r="AA489" i="69" s="1"/>
  <c r="AA490" i="69" a="1"/>
  <c r="AA490" i="69" s="1"/>
  <c r="AA491" i="69" a="1"/>
  <c r="AA491" i="69" s="1"/>
  <c r="AA492" i="69" a="1"/>
  <c r="AA492" i="69" s="1"/>
  <c r="AA496" i="69" a="1"/>
  <c r="AA496" i="69" s="1"/>
  <c r="H532" i="69"/>
  <c r="H530" i="69"/>
  <c r="U526" i="69"/>
  <c r="AC566" i="69"/>
  <c r="I43" i="3" s="1"/>
  <c r="K43" i="3" s="1"/>
  <c r="L43" i="3" s="1"/>
  <c r="H531" i="69"/>
  <c r="H474" i="69"/>
  <c r="E42" i="3"/>
  <c r="E38" i="3"/>
  <c r="E534" i="69"/>
  <c r="E535" i="69"/>
  <c r="E54" i="3" s="1"/>
  <c r="L54" i="3" s="1"/>
  <c r="E523" i="69"/>
  <c r="E533" i="69"/>
  <c r="E524" i="69"/>
  <c r="E478" i="69"/>
  <c r="E477" i="69"/>
  <c r="E476" i="69"/>
  <c r="E467" i="69"/>
  <c r="E18" i="3" s="1"/>
  <c r="E466" i="69"/>
  <c r="AA519" i="69"/>
  <c r="V38" i="3" s="1"/>
  <c r="Y519" i="69"/>
  <c r="V34" i="3" s="1"/>
  <c r="AC519" i="69"/>
  <c r="V42" i="3" s="1"/>
  <c r="Q519" i="69"/>
  <c r="V18" i="3" s="1"/>
  <c r="AE519" i="69"/>
  <c r="H522" i="69"/>
  <c r="E35" i="3"/>
  <c r="H475" i="69"/>
  <c r="U469" i="69"/>
  <c r="L469" i="69"/>
  <c r="F9" i="74"/>
  <c r="F28" i="74" s="1"/>
  <c r="C12" i="65"/>
  <c r="N12" i="65" s="1"/>
  <c r="L12" i="65" s="1"/>
  <c r="AC403" i="71"/>
  <c r="AC398" i="71"/>
  <c r="AC393" i="71"/>
  <c r="AC388" i="71"/>
  <c r="AC383" i="71"/>
  <c r="AC378" i="71"/>
  <c r="AC373" i="71"/>
  <c r="AC368" i="71"/>
  <c r="C11" i="65"/>
  <c r="N11" i="65" s="1"/>
  <c r="L11" i="65" s="1"/>
  <c r="AC363" i="71"/>
  <c r="AC358" i="71"/>
  <c r="AC343" i="71"/>
  <c r="AC353" i="71"/>
  <c r="AC348" i="71"/>
  <c r="AC338" i="71"/>
  <c r="G473" i="69" l="1"/>
  <c r="X38" i="3" s="1"/>
  <c r="F473" i="69"/>
  <c r="H473" i="69" s="1"/>
  <c r="V30" i="3"/>
  <c r="S519" i="69"/>
  <c r="V22" i="3" s="1"/>
  <c r="V31" i="3"/>
  <c r="S572" i="69"/>
  <c r="V23" i="3" s="1"/>
  <c r="G527" i="69"/>
  <c r="G526" i="69"/>
  <c r="G469" i="69"/>
  <c r="F469" i="69"/>
  <c r="G470" i="69"/>
  <c r="F472" i="69"/>
  <c r="H472" i="69" s="1"/>
  <c r="G472" i="69"/>
  <c r="X34" i="3" s="1"/>
  <c r="E528" i="69"/>
  <c r="E526" i="69"/>
  <c r="E23" i="3" s="1"/>
  <c r="E27" i="3"/>
  <c r="E471" i="69"/>
  <c r="E26" i="3"/>
  <c r="E469" i="69"/>
  <c r="E22" i="3" s="1"/>
  <c r="F529" i="69"/>
  <c r="H529" i="69" s="1"/>
  <c r="X35" i="3"/>
  <c r="E50" i="3"/>
  <c r="L50" i="3" s="1"/>
  <c r="H534" i="69"/>
  <c r="E15" i="3"/>
  <c r="H523" i="69"/>
  <c r="E49" i="3"/>
  <c r="L49" i="3" s="1"/>
  <c r="H533" i="69"/>
  <c r="H524" i="69"/>
  <c r="E19" i="3"/>
  <c r="E53" i="3"/>
  <c r="L53" i="3" s="1"/>
  <c r="H478" i="69"/>
  <c r="E48" i="3"/>
  <c r="L48" i="3" s="1"/>
  <c r="H477" i="69"/>
  <c r="E47" i="3"/>
  <c r="L47" i="3" s="1"/>
  <c r="H476" i="69"/>
  <c r="E14" i="3"/>
  <c r="H466" i="69"/>
  <c r="M30" i="3"/>
  <c r="M25" i="3"/>
  <c r="AC333" i="71"/>
  <c r="AC328" i="71"/>
  <c r="E31" i="3" l="1"/>
  <c r="H528" i="69"/>
  <c r="H527" i="69"/>
  <c r="H471" i="69"/>
  <c r="E30" i="3"/>
  <c r="X27" i="3"/>
  <c r="X23" i="3"/>
  <c r="X26" i="3"/>
  <c r="X22" i="3"/>
  <c r="H470" i="69"/>
  <c r="AC323" i="71"/>
  <c r="AC318" i="71"/>
  <c r="AC313" i="71"/>
  <c r="C10" i="65"/>
  <c r="N10" i="65" s="1"/>
  <c r="L10" i="65" s="1"/>
  <c r="AC308" i="71"/>
  <c r="AC298" i="71" l="1"/>
  <c r="AC303" i="71"/>
  <c r="AC293" i="71"/>
  <c r="AC288" i="71" l="1"/>
  <c r="AC283" i="71"/>
  <c r="AC278" i="71" l="1"/>
  <c r="AC273" i="71" l="1"/>
  <c r="AC248" i="71" l="1"/>
  <c r="AC243" i="71"/>
  <c r="C9" i="65"/>
  <c r="N9" i="65" s="1"/>
  <c r="L9" i="65" s="1"/>
  <c r="AC228" i="71"/>
  <c r="AC223" i="71"/>
  <c r="AC238" i="71"/>
  <c r="AC233" i="71"/>
  <c r="AC218" i="71"/>
  <c r="AC213" i="71"/>
  <c r="AC208" i="71"/>
  <c r="AC203" i="71"/>
  <c r="AC198" i="71"/>
  <c r="AC193" i="71"/>
  <c r="AC188" i="71"/>
  <c r="AC183" i="71"/>
  <c r="AC178" i="71"/>
  <c r="AC173" i="71"/>
  <c r="AC168" i="71"/>
  <c r="A275" i="63"/>
  <c r="A274" i="63"/>
  <c r="AC158" i="71"/>
  <c r="AC163" i="71"/>
  <c r="AC153" i="71"/>
  <c r="AC148" i="71" l="1"/>
  <c r="AC143" i="71"/>
  <c r="AC138" i="71"/>
  <c r="AC133" i="71"/>
  <c r="AC128" i="71" l="1"/>
  <c r="AC123" i="71"/>
  <c r="AC113" i="71" l="1"/>
  <c r="AC118" i="71"/>
  <c r="F6" i="64"/>
  <c r="AC83" i="71" l="1"/>
  <c r="AC78" i="71"/>
  <c r="AC73" i="71"/>
  <c r="AC68" i="71" l="1"/>
  <c r="AC63" i="71"/>
  <c r="AC58" i="71"/>
  <c r="AC53" i="71"/>
  <c r="AC48" i="71"/>
  <c r="AC43" i="71"/>
  <c r="AC38" i="71"/>
  <c r="AC33" i="71" l="1"/>
  <c r="AC28" i="71"/>
  <c r="AC23" i="71"/>
  <c r="AC13" i="71"/>
  <c r="AC18" i="71"/>
  <c r="AB12" i="71"/>
  <c r="Q12" i="71"/>
  <c r="R12" i="71" s="1"/>
  <c r="U12" i="71" s="1"/>
  <c r="V12" i="71" s="1"/>
  <c r="W12" i="71" s="1"/>
  <c r="X12" i="71" s="1"/>
  <c r="Y12" i="71" s="1"/>
  <c r="Z12" i="71" s="1"/>
  <c r="P12" i="71"/>
  <c r="S12" i="71" s="1"/>
  <c r="T12" i="71" s="1"/>
  <c r="AB11" i="71"/>
  <c r="Q11" i="71"/>
  <c r="R11" i="71" s="1"/>
  <c r="U11" i="71" s="1"/>
  <c r="V11" i="71" s="1"/>
  <c r="W11" i="71" s="1"/>
  <c r="X11" i="71" s="1"/>
  <c r="Y11" i="71" s="1"/>
  <c r="Z11" i="71" s="1"/>
  <c r="P11" i="71"/>
  <c r="S11" i="71" s="1"/>
  <c r="T11" i="71" s="1"/>
  <c r="AB10" i="71"/>
  <c r="Q10" i="71"/>
  <c r="R10" i="71" s="1"/>
  <c r="U10" i="71" s="1"/>
  <c r="V10" i="71" s="1"/>
  <c r="W10" i="71" s="1"/>
  <c r="X10" i="71" s="1"/>
  <c r="Y10" i="71" s="1"/>
  <c r="Z10" i="71" s="1"/>
  <c r="P10" i="71"/>
  <c r="S10" i="71" s="1"/>
  <c r="T10" i="71" s="1"/>
  <c r="AB9" i="71"/>
  <c r="Q9" i="71"/>
  <c r="R9" i="71" s="1"/>
  <c r="U9" i="71" s="1"/>
  <c r="V9" i="71" s="1"/>
  <c r="W9" i="71" s="1"/>
  <c r="X9" i="71" s="1"/>
  <c r="Y9" i="71" s="1"/>
  <c r="Z9" i="71" s="1"/>
  <c r="P9" i="71"/>
  <c r="S9" i="71" s="1"/>
  <c r="T9" i="71" s="1"/>
  <c r="AB7" i="71"/>
  <c r="T7" i="71"/>
  <c r="R7" i="71"/>
  <c r="U7" i="71" s="1"/>
  <c r="V7" i="71" s="1"/>
  <c r="O7" i="71"/>
  <c r="P7" i="71" s="1"/>
  <c r="AB6" i="71"/>
  <c r="Z6" i="71"/>
  <c r="R6" i="71"/>
  <c r="U6" i="71" s="1"/>
  <c r="V6" i="71" s="1"/>
  <c r="O6" i="71"/>
  <c r="P6" i="71" s="1"/>
  <c r="S6" i="71" s="1"/>
  <c r="T6" i="71" s="1"/>
  <c r="T5" i="71"/>
  <c r="R5" i="71"/>
  <c r="U5" i="71" s="1"/>
  <c r="V5" i="71" s="1"/>
  <c r="O5" i="71"/>
  <c r="P5" i="71" s="1"/>
  <c r="Z4" i="71"/>
  <c r="X4" i="71"/>
  <c r="T4" i="71"/>
  <c r="R4" i="71"/>
  <c r="O4" i="71"/>
  <c r="P4" i="71" s="1"/>
  <c r="B8" i="55" a="1"/>
  <c r="A8" i="71"/>
  <c r="A13" i="71" s="1"/>
  <c r="A18" i="71" s="1"/>
  <c r="A23" i="71" s="1"/>
  <c r="A28" i="71" s="1"/>
  <c r="A33" i="71" s="1"/>
  <c r="K144" i="55" l="1"/>
  <c r="J144" i="55"/>
  <c r="I144" i="55"/>
  <c r="H144" i="55"/>
  <c r="G144" i="55"/>
  <c r="F144" i="55"/>
  <c r="E144" i="55"/>
  <c r="D144" i="55"/>
  <c r="C144" i="55" a="1"/>
  <c r="C144" i="55" s="1"/>
  <c r="K143" i="55"/>
  <c r="J143" i="55"/>
  <c r="I143" i="55"/>
  <c r="H143" i="55"/>
  <c r="G143" i="55"/>
  <c r="F143" i="55"/>
  <c r="E143" i="55"/>
  <c r="D143" i="55"/>
  <c r="K142" i="55"/>
  <c r="J142" i="55"/>
  <c r="I142" i="55"/>
  <c r="H142" i="55"/>
  <c r="G142" i="55"/>
  <c r="F142" i="55"/>
  <c r="E142" i="55"/>
  <c r="D142" i="55"/>
  <c r="K141" i="55"/>
  <c r="J141" i="55"/>
  <c r="I141" i="55"/>
  <c r="H141" i="55"/>
  <c r="G141" i="55"/>
  <c r="F141" i="55"/>
  <c r="E141" i="55"/>
  <c r="D141" i="55"/>
  <c r="K140" i="55"/>
  <c r="J140" i="55"/>
  <c r="I140" i="55"/>
  <c r="H140" i="55"/>
  <c r="G140" i="55"/>
  <c r="F140" i="55"/>
  <c r="E140" i="55"/>
  <c r="D140" i="55"/>
  <c r="K139" i="55"/>
  <c r="J139" i="55"/>
  <c r="I139" i="55"/>
  <c r="H139" i="55"/>
  <c r="G139" i="55"/>
  <c r="F139" i="55"/>
  <c r="E139" i="55"/>
  <c r="D139" i="55"/>
  <c r="D119" i="55"/>
  <c r="K138" i="55"/>
  <c r="J138" i="55"/>
  <c r="I138" i="55"/>
  <c r="H138" i="55"/>
  <c r="G138" i="55"/>
  <c r="F138" i="55"/>
  <c r="E138" i="55"/>
  <c r="D138" i="55"/>
  <c r="G137" i="55"/>
  <c r="F137" i="55"/>
  <c r="E137" i="55"/>
  <c r="D137" i="55"/>
  <c r="K137" i="55"/>
  <c r="J137" i="55"/>
  <c r="I137" i="55"/>
  <c r="H137" i="55"/>
  <c r="K136" i="55"/>
  <c r="J136" i="55"/>
  <c r="I136" i="55"/>
  <c r="H136" i="55"/>
  <c r="G136" i="55"/>
  <c r="F136" i="55"/>
  <c r="E136" i="55"/>
  <c r="D136" i="55"/>
  <c r="K135" i="55"/>
  <c r="J135" i="55"/>
  <c r="I135" i="55"/>
  <c r="H135" i="55"/>
  <c r="G135" i="55"/>
  <c r="K134" i="55"/>
  <c r="J134" i="55"/>
  <c r="I134" i="55"/>
  <c r="H134" i="55"/>
  <c r="G134" i="55"/>
  <c r="F134" i="55"/>
  <c r="E134" i="55"/>
  <c r="D134" i="55"/>
  <c r="F135" i="55"/>
  <c r="E135" i="55"/>
  <c r="D135" i="55"/>
  <c r="K133" i="55"/>
  <c r="D133" i="55"/>
  <c r="I133" i="55"/>
  <c r="G133" i="55"/>
  <c r="J133" i="55"/>
  <c r="H133" i="55"/>
  <c r="F133" i="55"/>
  <c r="E133" i="55"/>
  <c r="G132" i="55"/>
  <c r="E132" i="55"/>
  <c r="D132" i="55"/>
  <c r="K132" i="55"/>
  <c r="K131" i="55"/>
  <c r="J131" i="55"/>
  <c r="I131" i="55"/>
  <c r="G131" i="55"/>
  <c r="F131" i="55"/>
  <c r="E131" i="55"/>
  <c r="D131" i="55"/>
  <c r="J132" i="55"/>
  <c r="I132" i="55"/>
  <c r="F132" i="55"/>
  <c r="H131" i="55"/>
  <c r="H132" i="55"/>
  <c r="K130" i="55"/>
  <c r="K128" i="55"/>
  <c r="J128" i="55"/>
  <c r="I128" i="55"/>
  <c r="H128" i="55"/>
  <c r="G128" i="55"/>
  <c r="F128" i="55"/>
  <c r="E128" i="55"/>
  <c r="D128" i="55"/>
  <c r="D129" i="55"/>
  <c r="F127" i="55"/>
  <c r="H125" i="55"/>
  <c r="G130" i="55"/>
  <c r="K127" i="55"/>
  <c r="J127" i="55"/>
  <c r="I127" i="55"/>
  <c r="H127" i="55"/>
  <c r="G127" i="55"/>
  <c r="E127" i="55"/>
  <c r="D127" i="55"/>
  <c r="F130" i="55"/>
  <c r="K129" i="55"/>
  <c r="J129" i="55"/>
  <c r="I129" i="55"/>
  <c r="H129" i="55"/>
  <c r="G129" i="55"/>
  <c r="F129" i="55"/>
  <c r="E129" i="55"/>
  <c r="E130" i="55"/>
  <c r="I126" i="55"/>
  <c r="J125" i="55"/>
  <c r="I125" i="55"/>
  <c r="G125" i="55"/>
  <c r="D130" i="55"/>
  <c r="J126" i="55"/>
  <c r="K125" i="55"/>
  <c r="F125" i="55"/>
  <c r="E125" i="55"/>
  <c r="D125" i="55"/>
  <c r="J130" i="55"/>
  <c r="I130" i="55"/>
  <c r="K126" i="55"/>
  <c r="H126" i="55"/>
  <c r="G126" i="55"/>
  <c r="F126" i="55"/>
  <c r="E126" i="55"/>
  <c r="D126" i="55"/>
  <c r="H130" i="55"/>
  <c r="I124" i="55"/>
  <c r="H124" i="55"/>
  <c r="G124" i="55"/>
  <c r="F124" i="55"/>
  <c r="E124" i="55"/>
  <c r="D124" i="55"/>
  <c r="J124" i="55"/>
  <c r="K124" i="55"/>
  <c r="K123" i="55"/>
  <c r="H122" i="55"/>
  <c r="J123" i="55"/>
  <c r="G122" i="55"/>
  <c r="F122" i="55"/>
  <c r="K122" i="55"/>
  <c r="J122" i="55"/>
  <c r="I122" i="55"/>
  <c r="I123" i="55"/>
  <c r="E123" i="55"/>
  <c r="D123" i="55"/>
  <c r="H123" i="55"/>
  <c r="E122" i="55"/>
  <c r="G123" i="55"/>
  <c r="D122" i="55"/>
  <c r="F123" i="55"/>
  <c r="K120" i="55"/>
  <c r="J120" i="55"/>
  <c r="I120" i="55"/>
  <c r="K121" i="55"/>
  <c r="H120" i="55"/>
  <c r="J121" i="55"/>
  <c r="G120" i="55"/>
  <c r="I121" i="55"/>
  <c r="F120" i="55"/>
  <c r="H121" i="55"/>
  <c r="E120" i="55"/>
  <c r="G121" i="55"/>
  <c r="D120" i="55"/>
  <c r="F121" i="55"/>
  <c r="E121" i="55"/>
  <c r="D121" i="55"/>
  <c r="J118" i="55"/>
  <c r="G117" i="55"/>
  <c r="I118" i="55"/>
  <c r="F117" i="55"/>
  <c r="K119" i="55"/>
  <c r="H118" i="55"/>
  <c r="E117" i="55"/>
  <c r="J119" i="55"/>
  <c r="G118" i="55"/>
  <c r="D117" i="55"/>
  <c r="I119" i="55"/>
  <c r="F118" i="55"/>
  <c r="K118" i="55"/>
  <c r="H117" i="55"/>
  <c r="I117" i="55"/>
  <c r="H119" i="55"/>
  <c r="E118" i="55"/>
  <c r="G119" i="55"/>
  <c r="D118" i="55"/>
  <c r="F119" i="55"/>
  <c r="E119" i="55"/>
  <c r="K117" i="55"/>
  <c r="J117" i="55"/>
  <c r="K116" i="55"/>
  <c r="I115" i="55"/>
  <c r="G114" i="55"/>
  <c r="E113" i="55"/>
  <c r="J112" i="55"/>
  <c r="I112" i="55"/>
  <c r="J116" i="55"/>
  <c r="H115" i="55"/>
  <c r="F114" i="55"/>
  <c r="D113" i="55"/>
  <c r="I116" i="55"/>
  <c r="G115" i="55"/>
  <c r="E114" i="55"/>
  <c r="D115" i="55"/>
  <c r="E116" i="55"/>
  <c r="K113" i="55"/>
  <c r="D116" i="55"/>
  <c r="J113" i="55"/>
  <c r="H112" i="55"/>
  <c r="K114" i="55"/>
  <c r="I113" i="55"/>
  <c r="G112" i="55"/>
  <c r="H116" i="55"/>
  <c r="F115" i="55"/>
  <c r="D114" i="55"/>
  <c r="G116" i="55"/>
  <c r="E115" i="55"/>
  <c r="K112" i="55"/>
  <c r="F116" i="55"/>
  <c r="J114" i="55"/>
  <c r="F112" i="55"/>
  <c r="K115" i="55"/>
  <c r="G113" i="55"/>
  <c r="E112" i="55"/>
  <c r="J115" i="55"/>
  <c r="H114" i="55"/>
  <c r="F113" i="55"/>
  <c r="D112" i="55"/>
  <c r="H113" i="55"/>
  <c r="I114" i="55"/>
  <c r="K111" i="55"/>
  <c r="J111" i="55"/>
  <c r="I111" i="55"/>
  <c r="H111" i="55"/>
  <c r="G111" i="55"/>
  <c r="F111" i="55"/>
  <c r="E111" i="55"/>
  <c r="D111" i="55"/>
  <c r="J110" i="55"/>
  <c r="I110" i="55"/>
  <c r="H110" i="55"/>
  <c r="G110" i="55"/>
  <c r="D110" i="55"/>
  <c r="K110" i="55"/>
  <c r="F110" i="55"/>
  <c r="E110" i="55"/>
  <c r="G109" i="55"/>
  <c r="E108" i="55"/>
  <c r="K105" i="55"/>
  <c r="F109" i="55"/>
  <c r="D108" i="55"/>
  <c r="E109" i="55"/>
  <c r="K106" i="55"/>
  <c r="I105" i="55"/>
  <c r="J106" i="55"/>
  <c r="H105" i="55"/>
  <c r="K107" i="55"/>
  <c r="I106" i="55"/>
  <c r="G105" i="55"/>
  <c r="J107" i="55"/>
  <c r="H106" i="55"/>
  <c r="F105" i="55"/>
  <c r="K108" i="55"/>
  <c r="I107" i="55"/>
  <c r="G106" i="55"/>
  <c r="E105" i="55"/>
  <c r="D109" i="55"/>
  <c r="J105" i="55"/>
  <c r="J108" i="55"/>
  <c r="H107" i="55"/>
  <c r="F106" i="55"/>
  <c r="D105" i="55"/>
  <c r="E106" i="55"/>
  <c r="I109" i="55"/>
  <c r="E107" i="55"/>
  <c r="H109" i="55"/>
  <c r="F108" i="55"/>
  <c r="D107" i="55"/>
  <c r="K109" i="55"/>
  <c r="I108" i="55"/>
  <c r="G107" i="55"/>
  <c r="G108" i="55"/>
  <c r="J109" i="55"/>
  <c r="H108" i="55"/>
  <c r="F107" i="55"/>
  <c r="D106" i="55"/>
  <c r="D101" i="55"/>
  <c r="K103" i="55"/>
  <c r="J103" i="55"/>
  <c r="K104" i="55"/>
  <c r="I103" i="55"/>
  <c r="F103" i="55"/>
  <c r="D104" i="55"/>
  <c r="J104" i="55"/>
  <c r="H103" i="55"/>
  <c r="F104" i="55"/>
  <c r="I104" i="55"/>
  <c r="G103" i="55"/>
  <c r="H104" i="55"/>
  <c r="G104" i="55"/>
  <c r="E103" i="55"/>
  <c r="D103" i="55"/>
  <c r="E104" i="55"/>
  <c r="K102" i="55"/>
  <c r="J102" i="55"/>
  <c r="I102" i="55"/>
  <c r="H102" i="55"/>
  <c r="G102" i="55"/>
  <c r="F102" i="55"/>
  <c r="E102" i="55"/>
  <c r="D102" i="55"/>
  <c r="K101" i="55"/>
  <c r="J101" i="55"/>
  <c r="I101" i="55"/>
  <c r="H101" i="55"/>
  <c r="G101" i="55"/>
  <c r="F101" i="55"/>
  <c r="E101" i="55"/>
  <c r="K100" i="55"/>
  <c r="J100" i="55"/>
  <c r="I100" i="55"/>
  <c r="H100" i="55"/>
  <c r="G100" i="55"/>
  <c r="F100" i="55"/>
  <c r="E100" i="55"/>
  <c r="D100" i="55"/>
  <c r="K99" i="55"/>
  <c r="J99" i="55"/>
  <c r="I99" i="55"/>
  <c r="G99" i="55"/>
  <c r="H99" i="55"/>
  <c r="F99" i="55"/>
  <c r="E99" i="55"/>
  <c r="D99" i="55"/>
  <c r="K98" i="55"/>
  <c r="H97" i="55"/>
  <c r="H98" i="55"/>
  <c r="J98" i="55"/>
  <c r="G97" i="55"/>
  <c r="F97" i="55"/>
  <c r="E97" i="55"/>
  <c r="F98" i="55"/>
  <c r="I98" i="55"/>
  <c r="G98" i="55"/>
  <c r="D97" i="55"/>
  <c r="K97" i="55"/>
  <c r="J97" i="55"/>
  <c r="I97" i="55"/>
  <c r="E98" i="55"/>
  <c r="D98" i="55"/>
  <c r="I18" i="55"/>
  <c r="F96" i="55"/>
  <c r="I13" i="55"/>
  <c r="E96" i="55"/>
  <c r="D96" i="55"/>
  <c r="K96" i="55"/>
  <c r="J96" i="55"/>
  <c r="I96" i="55"/>
  <c r="H96" i="55"/>
  <c r="G96" i="55"/>
  <c r="I95" i="55"/>
  <c r="G95" i="55"/>
  <c r="E95" i="55"/>
  <c r="D95" i="55"/>
  <c r="H95" i="55"/>
  <c r="F95" i="55"/>
  <c r="K95" i="55"/>
  <c r="J95" i="55"/>
  <c r="I94" i="55"/>
  <c r="K94" i="55"/>
  <c r="H94" i="55"/>
  <c r="G94" i="55"/>
  <c r="F94" i="55"/>
  <c r="E94" i="55"/>
  <c r="D94" i="55"/>
  <c r="J94" i="55"/>
  <c r="K93" i="55"/>
  <c r="H92" i="55"/>
  <c r="E91" i="55"/>
  <c r="F92" i="55"/>
  <c r="J93" i="55"/>
  <c r="G92" i="55"/>
  <c r="D91" i="55"/>
  <c r="I93" i="55"/>
  <c r="H93" i="55"/>
  <c r="E92" i="55"/>
  <c r="G93" i="55"/>
  <c r="D92" i="55"/>
  <c r="F93" i="55"/>
  <c r="J92" i="55"/>
  <c r="G91" i="55"/>
  <c r="I91" i="55"/>
  <c r="K92" i="55"/>
  <c r="H91" i="55"/>
  <c r="F91" i="55"/>
  <c r="I92" i="55"/>
  <c r="E93" i="55"/>
  <c r="K91" i="55"/>
  <c r="D93" i="55"/>
  <c r="J91" i="55"/>
  <c r="K90" i="55"/>
  <c r="J90" i="55"/>
  <c r="I90" i="55"/>
  <c r="H90" i="55"/>
  <c r="G90" i="55"/>
  <c r="F90" i="55"/>
  <c r="E90" i="55"/>
  <c r="D90" i="55"/>
  <c r="F89" i="55"/>
  <c r="E89" i="55"/>
  <c r="D89" i="55"/>
  <c r="K89" i="55"/>
  <c r="J89" i="55"/>
  <c r="I89" i="55"/>
  <c r="H89" i="55"/>
  <c r="G89" i="55"/>
  <c r="K88" i="55"/>
  <c r="J88" i="55"/>
  <c r="I88" i="55"/>
  <c r="G88" i="55"/>
  <c r="H88" i="55"/>
  <c r="F88" i="55"/>
  <c r="E88" i="55"/>
  <c r="D88" i="55"/>
  <c r="E87" i="55"/>
  <c r="D87" i="55"/>
  <c r="K87" i="55"/>
  <c r="J87" i="55"/>
  <c r="I87" i="55"/>
  <c r="H87" i="55"/>
  <c r="G87" i="55"/>
  <c r="F87" i="55"/>
  <c r="E86" i="55"/>
  <c r="K84" i="55"/>
  <c r="H83" i="55"/>
  <c r="E82" i="55"/>
  <c r="G83" i="55"/>
  <c r="D82" i="55"/>
  <c r="I84" i="55"/>
  <c r="F83" i="55"/>
  <c r="D86" i="55"/>
  <c r="J84" i="55"/>
  <c r="K85" i="55"/>
  <c r="H84" i="55"/>
  <c r="E83" i="55"/>
  <c r="K81" i="55"/>
  <c r="J85" i="55"/>
  <c r="G84" i="55"/>
  <c r="D83" i="55"/>
  <c r="J81" i="55"/>
  <c r="I81" i="55"/>
  <c r="K86" i="55"/>
  <c r="H85" i="55"/>
  <c r="E84" i="55"/>
  <c r="K82" i="55"/>
  <c r="H81" i="55"/>
  <c r="J86" i="55"/>
  <c r="G85" i="55"/>
  <c r="D84" i="55"/>
  <c r="J82" i="55"/>
  <c r="G81" i="55"/>
  <c r="I86" i="55"/>
  <c r="F85" i="55"/>
  <c r="I82" i="55"/>
  <c r="F81" i="55"/>
  <c r="H86" i="55"/>
  <c r="E85" i="55"/>
  <c r="K83" i="55"/>
  <c r="H82" i="55"/>
  <c r="E81" i="55"/>
  <c r="I85" i="55"/>
  <c r="F84" i="55"/>
  <c r="G86" i="55"/>
  <c r="D85" i="55"/>
  <c r="J83" i="55"/>
  <c r="G82" i="55"/>
  <c r="D81" i="55"/>
  <c r="F86" i="55"/>
  <c r="I83" i="55"/>
  <c r="F82" i="55"/>
  <c r="D80" i="55"/>
  <c r="J80" i="55"/>
  <c r="I80" i="55"/>
  <c r="H80" i="55"/>
  <c r="G80" i="55"/>
  <c r="E80" i="55"/>
  <c r="K80" i="55"/>
  <c r="F80" i="55"/>
  <c r="K79" i="55"/>
  <c r="H78" i="55"/>
  <c r="E77" i="55"/>
  <c r="J79" i="55"/>
  <c r="G78" i="55"/>
  <c r="D77" i="55"/>
  <c r="F78" i="55"/>
  <c r="H79" i="55"/>
  <c r="E78" i="55"/>
  <c r="K76" i="55"/>
  <c r="G79" i="55"/>
  <c r="D78" i="55"/>
  <c r="J76" i="55"/>
  <c r="E79" i="55"/>
  <c r="K77" i="55"/>
  <c r="H76" i="55"/>
  <c r="I77" i="55"/>
  <c r="F76" i="55"/>
  <c r="K78" i="55"/>
  <c r="H77" i="55"/>
  <c r="E76" i="55"/>
  <c r="J78" i="55"/>
  <c r="G77" i="55"/>
  <c r="D76" i="55"/>
  <c r="F77" i="55"/>
  <c r="I79" i="55"/>
  <c r="F79" i="55"/>
  <c r="I76" i="55"/>
  <c r="D79" i="55"/>
  <c r="J77" i="55"/>
  <c r="G76" i="55"/>
  <c r="I78" i="55"/>
  <c r="K75" i="55"/>
  <c r="H75" i="55"/>
  <c r="F75" i="55"/>
  <c r="E75" i="55"/>
  <c r="D75" i="55"/>
  <c r="J75" i="55"/>
  <c r="I75" i="55"/>
  <c r="G75" i="55"/>
  <c r="F74" i="55"/>
  <c r="K74" i="55"/>
  <c r="J74" i="55"/>
  <c r="I74" i="55"/>
  <c r="H74" i="55"/>
  <c r="G74" i="55"/>
  <c r="E74" i="55"/>
  <c r="D74" i="55"/>
  <c r="K73" i="55"/>
  <c r="H72" i="55"/>
  <c r="J73" i="55"/>
  <c r="G72" i="55"/>
  <c r="I73" i="55"/>
  <c r="F72" i="55"/>
  <c r="H73" i="55"/>
  <c r="E72" i="55"/>
  <c r="G73" i="55"/>
  <c r="D72" i="55"/>
  <c r="J72" i="55"/>
  <c r="F73" i="55"/>
  <c r="I72" i="55"/>
  <c r="E73" i="55"/>
  <c r="K72" i="55"/>
  <c r="D73" i="55"/>
  <c r="K71" i="55"/>
  <c r="J71" i="55"/>
  <c r="I71" i="55"/>
  <c r="H71" i="55"/>
  <c r="G71" i="55"/>
  <c r="F71" i="55"/>
  <c r="E71" i="55"/>
  <c r="D71" i="55"/>
  <c r="K70" i="55"/>
  <c r="J70" i="55"/>
  <c r="F69" i="55"/>
  <c r="G70" i="55"/>
  <c r="D69" i="55"/>
  <c r="F70" i="55"/>
  <c r="I70" i="55"/>
  <c r="E70" i="55"/>
  <c r="D70" i="55"/>
  <c r="H70" i="55"/>
  <c r="E69" i="55"/>
  <c r="K69" i="55"/>
  <c r="J69" i="55"/>
  <c r="I69" i="55"/>
  <c r="H69" i="55"/>
  <c r="G69" i="55"/>
  <c r="K68" i="55"/>
  <c r="G68" i="55"/>
  <c r="J68" i="55"/>
  <c r="I68" i="55"/>
  <c r="H68" i="55"/>
  <c r="F68" i="55"/>
  <c r="E68" i="55"/>
  <c r="D68" i="55"/>
  <c r="K67" i="55"/>
  <c r="H66" i="55"/>
  <c r="E65" i="55"/>
  <c r="K63" i="55"/>
  <c r="H67" i="55"/>
  <c r="K64" i="55"/>
  <c r="G67" i="55"/>
  <c r="J64" i="55"/>
  <c r="G63" i="55"/>
  <c r="I64" i="55"/>
  <c r="F63" i="55"/>
  <c r="E67" i="55"/>
  <c r="K65" i="55"/>
  <c r="H64" i="55"/>
  <c r="E63" i="55"/>
  <c r="D67" i="55"/>
  <c r="J65" i="55"/>
  <c r="G64" i="55"/>
  <c r="D63" i="55"/>
  <c r="J67" i="55"/>
  <c r="G66" i="55"/>
  <c r="D65" i="55"/>
  <c r="J63" i="55"/>
  <c r="I63" i="55"/>
  <c r="E66" i="55"/>
  <c r="H63" i="55"/>
  <c r="D66" i="55"/>
  <c r="I67" i="55"/>
  <c r="F66" i="55"/>
  <c r="K66" i="55"/>
  <c r="H65" i="55"/>
  <c r="E64" i="55"/>
  <c r="J66" i="55"/>
  <c r="G65" i="55"/>
  <c r="D64" i="55"/>
  <c r="I66" i="55"/>
  <c r="F65" i="55"/>
  <c r="F67" i="55"/>
  <c r="I65" i="55"/>
  <c r="F64" i="55"/>
  <c r="D62" i="55"/>
  <c r="K62" i="55"/>
  <c r="J62" i="55"/>
  <c r="I62" i="55"/>
  <c r="H62" i="55"/>
  <c r="G62" i="55"/>
  <c r="F62" i="55"/>
  <c r="E62" i="55"/>
  <c r="K61" i="55"/>
  <c r="H60" i="55"/>
  <c r="J61" i="55"/>
  <c r="G60" i="55"/>
  <c r="I61" i="55"/>
  <c r="F60" i="55"/>
  <c r="H61" i="55"/>
  <c r="E60" i="55"/>
  <c r="G61" i="55"/>
  <c r="D60" i="55"/>
  <c r="F61" i="55"/>
  <c r="K60" i="55"/>
  <c r="E61" i="55"/>
  <c r="D61" i="55"/>
  <c r="J60" i="55"/>
  <c r="I60" i="55"/>
  <c r="K59" i="55"/>
  <c r="I59" i="55"/>
  <c r="G59" i="55"/>
  <c r="J59" i="55"/>
  <c r="H59" i="55"/>
  <c r="F59" i="55"/>
  <c r="D59" i="55"/>
  <c r="E59" i="55"/>
  <c r="K58" i="55"/>
  <c r="H57" i="55"/>
  <c r="J58" i="55"/>
  <c r="G57" i="55"/>
  <c r="I58" i="55"/>
  <c r="F57" i="55"/>
  <c r="H58" i="55"/>
  <c r="E57" i="55"/>
  <c r="G58" i="55"/>
  <c r="D57" i="55"/>
  <c r="F58" i="55"/>
  <c r="E58" i="55"/>
  <c r="D58" i="55"/>
  <c r="K57" i="55"/>
  <c r="J57" i="55"/>
  <c r="I57" i="55"/>
  <c r="D52" i="55"/>
  <c r="I55" i="55"/>
  <c r="J55" i="55"/>
  <c r="K56" i="55"/>
  <c r="H55" i="55"/>
  <c r="J56" i="55"/>
  <c r="G55" i="55"/>
  <c r="I56" i="55"/>
  <c r="F55" i="55"/>
  <c r="H56" i="55"/>
  <c r="E55" i="55"/>
  <c r="G56" i="55"/>
  <c r="D55" i="55"/>
  <c r="F56" i="55"/>
  <c r="E56" i="55"/>
  <c r="D56" i="55"/>
  <c r="K55" i="55"/>
  <c r="K54" i="55"/>
  <c r="F54" i="55"/>
  <c r="J54" i="55"/>
  <c r="I54" i="55"/>
  <c r="H54" i="55"/>
  <c r="G54" i="55"/>
  <c r="E54" i="55"/>
  <c r="D54" i="55"/>
  <c r="F53" i="55"/>
  <c r="D53" i="55"/>
  <c r="K53" i="55"/>
  <c r="J53" i="55"/>
  <c r="I53" i="55"/>
  <c r="H53" i="55"/>
  <c r="G53" i="55"/>
  <c r="E53" i="55"/>
  <c r="G40" i="55"/>
  <c r="F52" i="55"/>
  <c r="E52" i="55"/>
  <c r="K50" i="55"/>
  <c r="H49" i="55"/>
  <c r="J50" i="55"/>
  <c r="G49" i="55"/>
  <c r="I50" i="55"/>
  <c r="F49" i="55"/>
  <c r="I51" i="55"/>
  <c r="F50" i="55"/>
  <c r="K52" i="55"/>
  <c r="H51" i="55"/>
  <c r="E50" i="55"/>
  <c r="H52" i="55"/>
  <c r="E51" i="55"/>
  <c r="K49" i="55"/>
  <c r="G52" i="55"/>
  <c r="D51" i="55"/>
  <c r="J49" i="55"/>
  <c r="I49" i="55"/>
  <c r="K51" i="55"/>
  <c r="H50" i="55"/>
  <c r="E49" i="55"/>
  <c r="J51" i="55"/>
  <c r="G50" i="55"/>
  <c r="D49" i="55"/>
  <c r="J52" i="55"/>
  <c r="G51" i="55"/>
  <c r="D50" i="55"/>
  <c r="I52" i="55"/>
  <c r="F51" i="55"/>
  <c r="W5" i="71"/>
  <c r="X5" i="71" s="1"/>
  <c r="W6" i="71"/>
  <c r="X6" i="71" s="1"/>
  <c r="U4" i="71"/>
  <c r="W7" i="71"/>
  <c r="Y7" i="71" s="1"/>
  <c r="Z7" i="71" s="1"/>
  <c r="E48" i="55"/>
  <c r="K46" i="55"/>
  <c r="H45" i="55"/>
  <c r="K48" i="55"/>
  <c r="E46" i="55"/>
  <c r="G47" i="55"/>
  <c r="I48" i="55"/>
  <c r="F47" i="55"/>
  <c r="D48" i="55"/>
  <c r="J46" i="55"/>
  <c r="G45" i="55"/>
  <c r="I46" i="55"/>
  <c r="F45" i="55"/>
  <c r="K47" i="55"/>
  <c r="H46" i="55"/>
  <c r="I47" i="55"/>
  <c r="F46" i="55"/>
  <c r="E45" i="55"/>
  <c r="H47" i="55"/>
  <c r="J48" i="55"/>
  <c r="D46" i="55"/>
  <c r="J47" i="55"/>
  <c r="G46" i="55"/>
  <c r="D45" i="55"/>
  <c r="H48" i="55"/>
  <c r="G48" i="55"/>
  <c r="J45" i="55"/>
  <c r="D47" i="55"/>
  <c r="I45" i="55"/>
  <c r="E47" i="55"/>
  <c r="F48" i="55"/>
  <c r="K45" i="55"/>
  <c r="K44" i="55"/>
  <c r="H43" i="55"/>
  <c r="G43" i="55"/>
  <c r="E43" i="55"/>
  <c r="G44" i="55"/>
  <c r="D43" i="55"/>
  <c r="F44" i="55"/>
  <c r="I43" i="55"/>
  <c r="J44" i="55"/>
  <c r="I44" i="55"/>
  <c r="F43" i="55"/>
  <c r="H44" i="55"/>
  <c r="E44" i="55"/>
  <c r="D44" i="55"/>
  <c r="K43" i="55"/>
  <c r="J43" i="55"/>
  <c r="J42" i="55"/>
  <c r="F42" i="55"/>
  <c r="I42" i="55"/>
  <c r="E42" i="55"/>
  <c r="H42" i="55"/>
  <c r="D42" i="55"/>
  <c r="K42" i="55"/>
  <c r="G42" i="55"/>
  <c r="K41" i="55"/>
  <c r="H40" i="55"/>
  <c r="E39" i="55"/>
  <c r="H41" i="55"/>
  <c r="E40" i="55"/>
  <c r="G41" i="55"/>
  <c r="D40" i="55"/>
  <c r="J41" i="55"/>
  <c r="D39" i="55"/>
  <c r="I41" i="55"/>
  <c r="F40" i="55"/>
  <c r="K39" i="55"/>
  <c r="H39" i="55"/>
  <c r="I40" i="55"/>
  <c r="J39" i="55"/>
  <c r="J40" i="55"/>
  <c r="F41" i="55"/>
  <c r="E41" i="55"/>
  <c r="D41" i="55"/>
  <c r="G39" i="55"/>
  <c r="F39" i="55"/>
  <c r="I39" i="55"/>
  <c r="K40" i="55"/>
  <c r="I35" i="55"/>
  <c r="E38" i="55"/>
  <c r="K36" i="55"/>
  <c r="H35" i="55"/>
  <c r="F35" i="55"/>
  <c r="K38" i="55"/>
  <c r="H37" i="55"/>
  <c r="E36" i="55"/>
  <c r="J38" i="55"/>
  <c r="G37" i="55"/>
  <c r="D36" i="55"/>
  <c r="I38" i="55"/>
  <c r="F37" i="55"/>
  <c r="D38" i="55"/>
  <c r="J36" i="55"/>
  <c r="G35" i="55"/>
  <c r="I36" i="55"/>
  <c r="H38" i="55"/>
  <c r="E37" i="55"/>
  <c r="K35" i="55"/>
  <c r="G38" i="55"/>
  <c r="D37" i="55"/>
  <c r="J35" i="55"/>
  <c r="F38" i="55"/>
  <c r="K37" i="55"/>
  <c r="H36" i="55"/>
  <c r="E35" i="55"/>
  <c r="J37" i="55"/>
  <c r="G36" i="55"/>
  <c r="D35" i="55"/>
  <c r="I37" i="55"/>
  <c r="F36" i="55"/>
  <c r="H28" i="55"/>
  <c r="K34" i="55"/>
  <c r="H33" i="55"/>
  <c r="J34" i="55"/>
  <c r="G33" i="55"/>
  <c r="I34" i="55"/>
  <c r="F33" i="55"/>
  <c r="H34" i="55"/>
  <c r="E33" i="55"/>
  <c r="G34" i="55"/>
  <c r="D33" i="55"/>
  <c r="F34" i="55"/>
  <c r="E34" i="55"/>
  <c r="D34" i="55"/>
  <c r="K33" i="55"/>
  <c r="J33" i="55"/>
  <c r="I33" i="55"/>
  <c r="A38" i="71"/>
  <c r="I31" i="55"/>
  <c r="D31" i="55"/>
  <c r="G32" i="55"/>
  <c r="J31" i="55"/>
  <c r="K31" i="55"/>
  <c r="D32" i="55"/>
  <c r="E32" i="55"/>
  <c r="F32" i="55"/>
  <c r="E31" i="55"/>
  <c r="H32" i="55"/>
  <c r="F31" i="55"/>
  <c r="I32" i="55"/>
  <c r="G31" i="55"/>
  <c r="J32" i="55"/>
  <c r="H31" i="55"/>
  <c r="K32" i="55"/>
  <c r="D30" i="55"/>
  <c r="E30" i="55"/>
  <c r="F30" i="55"/>
  <c r="G30" i="55"/>
  <c r="H30" i="55"/>
  <c r="I30" i="55"/>
  <c r="J30" i="55"/>
  <c r="K30" i="55"/>
  <c r="D29" i="55"/>
  <c r="E29" i="55"/>
  <c r="H29" i="55"/>
  <c r="I28" i="55"/>
  <c r="J28" i="55"/>
  <c r="K28" i="55"/>
  <c r="I29" i="55"/>
  <c r="E28" i="55"/>
  <c r="J29" i="55"/>
  <c r="K29" i="55"/>
  <c r="G28" i="55"/>
  <c r="F28" i="55"/>
  <c r="G29" i="55"/>
  <c r="D28" i="55"/>
  <c r="F29" i="55"/>
  <c r="J25" i="55"/>
  <c r="G27" i="55"/>
  <c r="E27" i="55"/>
  <c r="H27" i="55"/>
  <c r="I27" i="55"/>
  <c r="J27" i="55"/>
  <c r="K27" i="55"/>
  <c r="D27" i="55"/>
  <c r="F27" i="55"/>
  <c r="D26" i="55"/>
  <c r="E26" i="55"/>
  <c r="F26" i="55"/>
  <c r="G26" i="55"/>
  <c r="H26" i="55"/>
  <c r="I26" i="55"/>
  <c r="J26" i="55"/>
  <c r="K26" i="55"/>
  <c r="G25" i="55"/>
  <c r="F25" i="55"/>
  <c r="E25" i="55"/>
  <c r="D25" i="55"/>
  <c r="K25" i="55"/>
  <c r="H25" i="55"/>
  <c r="I25" i="55"/>
  <c r="J22" i="55"/>
  <c r="G24" i="55"/>
  <c r="D23" i="55"/>
  <c r="E23" i="55"/>
  <c r="H24" i="55"/>
  <c r="F23" i="55"/>
  <c r="I24" i="55"/>
  <c r="G23" i="55"/>
  <c r="J24" i="55"/>
  <c r="H23" i="55"/>
  <c r="K24" i="55"/>
  <c r="I23" i="55"/>
  <c r="J23" i="55"/>
  <c r="K23" i="55"/>
  <c r="D24" i="55"/>
  <c r="E24" i="55"/>
  <c r="F24" i="55"/>
  <c r="I21" i="55"/>
  <c r="I22" i="55"/>
  <c r="H22" i="55"/>
  <c r="G22" i="55"/>
  <c r="F22" i="55"/>
  <c r="E22" i="55"/>
  <c r="D22" i="55"/>
  <c r="K22" i="55"/>
  <c r="F9" i="55"/>
  <c r="J9" i="55"/>
  <c r="F10" i="55"/>
  <c r="J10" i="55"/>
  <c r="F11" i="55"/>
  <c r="J11" i="55"/>
  <c r="F12" i="55"/>
  <c r="J12" i="55"/>
  <c r="F13" i="55"/>
  <c r="J13" i="55"/>
  <c r="F14" i="55"/>
  <c r="J14" i="55"/>
  <c r="F15" i="55"/>
  <c r="J15" i="55"/>
  <c r="F16" i="55"/>
  <c r="J16" i="55"/>
  <c r="F17" i="55"/>
  <c r="J17" i="55"/>
  <c r="F18" i="55"/>
  <c r="J18" i="55"/>
  <c r="F19" i="55"/>
  <c r="J19" i="55"/>
  <c r="F20" i="55"/>
  <c r="J20" i="55"/>
  <c r="F21" i="55"/>
  <c r="J21" i="55"/>
  <c r="G9" i="55"/>
  <c r="K9" i="55"/>
  <c r="G10" i="55"/>
  <c r="K10" i="55"/>
  <c r="G11" i="55"/>
  <c r="K11" i="55"/>
  <c r="G12" i="55"/>
  <c r="K12" i="55"/>
  <c r="G13" i="55"/>
  <c r="K13" i="55"/>
  <c r="G14" i="55"/>
  <c r="K14" i="55"/>
  <c r="G15" i="55"/>
  <c r="K15" i="55"/>
  <c r="G16" i="55"/>
  <c r="K16" i="55"/>
  <c r="G17" i="55"/>
  <c r="K17" i="55"/>
  <c r="G18" i="55"/>
  <c r="K18" i="55"/>
  <c r="G19" i="55"/>
  <c r="K19" i="55"/>
  <c r="G20" i="55"/>
  <c r="K20" i="55"/>
  <c r="G21" i="55"/>
  <c r="K21" i="55"/>
  <c r="D9" i="55"/>
  <c r="H9" i="55"/>
  <c r="D10" i="55"/>
  <c r="H10" i="55"/>
  <c r="D11" i="55"/>
  <c r="H11" i="55"/>
  <c r="D12" i="55"/>
  <c r="H12" i="55"/>
  <c r="D13" i="55"/>
  <c r="H13" i="55"/>
  <c r="D14" i="55"/>
  <c r="H14" i="55"/>
  <c r="D15" i="55"/>
  <c r="H15" i="55"/>
  <c r="D16" i="55"/>
  <c r="H16" i="55"/>
  <c r="D17" i="55"/>
  <c r="H17" i="55"/>
  <c r="D18" i="55"/>
  <c r="H18" i="55"/>
  <c r="D19" i="55"/>
  <c r="H19" i="55"/>
  <c r="D20" i="55"/>
  <c r="H20" i="55"/>
  <c r="D21" i="55"/>
  <c r="H21" i="55"/>
  <c r="E9" i="55"/>
  <c r="I9" i="55"/>
  <c r="E10" i="55"/>
  <c r="I10" i="55"/>
  <c r="E11" i="55"/>
  <c r="I11" i="55"/>
  <c r="E12" i="55"/>
  <c r="I12" i="55"/>
  <c r="E13" i="55"/>
  <c r="E14" i="55"/>
  <c r="I14" i="55"/>
  <c r="E15" i="55"/>
  <c r="I15" i="55"/>
  <c r="E16" i="55"/>
  <c r="I16" i="55"/>
  <c r="E17" i="55"/>
  <c r="I17" i="55"/>
  <c r="E18" i="55"/>
  <c r="E19" i="55"/>
  <c r="I19" i="55"/>
  <c r="E20" i="55"/>
  <c r="I20" i="55"/>
  <c r="E21" i="55"/>
  <c r="B8" i="55"/>
  <c r="E12" i="69"/>
  <c r="E11" i="69"/>
  <c r="E10" i="69"/>
  <c r="E9" i="69"/>
  <c r="D34" i="65" l="1"/>
  <c r="D33" i="65"/>
  <c r="D24" i="65"/>
  <c r="D23" i="65"/>
  <c r="D31" i="65"/>
  <c r="D32" i="65"/>
  <c r="D25" i="65"/>
  <c r="D26" i="65"/>
  <c r="D29" i="65"/>
  <c r="BI263" i="69"/>
  <c r="D22" i="65"/>
  <c r="D28" i="65"/>
  <c r="BI233" i="69"/>
  <c r="BI210" i="69"/>
  <c r="BI207" i="69"/>
  <c r="BI231" i="69"/>
  <c r="BI262" i="69"/>
  <c r="BI275" i="69"/>
  <c r="BI124" i="69"/>
  <c r="BI204" i="69"/>
  <c r="BI211" i="69"/>
  <c r="BI117" i="69"/>
  <c r="BI229" i="69"/>
  <c r="BI120" i="69"/>
  <c r="BI184" i="69"/>
  <c r="BI71" i="69"/>
  <c r="BI86" i="69"/>
  <c r="BI76" i="69"/>
  <c r="BI85" i="69"/>
  <c r="BI99" i="69"/>
  <c r="BI271" i="69"/>
  <c r="BI258" i="69"/>
  <c r="BI63" i="69"/>
  <c r="BI243" i="69"/>
  <c r="BI257" i="69"/>
  <c r="BI95" i="69"/>
  <c r="BI215" i="69"/>
  <c r="BI214" i="69"/>
  <c r="BI265" i="69"/>
  <c r="BI270" i="69"/>
  <c r="BI217" i="69"/>
  <c r="BI269" i="69"/>
  <c r="BI225" i="69"/>
  <c r="BI266" i="69"/>
  <c r="BI191" i="69"/>
  <c r="BI80" i="69"/>
  <c r="BI192" i="69"/>
  <c r="BI216" i="69"/>
  <c r="BI274" i="69"/>
  <c r="BI70" i="69"/>
  <c r="BI273" i="69"/>
  <c r="BI260" i="69"/>
  <c r="BI153" i="69"/>
  <c r="BI146" i="69"/>
  <c r="BI152" i="69"/>
  <c r="BI69" i="69"/>
  <c r="BI268" i="69"/>
  <c r="BI185" i="69"/>
  <c r="BI176" i="69"/>
  <c r="BI144" i="69"/>
  <c r="BI242" i="69"/>
  <c r="BI240" i="69"/>
  <c r="BI113" i="69"/>
  <c r="BI259" i="69"/>
  <c r="BI160" i="69"/>
  <c r="BI94" i="69"/>
  <c r="BI228" i="69"/>
  <c r="BI93" i="69"/>
  <c r="BI116" i="69"/>
  <c r="BI219" i="69"/>
  <c r="BI189" i="69"/>
  <c r="BI167" i="69"/>
  <c r="BI177" i="69"/>
  <c r="BI205" i="69"/>
  <c r="BI267" i="69"/>
  <c r="BI141" i="69"/>
  <c r="BI186" i="69"/>
  <c r="BI264" i="69"/>
  <c r="BI256" i="69"/>
  <c r="BI100" i="69"/>
  <c r="BI206" i="69"/>
  <c r="BI179" i="69"/>
  <c r="BI220" i="69"/>
  <c r="BI133" i="69"/>
  <c r="BI79" i="69"/>
  <c r="BI200" i="69"/>
  <c r="BI64" i="69"/>
  <c r="BI261" i="69"/>
  <c r="BI208" i="69"/>
  <c r="BI171" i="69"/>
  <c r="BI272" i="69"/>
  <c r="BI218" i="69"/>
  <c r="BI78" i="69"/>
  <c r="BI103" i="69"/>
  <c r="BI170" i="69"/>
  <c r="BI236" i="69"/>
  <c r="BI145" i="69"/>
  <c r="BI114" i="69"/>
  <c r="BI87" i="69"/>
  <c r="BI89" i="69"/>
  <c r="BI88" i="69"/>
  <c r="BI91" i="69"/>
  <c r="BI241" i="69"/>
  <c r="BI213" i="69"/>
  <c r="BI147" i="69"/>
  <c r="BI180" i="69"/>
  <c r="BI209" i="69"/>
  <c r="BI239" i="69"/>
  <c r="BI187" i="69"/>
  <c r="BI196" i="69"/>
  <c r="BI203" i="69"/>
  <c r="BI102" i="69"/>
  <c r="BI202" i="69"/>
  <c r="BI148" i="69"/>
  <c r="BI66" i="69"/>
  <c r="BI61" i="69"/>
  <c r="BI212" i="69"/>
  <c r="BI238" i="69"/>
  <c r="BI77" i="69"/>
  <c r="BI193" i="69"/>
  <c r="BI201" i="69"/>
  <c r="BI195" i="69"/>
  <c r="BI227" i="69"/>
  <c r="BI224" i="69"/>
  <c r="BI159" i="69"/>
  <c r="BI140" i="69"/>
  <c r="BI151" i="69"/>
  <c r="BI194" i="69"/>
  <c r="BI173" i="69"/>
  <c r="BI223" i="69"/>
  <c r="BI226" i="69"/>
  <c r="BI101" i="69"/>
  <c r="BI67" i="69"/>
  <c r="BI68" i="69"/>
  <c r="BI237" i="69"/>
  <c r="BI188" i="69"/>
  <c r="BI234" i="69"/>
  <c r="BI172" i="69"/>
  <c r="BI143" i="69"/>
  <c r="BI65" i="69"/>
  <c r="BI199" i="69"/>
  <c r="BI150" i="69"/>
  <c r="BI235" i="69"/>
  <c r="BI198" i="69"/>
  <c r="BI174" i="69"/>
  <c r="BI75" i="69"/>
  <c r="BI287" i="69"/>
  <c r="BI286" i="69"/>
  <c r="BI285" i="69"/>
  <c r="BI284" i="69"/>
  <c r="BI283" i="69"/>
  <c r="BI282" i="69"/>
  <c r="BI281" i="69"/>
  <c r="BI280" i="69"/>
  <c r="BI279" i="69"/>
  <c r="BI278" i="69"/>
  <c r="BI277" i="69"/>
  <c r="BI276" i="69"/>
  <c r="BI255" i="69"/>
  <c r="BI254" i="69"/>
  <c r="BI253" i="69"/>
  <c r="BI252" i="69"/>
  <c r="BI251" i="69"/>
  <c r="BI250" i="69"/>
  <c r="BI249" i="69"/>
  <c r="BI248" i="69"/>
  <c r="BI247" i="69"/>
  <c r="BI246" i="69"/>
  <c r="BI245" i="69"/>
  <c r="BI244" i="69"/>
  <c r="BI232" i="69"/>
  <c r="BI230" i="69"/>
  <c r="BI222" i="69"/>
  <c r="BI221" i="69"/>
  <c r="BI197" i="69"/>
  <c r="BI190" i="69"/>
  <c r="BI183" i="69"/>
  <c r="BI182" i="69"/>
  <c r="BI181" i="69"/>
  <c r="BI178" i="69"/>
  <c r="BI175" i="69"/>
  <c r="BI169" i="69"/>
  <c r="BI168" i="69"/>
  <c r="BI166" i="69"/>
  <c r="BI165" i="69"/>
  <c r="BI164" i="69"/>
  <c r="BI163" i="69"/>
  <c r="BI162" i="69"/>
  <c r="BI161" i="69"/>
  <c r="BI158" i="69"/>
  <c r="BI157" i="69"/>
  <c r="BI156" i="69"/>
  <c r="BI155" i="69"/>
  <c r="BI154" i="69"/>
  <c r="BI149" i="69"/>
  <c r="BI139" i="69"/>
  <c r="BI138" i="69"/>
  <c r="BI137" i="69"/>
  <c r="BI136" i="69"/>
  <c r="BI135" i="69"/>
  <c r="BI134" i="69"/>
  <c r="BI132" i="69"/>
  <c r="BI131" i="69"/>
  <c r="BI130" i="69"/>
  <c r="BI129" i="69"/>
  <c r="BI128" i="69"/>
  <c r="BI127" i="69"/>
  <c r="BI126" i="69"/>
  <c r="BI125" i="69"/>
  <c r="BI123" i="69"/>
  <c r="BI122" i="69"/>
  <c r="BI121" i="69"/>
  <c r="BI119" i="69"/>
  <c r="BI118" i="69"/>
  <c r="BI115" i="69"/>
  <c r="BI112" i="69"/>
  <c r="BI111" i="69"/>
  <c r="BI110" i="69"/>
  <c r="BI109" i="69"/>
  <c r="BI108" i="69"/>
  <c r="BI107" i="69"/>
  <c r="BI106" i="69"/>
  <c r="BI105" i="69"/>
  <c r="BI104" i="69"/>
  <c r="BI98" i="69"/>
  <c r="BI97" i="69"/>
  <c r="BI96" i="69"/>
  <c r="BI92" i="69"/>
  <c r="BI90" i="69"/>
  <c r="BI84" i="69"/>
  <c r="BI83" i="69"/>
  <c r="BI82" i="69"/>
  <c r="BI81" i="69"/>
  <c r="BI74" i="69"/>
  <c r="BI73" i="69"/>
  <c r="BI72" i="69"/>
  <c r="BI62" i="69"/>
  <c r="BI60" i="69"/>
  <c r="BI59" i="69"/>
  <c r="BI58" i="69"/>
  <c r="BI57" i="69"/>
  <c r="BI56" i="69"/>
  <c r="BI55" i="69"/>
  <c r="BI54" i="69"/>
  <c r="BI53" i="69"/>
  <c r="BI52" i="69"/>
  <c r="BI51" i="69"/>
  <c r="BI50" i="69"/>
  <c r="BI49" i="69"/>
  <c r="BI48" i="69"/>
  <c r="BI47" i="69"/>
  <c r="BI46" i="69"/>
  <c r="BI45" i="69"/>
  <c r="BI44" i="69"/>
  <c r="BI43" i="69"/>
  <c r="BI42" i="69"/>
  <c r="BI41" i="69"/>
  <c r="BI40" i="69"/>
  <c r="BI39" i="69"/>
  <c r="BI38" i="69"/>
  <c r="BI37" i="69"/>
  <c r="BI36" i="69"/>
  <c r="BI35" i="69"/>
  <c r="BI34" i="69"/>
  <c r="BI33" i="69"/>
  <c r="BI32" i="69"/>
  <c r="BI31" i="69"/>
  <c r="BI30" i="69"/>
  <c r="BI29" i="69"/>
  <c r="BI28" i="69"/>
  <c r="BI27" i="69"/>
  <c r="BI26" i="69"/>
  <c r="BI25" i="69"/>
  <c r="BI24" i="69"/>
  <c r="BI23" i="69"/>
  <c r="BI22" i="69"/>
  <c r="BI21" i="69"/>
  <c r="BI20" i="69"/>
  <c r="BI19" i="69"/>
  <c r="D27" i="65"/>
  <c r="G210" i="69"/>
  <c r="G263" i="69"/>
  <c r="G207" i="69"/>
  <c r="G271" i="69"/>
  <c r="G262" i="69"/>
  <c r="G233" i="69"/>
  <c r="G275" i="69"/>
  <c r="G211" i="69"/>
  <c r="G204" i="69"/>
  <c r="G120" i="69"/>
  <c r="G149" i="69"/>
  <c r="G181" i="69"/>
  <c r="G216" i="69"/>
  <c r="G70" i="69"/>
  <c r="G273" i="69"/>
  <c r="G260" i="69"/>
  <c r="G153" i="69"/>
  <c r="G257" i="69"/>
  <c r="G69" i="69"/>
  <c r="G215" i="69"/>
  <c r="G259" i="69"/>
  <c r="G177" i="69"/>
  <c r="G205" i="69"/>
  <c r="G264" i="69"/>
  <c r="G256" i="69"/>
  <c r="G100" i="69"/>
  <c r="G103" i="69"/>
  <c r="G170" i="69"/>
  <c r="G242" i="69"/>
  <c r="G240" i="69"/>
  <c r="G145" i="69"/>
  <c r="G89" i="69"/>
  <c r="G88" i="69"/>
  <c r="G91" i="69"/>
  <c r="G147" i="69"/>
  <c r="G202" i="69"/>
  <c r="G148" i="69"/>
  <c r="G61" i="69"/>
  <c r="G77" i="69"/>
  <c r="G193" i="69"/>
  <c r="G223" i="69"/>
  <c r="G67" i="69"/>
  <c r="G68" i="69"/>
  <c r="G237" i="69"/>
  <c r="G188" i="69"/>
  <c r="G65" i="69"/>
  <c r="G199" i="69"/>
  <c r="G150" i="69"/>
  <c r="G159" i="69"/>
  <c r="G269" i="69"/>
  <c r="G113" i="69"/>
  <c r="G151" i="69"/>
  <c r="G87" i="69"/>
  <c r="G64" i="69"/>
  <c r="G71" i="69"/>
  <c r="G184" i="69"/>
  <c r="G99" i="69"/>
  <c r="G76" i="69"/>
  <c r="G258" i="69"/>
  <c r="G63" i="69"/>
  <c r="G243" i="69"/>
  <c r="G266" i="69"/>
  <c r="G191" i="69"/>
  <c r="G80" i="69"/>
  <c r="G274" i="69"/>
  <c r="G146" i="69"/>
  <c r="G152" i="69"/>
  <c r="G95" i="69"/>
  <c r="G268" i="69"/>
  <c r="G214" i="69"/>
  <c r="G265" i="69"/>
  <c r="G217" i="69"/>
  <c r="G185" i="69"/>
  <c r="G160" i="69"/>
  <c r="G94" i="69"/>
  <c r="G228" i="69"/>
  <c r="G93" i="69"/>
  <c r="G116" i="69"/>
  <c r="G219" i="69"/>
  <c r="G261" i="69"/>
  <c r="G208" i="69"/>
  <c r="G171" i="69"/>
  <c r="G78" i="69"/>
  <c r="G176" i="69"/>
  <c r="G144" i="69"/>
  <c r="G206" i="69"/>
  <c r="G236" i="69"/>
  <c r="G179" i="69"/>
  <c r="G220" i="69"/>
  <c r="G209" i="69"/>
  <c r="G239" i="69"/>
  <c r="G187" i="69"/>
  <c r="G196" i="69"/>
  <c r="G203" i="69"/>
  <c r="G102" i="69"/>
  <c r="G66" i="69"/>
  <c r="G212" i="69"/>
  <c r="G238" i="69"/>
  <c r="G194" i="69"/>
  <c r="G173" i="69"/>
  <c r="G226" i="69"/>
  <c r="G101" i="69"/>
  <c r="G234" i="69"/>
  <c r="G172" i="69"/>
  <c r="G143" i="69"/>
  <c r="G235" i="69"/>
  <c r="G198" i="69"/>
  <c r="G224" i="69"/>
  <c r="G114" i="69"/>
  <c r="G174" i="69"/>
  <c r="G79" i="69"/>
  <c r="G200" i="69"/>
  <c r="G192" i="69"/>
  <c r="G270" i="69"/>
  <c r="G189" i="69"/>
  <c r="G167" i="69"/>
  <c r="G186" i="69"/>
  <c r="G241" i="69"/>
  <c r="G180" i="69"/>
  <c r="G225" i="69"/>
  <c r="G272" i="69"/>
  <c r="G218" i="69"/>
  <c r="G267" i="69"/>
  <c r="G141" i="69"/>
  <c r="G213" i="69"/>
  <c r="G201" i="69"/>
  <c r="G140" i="69"/>
  <c r="G75" i="69"/>
  <c r="G195" i="69"/>
  <c r="G227" i="69"/>
  <c r="G133" i="69"/>
  <c r="AC278" i="69" a="1"/>
  <c r="AC278" i="69" s="1"/>
  <c r="AC277" i="69" a="1"/>
  <c r="AC277" i="69" s="1"/>
  <c r="AB276" i="69" a="1"/>
  <c r="AB276" i="69" s="1"/>
  <c r="AB275" i="69" a="1"/>
  <c r="AB275" i="69" s="1"/>
  <c r="AB274" i="69" a="1"/>
  <c r="AB274" i="69" s="1"/>
  <c r="AD272" i="69" a="1"/>
  <c r="AD272" i="69" s="1"/>
  <c r="AD271" i="69" a="1"/>
  <c r="AD271" i="69" s="1"/>
  <c r="AD270" i="69" a="1"/>
  <c r="AD270" i="69" s="1"/>
  <c r="AC269" i="69" a="1"/>
  <c r="AC269" i="69" s="1"/>
  <c r="AD263" i="69" a="1"/>
  <c r="AD263" i="69" s="1"/>
  <c r="AD262" i="69" a="1"/>
  <c r="AD262" i="69" s="1"/>
  <c r="AC261" i="69" a="1"/>
  <c r="AC261" i="69" s="1"/>
  <c r="AC260" i="69" a="1"/>
  <c r="AC260" i="69" s="1"/>
  <c r="AC259" i="69" a="1"/>
  <c r="AC259" i="69" s="1"/>
  <c r="AB258" i="69" a="1"/>
  <c r="AB258" i="69" s="1"/>
  <c r="AB257" i="69" a="1"/>
  <c r="AB257" i="69" s="1"/>
  <c r="AB256" i="69" a="1"/>
  <c r="AB256" i="69" s="1"/>
  <c r="AD254" i="69" a="1"/>
  <c r="AD254" i="69" s="1"/>
  <c r="AD253" i="69" a="1"/>
  <c r="AD253" i="69" s="1"/>
  <c r="AD252" i="69" a="1"/>
  <c r="AD252" i="69" s="1"/>
  <c r="AD251" i="69" a="1"/>
  <c r="AD251" i="69" s="1"/>
  <c r="AC250" i="69" a="1"/>
  <c r="AC250" i="69" s="1"/>
  <c r="AC249" i="69" a="1"/>
  <c r="AC249" i="69" s="1"/>
  <c r="AC248" i="69" a="1"/>
  <c r="AC248" i="69" s="1"/>
  <c r="AB247" i="69" a="1"/>
  <c r="AB247" i="69" s="1"/>
  <c r="AB246" i="69" a="1"/>
  <c r="AB246" i="69" s="1"/>
  <c r="AB245" i="69" a="1"/>
  <c r="AB245" i="69" s="1"/>
  <c r="AC242" i="69" a="1"/>
  <c r="AC242" i="69" s="1"/>
  <c r="AC241" i="69" a="1"/>
  <c r="AC241" i="69" s="1"/>
  <c r="AB240" i="69" a="1"/>
  <c r="AB240" i="69" s="1"/>
  <c r="AB239" i="69" a="1"/>
  <c r="AB239" i="69" s="1"/>
  <c r="AB238" i="69" a="1"/>
  <c r="AB238" i="69" s="1"/>
  <c r="AD236" i="69" a="1"/>
  <c r="AD236" i="69" s="1"/>
  <c r="AD235" i="69" a="1"/>
  <c r="AD235" i="69" s="1"/>
  <c r="AD234" i="69" a="1"/>
  <c r="AD234" i="69" s="1"/>
  <c r="AC233" i="69" a="1"/>
  <c r="AC233" i="69" s="1"/>
  <c r="AC232" i="69" a="1"/>
  <c r="AC232" i="69" s="1"/>
  <c r="AC231" i="69" a="1"/>
  <c r="AC231" i="69" s="1"/>
  <c r="AC230" i="69" a="1"/>
  <c r="AC230" i="69" s="1"/>
  <c r="AC229" i="69" a="1"/>
  <c r="AC229" i="69" s="1"/>
  <c r="AC228" i="69" a="1"/>
  <c r="AC228" i="69" s="1"/>
  <c r="AB227" i="69" a="1"/>
  <c r="AB227" i="69" s="1"/>
  <c r="AB226" i="69" a="1"/>
  <c r="AB226" i="69" s="1"/>
  <c r="AB225" i="69" a="1"/>
  <c r="AB225" i="69" s="1"/>
  <c r="AD223" i="69" a="1"/>
  <c r="AD223" i="69" s="1"/>
  <c r="AD222" i="69" a="1"/>
  <c r="AD222" i="69" s="1"/>
  <c r="AD221" i="69" a="1"/>
  <c r="AD221" i="69" s="1"/>
  <c r="AC220" i="69" a="1"/>
  <c r="AC220" i="69" s="1"/>
  <c r="AC219" i="69" a="1"/>
  <c r="AC219" i="69" s="1"/>
  <c r="AD217" i="69" a="1"/>
  <c r="AD217" i="69" s="1"/>
  <c r="AC216" i="69" a="1"/>
  <c r="AC216" i="69" s="1"/>
  <c r="AC215" i="69" a="1"/>
  <c r="AC215" i="69" s="1"/>
  <c r="AC214" i="69" a="1"/>
  <c r="AC214" i="69" s="1"/>
  <c r="AB213" i="69" a="1"/>
  <c r="AB213" i="69" s="1"/>
  <c r="AB212" i="69" a="1"/>
  <c r="AB212" i="69" s="1"/>
  <c r="AB211" i="69" a="1"/>
  <c r="AB211" i="69" s="1"/>
  <c r="AD209" i="69" a="1"/>
  <c r="AD209" i="69" s="1"/>
  <c r="AD208" i="69" a="1"/>
  <c r="AD208" i="69" s="1"/>
  <c r="AD207" i="69" a="1"/>
  <c r="AD207" i="69" s="1"/>
  <c r="AC198" i="69" a="1"/>
  <c r="AC198" i="69" s="1"/>
  <c r="AC197" i="69" a="1"/>
  <c r="AC197" i="69" s="1"/>
  <c r="AC196" i="69" a="1"/>
  <c r="AC196" i="69" s="1"/>
  <c r="AD195" i="69" a="1"/>
  <c r="AD195" i="69" s="1"/>
  <c r="AD194" i="69" a="1"/>
  <c r="AD194" i="69" s="1"/>
  <c r="AB194" i="69" a="1"/>
  <c r="AB194" i="69" s="1"/>
  <c r="AD192" i="69" a="1"/>
  <c r="AD192" i="69" s="1"/>
  <c r="AB192" i="69" a="1"/>
  <c r="AB192" i="69" s="1"/>
  <c r="AC191" i="69" a="1"/>
  <c r="AC191" i="69" s="1"/>
  <c r="AC189" i="69" a="1"/>
  <c r="AC189" i="69" s="1"/>
  <c r="AD188" i="69" a="1"/>
  <c r="AD188" i="69" s="1"/>
  <c r="AD187" i="69" a="1"/>
  <c r="AD187" i="69" s="1"/>
  <c r="AB187" i="69" a="1"/>
  <c r="AB187" i="69" s="1"/>
  <c r="AB186" i="69" a="1"/>
  <c r="AB186" i="69" s="1"/>
  <c r="AC185" i="69" a="1"/>
  <c r="AC185" i="69" s="1"/>
  <c r="AD184" i="69" a="1"/>
  <c r="AD184" i="69" s="1"/>
  <c r="AD183" i="69" a="1"/>
  <c r="AD183" i="69" s="1"/>
  <c r="AB183" i="69" a="1"/>
  <c r="AB183" i="69" s="1"/>
  <c r="AB182" i="69" a="1"/>
  <c r="AB182" i="69" s="1"/>
  <c r="AC181" i="69" a="1"/>
  <c r="AC181" i="69" s="1"/>
  <c r="AD180" i="69" a="1"/>
  <c r="AD180" i="69" s="1"/>
  <c r="AD179" i="69" a="1"/>
  <c r="AD179" i="69" s="1"/>
  <c r="AB179" i="69" a="1"/>
  <c r="AB179" i="69" s="1"/>
  <c r="AB178" i="69" a="1"/>
  <c r="AB178" i="69" s="1"/>
  <c r="AC177" i="69" a="1"/>
  <c r="AC177" i="69" s="1"/>
  <c r="AC176" i="69" a="1"/>
  <c r="AC176" i="69" s="1"/>
  <c r="AD175" i="69" a="1"/>
  <c r="AD175" i="69" s="1"/>
  <c r="AB175" i="69" a="1"/>
  <c r="AB175" i="69" s="1"/>
  <c r="AB174" i="69" a="1"/>
  <c r="AB174" i="69" s="1"/>
  <c r="AC173" i="69" a="1"/>
  <c r="AC173" i="69" s="1"/>
  <c r="AC172" i="69" a="1"/>
  <c r="AC172" i="69" s="1"/>
  <c r="AC171" i="69" a="1"/>
  <c r="AC171" i="69" s="1"/>
  <c r="AC170" i="69" a="1"/>
  <c r="AC170" i="69" s="1"/>
  <c r="AD169" i="69" a="1"/>
  <c r="AD169" i="69" s="1"/>
  <c r="AB169" i="69" a="1"/>
  <c r="AB169" i="69" s="1"/>
  <c r="AB168" i="69" a="1"/>
  <c r="AB168" i="69" s="1"/>
  <c r="AC167" i="69" a="1"/>
  <c r="AC167" i="69" s="1"/>
  <c r="AC166" i="69" a="1"/>
  <c r="AC166" i="69" s="1"/>
  <c r="AD165" i="69" a="1"/>
  <c r="AD165" i="69" s="1"/>
  <c r="AD164" i="69" a="1"/>
  <c r="AD164" i="69" s="1"/>
  <c r="AB164" i="69" a="1"/>
  <c r="AB164" i="69" s="1"/>
  <c r="AB163" i="69" a="1"/>
  <c r="AB163" i="69" s="1"/>
  <c r="AC162" i="69" a="1"/>
  <c r="AC162" i="69" s="1"/>
  <c r="AD161" i="69" a="1"/>
  <c r="AD161" i="69" s="1"/>
  <c r="AD160" i="69" a="1"/>
  <c r="AD160" i="69" s="1"/>
  <c r="AB160" i="69" a="1"/>
  <c r="AB160" i="69" s="1"/>
  <c r="AB159" i="69" a="1"/>
  <c r="AB159" i="69" s="1"/>
  <c r="AC158" i="69" a="1"/>
  <c r="AC158" i="69" s="1"/>
  <c r="AC157" i="69" a="1"/>
  <c r="AC157" i="69" s="1"/>
  <c r="AD156" i="69" a="1"/>
  <c r="AD156" i="69" s="1"/>
  <c r="AD155" i="69" a="1"/>
  <c r="AD155" i="69" s="1"/>
  <c r="AB155" i="69" a="1"/>
  <c r="AB155" i="69" s="1"/>
  <c r="AB154" i="69" a="1"/>
  <c r="AB154" i="69" s="1"/>
  <c r="AB153" i="69" a="1"/>
  <c r="AB153" i="69" s="1"/>
  <c r="AC152" i="69" a="1"/>
  <c r="AC152" i="69" s="1"/>
  <c r="AC151" i="69" a="1"/>
  <c r="AC151" i="69" s="1"/>
  <c r="AD150" i="69" a="1"/>
  <c r="AD150" i="69" s="1"/>
  <c r="AD149" i="69" a="1"/>
  <c r="AD149" i="69" s="1"/>
  <c r="AB149" i="69" a="1"/>
  <c r="AB149" i="69" s="1"/>
  <c r="AC148" i="69" a="1"/>
  <c r="AC148" i="69" s="1"/>
  <c r="AC147" i="69" a="1"/>
  <c r="AC147" i="69" s="1"/>
  <c r="AD146" i="69" a="1"/>
  <c r="AD146" i="69" s="1"/>
  <c r="AD145" i="69" a="1"/>
  <c r="AD145" i="69" s="1"/>
  <c r="AD144" i="69" a="1"/>
  <c r="AD144" i="69" s="1"/>
  <c r="AD143" i="69" a="1"/>
  <c r="AD143" i="69" s="1"/>
  <c r="AB143" i="69" a="1"/>
  <c r="AB143" i="69" s="1"/>
  <c r="AC142" i="69" a="1"/>
  <c r="AC142" i="69" s="1"/>
  <c r="AC141" i="69" a="1"/>
  <c r="AC141" i="69" s="1"/>
  <c r="AD140" i="69" a="1"/>
  <c r="AD140" i="69" s="1"/>
  <c r="AD139" i="69" a="1"/>
  <c r="AD139" i="69" s="1"/>
  <c r="AB139" i="69" a="1"/>
  <c r="AB139" i="69" s="1"/>
  <c r="AB138" i="69" a="1"/>
  <c r="AB138" i="69" s="1"/>
  <c r="AC137" i="69" a="1"/>
  <c r="AC137" i="69" s="1"/>
  <c r="AC136" i="69" a="1"/>
  <c r="AC136" i="69" s="1"/>
  <c r="AD135" i="69" a="1"/>
  <c r="AD135" i="69" s="1"/>
  <c r="AD134" i="69" a="1"/>
  <c r="AD134" i="69" s="1"/>
  <c r="AD133" i="69" a="1"/>
  <c r="AD133" i="69" s="1"/>
  <c r="AB133" i="69" a="1"/>
  <c r="AB133" i="69" s="1"/>
  <c r="AB132" i="69" a="1"/>
  <c r="AB132" i="69" s="1"/>
  <c r="AC131" i="69" a="1"/>
  <c r="AC131" i="69" s="1"/>
  <c r="AC130" i="69" a="1"/>
  <c r="AC130" i="69" s="1"/>
  <c r="AD129" i="69" a="1"/>
  <c r="AD129" i="69" s="1"/>
  <c r="AD128" i="69" a="1"/>
  <c r="AD128" i="69" s="1"/>
  <c r="AB128" i="69" a="1"/>
  <c r="AB128" i="69" s="1"/>
  <c r="AB127" i="69" a="1"/>
  <c r="AB127" i="69" s="1"/>
  <c r="AB126" i="69" a="1"/>
  <c r="AB126" i="69" s="1"/>
  <c r="AC125" i="69" a="1"/>
  <c r="AC125" i="69" s="1"/>
  <c r="AC124" i="69" a="1"/>
  <c r="AC124" i="69" s="1"/>
  <c r="AD123" i="69" a="1"/>
  <c r="AD123" i="69" s="1"/>
  <c r="AD122" i="69" a="1"/>
  <c r="AD122" i="69" s="1"/>
  <c r="AB122" i="69" a="1"/>
  <c r="AB122" i="69" s="1"/>
  <c r="AB121" i="69" a="1"/>
  <c r="AB121" i="69" s="1"/>
  <c r="AC120" i="69" a="1"/>
  <c r="AC120" i="69" s="1"/>
  <c r="AD119" i="69" a="1"/>
  <c r="AD119" i="69" s="1"/>
  <c r="AC118" i="69" a="1"/>
  <c r="AC118" i="69" s="1"/>
  <c r="AD117" i="69" a="1"/>
  <c r="AD117" i="69" s="1"/>
  <c r="AD116" i="69" a="1"/>
  <c r="AD116" i="69" s="1"/>
  <c r="AB116" i="69" a="1"/>
  <c r="AB116" i="69" s="1"/>
  <c r="AB115" i="69" a="1"/>
  <c r="AB115" i="69" s="1"/>
  <c r="AC114" i="69" a="1"/>
  <c r="AC114" i="69" s="1"/>
  <c r="AC113" i="69" a="1"/>
  <c r="AC113" i="69" s="1"/>
  <c r="AD112" i="69" a="1"/>
  <c r="AD112" i="69" s="1"/>
  <c r="AB112" i="69" a="1"/>
  <c r="AB112" i="69" s="1"/>
  <c r="AD110" i="69" a="1"/>
  <c r="AD110" i="69" s="1"/>
  <c r="AB110" i="69" a="1"/>
  <c r="AB110" i="69" s="1"/>
  <c r="AB109" i="69" a="1"/>
  <c r="AB109" i="69" s="1"/>
  <c r="AC108" i="69" a="1"/>
  <c r="AC108" i="69" s="1"/>
  <c r="AD107" i="69" a="1"/>
  <c r="AD107" i="69" s="1"/>
  <c r="AB107" i="69" a="1"/>
  <c r="AB107" i="69" s="1"/>
  <c r="AB106" i="69" a="1"/>
  <c r="AB106" i="69" s="1"/>
  <c r="AB105" i="69" a="1"/>
  <c r="AB105" i="69" s="1"/>
  <c r="AC104" i="69" a="1"/>
  <c r="AC104" i="69" s="1"/>
  <c r="AC103" i="69" a="1"/>
  <c r="AC103" i="69" s="1"/>
  <c r="AD102" i="69" a="1"/>
  <c r="AD102" i="69" s="1"/>
  <c r="AD101" i="69" a="1"/>
  <c r="AD101" i="69" s="1"/>
  <c r="AB101" i="69" a="1"/>
  <c r="AB101" i="69" s="1"/>
  <c r="AB100" i="69" a="1"/>
  <c r="AB100" i="69" s="1"/>
  <c r="AC99" i="69" a="1"/>
  <c r="AC99" i="69" s="1"/>
  <c r="AD98" i="69" a="1"/>
  <c r="AD98" i="69" s="1"/>
  <c r="AD97" i="69" a="1"/>
  <c r="AD97" i="69" s="1"/>
  <c r="AB97" i="69" a="1"/>
  <c r="AB97" i="69" s="1"/>
  <c r="AB96" i="69" a="1"/>
  <c r="AB96" i="69" s="1"/>
  <c r="AC95" i="69" a="1"/>
  <c r="AC95" i="69" s="1"/>
  <c r="AC94" i="69" a="1"/>
  <c r="AC94" i="69" s="1"/>
  <c r="AD93" i="69" a="1"/>
  <c r="AD93" i="69" s="1"/>
  <c r="AD92" i="69" a="1"/>
  <c r="AD92" i="69" s="1"/>
  <c r="AB92" i="69" a="1"/>
  <c r="AB92" i="69" s="1"/>
  <c r="AC91" i="69" a="1"/>
  <c r="AC91" i="69" s="1"/>
  <c r="AB90" i="69" a="1"/>
  <c r="AB90" i="69" s="1"/>
  <c r="AB89" i="69" a="1"/>
  <c r="AB89" i="69" s="1"/>
  <c r="AC88" i="69" a="1"/>
  <c r="AC88" i="69" s="1"/>
  <c r="AD87" i="69" a="1"/>
  <c r="AD87" i="69" s="1"/>
  <c r="AD86" i="69" a="1"/>
  <c r="AD86" i="69" s="1"/>
  <c r="AB86" i="69" a="1"/>
  <c r="AB86" i="69" s="1"/>
  <c r="AC85" i="69" a="1"/>
  <c r="AC85" i="69" s="1"/>
  <c r="AC84" i="69" a="1"/>
  <c r="AC84" i="69" s="1"/>
  <c r="AD83" i="69" a="1"/>
  <c r="AD83" i="69" s="1"/>
  <c r="AD82" i="69" a="1"/>
  <c r="AD82" i="69" s="1"/>
  <c r="AD81" i="69" a="1"/>
  <c r="AD81" i="69" s="1"/>
  <c r="AB81" i="69" a="1"/>
  <c r="AB81" i="69" s="1"/>
  <c r="AB80" i="69" a="1"/>
  <c r="AB80" i="69" s="1"/>
  <c r="AC79" i="69" a="1"/>
  <c r="AC79" i="69" s="1"/>
  <c r="AC78" i="69" a="1"/>
  <c r="AC78" i="69" s="1"/>
  <c r="AD77" i="69" a="1"/>
  <c r="AD77" i="69" s="1"/>
  <c r="AD76" i="69" a="1"/>
  <c r="AD76" i="69" s="1"/>
  <c r="AB76" i="69" a="1"/>
  <c r="AB76" i="69" s="1"/>
  <c r="AC75" i="69" a="1"/>
  <c r="AC75" i="69" s="1"/>
  <c r="AC74" i="69" a="1"/>
  <c r="AC74" i="69" s="1"/>
  <c r="AD73" i="69" a="1"/>
  <c r="AD73" i="69" s="1"/>
  <c r="AD72" i="69" a="1"/>
  <c r="AD72" i="69" s="1"/>
  <c r="AB72" i="69" a="1"/>
  <c r="AB72" i="69" s="1"/>
  <c r="AB71" i="69" a="1"/>
  <c r="AB71" i="69" s="1"/>
  <c r="AC70" i="69" a="1"/>
  <c r="AC70" i="69" s="1"/>
  <c r="AD69" i="69" a="1"/>
  <c r="AD69" i="69" s="1"/>
  <c r="AD68" i="69" a="1"/>
  <c r="AD68" i="69" s="1"/>
  <c r="AB68" i="69" a="1"/>
  <c r="AB68" i="69" s="1"/>
  <c r="AB67" i="69" a="1"/>
  <c r="AB67" i="69" s="1"/>
  <c r="AC66" i="69" a="1"/>
  <c r="AC66" i="69" s="1"/>
  <c r="AB65" i="69" a="1"/>
  <c r="AB65" i="69" s="1"/>
  <c r="AC64" i="69" a="1"/>
  <c r="AC64" i="69" s="1"/>
  <c r="AC63" i="69" a="1"/>
  <c r="AC63" i="69" s="1"/>
  <c r="AD62" i="69" a="1"/>
  <c r="AD62" i="69" s="1"/>
  <c r="AB62" i="69" a="1"/>
  <c r="AB62" i="69" s="1"/>
  <c r="AB61" i="69" a="1"/>
  <c r="AB61" i="69" s="1"/>
  <c r="AC60" i="69" a="1"/>
  <c r="AC60" i="69" s="1"/>
  <c r="AC59" i="69" a="1"/>
  <c r="AC59" i="69" s="1"/>
  <c r="AD58" i="69" a="1"/>
  <c r="AD58" i="69" s="1"/>
  <c r="AD57" i="69" a="1"/>
  <c r="AD57" i="69" s="1"/>
  <c r="AB57" i="69" a="1"/>
  <c r="AB57" i="69" s="1"/>
  <c r="AC56" i="69" a="1"/>
  <c r="AC56" i="69" s="1"/>
  <c r="AC55" i="69" a="1"/>
  <c r="AC55" i="69" s="1"/>
  <c r="AD54" i="69" a="1"/>
  <c r="AD54" i="69" s="1"/>
  <c r="AD53" i="69" a="1"/>
  <c r="AD53" i="69" s="1"/>
  <c r="AB53" i="69" a="1"/>
  <c r="AB53" i="69" s="1"/>
  <c r="AB52" i="69" a="1"/>
  <c r="AB52" i="69" s="1"/>
  <c r="AC51" i="69" a="1"/>
  <c r="AC51" i="69" s="1"/>
  <c r="AC50" i="69" a="1"/>
  <c r="AC50" i="69" s="1"/>
  <c r="AD49" i="69" a="1"/>
  <c r="AD49" i="69" s="1"/>
  <c r="AB49" i="69" a="1"/>
  <c r="AB49" i="69" s="1"/>
  <c r="AB48" i="69" a="1"/>
  <c r="AB48" i="69" s="1"/>
  <c r="AC47" i="69" a="1"/>
  <c r="AC47" i="69" s="1"/>
  <c r="AC46" i="69" a="1"/>
  <c r="AC46" i="69" s="1"/>
  <c r="AD45" i="69" a="1"/>
  <c r="AD45" i="69" s="1"/>
  <c r="AD44" i="69" a="1"/>
  <c r="AD44" i="69" s="1"/>
  <c r="AB44" i="69" a="1"/>
  <c r="AB44" i="69" s="1"/>
  <c r="AC43" i="69" a="1"/>
  <c r="AC43" i="69" s="1"/>
  <c r="AC42" i="69" a="1"/>
  <c r="AC42" i="69" s="1"/>
  <c r="X273" i="69" a="1"/>
  <c r="X273" i="69" s="1"/>
  <c r="X272" i="69" a="1"/>
  <c r="X272" i="69" s="1"/>
  <c r="X271" i="69" a="1"/>
  <c r="X271" i="69" s="1"/>
  <c r="X270" i="69" a="1"/>
  <c r="X270" i="69" s="1"/>
  <c r="X269" i="69" a="1"/>
  <c r="X269" i="69" s="1"/>
  <c r="X268" i="69" a="1"/>
  <c r="X268" i="69" s="1"/>
  <c r="X267" i="69" a="1"/>
  <c r="X267" i="69" s="1"/>
  <c r="Y266" i="69" a="1"/>
  <c r="Y266" i="69" s="1"/>
  <c r="Y265" i="69" a="1"/>
  <c r="Y265" i="69" s="1"/>
  <c r="Y264" i="69" a="1"/>
  <c r="Y264" i="69" s="1"/>
  <c r="Y263" i="69" a="1"/>
  <c r="Y263" i="69" s="1"/>
  <c r="Y262" i="69" a="1"/>
  <c r="Y262" i="69" s="1"/>
  <c r="Y261" i="69" a="1"/>
  <c r="Y261" i="69" s="1"/>
  <c r="Y260" i="69" a="1"/>
  <c r="Y260" i="69" s="1"/>
  <c r="Z259" i="69" a="1"/>
  <c r="Z259" i="69" s="1"/>
  <c r="Z258" i="69" a="1"/>
  <c r="Z258" i="69" s="1"/>
  <c r="Z257" i="69" a="1"/>
  <c r="Z257" i="69" s="1"/>
  <c r="Z256" i="69" a="1"/>
  <c r="Z256" i="69" s="1"/>
  <c r="Z255" i="69" a="1"/>
  <c r="Z255" i="69" s="1"/>
  <c r="Z254" i="69" a="1"/>
  <c r="Z254" i="69" s="1"/>
  <c r="Z253" i="69" a="1"/>
  <c r="Z253" i="69" s="1"/>
  <c r="X253" i="69" a="1"/>
  <c r="X253" i="69" s="1"/>
  <c r="X252" i="69" a="1"/>
  <c r="X252" i="69" s="1"/>
  <c r="Z250" i="69" a="1"/>
  <c r="Z250" i="69" s="1"/>
  <c r="Z249" i="69" a="1"/>
  <c r="Z249" i="69" s="1"/>
  <c r="X249" i="69" a="1"/>
  <c r="X249" i="69" s="1"/>
  <c r="X248" i="69" a="1"/>
  <c r="X248" i="69" s="1"/>
  <c r="Y247" i="69" a="1"/>
  <c r="Y247" i="69" s="1"/>
  <c r="Z246" i="69" a="1"/>
  <c r="Z246" i="69" s="1"/>
  <c r="Z245" i="69" a="1"/>
  <c r="Z245" i="69" s="1"/>
  <c r="X245" i="69" a="1"/>
  <c r="X245" i="69" s="1"/>
  <c r="X244" i="69" a="1"/>
  <c r="X244" i="69" s="1"/>
  <c r="Y243" i="69" a="1"/>
  <c r="Y243" i="69" s="1"/>
  <c r="Y242" i="69" a="1"/>
  <c r="Y242" i="69" s="1"/>
  <c r="Z241" i="69" a="1"/>
  <c r="Z241" i="69" s="1"/>
  <c r="X241" i="69" a="1"/>
  <c r="X241" i="69" s="1"/>
  <c r="Z239" i="69" a="1"/>
  <c r="Z239" i="69" s="1"/>
  <c r="X239" i="69" a="1"/>
  <c r="X239" i="69" s="1"/>
  <c r="X238" i="69" a="1"/>
  <c r="X238" i="69" s="1"/>
  <c r="X237" i="69" a="1"/>
  <c r="X237" i="69" s="1"/>
  <c r="X236" i="69" a="1"/>
  <c r="X236" i="69" s="1"/>
  <c r="X235" i="69" a="1"/>
  <c r="X235" i="69" s="1"/>
  <c r="X234" i="69" a="1"/>
  <c r="X234" i="69" s="1"/>
  <c r="Z232" i="69" a="1"/>
  <c r="Z232" i="69" s="1"/>
  <c r="X232" i="69" a="1"/>
  <c r="X232" i="69" s="1"/>
  <c r="X231" i="69" a="1"/>
  <c r="X231" i="69" s="1"/>
  <c r="X230" i="69" a="1"/>
  <c r="X230" i="69" s="1"/>
  <c r="Y229" i="69" a="1"/>
  <c r="Y229" i="69" s="1"/>
  <c r="X228" i="69" a="1"/>
  <c r="X228" i="69" s="1"/>
  <c r="Y227" i="69" a="1"/>
  <c r="Y227" i="69" s="1"/>
  <c r="X226" i="69" a="1"/>
  <c r="X226" i="69" s="1"/>
  <c r="Y225" i="69" a="1"/>
  <c r="Y225" i="69" s="1"/>
  <c r="Y224" i="69" a="1"/>
  <c r="Y224" i="69" s="1"/>
  <c r="Y223" i="69" a="1"/>
  <c r="Y223" i="69" s="1"/>
  <c r="Y222" i="69" a="1"/>
  <c r="Y222" i="69" s="1"/>
  <c r="Y221" i="69" a="1"/>
  <c r="Y221" i="69" s="1"/>
  <c r="Z220" i="69" a="1"/>
  <c r="Z220" i="69" s="1"/>
  <c r="Z219" i="69" a="1"/>
  <c r="Z219" i="69" s="1"/>
  <c r="Z218" i="69" a="1"/>
  <c r="Z218" i="69" s="1"/>
  <c r="Z217" i="69" a="1"/>
  <c r="Z217" i="69" s="1"/>
  <c r="Z216" i="69" a="1"/>
  <c r="Z216" i="69" s="1"/>
  <c r="Z215" i="69" a="1"/>
  <c r="Z215" i="69" s="1"/>
  <c r="Z214" i="69" a="1"/>
  <c r="Z214" i="69" s="1"/>
  <c r="X214" i="69" a="1"/>
  <c r="X214" i="69" s="1"/>
  <c r="X213" i="69" a="1"/>
  <c r="X213" i="69" s="1"/>
  <c r="X212" i="69" a="1"/>
  <c r="X212" i="69" s="1"/>
  <c r="X211" i="69" a="1"/>
  <c r="X211" i="69" s="1"/>
  <c r="X210" i="69" a="1"/>
  <c r="X210" i="69" s="1"/>
  <c r="X209" i="69" a="1"/>
  <c r="X209" i="69" s="1"/>
  <c r="Y208" i="69" a="1"/>
  <c r="Y208" i="69" s="1"/>
  <c r="X207" i="69" a="1"/>
  <c r="X207" i="69" s="1"/>
  <c r="Y206" i="69" a="1"/>
  <c r="Y206" i="69" s="1"/>
  <c r="Y205" i="69" a="1"/>
  <c r="Y205" i="69" s="1"/>
  <c r="Y204" i="69" a="1"/>
  <c r="Y204" i="69" s="1"/>
  <c r="Y203" i="69" a="1"/>
  <c r="Y203" i="69" s="1"/>
  <c r="Y202" i="69" a="1"/>
  <c r="Y202" i="69" s="1"/>
  <c r="Z201" i="69" a="1"/>
  <c r="Z201" i="69" s="1"/>
  <c r="Y200" i="69" a="1"/>
  <c r="Y200" i="69" s="1"/>
  <c r="Z199" i="69" a="1"/>
  <c r="Z199" i="69" s="1"/>
  <c r="Y198" i="69" a="1"/>
  <c r="Y198" i="69" s="1"/>
  <c r="Z197" i="69" a="1"/>
  <c r="Z197" i="69" s="1"/>
  <c r="Y196" i="69" a="1"/>
  <c r="Y196" i="69" s="1"/>
  <c r="Z195" i="69" a="1"/>
  <c r="Z195" i="69" s="1"/>
  <c r="X195" i="69" a="1"/>
  <c r="X195" i="69" s="1"/>
  <c r="Z193" i="69" a="1"/>
  <c r="Z193" i="69" s="1"/>
  <c r="X193" i="69" a="1"/>
  <c r="X193" i="69" s="1"/>
  <c r="Z191" i="69" a="1"/>
  <c r="Z191" i="69" s="1"/>
  <c r="X191" i="69" a="1"/>
  <c r="X191" i="69" s="1"/>
  <c r="Z189" i="69" a="1"/>
  <c r="Z189" i="69" s="1"/>
  <c r="X189" i="69" a="1"/>
  <c r="X189" i="69" s="1"/>
  <c r="X188" i="69" a="1"/>
  <c r="X188" i="69" s="1"/>
  <c r="X187" i="69" a="1"/>
  <c r="X187" i="69" s="1"/>
  <c r="X186" i="69" a="1"/>
  <c r="X186" i="69" s="1"/>
  <c r="X185" i="69" a="1"/>
  <c r="X185" i="69" s="1"/>
  <c r="Y184" i="69" a="1"/>
  <c r="Y184" i="69" s="1"/>
  <c r="X183" i="69" a="1"/>
  <c r="X183" i="69" s="1"/>
  <c r="Y182" i="69" a="1"/>
  <c r="Y182" i="69" s="1"/>
  <c r="Y181" i="69" a="1"/>
  <c r="Y181" i="69" s="1"/>
  <c r="X180" i="69" a="1"/>
  <c r="X180" i="69" s="1"/>
  <c r="X179" i="69" a="1"/>
  <c r="X179" i="69" s="1"/>
  <c r="X178" i="69" a="1"/>
  <c r="X178" i="69" s="1"/>
  <c r="X177" i="69" a="1"/>
  <c r="X177" i="69" s="1"/>
  <c r="X176" i="69" a="1"/>
  <c r="X176" i="69" s="1"/>
  <c r="Y175" i="69" a="1"/>
  <c r="Y175" i="69" s="1"/>
  <c r="Y174" i="69" a="1"/>
  <c r="Y174" i="69" s="1"/>
  <c r="Y173" i="69" a="1"/>
  <c r="Y173" i="69" s="1"/>
  <c r="Z172" i="69" a="1"/>
  <c r="Z172" i="69" s="1"/>
  <c r="Z171" i="69" a="1"/>
  <c r="Z171" i="69" s="1"/>
  <c r="Z170" i="69" a="1"/>
  <c r="Z170" i="69" s="1"/>
  <c r="Z169" i="69" a="1"/>
  <c r="Z169" i="69" s="1"/>
  <c r="Z168" i="69" a="1"/>
  <c r="Z168" i="69" s="1"/>
  <c r="X168" i="69" a="1"/>
  <c r="X168" i="69" s="1"/>
  <c r="X167" i="69" a="1"/>
  <c r="X167" i="69" s="1"/>
  <c r="X166" i="69" a="1"/>
  <c r="X166" i="69" s="1"/>
  <c r="X165" i="69" a="1"/>
  <c r="X165" i="69" s="1"/>
  <c r="X164" i="69" a="1"/>
  <c r="X164" i="69" s="1"/>
  <c r="X163" i="69" a="1"/>
  <c r="X163" i="69" s="1"/>
  <c r="X162" i="69" a="1"/>
  <c r="X162" i="69" s="1"/>
  <c r="X161" i="69" a="1"/>
  <c r="X161" i="69" s="1"/>
  <c r="Z159" i="69" a="1"/>
  <c r="Z159" i="69" s="1"/>
  <c r="X159" i="69" a="1"/>
  <c r="X159" i="69" s="1"/>
  <c r="X158" i="69" a="1"/>
  <c r="X158" i="69" s="1"/>
  <c r="Z154" i="69" a="1"/>
  <c r="Z154" i="69" s="1"/>
  <c r="X153" i="69" a="1"/>
  <c r="X153" i="69" s="1"/>
  <c r="Y152" i="69" a="1"/>
  <c r="Y152" i="69" s="1"/>
  <c r="Y151" i="69" a="1"/>
  <c r="Y151" i="69" s="1"/>
  <c r="Z150" i="69" a="1"/>
  <c r="Z150" i="69" s="1"/>
  <c r="X150" i="69" a="1"/>
  <c r="X150" i="69" s="1"/>
  <c r="X149" i="69" a="1"/>
  <c r="X149" i="69" s="1"/>
  <c r="Y148" i="69" a="1"/>
  <c r="Y148" i="69" s="1"/>
  <c r="Y147" i="69" a="1"/>
  <c r="Y147" i="69" s="1"/>
  <c r="Z146" i="69" a="1"/>
  <c r="Z146" i="69" s="1"/>
  <c r="X146" i="69" a="1"/>
  <c r="X146" i="69" s="1"/>
  <c r="Y145" i="69" a="1"/>
  <c r="Y145" i="69" s="1"/>
  <c r="Y144" i="69" a="1"/>
  <c r="Y144" i="69" s="1"/>
  <c r="Z143" i="69" a="1"/>
  <c r="Z143" i="69" s="1"/>
  <c r="X143" i="69" a="1"/>
  <c r="X143" i="69" s="1"/>
  <c r="Y141" i="69" a="1"/>
  <c r="Y141" i="69" s="1"/>
  <c r="Y140" i="69" a="1"/>
  <c r="Y140" i="69" s="1"/>
  <c r="Z139" i="69" a="1"/>
  <c r="Z139" i="69" s="1"/>
  <c r="Z138" i="69" a="1"/>
  <c r="Z138" i="69" s="1"/>
  <c r="X138" i="69" a="1"/>
  <c r="X138" i="69" s="1"/>
  <c r="Y137" i="69" a="1"/>
  <c r="Y137" i="69" s="1"/>
  <c r="Y136" i="69" a="1"/>
  <c r="Y136" i="69" s="1"/>
  <c r="Z135" i="69" a="1"/>
  <c r="Z135" i="69" s="1"/>
  <c r="Y131" i="69" a="1"/>
  <c r="Y131" i="69" s="1"/>
  <c r="Z130" i="69" a="1"/>
  <c r="Z130" i="69" s="1"/>
  <c r="Z129" i="69" a="1"/>
  <c r="Z129" i="69" s="1"/>
  <c r="X129" i="69" a="1"/>
  <c r="X129" i="69" s="1"/>
  <c r="X128" i="69" a="1"/>
  <c r="X128" i="69" s="1"/>
  <c r="Y127" i="69" a="1"/>
  <c r="Y127" i="69" s="1"/>
  <c r="Y126" i="69" a="1"/>
  <c r="Y126" i="69" s="1"/>
  <c r="Z125" i="69" a="1"/>
  <c r="Z125" i="69" s="1"/>
  <c r="X125" i="69" a="1"/>
  <c r="X125" i="69" s="1"/>
  <c r="Y124" i="69" a="1"/>
  <c r="Y124" i="69" s="1"/>
  <c r="Y123" i="69" a="1"/>
  <c r="Y123" i="69" s="1"/>
  <c r="Y122" i="69" a="1"/>
  <c r="Y122" i="69" s="1"/>
  <c r="Z121" i="69" a="1"/>
  <c r="Z121" i="69" s="1"/>
  <c r="X121" i="69" a="1"/>
  <c r="X121" i="69" s="1"/>
  <c r="X120" i="69" a="1"/>
  <c r="X120" i="69" s="1"/>
  <c r="Y119" i="69" a="1"/>
  <c r="Y119" i="69" s="1"/>
  <c r="Z118" i="69" a="1"/>
  <c r="Z118" i="69" s="1"/>
  <c r="Z117" i="69" a="1"/>
  <c r="Z117" i="69" s="1"/>
  <c r="X117" i="69" a="1"/>
  <c r="X117" i="69" s="1"/>
  <c r="Y114" i="69" a="1"/>
  <c r="Y114" i="69" s="1"/>
  <c r="Z113" i="69" a="1"/>
  <c r="Z113" i="69" s="1"/>
  <c r="X113" i="69" a="1"/>
  <c r="X113" i="69" s="1"/>
  <c r="Y112" i="69" a="1"/>
  <c r="Y112" i="69" s="1"/>
  <c r="Y111" i="69" a="1"/>
  <c r="Y111" i="69" s="1"/>
  <c r="Z110" i="69" a="1"/>
  <c r="Z110" i="69" s="1"/>
  <c r="X110" i="69" a="1"/>
  <c r="X110" i="69" s="1"/>
  <c r="X109" i="69" a="1"/>
  <c r="X109" i="69" s="1"/>
  <c r="Y108" i="69" a="1"/>
  <c r="Y108" i="69" s="1"/>
  <c r="Z106" i="69" a="1"/>
  <c r="Z106" i="69" s="1"/>
  <c r="Z105" i="69" a="1"/>
  <c r="Z105" i="69" s="1"/>
  <c r="X105" i="69" a="1"/>
  <c r="X105" i="69" s="1"/>
  <c r="X104" i="69" a="1"/>
  <c r="X104" i="69" s="1"/>
  <c r="Y103" i="69" a="1"/>
  <c r="Y103" i="69" s="1"/>
  <c r="Z102" i="69" a="1"/>
  <c r="Z102" i="69" s="1"/>
  <c r="Z101" i="69" a="1"/>
  <c r="Z101" i="69" s="1"/>
  <c r="X101" i="69" a="1"/>
  <c r="X101" i="69" s="1"/>
  <c r="X100" i="69" a="1"/>
  <c r="X100" i="69" s="1"/>
  <c r="Y99" i="69" a="1"/>
  <c r="Y99" i="69" s="1"/>
  <c r="Z97" i="69" a="1"/>
  <c r="Z97" i="69" s="1"/>
  <c r="Z96" i="69" a="1"/>
  <c r="Z96" i="69" s="1"/>
  <c r="X96" i="69" a="1"/>
  <c r="X96" i="69" s="1"/>
  <c r="X95" i="69" a="1"/>
  <c r="X95" i="69" s="1"/>
  <c r="X94" i="69" a="1"/>
  <c r="X94" i="69" s="1"/>
  <c r="Y93" i="69" a="1"/>
  <c r="Y93" i="69" s="1"/>
  <c r="Y92" i="69" a="1"/>
  <c r="Y92" i="69" s="1"/>
  <c r="Z91" i="69" a="1"/>
  <c r="Z91" i="69" s="1"/>
  <c r="Z90" i="69" a="1"/>
  <c r="Z90" i="69" s="1"/>
  <c r="Y89" i="69" a="1"/>
  <c r="Y89" i="69" s="1"/>
  <c r="Z88" i="69" a="1"/>
  <c r="Z88" i="69" s="1"/>
  <c r="X88" i="69" a="1"/>
  <c r="X88" i="69" s="1"/>
  <c r="X87" i="69" a="1"/>
  <c r="X87" i="69" s="1"/>
  <c r="Y86" i="69" a="1"/>
  <c r="Y86" i="69" s="1"/>
  <c r="Y85" i="69" a="1"/>
  <c r="Y85" i="69" s="1"/>
  <c r="Z84" i="69" a="1"/>
  <c r="Z84" i="69" s="1"/>
  <c r="Z83" i="69" a="1"/>
  <c r="Z83" i="69" s="1"/>
  <c r="X83" i="69" a="1"/>
  <c r="X83" i="69" s="1"/>
  <c r="X82" i="69" a="1"/>
  <c r="X82" i="69" s="1"/>
  <c r="Y81" i="69" a="1"/>
  <c r="Y81" i="69" s="1"/>
  <c r="Z80" i="69" a="1"/>
  <c r="Z80" i="69" s="1"/>
  <c r="Z79" i="69" a="1"/>
  <c r="Z79" i="69" s="1"/>
  <c r="Z78" i="69" a="1"/>
  <c r="Z78" i="69" s="1"/>
  <c r="Z77" i="69" a="1"/>
  <c r="Z77" i="69" s="1"/>
  <c r="X77" i="69" a="1"/>
  <c r="X77" i="69" s="1"/>
  <c r="Y76" i="69" a="1"/>
  <c r="Y76" i="69" s="1"/>
  <c r="Y75" i="69" a="1"/>
  <c r="Y75" i="69" s="1"/>
  <c r="Z74" i="69" a="1"/>
  <c r="Z74" i="69" s="1"/>
  <c r="Z73" i="69" a="1"/>
  <c r="Z73" i="69" s="1"/>
  <c r="X73" i="69" a="1"/>
  <c r="X73" i="69" s="1"/>
  <c r="Y72" i="69" a="1"/>
  <c r="Y72" i="69" s="1"/>
  <c r="X71" i="69" a="1"/>
  <c r="X71" i="69" s="1"/>
  <c r="X70" i="69" a="1"/>
  <c r="X70" i="69" s="1"/>
  <c r="Z68" i="69" a="1"/>
  <c r="Z68" i="69" s="1"/>
  <c r="Y68" i="69" a="1"/>
  <c r="Y68" i="69" s="1"/>
  <c r="Y67" i="69" a="1"/>
  <c r="Y67" i="69" s="1"/>
  <c r="Y66" i="69" a="1"/>
  <c r="Y66" i="69" s="1"/>
  <c r="Z65" i="69" a="1"/>
  <c r="Z65" i="69" s="1"/>
  <c r="Y64" i="69" a="1"/>
  <c r="Y64" i="69" s="1"/>
  <c r="Y63" i="69" a="1"/>
  <c r="Y63" i="69" s="1"/>
  <c r="X62" i="69" a="1"/>
  <c r="X62" i="69" s="1"/>
  <c r="Y61" i="69" a="1"/>
  <c r="Y61" i="69" s="1"/>
  <c r="Y60" i="69" a="1"/>
  <c r="Y60" i="69" s="1"/>
  <c r="Y59" i="69" a="1"/>
  <c r="Y59" i="69" s="1"/>
  <c r="Z58" i="69" a="1"/>
  <c r="Z58" i="69" s="1"/>
  <c r="Y57" i="69" a="1"/>
  <c r="Y57" i="69" s="1"/>
  <c r="Z56" i="69" a="1"/>
  <c r="Z56" i="69" s="1"/>
  <c r="Z55" i="69" a="1"/>
  <c r="Z55" i="69" s="1"/>
  <c r="Z54" i="69" a="1"/>
  <c r="Z54" i="69" s="1"/>
  <c r="X54" i="69" a="1"/>
  <c r="X54" i="69" s="1"/>
  <c r="Z52" i="69" a="1"/>
  <c r="Z52" i="69" s="1"/>
  <c r="X52" i="69" a="1"/>
  <c r="X52" i="69" s="1"/>
  <c r="X51" i="69" a="1"/>
  <c r="X51" i="69" s="1"/>
  <c r="X50" i="69" a="1"/>
  <c r="X50" i="69" s="1"/>
  <c r="X49" i="69" a="1"/>
  <c r="X49" i="69" s="1"/>
  <c r="X48" i="69" a="1"/>
  <c r="X48" i="69" s="1"/>
  <c r="Y47" i="69" a="1"/>
  <c r="Y47" i="69" s="1"/>
  <c r="X46" i="69" a="1"/>
  <c r="X46" i="69" s="1"/>
  <c r="Y45" i="69" a="1"/>
  <c r="Y45" i="69" s="1"/>
  <c r="Y44" i="69" a="1"/>
  <c r="Y44" i="69" s="1"/>
  <c r="Y43" i="69" a="1"/>
  <c r="Y43" i="69" s="1"/>
  <c r="Y42" i="69" a="1"/>
  <c r="Y42" i="69" s="1"/>
  <c r="Y41" i="69" a="1"/>
  <c r="Y41" i="69" s="1"/>
  <c r="Z40" i="69" a="1"/>
  <c r="Z40" i="69" s="1"/>
  <c r="Z39" i="69" a="1"/>
  <c r="Z39" i="69" s="1"/>
  <c r="X39" i="69" a="1"/>
  <c r="X39" i="69" s="1"/>
  <c r="X38" i="69" a="1"/>
  <c r="X38" i="69" s="1"/>
  <c r="X37" i="69" a="1"/>
  <c r="X37" i="69" s="1"/>
  <c r="Y36" i="69" a="1"/>
  <c r="Y36" i="69" s="1"/>
  <c r="X35" i="69" a="1"/>
  <c r="X35" i="69" s="1"/>
  <c r="Y34" i="69" a="1"/>
  <c r="Y34" i="69" s="1"/>
  <c r="Y33" i="69" a="1"/>
  <c r="Y33" i="69" s="1"/>
  <c r="Y32" i="69" a="1"/>
  <c r="Y32" i="69" s="1"/>
  <c r="Y31" i="69" a="1"/>
  <c r="Y31" i="69" s="1"/>
  <c r="Y30" i="69" a="1"/>
  <c r="Y30" i="69" s="1"/>
  <c r="Z29" i="69" a="1"/>
  <c r="Z29" i="69" s="1"/>
  <c r="Z28" i="69" a="1"/>
  <c r="Z28" i="69" s="1"/>
  <c r="Z27" i="69" a="1"/>
  <c r="Z27" i="69" s="1"/>
  <c r="Z26" i="69" a="1"/>
  <c r="Z26" i="69" s="1"/>
  <c r="Z25" i="69" a="1"/>
  <c r="Z25" i="69" s="1"/>
  <c r="X25" i="69" a="1"/>
  <c r="X25" i="69" s="1"/>
  <c r="X24" i="69" a="1"/>
  <c r="X24" i="69" s="1"/>
  <c r="X23" i="69" a="1"/>
  <c r="X23" i="69" s="1"/>
  <c r="X22" i="69" a="1"/>
  <c r="X22" i="69" s="1"/>
  <c r="X21" i="69" a="1"/>
  <c r="X21" i="69" s="1"/>
  <c r="X20" i="69" a="1"/>
  <c r="X20" i="69" s="1"/>
  <c r="X19" i="69" a="1"/>
  <c r="X19" i="69" s="1"/>
  <c r="AD287" i="69" a="1"/>
  <c r="AD287" i="69" s="1"/>
  <c r="AC287" i="69" a="1"/>
  <c r="AC287" i="69" s="1"/>
  <c r="AB287" i="69" a="1"/>
  <c r="AB287" i="69" s="1"/>
  <c r="AD286" i="69" a="1"/>
  <c r="AD286" i="69" s="1"/>
  <c r="AC286" i="69" a="1"/>
  <c r="AC286" i="69" s="1"/>
  <c r="AB286" i="69" a="1"/>
  <c r="AB286" i="69" s="1"/>
  <c r="AD285" i="69" a="1"/>
  <c r="AD285" i="69" s="1"/>
  <c r="AC285" i="69" a="1"/>
  <c r="AC285" i="69" s="1"/>
  <c r="AB285" i="69" a="1"/>
  <c r="AB285" i="69" s="1"/>
  <c r="AD284" i="69" a="1"/>
  <c r="AD284" i="69" s="1"/>
  <c r="AC284" i="69" a="1"/>
  <c r="AC284" i="69" s="1"/>
  <c r="AB284" i="69" a="1"/>
  <c r="AB284" i="69" s="1"/>
  <c r="AD283" i="69" a="1"/>
  <c r="AD283" i="69" s="1"/>
  <c r="AC283" i="69" a="1"/>
  <c r="AC283" i="69" s="1"/>
  <c r="AB283" i="69" a="1"/>
  <c r="AB283" i="69" s="1"/>
  <c r="AD282" i="69" a="1"/>
  <c r="AD282" i="69" s="1"/>
  <c r="AC282" i="69" a="1"/>
  <c r="AC282" i="69" s="1"/>
  <c r="AB282" i="69" a="1"/>
  <c r="AB282" i="69" s="1"/>
  <c r="AD281" i="69" a="1"/>
  <c r="AD281" i="69" s="1"/>
  <c r="AC281" i="69" a="1"/>
  <c r="AC281" i="69" s="1"/>
  <c r="AB281" i="69" a="1"/>
  <c r="AB281" i="69" s="1"/>
  <c r="AD280" i="69" a="1"/>
  <c r="AD280" i="69" s="1"/>
  <c r="AC280" i="69" a="1"/>
  <c r="AC280" i="69" s="1"/>
  <c r="AB280" i="69" a="1"/>
  <c r="AB280" i="69" s="1"/>
  <c r="AD279" i="69" a="1"/>
  <c r="AD279" i="69" s="1"/>
  <c r="AC279" i="69" a="1"/>
  <c r="AC279" i="69" s="1"/>
  <c r="AB279" i="69" a="1"/>
  <c r="AB279" i="69" s="1"/>
  <c r="AD278" i="69" a="1"/>
  <c r="AD278" i="69" s="1"/>
  <c r="AB278" i="69" a="1"/>
  <c r="AB278" i="69" s="1"/>
  <c r="AD277" i="69" a="1"/>
  <c r="AD277" i="69" s="1"/>
  <c r="AB277" i="69" a="1"/>
  <c r="AB277" i="69" s="1"/>
  <c r="AD276" i="69" a="1"/>
  <c r="AD276" i="69" s="1"/>
  <c r="AC276" i="69" a="1"/>
  <c r="AC276" i="69" s="1"/>
  <c r="AD275" i="69" a="1"/>
  <c r="AD275" i="69" s="1"/>
  <c r="AC275" i="69" a="1"/>
  <c r="AC275" i="69" s="1"/>
  <c r="AD274" i="69" a="1"/>
  <c r="AD274" i="69" s="1"/>
  <c r="AC274" i="69" a="1"/>
  <c r="AC274" i="69" s="1"/>
  <c r="AD273" i="69" a="1"/>
  <c r="AD273" i="69" s="1"/>
  <c r="AC273" i="69" a="1"/>
  <c r="AC273" i="69" s="1"/>
  <c r="AB273" i="69" a="1"/>
  <c r="AB273" i="69" s="1"/>
  <c r="AC272" i="69" a="1"/>
  <c r="AC272" i="69" s="1"/>
  <c r="AB272" i="69" a="1"/>
  <c r="AB272" i="69" s="1"/>
  <c r="AC271" i="69" a="1"/>
  <c r="AC271" i="69" s="1"/>
  <c r="AB271" i="69" a="1"/>
  <c r="AB271" i="69" s="1"/>
  <c r="AC270" i="69" a="1"/>
  <c r="AC270" i="69" s="1"/>
  <c r="AB270" i="69" a="1"/>
  <c r="AB270" i="69" s="1"/>
  <c r="AD269" i="69" a="1"/>
  <c r="AD269" i="69" s="1"/>
  <c r="AB269" i="69" a="1"/>
  <c r="AB269" i="69" s="1"/>
  <c r="AD268" i="69" a="1"/>
  <c r="AD268" i="69" s="1"/>
  <c r="AC268" i="69" a="1"/>
  <c r="AC268" i="69" s="1"/>
  <c r="AB268" i="69" a="1"/>
  <c r="AB268" i="69" s="1"/>
  <c r="AD267" i="69" a="1"/>
  <c r="AD267" i="69" s="1"/>
  <c r="AC267" i="69" a="1"/>
  <c r="AC267" i="69" s="1"/>
  <c r="AB267" i="69" a="1"/>
  <c r="AB267" i="69" s="1"/>
  <c r="AD266" i="69" a="1"/>
  <c r="AD266" i="69" s="1"/>
  <c r="AC266" i="69" a="1"/>
  <c r="AC266" i="69" s="1"/>
  <c r="AB266" i="69" a="1"/>
  <c r="AB266" i="69" s="1"/>
  <c r="AD265" i="69" a="1"/>
  <c r="AD265" i="69" s="1"/>
  <c r="AC265" i="69" a="1"/>
  <c r="AC265" i="69" s="1"/>
  <c r="AB265" i="69" a="1"/>
  <c r="AB265" i="69" s="1"/>
  <c r="AD264" i="69" a="1"/>
  <c r="AD264" i="69" s="1"/>
  <c r="AC264" i="69" a="1"/>
  <c r="AC264" i="69" s="1"/>
  <c r="AB264" i="69" a="1"/>
  <c r="AB264" i="69" s="1"/>
  <c r="AC263" i="69" a="1"/>
  <c r="AC263" i="69" s="1"/>
  <c r="AB263" i="69" a="1"/>
  <c r="AB263" i="69" s="1"/>
  <c r="AC262" i="69" a="1"/>
  <c r="AC262" i="69" s="1"/>
  <c r="AB262" i="69" a="1"/>
  <c r="AB262" i="69" s="1"/>
  <c r="AD261" i="69" a="1"/>
  <c r="AD261" i="69" s="1"/>
  <c r="AB261" i="69" a="1"/>
  <c r="AB261" i="69" s="1"/>
  <c r="AD260" i="69" a="1"/>
  <c r="AD260" i="69" s="1"/>
  <c r="AB260" i="69" a="1"/>
  <c r="AB260" i="69" s="1"/>
  <c r="AD259" i="69" a="1"/>
  <c r="AD259" i="69" s="1"/>
  <c r="AB259" i="69" a="1"/>
  <c r="AB259" i="69" s="1"/>
  <c r="AD258" i="69" a="1"/>
  <c r="AD258" i="69" s="1"/>
  <c r="AC258" i="69" a="1"/>
  <c r="AC258" i="69" s="1"/>
  <c r="AD257" i="69" a="1"/>
  <c r="AD257" i="69" s="1"/>
  <c r="AC257" i="69" a="1"/>
  <c r="AC257" i="69" s="1"/>
  <c r="AD256" i="69" a="1"/>
  <c r="AD256" i="69" s="1"/>
  <c r="AC256" i="69" a="1"/>
  <c r="AC256" i="69" s="1"/>
  <c r="AD255" i="69" a="1"/>
  <c r="AD255" i="69" s="1"/>
  <c r="AC255" i="69" a="1"/>
  <c r="AC255" i="69" s="1"/>
  <c r="AB255" i="69" a="1"/>
  <c r="AB255" i="69" s="1"/>
  <c r="AC254" i="69" a="1"/>
  <c r="AC254" i="69" s="1"/>
  <c r="AB254" i="69" a="1"/>
  <c r="AB254" i="69" s="1"/>
  <c r="AC253" i="69" a="1"/>
  <c r="AC253" i="69" s="1"/>
  <c r="AB253" i="69" a="1"/>
  <c r="AB253" i="69" s="1"/>
  <c r="AC252" i="69" a="1"/>
  <c r="AC252" i="69" s="1"/>
  <c r="AB252" i="69" a="1"/>
  <c r="AB252" i="69" s="1"/>
  <c r="AC251" i="69" a="1"/>
  <c r="AC251" i="69" s="1"/>
  <c r="AB251" i="69" a="1"/>
  <c r="AB251" i="69" s="1"/>
  <c r="AD250" i="69" a="1"/>
  <c r="AD250" i="69" s="1"/>
  <c r="AB250" i="69" a="1"/>
  <c r="AB250" i="69" s="1"/>
  <c r="AD249" i="69" a="1"/>
  <c r="AD249" i="69" s="1"/>
  <c r="AB249" i="69" a="1"/>
  <c r="AB249" i="69" s="1"/>
  <c r="AD248" i="69" a="1"/>
  <c r="AD248" i="69" s="1"/>
  <c r="AB248" i="69" a="1"/>
  <c r="AB248" i="69" s="1"/>
  <c r="AD247" i="69" a="1"/>
  <c r="AD247" i="69" s="1"/>
  <c r="AC247" i="69" a="1"/>
  <c r="AC247" i="69" s="1"/>
  <c r="AD246" i="69" a="1"/>
  <c r="AD246" i="69" s="1"/>
  <c r="AC246" i="69" a="1"/>
  <c r="AC246" i="69" s="1"/>
  <c r="AD245" i="69" a="1"/>
  <c r="AD245" i="69" s="1"/>
  <c r="AC245" i="69" a="1"/>
  <c r="AC245" i="69" s="1"/>
  <c r="AD244" i="69" a="1"/>
  <c r="AD244" i="69" s="1"/>
  <c r="AC244" i="69" a="1"/>
  <c r="AC244" i="69" s="1"/>
  <c r="AB244" i="69" a="1"/>
  <c r="AB244" i="69" s="1"/>
  <c r="AD243" i="69" a="1"/>
  <c r="AD243" i="69" s="1"/>
  <c r="AC243" i="69" a="1"/>
  <c r="AC243" i="69" s="1"/>
  <c r="AB243" i="69" a="1"/>
  <c r="AB243" i="69" s="1"/>
  <c r="AD242" i="69" a="1"/>
  <c r="AD242" i="69" s="1"/>
  <c r="AB242" i="69" a="1"/>
  <c r="AB242" i="69" s="1"/>
  <c r="AD241" i="69" a="1"/>
  <c r="AD241" i="69" s="1"/>
  <c r="AB241" i="69" a="1"/>
  <c r="AB241" i="69" s="1"/>
  <c r="AD240" i="69" a="1"/>
  <c r="AD240" i="69" s="1"/>
  <c r="AC240" i="69" a="1"/>
  <c r="AC240" i="69" s="1"/>
  <c r="AD239" i="69" a="1"/>
  <c r="AD239" i="69" s="1"/>
  <c r="AC239" i="69" a="1"/>
  <c r="AC239" i="69" s="1"/>
  <c r="AD238" i="69" a="1"/>
  <c r="AD238" i="69" s="1"/>
  <c r="AC238" i="69" a="1"/>
  <c r="AC238" i="69" s="1"/>
  <c r="AD237" i="69" a="1"/>
  <c r="AD237" i="69" s="1"/>
  <c r="AC237" i="69" a="1"/>
  <c r="AC237" i="69" s="1"/>
  <c r="AB237" i="69" a="1"/>
  <c r="AB237" i="69" s="1"/>
  <c r="AC236" i="69" a="1"/>
  <c r="AC236" i="69" s="1"/>
  <c r="AB236" i="69" a="1"/>
  <c r="AB236" i="69" s="1"/>
  <c r="AC235" i="69" a="1"/>
  <c r="AC235" i="69" s="1"/>
  <c r="AB235" i="69" a="1"/>
  <c r="AB235" i="69" s="1"/>
  <c r="AC234" i="69" a="1"/>
  <c r="AC234" i="69" s="1"/>
  <c r="AB234" i="69" a="1"/>
  <c r="AB234" i="69" s="1"/>
  <c r="AD233" i="69" a="1"/>
  <c r="AD233" i="69" s="1"/>
  <c r="AB233" i="69" a="1"/>
  <c r="AB233" i="69" s="1"/>
  <c r="AD232" i="69" a="1"/>
  <c r="AD232" i="69" s="1"/>
  <c r="AB232" i="69" a="1"/>
  <c r="AB232" i="69" s="1"/>
  <c r="AD231" i="69" a="1"/>
  <c r="AD231" i="69" s="1"/>
  <c r="AB231" i="69" a="1"/>
  <c r="AB231" i="69" s="1"/>
  <c r="AD230" i="69" a="1"/>
  <c r="AD230" i="69" s="1"/>
  <c r="AB230" i="69" a="1"/>
  <c r="AB230" i="69" s="1"/>
  <c r="AD229" i="69" a="1"/>
  <c r="AD229" i="69" s="1"/>
  <c r="AB229" i="69" a="1"/>
  <c r="AB229" i="69" s="1"/>
  <c r="AD228" i="69" a="1"/>
  <c r="AD228" i="69" s="1"/>
  <c r="AB228" i="69" a="1"/>
  <c r="AB228" i="69" s="1"/>
  <c r="AD227" i="69" a="1"/>
  <c r="AD227" i="69" s="1"/>
  <c r="AC227" i="69" a="1"/>
  <c r="AC227" i="69" s="1"/>
  <c r="AD226" i="69" a="1"/>
  <c r="AD226" i="69" s="1"/>
  <c r="AC226" i="69" a="1"/>
  <c r="AC226" i="69" s="1"/>
  <c r="AD225" i="69" a="1"/>
  <c r="AD225" i="69" s="1"/>
  <c r="AC225" i="69" a="1"/>
  <c r="AC225" i="69" s="1"/>
  <c r="AD224" i="69" a="1"/>
  <c r="AD224" i="69" s="1"/>
  <c r="AC224" i="69" a="1"/>
  <c r="AC224" i="69" s="1"/>
  <c r="AB224" i="69" a="1"/>
  <c r="AB224" i="69" s="1"/>
  <c r="AC223" i="69" a="1"/>
  <c r="AC223" i="69" s="1"/>
  <c r="AB223" i="69" a="1"/>
  <c r="AB223" i="69" s="1"/>
  <c r="AC222" i="69" a="1"/>
  <c r="AC222" i="69" s="1"/>
  <c r="AB222" i="69" a="1"/>
  <c r="AB222" i="69" s="1"/>
  <c r="AC221" i="69" a="1"/>
  <c r="AC221" i="69" s="1"/>
  <c r="AB221" i="69" a="1"/>
  <c r="AB221" i="69" s="1"/>
  <c r="AD220" i="69" a="1"/>
  <c r="AD220" i="69" s="1"/>
  <c r="AB220" i="69" a="1"/>
  <c r="AB220" i="69" s="1"/>
  <c r="AD219" i="69" a="1"/>
  <c r="AD219" i="69" s="1"/>
  <c r="AB219" i="69" a="1"/>
  <c r="AB219" i="69" s="1"/>
  <c r="AD218" i="69" a="1"/>
  <c r="AD218" i="69" s="1"/>
  <c r="AC218" i="69" a="1"/>
  <c r="AC218" i="69" s="1"/>
  <c r="AB218" i="69" a="1"/>
  <c r="AB218" i="69" s="1"/>
  <c r="AC217" i="69" a="1"/>
  <c r="AC217" i="69" s="1"/>
  <c r="AB217" i="69" a="1"/>
  <c r="AB217" i="69" s="1"/>
  <c r="AD216" i="69" a="1"/>
  <c r="AD216" i="69" s="1"/>
  <c r="AB216" i="69" a="1"/>
  <c r="AB216" i="69" s="1"/>
  <c r="AD215" i="69" a="1"/>
  <c r="AD215" i="69" s="1"/>
  <c r="AB215" i="69" a="1"/>
  <c r="AB215" i="69" s="1"/>
  <c r="AD214" i="69" a="1"/>
  <c r="AD214" i="69" s="1"/>
  <c r="AB214" i="69" a="1"/>
  <c r="AB214" i="69" s="1"/>
  <c r="AD213" i="69" a="1"/>
  <c r="AD213" i="69" s="1"/>
  <c r="AC213" i="69" a="1"/>
  <c r="AC213" i="69" s="1"/>
  <c r="AD212" i="69" a="1"/>
  <c r="AD212" i="69" s="1"/>
  <c r="AC212" i="69" a="1"/>
  <c r="AC212" i="69" s="1"/>
  <c r="AD211" i="69" a="1"/>
  <c r="AD211" i="69" s="1"/>
  <c r="AC211" i="69" a="1"/>
  <c r="AC211" i="69" s="1"/>
  <c r="AD210" i="69" a="1"/>
  <c r="AD210" i="69" s="1"/>
  <c r="AC210" i="69" a="1"/>
  <c r="AC210" i="69" s="1"/>
  <c r="AB210" i="69" a="1"/>
  <c r="AB210" i="69" s="1"/>
  <c r="AC209" i="69" a="1"/>
  <c r="AC209" i="69" s="1"/>
  <c r="AB209" i="69" a="1"/>
  <c r="AB209" i="69" s="1"/>
  <c r="AC208" i="69" a="1"/>
  <c r="AC208" i="69" s="1"/>
  <c r="AB208" i="69" a="1"/>
  <c r="AB208" i="69" s="1"/>
  <c r="AC207" i="69" a="1"/>
  <c r="AC207" i="69" s="1"/>
  <c r="AB207" i="69" a="1"/>
  <c r="AB207" i="69" s="1"/>
  <c r="AD206" i="69" a="1"/>
  <c r="AD206" i="69" s="1"/>
  <c r="AC206" i="69" a="1"/>
  <c r="AC206" i="69" s="1"/>
  <c r="AB206" i="69" a="1"/>
  <c r="AB206" i="69" s="1"/>
  <c r="AD205" i="69" a="1"/>
  <c r="AD205" i="69" s="1"/>
  <c r="AC205" i="69" a="1"/>
  <c r="AC205" i="69" s="1"/>
  <c r="AB205" i="69" a="1"/>
  <c r="AB205" i="69" s="1"/>
  <c r="AD204" i="69" a="1"/>
  <c r="AD204" i="69" s="1"/>
  <c r="AC204" i="69" a="1"/>
  <c r="AC204" i="69" s="1"/>
  <c r="AD203" i="69" a="1"/>
  <c r="AD203" i="69" s="1"/>
  <c r="AC203" i="69" a="1"/>
  <c r="AC203" i="69" s="1"/>
  <c r="AB203" i="69" a="1"/>
  <c r="AB203" i="69" s="1"/>
  <c r="AD202" i="69" a="1"/>
  <c r="AD202" i="69" s="1"/>
  <c r="AC202" i="69" a="1"/>
  <c r="AC202" i="69" s="1"/>
  <c r="AB202" i="69" a="1"/>
  <c r="AB202" i="69" s="1"/>
  <c r="AD201" i="69" a="1"/>
  <c r="AD201" i="69" s="1"/>
  <c r="AC201" i="69" a="1"/>
  <c r="AC201" i="69" s="1"/>
  <c r="AD200" i="69" a="1"/>
  <c r="AD200" i="69" s="1"/>
  <c r="AC200" i="69" a="1"/>
  <c r="AC200" i="69" s="1"/>
  <c r="AD199" i="69" a="1"/>
  <c r="AD199" i="69" s="1"/>
  <c r="AC199" i="69" a="1"/>
  <c r="AC199" i="69" s="1"/>
  <c r="AB199" i="69" a="1"/>
  <c r="AB199" i="69" s="1"/>
  <c r="AB198" i="69" a="1"/>
  <c r="AB198" i="69" s="1"/>
  <c r="AD197" i="69" a="1"/>
  <c r="AD197" i="69" s="1"/>
  <c r="AD196" i="69" a="1"/>
  <c r="AD196" i="69" s="1"/>
  <c r="AB196" i="69" a="1"/>
  <c r="AB196" i="69" s="1"/>
  <c r="AC195" i="69" a="1"/>
  <c r="AC195" i="69" s="1"/>
  <c r="AC194" i="69" a="1"/>
  <c r="AC194" i="69" s="1"/>
  <c r="AD193" i="69" a="1"/>
  <c r="AD193" i="69" s="1"/>
  <c r="AB193" i="69" a="1"/>
  <c r="AB193" i="69" s="1"/>
  <c r="AC192" i="69" a="1"/>
  <c r="AC192" i="69" s="1"/>
  <c r="AD191" i="69" a="1"/>
  <c r="AD191" i="69" s="1"/>
  <c r="AD190" i="69" a="1"/>
  <c r="AD190" i="69" s="1"/>
  <c r="AC190" i="69" a="1"/>
  <c r="AC190" i="69" s="1"/>
  <c r="AD189" i="69" a="1"/>
  <c r="AD189" i="69" s="1"/>
  <c r="AB189" i="69" a="1"/>
  <c r="AB189" i="69" s="1"/>
  <c r="AC188" i="69" a="1"/>
  <c r="AC188" i="69" s="1"/>
  <c r="AC187" i="69" a="1"/>
  <c r="AC187" i="69" s="1"/>
  <c r="AD186" i="69" a="1"/>
  <c r="AD186" i="69" s="1"/>
  <c r="AD185" i="69" a="1"/>
  <c r="AD185" i="69" s="1"/>
  <c r="AB185" i="69" a="1"/>
  <c r="AB185" i="69" s="1"/>
  <c r="AC184" i="69" a="1"/>
  <c r="AC184" i="69" s="1"/>
  <c r="AC183" i="69" a="1"/>
  <c r="AC183" i="69" s="1"/>
  <c r="AD182" i="69" a="1"/>
  <c r="AD182" i="69" s="1"/>
  <c r="AD181" i="69" a="1"/>
  <c r="AD181" i="69" s="1"/>
  <c r="AB181" i="69" a="1"/>
  <c r="AB181" i="69" s="1"/>
  <c r="AB180" i="69" a="1"/>
  <c r="AB180" i="69" s="1"/>
  <c r="AC179" i="69" a="1"/>
  <c r="AC179" i="69" s="1"/>
  <c r="AD178" i="69" a="1"/>
  <c r="AD178" i="69" s="1"/>
  <c r="AD177" i="69" a="1"/>
  <c r="AD177" i="69" s="1"/>
  <c r="AB177" i="69" a="1"/>
  <c r="AB177" i="69" s="1"/>
  <c r="AB176" i="69" a="1"/>
  <c r="AB176" i="69" s="1"/>
  <c r="AC175" i="69" a="1"/>
  <c r="AC175" i="69" s="1"/>
  <c r="AC174" i="69" a="1"/>
  <c r="AC174" i="69" s="1"/>
  <c r="AD173" i="69" a="1"/>
  <c r="AD173" i="69" s="1"/>
  <c r="AB173" i="69" a="1"/>
  <c r="AB173" i="69" s="1"/>
  <c r="AB172" i="69" a="1"/>
  <c r="AB172" i="69" s="1"/>
  <c r="AD171" i="69" a="1"/>
  <c r="AD171" i="69" s="1"/>
  <c r="AD170" i="69" a="1"/>
  <c r="AD170" i="69" s="1"/>
  <c r="AB170" i="69" a="1"/>
  <c r="AB170" i="69" s="1"/>
  <c r="AC169" i="69" a="1"/>
  <c r="AC169" i="69" s="1"/>
  <c r="AC168" i="69" a="1"/>
  <c r="AC168" i="69" s="1"/>
  <c r="AD167" i="69" a="1"/>
  <c r="AD167" i="69" s="1"/>
  <c r="AD166" i="69" a="1"/>
  <c r="AD166" i="69" s="1"/>
  <c r="AB166" i="69" a="1"/>
  <c r="AB166" i="69" s="1"/>
  <c r="AB165" i="69" a="1"/>
  <c r="AB165" i="69" s="1"/>
  <c r="AC164" i="69" a="1"/>
  <c r="AC164" i="69" s="1"/>
  <c r="AD163" i="69" a="1"/>
  <c r="AD163" i="69" s="1"/>
  <c r="AD162" i="69" a="1"/>
  <c r="AD162" i="69" s="1"/>
  <c r="AB162" i="69" a="1"/>
  <c r="AB162" i="69" s="1"/>
  <c r="AB161" i="69" a="1"/>
  <c r="AB161" i="69" s="1"/>
  <c r="AC160" i="69" a="1"/>
  <c r="AC160" i="69" s="1"/>
  <c r="AC159" i="69" a="1"/>
  <c r="AC159" i="69" s="1"/>
  <c r="AD158" i="69" a="1"/>
  <c r="AD158" i="69" s="1"/>
  <c r="AB158" i="69" a="1"/>
  <c r="AB158" i="69" s="1"/>
  <c r="AB157" i="69" a="1"/>
  <c r="AB157" i="69" s="1"/>
  <c r="AC156" i="69" a="1"/>
  <c r="AC156" i="69" s="1"/>
  <c r="AC155" i="69" a="1"/>
  <c r="AC155" i="69" s="1"/>
  <c r="AD154" i="69" a="1"/>
  <c r="AD154" i="69" s="1"/>
  <c r="AC154" i="69" a="1"/>
  <c r="AC154" i="69" s="1"/>
  <c r="AC153" i="69" a="1"/>
  <c r="AC153" i="69" s="1"/>
  <c r="AD152" i="69" a="1"/>
  <c r="AD152" i="69" s="1"/>
  <c r="AD151" i="69" a="1"/>
  <c r="AD151" i="69" s="1"/>
  <c r="AB151" i="69" a="1"/>
  <c r="AB151" i="69" s="1"/>
  <c r="AC150" i="69" a="1"/>
  <c r="AC150" i="69" s="1"/>
  <c r="AC149" i="69" a="1"/>
  <c r="AC149" i="69" s="1"/>
  <c r="AD148" i="69" a="1"/>
  <c r="AD148" i="69" s="1"/>
  <c r="AD147" i="69" a="1"/>
  <c r="AD147" i="69" s="1"/>
  <c r="AB147" i="69" a="1"/>
  <c r="AB147" i="69" s="1"/>
  <c r="AC146" i="69" a="1"/>
  <c r="AC146" i="69" s="1"/>
  <c r="AC145" i="69" a="1"/>
  <c r="AC145" i="69" s="1"/>
  <c r="AB145" i="69" a="1"/>
  <c r="AB145" i="69" s="1"/>
  <c r="AB144" i="69" a="1"/>
  <c r="AB144" i="69" s="1"/>
  <c r="AC143" i="69" a="1"/>
  <c r="AC143" i="69" s="1"/>
  <c r="AD142" i="69" a="1"/>
  <c r="AD142" i="69" s="1"/>
  <c r="AD141" i="69" a="1"/>
  <c r="AD141" i="69" s="1"/>
  <c r="AB141" i="69" a="1"/>
  <c r="AB141" i="69" s="1"/>
  <c r="AB140" i="69" a="1"/>
  <c r="AB140" i="69" s="1"/>
  <c r="AC139" i="69" a="1"/>
  <c r="AC139" i="69" s="1"/>
  <c r="AD138" i="69" a="1"/>
  <c r="AD138" i="69" s="1"/>
  <c r="AD137" i="69" a="1"/>
  <c r="AD137" i="69" s="1"/>
  <c r="AB137" i="69" a="1"/>
  <c r="AB137" i="69" s="1"/>
  <c r="AB136" i="69" a="1"/>
  <c r="AB136" i="69" s="1"/>
  <c r="AC135" i="69" a="1"/>
  <c r="AC135" i="69" s="1"/>
  <c r="AB135" i="69" a="1"/>
  <c r="AB135" i="69" s="1"/>
  <c r="AB134" i="69" a="1"/>
  <c r="AB134" i="69" s="1"/>
  <c r="AC133" i="69" a="1"/>
  <c r="AC133" i="69" s="1"/>
  <c r="AC132" i="69" a="1"/>
  <c r="AC132" i="69" s="1"/>
  <c r="AD131" i="69" a="1"/>
  <c r="AD131" i="69" s="1"/>
  <c r="AB131" i="69" a="1"/>
  <c r="AB131" i="69" s="1"/>
  <c r="AB130" i="69" a="1"/>
  <c r="AB130" i="69" s="1"/>
  <c r="AC129" i="69" a="1"/>
  <c r="AC129" i="69" s="1"/>
  <c r="AC128" i="69" a="1"/>
  <c r="AC128" i="69" s="1"/>
  <c r="AD127" i="69" a="1"/>
  <c r="AD127" i="69" s="1"/>
  <c r="AC127" i="69" a="1"/>
  <c r="AC127" i="69" s="1"/>
  <c r="AC126" i="69" a="1"/>
  <c r="AC126" i="69" s="1"/>
  <c r="AD125" i="69" a="1"/>
  <c r="AD125" i="69" s="1"/>
  <c r="AD124" i="69" a="1"/>
  <c r="AD124" i="69" s="1"/>
  <c r="AB124" i="69" a="1"/>
  <c r="AB124" i="69" s="1"/>
  <c r="AC123" i="69" a="1"/>
  <c r="AC123" i="69" s="1"/>
  <c r="AC122" i="69" a="1"/>
  <c r="AC122" i="69" s="1"/>
  <c r="AD121" i="69" a="1"/>
  <c r="AD121" i="69" s="1"/>
  <c r="AD120" i="69" a="1"/>
  <c r="AD120" i="69" s="1"/>
  <c r="AB120" i="69" a="1"/>
  <c r="AB120" i="69" s="1"/>
  <c r="AC119" i="69" a="1"/>
  <c r="AC119" i="69" s="1"/>
  <c r="AD118" i="69" a="1"/>
  <c r="AD118" i="69" s="1"/>
  <c r="AB118" i="69" a="1"/>
  <c r="AB118" i="69" s="1"/>
  <c r="AB117" i="69" a="1"/>
  <c r="AB117" i="69" s="1"/>
  <c r="AC116" i="69" a="1"/>
  <c r="AC116" i="69" s="1"/>
  <c r="AD115" i="69" a="1"/>
  <c r="AD115" i="69" s="1"/>
  <c r="AD114" i="69" a="1"/>
  <c r="AD114" i="69" s="1"/>
  <c r="AB114" i="69" a="1"/>
  <c r="AB114" i="69" s="1"/>
  <c r="AB113" i="69" a="1"/>
  <c r="AB113" i="69" s="1"/>
  <c r="AC112" i="69" a="1"/>
  <c r="AC112" i="69" s="1"/>
  <c r="AC111" i="69" a="1"/>
  <c r="AC111" i="69" s="1"/>
  <c r="AB111" i="69" a="1"/>
  <c r="AB111" i="69" s="1"/>
  <c r="AC110" i="69" a="1"/>
  <c r="AC110" i="69" s="1"/>
  <c r="AC109" i="69" a="1"/>
  <c r="AC109" i="69" s="1"/>
  <c r="AD108" i="69" a="1"/>
  <c r="AD108" i="69" s="1"/>
  <c r="AC107" i="69" a="1"/>
  <c r="AC107" i="69" s="1"/>
  <c r="AD106" i="69" a="1"/>
  <c r="AD106" i="69" s="1"/>
  <c r="AD105" i="69" a="1"/>
  <c r="AD105" i="69" s="1"/>
  <c r="AC105" i="69" a="1"/>
  <c r="AC105" i="69" s="1"/>
  <c r="AD104" i="69" a="1"/>
  <c r="AD104" i="69" s="1"/>
  <c r="AD103" i="69" a="1"/>
  <c r="AD103" i="69" s="1"/>
  <c r="AB103" i="69" a="1"/>
  <c r="AB103" i="69" s="1"/>
  <c r="AB102" i="69" a="1"/>
  <c r="AB102" i="69" s="1"/>
  <c r="AC101" i="69" a="1"/>
  <c r="AC101" i="69" s="1"/>
  <c r="AC100" i="69" a="1"/>
  <c r="AC100" i="69" s="1"/>
  <c r="AD99" i="69" a="1"/>
  <c r="AD99" i="69" s="1"/>
  <c r="AB99" i="69" a="1"/>
  <c r="AB99" i="69" s="1"/>
  <c r="AB98" i="69" a="1"/>
  <c r="AB98" i="69" s="1"/>
  <c r="AC97" i="69" a="1"/>
  <c r="AC97" i="69" s="1"/>
  <c r="AC96" i="69" a="1"/>
  <c r="AC96" i="69" s="1"/>
  <c r="AD95" i="69" a="1"/>
  <c r="AD95" i="69" s="1"/>
  <c r="AB95" i="69" a="1"/>
  <c r="AB95" i="69" s="1"/>
  <c r="AB94" i="69" a="1"/>
  <c r="AB94" i="69" s="1"/>
  <c r="AC93" i="69" a="1"/>
  <c r="AC93" i="69" s="1"/>
  <c r="AC92" i="69" a="1"/>
  <c r="AC92" i="69" s="1"/>
  <c r="AD91" i="69" a="1"/>
  <c r="AD91" i="69" s="1"/>
  <c r="AD90" i="69" a="1"/>
  <c r="AD90" i="69" s="1"/>
  <c r="AC90" i="69" a="1"/>
  <c r="AC90" i="69" s="1"/>
  <c r="AD89" i="69" a="1"/>
  <c r="AD89" i="69" s="1"/>
  <c r="AD88" i="69" a="1"/>
  <c r="AD88" i="69" s="1"/>
  <c r="AB88" i="69" a="1"/>
  <c r="AB88" i="69" s="1"/>
  <c r="AB87" i="69" a="1"/>
  <c r="AB87" i="69" s="1"/>
  <c r="AC86" i="69" a="1"/>
  <c r="AC86" i="69" s="1"/>
  <c r="AD85" i="69" a="1"/>
  <c r="AD85" i="69" s="1"/>
  <c r="AB85" i="69" a="1"/>
  <c r="AB85" i="69" s="1"/>
  <c r="AB84" i="69" a="1"/>
  <c r="AB84" i="69" s="1"/>
  <c r="AC83" i="69" a="1"/>
  <c r="AC83" i="69" s="1"/>
  <c r="AC82" i="69" a="1"/>
  <c r="AC82" i="69" s="1"/>
  <c r="AB82" i="69" a="1"/>
  <c r="AB82" i="69" s="1"/>
  <c r="AC81" i="69" a="1"/>
  <c r="AC81" i="69" s="1"/>
  <c r="AC80" i="69" a="1"/>
  <c r="AC80" i="69" s="1"/>
  <c r="AD79" i="69" a="1"/>
  <c r="AD79" i="69" s="1"/>
  <c r="AD78" i="69" a="1"/>
  <c r="AD78" i="69" s="1"/>
  <c r="AB78" i="69" a="1"/>
  <c r="AB78" i="69" s="1"/>
  <c r="AC77" i="69" a="1"/>
  <c r="AC77" i="69" s="1"/>
  <c r="AC76" i="69" a="1"/>
  <c r="AC76" i="69" s="1"/>
  <c r="AD75" i="69" a="1"/>
  <c r="AD75" i="69" s="1"/>
  <c r="AD74" i="69" a="1"/>
  <c r="AD74" i="69" s="1"/>
  <c r="AB74" i="69" a="1"/>
  <c r="AB74" i="69" s="1"/>
  <c r="AC73" i="69" a="1"/>
  <c r="AC73" i="69" s="1"/>
  <c r="AC72" i="69" a="1"/>
  <c r="AC72" i="69" s="1"/>
  <c r="AD71" i="69" a="1"/>
  <c r="AD71" i="69" s="1"/>
  <c r="AD70" i="69" a="1"/>
  <c r="AD70" i="69" s="1"/>
  <c r="AB70" i="69" a="1"/>
  <c r="AB70" i="69" s="1"/>
  <c r="AB69" i="69" a="1"/>
  <c r="AB69" i="69" s="1"/>
  <c r="AC68" i="69" a="1"/>
  <c r="AC68" i="69" s="1"/>
  <c r="AD67" i="69" a="1"/>
  <c r="AD67" i="69" s="1"/>
  <c r="AD66" i="69" a="1"/>
  <c r="AD66" i="69" s="1"/>
  <c r="AB66" i="69" a="1"/>
  <c r="AB66" i="69" s="1"/>
  <c r="AC65" i="69" a="1"/>
  <c r="AC65" i="69" s="1"/>
  <c r="AD64" i="69" a="1"/>
  <c r="AD64" i="69" s="1"/>
  <c r="AD63" i="69" a="1"/>
  <c r="AD63" i="69" s="1"/>
  <c r="AB63" i="69" a="1"/>
  <c r="AB63" i="69" s="1"/>
  <c r="AC62" i="69" a="1"/>
  <c r="AC62" i="69" s="1"/>
  <c r="AC61" i="69" a="1"/>
  <c r="AC61" i="69" s="1"/>
  <c r="AD60" i="69" a="1"/>
  <c r="AD60" i="69" s="1"/>
  <c r="AD59" i="69" a="1"/>
  <c r="AD59" i="69" s="1"/>
  <c r="AB59" i="69" a="1"/>
  <c r="AB59" i="69" s="1"/>
  <c r="AC58" i="69" a="1"/>
  <c r="AC58" i="69" s="1"/>
  <c r="AC57" i="69" a="1"/>
  <c r="AC57" i="69" s="1"/>
  <c r="AD56" i="69" a="1"/>
  <c r="AD56" i="69" s="1"/>
  <c r="AD55" i="69" a="1"/>
  <c r="AD55" i="69" s="1"/>
  <c r="AB55" i="69" a="1"/>
  <c r="AB55" i="69" s="1"/>
  <c r="AB54" i="69" a="1"/>
  <c r="AB54" i="69" s="1"/>
  <c r="AC53" i="69" a="1"/>
  <c r="AC53" i="69" s="1"/>
  <c r="AD52" i="69" a="1"/>
  <c r="AD52" i="69" s="1"/>
  <c r="AD51" i="69" a="1"/>
  <c r="AD51" i="69" s="1"/>
  <c r="AB51" i="69" a="1"/>
  <c r="AB51" i="69" s="1"/>
  <c r="AB50" i="69" a="1"/>
  <c r="AB50" i="69" s="1"/>
  <c r="AC49" i="69" a="1"/>
  <c r="AC49" i="69" s="1"/>
  <c r="AC48" i="69" a="1"/>
  <c r="AC48" i="69" s="1"/>
  <c r="AD47" i="69" a="1"/>
  <c r="AD47" i="69" s="1"/>
  <c r="AB47" i="69" a="1"/>
  <c r="AB47" i="69" s="1"/>
  <c r="AB46" i="69" a="1"/>
  <c r="AB46" i="69" s="1"/>
  <c r="AC45" i="69" a="1"/>
  <c r="AC45" i="69" s="1"/>
  <c r="AC44" i="69" a="1"/>
  <c r="AC44" i="69" s="1"/>
  <c r="AD43" i="69" a="1"/>
  <c r="AD43" i="69" s="1"/>
  <c r="AB43" i="69" a="1"/>
  <c r="AB43" i="69" s="1"/>
  <c r="AB42" i="69" a="1"/>
  <c r="AB42" i="69" s="1"/>
  <c r="Y273" i="69" a="1"/>
  <c r="Y273" i="69" s="1"/>
  <c r="Y272" i="69" a="1"/>
  <c r="Y272" i="69" s="1"/>
  <c r="Y271" i="69" a="1"/>
  <c r="Y271" i="69" s="1"/>
  <c r="Y270" i="69" a="1"/>
  <c r="Y270" i="69" s="1"/>
  <c r="Y269" i="69" a="1"/>
  <c r="Y269" i="69" s="1"/>
  <c r="Z268" i="69" a="1"/>
  <c r="Z268" i="69" s="1"/>
  <c r="Z267" i="69" a="1"/>
  <c r="Z267" i="69" s="1"/>
  <c r="Z266" i="69" a="1"/>
  <c r="Z266" i="69" s="1"/>
  <c r="Z265" i="69" a="1"/>
  <c r="Z265" i="69" s="1"/>
  <c r="Z264" i="69" a="1"/>
  <c r="Z264" i="69" s="1"/>
  <c r="Z263" i="69" a="1"/>
  <c r="Z263" i="69" s="1"/>
  <c r="Z262" i="69" a="1"/>
  <c r="Z262" i="69" s="1"/>
  <c r="X262" i="69" a="1"/>
  <c r="X262" i="69" s="1"/>
  <c r="X261" i="69" a="1"/>
  <c r="X261" i="69" s="1"/>
  <c r="X260" i="69" a="1"/>
  <c r="X260" i="69" s="1"/>
  <c r="X259" i="69" a="1"/>
  <c r="X259" i="69" s="1"/>
  <c r="X258" i="69" a="1"/>
  <c r="X258" i="69" s="1"/>
  <c r="Y257" i="69" a="1"/>
  <c r="Y257" i="69" s="1"/>
  <c r="Y256" i="69" a="1"/>
  <c r="Y256" i="69" s="1"/>
  <c r="Y255" i="69" a="1"/>
  <c r="Y255" i="69" s="1"/>
  <c r="Y254" i="69" a="1"/>
  <c r="Y254" i="69" s="1"/>
  <c r="Y253" i="69" a="1"/>
  <c r="Y253" i="69" s="1"/>
  <c r="Y252" i="69" a="1"/>
  <c r="Y252" i="69" s="1"/>
  <c r="Y251" i="69" a="1"/>
  <c r="Y251" i="69" s="1"/>
  <c r="X251" i="69" a="1"/>
  <c r="X251" i="69" s="1"/>
  <c r="Y250" i="69" a="1"/>
  <c r="Y250" i="69" s="1"/>
  <c r="Y249" i="69" a="1"/>
  <c r="Y249" i="69" s="1"/>
  <c r="Z248" i="69" a="1"/>
  <c r="Z248" i="69" s="1"/>
  <c r="Z247" i="69" a="1"/>
  <c r="Z247" i="69" s="1"/>
  <c r="X247" i="69" a="1"/>
  <c r="X247" i="69" s="1"/>
  <c r="Y246" i="69" a="1"/>
  <c r="Y246" i="69" s="1"/>
  <c r="Y245" i="69" a="1"/>
  <c r="Y245" i="69" s="1"/>
  <c r="Z244" i="69" a="1"/>
  <c r="Z244" i="69" s="1"/>
  <c r="Z243" i="69" a="1"/>
  <c r="Z243" i="69" s="1"/>
  <c r="X243" i="69" a="1"/>
  <c r="X243" i="69" s="1"/>
  <c r="X242" i="69" a="1"/>
  <c r="X242" i="69" s="1"/>
  <c r="Y241" i="69" a="1"/>
  <c r="Y241" i="69" s="1"/>
  <c r="Z240" i="69" a="1"/>
  <c r="Z240" i="69" s="1"/>
  <c r="Y239" i="69" a="1"/>
  <c r="Y239" i="69" s="1"/>
  <c r="Z238" i="69" a="1"/>
  <c r="Z238" i="69" s="1"/>
  <c r="Z237" i="69" a="1"/>
  <c r="Z237" i="69" s="1"/>
  <c r="Z236" i="69" a="1"/>
  <c r="Z236" i="69" s="1"/>
  <c r="Z235" i="69" a="1"/>
  <c r="Z235" i="69" s="1"/>
  <c r="Z234" i="69" a="1"/>
  <c r="Z234" i="69" s="1"/>
  <c r="Y234" i="69" a="1"/>
  <c r="Y234" i="69" s="1"/>
  <c r="X233" i="69" a="1"/>
  <c r="X233" i="69" s="1"/>
  <c r="Y232" i="69" a="1"/>
  <c r="Y232" i="69" s="1"/>
  <c r="Y231" i="69" a="1"/>
  <c r="Y231" i="69" s="1"/>
  <c r="Y230" i="69" a="1"/>
  <c r="Y230" i="69" s="1"/>
  <c r="Z229" i="69" a="1"/>
  <c r="Z229" i="69" s="1"/>
  <c r="Y228" i="69" a="1"/>
  <c r="Y228" i="69" s="1"/>
  <c r="Z227" i="69" a="1"/>
  <c r="Z227" i="69" s="1"/>
  <c r="Z226" i="69" a="1"/>
  <c r="Z226" i="69" s="1"/>
  <c r="Z225" i="69" a="1"/>
  <c r="Z225" i="69" s="1"/>
  <c r="Z224" i="69" a="1"/>
  <c r="Z224" i="69" s="1"/>
  <c r="Z223" i="69" a="1"/>
  <c r="Z223" i="69" s="1"/>
  <c r="X223" i="69" a="1"/>
  <c r="X223" i="69" s="1"/>
  <c r="Z221" i="69" a="1"/>
  <c r="Z221" i="69" s="1"/>
  <c r="X221" i="69" a="1"/>
  <c r="X221" i="69" s="1"/>
  <c r="X220" i="69" a="1"/>
  <c r="X220" i="69" s="1"/>
  <c r="X219" i="69" a="1"/>
  <c r="X219" i="69" s="1"/>
  <c r="X218" i="69" a="1"/>
  <c r="X218" i="69" s="1"/>
  <c r="X217" i="69" a="1"/>
  <c r="X217" i="69" s="1"/>
  <c r="Y216" i="69" a="1"/>
  <c r="Y216" i="69" s="1"/>
  <c r="Y215" i="69" a="1"/>
  <c r="Y215" i="69" s="1"/>
  <c r="Y214" i="69" a="1"/>
  <c r="Y214" i="69" s="1"/>
  <c r="Y213" i="69" a="1"/>
  <c r="Y213" i="69" s="1"/>
  <c r="Y212" i="69" a="1"/>
  <c r="Y212" i="69" s="1"/>
  <c r="Y211" i="69" a="1"/>
  <c r="Y211" i="69" s="1"/>
  <c r="Y210" i="69" a="1"/>
  <c r="Y210" i="69" s="1"/>
  <c r="Y209" i="69" a="1"/>
  <c r="Y209" i="69" s="1"/>
  <c r="Z208" i="69" a="1"/>
  <c r="Z208" i="69" s="1"/>
  <c r="Z207" i="69" a="1"/>
  <c r="Z207" i="69" s="1"/>
  <c r="Z206" i="69" a="1"/>
  <c r="Z206" i="69" s="1"/>
  <c r="Z205" i="69" a="1"/>
  <c r="Z205" i="69" s="1"/>
  <c r="Z204" i="69" a="1"/>
  <c r="Z204" i="69" s="1"/>
  <c r="X204" i="69" a="1"/>
  <c r="X204" i="69" s="1"/>
  <c r="Z202" i="69" a="1"/>
  <c r="Z202" i="69" s="1"/>
  <c r="X202" i="69" a="1"/>
  <c r="X202" i="69" s="1"/>
  <c r="Z200" i="69" a="1"/>
  <c r="Z200" i="69" s="1"/>
  <c r="X200" i="69" a="1"/>
  <c r="X200" i="69" s="1"/>
  <c r="Y199" i="69" a="1"/>
  <c r="Y199" i="69" s="1"/>
  <c r="X198" i="69" a="1"/>
  <c r="X198" i="69" s="1"/>
  <c r="Y197" i="69" a="1"/>
  <c r="Y197" i="69" s="1"/>
  <c r="X196" i="69" a="1"/>
  <c r="X196" i="69" s="1"/>
  <c r="Y195" i="69" a="1"/>
  <c r="Y195" i="69" s="1"/>
  <c r="X194" i="69" a="1"/>
  <c r="X194" i="69" s="1"/>
  <c r="Y193" i="69" a="1"/>
  <c r="Y193" i="69" s="1"/>
  <c r="Z192" i="69" a="1"/>
  <c r="Z192" i="69" s="1"/>
  <c r="Y191" i="69" a="1"/>
  <c r="Y191" i="69" s="1"/>
  <c r="Z190" i="69" a="1"/>
  <c r="Z190" i="69" s="1"/>
  <c r="Y189" i="69" a="1"/>
  <c r="Y189" i="69" s="1"/>
  <c r="Z188" i="69" a="1"/>
  <c r="Z188" i="69" s="1"/>
  <c r="Z187" i="69" a="1"/>
  <c r="Z187" i="69" s="1"/>
  <c r="Z186" i="69" a="1"/>
  <c r="Z186" i="69" s="1"/>
  <c r="Z185" i="69" a="1"/>
  <c r="Z185" i="69" s="1"/>
  <c r="Z184" i="69" a="1"/>
  <c r="Z184" i="69" s="1"/>
  <c r="X184" i="69" a="1"/>
  <c r="X184" i="69" s="1"/>
  <c r="Z182" i="69" a="1"/>
  <c r="Z182" i="69" s="1"/>
  <c r="X182" i="69" a="1"/>
  <c r="X182" i="69" s="1"/>
  <c r="X181" i="69" a="1"/>
  <c r="X181" i="69" s="1"/>
  <c r="Y180" i="69" a="1"/>
  <c r="Y180" i="69" s="1"/>
  <c r="Y179" i="69" a="1"/>
  <c r="Y179" i="69" s="1"/>
  <c r="Y178" i="69" a="1"/>
  <c r="Y178" i="69" s="1"/>
  <c r="Y177" i="69" a="1"/>
  <c r="Y177" i="69" s="1"/>
  <c r="Y176" i="69" a="1"/>
  <c r="Y176" i="69" s="1"/>
  <c r="Z175" i="69" a="1"/>
  <c r="Z175" i="69" s="1"/>
  <c r="Z174" i="69" a="1"/>
  <c r="Z174" i="69" s="1"/>
  <c r="Z173" i="69" a="1"/>
  <c r="Z173" i="69" s="1"/>
  <c r="Y172" i="69" a="1"/>
  <c r="Y172" i="69" s="1"/>
  <c r="Y171" i="69" a="1"/>
  <c r="Y171" i="69" s="1"/>
  <c r="Y170" i="69" a="1"/>
  <c r="Y170" i="69" s="1"/>
  <c r="Y169" i="69" a="1"/>
  <c r="Y169" i="69" s="1"/>
  <c r="Y168" i="69" a="1"/>
  <c r="Y168" i="69" s="1"/>
  <c r="Z167" i="69" a="1"/>
  <c r="Z167" i="69" s="1"/>
  <c r="Y166" i="69" a="1"/>
  <c r="Y166" i="69" s="1"/>
  <c r="Z165" i="69" a="1"/>
  <c r="Z165" i="69" s="1"/>
  <c r="Z164" i="69" a="1"/>
  <c r="Z164" i="69" s="1"/>
  <c r="Z163" i="69" a="1"/>
  <c r="Z163" i="69" s="1"/>
  <c r="Z162" i="69" a="1"/>
  <c r="Z162" i="69" s="1"/>
  <c r="Z161" i="69" a="1"/>
  <c r="Z161" i="69" s="1"/>
  <c r="Y161" i="69" a="1"/>
  <c r="Y161" i="69" s="1"/>
  <c r="X160" i="69" a="1"/>
  <c r="X160" i="69" s="1"/>
  <c r="Y159" i="69" a="1"/>
  <c r="Y159" i="69" s="1"/>
  <c r="Y158" i="69" a="1"/>
  <c r="Y158" i="69" s="1"/>
  <c r="Y157" i="69" a="1"/>
  <c r="Y157" i="69" s="1"/>
  <c r="X157" i="69" a="1"/>
  <c r="X157" i="69" s="1"/>
  <c r="X156" i="69" a="1"/>
  <c r="X156" i="69" s="1"/>
  <c r="Z155" i="69" a="1"/>
  <c r="Z155" i="69" s="1"/>
  <c r="X155" i="69" a="1"/>
  <c r="X155" i="69" s="1"/>
  <c r="Y154" i="69" a="1"/>
  <c r="Y154" i="69" s="1"/>
  <c r="X154" i="69" a="1"/>
  <c r="X154" i="69" s="1"/>
  <c r="Y153" i="69" a="1"/>
  <c r="Y153" i="69" s="1"/>
  <c r="Z152" i="69" a="1"/>
  <c r="Z152" i="69" s="1"/>
  <c r="Z151" i="69" a="1"/>
  <c r="Z151" i="69" s="1"/>
  <c r="X151" i="69" a="1"/>
  <c r="X151" i="69" s="1"/>
  <c r="Y150" i="69" a="1"/>
  <c r="Y150" i="69" s="1"/>
  <c r="Y149" i="69" a="1"/>
  <c r="Y149" i="69" s="1"/>
  <c r="Z148" i="69" a="1"/>
  <c r="Z148" i="69" s="1"/>
  <c r="X148" i="69" a="1"/>
  <c r="X148" i="69" s="1"/>
  <c r="X147" i="69" a="1"/>
  <c r="X147" i="69" s="1"/>
  <c r="Y146" i="69" a="1"/>
  <c r="Y146" i="69" s="1"/>
  <c r="Z145" i="69" a="1"/>
  <c r="Z145" i="69" s="1"/>
  <c r="X145" i="69" a="1"/>
  <c r="X145" i="69" s="1"/>
  <c r="X144" i="69" a="1"/>
  <c r="X144" i="69" s="1"/>
  <c r="Y143" i="69" a="1"/>
  <c r="Y143" i="69" s="1"/>
  <c r="Z141" i="69" a="1"/>
  <c r="Z141" i="69" s="1"/>
  <c r="Z140" i="69" a="1"/>
  <c r="Z140" i="69" s="1"/>
  <c r="X140" i="69" a="1"/>
  <c r="X140" i="69" s="1"/>
  <c r="Y139" i="69" a="1"/>
  <c r="Y139" i="69" s="1"/>
  <c r="Y138" i="69" a="1"/>
  <c r="Y138" i="69" s="1"/>
  <c r="Z137" i="69" a="1"/>
  <c r="Z137" i="69" s="1"/>
  <c r="Z136" i="69" a="1"/>
  <c r="Z136" i="69" s="1"/>
  <c r="X136" i="69" a="1"/>
  <c r="X136" i="69" s="1"/>
  <c r="X135" i="69" a="1"/>
  <c r="X135" i="69" s="1"/>
  <c r="Z134" i="69" a="1"/>
  <c r="Z134" i="69" s="1"/>
  <c r="Y134" i="69" a="1"/>
  <c r="Y134" i="69" s="1"/>
  <c r="Z133" i="69" a="1"/>
  <c r="Z133" i="69" s="1"/>
  <c r="Y133" i="69" a="1"/>
  <c r="Y133" i="69" s="1"/>
  <c r="Z132" i="69" a="1"/>
  <c r="Z132" i="69" s="1"/>
  <c r="Y132" i="69" a="1"/>
  <c r="Y132" i="69" s="1"/>
  <c r="Z131" i="69" a="1"/>
  <c r="Z131" i="69" s="1"/>
  <c r="X131" i="69" a="1"/>
  <c r="X131" i="69" s="1"/>
  <c r="Y130" i="69" a="1"/>
  <c r="Y130" i="69" s="1"/>
  <c r="Y129" i="69" a="1"/>
  <c r="Y129" i="69" s="1"/>
  <c r="Z128" i="69" a="1"/>
  <c r="Z128" i="69" s="1"/>
  <c r="Z127" i="69" a="1"/>
  <c r="Z127" i="69" s="1"/>
  <c r="X127" i="69" a="1"/>
  <c r="X127" i="69" s="1"/>
  <c r="X126" i="69" a="1"/>
  <c r="X126" i="69" s="1"/>
  <c r="Y125" i="69" a="1"/>
  <c r="Y125" i="69" s="1"/>
  <c r="Z124" i="69" a="1"/>
  <c r="Z124" i="69" s="1"/>
  <c r="X124" i="69" a="1"/>
  <c r="X124" i="69" s="1"/>
  <c r="Z123" i="69" a="1"/>
  <c r="Z123" i="69" s="1"/>
  <c r="Z122" i="69" a="1"/>
  <c r="Z122" i="69" s="1"/>
  <c r="X122" i="69" a="1"/>
  <c r="X122" i="69" s="1"/>
  <c r="Y121" i="69" a="1"/>
  <c r="Y121" i="69" s="1"/>
  <c r="Y120" i="69" a="1"/>
  <c r="Y120" i="69" s="1"/>
  <c r="Z119" i="69" a="1"/>
  <c r="Z119" i="69" s="1"/>
  <c r="X119" i="69" a="1"/>
  <c r="X119" i="69" s="1"/>
  <c r="X118" i="69" a="1"/>
  <c r="X118" i="69" s="1"/>
  <c r="Y117" i="69" a="1"/>
  <c r="Y117" i="69" s="1"/>
  <c r="Y116" i="69" a="1"/>
  <c r="Y116" i="69" s="1"/>
  <c r="X116" i="69" a="1"/>
  <c r="X116" i="69" s="1"/>
  <c r="Z115" i="69" a="1"/>
  <c r="Z115" i="69" s="1"/>
  <c r="X115" i="69" a="1"/>
  <c r="X115" i="69" s="1"/>
  <c r="Z114" i="69" a="1"/>
  <c r="Z114" i="69" s="1"/>
  <c r="X114" i="69" a="1"/>
  <c r="X114" i="69" s="1"/>
  <c r="Y113" i="69" a="1"/>
  <c r="Y113" i="69" s="1"/>
  <c r="Z112" i="69" a="1"/>
  <c r="Z112" i="69" s="1"/>
  <c r="X112" i="69" a="1"/>
  <c r="X112" i="69" s="1"/>
  <c r="X111" i="69" a="1"/>
  <c r="X111" i="69" s="1"/>
  <c r="Y110" i="69" a="1"/>
  <c r="Y110" i="69" s="1"/>
  <c r="Z109" i="69" a="1"/>
  <c r="Z109" i="69" s="1"/>
  <c r="Z108" i="69" a="1"/>
  <c r="Z108" i="69" s="1"/>
  <c r="X108" i="69" a="1"/>
  <c r="X108" i="69" s="1"/>
  <c r="Y107" i="69" a="1"/>
  <c r="Y107" i="69" s="1"/>
  <c r="X107" i="69" a="1"/>
  <c r="X107" i="69" s="1"/>
  <c r="X106" i="69" a="1"/>
  <c r="X106" i="69" s="1"/>
  <c r="Y105" i="69" a="1"/>
  <c r="Y105" i="69" s="1"/>
  <c r="Z104" i="69" a="1"/>
  <c r="Z104" i="69" s="1"/>
  <c r="Z103" i="69" a="1"/>
  <c r="Z103" i="69" s="1"/>
  <c r="X103" i="69" a="1"/>
  <c r="X103" i="69" s="1"/>
  <c r="X102" i="69" a="1"/>
  <c r="X102" i="69" s="1"/>
  <c r="Y101" i="69" a="1"/>
  <c r="Y101" i="69" s="1"/>
  <c r="Z100" i="69" a="1"/>
  <c r="Z100" i="69" s="1"/>
  <c r="Z99" i="69" a="1"/>
  <c r="Z99" i="69" s="1"/>
  <c r="X99" i="69" a="1"/>
  <c r="X99" i="69" s="1"/>
  <c r="Y98" i="69" a="1"/>
  <c r="Y98" i="69" s="1"/>
  <c r="X98" i="69" a="1"/>
  <c r="X98" i="69" s="1"/>
  <c r="Y97" i="69" a="1"/>
  <c r="Y97" i="69" s="1"/>
  <c r="Y96" i="69" a="1"/>
  <c r="Y96" i="69" s="1"/>
  <c r="Z95" i="69" a="1"/>
  <c r="Z95" i="69" s="1"/>
  <c r="Z94" i="69" a="1"/>
  <c r="Z94" i="69" s="1"/>
  <c r="Y94" i="69" a="1"/>
  <c r="Y94" i="69" s="1"/>
  <c r="Z93" i="69" a="1"/>
  <c r="Z93" i="69" s="1"/>
  <c r="Z92" i="69" a="1"/>
  <c r="Z92" i="69" s="1"/>
  <c r="X92" i="69" a="1"/>
  <c r="X92" i="69" s="1"/>
  <c r="X91" i="69" a="1"/>
  <c r="X91" i="69" s="1"/>
  <c r="Y90" i="69" a="1"/>
  <c r="Y90" i="69" s="1"/>
  <c r="X90" i="69" a="1"/>
  <c r="X90" i="69" s="1"/>
  <c r="X89" i="69" a="1"/>
  <c r="X89" i="69" s="1"/>
  <c r="Y88" i="69" a="1"/>
  <c r="Y88" i="69" s="1"/>
  <c r="Y87" i="69" a="1"/>
  <c r="Y87" i="69" s="1"/>
  <c r="Z86" i="69" a="1"/>
  <c r="Z86" i="69" s="1"/>
  <c r="Z85" i="69" a="1"/>
  <c r="Z85" i="69" s="1"/>
  <c r="X85" i="69" a="1"/>
  <c r="X85" i="69" s="1"/>
  <c r="Y84" i="69" a="1"/>
  <c r="Y84" i="69" s="1"/>
  <c r="Y83" i="69" a="1"/>
  <c r="Y83" i="69" s="1"/>
  <c r="Z82" i="69" a="1"/>
  <c r="Z82" i="69" s="1"/>
  <c r="Z81" i="69" a="1"/>
  <c r="Z81" i="69" s="1"/>
  <c r="X81" i="69" a="1"/>
  <c r="X81" i="69" s="1"/>
  <c r="X80" i="69" a="1"/>
  <c r="X80" i="69" s="1"/>
  <c r="Y79" i="69" a="1"/>
  <c r="Y79" i="69" s="1"/>
  <c r="Y78" i="69" a="1"/>
  <c r="Y78" i="69" s="1"/>
  <c r="Y77" i="69" a="1"/>
  <c r="Y77" i="69" s="1"/>
  <c r="Z76" i="69" a="1"/>
  <c r="Z76" i="69" s="1"/>
  <c r="Z75" i="69" a="1"/>
  <c r="Z75" i="69" s="1"/>
  <c r="X75" i="69" a="1"/>
  <c r="X75" i="69" s="1"/>
  <c r="Y74" i="69" a="1"/>
  <c r="Y74" i="69" s="1"/>
  <c r="Y73" i="69" a="1"/>
  <c r="Y73" i="69" s="1"/>
  <c r="Z72" i="69" a="1"/>
  <c r="Z72" i="69" s="1"/>
  <c r="X72" i="69" a="1"/>
  <c r="X72" i="69" s="1"/>
  <c r="Z70" i="69" a="1"/>
  <c r="Z70" i="69" s="1"/>
  <c r="Y70" i="69" a="1"/>
  <c r="Y70" i="69" s="1"/>
  <c r="X69" i="69" a="1"/>
  <c r="X69" i="69" s="1"/>
  <c r="X68" i="69" a="1"/>
  <c r="X68" i="69" s="1"/>
  <c r="X67" i="69" a="1"/>
  <c r="X67" i="69" s="1"/>
  <c r="X66" i="69" a="1"/>
  <c r="X66" i="69" s="1"/>
  <c r="Y65" i="69" a="1"/>
  <c r="Y65" i="69" s="1"/>
  <c r="X64" i="69" a="1"/>
  <c r="X64" i="69" s="1"/>
  <c r="Z63" i="69" a="1"/>
  <c r="Z63" i="69" s="1"/>
  <c r="Y62" i="69" a="1"/>
  <c r="Y62" i="69" s="1"/>
  <c r="Z61" i="69" a="1"/>
  <c r="Z61" i="69" s="1"/>
  <c r="Z60" i="69" a="1"/>
  <c r="Z60" i="69" s="1"/>
  <c r="Z59" i="69" a="1"/>
  <c r="Z59" i="69" s="1"/>
  <c r="X59" i="69" a="1"/>
  <c r="X59" i="69" s="1"/>
  <c r="Z57" i="69" a="1"/>
  <c r="Z57" i="69" s="1"/>
  <c r="X57" i="69" a="1"/>
  <c r="X57" i="69" s="1"/>
  <c r="X56" i="69" a="1"/>
  <c r="X56" i="69" s="1"/>
  <c r="X55" i="69" a="1"/>
  <c r="X55" i="69" s="1"/>
  <c r="Y54" i="69" a="1"/>
  <c r="Y54" i="69" s="1"/>
  <c r="X53" i="69" a="1"/>
  <c r="X53" i="69" s="1"/>
  <c r="Y52" i="69" a="1"/>
  <c r="Y52" i="69" s="1"/>
  <c r="Y51" i="69" a="1"/>
  <c r="Y51" i="69" s="1"/>
  <c r="Y50" i="69" a="1"/>
  <c r="Y50" i="69" s="1"/>
  <c r="Y49" i="69" a="1"/>
  <c r="Y49" i="69" s="1"/>
  <c r="Y48" i="69" a="1"/>
  <c r="Y48" i="69" s="1"/>
  <c r="Z47" i="69" a="1"/>
  <c r="Z47" i="69" s="1"/>
  <c r="Y46" i="69" a="1"/>
  <c r="Y46" i="69" s="1"/>
  <c r="Z45" i="69" a="1"/>
  <c r="Z45" i="69" s="1"/>
  <c r="Z44" i="69" a="1"/>
  <c r="Z44" i="69" s="1"/>
  <c r="Z43" i="69" a="1"/>
  <c r="Z43" i="69" s="1"/>
  <c r="X43" i="69" a="1"/>
  <c r="X43" i="69" s="1"/>
  <c r="Z41" i="69" a="1"/>
  <c r="Z41" i="69" s="1"/>
  <c r="X41" i="69" a="1"/>
  <c r="X41" i="69" s="1"/>
  <c r="X40" i="69" a="1"/>
  <c r="X40" i="69" s="1"/>
  <c r="Z38" i="69" a="1"/>
  <c r="Z38" i="69" s="1"/>
  <c r="Y37" i="69" a="1"/>
  <c r="Y37" i="69" s="1"/>
  <c r="Z36" i="69" a="1"/>
  <c r="Z36" i="69" s="1"/>
  <c r="Z35" i="69" a="1"/>
  <c r="Z35" i="69" s="1"/>
  <c r="Z34" i="69" a="1"/>
  <c r="Z34" i="69" s="1"/>
  <c r="Z33" i="69" a="1"/>
  <c r="Z33" i="69" s="1"/>
  <c r="Z32" i="69" a="1"/>
  <c r="Z32" i="69" s="1"/>
  <c r="X32" i="69" a="1"/>
  <c r="X32" i="69" s="1"/>
  <c r="X31" i="69" a="1"/>
  <c r="X31" i="69" s="1"/>
  <c r="X30" i="69" a="1"/>
  <c r="X30" i="69" s="1"/>
  <c r="X29" i="69" a="1"/>
  <c r="X29" i="69" s="1"/>
  <c r="X28" i="69" a="1"/>
  <c r="X28" i="69" s="1"/>
  <c r="X27" i="69" a="1"/>
  <c r="X27" i="69" s="1"/>
  <c r="X26" i="69" a="1"/>
  <c r="X26" i="69" s="1"/>
  <c r="Y25" i="69" a="1"/>
  <c r="Y25" i="69" s="1"/>
  <c r="Y24" i="69" a="1"/>
  <c r="Y24" i="69" s="1"/>
  <c r="Y23" i="69" a="1"/>
  <c r="Y23" i="69" s="1"/>
  <c r="Y22" i="69" a="1"/>
  <c r="Y22" i="69" s="1"/>
  <c r="Y21" i="69" a="1"/>
  <c r="Y21" i="69" s="1"/>
  <c r="Y20" i="69" a="1"/>
  <c r="Y20" i="69" s="1"/>
  <c r="Y19" i="69" a="1"/>
  <c r="Y19" i="69" s="1"/>
  <c r="AB204" i="69" a="1"/>
  <c r="AB204" i="69" s="1"/>
  <c r="AB201" i="69" a="1"/>
  <c r="AB201" i="69" s="1"/>
  <c r="AB200" i="69" a="1"/>
  <c r="AB200" i="69" s="1"/>
  <c r="AD198" i="69" a="1"/>
  <c r="AD198" i="69" s="1"/>
  <c r="AB197" i="69" a="1"/>
  <c r="AB197" i="69" s="1"/>
  <c r="AB195" i="69" a="1"/>
  <c r="AB195" i="69" s="1"/>
  <c r="AC193" i="69" a="1"/>
  <c r="AC193" i="69" s="1"/>
  <c r="AB191" i="69" a="1"/>
  <c r="AB191" i="69" s="1"/>
  <c r="AB190" i="69" a="1"/>
  <c r="AB190" i="69" s="1"/>
  <c r="AB188" i="69" a="1"/>
  <c r="AB188" i="69" s="1"/>
  <c r="AC186" i="69" a="1"/>
  <c r="AC186" i="69" s="1"/>
  <c r="AB184" i="69" a="1"/>
  <c r="AB184" i="69" s="1"/>
  <c r="AC182" i="69" a="1"/>
  <c r="AC182" i="69" s="1"/>
  <c r="AC180" i="69" a="1"/>
  <c r="AC180" i="69" s="1"/>
  <c r="AC178" i="69" a="1"/>
  <c r="AC178" i="69" s="1"/>
  <c r="AD176" i="69" a="1"/>
  <c r="AD176" i="69" s="1"/>
  <c r="AD174" i="69" a="1"/>
  <c r="AD174" i="69" s="1"/>
  <c r="AD172" i="69" a="1"/>
  <c r="AD172" i="69" s="1"/>
  <c r="AB171" i="69" a="1"/>
  <c r="AB171" i="69" s="1"/>
  <c r="AD168" i="69" a="1"/>
  <c r="AD168" i="69" s="1"/>
  <c r="AB167" i="69" a="1"/>
  <c r="AB167" i="69" s="1"/>
  <c r="AC165" i="69" a="1"/>
  <c r="AC165" i="69" s="1"/>
  <c r="AC163" i="69" a="1"/>
  <c r="AC163" i="69" s="1"/>
  <c r="AC161" i="69" a="1"/>
  <c r="AC161" i="69" s="1"/>
  <c r="AD159" i="69" a="1"/>
  <c r="AD159" i="69" s="1"/>
  <c r="AD157" i="69" a="1"/>
  <c r="AD157" i="69" s="1"/>
  <c r="AB156" i="69" a="1"/>
  <c r="AB156" i="69" s="1"/>
  <c r="AD153" i="69" a="1"/>
  <c r="AD153" i="69" s="1"/>
  <c r="AB152" i="69" a="1"/>
  <c r="AB152" i="69" s="1"/>
  <c r="AB150" i="69" a="1"/>
  <c r="AB150" i="69" s="1"/>
  <c r="AB148" i="69" a="1"/>
  <c r="AB148" i="69" s="1"/>
  <c r="AB146" i="69" a="1"/>
  <c r="AB146" i="69" s="1"/>
  <c r="AC144" i="69" a="1"/>
  <c r="AC144" i="69" s="1"/>
  <c r="AB142" i="69" a="1"/>
  <c r="AB142" i="69" s="1"/>
  <c r="AC140" i="69" a="1"/>
  <c r="AC140" i="69" s="1"/>
  <c r="AC138" i="69" a="1"/>
  <c r="AC138" i="69" s="1"/>
  <c r="AD136" i="69" a="1"/>
  <c r="AD136" i="69" s="1"/>
  <c r="AC134" i="69" a="1"/>
  <c r="AC134" i="69" s="1"/>
  <c r="AD132" i="69" a="1"/>
  <c r="AD132" i="69" s="1"/>
  <c r="AD130" i="69" a="1"/>
  <c r="AD130" i="69" s="1"/>
  <c r="AB129" i="69" a="1"/>
  <c r="AB129" i="69" s="1"/>
  <c r="AD126" i="69" a="1"/>
  <c r="AD126" i="69" s="1"/>
  <c r="AB125" i="69" a="1"/>
  <c r="AB125" i="69" s="1"/>
  <c r="AB123" i="69" a="1"/>
  <c r="AB123" i="69" s="1"/>
  <c r="AC121" i="69" a="1"/>
  <c r="AC121" i="69" s="1"/>
  <c r="AB119" i="69" a="1"/>
  <c r="AB119" i="69" s="1"/>
  <c r="AC117" i="69" a="1"/>
  <c r="AC117" i="69" s="1"/>
  <c r="AC115" i="69" a="1"/>
  <c r="AC115" i="69" s="1"/>
  <c r="AD113" i="69" a="1"/>
  <c r="AD113" i="69" s="1"/>
  <c r="AD111" i="69" a="1"/>
  <c r="AD111" i="69" s="1"/>
  <c r="AD109" i="69" a="1"/>
  <c r="AD109" i="69" s="1"/>
  <c r="AB108" i="69" a="1"/>
  <c r="AB108" i="69" s="1"/>
  <c r="AC106" i="69" a="1"/>
  <c r="AC106" i="69" s="1"/>
  <c r="AB104" i="69" a="1"/>
  <c r="AB104" i="69" s="1"/>
  <c r="AC102" i="69" a="1"/>
  <c r="AC102" i="69" s="1"/>
  <c r="AD100" i="69" a="1"/>
  <c r="AD100" i="69" s="1"/>
  <c r="AC98" i="69" a="1"/>
  <c r="AC98" i="69" s="1"/>
  <c r="AD96" i="69" a="1"/>
  <c r="AD96" i="69" s="1"/>
  <c r="AD94" i="69" a="1"/>
  <c r="AD94" i="69" s="1"/>
  <c r="AB93" i="69" a="1"/>
  <c r="AB93" i="69" s="1"/>
  <c r="AB91" i="69" a="1"/>
  <c r="AB91" i="69" s="1"/>
  <c r="AC89" i="69" a="1"/>
  <c r="AC89" i="69" s="1"/>
  <c r="AC87" i="69" a="1"/>
  <c r="AC87" i="69" s="1"/>
  <c r="AD84" i="69" a="1"/>
  <c r="AD84" i="69" s="1"/>
  <c r="AB83" i="69" a="1"/>
  <c r="AB83" i="69" s="1"/>
  <c r="AD80" i="69" a="1"/>
  <c r="AD80" i="69" s="1"/>
  <c r="AB79" i="69" a="1"/>
  <c r="AB79" i="69" s="1"/>
  <c r="AB77" i="69" a="1"/>
  <c r="AB77" i="69" s="1"/>
  <c r="AB75" i="69" a="1"/>
  <c r="AB75" i="69" s="1"/>
  <c r="AB73" i="69" a="1"/>
  <c r="AB73" i="69" s="1"/>
  <c r="AC71" i="69" a="1"/>
  <c r="AC71" i="69" s="1"/>
  <c r="AC69" i="69" a="1"/>
  <c r="AC69" i="69" s="1"/>
  <c r="AC67" i="69" a="1"/>
  <c r="AC67" i="69" s="1"/>
  <c r="AD65" i="69" a="1"/>
  <c r="AD65" i="69" s="1"/>
  <c r="AB64" i="69" a="1"/>
  <c r="AB64" i="69" s="1"/>
  <c r="AD61" i="69" a="1"/>
  <c r="AD61" i="69" s="1"/>
  <c r="AB60" i="69" a="1"/>
  <c r="AB60" i="69" s="1"/>
  <c r="AB58" i="69" a="1"/>
  <c r="AB58" i="69" s="1"/>
  <c r="AB56" i="69" a="1"/>
  <c r="AB56" i="69" s="1"/>
  <c r="AC54" i="69" a="1"/>
  <c r="AC54" i="69" s="1"/>
  <c r="AC52" i="69" a="1"/>
  <c r="AC52" i="69" s="1"/>
  <c r="AD50" i="69" a="1"/>
  <c r="AD50" i="69" s="1"/>
  <c r="AD48" i="69" a="1"/>
  <c r="AD48" i="69" s="1"/>
  <c r="AD46" i="69" a="1"/>
  <c r="AD46" i="69" s="1"/>
  <c r="AB45" i="69" a="1"/>
  <c r="AB45" i="69" s="1"/>
  <c r="AD42" i="69" a="1"/>
  <c r="AD42" i="69" s="1"/>
  <c r="Z271" i="69" a="1"/>
  <c r="Z271" i="69" s="1"/>
  <c r="Z269" i="69" a="1"/>
  <c r="Z269" i="69" s="1"/>
  <c r="Y267" i="69" a="1"/>
  <c r="Y267" i="69" s="1"/>
  <c r="X265" i="69" a="1"/>
  <c r="X265" i="69" s="1"/>
  <c r="X263" i="69" a="1"/>
  <c r="X263" i="69" s="1"/>
  <c r="Z260" i="69" a="1"/>
  <c r="Z260" i="69" s="1"/>
  <c r="Y258" i="69" a="1"/>
  <c r="Y258" i="69" s="1"/>
  <c r="X256" i="69" a="1"/>
  <c r="X256" i="69" s="1"/>
  <c r="X254" i="69" a="1"/>
  <c r="X254" i="69" s="1"/>
  <c r="Z251" i="69" a="1"/>
  <c r="Z251" i="69" s="1"/>
  <c r="X250" i="69" a="1"/>
  <c r="X250" i="69" s="1"/>
  <c r="Y248" i="69" a="1"/>
  <c r="Y248" i="69" s="1"/>
  <c r="X246" i="69" a="1"/>
  <c r="X246" i="69" s="1"/>
  <c r="Y244" i="69" a="1"/>
  <c r="Y244" i="69" s="1"/>
  <c r="Z242" i="69" a="1"/>
  <c r="Z242" i="69" s="1"/>
  <c r="Y240" i="69" a="1"/>
  <c r="Y240" i="69" s="1"/>
  <c r="Y238" i="69" a="1"/>
  <c r="Y238" i="69" s="1"/>
  <c r="Y236" i="69" a="1"/>
  <c r="Y236" i="69" s="1"/>
  <c r="Z233" i="69" a="1"/>
  <c r="Z233" i="69" s="1"/>
  <c r="Z231" i="69" a="1"/>
  <c r="Z231" i="69" s="1"/>
  <c r="X229" i="69" a="1"/>
  <c r="X229" i="69" s="1"/>
  <c r="X227" i="69" a="1"/>
  <c r="X227" i="69" s="1"/>
  <c r="X225" i="69" a="1"/>
  <c r="X225" i="69" s="1"/>
  <c r="Z222" i="69" a="1"/>
  <c r="Z222" i="69" s="1"/>
  <c r="Y220" i="69" a="1"/>
  <c r="Y220" i="69" s="1"/>
  <c r="Y218" i="69" a="1"/>
  <c r="Y218" i="69" s="1"/>
  <c r="X216" i="69" a="1"/>
  <c r="X216" i="69" s="1"/>
  <c r="Z213" i="69" a="1"/>
  <c r="Z213" i="69" s="1"/>
  <c r="Z211" i="69" a="1"/>
  <c r="Z211" i="69" s="1"/>
  <c r="Z209" i="69" a="1"/>
  <c r="Z209" i="69" s="1"/>
  <c r="Y207" i="69" a="1"/>
  <c r="Y207" i="69" s="1"/>
  <c r="X205" i="69" a="1"/>
  <c r="X205" i="69" s="1"/>
  <c r="X203" i="69" a="1"/>
  <c r="X203" i="69" s="1"/>
  <c r="X201" i="69" a="1"/>
  <c r="X201" i="69" s="1"/>
  <c r="Z198" i="69" a="1"/>
  <c r="Z198" i="69" s="1"/>
  <c r="Z196" i="69" a="1"/>
  <c r="Z196" i="69" s="1"/>
  <c r="Z194" i="69" a="1"/>
  <c r="Z194" i="69" s="1"/>
  <c r="Y192" i="69" a="1"/>
  <c r="Y192" i="69" s="1"/>
  <c r="Y190" i="69" a="1"/>
  <c r="Y190" i="69" s="1"/>
  <c r="Y188" i="69" a="1"/>
  <c r="Y188" i="69" s="1"/>
  <c r="Y186" i="69" a="1"/>
  <c r="Y186" i="69" s="1"/>
  <c r="Z183" i="69" a="1"/>
  <c r="Z183" i="69" s="1"/>
  <c r="Z181" i="69" a="1"/>
  <c r="Z181" i="69" s="1"/>
  <c r="Z179" i="69" a="1"/>
  <c r="Z179" i="69" s="1"/>
  <c r="Z177" i="69" a="1"/>
  <c r="Z177" i="69" s="1"/>
  <c r="X175" i="69" a="1"/>
  <c r="X175" i="69" s="1"/>
  <c r="X173" i="69" a="1"/>
  <c r="X173" i="69" s="1"/>
  <c r="X171" i="69" a="1"/>
  <c r="X171" i="69" s="1"/>
  <c r="X169" i="69" a="1"/>
  <c r="X169" i="69" s="1"/>
  <c r="Z166" i="69" a="1"/>
  <c r="Z166" i="69" s="1"/>
  <c r="Y164" i="69" a="1"/>
  <c r="Y164" i="69" s="1"/>
  <c r="Y162" i="69" a="1"/>
  <c r="Y162" i="69" s="1"/>
  <c r="Y160" i="69" a="1"/>
  <c r="Y160" i="69" s="1"/>
  <c r="Z157" i="69" a="1"/>
  <c r="Z157" i="69" s="1"/>
  <c r="Y156" i="69" a="1"/>
  <c r="Y156" i="69" s="1"/>
  <c r="Y155" i="69" a="1"/>
  <c r="Y155" i="69" s="1"/>
  <c r="Z153" i="69" a="1"/>
  <c r="Z153" i="69" s="1"/>
  <c r="X152" i="69" a="1"/>
  <c r="X152" i="69" s="1"/>
  <c r="Z149" i="69" a="1"/>
  <c r="Z149" i="69" s="1"/>
  <c r="Z147" i="69" a="1"/>
  <c r="Z147" i="69" s="1"/>
  <c r="Z144" i="69" a="1"/>
  <c r="Z144" i="69" s="1"/>
  <c r="X141" i="69" a="1"/>
  <c r="X141" i="69" s="1"/>
  <c r="X139" i="69" a="1"/>
  <c r="X139" i="69" s="1"/>
  <c r="X137" i="69" a="1"/>
  <c r="X137" i="69" s="1"/>
  <c r="Y135" i="69" a="1"/>
  <c r="Y135" i="69" s="1"/>
  <c r="X134" i="69" a="1"/>
  <c r="X134" i="69" s="1"/>
  <c r="X133" i="69" a="1"/>
  <c r="X133" i="69" s="1"/>
  <c r="X132" i="69" a="1"/>
  <c r="X132" i="69" s="1"/>
  <c r="X130" i="69" a="1"/>
  <c r="X130" i="69" s="1"/>
  <c r="Y128" i="69" a="1"/>
  <c r="Y128" i="69" s="1"/>
  <c r="Z126" i="69" a="1"/>
  <c r="Z126" i="69" s="1"/>
  <c r="X123" i="69" a="1"/>
  <c r="X123" i="69" s="1"/>
  <c r="Z120" i="69" a="1"/>
  <c r="Z120" i="69" s="1"/>
  <c r="Y118" i="69" a="1"/>
  <c r="Y118" i="69" s="1"/>
  <c r="Z116" i="69" a="1"/>
  <c r="Z116" i="69" s="1"/>
  <c r="Y115" i="69" a="1"/>
  <c r="Y115" i="69" s="1"/>
  <c r="Z111" i="69" a="1"/>
  <c r="Z111" i="69" s="1"/>
  <c r="Y109" i="69" a="1"/>
  <c r="Y109" i="69" s="1"/>
  <c r="Z107" i="69" a="1"/>
  <c r="Z107" i="69" s="1"/>
  <c r="Y106" i="69" a="1"/>
  <c r="Y106" i="69" s="1"/>
  <c r="Y104" i="69" a="1"/>
  <c r="Y104" i="69" s="1"/>
  <c r="Y102" i="69" a="1"/>
  <c r="Y102" i="69" s="1"/>
  <c r="Y100" i="69" a="1"/>
  <c r="Y100" i="69" s="1"/>
  <c r="Z98" i="69" a="1"/>
  <c r="Z98" i="69" s="1"/>
  <c r="X97" i="69" a="1"/>
  <c r="X97" i="69" s="1"/>
  <c r="Y95" i="69" a="1"/>
  <c r="Y95" i="69" s="1"/>
  <c r="X93" i="69" a="1"/>
  <c r="X93" i="69" s="1"/>
  <c r="Y91" i="69" a="1"/>
  <c r="Y91" i="69" s="1"/>
  <c r="Z89" i="69" a="1"/>
  <c r="Z89" i="69" s="1"/>
  <c r="Z87" i="69" a="1"/>
  <c r="Z87" i="69" s="1"/>
  <c r="X86" i="69" a="1"/>
  <c r="X86" i="69" s="1"/>
  <c r="X84" i="69" a="1"/>
  <c r="X84" i="69" s="1"/>
  <c r="Y82" i="69" a="1"/>
  <c r="Y82" i="69" s="1"/>
  <c r="Y80" i="69" a="1"/>
  <c r="Y80" i="69" s="1"/>
  <c r="X78" i="69" a="1"/>
  <c r="X78" i="69" s="1"/>
  <c r="X76" i="69" a="1"/>
  <c r="X76" i="69" s="1"/>
  <c r="X74" i="69" a="1"/>
  <c r="X74" i="69" s="1"/>
  <c r="Z71" i="69" a="1"/>
  <c r="Z71" i="69" s="1"/>
  <c r="Z69" i="69" a="1"/>
  <c r="Z69" i="69" s="1"/>
  <c r="Z67" i="69" a="1"/>
  <c r="Z67" i="69" s="1"/>
  <c r="X65" i="69" a="1"/>
  <c r="X65" i="69" s="1"/>
  <c r="X63" i="69" a="1"/>
  <c r="X63" i="69" s="1"/>
  <c r="X61" i="69" a="1"/>
  <c r="X61" i="69" s="1"/>
  <c r="Y58" i="69" a="1"/>
  <c r="Y58" i="69" s="1"/>
  <c r="Y56" i="69" a="1"/>
  <c r="Y56" i="69" s="1"/>
  <c r="Z53" i="69" a="1"/>
  <c r="Z53" i="69" s="1"/>
  <c r="Z51" i="69" a="1"/>
  <c r="Z51" i="69" s="1"/>
  <c r="Z49" i="69" a="1"/>
  <c r="Z49" i="69" s="1"/>
  <c r="X47" i="69" a="1"/>
  <c r="X47" i="69" s="1"/>
  <c r="X45" i="69" a="1"/>
  <c r="X45" i="69" s="1"/>
  <c r="Z42" i="69" a="1"/>
  <c r="Z42" i="69" s="1"/>
  <c r="Y40" i="69" a="1"/>
  <c r="Y40" i="69" s="1"/>
  <c r="Y38" i="69" a="1"/>
  <c r="Y38" i="69" s="1"/>
  <c r="X36" i="69" a="1"/>
  <c r="X36" i="69" s="1"/>
  <c r="X34" i="69" a="1"/>
  <c r="X34" i="69" s="1"/>
  <c r="Z31" i="69" a="1"/>
  <c r="Z31" i="69" s="1"/>
  <c r="Y29" i="69" a="1"/>
  <c r="Y29" i="69" s="1"/>
  <c r="Y27" i="69" a="1"/>
  <c r="Y27" i="69" s="1"/>
  <c r="Z24" i="69" a="1"/>
  <c r="Z24" i="69" s="1"/>
  <c r="Z22" i="69" a="1"/>
  <c r="Z22" i="69" s="1"/>
  <c r="Z20" i="69" a="1"/>
  <c r="Z20" i="69" s="1"/>
  <c r="AD41" i="69" a="1"/>
  <c r="AD41" i="69" s="1"/>
  <c r="AC41" i="69" a="1"/>
  <c r="AC41" i="69" s="1"/>
  <c r="AB41" i="69" a="1"/>
  <c r="AB41" i="69" s="1"/>
  <c r="AD40" i="69" a="1"/>
  <c r="AD40" i="69" s="1"/>
  <c r="AC40" i="69" a="1"/>
  <c r="AC40" i="69" s="1"/>
  <c r="AB40" i="69" a="1"/>
  <c r="AB40" i="69" s="1"/>
  <c r="AD39" i="69" a="1"/>
  <c r="AD39" i="69" s="1"/>
  <c r="AC39" i="69" a="1"/>
  <c r="AC39" i="69" s="1"/>
  <c r="AB39" i="69" a="1"/>
  <c r="AB39" i="69" s="1"/>
  <c r="AD38" i="69" a="1"/>
  <c r="AD38" i="69" s="1"/>
  <c r="AC38" i="69" a="1"/>
  <c r="AC38" i="69" s="1"/>
  <c r="AB38" i="69" a="1"/>
  <c r="AB38" i="69" s="1"/>
  <c r="AD37" i="69" a="1"/>
  <c r="AD37" i="69" s="1"/>
  <c r="AC37" i="69" a="1"/>
  <c r="AC37" i="69" s="1"/>
  <c r="AB37" i="69" a="1"/>
  <c r="AB37" i="69" s="1"/>
  <c r="AD36" i="69" a="1"/>
  <c r="AD36" i="69" s="1"/>
  <c r="AC36" i="69" a="1"/>
  <c r="AC36" i="69" s="1"/>
  <c r="AB36" i="69" a="1"/>
  <c r="AB36" i="69" s="1"/>
  <c r="AD35" i="69" a="1"/>
  <c r="AD35" i="69" s="1"/>
  <c r="AC35" i="69" a="1"/>
  <c r="AC35" i="69" s="1"/>
  <c r="AB35" i="69" a="1"/>
  <c r="AB35" i="69" s="1"/>
  <c r="AD34" i="69" a="1"/>
  <c r="AD34" i="69" s="1"/>
  <c r="AC34" i="69" a="1"/>
  <c r="AC34" i="69" s="1"/>
  <c r="AB34" i="69" a="1"/>
  <c r="AB34" i="69" s="1"/>
  <c r="AD33" i="69" a="1"/>
  <c r="AD33" i="69" s="1"/>
  <c r="AC33" i="69" a="1"/>
  <c r="AC33" i="69" s="1"/>
  <c r="AB33" i="69" a="1"/>
  <c r="AB33" i="69" s="1"/>
  <c r="AD32" i="69" a="1"/>
  <c r="AD32" i="69" s="1"/>
  <c r="AC32" i="69" a="1"/>
  <c r="AC32" i="69" s="1"/>
  <c r="AB32" i="69" a="1"/>
  <c r="AB32" i="69" s="1"/>
  <c r="AD31" i="69" a="1"/>
  <c r="AD31" i="69" s="1"/>
  <c r="AC31" i="69" a="1"/>
  <c r="AC31" i="69" s="1"/>
  <c r="AB31" i="69" a="1"/>
  <c r="AB31" i="69" s="1"/>
  <c r="AD30" i="69" a="1"/>
  <c r="AD30" i="69" s="1"/>
  <c r="AC30" i="69" a="1"/>
  <c r="AC30" i="69" s="1"/>
  <c r="AB30" i="69" a="1"/>
  <c r="AB30" i="69" s="1"/>
  <c r="AD29" i="69" a="1"/>
  <c r="AD29" i="69" s="1"/>
  <c r="AC29" i="69" a="1"/>
  <c r="AC29" i="69" s="1"/>
  <c r="AB29" i="69" a="1"/>
  <c r="AB29" i="69" s="1"/>
  <c r="AD28" i="69" a="1"/>
  <c r="AD28" i="69" s="1"/>
  <c r="AC28" i="69" a="1"/>
  <c r="AC28" i="69" s="1"/>
  <c r="AB28" i="69" a="1"/>
  <c r="AB28" i="69" s="1"/>
  <c r="AD27" i="69" a="1"/>
  <c r="AD27" i="69" s="1"/>
  <c r="AC27" i="69" a="1"/>
  <c r="AC27" i="69" s="1"/>
  <c r="AB27" i="69" a="1"/>
  <c r="AB27" i="69" s="1"/>
  <c r="AD26" i="69" a="1"/>
  <c r="AD26" i="69" s="1"/>
  <c r="AC26" i="69" a="1"/>
  <c r="AC26" i="69" s="1"/>
  <c r="AB26" i="69" a="1"/>
  <c r="AB26" i="69" s="1"/>
  <c r="AD25" i="69" a="1"/>
  <c r="AD25" i="69" s="1"/>
  <c r="AC25" i="69" a="1"/>
  <c r="AC25" i="69" s="1"/>
  <c r="AB25" i="69" a="1"/>
  <c r="AB25" i="69" s="1"/>
  <c r="AD24" i="69" a="1"/>
  <c r="AD24" i="69" s="1"/>
  <c r="AC24" i="69" a="1"/>
  <c r="AC24" i="69" s="1"/>
  <c r="AB24" i="69" a="1"/>
  <c r="AB24" i="69" s="1"/>
  <c r="AD23" i="69" a="1"/>
  <c r="AD23" i="69" s="1"/>
  <c r="AC23" i="69" a="1"/>
  <c r="AC23" i="69" s="1"/>
  <c r="AB23" i="69" a="1"/>
  <c r="AB23" i="69" s="1"/>
  <c r="AD22" i="69" a="1"/>
  <c r="AD22" i="69" s="1"/>
  <c r="AC22" i="69" a="1"/>
  <c r="AC22" i="69" s="1"/>
  <c r="AB22" i="69" a="1"/>
  <c r="AB22" i="69" s="1"/>
  <c r="AD21" i="69" a="1"/>
  <c r="AD21" i="69" s="1"/>
  <c r="AC21" i="69" a="1"/>
  <c r="AC21" i="69" s="1"/>
  <c r="AB21" i="69" a="1"/>
  <c r="AB21" i="69" s="1"/>
  <c r="AD19" i="69" a="1"/>
  <c r="AD19" i="69" s="1"/>
  <c r="AC19" i="69" a="1"/>
  <c r="AC19" i="69" s="1"/>
  <c r="AB19" i="69" a="1"/>
  <c r="AB19" i="69" s="1"/>
  <c r="AD20" i="69" a="1"/>
  <c r="AD20" i="69" s="1"/>
  <c r="AC20" i="69" a="1"/>
  <c r="AC20" i="69" s="1"/>
  <c r="AB20" i="69" a="1"/>
  <c r="AB20" i="69" s="1"/>
  <c r="Z275" i="69" a="1"/>
  <c r="Z275" i="69" s="1"/>
  <c r="Y275" i="69" a="1"/>
  <c r="Y275" i="69" s="1"/>
  <c r="X275" i="69" a="1"/>
  <c r="X275" i="69" s="1"/>
  <c r="Z274" i="69" a="1"/>
  <c r="Z274" i="69" s="1"/>
  <c r="Y274" i="69" a="1"/>
  <c r="Y274" i="69" s="1"/>
  <c r="X274" i="69" a="1"/>
  <c r="X274" i="69" s="1"/>
  <c r="Z273" i="69" a="1"/>
  <c r="Z273" i="69" s="1"/>
  <c r="Z272" i="69" a="1"/>
  <c r="Z272" i="69" s="1"/>
  <c r="Z270" i="69" a="1"/>
  <c r="Z270" i="69" s="1"/>
  <c r="Y268" i="69" a="1"/>
  <c r="Y268" i="69" s="1"/>
  <c r="X266" i="69" a="1"/>
  <c r="X266" i="69" s="1"/>
  <c r="X264" i="69" a="1"/>
  <c r="X264" i="69" s="1"/>
  <c r="Z261" i="69" a="1"/>
  <c r="Z261" i="69" s="1"/>
  <c r="Y259" i="69" a="1"/>
  <c r="Y259" i="69" s="1"/>
  <c r="X257" i="69" a="1"/>
  <c r="X257" i="69" s="1"/>
  <c r="X255" i="69" a="1"/>
  <c r="X255" i="69" s="1"/>
  <c r="Z252" i="69" a="1"/>
  <c r="Z252" i="69" s="1"/>
  <c r="X240" i="69" a="1"/>
  <c r="X240" i="69" s="1"/>
  <c r="Y237" i="69" a="1"/>
  <c r="Y237" i="69" s="1"/>
  <c r="Y235" i="69" a="1"/>
  <c r="Y235" i="69" s="1"/>
  <c r="Y233" i="69" a="1"/>
  <c r="Y233" i="69" s="1"/>
  <c r="Z230" i="69" a="1"/>
  <c r="Z230" i="69" s="1"/>
  <c r="Z228" i="69" a="1"/>
  <c r="Z228" i="69" s="1"/>
  <c r="Y226" i="69" a="1"/>
  <c r="Y226" i="69" s="1"/>
  <c r="X224" i="69" a="1"/>
  <c r="X224" i="69" s="1"/>
  <c r="X222" i="69" a="1"/>
  <c r="X222" i="69" s="1"/>
  <c r="Y219" i="69" a="1"/>
  <c r="Y219" i="69" s="1"/>
  <c r="Y217" i="69" a="1"/>
  <c r="Y217" i="69" s="1"/>
  <c r="X215" i="69" a="1"/>
  <c r="X215" i="69" s="1"/>
  <c r="Z212" i="69" a="1"/>
  <c r="Z212" i="69" s="1"/>
  <c r="Z210" i="69" a="1"/>
  <c r="Z210" i="69" s="1"/>
  <c r="X208" i="69" a="1"/>
  <c r="X208" i="69" s="1"/>
  <c r="X206" i="69" a="1"/>
  <c r="X206" i="69" s="1"/>
  <c r="Z203" i="69" a="1"/>
  <c r="Z203" i="69" s="1"/>
  <c r="Y201" i="69" a="1"/>
  <c r="Y201" i="69" s="1"/>
  <c r="X199" i="69" a="1"/>
  <c r="X199" i="69" s="1"/>
  <c r="X197" i="69" a="1"/>
  <c r="X197" i="69" s="1"/>
  <c r="Y194" i="69" a="1"/>
  <c r="Y194" i="69" s="1"/>
  <c r="X192" i="69" a="1"/>
  <c r="X192" i="69" s="1"/>
  <c r="X190" i="69" a="1"/>
  <c r="X190" i="69" s="1"/>
  <c r="Y187" i="69" a="1"/>
  <c r="Y187" i="69" s="1"/>
  <c r="Y185" i="69" a="1"/>
  <c r="Y185" i="69" s="1"/>
  <c r="Y183" i="69" a="1"/>
  <c r="Y183" i="69" s="1"/>
  <c r="Z180" i="69" a="1"/>
  <c r="Z180" i="69" s="1"/>
  <c r="Z178" i="69" a="1"/>
  <c r="Z178" i="69" s="1"/>
  <c r="Z176" i="69" a="1"/>
  <c r="Z176" i="69" s="1"/>
  <c r="X174" i="69" a="1"/>
  <c r="X174" i="69" s="1"/>
  <c r="X172" i="69" a="1"/>
  <c r="X172" i="69" s="1"/>
  <c r="X170" i="69" a="1"/>
  <c r="X170" i="69" s="1"/>
  <c r="Y167" i="69" a="1"/>
  <c r="Y167" i="69" s="1"/>
  <c r="Y165" i="69" a="1"/>
  <c r="Y165" i="69" s="1"/>
  <c r="Y163" i="69" a="1"/>
  <c r="Y163" i="69" s="1"/>
  <c r="Z160" i="69" a="1"/>
  <c r="Z160" i="69" s="1"/>
  <c r="Z158" i="69" a="1"/>
  <c r="Z158" i="69" s="1"/>
  <c r="Z156" i="69" a="1"/>
  <c r="Z156" i="69" s="1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58" i="69"/>
  <c r="G59" i="69"/>
  <c r="G60" i="69"/>
  <c r="G62" i="69"/>
  <c r="G72" i="69"/>
  <c r="G73" i="69"/>
  <c r="G74" i="69"/>
  <c r="G81" i="69"/>
  <c r="G82" i="69"/>
  <c r="G83" i="69"/>
  <c r="G84" i="69"/>
  <c r="G85" i="69"/>
  <c r="G86" i="69"/>
  <c r="G90" i="69"/>
  <c r="G92" i="69"/>
  <c r="G96" i="69"/>
  <c r="G97" i="69"/>
  <c r="G98" i="69"/>
  <c r="G104" i="69"/>
  <c r="G105" i="69"/>
  <c r="G106" i="69"/>
  <c r="G107" i="69"/>
  <c r="G108" i="69"/>
  <c r="G109" i="69"/>
  <c r="G110" i="69"/>
  <c r="G111" i="69"/>
  <c r="G112" i="69"/>
  <c r="G115" i="69"/>
  <c r="G117" i="69"/>
  <c r="G118" i="69"/>
  <c r="G119" i="69"/>
  <c r="G121" i="69"/>
  <c r="G122" i="69"/>
  <c r="G123" i="69"/>
  <c r="G124" i="69"/>
  <c r="G125" i="69"/>
  <c r="G126" i="69"/>
  <c r="G127" i="69"/>
  <c r="G128" i="69"/>
  <c r="G129" i="69"/>
  <c r="G130" i="69"/>
  <c r="G131" i="69"/>
  <c r="G132" i="69"/>
  <c r="G134" i="69"/>
  <c r="G135" i="69"/>
  <c r="G136" i="69"/>
  <c r="G137" i="69"/>
  <c r="G138" i="69"/>
  <c r="G139" i="69"/>
  <c r="G154" i="69"/>
  <c r="G155" i="69"/>
  <c r="G156" i="69"/>
  <c r="G157" i="69"/>
  <c r="G158" i="69"/>
  <c r="G161" i="69"/>
  <c r="G162" i="69"/>
  <c r="G163" i="69"/>
  <c r="G164" i="69"/>
  <c r="G165" i="69"/>
  <c r="G166" i="69"/>
  <c r="G168" i="69"/>
  <c r="G169" i="69"/>
  <c r="G175" i="69"/>
  <c r="G178" i="69"/>
  <c r="G182" i="69"/>
  <c r="G183" i="69"/>
  <c r="G190" i="69"/>
  <c r="G197" i="69"/>
  <c r="G221" i="69"/>
  <c r="G222" i="69"/>
  <c r="G229" i="69"/>
  <c r="G230" i="69"/>
  <c r="G231" i="69"/>
  <c r="G232" i="69"/>
  <c r="G244" i="69"/>
  <c r="G245" i="69"/>
  <c r="G246" i="69"/>
  <c r="G247" i="69"/>
  <c r="G248" i="69"/>
  <c r="G249" i="69"/>
  <c r="G250" i="69"/>
  <c r="G251" i="69"/>
  <c r="G252" i="69"/>
  <c r="G253" i="69"/>
  <c r="G254" i="69"/>
  <c r="G255" i="69"/>
  <c r="G276" i="69"/>
  <c r="G277" i="69"/>
  <c r="G278" i="69"/>
  <c r="G279" i="69"/>
  <c r="G280" i="69"/>
  <c r="G281" i="69"/>
  <c r="G282" i="69"/>
  <c r="G283" i="69"/>
  <c r="G284" i="69"/>
  <c r="G285" i="69"/>
  <c r="G286" i="69"/>
  <c r="G287" i="69"/>
  <c r="G288" i="69"/>
  <c r="G289" i="69"/>
  <c r="G290" i="69"/>
  <c r="G291" i="69"/>
  <c r="G292" i="69"/>
  <c r="G293" i="69"/>
  <c r="G294" i="69"/>
  <c r="G295" i="69"/>
  <c r="G296" i="69"/>
  <c r="G297" i="69"/>
  <c r="G298" i="69"/>
  <c r="G299" i="69"/>
  <c r="G300" i="69"/>
  <c r="G301" i="69"/>
  <c r="G302" i="69"/>
  <c r="G303" i="69"/>
  <c r="G304" i="69"/>
  <c r="G305" i="69"/>
  <c r="G306" i="69"/>
  <c r="G307" i="69"/>
  <c r="G308" i="69"/>
  <c r="G309" i="69"/>
  <c r="G310" i="69"/>
  <c r="G311" i="69"/>
  <c r="G312" i="69"/>
  <c r="G313" i="69"/>
  <c r="G314" i="69"/>
  <c r="G315" i="69"/>
  <c r="G316" i="69"/>
  <c r="G317" i="69"/>
  <c r="G318" i="69"/>
  <c r="G319" i="69"/>
  <c r="G320" i="69"/>
  <c r="G321" i="69"/>
  <c r="G322" i="69"/>
  <c r="G323" i="69"/>
  <c r="G324" i="69"/>
  <c r="G325" i="69"/>
  <c r="G326" i="69"/>
  <c r="G327" i="69"/>
  <c r="G328" i="69"/>
  <c r="G329" i="69"/>
  <c r="G330" i="69"/>
  <c r="G331" i="69"/>
  <c r="G332" i="69"/>
  <c r="G333" i="69"/>
  <c r="G334" i="69"/>
  <c r="G335" i="69"/>
  <c r="G336" i="69"/>
  <c r="G337" i="69"/>
  <c r="G338" i="69"/>
  <c r="G339" i="69"/>
  <c r="G340" i="69"/>
  <c r="G341" i="69"/>
  <c r="G342" i="69"/>
  <c r="G343" i="69"/>
  <c r="G344" i="69"/>
  <c r="G345" i="69"/>
  <c r="G346" i="69"/>
  <c r="G347" i="69"/>
  <c r="G348" i="69"/>
  <c r="G349" i="69"/>
  <c r="G350" i="69"/>
  <c r="G351" i="69"/>
  <c r="G352" i="69"/>
  <c r="G353" i="69"/>
  <c r="G354" i="69"/>
  <c r="G355" i="69"/>
  <c r="G356" i="69"/>
  <c r="G357" i="69"/>
  <c r="G358" i="69"/>
  <c r="G19" i="69"/>
  <c r="X79" i="69" a="1"/>
  <c r="X79" i="69" s="1"/>
  <c r="Y71" i="69" a="1"/>
  <c r="Y71" i="69" s="1"/>
  <c r="Y69" i="69" a="1"/>
  <c r="Y69" i="69" s="1"/>
  <c r="Z66" i="69" a="1"/>
  <c r="Z66" i="69" s="1"/>
  <c r="Z64" i="69" a="1"/>
  <c r="Z64" i="69" s="1"/>
  <c r="Z62" i="69" a="1"/>
  <c r="Z62" i="69" s="1"/>
  <c r="X60" i="69" a="1"/>
  <c r="X60" i="69" s="1"/>
  <c r="X58" i="69" a="1"/>
  <c r="X58" i="69" s="1"/>
  <c r="Y55" i="69" a="1"/>
  <c r="Y55" i="69" s="1"/>
  <c r="Y53" i="69" a="1"/>
  <c r="Y53" i="69" s="1"/>
  <c r="Z50" i="69" a="1"/>
  <c r="Z50" i="69" s="1"/>
  <c r="Z48" i="69" a="1"/>
  <c r="Z48" i="69" s="1"/>
  <c r="Z46" i="69" a="1"/>
  <c r="Z46" i="69" s="1"/>
  <c r="X44" i="69" a="1"/>
  <c r="X44" i="69" s="1"/>
  <c r="X42" i="69" a="1"/>
  <c r="X42" i="69" s="1"/>
  <c r="Y39" i="69" a="1"/>
  <c r="Y39" i="69" s="1"/>
  <c r="Z37" i="69" a="1"/>
  <c r="Z37" i="69" s="1"/>
  <c r="Y35" i="69" a="1"/>
  <c r="Y35" i="69" s="1"/>
  <c r="X33" i="69" a="1"/>
  <c r="X33" i="69" s="1"/>
  <c r="Z30" i="69" a="1"/>
  <c r="Z30" i="69" s="1"/>
  <c r="Y28" i="69" a="1"/>
  <c r="Y28" i="69" s="1"/>
  <c r="Y26" i="69" a="1"/>
  <c r="Y26" i="69" s="1"/>
  <c r="Z23" i="69" a="1"/>
  <c r="Z23" i="69" s="1"/>
  <c r="Z21" i="69" a="1"/>
  <c r="Z21" i="69" s="1"/>
  <c r="Z19" i="69" a="1"/>
  <c r="Z19" i="69" s="1"/>
  <c r="D21" i="65"/>
  <c r="D20" i="65"/>
  <c r="E41" i="3"/>
  <c r="F9" i="64"/>
  <c r="E37" i="3"/>
  <c r="F8" i="64"/>
  <c r="E33" i="3"/>
  <c r="F7" i="64"/>
  <c r="D19" i="65"/>
  <c r="D18" i="65"/>
  <c r="D17" i="65"/>
  <c r="D15" i="65"/>
  <c r="D16" i="65"/>
  <c r="D14" i="65"/>
  <c r="D13" i="65"/>
  <c r="D12" i="65"/>
  <c r="D11" i="65"/>
  <c r="D10" i="65"/>
  <c r="D9" i="65"/>
  <c r="X7" i="71"/>
  <c r="Y5" i="71"/>
  <c r="Z5" i="71" s="1"/>
  <c r="A43" i="71"/>
  <c r="A48" i="71" s="1"/>
  <c r="V4" i="71"/>
  <c r="I8" i="55"/>
  <c r="H8" i="55"/>
  <c r="Z142" i="69" s="1" a="1"/>
  <c r="Z142" i="69" s="1"/>
  <c r="D8" i="55"/>
  <c r="G8" i="55"/>
  <c r="Y142" i="69" s="1" a="1"/>
  <c r="Y142" i="69" s="1"/>
  <c r="K8" i="55"/>
  <c r="E8" i="55"/>
  <c r="X142" i="69" s="1" a="1"/>
  <c r="X142" i="69" s="1"/>
  <c r="J8" i="55"/>
  <c r="F8" i="55"/>
  <c r="J5" i="55"/>
  <c r="E25" i="3"/>
  <c r="D25" i="3"/>
  <c r="D21" i="3"/>
  <c r="A4" i="65"/>
  <c r="A2" i="65"/>
  <c r="I3" i="63"/>
  <c r="I2" i="63"/>
  <c r="I1" i="63"/>
  <c r="A1" i="64"/>
  <c r="BI142" i="69" l="1"/>
  <c r="D30" i="65"/>
  <c r="W124" i="69"/>
  <c r="W246" i="69"/>
  <c r="G142" i="69"/>
  <c r="BJ19" i="69" a="1"/>
  <c r="BJ19" i="69" s="1"/>
  <c r="A53" i="71"/>
  <c r="A58" i="71" s="1"/>
  <c r="AD288" i="69" a="1"/>
  <c r="AD288" i="69" s="1"/>
  <c r="AD289" i="69" a="1"/>
  <c r="AD289" i="69" s="1"/>
  <c r="AD290" i="69" a="1"/>
  <c r="AD290" i="69" s="1"/>
  <c r="AD291" i="69" a="1"/>
  <c r="AD291" i="69" s="1"/>
  <c r="AD292" i="69" a="1"/>
  <c r="AD292" i="69" s="1"/>
  <c r="AD293" i="69" a="1"/>
  <c r="AD293" i="69" s="1"/>
  <c r="AD294" i="69" a="1"/>
  <c r="AD294" i="69" s="1"/>
  <c r="AD295" i="69" a="1"/>
  <c r="AD295" i="69" s="1"/>
  <c r="AD296" i="69" a="1"/>
  <c r="AD296" i="69" s="1"/>
  <c r="AD297" i="69" a="1"/>
  <c r="AD297" i="69" s="1"/>
  <c r="AD298" i="69" a="1"/>
  <c r="AD298" i="69" s="1"/>
  <c r="AD299" i="69" a="1"/>
  <c r="AD299" i="69" s="1"/>
  <c r="AD300" i="69" a="1"/>
  <c r="AD300" i="69" s="1"/>
  <c r="AD301" i="69" a="1"/>
  <c r="AD301" i="69" s="1"/>
  <c r="AD302" i="69" a="1"/>
  <c r="AD302" i="69" s="1"/>
  <c r="AD303" i="69" a="1"/>
  <c r="AD303" i="69" s="1"/>
  <c r="AD304" i="69" a="1"/>
  <c r="AD304" i="69" s="1"/>
  <c r="AD305" i="69" a="1"/>
  <c r="AD305" i="69" s="1"/>
  <c r="AD306" i="69" a="1"/>
  <c r="AD306" i="69" s="1"/>
  <c r="AD307" i="69" a="1"/>
  <c r="AD307" i="69" s="1"/>
  <c r="AD308" i="69" a="1"/>
  <c r="AD308" i="69" s="1"/>
  <c r="AD309" i="69" a="1"/>
  <c r="AD309" i="69" s="1"/>
  <c r="AD310" i="69" a="1"/>
  <c r="AD310" i="69" s="1"/>
  <c r="AD311" i="69" a="1"/>
  <c r="AD311" i="69" s="1"/>
  <c r="AD312" i="69" a="1"/>
  <c r="AD312" i="69" s="1"/>
  <c r="AD313" i="69" a="1"/>
  <c r="AD313" i="69" s="1"/>
  <c r="AD314" i="69" a="1"/>
  <c r="AD314" i="69" s="1"/>
  <c r="AD315" i="69" a="1"/>
  <c r="AD315" i="69" s="1"/>
  <c r="AD316" i="69" a="1"/>
  <c r="AD316" i="69" s="1"/>
  <c r="AD317" i="69" a="1"/>
  <c r="AD317" i="69" s="1"/>
  <c r="AD318" i="69" a="1"/>
  <c r="AD318" i="69" s="1"/>
  <c r="AD319" i="69" a="1"/>
  <c r="AD319" i="69" s="1"/>
  <c r="AD320" i="69" a="1"/>
  <c r="AD320" i="69" s="1"/>
  <c r="AD321" i="69" a="1"/>
  <c r="AD321" i="69" s="1"/>
  <c r="AD322" i="69" a="1"/>
  <c r="AD322" i="69" s="1"/>
  <c r="AD323" i="69" a="1"/>
  <c r="AD323" i="69" s="1"/>
  <c r="AD324" i="69" a="1"/>
  <c r="AD324" i="69" s="1"/>
  <c r="AD325" i="69" a="1"/>
  <c r="AD325" i="69" s="1"/>
  <c r="AD326" i="69" a="1"/>
  <c r="AD326" i="69" s="1"/>
  <c r="AD327" i="69" a="1"/>
  <c r="AD327" i="69" s="1"/>
  <c r="AD328" i="69" a="1"/>
  <c r="AD328" i="69" s="1"/>
  <c r="AD329" i="69" a="1"/>
  <c r="AD329" i="69" s="1"/>
  <c r="AD330" i="69" a="1"/>
  <c r="AD330" i="69" s="1"/>
  <c r="AD331" i="69" a="1"/>
  <c r="AD331" i="69" s="1"/>
  <c r="AD332" i="69" a="1"/>
  <c r="AD332" i="69" s="1"/>
  <c r="AD333" i="69" a="1"/>
  <c r="AD333" i="69" s="1"/>
  <c r="AD334" i="69" a="1"/>
  <c r="AD334" i="69" s="1"/>
  <c r="AD335" i="69" a="1"/>
  <c r="AD335" i="69" s="1"/>
  <c r="AD336" i="69" a="1"/>
  <c r="AD336" i="69" s="1"/>
  <c r="AD337" i="69" a="1"/>
  <c r="AD337" i="69" s="1"/>
  <c r="AD338" i="69" a="1"/>
  <c r="AD338" i="69" s="1"/>
  <c r="AD339" i="69" a="1"/>
  <c r="AD339" i="69" s="1"/>
  <c r="AD340" i="69" a="1"/>
  <c r="AD340" i="69" s="1"/>
  <c r="AD341" i="69" a="1"/>
  <c r="AD341" i="69" s="1"/>
  <c r="AD342" i="69" a="1"/>
  <c r="AD342" i="69" s="1"/>
  <c r="AD343" i="69" a="1"/>
  <c r="AD343" i="69" s="1"/>
  <c r="AD344" i="69" a="1"/>
  <c r="AD344" i="69" s="1"/>
  <c r="AD345" i="69" a="1"/>
  <c r="AD345" i="69" s="1"/>
  <c r="AD346" i="69" a="1"/>
  <c r="AD346" i="69" s="1"/>
  <c r="AD347" i="69" a="1"/>
  <c r="AD347" i="69" s="1"/>
  <c r="AD348" i="69" a="1"/>
  <c r="AD348" i="69" s="1"/>
  <c r="AD349" i="69" a="1"/>
  <c r="AD349" i="69" s="1"/>
  <c r="AD350" i="69" a="1"/>
  <c r="AD350" i="69" s="1"/>
  <c r="AD351" i="69" a="1"/>
  <c r="AD351" i="69" s="1"/>
  <c r="AD352" i="69" a="1"/>
  <c r="AD352" i="69" s="1"/>
  <c r="AD353" i="69" a="1"/>
  <c r="AD353" i="69" s="1"/>
  <c r="AD354" i="69" a="1"/>
  <c r="AD354" i="69" s="1"/>
  <c r="AD355" i="69" a="1"/>
  <c r="AD355" i="69" s="1"/>
  <c r="AD356" i="69" a="1"/>
  <c r="AD356" i="69" s="1"/>
  <c r="AD357" i="69" a="1"/>
  <c r="AD357" i="69" s="1"/>
  <c r="AC288" i="69" a="1"/>
  <c r="AC288" i="69" s="1"/>
  <c r="AC289" i="69" a="1"/>
  <c r="AC289" i="69" s="1"/>
  <c r="AC290" i="69" a="1"/>
  <c r="AC290" i="69" s="1"/>
  <c r="AC291" i="69" a="1"/>
  <c r="AC291" i="69" s="1"/>
  <c r="AC292" i="69" a="1"/>
  <c r="AC292" i="69" s="1"/>
  <c r="AC293" i="69" a="1"/>
  <c r="AC293" i="69" s="1"/>
  <c r="AC294" i="69" a="1"/>
  <c r="AC294" i="69" s="1"/>
  <c r="AC295" i="69" a="1"/>
  <c r="AC295" i="69" s="1"/>
  <c r="AC296" i="69" a="1"/>
  <c r="AC296" i="69" s="1"/>
  <c r="AC297" i="69" a="1"/>
  <c r="AC297" i="69" s="1"/>
  <c r="AC298" i="69" a="1"/>
  <c r="AC298" i="69" s="1"/>
  <c r="AC299" i="69" a="1"/>
  <c r="AC299" i="69" s="1"/>
  <c r="AC300" i="69" a="1"/>
  <c r="AC300" i="69" s="1"/>
  <c r="AC301" i="69" a="1"/>
  <c r="AC301" i="69" s="1"/>
  <c r="AC302" i="69" a="1"/>
  <c r="AC302" i="69" s="1"/>
  <c r="AC303" i="69" a="1"/>
  <c r="AC303" i="69" s="1"/>
  <c r="AC304" i="69" a="1"/>
  <c r="AC304" i="69" s="1"/>
  <c r="AC305" i="69" a="1"/>
  <c r="AC305" i="69" s="1"/>
  <c r="AC306" i="69" a="1"/>
  <c r="AC306" i="69" s="1"/>
  <c r="AC307" i="69" a="1"/>
  <c r="AC307" i="69" s="1"/>
  <c r="AC308" i="69" a="1"/>
  <c r="AC308" i="69" s="1"/>
  <c r="AC309" i="69" a="1"/>
  <c r="AC309" i="69" s="1"/>
  <c r="AC310" i="69" a="1"/>
  <c r="AC310" i="69" s="1"/>
  <c r="AC311" i="69" a="1"/>
  <c r="AC311" i="69" s="1"/>
  <c r="AC312" i="69" a="1"/>
  <c r="AC312" i="69" s="1"/>
  <c r="AC313" i="69" a="1"/>
  <c r="AC313" i="69" s="1"/>
  <c r="AC314" i="69" a="1"/>
  <c r="AC314" i="69" s="1"/>
  <c r="AC315" i="69" a="1"/>
  <c r="AC315" i="69" s="1"/>
  <c r="AC316" i="69" a="1"/>
  <c r="AC316" i="69" s="1"/>
  <c r="AC317" i="69" a="1"/>
  <c r="AC317" i="69" s="1"/>
  <c r="AC318" i="69" a="1"/>
  <c r="AC318" i="69" s="1"/>
  <c r="AC319" i="69" a="1"/>
  <c r="AC319" i="69" s="1"/>
  <c r="AC320" i="69" a="1"/>
  <c r="AC320" i="69" s="1"/>
  <c r="AC321" i="69" a="1"/>
  <c r="AC321" i="69" s="1"/>
  <c r="AC322" i="69" a="1"/>
  <c r="AC322" i="69" s="1"/>
  <c r="AC323" i="69" a="1"/>
  <c r="AC323" i="69" s="1"/>
  <c r="AC324" i="69" a="1"/>
  <c r="AC324" i="69" s="1"/>
  <c r="AC325" i="69" a="1"/>
  <c r="AC325" i="69" s="1"/>
  <c r="AC326" i="69" a="1"/>
  <c r="AC326" i="69" s="1"/>
  <c r="AC327" i="69" a="1"/>
  <c r="AC327" i="69" s="1"/>
  <c r="AC328" i="69" a="1"/>
  <c r="AC328" i="69" s="1"/>
  <c r="AC329" i="69" a="1"/>
  <c r="AC329" i="69" s="1"/>
  <c r="AC330" i="69" a="1"/>
  <c r="AC330" i="69" s="1"/>
  <c r="AC331" i="69" a="1"/>
  <c r="AC331" i="69" s="1"/>
  <c r="AC332" i="69" a="1"/>
  <c r="AC332" i="69" s="1"/>
  <c r="AC333" i="69" a="1"/>
  <c r="AC333" i="69" s="1"/>
  <c r="AC334" i="69" a="1"/>
  <c r="AC334" i="69" s="1"/>
  <c r="AC335" i="69" a="1"/>
  <c r="AC335" i="69" s="1"/>
  <c r="AC336" i="69" a="1"/>
  <c r="AC336" i="69" s="1"/>
  <c r="AC337" i="69" a="1"/>
  <c r="AC337" i="69" s="1"/>
  <c r="AC338" i="69" a="1"/>
  <c r="AC338" i="69" s="1"/>
  <c r="AC339" i="69" a="1"/>
  <c r="AC339" i="69" s="1"/>
  <c r="AC340" i="69" a="1"/>
  <c r="AC340" i="69" s="1"/>
  <c r="AC341" i="69" a="1"/>
  <c r="AC341" i="69" s="1"/>
  <c r="AC342" i="69" a="1"/>
  <c r="AC342" i="69" s="1"/>
  <c r="AC343" i="69" a="1"/>
  <c r="AC343" i="69" s="1"/>
  <c r="AC344" i="69" a="1"/>
  <c r="AC344" i="69" s="1"/>
  <c r="AC345" i="69" a="1"/>
  <c r="AC345" i="69" s="1"/>
  <c r="AC346" i="69" a="1"/>
  <c r="AC346" i="69" s="1"/>
  <c r="AC347" i="69" a="1"/>
  <c r="AC347" i="69" s="1"/>
  <c r="AC348" i="69" a="1"/>
  <c r="AC348" i="69" s="1"/>
  <c r="AC349" i="69" a="1"/>
  <c r="AC349" i="69" s="1"/>
  <c r="AC350" i="69" a="1"/>
  <c r="AC350" i="69" s="1"/>
  <c r="AC351" i="69" a="1"/>
  <c r="AC351" i="69" s="1"/>
  <c r="AC352" i="69" a="1"/>
  <c r="AC352" i="69" s="1"/>
  <c r="AC353" i="69" a="1"/>
  <c r="AC353" i="69" s="1"/>
  <c r="AC354" i="69" a="1"/>
  <c r="AC354" i="69" s="1"/>
  <c r="AC355" i="69" a="1"/>
  <c r="AC355" i="69" s="1"/>
  <c r="AC356" i="69" a="1"/>
  <c r="AC356" i="69" s="1"/>
  <c r="AC357" i="69" a="1"/>
  <c r="AC357" i="69" s="1"/>
  <c r="AB357" i="69" a="1"/>
  <c r="AB357" i="69" s="1"/>
  <c r="AB356" i="69" a="1"/>
  <c r="AB356" i="69" s="1"/>
  <c r="AB355" i="69" a="1"/>
  <c r="AB355" i="69" s="1"/>
  <c r="AB354" i="69" a="1"/>
  <c r="AB354" i="69" s="1"/>
  <c r="AB353" i="69" a="1"/>
  <c r="AB353" i="69" s="1"/>
  <c r="AB352" i="69" a="1"/>
  <c r="AB352" i="69" s="1"/>
  <c r="AB351" i="69" a="1"/>
  <c r="AB351" i="69" s="1"/>
  <c r="AB350" i="69" a="1"/>
  <c r="AB350" i="69" s="1"/>
  <c r="AB349" i="69" a="1"/>
  <c r="AB349" i="69" s="1"/>
  <c r="AB348" i="69" a="1"/>
  <c r="AB348" i="69" s="1"/>
  <c r="AB347" i="69" a="1"/>
  <c r="AB347" i="69" s="1"/>
  <c r="AB346" i="69" a="1"/>
  <c r="AB346" i="69" s="1"/>
  <c r="AB345" i="69" a="1"/>
  <c r="AB345" i="69" s="1"/>
  <c r="AB344" i="69" a="1"/>
  <c r="AB344" i="69" s="1"/>
  <c r="AB343" i="69" a="1"/>
  <c r="AB343" i="69" s="1"/>
  <c r="AB342" i="69" a="1"/>
  <c r="AB342" i="69" s="1"/>
  <c r="AB341" i="69" a="1"/>
  <c r="AB341" i="69" s="1"/>
  <c r="AB340" i="69" a="1"/>
  <c r="AB340" i="69" s="1"/>
  <c r="AB339" i="69" a="1"/>
  <c r="AB339" i="69" s="1"/>
  <c r="AB338" i="69" a="1"/>
  <c r="AB338" i="69" s="1"/>
  <c r="AB337" i="69" a="1"/>
  <c r="AB337" i="69" s="1"/>
  <c r="AB336" i="69" a="1"/>
  <c r="AB336" i="69" s="1"/>
  <c r="AB335" i="69" a="1"/>
  <c r="AB335" i="69" s="1"/>
  <c r="AB334" i="69" a="1"/>
  <c r="AB334" i="69" s="1"/>
  <c r="AB333" i="69" a="1"/>
  <c r="AB333" i="69" s="1"/>
  <c r="AB332" i="69" a="1"/>
  <c r="AB332" i="69" s="1"/>
  <c r="AB331" i="69" a="1"/>
  <c r="AB331" i="69" s="1"/>
  <c r="AB330" i="69" a="1"/>
  <c r="AB330" i="69" s="1"/>
  <c r="AB329" i="69" a="1"/>
  <c r="AB329" i="69" s="1"/>
  <c r="AB328" i="69" a="1"/>
  <c r="AB328" i="69" s="1"/>
  <c r="AB327" i="69" a="1"/>
  <c r="AB327" i="69" s="1"/>
  <c r="AB326" i="69" a="1"/>
  <c r="AB326" i="69" s="1"/>
  <c r="AB325" i="69" a="1"/>
  <c r="AB325" i="69" s="1"/>
  <c r="AB324" i="69" a="1"/>
  <c r="AB324" i="69" s="1"/>
  <c r="AB323" i="69" a="1"/>
  <c r="AB323" i="69" s="1"/>
  <c r="AB322" i="69" a="1"/>
  <c r="AB322" i="69" s="1"/>
  <c r="AB321" i="69" a="1"/>
  <c r="AB321" i="69" s="1"/>
  <c r="AB320" i="69" a="1"/>
  <c r="AB320" i="69" s="1"/>
  <c r="AB319" i="69" a="1"/>
  <c r="AB319" i="69" s="1"/>
  <c r="AB318" i="69" a="1"/>
  <c r="AB318" i="69" s="1"/>
  <c r="AB317" i="69" a="1"/>
  <c r="AB317" i="69" s="1"/>
  <c r="AB316" i="69" a="1"/>
  <c r="AB316" i="69" s="1"/>
  <c r="AB315" i="69" a="1"/>
  <c r="AB315" i="69" s="1"/>
  <c r="AB314" i="69" a="1"/>
  <c r="AB314" i="69" s="1"/>
  <c r="AB313" i="69" a="1"/>
  <c r="AB313" i="69" s="1"/>
  <c r="AB312" i="69" a="1"/>
  <c r="AB312" i="69" s="1"/>
  <c r="AB311" i="69" a="1"/>
  <c r="AB311" i="69" s="1"/>
  <c r="AB310" i="69" a="1"/>
  <c r="AB310" i="69" s="1"/>
  <c r="AB309" i="69" a="1"/>
  <c r="AB309" i="69" s="1"/>
  <c r="AB308" i="69" a="1"/>
  <c r="AB308" i="69" s="1"/>
  <c r="AB307" i="69" a="1"/>
  <c r="AB307" i="69" s="1"/>
  <c r="AB306" i="69" a="1"/>
  <c r="AB306" i="69" s="1"/>
  <c r="AB305" i="69" a="1"/>
  <c r="AB305" i="69" s="1"/>
  <c r="AB304" i="69" a="1"/>
  <c r="AB304" i="69" s="1"/>
  <c r="AB303" i="69" a="1"/>
  <c r="AB303" i="69" s="1"/>
  <c r="AB302" i="69" a="1"/>
  <c r="AB302" i="69" s="1"/>
  <c r="AB301" i="69" a="1"/>
  <c r="AB301" i="69" s="1"/>
  <c r="AB300" i="69" a="1"/>
  <c r="AB300" i="69" s="1"/>
  <c r="AB299" i="69" a="1"/>
  <c r="AB299" i="69" s="1"/>
  <c r="AB298" i="69" a="1"/>
  <c r="AB298" i="69" s="1"/>
  <c r="AB297" i="69" a="1"/>
  <c r="AB297" i="69" s="1"/>
  <c r="AB296" i="69" a="1"/>
  <c r="AB296" i="69" s="1"/>
  <c r="AB295" i="69" a="1"/>
  <c r="AB295" i="69" s="1"/>
  <c r="AB294" i="69" a="1"/>
  <c r="AB294" i="69" s="1"/>
  <c r="AB293" i="69" a="1"/>
  <c r="AB293" i="69" s="1"/>
  <c r="AB292" i="69" a="1"/>
  <c r="AB292" i="69" s="1"/>
  <c r="AB291" i="69" a="1"/>
  <c r="AB291" i="69" s="1"/>
  <c r="AB290" i="69" a="1"/>
  <c r="AB290" i="69" s="1"/>
  <c r="AB289" i="69" a="1"/>
  <c r="AB289" i="69" s="1"/>
  <c r="AB288" i="69" a="1"/>
  <c r="AB288" i="69" s="1"/>
  <c r="F8" i="69" l="1"/>
  <c r="H8" i="69" s="1"/>
  <c r="G8" i="69"/>
  <c r="G7" i="69"/>
  <c r="W457" i="69" a="1"/>
  <c r="W457" i="69" s="1"/>
  <c r="J29" i="3" s="1"/>
  <c r="K29" i="3" s="1"/>
  <c r="L29" i="3" s="1"/>
  <c r="A63" i="71"/>
  <c r="A68" i="71" s="1"/>
  <c r="A73" i="71" s="1"/>
  <c r="A78" i="71" s="1"/>
  <c r="A83" i="71" s="1"/>
  <c r="A88" i="71" s="1"/>
  <c r="A93" i="71" s="1"/>
  <c r="A98" i="71" s="1"/>
  <c r="A103" i="71" s="1"/>
  <c r="A108" i="71" s="1"/>
  <c r="AA220" i="69" a="1"/>
  <c r="AA220" i="69" s="1"/>
  <c r="AA208" i="69" a="1"/>
  <c r="AA208" i="69" s="1"/>
  <c r="AA206" i="69" a="1"/>
  <c r="AA206" i="69" s="1"/>
  <c r="AA348" i="69" a="1"/>
  <c r="AA348" i="69" s="1"/>
  <c r="AA336" i="69" a="1"/>
  <c r="AA336" i="69" s="1"/>
  <c r="AA312" i="69" a="1"/>
  <c r="AA312" i="69" s="1"/>
  <c r="AA199" i="69" a="1"/>
  <c r="AA199" i="69" s="1"/>
  <c r="AA187" i="69" a="1"/>
  <c r="AA187" i="69" s="1"/>
  <c r="AA175" i="69" a="1"/>
  <c r="AA175" i="69" s="1"/>
  <c r="AA163" i="69" a="1"/>
  <c r="AA163" i="69" s="1"/>
  <c r="AA151" i="69" a="1"/>
  <c r="AA151" i="69" s="1"/>
  <c r="AA139" i="69" a="1"/>
  <c r="AA139" i="69" s="1"/>
  <c r="AA127" i="69" a="1"/>
  <c r="AA127" i="69" s="1"/>
  <c r="AA115" i="69" a="1"/>
  <c r="AA115" i="69" s="1"/>
  <c r="AA103" i="69" a="1"/>
  <c r="AA103" i="69" s="1"/>
  <c r="AA91" i="69" a="1"/>
  <c r="AA91" i="69" s="1"/>
  <c r="AA79" i="69" a="1"/>
  <c r="AA79" i="69" s="1"/>
  <c r="AA67" i="69" a="1"/>
  <c r="AA67" i="69" s="1"/>
  <c r="AA55" i="69" a="1"/>
  <c r="AA55" i="69" s="1"/>
  <c r="AA43" i="69" a="1"/>
  <c r="AA43" i="69" s="1"/>
  <c r="AA31" i="69" a="1"/>
  <c r="AA31" i="69" s="1"/>
  <c r="AA335" i="69" a="1"/>
  <c r="AA335" i="69" s="1"/>
  <c r="AA323" i="69" a="1"/>
  <c r="AA323" i="69" s="1"/>
  <c r="AA311" i="69" a="1"/>
  <c r="AA311" i="69" s="1"/>
  <c r="AA299" i="69" a="1"/>
  <c r="AA299" i="69" s="1"/>
  <c r="AA275" i="69" a="1"/>
  <c r="AA275" i="69" s="1"/>
  <c r="AA263" i="69" a="1"/>
  <c r="AA263" i="69" s="1"/>
  <c r="AA251" i="69" a="1"/>
  <c r="AA251" i="69" s="1"/>
  <c r="AA239" i="69" a="1"/>
  <c r="AA239" i="69" s="1"/>
  <c r="AA218" i="69" a="1"/>
  <c r="AA218" i="69" s="1"/>
  <c r="AA198" i="69" a="1"/>
  <c r="AA198" i="69" s="1"/>
  <c r="AA186" i="69" a="1"/>
  <c r="AA186" i="69" s="1"/>
  <c r="AA174" i="69" a="1"/>
  <c r="AA174" i="69" s="1"/>
  <c r="AA162" i="69" a="1"/>
  <c r="AA162" i="69" s="1"/>
  <c r="AA150" i="69" a="1"/>
  <c r="AA150" i="69" s="1"/>
  <c r="AA138" i="69" a="1"/>
  <c r="AA138" i="69" s="1"/>
  <c r="AA126" i="69" a="1"/>
  <c r="AA126" i="69" s="1"/>
  <c r="AA114" i="69" a="1"/>
  <c r="AA114" i="69" s="1"/>
  <c r="AA102" i="69" a="1"/>
  <c r="AA102" i="69" s="1"/>
  <c r="AA90" i="69" a="1"/>
  <c r="AA90" i="69" s="1"/>
  <c r="AA78" i="69" a="1"/>
  <c r="AA78" i="69" s="1"/>
  <c r="AA66" i="69" a="1"/>
  <c r="AA66" i="69" s="1"/>
  <c r="AA54" i="69" a="1"/>
  <c r="AA54" i="69" s="1"/>
  <c r="AA42" i="69" a="1"/>
  <c r="AA42" i="69" s="1"/>
  <c r="AA30" i="69" a="1"/>
  <c r="AA30" i="69" s="1"/>
  <c r="AA334" i="69" a="1"/>
  <c r="AA334" i="69" s="1"/>
  <c r="AA322" i="69" a="1"/>
  <c r="AA322" i="69" s="1"/>
  <c r="AA298" i="69" a="1"/>
  <c r="AA298" i="69" s="1"/>
  <c r="AA274" i="69" a="1"/>
  <c r="AA274" i="69" s="1"/>
  <c r="AA262" i="69" a="1"/>
  <c r="AA262" i="69" s="1"/>
  <c r="AA250" i="69" a="1"/>
  <c r="AA250" i="69" s="1"/>
  <c r="AA238" i="69" a="1"/>
  <c r="AA238" i="69" s="1"/>
  <c r="AA227" i="69" a="1"/>
  <c r="AA227" i="69" s="1"/>
  <c r="AA207" i="69" a="1"/>
  <c r="AA207" i="69" s="1"/>
  <c r="AA197" i="69" a="1"/>
  <c r="AA197" i="69" s="1"/>
  <c r="AA185" i="69" a="1"/>
  <c r="AA185" i="69" s="1"/>
  <c r="AA173" i="69" a="1"/>
  <c r="AA173" i="69" s="1"/>
  <c r="AA161" i="69" a="1"/>
  <c r="AA161" i="69" s="1"/>
  <c r="AA149" i="69" a="1"/>
  <c r="AA149" i="69" s="1"/>
  <c r="AA137" i="69" a="1"/>
  <c r="AA137" i="69" s="1"/>
  <c r="AA125" i="69" a="1"/>
  <c r="AA125" i="69" s="1"/>
  <c r="AA113" i="69" a="1"/>
  <c r="AA113" i="69" s="1"/>
  <c r="AA101" i="69" a="1"/>
  <c r="AA101" i="69" s="1"/>
  <c r="AA89" i="69" a="1"/>
  <c r="AA89" i="69" s="1"/>
  <c r="AA77" i="69" a="1"/>
  <c r="AA77" i="69" s="1"/>
  <c r="AA65" i="69" a="1"/>
  <c r="AA65" i="69" s="1"/>
  <c r="AA53" i="69" a="1"/>
  <c r="AA53" i="69" s="1"/>
  <c r="AA41" i="69" a="1"/>
  <c r="AA41" i="69" s="1"/>
  <c r="AA29" i="69" a="1"/>
  <c r="AA29" i="69" s="1"/>
  <c r="AA357" i="69" a="1"/>
  <c r="AA357" i="69" s="1"/>
  <c r="AA345" i="69" a="1"/>
  <c r="AA345" i="69" s="1"/>
  <c r="AA321" i="69" a="1"/>
  <c r="AA321" i="69" s="1"/>
  <c r="AA226" i="69" a="1"/>
  <c r="AA226" i="69" s="1"/>
  <c r="AA217" i="69" a="1"/>
  <c r="AA217" i="69" s="1"/>
  <c r="AA196" i="69" a="1"/>
  <c r="AA196" i="69" s="1"/>
  <c r="AA184" i="69" a="1"/>
  <c r="AA184" i="69" s="1"/>
  <c r="AA172" i="69" a="1"/>
  <c r="AA172" i="69" s="1"/>
  <c r="AA160" i="69" a="1"/>
  <c r="AA160" i="69" s="1"/>
  <c r="AA148" i="69" a="1"/>
  <c r="AA148" i="69" s="1"/>
  <c r="AA136" i="69" a="1"/>
  <c r="AA136" i="69" s="1"/>
  <c r="AA124" i="69" a="1"/>
  <c r="AA124" i="69" s="1"/>
  <c r="AA112" i="69" a="1"/>
  <c r="AA112" i="69" s="1"/>
  <c r="AA100" i="69" a="1"/>
  <c r="AA100" i="69" s="1"/>
  <c r="AA88" i="69" a="1"/>
  <c r="AA88" i="69" s="1"/>
  <c r="AA76" i="69" a="1"/>
  <c r="AA76" i="69" s="1"/>
  <c r="AA64" i="69" a="1"/>
  <c r="AA64" i="69" s="1"/>
  <c r="AA52" i="69" a="1"/>
  <c r="AA52" i="69" s="1"/>
  <c r="AA40" i="69" a="1"/>
  <c r="AA40" i="69" s="1"/>
  <c r="AA28" i="69" a="1"/>
  <c r="AA28" i="69" s="1"/>
  <c r="AA344" i="69" a="1"/>
  <c r="AA344" i="69" s="1"/>
  <c r="AA332" i="69" a="1"/>
  <c r="AA332" i="69" s="1"/>
  <c r="AA320" i="69" a="1"/>
  <c r="AA320" i="69" s="1"/>
  <c r="AA195" i="69" a="1"/>
  <c r="AA195" i="69" s="1"/>
  <c r="AA183" i="69" a="1"/>
  <c r="AA183" i="69" s="1"/>
  <c r="AA171" i="69" a="1"/>
  <c r="AA171" i="69" s="1"/>
  <c r="AA159" i="69" a="1"/>
  <c r="AA159" i="69" s="1"/>
  <c r="AA147" i="69" a="1"/>
  <c r="AA147" i="69" s="1"/>
  <c r="AA135" i="69" a="1"/>
  <c r="AA135" i="69" s="1"/>
  <c r="AA123" i="69" a="1"/>
  <c r="AA123" i="69" s="1"/>
  <c r="AA111" i="69" a="1"/>
  <c r="AA111" i="69" s="1"/>
  <c r="AA99" i="69" a="1"/>
  <c r="AA99" i="69" s="1"/>
  <c r="AA87" i="69" a="1"/>
  <c r="AA87" i="69" s="1"/>
  <c r="AA75" i="69" a="1"/>
  <c r="AA75" i="69" s="1"/>
  <c r="AA63" i="69" a="1"/>
  <c r="AA63" i="69" s="1"/>
  <c r="AA51" i="69" a="1"/>
  <c r="AA51" i="69" s="1"/>
  <c r="AA39" i="69" a="1"/>
  <c r="AA39" i="69" s="1"/>
  <c r="AA27" i="69" a="1"/>
  <c r="AA27" i="69" s="1"/>
  <c r="AA355" i="69" a="1"/>
  <c r="AA355" i="69" s="1"/>
  <c r="AA343" i="69" a="1"/>
  <c r="AA343" i="69" s="1"/>
  <c r="AA319" i="69" a="1"/>
  <c r="AA319" i="69" s="1"/>
  <c r="AA215" i="69" a="1"/>
  <c r="AA215" i="69" s="1"/>
  <c r="AA194" i="69" a="1"/>
  <c r="AA194" i="69" s="1"/>
  <c r="AA182" i="69" a="1"/>
  <c r="AA182" i="69" s="1"/>
  <c r="AA170" i="69" a="1"/>
  <c r="AA170" i="69" s="1"/>
  <c r="AA158" i="69" a="1"/>
  <c r="AA158" i="69" s="1"/>
  <c r="AA146" i="69" a="1"/>
  <c r="AA146" i="69" s="1"/>
  <c r="AA134" i="69" a="1"/>
  <c r="AA134" i="69" s="1"/>
  <c r="AA122" i="69" a="1"/>
  <c r="AA122" i="69" s="1"/>
  <c r="AA110" i="69" a="1"/>
  <c r="AA110" i="69" s="1"/>
  <c r="AA98" i="69" a="1"/>
  <c r="AA98" i="69" s="1"/>
  <c r="AA86" i="69" a="1"/>
  <c r="AA86" i="69" s="1"/>
  <c r="AA74" i="69" a="1"/>
  <c r="AA74" i="69" s="1"/>
  <c r="AA62" i="69" a="1"/>
  <c r="AA62" i="69" s="1"/>
  <c r="AA50" i="69" a="1"/>
  <c r="AA50" i="69" s="1"/>
  <c r="AA38" i="69" a="1"/>
  <c r="AA38" i="69" s="1"/>
  <c r="AA26" i="69" a="1"/>
  <c r="AA26" i="69" s="1"/>
  <c r="AA354" i="69" a="1"/>
  <c r="AA354" i="69" s="1"/>
  <c r="AA342" i="69" a="1"/>
  <c r="AA342" i="69" s="1"/>
  <c r="AA330" i="69" a="1"/>
  <c r="AA330" i="69" s="1"/>
  <c r="AA318" i="69" a="1"/>
  <c r="AA318" i="69" s="1"/>
  <c r="AA306" i="69" a="1"/>
  <c r="AA306" i="69" s="1"/>
  <c r="AA223" i="69" a="1"/>
  <c r="AA223" i="69" s="1"/>
  <c r="AA214" i="69" a="1"/>
  <c r="AA214" i="69" s="1"/>
  <c r="AA205" i="69" a="1"/>
  <c r="AA205" i="69" s="1"/>
  <c r="AA193" i="69" a="1"/>
  <c r="AA193" i="69" s="1"/>
  <c r="AA181" i="69" a="1"/>
  <c r="AA181" i="69" s="1"/>
  <c r="AA169" i="69" a="1"/>
  <c r="AA169" i="69" s="1"/>
  <c r="AA157" i="69" a="1"/>
  <c r="AA157" i="69" s="1"/>
  <c r="AA145" i="69" a="1"/>
  <c r="AA145" i="69" s="1"/>
  <c r="AA133" i="69" a="1"/>
  <c r="AA133" i="69" s="1"/>
  <c r="AA121" i="69" a="1"/>
  <c r="AA121" i="69" s="1"/>
  <c r="AA109" i="69" a="1"/>
  <c r="AA109" i="69" s="1"/>
  <c r="AA97" i="69" a="1"/>
  <c r="AA97" i="69" s="1"/>
  <c r="AA85" i="69" a="1"/>
  <c r="AA85" i="69" s="1"/>
  <c r="AA73" i="69" a="1"/>
  <c r="AA73" i="69" s="1"/>
  <c r="AA61" i="69" a="1"/>
  <c r="AA61" i="69" s="1"/>
  <c r="AA49" i="69" a="1"/>
  <c r="AA49" i="69" s="1"/>
  <c r="AA37" i="69" a="1"/>
  <c r="AA37" i="69" s="1"/>
  <c r="AA25" i="69" a="1"/>
  <c r="AA25" i="69" s="1"/>
  <c r="AA353" i="69" a="1"/>
  <c r="AA353" i="69" s="1"/>
  <c r="AA317" i="69" a="1"/>
  <c r="AA317" i="69" s="1"/>
  <c r="AA305" i="69" a="1"/>
  <c r="AA305" i="69" s="1"/>
  <c r="AA293" i="69" a="1"/>
  <c r="AA293" i="69" s="1"/>
  <c r="AA281" i="69" a="1"/>
  <c r="AA281" i="69" s="1"/>
  <c r="AA269" i="69" a="1"/>
  <c r="AA269" i="69" s="1"/>
  <c r="AA257" i="69" a="1"/>
  <c r="AA257" i="69" s="1"/>
  <c r="AA245" i="69" a="1"/>
  <c r="AA245" i="69" s="1"/>
  <c r="AA233" i="69" a="1"/>
  <c r="AA233" i="69" s="1"/>
  <c r="AA204" i="69" a="1"/>
  <c r="AA204" i="69" s="1"/>
  <c r="AA192" i="69" a="1"/>
  <c r="AA192" i="69" s="1"/>
  <c r="AA180" i="69" a="1"/>
  <c r="AA180" i="69" s="1"/>
  <c r="AA168" i="69" a="1"/>
  <c r="AA168" i="69" s="1"/>
  <c r="AA156" i="69" a="1"/>
  <c r="AA156" i="69" s="1"/>
  <c r="AA144" i="69" a="1"/>
  <c r="AA144" i="69" s="1"/>
  <c r="AA132" i="69" a="1"/>
  <c r="AA132" i="69" s="1"/>
  <c r="AA120" i="69" a="1"/>
  <c r="AA120" i="69" s="1"/>
  <c r="AA108" i="69" a="1"/>
  <c r="AA108" i="69" s="1"/>
  <c r="AA96" i="69" a="1"/>
  <c r="AA96" i="69" s="1"/>
  <c r="AA84" i="69" a="1"/>
  <c r="AA84" i="69" s="1"/>
  <c r="AA72" i="69" a="1"/>
  <c r="AA72" i="69" s="1"/>
  <c r="AA60" i="69" a="1"/>
  <c r="AA60" i="69" s="1"/>
  <c r="AA48" i="69" a="1"/>
  <c r="AA48" i="69" s="1"/>
  <c r="AA36" i="69" a="1"/>
  <c r="AA36" i="69" s="1"/>
  <c r="AA24" i="69" a="1"/>
  <c r="AA24" i="69" s="1"/>
  <c r="AA352" i="69" a="1"/>
  <c r="AA352" i="69" s="1"/>
  <c r="AA316" i="69" a="1"/>
  <c r="AA316" i="69" s="1"/>
  <c r="AA304" i="69" a="1"/>
  <c r="AA304" i="69" s="1"/>
  <c r="AA292" i="69" a="1"/>
  <c r="AA292" i="69" s="1"/>
  <c r="AA280" i="69" a="1"/>
  <c r="AA280" i="69" s="1"/>
  <c r="AA268" i="69" a="1"/>
  <c r="AA268" i="69" s="1"/>
  <c r="AA256" i="69" a="1"/>
  <c r="AA256" i="69" s="1"/>
  <c r="AA244" i="69" a="1"/>
  <c r="AA244" i="69" s="1"/>
  <c r="AA232" i="69" a="1"/>
  <c r="AA232" i="69" s="1"/>
  <c r="AA221" i="69" a="1"/>
  <c r="AA221" i="69" s="1"/>
  <c r="AA212" i="69" a="1"/>
  <c r="AA212" i="69" s="1"/>
  <c r="AA203" i="69" a="1"/>
  <c r="AA203" i="69" s="1"/>
  <c r="AA191" i="69" a="1"/>
  <c r="AA191" i="69" s="1"/>
  <c r="AA179" i="69" a="1"/>
  <c r="AA179" i="69" s="1"/>
  <c r="AA167" i="69" a="1"/>
  <c r="AA167" i="69" s="1"/>
  <c r="AA155" i="69" a="1"/>
  <c r="AA155" i="69" s="1"/>
  <c r="AA143" i="69" a="1"/>
  <c r="AA143" i="69" s="1"/>
  <c r="AA131" i="69" a="1"/>
  <c r="AA131" i="69" s="1"/>
  <c r="AA119" i="69" a="1"/>
  <c r="AA119" i="69" s="1"/>
  <c r="AA107" i="69" a="1"/>
  <c r="AA107" i="69" s="1"/>
  <c r="AA95" i="69" a="1"/>
  <c r="AA95" i="69" s="1"/>
  <c r="AA83" i="69" a="1"/>
  <c r="AA83" i="69" s="1"/>
  <c r="AA71" i="69" a="1"/>
  <c r="AA71" i="69" s="1"/>
  <c r="AA59" i="69" a="1"/>
  <c r="AA59" i="69" s="1"/>
  <c r="AA47" i="69" a="1"/>
  <c r="AA47" i="69" s="1"/>
  <c r="AA35" i="69" a="1"/>
  <c r="AA35" i="69" s="1"/>
  <c r="AA23" i="69" a="1"/>
  <c r="AA23" i="69" s="1"/>
  <c r="AA327" i="69" a="1"/>
  <c r="AA327" i="69" s="1"/>
  <c r="AA315" i="69" a="1"/>
  <c r="AA315" i="69" s="1"/>
  <c r="AA303" i="69" a="1"/>
  <c r="AA303" i="69" s="1"/>
  <c r="AA211" i="69" a="1"/>
  <c r="AA211" i="69" s="1"/>
  <c r="AA202" i="69" a="1"/>
  <c r="AA202" i="69" s="1"/>
  <c r="AA190" i="69" a="1"/>
  <c r="AA190" i="69" s="1"/>
  <c r="AA178" i="69" a="1"/>
  <c r="AA178" i="69" s="1"/>
  <c r="AA166" i="69" a="1"/>
  <c r="AA166" i="69" s="1"/>
  <c r="AA154" i="69" a="1"/>
  <c r="AA154" i="69" s="1"/>
  <c r="AA142" i="69" a="1"/>
  <c r="AA142" i="69" s="1"/>
  <c r="AA130" i="69" a="1"/>
  <c r="AA130" i="69" s="1"/>
  <c r="AA118" i="69" a="1"/>
  <c r="AA118" i="69" s="1"/>
  <c r="AA106" i="69" a="1"/>
  <c r="AA106" i="69" s="1"/>
  <c r="AA94" i="69" a="1"/>
  <c r="AA94" i="69" s="1"/>
  <c r="AA82" i="69" a="1"/>
  <c r="AA82" i="69" s="1"/>
  <c r="AA70" i="69" a="1"/>
  <c r="AA70" i="69" s="1"/>
  <c r="AA58" i="69" a="1"/>
  <c r="AA58" i="69" s="1"/>
  <c r="AA46" i="69" a="1"/>
  <c r="AA46" i="69" s="1"/>
  <c r="AA34" i="69" a="1"/>
  <c r="AA34" i="69" s="1"/>
  <c r="AA22" i="69" a="1"/>
  <c r="AA22" i="69" s="1"/>
  <c r="AA350" i="69" a="1"/>
  <c r="AA350" i="69" s="1"/>
  <c r="AA338" i="69" a="1"/>
  <c r="AA338" i="69" s="1"/>
  <c r="AA326" i="69" a="1"/>
  <c r="AA326" i="69" s="1"/>
  <c r="AA314" i="69" a="1"/>
  <c r="AA314" i="69" s="1"/>
  <c r="AA302" i="69" a="1"/>
  <c r="AA302" i="69" s="1"/>
  <c r="AA210" i="69" a="1"/>
  <c r="AA210" i="69" s="1"/>
  <c r="AA201" i="69" a="1"/>
  <c r="AA201" i="69" s="1"/>
  <c r="AA189" i="69" a="1"/>
  <c r="AA189" i="69" s="1"/>
  <c r="AA177" i="69" a="1"/>
  <c r="AA177" i="69" s="1"/>
  <c r="AA165" i="69" a="1"/>
  <c r="AA165" i="69" s="1"/>
  <c r="AA153" i="69" a="1"/>
  <c r="AA153" i="69" s="1"/>
  <c r="AA141" i="69" a="1"/>
  <c r="AA141" i="69" s="1"/>
  <c r="AA129" i="69" a="1"/>
  <c r="AA129" i="69" s="1"/>
  <c r="AA117" i="69" a="1"/>
  <c r="AA117" i="69" s="1"/>
  <c r="AA105" i="69" a="1"/>
  <c r="AA105" i="69" s="1"/>
  <c r="AA93" i="69" a="1"/>
  <c r="AA93" i="69" s="1"/>
  <c r="AA81" i="69" a="1"/>
  <c r="AA81" i="69" s="1"/>
  <c r="AA69" i="69" a="1"/>
  <c r="AA69" i="69" s="1"/>
  <c r="AA57" i="69" a="1"/>
  <c r="AA57" i="69" s="1"/>
  <c r="AA45" i="69" a="1"/>
  <c r="AA45" i="69" s="1"/>
  <c r="AA33" i="69" a="1"/>
  <c r="AA33" i="69" s="1"/>
  <c r="AA21" i="69" a="1"/>
  <c r="AA21" i="69" s="1"/>
  <c r="AA325" i="69" a="1"/>
  <c r="AA325" i="69" s="1"/>
  <c r="AA313" i="69" a="1"/>
  <c r="AA313" i="69" s="1"/>
  <c r="AA301" i="69" a="1"/>
  <c r="AA301" i="69" s="1"/>
  <c r="AA209" i="69" a="1"/>
  <c r="AA209" i="69" s="1"/>
  <c r="AA200" i="69" a="1"/>
  <c r="AA200" i="69" s="1"/>
  <c r="AA188" i="69" a="1"/>
  <c r="AA188" i="69" s="1"/>
  <c r="AA176" i="69" a="1"/>
  <c r="AA176" i="69" s="1"/>
  <c r="AA164" i="69" a="1"/>
  <c r="AA164" i="69" s="1"/>
  <c r="AA152" i="69" a="1"/>
  <c r="AA152" i="69" s="1"/>
  <c r="AA140" i="69" a="1"/>
  <c r="AA140" i="69" s="1"/>
  <c r="AA128" i="69" a="1"/>
  <c r="AA128" i="69" s="1"/>
  <c r="AA116" i="69" a="1"/>
  <c r="AA116" i="69" s="1"/>
  <c r="AA104" i="69" a="1"/>
  <c r="AA104" i="69" s="1"/>
  <c r="AA92" i="69" a="1"/>
  <c r="AA92" i="69" s="1"/>
  <c r="AA80" i="69" a="1"/>
  <c r="AA80" i="69" s="1"/>
  <c r="AA68" i="69" a="1"/>
  <c r="AA68" i="69" s="1"/>
  <c r="AA56" i="69" a="1"/>
  <c r="AA56" i="69" s="1"/>
  <c r="AA44" i="69" a="1"/>
  <c r="AA44" i="69" s="1"/>
  <c r="AA32" i="69" a="1"/>
  <c r="AA32" i="69" s="1"/>
  <c r="AA20" i="69" a="1"/>
  <c r="AA20" i="69" s="1"/>
  <c r="AA324" i="69" a="1"/>
  <c r="AA324" i="69" s="1"/>
  <c r="AA300" i="69" a="1"/>
  <c r="AA300" i="69" s="1"/>
  <c r="AA288" i="69" a="1"/>
  <c r="AA288" i="69" s="1"/>
  <c r="AA276" i="69" a="1"/>
  <c r="AA276" i="69" s="1"/>
  <c r="AA264" i="69" a="1"/>
  <c r="AA264" i="69" s="1"/>
  <c r="AA252" i="69" a="1"/>
  <c r="AA252" i="69" s="1"/>
  <c r="AA240" i="69" a="1"/>
  <c r="AA240" i="69" s="1"/>
  <c r="AA229" i="69" a="1"/>
  <c r="AA229" i="69" s="1"/>
  <c r="AA228" i="69" a="1"/>
  <c r="AA228" i="69" s="1"/>
  <c r="AA347" i="69" a="1"/>
  <c r="AA347" i="69" s="1"/>
  <c r="AA19" i="69" a="1"/>
  <c r="AA19" i="69" s="1"/>
  <c r="AA346" i="69" a="1"/>
  <c r="AA346" i="69" s="1"/>
  <c r="AA310" i="69" a="1"/>
  <c r="AA310" i="69" s="1"/>
  <c r="AA333" i="69" a="1"/>
  <c r="AA333" i="69" s="1"/>
  <c r="AA309" i="69" a="1"/>
  <c r="AA309" i="69" s="1"/>
  <c r="AA297" i="69" a="1"/>
  <c r="AA297" i="69" s="1"/>
  <c r="AA273" i="69" a="1"/>
  <c r="AA273" i="69" s="1"/>
  <c r="AA261" i="69" a="1"/>
  <c r="AA261" i="69" s="1"/>
  <c r="AA249" i="69" a="1"/>
  <c r="AA249" i="69" s="1"/>
  <c r="AA237" i="69" a="1"/>
  <c r="AA237" i="69" s="1"/>
  <c r="AA356" i="69" a="1"/>
  <c r="AA356" i="69" s="1"/>
  <c r="AA308" i="69" a="1"/>
  <c r="AA308" i="69" s="1"/>
  <c r="AA296" i="69" a="1"/>
  <c r="AA296" i="69" s="1"/>
  <c r="AA284" i="69" a="1"/>
  <c r="AA284" i="69" s="1"/>
  <c r="AA272" i="69" a="1"/>
  <c r="AA272" i="69" s="1"/>
  <c r="AA260" i="69" a="1"/>
  <c r="AA260" i="69" s="1"/>
  <c r="AA248" i="69" a="1"/>
  <c r="AA248" i="69" s="1"/>
  <c r="AA236" i="69" a="1"/>
  <c r="AA236" i="69" s="1"/>
  <c r="AA225" i="69" a="1"/>
  <c r="AA225" i="69" s="1"/>
  <c r="AA216" i="69" a="1"/>
  <c r="AA216" i="69" s="1"/>
  <c r="AA331" i="69" a="1"/>
  <c r="AA331" i="69" s="1"/>
  <c r="AA307" i="69" a="1"/>
  <c r="AA307" i="69" s="1"/>
  <c r="AA295" i="69" a="1"/>
  <c r="AA295" i="69" s="1"/>
  <c r="AA283" i="69" a="1"/>
  <c r="AA283" i="69" s="1"/>
  <c r="AA271" i="69" a="1"/>
  <c r="AA271" i="69" s="1"/>
  <c r="AA259" i="69" a="1"/>
  <c r="AA259" i="69" s="1"/>
  <c r="AA247" i="69" a="1"/>
  <c r="AA247" i="69" s="1"/>
  <c r="AA235" i="69" a="1"/>
  <c r="AA235" i="69" s="1"/>
  <c r="AA224" i="69" a="1"/>
  <c r="AA224" i="69" s="1"/>
  <c r="AA294" i="69" a="1"/>
  <c r="AA294" i="69" s="1"/>
  <c r="AA282" i="69" a="1"/>
  <c r="AA282" i="69" s="1"/>
  <c r="AA270" i="69" a="1"/>
  <c r="AA270" i="69" s="1"/>
  <c r="AA258" i="69" a="1"/>
  <c r="AA258" i="69" s="1"/>
  <c r="AA246" i="69" a="1"/>
  <c r="AA246" i="69" s="1"/>
  <c r="AA234" i="69" a="1"/>
  <c r="AA234" i="69" s="1"/>
  <c r="AA341" i="69" a="1"/>
  <c r="AA341" i="69" s="1"/>
  <c r="AA329" i="69" a="1"/>
  <c r="AA329" i="69" s="1"/>
  <c r="AA222" i="69" a="1"/>
  <c r="AA222" i="69" s="1"/>
  <c r="AA213" i="69" a="1"/>
  <c r="AA213" i="69" s="1"/>
  <c r="AA340" i="69" a="1"/>
  <c r="AA340" i="69" s="1"/>
  <c r="AA328" i="69" a="1"/>
  <c r="AA328" i="69" s="1"/>
  <c r="AA351" i="69" a="1"/>
  <c r="AA351" i="69" s="1"/>
  <c r="AA339" i="69" a="1"/>
  <c r="AA339" i="69" s="1"/>
  <c r="AA291" i="69" a="1"/>
  <c r="AA291" i="69" s="1"/>
  <c r="AA279" i="69" a="1"/>
  <c r="AA279" i="69" s="1"/>
  <c r="AA267" i="69" a="1"/>
  <c r="AA267" i="69" s="1"/>
  <c r="AA255" i="69" a="1"/>
  <c r="AA255" i="69" s="1"/>
  <c r="AA243" i="69" a="1"/>
  <c r="AA243" i="69" s="1"/>
  <c r="AA231" i="69" a="1"/>
  <c r="AA231" i="69" s="1"/>
  <c r="AA290" i="69" a="1"/>
  <c r="AA290" i="69" s="1"/>
  <c r="AA278" i="69" a="1"/>
  <c r="AA278" i="69" s="1"/>
  <c r="AA266" i="69" a="1"/>
  <c r="AA266" i="69" s="1"/>
  <c r="AA254" i="69" a="1"/>
  <c r="AA254" i="69" s="1"/>
  <c r="AA242" i="69" a="1"/>
  <c r="AA242" i="69" s="1"/>
  <c r="AA230" i="69" a="1"/>
  <c r="AA230" i="69" s="1"/>
  <c r="AA349" i="69" a="1"/>
  <c r="AA349" i="69" s="1"/>
  <c r="AA337" i="69" a="1"/>
  <c r="AA337" i="69" s="1"/>
  <c r="AA289" i="69" a="1"/>
  <c r="AA289" i="69" s="1"/>
  <c r="AA277" i="69" a="1"/>
  <c r="AA277" i="69" s="1"/>
  <c r="AA265" i="69" a="1"/>
  <c r="AA265" i="69" s="1"/>
  <c r="AA253" i="69" a="1"/>
  <c r="AA253" i="69" s="1"/>
  <c r="AA241" i="69" a="1"/>
  <c r="AA241" i="69" s="1"/>
  <c r="AA219" i="69" a="1"/>
  <c r="AA219" i="69" s="1"/>
  <c r="A4" i="55"/>
  <c r="A2" i="55"/>
  <c r="BD22" i="69"/>
  <c r="BD23" i="69"/>
  <c r="BD24" i="69"/>
  <c r="BD25" i="69"/>
  <c r="BD26" i="69"/>
  <c r="BD27" i="69"/>
  <c r="BD28" i="69"/>
  <c r="BD29" i="69"/>
  <c r="BD30" i="69"/>
  <c r="BD31" i="69"/>
  <c r="BD32" i="69"/>
  <c r="BD33" i="69"/>
  <c r="BD34" i="69"/>
  <c r="BD35" i="69"/>
  <c r="BD36" i="69"/>
  <c r="BD37" i="69"/>
  <c r="BD38" i="69"/>
  <c r="BD39" i="69"/>
  <c r="BD40" i="69"/>
  <c r="BD41" i="69"/>
  <c r="BD42" i="69"/>
  <c r="BD43" i="69"/>
  <c r="BD44" i="69"/>
  <c r="BD45" i="69"/>
  <c r="BD46" i="69"/>
  <c r="BD47" i="69"/>
  <c r="BD48" i="69"/>
  <c r="BD49" i="69"/>
  <c r="BD50" i="69"/>
  <c r="BD51" i="69"/>
  <c r="BD52" i="69"/>
  <c r="BD53" i="69"/>
  <c r="BD54" i="69"/>
  <c r="BD55" i="69"/>
  <c r="BD56" i="69"/>
  <c r="BD57" i="69"/>
  <c r="BD58" i="69"/>
  <c r="BD59" i="69"/>
  <c r="BD60" i="69"/>
  <c r="BD61" i="69"/>
  <c r="C203" i="71" s="1" a="1"/>
  <c r="C203" i="71" s="1"/>
  <c r="C204" i="71" s="1"/>
  <c r="C205" i="71" s="1"/>
  <c r="C206" i="71" s="1"/>
  <c r="C207" i="71" s="1"/>
  <c r="BD62" i="69"/>
  <c r="BD63" i="69"/>
  <c r="C578" i="71" s="1" a="1"/>
  <c r="C578" i="71" s="1"/>
  <c r="C579" i="71" s="1"/>
  <c r="C580" i="71" s="1"/>
  <c r="C581" i="71" s="1"/>
  <c r="C582" i="71" s="1"/>
  <c r="BD64" i="69"/>
  <c r="C68" i="71" s="1" a="1"/>
  <c r="C68" i="71" s="1"/>
  <c r="C69" i="71" s="1"/>
  <c r="C70" i="71" s="1"/>
  <c r="C71" i="71" s="1"/>
  <c r="C72" i="71" s="1"/>
  <c r="BD65" i="69"/>
  <c r="C113" i="71" s="1" a="1"/>
  <c r="C113" i="71" s="1"/>
  <c r="C114" i="71" s="1"/>
  <c r="C115" i="71" s="1"/>
  <c r="C116" i="71" s="1"/>
  <c r="C117" i="71" s="1"/>
  <c r="BD66" i="69"/>
  <c r="C213" i="71" s="1" a="1"/>
  <c r="C213" i="71" s="1"/>
  <c r="C214" i="71" s="1"/>
  <c r="C215" i="71" s="1"/>
  <c r="C216" i="71" s="1"/>
  <c r="C217" i="71" s="1"/>
  <c r="BD67" i="69"/>
  <c r="C153" i="71" s="1" a="1"/>
  <c r="C153" i="71" s="1"/>
  <c r="C154" i="71" s="1"/>
  <c r="C155" i="71" s="1"/>
  <c r="C156" i="71" s="1"/>
  <c r="C157" i="71" s="1"/>
  <c r="BD68" i="69"/>
  <c r="C148" i="71" s="1" a="1"/>
  <c r="C148" i="71" s="1"/>
  <c r="C149" i="71" s="1"/>
  <c r="C150" i="71" s="1"/>
  <c r="C151" i="71" s="1"/>
  <c r="C152" i="71" s="1"/>
  <c r="BD69" i="69"/>
  <c r="C498" i="71" s="1" a="1"/>
  <c r="C498" i="71" s="1"/>
  <c r="C499" i="71" s="1"/>
  <c r="C500" i="71" s="1"/>
  <c r="C501" i="71" s="1"/>
  <c r="C502" i="71" s="1"/>
  <c r="BD70" i="69"/>
  <c r="C543" i="71" s="1" a="1"/>
  <c r="C543" i="71" s="1"/>
  <c r="C544" i="71" s="1"/>
  <c r="C545" i="71" s="1"/>
  <c r="C546" i="71" s="1"/>
  <c r="C547" i="71" s="1"/>
  <c r="BD71" i="69"/>
  <c r="C672" i="71" s="1" a="1"/>
  <c r="C672" i="71" s="1"/>
  <c r="C673" i="71" s="1"/>
  <c r="C674" i="71" s="1"/>
  <c r="C675" i="71" s="1"/>
  <c r="C676" i="71" s="1"/>
  <c r="BD72" i="69"/>
  <c r="BD73" i="69"/>
  <c r="BD74" i="69"/>
  <c r="BD75" i="69"/>
  <c r="C53" i="71" s="1" a="1"/>
  <c r="C53" i="71" s="1"/>
  <c r="C54" i="71" s="1"/>
  <c r="C55" i="71" s="1"/>
  <c r="C56" i="71" s="1"/>
  <c r="C57" i="71" s="1"/>
  <c r="BD76" i="69"/>
  <c r="C598" i="71" s="1" a="1"/>
  <c r="C598" i="71" s="1"/>
  <c r="C599" i="71" s="1"/>
  <c r="C600" i="71" s="1"/>
  <c r="C601" i="71" s="1"/>
  <c r="C602" i="71" s="1"/>
  <c r="BD77" i="69"/>
  <c r="C198" i="71" s="1" a="1"/>
  <c r="C198" i="71" s="1"/>
  <c r="C199" i="71" s="1"/>
  <c r="C200" i="71" s="1"/>
  <c r="C201" i="71" s="1"/>
  <c r="C202" i="71" s="1"/>
  <c r="BD78" i="69"/>
  <c r="C348" i="71" s="1" a="1"/>
  <c r="C348" i="71" s="1"/>
  <c r="C349" i="71" s="1"/>
  <c r="C350" i="71" s="1"/>
  <c r="C351" i="71" s="1"/>
  <c r="C352" i="71" s="1"/>
  <c r="BD79" i="69"/>
  <c r="C38" i="71" s="1" a="1"/>
  <c r="C38" i="71" s="1"/>
  <c r="C39" i="71" s="1"/>
  <c r="C40" i="71" s="1"/>
  <c r="C41" i="71" s="1"/>
  <c r="C42" i="71" s="1"/>
  <c r="BD80" i="69"/>
  <c r="C548" i="71" s="1" a="1"/>
  <c r="C548" i="71" s="1"/>
  <c r="C549" i="71" s="1"/>
  <c r="C550" i="71" s="1"/>
  <c r="C551" i="71" s="1"/>
  <c r="C552" i="71" s="1"/>
  <c r="BD81" i="69"/>
  <c r="BD82" i="69"/>
  <c r="BD83" i="69"/>
  <c r="BD84" i="69"/>
  <c r="BD85" i="69"/>
  <c r="BD86" i="69"/>
  <c r="BD87" i="69"/>
  <c r="C63" i="71" s="1" a="1"/>
  <c r="C63" i="71" s="1"/>
  <c r="C64" i="71" s="1"/>
  <c r="C65" i="71" s="1"/>
  <c r="C66" i="71" s="1"/>
  <c r="C67" i="71" s="1"/>
  <c r="BD88" i="69"/>
  <c r="C283" i="71" s="1" a="1"/>
  <c r="C283" i="71" s="1"/>
  <c r="C284" i="71" s="1"/>
  <c r="C285" i="71" s="1"/>
  <c r="C286" i="71" s="1"/>
  <c r="C287" i="71" s="1"/>
  <c r="BD89" i="69"/>
  <c r="C293" i="71" s="1" a="1"/>
  <c r="C293" i="71" s="1"/>
  <c r="C294" i="71" s="1"/>
  <c r="C295" i="71" s="1"/>
  <c r="C296" i="71" s="1"/>
  <c r="C297" i="71" s="1"/>
  <c r="BD90" i="69"/>
  <c r="BD91" i="69"/>
  <c r="C273" i="71" s="1" a="1"/>
  <c r="C273" i="71" s="1"/>
  <c r="C274" i="71" s="1"/>
  <c r="C275" i="71" s="1"/>
  <c r="C276" i="71" s="1"/>
  <c r="C277" i="71" s="1"/>
  <c r="BD92" i="69"/>
  <c r="BD93" i="69"/>
  <c r="C433" i="71" s="1" a="1"/>
  <c r="C433" i="71" s="1"/>
  <c r="C434" i="71" s="1"/>
  <c r="C435" i="71" s="1"/>
  <c r="C436" i="71" s="1"/>
  <c r="C437" i="71" s="1"/>
  <c r="BD94" i="69"/>
  <c r="C443" i="71" s="1" a="1"/>
  <c r="C443" i="71" s="1"/>
  <c r="C444" i="71" s="1"/>
  <c r="C445" i="71" s="1"/>
  <c r="C446" i="71" s="1"/>
  <c r="C447" i="71" s="1"/>
  <c r="BD95" i="69"/>
  <c r="C488" i="71" s="1" a="1"/>
  <c r="C488" i="71" s="1"/>
  <c r="C489" i="71" s="1"/>
  <c r="C490" i="71" s="1"/>
  <c r="C491" i="71" s="1"/>
  <c r="C492" i="71" s="1"/>
  <c r="BD96" i="69"/>
  <c r="BD97" i="69"/>
  <c r="BD98" i="69"/>
  <c r="BD99" i="69"/>
  <c r="C588" i="71" s="1" a="1"/>
  <c r="C588" i="71" s="1"/>
  <c r="C589" i="71" s="1"/>
  <c r="C590" i="71" s="1"/>
  <c r="C591" i="71" s="1"/>
  <c r="C592" i="71" s="1"/>
  <c r="BD100" i="69"/>
  <c r="C358" i="71" s="1" a="1"/>
  <c r="C358" i="71" s="1"/>
  <c r="C359" i="71" s="1"/>
  <c r="C360" i="71" s="1"/>
  <c r="C361" i="71" s="1"/>
  <c r="C362" i="71" s="1"/>
  <c r="BD101" i="69"/>
  <c r="C143" i="71" s="1" a="1"/>
  <c r="C143" i="71" s="1"/>
  <c r="C144" i="71" s="1"/>
  <c r="C145" i="71" s="1"/>
  <c r="C146" i="71" s="1"/>
  <c r="C147" i="71" s="1"/>
  <c r="BD102" i="69"/>
  <c r="C228" i="71" s="1" a="1"/>
  <c r="C228" i="71" s="1"/>
  <c r="C229" i="71" s="1"/>
  <c r="C230" i="71" s="1"/>
  <c r="C231" i="71" s="1"/>
  <c r="C232" i="71" s="1"/>
  <c r="BD103" i="69"/>
  <c r="C338" i="71" s="1" a="1"/>
  <c r="C338" i="71" s="1"/>
  <c r="C339" i="71" s="1"/>
  <c r="C340" i="71" s="1"/>
  <c r="C341" i="71" s="1"/>
  <c r="C342" i="71" s="1"/>
  <c r="BD104" i="69"/>
  <c r="BD105" i="69"/>
  <c r="BD106" i="69"/>
  <c r="BD107" i="69"/>
  <c r="BD108" i="69"/>
  <c r="BD109" i="69"/>
  <c r="BD110" i="69"/>
  <c r="BD111" i="69"/>
  <c r="BD112" i="69"/>
  <c r="BD113" i="69"/>
  <c r="C28" i="71" s="1" a="1"/>
  <c r="C28" i="71" s="1"/>
  <c r="C29" i="71" s="1"/>
  <c r="C30" i="71" s="1"/>
  <c r="C31" i="71" s="1"/>
  <c r="C32" i="71" s="1"/>
  <c r="BD114" i="69"/>
  <c r="C18" i="71" s="1" a="1"/>
  <c r="C18" i="71" s="1"/>
  <c r="C19" i="71" s="1"/>
  <c r="C20" i="71" s="1"/>
  <c r="C21" i="71" s="1"/>
  <c r="C22" i="71" s="1"/>
  <c r="BD115" i="69"/>
  <c r="BD116" i="69"/>
  <c r="C418" i="71" s="1" a="1"/>
  <c r="C418" i="71" s="1"/>
  <c r="C419" i="71" s="1"/>
  <c r="C420" i="71" s="1"/>
  <c r="C421" i="71" s="1"/>
  <c r="C422" i="71" s="1"/>
  <c r="BD117" i="69"/>
  <c r="BD118" i="69"/>
  <c r="BD119" i="69"/>
  <c r="BD120" i="69"/>
  <c r="BD121" i="69"/>
  <c r="BD122" i="69"/>
  <c r="BD123" i="69"/>
  <c r="BD124" i="69"/>
  <c r="BD125" i="69"/>
  <c r="BD126" i="69"/>
  <c r="BD127" i="69"/>
  <c r="BD128" i="69"/>
  <c r="BD129" i="69"/>
  <c r="BD130" i="69"/>
  <c r="BD131" i="69"/>
  <c r="BD132" i="69"/>
  <c r="BD133" i="69"/>
  <c r="C8" i="71" s="1" a="1"/>
  <c r="C8" i="71" s="1"/>
  <c r="C9" i="71" s="1"/>
  <c r="C10" i="71" s="1"/>
  <c r="C11" i="71" s="1"/>
  <c r="C12" i="71" s="1"/>
  <c r="BD134" i="69"/>
  <c r="BD135" i="69"/>
  <c r="BD136" i="69"/>
  <c r="BD137" i="69"/>
  <c r="BD138" i="69"/>
  <c r="BD139" i="69"/>
  <c r="BD140" i="69"/>
  <c r="C23" i="71" s="1" a="1"/>
  <c r="C23" i="71" s="1"/>
  <c r="C24" i="71" s="1"/>
  <c r="C25" i="71" s="1"/>
  <c r="C26" i="71" s="1"/>
  <c r="C27" i="71" s="1"/>
  <c r="BD141" i="69"/>
  <c r="C368" i="71" s="1" a="1"/>
  <c r="C368" i="71" s="1"/>
  <c r="C369" i="71" s="1"/>
  <c r="C370" i="71" s="1"/>
  <c r="C371" i="71" s="1"/>
  <c r="C372" i="71" s="1"/>
  <c r="BD142" i="69"/>
  <c r="C3" i="71" s="1" a="1"/>
  <c r="C3" i="71" s="1"/>
  <c r="BD143" i="69"/>
  <c r="C123" i="71" s="1" a="1"/>
  <c r="C123" i="71" s="1"/>
  <c r="C124" i="71" s="1"/>
  <c r="C125" i="71" s="1"/>
  <c r="C126" i="71" s="1"/>
  <c r="C127" i="71" s="1"/>
  <c r="BD144" i="69"/>
  <c r="C328" i="71" s="1" a="1"/>
  <c r="C328" i="71" s="1"/>
  <c r="C329" i="71" s="1"/>
  <c r="C330" i="71" s="1"/>
  <c r="C331" i="71" s="1"/>
  <c r="C332" i="71" s="1"/>
  <c r="BD145" i="69"/>
  <c r="C278" i="71" s="1" a="1"/>
  <c r="C278" i="71" s="1"/>
  <c r="C279" i="71" s="1"/>
  <c r="C280" i="71" s="1"/>
  <c r="C281" i="71" s="1"/>
  <c r="C282" i="71" s="1"/>
  <c r="BD146" i="69"/>
  <c r="C513" i="71" s="1" a="1"/>
  <c r="C513" i="71" s="1"/>
  <c r="C514" i="71" s="1"/>
  <c r="C515" i="71" s="1"/>
  <c r="C516" i="71" s="1"/>
  <c r="C517" i="71" s="1"/>
  <c r="BD147" i="69"/>
  <c r="C258" i="71" s="1" a="1"/>
  <c r="C258" i="71" s="1"/>
  <c r="C259" i="71" s="1"/>
  <c r="C260" i="71" s="1"/>
  <c r="C261" i="71" s="1"/>
  <c r="C262" i="71" s="1"/>
  <c r="BD148" i="69"/>
  <c r="C208" i="71" s="1" a="1"/>
  <c r="C208" i="71" s="1"/>
  <c r="C209" i="71" s="1"/>
  <c r="C210" i="71" s="1"/>
  <c r="C211" i="71" s="1"/>
  <c r="C212" i="71" s="1"/>
  <c r="BD149" i="69"/>
  <c r="BD150" i="69"/>
  <c r="C103" i="71" s="1" a="1"/>
  <c r="C103" i="71" s="1"/>
  <c r="C104" i="71" s="1"/>
  <c r="C105" i="71" s="1"/>
  <c r="C106" i="71" s="1"/>
  <c r="C107" i="71" s="1"/>
  <c r="BD151" i="69"/>
  <c r="C48" i="71" s="1" a="1"/>
  <c r="C48" i="71" s="1"/>
  <c r="C49" i="71" s="1"/>
  <c r="C50" i="71" s="1"/>
  <c r="C51" i="71" s="1"/>
  <c r="C52" i="71" s="1"/>
  <c r="BD152" i="69"/>
  <c r="C503" i="71" s="1" a="1"/>
  <c r="C503" i="71" s="1"/>
  <c r="C504" i="71" s="1"/>
  <c r="C505" i="71" s="1"/>
  <c r="C506" i="71" s="1"/>
  <c r="C507" i="71" s="1"/>
  <c r="BD153" i="69"/>
  <c r="C518" i="71" s="1" a="1"/>
  <c r="C518" i="71" s="1"/>
  <c r="C519" i="71" s="1"/>
  <c r="C520" i="71" s="1"/>
  <c r="C521" i="71" s="1"/>
  <c r="C522" i="71" s="1"/>
  <c r="BD154" i="69"/>
  <c r="BD155" i="69"/>
  <c r="BD156" i="69"/>
  <c r="BD157" i="69"/>
  <c r="BD158" i="69"/>
  <c r="BD159" i="69"/>
  <c r="C73" i="71" s="1" a="1"/>
  <c r="C73" i="71" s="1"/>
  <c r="C74" i="71" s="1"/>
  <c r="C75" i="71" s="1"/>
  <c r="C76" i="71" s="1"/>
  <c r="C77" i="71" s="1"/>
  <c r="BD160" i="69"/>
  <c r="C453" i="71" s="1" a="1"/>
  <c r="C453" i="71" s="1"/>
  <c r="C454" i="71" s="1"/>
  <c r="C455" i="71" s="1"/>
  <c r="C456" i="71" s="1"/>
  <c r="C457" i="71" s="1"/>
  <c r="BD161" i="69"/>
  <c r="BD162" i="69"/>
  <c r="BD163" i="69"/>
  <c r="BD164" i="69"/>
  <c r="BD165" i="69"/>
  <c r="BD166" i="69"/>
  <c r="BD167" i="69"/>
  <c r="C413" i="71" s="1" a="1"/>
  <c r="C413" i="71" s="1"/>
  <c r="C414" i="71" s="1"/>
  <c r="C415" i="71" s="1"/>
  <c r="C416" i="71" s="1"/>
  <c r="C417" i="71" s="1"/>
  <c r="BD168" i="69"/>
  <c r="BD169" i="69"/>
  <c r="BD170" i="69"/>
  <c r="C333" i="71" s="1" a="1"/>
  <c r="C333" i="71" s="1"/>
  <c r="C334" i="71" s="1"/>
  <c r="C335" i="71" s="1"/>
  <c r="C336" i="71" s="1"/>
  <c r="C337" i="71" s="1"/>
  <c r="BD171" i="69"/>
  <c r="C393" i="71" s="1" a="1"/>
  <c r="C393" i="71" s="1"/>
  <c r="C394" i="71" s="1"/>
  <c r="C395" i="71" s="1"/>
  <c r="C396" i="71" s="1"/>
  <c r="C397" i="71" s="1"/>
  <c r="BD172" i="69"/>
  <c r="C118" i="71" s="1" a="1"/>
  <c r="C118" i="71" s="1"/>
  <c r="C119" i="71" s="1"/>
  <c r="C120" i="71" s="1"/>
  <c r="C121" i="71" s="1"/>
  <c r="C122" i="71" s="1"/>
  <c r="BD173" i="69"/>
  <c r="C163" i="71" s="1" a="1"/>
  <c r="C163" i="71" s="1"/>
  <c r="C164" i="71" s="1"/>
  <c r="C165" i="71" s="1"/>
  <c r="C166" i="71" s="1"/>
  <c r="C167" i="71" s="1"/>
  <c r="BD174" i="69"/>
  <c r="C33" i="71" s="1" a="1"/>
  <c r="C33" i="71" s="1"/>
  <c r="C34" i="71" s="1"/>
  <c r="C35" i="71" s="1"/>
  <c r="C36" i="71" s="1"/>
  <c r="C37" i="71" s="1"/>
  <c r="BD175" i="69"/>
  <c r="BD176" i="69"/>
  <c r="C323" i="71" s="1" a="1"/>
  <c r="C323" i="71" s="1"/>
  <c r="C324" i="71" s="1"/>
  <c r="C325" i="71" s="1"/>
  <c r="C326" i="71" s="1"/>
  <c r="C327" i="71" s="1"/>
  <c r="BD177" i="69"/>
  <c r="C408" i="71" s="1" a="1"/>
  <c r="C408" i="71" s="1"/>
  <c r="C409" i="71" s="1"/>
  <c r="C410" i="71" s="1"/>
  <c r="C411" i="71" s="1"/>
  <c r="C412" i="71" s="1"/>
  <c r="BD178" i="69"/>
  <c r="BD179" i="69"/>
  <c r="C298" i="71" s="1" a="1"/>
  <c r="C298" i="71" s="1"/>
  <c r="C299" i="71" s="1"/>
  <c r="C300" i="71" s="1"/>
  <c r="C301" i="71" s="1"/>
  <c r="C302" i="71" s="1"/>
  <c r="BD180" i="69"/>
  <c r="C248" i="71" s="1" a="1"/>
  <c r="C248" i="71" s="1"/>
  <c r="C249" i="71" s="1"/>
  <c r="C250" i="71" s="1"/>
  <c r="C251" i="71" s="1"/>
  <c r="C252" i="71" s="1"/>
  <c r="BD181" i="69"/>
  <c r="BD182" i="69"/>
  <c r="BD183" i="69"/>
  <c r="BD184" i="69"/>
  <c r="C637" i="71" s="1"/>
  <c r="BD185" i="69"/>
  <c r="C458" i="71" s="1" a="1"/>
  <c r="C458" i="71" s="1"/>
  <c r="C459" i="71" s="1"/>
  <c r="C460" i="71" s="1"/>
  <c r="C461" i="71" s="1"/>
  <c r="C462" i="71" s="1"/>
  <c r="BD186" i="69"/>
  <c r="C363" i="71" s="1" a="1"/>
  <c r="C363" i="71" s="1"/>
  <c r="C364" i="71" s="1"/>
  <c r="C365" i="71" s="1"/>
  <c r="C366" i="71" s="1"/>
  <c r="C367" i="71" s="1"/>
  <c r="BD187" i="69"/>
  <c r="C238" i="71" s="1" a="1"/>
  <c r="C238" i="71" s="1"/>
  <c r="C239" i="71" s="1"/>
  <c r="C240" i="71" s="1"/>
  <c r="C241" i="71" s="1"/>
  <c r="C242" i="71" s="1"/>
  <c r="BD188" i="69"/>
  <c r="C128" i="71" s="1" a="1"/>
  <c r="C128" i="71" s="1"/>
  <c r="C129" i="71" s="1"/>
  <c r="C130" i="71" s="1"/>
  <c r="C131" i="71" s="1"/>
  <c r="C132" i="71" s="1"/>
  <c r="BD189" i="69"/>
  <c r="C428" i="71" s="1" a="1"/>
  <c r="C428" i="71" s="1"/>
  <c r="C429" i="71" s="1"/>
  <c r="C430" i="71" s="1"/>
  <c r="C431" i="71" s="1"/>
  <c r="C432" i="71" s="1"/>
  <c r="BD190" i="69"/>
  <c r="BD191" i="69"/>
  <c r="C568" i="71" s="1" a="1"/>
  <c r="C568" i="71" s="1"/>
  <c r="C569" i="71" s="1"/>
  <c r="C570" i="71" s="1"/>
  <c r="C571" i="71" s="1"/>
  <c r="C572" i="71" s="1"/>
  <c r="BD192" i="69"/>
  <c r="C553" i="71" s="1" a="1"/>
  <c r="C553" i="71" s="1"/>
  <c r="C554" i="71" s="1"/>
  <c r="C555" i="71" s="1"/>
  <c r="C556" i="71" s="1"/>
  <c r="C557" i="71" s="1"/>
  <c r="BD193" i="69"/>
  <c r="C178" i="71" s="1" a="1"/>
  <c r="C178" i="71" s="1"/>
  <c r="C179" i="71" s="1"/>
  <c r="C180" i="71" s="1"/>
  <c r="C181" i="71" s="1"/>
  <c r="C182" i="71" s="1"/>
  <c r="BD194" i="69"/>
  <c r="C173" i="71" s="1" a="1"/>
  <c r="C173" i="71" s="1"/>
  <c r="C174" i="71" s="1"/>
  <c r="C175" i="71" s="1"/>
  <c r="C176" i="71" s="1"/>
  <c r="C177" i="71" s="1"/>
  <c r="BD195" i="69"/>
  <c r="C98" i="71" s="1" a="1"/>
  <c r="C98" i="71" s="1"/>
  <c r="C99" i="71" s="1"/>
  <c r="C100" i="71" s="1"/>
  <c r="C101" i="71" s="1"/>
  <c r="C102" i="71" s="1"/>
  <c r="BD196" i="69"/>
  <c r="C243" i="71" s="1" a="1"/>
  <c r="C243" i="71" s="1"/>
  <c r="C244" i="71" s="1"/>
  <c r="C245" i="71" s="1"/>
  <c r="C246" i="71" s="1"/>
  <c r="C247" i="71" s="1"/>
  <c r="BD197" i="69"/>
  <c r="BD198" i="69"/>
  <c r="C78" i="71" s="1" a="1"/>
  <c r="C78" i="71" s="1"/>
  <c r="C79" i="71" s="1"/>
  <c r="C80" i="71" s="1"/>
  <c r="C81" i="71" s="1"/>
  <c r="C82" i="71" s="1"/>
  <c r="BD199" i="69"/>
  <c r="C108" i="71" s="1" a="1"/>
  <c r="C108" i="71" s="1"/>
  <c r="C109" i="71" s="1"/>
  <c r="C110" i="71" s="1"/>
  <c r="C111" i="71" s="1"/>
  <c r="C112" i="71" s="1"/>
  <c r="BD200" i="69"/>
  <c r="C58" i="71" s="1" a="1"/>
  <c r="C58" i="71" s="1"/>
  <c r="C59" i="71" s="1"/>
  <c r="C60" i="71" s="1"/>
  <c r="C61" i="71" s="1"/>
  <c r="C62" i="71" s="1"/>
  <c r="BD201" i="69"/>
  <c r="C183" i="71" s="1" a="1"/>
  <c r="C183" i="71" s="1"/>
  <c r="C184" i="71" s="1"/>
  <c r="C185" i="71" s="1"/>
  <c r="C186" i="71" s="1"/>
  <c r="C187" i="71" s="1"/>
  <c r="BD202" i="69"/>
  <c r="C218" i="71" s="1" a="1"/>
  <c r="C218" i="71" s="1"/>
  <c r="C219" i="71" s="1"/>
  <c r="C220" i="71" s="1"/>
  <c r="C221" i="71" s="1"/>
  <c r="C222" i="71" s="1"/>
  <c r="BD203" i="69"/>
  <c r="C233" i="71" s="1" a="1"/>
  <c r="C233" i="71" s="1"/>
  <c r="C234" i="71" s="1"/>
  <c r="C235" i="71" s="1"/>
  <c r="C236" i="71" s="1"/>
  <c r="C237" i="71" s="1"/>
  <c r="BD204" i="69"/>
  <c r="BD205" i="69"/>
  <c r="C403" i="71" s="1" a="1"/>
  <c r="C403" i="71" s="1"/>
  <c r="C404" i="71" s="1"/>
  <c r="C405" i="71" s="1"/>
  <c r="C406" i="71" s="1"/>
  <c r="C407" i="71" s="1"/>
  <c r="BD206" i="69"/>
  <c r="C308" i="71" s="1" a="1"/>
  <c r="C308" i="71" s="1"/>
  <c r="C309" i="71" s="1"/>
  <c r="C310" i="71" s="1"/>
  <c r="C311" i="71" s="1"/>
  <c r="C312" i="71" s="1"/>
  <c r="BD207" i="69"/>
  <c r="C658" i="71" s="1" a="1"/>
  <c r="C658" i="71" s="1"/>
  <c r="C659" i="71" s="1"/>
  <c r="C660" i="71" s="1"/>
  <c r="C661" i="71" s="1"/>
  <c r="C662" i="71" s="1"/>
  <c r="BD208" i="69"/>
  <c r="C373" i="71" s="1" a="1"/>
  <c r="C373" i="71" s="1"/>
  <c r="C374" i="71" s="1"/>
  <c r="C375" i="71" s="1"/>
  <c r="C376" i="71" s="1"/>
  <c r="C377" i="71" s="1"/>
  <c r="BD209" i="69"/>
  <c r="C253" i="71" s="1" a="1"/>
  <c r="C253" i="71" s="1"/>
  <c r="C254" i="71" s="1"/>
  <c r="C255" i="71" s="1"/>
  <c r="C256" i="71" s="1"/>
  <c r="C257" i="71" s="1"/>
  <c r="BD210" i="69"/>
  <c r="C663" i="71" s="1" a="1"/>
  <c r="C663" i="71" s="1"/>
  <c r="C143" i="55" s="1" a="1"/>
  <c r="C143" i="55" s="1"/>
  <c r="BD211" i="69"/>
  <c r="BD212" i="69"/>
  <c r="C193" i="71" s="1" a="1"/>
  <c r="C193" i="71" s="1"/>
  <c r="C194" i="71" s="1"/>
  <c r="C195" i="71" s="1"/>
  <c r="C196" i="71" s="1"/>
  <c r="C197" i="71" s="1"/>
  <c r="BD213" i="69"/>
  <c r="C268" i="71" s="1" a="1"/>
  <c r="C268" i="71" s="1"/>
  <c r="C269" i="71" s="1"/>
  <c r="C270" i="71" s="1"/>
  <c r="C271" i="71" s="1"/>
  <c r="C272" i="71" s="1"/>
  <c r="BD214" i="69"/>
  <c r="C483" i="71" s="1" a="1"/>
  <c r="C483" i="71" s="1"/>
  <c r="C484" i="71" s="1"/>
  <c r="C485" i="71" s="1"/>
  <c r="C486" i="71" s="1"/>
  <c r="C487" i="71" s="1"/>
  <c r="BD215" i="69"/>
  <c r="C468" i="71" s="1" a="1"/>
  <c r="C468" i="71" s="1"/>
  <c r="C469" i="71" s="1"/>
  <c r="C470" i="71" s="1"/>
  <c r="C471" i="71" s="1"/>
  <c r="C472" i="71" s="1"/>
  <c r="BD216" i="69"/>
  <c r="C528" i="71" s="1" a="1"/>
  <c r="C528" i="71" s="1"/>
  <c r="C529" i="71" s="1"/>
  <c r="C530" i="71" s="1"/>
  <c r="C531" i="71" s="1"/>
  <c r="C532" i="71" s="1"/>
  <c r="BD217" i="69"/>
  <c r="C463" i="71" s="1" a="1"/>
  <c r="C463" i="71" s="1"/>
  <c r="C464" i="71" s="1"/>
  <c r="C465" i="71" s="1"/>
  <c r="C466" i="71" s="1"/>
  <c r="C467" i="71" s="1"/>
  <c r="BD218" i="69"/>
  <c r="C383" i="71" s="1" a="1"/>
  <c r="C383" i="71" s="1"/>
  <c r="C384" i="71" s="1"/>
  <c r="C385" i="71" s="1"/>
  <c r="C386" i="71" s="1"/>
  <c r="C387" i="71" s="1"/>
  <c r="BD219" i="69"/>
  <c r="C423" i="71" s="1" a="1"/>
  <c r="C423" i="71" s="1"/>
  <c r="C424" i="71" s="1"/>
  <c r="C425" i="71" s="1"/>
  <c r="C426" i="71" s="1"/>
  <c r="C427" i="71" s="1"/>
  <c r="BD220" i="69"/>
  <c r="C288" i="71" s="1" a="1"/>
  <c r="C288" i="71" s="1"/>
  <c r="C289" i="71" s="1"/>
  <c r="C290" i="71" s="1"/>
  <c r="C291" i="71" s="1"/>
  <c r="C292" i="71" s="1"/>
  <c r="BD221" i="69"/>
  <c r="BD222" i="69"/>
  <c r="BD223" i="69"/>
  <c r="C158" i="71" s="1" a="1"/>
  <c r="C158" i="71" s="1"/>
  <c r="C159" i="71" s="1"/>
  <c r="C160" i="71" s="1"/>
  <c r="C161" i="71" s="1"/>
  <c r="C162" i="71" s="1"/>
  <c r="BD224" i="69"/>
  <c r="C83" i="71" s="1" a="1"/>
  <c r="C83" i="71" s="1"/>
  <c r="C84" i="71" s="1"/>
  <c r="C85" i="71" s="1"/>
  <c r="C86" i="71" s="1"/>
  <c r="C87" i="71" s="1"/>
  <c r="BD225" i="69"/>
  <c r="C43" i="71" s="1" a="1"/>
  <c r="C43" i="71" s="1"/>
  <c r="C44" i="71" s="1"/>
  <c r="C45" i="71" s="1"/>
  <c r="C46" i="71" s="1"/>
  <c r="C47" i="71" s="1"/>
  <c r="BD226" i="69"/>
  <c r="C168" i="71" s="1" a="1"/>
  <c r="C168" i="71" s="1"/>
  <c r="C169" i="71" s="1"/>
  <c r="C170" i="71" s="1"/>
  <c r="C171" i="71" s="1"/>
  <c r="C172" i="71" s="1"/>
  <c r="BD227" i="69"/>
  <c r="C88" i="71" s="1" a="1"/>
  <c r="C88" i="71" s="1"/>
  <c r="C89" i="71" s="1"/>
  <c r="C90" i="71" s="1"/>
  <c r="C91" i="71" s="1"/>
  <c r="C92" i="71" s="1"/>
  <c r="BD228" i="69"/>
  <c r="C438" i="71" s="1" a="1"/>
  <c r="C438" i="71" s="1"/>
  <c r="C439" i="71" s="1"/>
  <c r="C440" i="71" s="1"/>
  <c r="C441" i="71" s="1"/>
  <c r="C442" i="71" s="1"/>
  <c r="BD229" i="69"/>
  <c r="BD230" i="69"/>
  <c r="BD231" i="69"/>
  <c r="BD232" i="69"/>
  <c r="BD233" i="69"/>
  <c r="BD234" i="69"/>
  <c r="C133" i="71" s="1" a="1"/>
  <c r="C133" i="71" s="1"/>
  <c r="C134" i="71" s="1"/>
  <c r="C135" i="71" s="1"/>
  <c r="C136" i="71" s="1"/>
  <c r="C137" i="71" s="1"/>
  <c r="BD235" i="69"/>
  <c r="C93" i="71" s="1" a="1"/>
  <c r="C93" i="71" s="1"/>
  <c r="C94" i="71" s="1"/>
  <c r="C95" i="71" s="1"/>
  <c r="C96" i="71" s="1"/>
  <c r="C97" i="71" s="1"/>
  <c r="BD236" i="69"/>
  <c r="C313" i="71" s="1" a="1"/>
  <c r="C313" i="71" s="1"/>
  <c r="C314" i="71" s="1"/>
  <c r="C315" i="71" s="1"/>
  <c r="C316" i="71" s="1"/>
  <c r="C317" i="71" s="1"/>
  <c r="BD237" i="69"/>
  <c r="C138" i="71" s="1" a="1"/>
  <c r="C138" i="71" s="1"/>
  <c r="C139" i="71" s="1"/>
  <c r="C140" i="71" s="1"/>
  <c r="C141" i="71" s="1"/>
  <c r="C142" i="71" s="1"/>
  <c r="BD238" i="69"/>
  <c r="C188" i="71" s="1" a="1"/>
  <c r="C188" i="71" s="1"/>
  <c r="C189" i="71" s="1"/>
  <c r="C190" i="71" s="1"/>
  <c r="C191" i="71" s="1"/>
  <c r="C192" i="71" s="1"/>
  <c r="BD239" i="69"/>
  <c r="C223" i="71" s="1" a="1"/>
  <c r="C223" i="71" s="1"/>
  <c r="C224" i="71" s="1"/>
  <c r="C225" i="71" s="1"/>
  <c r="C226" i="71" s="1"/>
  <c r="C227" i="71" s="1"/>
  <c r="BD240" i="69"/>
  <c r="C303" i="71" s="1" a="1"/>
  <c r="C303" i="71" s="1"/>
  <c r="C304" i="71" s="1"/>
  <c r="C305" i="71" s="1"/>
  <c r="C306" i="71" s="1"/>
  <c r="C307" i="71" s="1"/>
  <c r="BD241" i="69"/>
  <c r="C263" i="71" s="1" a="1"/>
  <c r="C263" i="71" s="1"/>
  <c r="C264" i="71" s="1"/>
  <c r="C265" i="71" s="1"/>
  <c r="C266" i="71" s="1"/>
  <c r="C267" i="71" s="1"/>
  <c r="BD242" i="69"/>
  <c r="C318" i="71" s="1" a="1"/>
  <c r="C318" i="71" s="1"/>
  <c r="C319" i="71" s="1"/>
  <c r="C320" i="71" s="1"/>
  <c r="C321" i="71" s="1"/>
  <c r="C322" i="71" s="1"/>
  <c r="BD243" i="69"/>
  <c r="C573" i="71" s="1" a="1"/>
  <c r="C573" i="71" s="1"/>
  <c r="C574" i="71" s="1"/>
  <c r="C575" i="71" s="1"/>
  <c r="C576" i="71" s="1"/>
  <c r="C577" i="71" s="1"/>
  <c r="BD244" i="69"/>
  <c r="BD245" i="69"/>
  <c r="BD246" i="69"/>
  <c r="BD247" i="69"/>
  <c r="BD248" i="69"/>
  <c r="BD249" i="69"/>
  <c r="BD250" i="69"/>
  <c r="BD251" i="69"/>
  <c r="BD252" i="69"/>
  <c r="BD253" i="69"/>
  <c r="BD254" i="69"/>
  <c r="BD255" i="69"/>
  <c r="BD256" i="69"/>
  <c r="C343" i="71" s="1" a="1"/>
  <c r="C343" i="71" s="1"/>
  <c r="C344" i="71" s="1"/>
  <c r="C345" i="71" s="1"/>
  <c r="C346" i="71" s="1"/>
  <c r="C347" i="71" s="1"/>
  <c r="BD257" i="69"/>
  <c r="C508" i="71" s="1" a="1"/>
  <c r="C508" i="71" s="1"/>
  <c r="C509" i="71" s="1"/>
  <c r="C510" i="71" s="1"/>
  <c r="C511" i="71" s="1"/>
  <c r="C512" i="71" s="1"/>
  <c r="BD258" i="69"/>
  <c r="C583" i="71" s="1" a="1"/>
  <c r="C583" i="71" s="1"/>
  <c r="C584" i="71" s="1"/>
  <c r="C585" i="71" s="1"/>
  <c r="C586" i="71" s="1"/>
  <c r="C587" i="71" s="1"/>
  <c r="BD259" i="69"/>
  <c r="C448" i="71" s="1" a="1"/>
  <c r="C448" i="71" s="1"/>
  <c r="C449" i="71" s="1"/>
  <c r="C450" i="71" s="1"/>
  <c r="C451" i="71" s="1"/>
  <c r="C452" i="71" s="1"/>
  <c r="BD260" i="69"/>
  <c r="C523" i="71" s="1" a="1"/>
  <c r="C523" i="71" s="1"/>
  <c r="C524" i="71" s="1"/>
  <c r="C525" i="71" s="1"/>
  <c r="C526" i="71" s="1"/>
  <c r="C527" i="71" s="1"/>
  <c r="BD261" i="69"/>
  <c r="C398" i="71" s="1" a="1"/>
  <c r="C398" i="71" s="1"/>
  <c r="C399" i="71" s="1"/>
  <c r="C400" i="71" s="1"/>
  <c r="C401" i="71" s="1"/>
  <c r="C402" i="71" s="1"/>
  <c r="BD262" i="69"/>
  <c r="C682" i="71" s="1" a="1"/>
  <c r="C682" i="71" s="1"/>
  <c r="C683" i="71" s="1"/>
  <c r="C684" i="71" s="1"/>
  <c r="C685" i="71" s="1"/>
  <c r="C686" i="71" s="1"/>
  <c r="BD263" i="69"/>
  <c r="C558" i="71" s="1" a="1"/>
  <c r="C558" i="71" s="1"/>
  <c r="C559" i="71" s="1"/>
  <c r="C560" i="71" s="1"/>
  <c r="C561" i="71" s="1"/>
  <c r="C562" i="71" s="1"/>
  <c r="BD264" i="69"/>
  <c r="C353" i="71" s="1" a="1"/>
  <c r="C353" i="71" s="1"/>
  <c r="C354" i="71" s="1"/>
  <c r="C355" i="71" s="1"/>
  <c r="C356" i="71" s="1"/>
  <c r="C357" i="71" s="1"/>
  <c r="BD265" i="69"/>
  <c r="C478" i="71" s="1" a="1"/>
  <c r="C478" i="71" s="1"/>
  <c r="C479" i="71" s="1"/>
  <c r="C480" i="71" s="1"/>
  <c r="C481" i="71" s="1"/>
  <c r="C482" i="71" s="1"/>
  <c r="BD266" i="69"/>
  <c r="C563" i="71" s="1" a="1"/>
  <c r="C563" i="71" s="1"/>
  <c r="C564" i="71" s="1"/>
  <c r="C565" i="71" s="1"/>
  <c r="C566" i="71" s="1"/>
  <c r="C567" i="71" s="1"/>
  <c r="BD267" i="69"/>
  <c r="C388" i="71" s="1" a="1"/>
  <c r="C388" i="71" s="1"/>
  <c r="C389" i="71" s="1"/>
  <c r="C390" i="71" s="1"/>
  <c r="C391" i="71" s="1"/>
  <c r="C392" i="71" s="1"/>
  <c r="BD268" i="69"/>
  <c r="C493" i="71" s="1" a="1"/>
  <c r="C493" i="71" s="1"/>
  <c r="C494" i="71" s="1"/>
  <c r="C495" i="71" s="1"/>
  <c r="C496" i="71" s="1"/>
  <c r="C497" i="71" s="1"/>
  <c r="BD269" i="69"/>
  <c r="C13" i="71" s="1" a="1"/>
  <c r="C13" i="71" s="1"/>
  <c r="C14" i="71" s="1"/>
  <c r="C15" i="71" s="1"/>
  <c r="C16" i="71" s="1"/>
  <c r="C17" i="71" s="1"/>
  <c r="BD270" i="69"/>
  <c r="C473" i="71" s="1" a="1"/>
  <c r="C473" i="71" s="1"/>
  <c r="C474" i="71" s="1"/>
  <c r="C475" i="71" s="1"/>
  <c r="C476" i="71" s="1"/>
  <c r="C477" i="71" s="1"/>
  <c r="BD271" i="69"/>
  <c r="C593" i="71" s="1" a="1"/>
  <c r="C593" i="71" s="1"/>
  <c r="C594" i="71" s="1"/>
  <c r="C595" i="71" s="1"/>
  <c r="C596" i="71" s="1"/>
  <c r="C597" i="71" s="1"/>
  <c r="BD272" i="69"/>
  <c r="C378" i="71" s="1" a="1"/>
  <c r="C378" i="71" s="1"/>
  <c r="C379" i="71" s="1"/>
  <c r="C380" i="71" s="1"/>
  <c r="C381" i="71" s="1"/>
  <c r="C382" i="71" s="1"/>
  <c r="BD273" i="69"/>
  <c r="C533" i="71" s="1" a="1"/>
  <c r="C533" i="71" s="1"/>
  <c r="C534" i="71" s="1"/>
  <c r="C535" i="71" s="1"/>
  <c r="C536" i="71" s="1"/>
  <c r="C537" i="71" s="1"/>
  <c r="BD274" i="69"/>
  <c r="C538" i="71" s="1" a="1"/>
  <c r="C538" i="71" s="1"/>
  <c r="C539" i="71" s="1"/>
  <c r="C540" i="71" s="1"/>
  <c r="C541" i="71" s="1"/>
  <c r="C542" i="71" s="1"/>
  <c r="BD275" i="69"/>
  <c r="C677" i="71" s="1" a="1"/>
  <c r="C677" i="71" s="1"/>
  <c r="C678" i="71" s="1"/>
  <c r="C679" i="71" s="1"/>
  <c r="C680" i="71" s="1"/>
  <c r="C681" i="71" s="1"/>
  <c r="BD276" i="69"/>
  <c r="BD277" i="69"/>
  <c r="BD278" i="69"/>
  <c r="BD279" i="69"/>
  <c r="BD280" i="69"/>
  <c r="BD281" i="69"/>
  <c r="BD282" i="69"/>
  <c r="BD283" i="69"/>
  <c r="BD284" i="69"/>
  <c r="BD288" i="69"/>
  <c r="BD289" i="69"/>
  <c r="BD290" i="69"/>
  <c r="BD291" i="69"/>
  <c r="BD292" i="69"/>
  <c r="BD293" i="69"/>
  <c r="BD294" i="69"/>
  <c r="BD295" i="69"/>
  <c r="BD296" i="69"/>
  <c r="BD297" i="69"/>
  <c r="BD298" i="69"/>
  <c r="BD299" i="69"/>
  <c r="BD300" i="69"/>
  <c r="BD301" i="69"/>
  <c r="BD302" i="69"/>
  <c r="BD303" i="69"/>
  <c r="BD304" i="69"/>
  <c r="BD305" i="69"/>
  <c r="BD306" i="69"/>
  <c r="BD307" i="69"/>
  <c r="BD308" i="69"/>
  <c r="BD309" i="69"/>
  <c r="BD310" i="69"/>
  <c r="BD311" i="69"/>
  <c r="BD312" i="69"/>
  <c r="BD313" i="69"/>
  <c r="BD314" i="69"/>
  <c r="BD315" i="69"/>
  <c r="BD316" i="69"/>
  <c r="BD317" i="69"/>
  <c r="BD318" i="69"/>
  <c r="BD319" i="69"/>
  <c r="BD320" i="69"/>
  <c r="BD321" i="69"/>
  <c r="BD322" i="69"/>
  <c r="BD323" i="69"/>
  <c r="BD324" i="69"/>
  <c r="BD325" i="69"/>
  <c r="BD326" i="69"/>
  <c r="BD327" i="69"/>
  <c r="BD328" i="69"/>
  <c r="BD329" i="69"/>
  <c r="BD330" i="69"/>
  <c r="BD331" i="69"/>
  <c r="BD332" i="69"/>
  <c r="BD333" i="69"/>
  <c r="BD334" i="69"/>
  <c r="BD335" i="69"/>
  <c r="BD336" i="69"/>
  <c r="BD337" i="69"/>
  <c r="BD338" i="69"/>
  <c r="BD339" i="69"/>
  <c r="BD340" i="69"/>
  <c r="BD341" i="69"/>
  <c r="BD342" i="69"/>
  <c r="BD343" i="69"/>
  <c r="BD344" i="69"/>
  <c r="BD345" i="69"/>
  <c r="BD346" i="69"/>
  <c r="BD347" i="69"/>
  <c r="BD348" i="69"/>
  <c r="BD349" i="69"/>
  <c r="BD350" i="69"/>
  <c r="BD351" i="69"/>
  <c r="BD352" i="69"/>
  <c r="BD353" i="69"/>
  <c r="BD354" i="69"/>
  <c r="BD355" i="69"/>
  <c r="BD356" i="69"/>
  <c r="BD357" i="69"/>
  <c r="BD358" i="69"/>
  <c r="BD20" i="69"/>
  <c r="BD21" i="69"/>
  <c r="BD19" i="69"/>
  <c r="U5" i="69"/>
  <c r="U4" i="69"/>
  <c r="U3" i="69"/>
  <c r="U2" i="69"/>
  <c r="Q5" i="69"/>
  <c r="Q4" i="69"/>
  <c r="Q3" i="69"/>
  <c r="Q2" i="69"/>
  <c r="L5" i="69"/>
  <c r="L4" i="69"/>
  <c r="L3" i="69"/>
  <c r="L2" i="69"/>
  <c r="A20" i="69"/>
  <c r="X29" i="3" l="1"/>
  <c r="C141" i="55" a="1"/>
  <c r="C141" i="55" s="1"/>
  <c r="C142" i="55" a="1"/>
  <c r="C142" i="55" s="1"/>
  <c r="C664" i="71"/>
  <c r="C665" i="71" s="1"/>
  <c r="C666" i="71" s="1"/>
  <c r="C667" i="71" s="1"/>
  <c r="C140" i="55" a="1"/>
  <c r="C140" i="55" s="1"/>
  <c r="C4" i="71"/>
  <c r="C5" i="71" s="1"/>
  <c r="C8" i="55" a="1"/>
  <c r="C8" i="55" s="1"/>
  <c r="C139" i="55" a="1"/>
  <c r="C139" i="55" s="1"/>
  <c r="C121" i="55" a="1"/>
  <c r="C121" i="55" s="1"/>
  <c r="C118" i="55" a="1"/>
  <c r="C118" i="55" s="1"/>
  <c r="C119" i="55" a="1"/>
  <c r="C119" i="55" s="1"/>
  <c r="C110" i="55" a="1"/>
  <c r="C110" i="55" s="1"/>
  <c r="C109" i="55" a="1"/>
  <c r="C109" i="55" s="1"/>
  <c r="C105" i="55" a="1"/>
  <c r="C105" i="55" s="1"/>
  <c r="C101" i="55" a="1"/>
  <c r="C101" i="55" s="1"/>
  <c r="C96" i="55" a="1"/>
  <c r="C96" i="55" s="1"/>
  <c r="C92" i="55" a="1"/>
  <c r="C92" i="55" s="1"/>
  <c r="C91" i="55" a="1"/>
  <c r="C91" i="55" s="1"/>
  <c r="C93" i="55" a="1"/>
  <c r="C93" i="55" s="1"/>
  <c r="C86" i="55" a="1"/>
  <c r="C86" i="55" s="1"/>
  <c r="C88" i="55" a="1"/>
  <c r="C88" i="55" s="1"/>
  <c r="C87" i="55" a="1"/>
  <c r="C87" i="55" s="1"/>
  <c r="A21" i="69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A36" i="69" s="1"/>
  <c r="A37" i="69" s="1"/>
  <c r="A38" i="69" s="1"/>
  <c r="A39" i="69" s="1"/>
  <c r="A40" i="69" s="1"/>
  <c r="A41" i="69" s="1"/>
  <c r="A42" i="69" s="1"/>
  <c r="A43" i="69" s="1"/>
  <c r="A44" i="69" s="1"/>
  <c r="A45" i="69" s="1"/>
  <c r="A46" i="69" s="1"/>
  <c r="A47" i="69" s="1"/>
  <c r="A48" i="69" s="1"/>
  <c r="A49" i="69" s="1"/>
  <c r="A50" i="69" s="1"/>
  <c r="A51" i="69" s="1"/>
  <c r="A52" i="69" s="1"/>
  <c r="A53" i="69" s="1"/>
  <c r="A54" i="69" s="1"/>
  <c r="A55" i="69" s="1"/>
  <c r="A56" i="69" s="1"/>
  <c r="A57" i="69" s="1"/>
  <c r="A58" i="69" s="1"/>
  <c r="A59" i="69" s="1"/>
  <c r="A60" i="69" s="1"/>
  <c r="A61" i="69" s="1"/>
  <c r="A62" i="69" s="1"/>
  <c r="A63" i="69" s="1"/>
  <c r="A64" i="69" s="1"/>
  <c r="A65" i="69" s="1"/>
  <c r="A66" i="69" s="1"/>
  <c r="A67" i="69" s="1"/>
  <c r="A68" i="69" s="1"/>
  <c r="A69" i="69" s="1"/>
  <c r="A70" i="69" s="1"/>
  <c r="A71" i="69" s="1"/>
  <c r="A72" i="69" s="1"/>
  <c r="A73" i="69" s="1"/>
  <c r="A74" i="69" s="1"/>
  <c r="A75" i="69" s="1"/>
  <c r="A76" i="69" s="1"/>
  <c r="A77" i="69" s="1"/>
  <c r="A78" i="69" s="1"/>
  <c r="A79" i="69" s="1"/>
  <c r="A80" i="69" s="1"/>
  <c r="A81" i="69" s="1"/>
  <c r="A82" i="69" s="1"/>
  <c r="A83" i="69" s="1"/>
  <c r="A84" i="69" s="1"/>
  <c r="A85" i="69" s="1"/>
  <c r="A86" i="69" s="1"/>
  <c r="A87" i="69" s="1"/>
  <c r="A88" i="69" s="1"/>
  <c r="A89" i="69" s="1"/>
  <c r="A90" i="69" s="1"/>
  <c r="A91" i="69" s="1"/>
  <c r="A92" i="69" s="1"/>
  <c r="A93" i="69" s="1"/>
  <c r="A94" i="69" s="1"/>
  <c r="A95" i="69" s="1"/>
  <c r="A96" i="69" s="1"/>
  <c r="A97" i="69" s="1"/>
  <c r="A98" i="69" s="1"/>
  <c r="A99" i="69" s="1"/>
  <c r="A100" i="69" s="1"/>
  <c r="A101" i="69" s="1"/>
  <c r="A102" i="69" s="1"/>
  <c r="A103" i="69" s="1"/>
  <c r="A104" i="69" s="1"/>
  <c r="A105" i="69" s="1"/>
  <c r="A106" i="69" s="1"/>
  <c r="A107" i="69" s="1"/>
  <c r="A108" i="69" s="1"/>
  <c r="A109" i="69" s="1"/>
  <c r="A110" i="69" s="1"/>
  <c r="A111" i="69" s="1"/>
  <c r="A112" i="69" s="1"/>
  <c r="A113" i="69" s="1"/>
  <c r="A114" i="69" s="1"/>
  <c r="A115" i="69" s="1"/>
  <c r="A116" i="69" s="1"/>
  <c r="A117" i="69" s="1"/>
  <c r="A118" i="69" s="1"/>
  <c r="A119" i="69" s="1"/>
  <c r="A120" i="69" s="1"/>
  <c r="A121" i="69" s="1"/>
  <c r="A122" i="69" s="1"/>
  <c r="A123" i="69" s="1"/>
  <c r="A124" i="69" s="1"/>
  <c r="A125" i="69" s="1"/>
  <c r="A126" i="69" s="1"/>
  <c r="A127" i="69" s="1"/>
  <c r="A128" i="69" s="1"/>
  <c r="A129" i="69" s="1"/>
  <c r="A130" i="69" s="1"/>
  <c r="A131" i="69" s="1"/>
  <c r="A132" i="69" s="1"/>
  <c r="A133" i="69" s="1"/>
  <c r="A134" i="69" s="1"/>
  <c r="A135" i="69" s="1"/>
  <c r="A136" i="69" s="1"/>
  <c r="A137" i="69" s="1"/>
  <c r="A138" i="69" s="1"/>
  <c r="A139" i="69" s="1"/>
  <c r="A140" i="69" s="1"/>
  <c r="A141" i="69" s="1"/>
  <c r="A142" i="69" s="1"/>
  <c r="A143" i="69" s="1"/>
  <c r="A144" i="69" s="1"/>
  <c r="A145" i="69" s="1"/>
  <c r="A146" i="69" s="1"/>
  <c r="A147" i="69" s="1"/>
  <c r="A148" i="69" s="1"/>
  <c r="A149" i="69" s="1"/>
  <c r="A150" i="69" s="1"/>
  <c r="A151" i="69" s="1"/>
  <c r="A152" i="69" s="1"/>
  <c r="A153" i="69" s="1"/>
  <c r="A154" i="69" s="1"/>
  <c r="A155" i="69" s="1"/>
  <c r="A156" i="69" s="1"/>
  <c r="A157" i="69" s="1"/>
  <c r="A158" i="69" s="1"/>
  <c r="A159" i="69" s="1"/>
  <c r="A160" i="69" s="1"/>
  <c r="A161" i="69" s="1"/>
  <c r="A162" i="69" s="1"/>
  <c r="A163" i="69" s="1"/>
  <c r="A164" i="69" s="1"/>
  <c r="A165" i="69" s="1"/>
  <c r="A166" i="69" s="1"/>
  <c r="A167" i="69" s="1"/>
  <c r="A168" i="69" s="1"/>
  <c r="A169" i="69" s="1"/>
  <c r="A170" i="69" s="1"/>
  <c r="A171" i="69" s="1"/>
  <c r="A172" i="69" s="1"/>
  <c r="A173" i="69" s="1"/>
  <c r="A174" i="69" s="1"/>
  <c r="A175" i="69" s="1"/>
  <c r="A176" i="69" s="1"/>
  <c r="A177" i="69" s="1"/>
  <c r="A178" i="69" s="1"/>
  <c r="A179" i="69" s="1"/>
  <c r="A180" i="69" s="1"/>
  <c r="A181" i="69" s="1"/>
  <c r="A182" i="69" s="1"/>
  <c r="A183" i="69" s="1"/>
  <c r="A184" i="69" s="1"/>
  <c r="A185" i="69" s="1"/>
  <c r="A186" i="69" s="1"/>
  <c r="A187" i="69" s="1"/>
  <c r="A188" i="69" s="1"/>
  <c r="A189" i="69" s="1"/>
  <c r="A190" i="69" s="1"/>
  <c r="A191" i="69" s="1"/>
  <c r="A192" i="69" s="1"/>
  <c r="A193" i="69" s="1"/>
  <c r="A194" i="69" s="1"/>
  <c r="A195" i="69" s="1"/>
  <c r="A196" i="69" s="1"/>
  <c r="A197" i="69" s="1"/>
  <c r="A198" i="69" s="1"/>
  <c r="A199" i="69" s="1"/>
  <c r="A200" i="69" s="1"/>
  <c r="A201" i="69" s="1"/>
  <c r="A202" i="69" s="1"/>
  <c r="A203" i="69" s="1"/>
  <c r="A204" i="69" s="1"/>
  <c r="A205" i="69" s="1"/>
  <c r="A206" i="69" s="1"/>
  <c r="A207" i="69" s="1"/>
  <c r="A208" i="69" s="1"/>
  <c r="A209" i="69" s="1"/>
  <c r="A210" i="69" s="1"/>
  <c r="A211" i="69" s="1"/>
  <c r="A212" i="69" s="1"/>
  <c r="A213" i="69" s="1"/>
  <c r="A214" i="69" s="1"/>
  <c r="A215" i="69" s="1"/>
  <c r="A216" i="69" s="1"/>
  <c r="A217" i="69" s="1"/>
  <c r="A218" i="69" s="1"/>
  <c r="A219" i="69" s="1"/>
  <c r="A220" i="69" s="1"/>
  <c r="A221" i="69" s="1"/>
  <c r="A222" i="69" s="1"/>
  <c r="A223" i="69" s="1"/>
  <c r="A224" i="69" s="1"/>
  <c r="A225" i="69" s="1"/>
  <c r="A226" i="69" s="1"/>
  <c r="A227" i="69" s="1"/>
  <c r="A228" i="69" s="1"/>
  <c r="A229" i="69" s="1"/>
  <c r="A230" i="69" s="1"/>
  <c r="A231" i="69" s="1"/>
  <c r="A232" i="69" s="1"/>
  <c r="A233" i="69" s="1"/>
  <c r="A234" i="69" s="1"/>
  <c r="A235" i="69" s="1"/>
  <c r="A236" i="69" s="1"/>
  <c r="A237" i="69" s="1"/>
  <c r="A238" i="69" s="1"/>
  <c r="A239" i="69" s="1"/>
  <c r="A240" i="69" s="1"/>
  <c r="A241" i="69" s="1"/>
  <c r="A242" i="69" s="1"/>
  <c r="A243" i="69" s="1"/>
  <c r="A244" i="69" s="1"/>
  <c r="A245" i="69" s="1"/>
  <c r="A246" i="69" s="1"/>
  <c r="A247" i="69" s="1"/>
  <c r="A248" i="69" s="1"/>
  <c r="A249" i="69" s="1"/>
  <c r="A250" i="69" s="1"/>
  <c r="A251" i="69" s="1"/>
  <c r="A252" i="69" s="1"/>
  <c r="A253" i="69" s="1"/>
  <c r="A254" i="69" s="1"/>
  <c r="A255" i="69" s="1"/>
  <c r="A256" i="69" s="1"/>
  <c r="A257" i="69" s="1"/>
  <c r="A258" i="69" s="1"/>
  <c r="A259" i="69" s="1"/>
  <c r="A260" i="69" s="1"/>
  <c r="A261" i="69" s="1"/>
  <c r="A262" i="69" s="1"/>
  <c r="A263" i="69" s="1"/>
  <c r="A264" i="69" s="1"/>
  <c r="A265" i="69" s="1"/>
  <c r="A266" i="69" s="1"/>
  <c r="A267" i="69" s="1"/>
  <c r="A268" i="69" s="1"/>
  <c r="A269" i="69" s="1"/>
  <c r="A270" i="69" s="1"/>
  <c r="A271" i="69" s="1"/>
  <c r="A272" i="69" s="1"/>
  <c r="A273" i="69" s="1"/>
  <c r="A274" i="69" s="1"/>
  <c r="A275" i="69" s="1"/>
  <c r="A276" i="69" s="1"/>
  <c r="A277" i="69" s="1"/>
  <c r="A278" i="69" s="1"/>
  <c r="A279" i="69" s="1"/>
  <c r="A280" i="69" s="1"/>
  <c r="A281" i="69" s="1"/>
  <c r="A282" i="69" s="1"/>
  <c r="A283" i="69" s="1"/>
  <c r="A284" i="69" s="1"/>
  <c r="A285" i="69" s="1"/>
  <c r="A286" i="69" s="1"/>
  <c r="C80" i="55" a="1"/>
  <c r="C80" i="55" s="1"/>
  <c r="C77" i="55" a="1"/>
  <c r="C77" i="55" s="1"/>
  <c r="C69" i="55" a="1"/>
  <c r="C69" i="55" s="1"/>
  <c r="C79" i="55" a="1"/>
  <c r="C79" i="55" s="1"/>
  <c r="C78" i="55" a="1"/>
  <c r="C78" i="55" s="1"/>
  <c r="C70" i="55" a="1"/>
  <c r="C70" i="55" s="1"/>
  <c r="C74" i="55" a="1"/>
  <c r="C74" i="55" s="1"/>
  <c r="C75" i="55" a="1"/>
  <c r="C75" i="55" s="1"/>
  <c r="C71" i="55" a="1"/>
  <c r="C71" i="55" s="1"/>
  <c r="C73" i="55" a="1"/>
  <c r="C73" i="55" s="1"/>
  <c r="C72" i="55" a="1"/>
  <c r="C72" i="55" s="1"/>
  <c r="C10" i="55" a="1"/>
  <c r="C10" i="55" s="1"/>
  <c r="C68" i="55" a="1"/>
  <c r="C68" i="55" s="1"/>
  <c r="C60" i="55" a="1"/>
  <c r="C60" i="55" s="1"/>
  <c r="C65" i="55" a="1"/>
  <c r="C65" i="55" s="1"/>
  <c r="C55" i="55" a="1"/>
  <c r="C55" i="55" s="1"/>
  <c r="C54" i="55" a="1"/>
  <c r="C54" i="55" s="1"/>
  <c r="C35" i="55" a="1"/>
  <c r="C35" i="55" s="1"/>
  <c r="C26" i="55" a="1"/>
  <c r="C26" i="55" s="1"/>
  <c r="C34" i="55" a="1"/>
  <c r="C34" i="55" s="1"/>
  <c r="C25" i="55" a="1"/>
  <c r="C25" i="55" s="1"/>
  <c r="C41" i="55" a="1"/>
  <c r="C41" i="55" s="1"/>
  <c r="C16" i="55" a="1"/>
  <c r="C16" i="55" s="1"/>
  <c r="C24" i="55" a="1"/>
  <c r="C24" i="55" s="1"/>
  <c r="C39" i="55" a="1"/>
  <c r="C39" i="55" s="1"/>
  <c r="C64" i="55" a="1"/>
  <c r="C64" i="55" s="1"/>
  <c r="C48" i="55" a="1"/>
  <c r="C48" i="55" s="1"/>
  <c r="C51" i="55" a="1"/>
  <c r="C51" i="55" s="1"/>
  <c r="C62" i="55" a="1"/>
  <c r="C62" i="55" s="1"/>
  <c r="C47" i="55" a="1"/>
  <c r="C47" i="55" s="1"/>
  <c r="C46" i="55" a="1"/>
  <c r="C46" i="55" s="1"/>
  <c r="C45" i="55" a="1"/>
  <c r="C45" i="55" s="1"/>
  <c r="C19" i="55" a="1"/>
  <c r="C19" i="55" s="1"/>
  <c r="C29" i="55" a="1"/>
  <c r="C29" i="55" s="1"/>
  <c r="C23" i="55" a="1"/>
  <c r="C23" i="55" s="1"/>
  <c r="C66" i="55" a="1"/>
  <c r="C66" i="55" s="1"/>
  <c r="C49" i="55" a="1"/>
  <c r="C49" i="55" s="1"/>
  <c r="C27" i="55" a="1"/>
  <c r="C27" i="55" s="1"/>
  <c r="C42" i="55" a="1"/>
  <c r="C42" i="55" s="1"/>
  <c r="C43" i="55" a="1"/>
  <c r="C43" i="55" s="1"/>
  <c r="C33" i="55" a="1"/>
  <c r="C33" i="55" s="1"/>
  <c r="C53" i="55" a="1"/>
  <c r="C53" i="55" s="1"/>
  <c r="C58" i="55" a="1"/>
  <c r="C58" i="55" s="1"/>
  <c r="C14" i="55" a="1"/>
  <c r="C14" i="55" s="1"/>
  <c r="C40" i="55" a="1"/>
  <c r="C40" i="55" s="1"/>
  <c r="C31" i="55" a="1"/>
  <c r="C31" i="55" s="1"/>
  <c r="C22" i="55" a="1"/>
  <c r="C22" i="55" s="1"/>
  <c r="C17" i="55" a="1"/>
  <c r="C17" i="55" s="1"/>
  <c r="C28" i="55" a="1"/>
  <c r="C28" i="55" s="1"/>
  <c r="C50" i="55" a="1"/>
  <c r="C50" i="55" s="1"/>
  <c r="C52" i="55" a="1"/>
  <c r="C52" i="55" s="1"/>
  <c r="C32" i="55" a="1"/>
  <c r="C32" i="55" s="1"/>
  <c r="C6" i="71"/>
  <c r="C7" i="71" s="1"/>
  <c r="C12" i="55" a="1"/>
  <c r="C12" i="55" s="1"/>
  <c r="C9" i="55" a="1"/>
  <c r="C9" i="55" s="1"/>
  <c r="C11" i="55" a="1"/>
  <c r="C11" i="55" s="1"/>
  <c r="C13" i="55" a="1"/>
  <c r="C13" i="55" s="1"/>
  <c r="C57" i="55" a="1"/>
  <c r="C57" i="55" s="1"/>
  <c r="C36" i="55" a="1"/>
  <c r="C36" i="55" s="1"/>
  <c r="C20" i="55" a="1"/>
  <c r="C20" i="55" s="1"/>
  <c r="C15" i="55" a="1"/>
  <c r="C15" i="55" s="1"/>
  <c r="C44" i="55" a="1"/>
  <c r="C44" i="55" s="1"/>
  <c r="C18" i="55" a="1"/>
  <c r="C18" i="55" s="1"/>
  <c r="C37" i="55" a="1"/>
  <c r="C37" i="55" s="1"/>
  <c r="C38" i="55" a="1"/>
  <c r="C38" i="55" s="1"/>
  <c r="C59" i="55" a="1"/>
  <c r="C59" i="55" s="1"/>
  <c r="C30" i="55" a="1"/>
  <c r="C30" i="55" s="1"/>
  <c r="C21" i="55" a="1"/>
  <c r="C21" i="55" s="1"/>
  <c r="C56" i="55" a="1"/>
  <c r="C56" i="55" s="1"/>
  <c r="C61" i="55" a="1"/>
  <c r="C61" i="55" s="1"/>
  <c r="A113" i="71"/>
  <c r="A118" i="71" s="1"/>
  <c r="A123" i="71" s="1"/>
  <c r="A128" i="71" s="1"/>
  <c r="A133" i="71" s="1"/>
  <c r="A138" i="71" s="1"/>
  <c r="A143" i="71" s="1"/>
  <c r="L6" i="69"/>
  <c r="U6" i="69"/>
  <c r="Q6" i="69"/>
  <c r="M37" i="3"/>
  <c r="C137" i="55" l="1" a="1"/>
  <c r="C137" i="55" s="1"/>
  <c r="C138" i="55" a="1"/>
  <c r="C138" i="55" s="1"/>
  <c r="C112" i="55" a="1"/>
  <c r="C112" i="55" s="1"/>
  <c r="C136" i="55" a="1"/>
  <c r="C136" i="55" s="1"/>
  <c r="C134" i="55" a="1"/>
  <c r="C134" i="55" s="1"/>
  <c r="C135" i="55" a="1"/>
  <c r="C135" i="55" s="1"/>
  <c r="C81" i="55" a="1"/>
  <c r="C81" i="55" s="1"/>
  <c r="C127" i="55" a="1"/>
  <c r="C127" i="55" s="1"/>
  <c r="C131" i="55" a="1"/>
  <c r="C131" i="55" s="1"/>
  <c r="C132" i="55" a="1"/>
  <c r="C132" i="55" s="1"/>
  <c r="C133" i="55" a="1"/>
  <c r="C133" i="55" s="1"/>
  <c r="C116" i="55" a="1"/>
  <c r="C116" i="55" s="1"/>
  <c r="C120" i="55" a="1"/>
  <c r="C120" i="55" s="1"/>
  <c r="C114" i="55" a="1"/>
  <c r="C114" i="55" s="1"/>
  <c r="C97" i="55" a="1"/>
  <c r="C97" i="55" s="1"/>
  <c r="C124" i="55" a="1"/>
  <c r="C124" i="55" s="1"/>
  <c r="C126" i="55" a="1"/>
  <c r="C126" i="55" s="1"/>
  <c r="C129" i="55" a="1"/>
  <c r="C129" i="55" s="1"/>
  <c r="C130" i="55" a="1"/>
  <c r="C130" i="55" s="1"/>
  <c r="C99" i="55" a="1"/>
  <c r="C99" i="55" s="1"/>
  <c r="C76" i="55" a="1"/>
  <c r="C76" i="55" s="1"/>
  <c r="C123" i="55" a="1"/>
  <c r="C123" i="55" s="1"/>
  <c r="C122" i="55" a="1"/>
  <c r="C122" i="55" s="1"/>
  <c r="C125" i="55" a="1"/>
  <c r="C125" i="55" s="1"/>
  <c r="C128" i="55" a="1"/>
  <c r="C128" i="55" s="1"/>
  <c r="C115" i="55" a="1"/>
  <c r="C115" i="55" s="1"/>
  <c r="C117" i="55" a="1"/>
  <c r="C117" i="55" s="1"/>
  <c r="C113" i="55" a="1"/>
  <c r="C113" i="55" s="1"/>
  <c r="C63" i="55" a="1"/>
  <c r="C63" i="55" s="1"/>
  <c r="C103" i="55" a="1"/>
  <c r="C103" i="55" s="1"/>
  <c r="C111" i="55" a="1"/>
  <c r="C111" i="55" s="1"/>
  <c r="C67" i="55" a="1"/>
  <c r="C67" i="55" s="1"/>
  <c r="C108" i="55" a="1"/>
  <c r="C108" i="55" s="1"/>
  <c r="C107" i="55" a="1"/>
  <c r="C107" i="55" s="1"/>
  <c r="C106" i="55" a="1"/>
  <c r="C106" i="55" s="1"/>
  <c r="C104" i="55" a="1"/>
  <c r="C104" i="55" s="1"/>
  <c r="C100" i="55" a="1"/>
  <c r="C100" i="55" s="1"/>
  <c r="C83" i="55" a="1"/>
  <c r="C83" i="55" s="1"/>
  <c r="C102" i="55" a="1"/>
  <c r="C102" i="55" s="1"/>
  <c r="C98" i="55" a="1"/>
  <c r="C98" i="55" s="1"/>
  <c r="C95" i="55" a="1"/>
  <c r="C95" i="55" s="1"/>
  <c r="C94" i="55" a="1"/>
  <c r="C94" i="55" s="1"/>
  <c r="C84" i="55" a="1"/>
  <c r="C84" i="55" s="1"/>
  <c r="C90" i="55" a="1"/>
  <c r="C90" i="55" s="1"/>
  <c r="C85" i="55" a="1"/>
  <c r="C85" i="55" s="1"/>
  <c r="C82" i="55" a="1"/>
  <c r="C82" i="55" s="1"/>
  <c r="C89" i="55" a="1"/>
  <c r="C89" i="55" s="1"/>
  <c r="L274" i="63"/>
  <c r="B274" i="63"/>
  <c r="J274" i="63" s="1"/>
  <c r="D275" i="63"/>
  <c r="D274" i="63"/>
  <c r="A287" i="69"/>
  <c r="AA274" i="63"/>
  <c r="A148" i="71"/>
  <c r="A153" i="71" s="1"/>
  <c r="A158" i="71" s="1"/>
  <c r="A163" i="71" s="1"/>
  <c r="A168" i="71" s="1"/>
  <c r="A173" i="71" s="1"/>
  <c r="A178" i="71" s="1"/>
  <c r="D8" i="63"/>
  <c r="B7" i="63"/>
  <c r="C8" i="65"/>
  <c r="N8" i="65" s="1"/>
  <c r="L8" i="65" s="1"/>
  <c r="V52" i="3"/>
  <c r="U52" i="3"/>
  <c r="T52" i="3"/>
  <c r="S52" i="3"/>
  <c r="R52" i="3"/>
  <c r="J52" i="3"/>
  <c r="I52" i="3"/>
  <c r="D52" i="3"/>
  <c r="V46" i="3"/>
  <c r="U46" i="3"/>
  <c r="T46" i="3"/>
  <c r="S46" i="3"/>
  <c r="R46" i="3"/>
  <c r="J46" i="3"/>
  <c r="I46" i="3"/>
  <c r="D46" i="3"/>
  <c r="V45" i="3"/>
  <c r="U45" i="3"/>
  <c r="T45" i="3"/>
  <c r="S45" i="3"/>
  <c r="R45" i="3"/>
  <c r="J45" i="3"/>
  <c r="I45" i="3"/>
  <c r="D45" i="3"/>
  <c r="D37" i="3"/>
  <c r="D33" i="3"/>
  <c r="D17" i="3"/>
  <c r="D9" i="3"/>
  <c r="K274" i="63" l="1"/>
  <c r="C274" i="63"/>
  <c r="AA275" i="63"/>
  <c r="B275" i="63"/>
  <c r="L275" i="63"/>
  <c r="A183" i="71"/>
  <c r="A188" i="71" s="1"/>
  <c r="A193" i="71" s="1"/>
  <c r="A198" i="71" s="1"/>
  <c r="C7" i="63"/>
  <c r="K7" i="63"/>
  <c r="J7" i="63"/>
  <c r="D13" i="67"/>
  <c r="E13" i="67"/>
  <c r="I13" i="67" s="1"/>
  <c r="F13" i="67"/>
  <c r="H13" i="67"/>
  <c r="D14" i="67"/>
  <c r="E14" i="67"/>
  <c r="I14" i="67" s="1"/>
  <c r="F14" i="67"/>
  <c r="H14" i="67"/>
  <c r="D15" i="67"/>
  <c r="E15" i="67"/>
  <c r="I15" i="67" s="1"/>
  <c r="F15" i="67"/>
  <c r="H15" i="67"/>
  <c r="J275" i="63" l="1"/>
  <c r="C275" i="63"/>
  <c r="K275" i="63"/>
  <c r="A203" i="71"/>
  <c r="D10" i="67"/>
  <c r="E10" i="67"/>
  <c r="I10" i="67" s="1"/>
  <c r="F10" i="67"/>
  <c r="H10" i="67"/>
  <c r="D11" i="67"/>
  <c r="E11" i="67"/>
  <c r="I11" i="67" s="1"/>
  <c r="F11" i="67"/>
  <c r="H11" i="67"/>
  <c r="D12" i="67"/>
  <c r="E12" i="67"/>
  <c r="I12" i="67" s="1"/>
  <c r="F12" i="67"/>
  <c r="H12" i="67"/>
  <c r="A208" i="71" l="1"/>
  <c r="A213" i="71" s="1"/>
  <c r="D8" i="67"/>
  <c r="E8" i="67"/>
  <c r="I8" i="67" s="1"/>
  <c r="F8" i="67"/>
  <c r="H8" i="67"/>
  <c r="D9" i="67"/>
  <c r="E9" i="67"/>
  <c r="I9" i="67" s="1"/>
  <c r="F9" i="67"/>
  <c r="H9" i="67"/>
  <c r="A218" i="71" l="1"/>
  <c r="A223" i="71" s="1"/>
  <c r="A228" i="71" s="1"/>
  <c r="A233" i="71" s="1"/>
  <c r="A238" i="71" s="1"/>
  <c r="A243" i="71" s="1"/>
  <c r="A248" i="71" s="1"/>
  <c r="A253" i="71" s="1"/>
  <c r="A258" i="71" s="1"/>
  <c r="A263" i="71" s="1"/>
  <c r="A268" i="71" s="1"/>
  <c r="J603" i="69"/>
  <c r="J602" i="69"/>
  <c r="J601" i="69"/>
  <c r="J600" i="69"/>
  <c r="J599" i="69"/>
  <c r="J598" i="69"/>
  <c r="J597" i="69"/>
  <c r="J596" i="69"/>
  <c r="J595" i="69"/>
  <c r="J594" i="69"/>
  <c r="J593" i="69"/>
  <c r="J592" i="69"/>
  <c r="J591" i="69"/>
  <c r="J590" i="69"/>
  <c r="J589" i="69"/>
  <c r="J588" i="69"/>
  <c r="J587" i="69"/>
  <c r="J586" i="69"/>
  <c r="J585" i="69"/>
  <c r="J584" i="69"/>
  <c r="J583" i="69"/>
  <c r="J582" i="69"/>
  <c r="J581" i="69"/>
  <c r="J580" i="69"/>
  <c r="J579" i="69"/>
  <c r="J578" i="69"/>
  <c r="J577" i="69"/>
  <c r="J576" i="69"/>
  <c r="H462" i="69"/>
  <c r="J452" i="69"/>
  <c r="AH358" i="69"/>
  <c r="AG358" i="69"/>
  <c r="AF358" i="69"/>
  <c r="Z358" i="69"/>
  <c r="Y358" i="69"/>
  <c r="X358" i="69"/>
  <c r="AB358" i="69" s="1"/>
  <c r="AH357" i="69"/>
  <c r="AG357" i="69"/>
  <c r="AF357" i="69"/>
  <c r="Z357" i="69" a="1"/>
  <c r="Z357" i="69" s="1"/>
  <c r="Y357" i="69" a="1"/>
  <c r="Y357" i="69" s="1"/>
  <c r="X357" i="69" a="1"/>
  <c r="X357" i="69" s="1"/>
  <c r="AH356" i="69"/>
  <c r="AG356" i="69"/>
  <c r="AF356" i="69"/>
  <c r="Z356" i="69" a="1"/>
  <c r="Z356" i="69" s="1"/>
  <c r="Y356" i="69" a="1"/>
  <c r="Y356" i="69" s="1"/>
  <c r="X356" i="69" a="1"/>
  <c r="X356" i="69" s="1"/>
  <c r="AH355" i="69"/>
  <c r="AG355" i="69"/>
  <c r="AF355" i="69"/>
  <c r="Z355" i="69" a="1"/>
  <c r="Z355" i="69" s="1"/>
  <c r="Y355" i="69" a="1"/>
  <c r="Y355" i="69" s="1"/>
  <c r="X355" i="69" a="1"/>
  <c r="X355" i="69" s="1"/>
  <c r="AH354" i="69"/>
  <c r="AG354" i="69"/>
  <c r="AF354" i="69"/>
  <c r="Z354" i="69" a="1"/>
  <c r="Z354" i="69" s="1"/>
  <c r="Y354" i="69" a="1"/>
  <c r="Y354" i="69" s="1"/>
  <c r="X354" i="69" a="1"/>
  <c r="X354" i="69" s="1"/>
  <c r="AH353" i="69"/>
  <c r="AG353" i="69"/>
  <c r="AF353" i="69"/>
  <c r="Z353" i="69" a="1"/>
  <c r="Z353" i="69" s="1"/>
  <c r="Y353" i="69" a="1"/>
  <c r="Y353" i="69" s="1"/>
  <c r="X353" i="69" a="1"/>
  <c r="X353" i="69" s="1"/>
  <c r="AH352" i="69"/>
  <c r="AG352" i="69"/>
  <c r="AF352" i="69"/>
  <c r="Z352" i="69" a="1"/>
  <c r="Z352" i="69" s="1"/>
  <c r="Y352" i="69" a="1"/>
  <c r="Y352" i="69" s="1"/>
  <c r="X352" i="69" a="1"/>
  <c r="X352" i="69" s="1"/>
  <c r="AH351" i="69"/>
  <c r="AG351" i="69"/>
  <c r="AF351" i="69"/>
  <c r="Z351" i="69" a="1"/>
  <c r="Z351" i="69" s="1"/>
  <c r="Y351" i="69" a="1"/>
  <c r="Y351" i="69" s="1"/>
  <c r="X351" i="69" a="1"/>
  <c r="X351" i="69" s="1"/>
  <c r="AH350" i="69"/>
  <c r="AG350" i="69"/>
  <c r="AF350" i="69"/>
  <c r="Z350" i="69" a="1"/>
  <c r="Z350" i="69" s="1"/>
  <c r="Y350" i="69" a="1"/>
  <c r="Y350" i="69" s="1"/>
  <c r="X350" i="69" a="1"/>
  <c r="X350" i="69" s="1"/>
  <c r="AH349" i="69"/>
  <c r="AG349" i="69"/>
  <c r="AF349" i="69"/>
  <c r="Z349" i="69" a="1"/>
  <c r="Z349" i="69" s="1"/>
  <c r="Y349" i="69" a="1"/>
  <c r="Y349" i="69" s="1"/>
  <c r="X349" i="69" a="1"/>
  <c r="X349" i="69" s="1"/>
  <c r="AH348" i="69"/>
  <c r="AG348" i="69"/>
  <c r="AF348" i="69"/>
  <c r="Z348" i="69" a="1"/>
  <c r="Z348" i="69" s="1"/>
  <c r="Y348" i="69" a="1"/>
  <c r="Y348" i="69" s="1"/>
  <c r="X348" i="69" a="1"/>
  <c r="X348" i="69" s="1"/>
  <c r="AH347" i="69"/>
  <c r="AG347" i="69"/>
  <c r="AF347" i="69"/>
  <c r="Z347" i="69" a="1"/>
  <c r="Z347" i="69" s="1"/>
  <c r="Y347" i="69" a="1"/>
  <c r="Y347" i="69" s="1"/>
  <c r="X347" i="69" a="1"/>
  <c r="X347" i="69" s="1"/>
  <c r="AH346" i="69"/>
  <c r="AG346" i="69"/>
  <c r="AF346" i="69"/>
  <c r="Z346" i="69" a="1"/>
  <c r="Z346" i="69" s="1"/>
  <c r="Y346" i="69" a="1"/>
  <c r="Y346" i="69" s="1"/>
  <c r="X346" i="69" a="1"/>
  <c r="X346" i="69" s="1"/>
  <c r="AH345" i="69"/>
  <c r="AG345" i="69"/>
  <c r="AF345" i="69"/>
  <c r="Z345" i="69" a="1"/>
  <c r="Z345" i="69" s="1"/>
  <c r="Y345" i="69" a="1"/>
  <c r="Y345" i="69" s="1"/>
  <c r="X345" i="69" a="1"/>
  <c r="X345" i="69" s="1"/>
  <c r="AH344" i="69"/>
  <c r="AG344" i="69"/>
  <c r="AF344" i="69"/>
  <c r="Z344" i="69" a="1"/>
  <c r="Z344" i="69" s="1"/>
  <c r="Y344" i="69" a="1"/>
  <c r="Y344" i="69" s="1"/>
  <c r="X344" i="69" a="1"/>
  <c r="X344" i="69" s="1"/>
  <c r="AH343" i="69"/>
  <c r="AG343" i="69"/>
  <c r="AF343" i="69"/>
  <c r="Z343" i="69" a="1"/>
  <c r="Z343" i="69" s="1"/>
  <c r="Y343" i="69" a="1"/>
  <c r="Y343" i="69" s="1"/>
  <c r="X343" i="69" a="1"/>
  <c r="X343" i="69" s="1"/>
  <c r="AH342" i="69"/>
  <c r="AG342" i="69"/>
  <c r="AF342" i="69"/>
  <c r="Z342" i="69" a="1"/>
  <c r="Z342" i="69" s="1"/>
  <c r="Y342" i="69" a="1"/>
  <c r="Y342" i="69" s="1"/>
  <c r="X342" i="69" a="1"/>
  <c r="X342" i="69" s="1"/>
  <c r="AH341" i="69"/>
  <c r="AG341" i="69"/>
  <c r="AF341" i="69"/>
  <c r="Z341" i="69" a="1"/>
  <c r="Z341" i="69" s="1"/>
  <c r="Y341" i="69" a="1"/>
  <c r="Y341" i="69" s="1"/>
  <c r="X341" i="69" a="1"/>
  <c r="X341" i="69" s="1"/>
  <c r="AH340" i="69"/>
  <c r="AG340" i="69"/>
  <c r="AF340" i="69"/>
  <c r="Z340" i="69" a="1"/>
  <c r="Z340" i="69" s="1"/>
  <c r="Y340" i="69" a="1"/>
  <c r="Y340" i="69" s="1"/>
  <c r="X340" i="69" a="1"/>
  <c r="X340" i="69" s="1"/>
  <c r="AH339" i="69"/>
  <c r="AG339" i="69"/>
  <c r="AF339" i="69"/>
  <c r="Z339" i="69" a="1"/>
  <c r="Z339" i="69" s="1"/>
  <c r="Y339" i="69" a="1"/>
  <c r="Y339" i="69" s="1"/>
  <c r="X339" i="69" a="1"/>
  <c r="X339" i="69" s="1"/>
  <c r="AH338" i="69"/>
  <c r="AG338" i="69"/>
  <c r="AF338" i="69"/>
  <c r="Z338" i="69" a="1"/>
  <c r="Z338" i="69" s="1"/>
  <c r="Y338" i="69" a="1"/>
  <c r="Y338" i="69" s="1"/>
  <c r="X338" i="69" a="1"/>
  <c r="X338" i="69" s="1"/>
  <c r="AH337" i="69"/>
  <c r="AG337" i="69"/>
  <c r="AF337" i="69"/>
  <c r="Z337" i="69" a="1"/>
  <c r="Z337" i="69" s="1"/>
  <c r="Y337" i="69" a="1"/>
  <c r="Y337" i="69" s="1"/>
  <c r="X337" i="69" a="1"/>
  <c r="X337" i="69" s="1"/>
  <c r="AH336" i="69"/>
  <c r="AG336" i="69"/>
  <c r="AF336" i="69"/>
  <c r="Z336" i="69" a="1"/>
  <c r="Z336" i="69" s="1"/>
  <c r="Y336" i="69" a="1"/>
  <c r="Y336" i="69" s="1"/>
  <c r="X336" i="69" a="1"/>
  <c r="X336" i="69" s="1"/>
  <c r="AH335" i="69"/>
  <c r="AG335" i="69"/>
  <c r="AF335" i="69"/>
  <c r="Z335" i="69" a="1"/>
  <c r="Z335" i="69" s="1"/>
  <c r="Y335" i="69" a="1"/>
  <c r="Y335" i="69" s="1"/>
  <c r="X335" i="69" a="1"/>
  <c r="X335" i="69" s="1"/>
  <c r="AH334" i="69"/>
  <c r="AG334" i="69"/>
  <c r="AF334" i="69"/>
  <c r="Z334" i="69" a="1"/>
  <c r="Z334" i="69" s="1"/>
  <c r="Y334" i="69" a="1"/>
  <c r="Y334" i="69" s="1"/>
  <c r="X334" i="69" a="1"/>
  <c r="X334" i="69" s="1"/>
  <c r="AH333" i="69"/>
  <c r="AG333" i="69"/>
  <c r="AF333" i="69"/>
  <c r="Z333" i="69" a="1"/>
  <c r="Z333" i="69" s="1"/>
  <c r="Y333" i="69" a="1"/>
  <c r="Y333" i="69" s="1"/>
  <c r="X333" i="69" a="1"/>
  <c r="X333" i="69" s="1"/>
  <c r="AH332" i="69"/>
  <c r="AG332" i="69"/>
  <c r="AF332" i="69"/>
  <c r="Z332" i="69" a="1"/>
  <c r="Z332" i="69" s="1"/>
  <c r="Y332" i="69" a="1"/>
  <c r="Y332" i="69" s="1"/>
  <c r="X332" i="69" a="1"/>
  <c r="X332" i="69" s="1"/>
  <c r="AH331" i="69"/>
  <c r="AG331" i="69"/>
  <c r="AF331" i="69"/>
  <c r="Z331" i="69" a="1"/>
  <c r="Z331" i="69" s="1"/>
  <c r="Y331" i="69" a="1"/>
  <c r="Y331" i="69" s="1"/>
  <c r="X331" i="69" a="1"/>
  <c r="X331" i="69" s="1"/>
  <c r="AH330" i="69"/>
  <c r="AG330" i="69"/>
  <c r="AF330" i="69"/>
  <c r="Z330" i="69" a="1"/>
  <c r="Z330" i="69" s="1"/>
  <c r="Y330" i="69" a="1"/>
  <c r="Y330" i="69" s="1"/>
  <c r="X330" i="69" a="1"/>
  <c r="X330" i="69" s="1"/>
  <c r="AH329" i="69"/>
  <c r="AG329" i="69"/>
  <c r="AF329" i="69"/>
  <c r="Z329" i="69" a="1"/>
  <c r="Z329" i="69" s="1"/>
  <c r="Y329" i="69" a="1"/>
  <c r="Y329" i="69" s="1"/>
  <c r="X329" i="69" a="1"/>
  <c r="X329" i="69" s="1"/>
  <c r="AH328" i="69"/>
  <c r="AG328" i="69"/>
  <c r="AF328" i="69"/>
  <c r="Z328" i="69" a="1"/>
  <c r="Z328" i="69" s="1"/>
  <c r="Y328" i="69" a="1"/>
  <c r="Y328" i="69" s="1"/>
  <c r="X328" i="69" a="1"/>
  <c r="X328" i="69" s="1"/>
  <c r="AH327" i="69"/>
  <c r="AG327" i="69"/>
  <c r="AF327" i="69"/>
  <c r="Z327" i="69" a="1"/>
  <c r="Z327" i="69" s="1"/>
  <c r="Y327" i="69" a="1"/>
  <c r="Y327" i="69" s="1"/>
  <c r="X327" i="69" a="1"/>
  <c r="X327" i="69" s="1"/>
  <c r="AH326" i="69"/>
  <c r="AG326" i="69"/>
  <c r="AF326" i="69"/>
  <c r="Z326" i="69" a="1"/>
  <c r="Z326" i="69" s="1"/>
  <c r="Y326" i="69" a="1"/>
  <c r="Y326" i="69" s="1"/>
  <c r="X326" i="69" a="1"/>
  <c r="X326" i="69" s="1"/>
  <c r="AH325" i="69"/>
  <c r="AG325" i="69"/>
  <c r="AF325" i="69"/>
  <c r="Z325" i="69" a="1"/>
  <c r="Z325" i="69" s="1"/>
  <c r="Y325" i="69" a="1"/>
  <c r="Y325" i="69" s="1"/>
  <c r="X325" i="69" a="1"/>
  <c r="X325" i="69" s="1"/>
  <c r="AH324" i="69"/>
  <c r="AG324" i="69"/>
  <c r="AF324" i="69"/>
  <c r="Z324" i="69" a="1"/>
  <c r="Z324" i="69" s="1"/>
  <c r="Y324" i="69" a="1"/>
  <c r="Y324" i="69" s="1"/>
  <c r="X324" i="69" a="1"/>
  <c r="X324" i="69" s="1"/>
  <c r="AH323" i="69"/>
  <c r="AG323" i="69"/>
  <c r="AF323" i="69"/>
  <c r="Z323" i="69" a="1"/>
  <c r="Z323" i="69" s="1"/>
  <c r="Y323" i="69" a="1"/>
  <c r="Y323" i="69" s="1"/>
  <c r="X323" i="69" a="1"/>
  <c r="X323" i="69" s="1"/>
  <c r="AH322" i="69"/>
  <c r="AG322" i="69"/>
  <c r="AF322" i="69"/>
  <c r="Z322" i="69" a="1"/>
  <c r="Z322" i="69" s="1"/>
  <c r="Y322" i="69" a="1"/>
  <c r="Y322" i="69" s="1"/>
  <c r="X322" i="69" a="1"/>
  <c r="X322" i="69" s="1"/>
  <c r="AH321" i="69"/>
  <c r="AG321" i="69"/>
  <c r="AF321" i="69"/>
  <c r="Z321" i="69" a="1"/>
  <c r="Z321" i="69" s="1"/>
  <c r="Y321" i="69" a="1"/>
  <c r="Y321" i="69" s="1"/>
  <c r="X321" i="69" a="1"/>
  <c r="X321" i="69" s="1"/>
  <c r="AH320" i="69"/>
  <c r="AG320" i="69"/>
  <c r="AF320" i="69"/>
  <c r="Z320" i="69" a="1"/>
  <c r="Z320" i="69" s="1"/>
  <c r="Y320" i="69" a="1"/>
  <c r="Y320" i="69" s="1"/>
  <c r="X320" i="69" a="1"/>
  <c r="X320" i="69" s="1"/>
  <c r="AH319" i="69"/>
  <c r="AG319" i="69"/>
  <c r="AF319" i="69"/>
  <c r="Z319" i="69" a="1"/>
  <c r="Z319" i="69" s="1"/>
  <c r="Y319" i="69" a="1"/>
  <c r="Y319" i="69" s="1"/>
  <c r="X319" i="69" a="1"/>
  <c r="X319" i="69" s="1"/>
  <c r="AH318" i="69"/>
  <c r="AG318" i="69"/>
  <c r="AF318" i="69"/>
  <c r="Z318" i="69" a="1"/>
  <c r="Z318" i="69" s="1"/>
  <c r="Y318" i="69" a="1"/>
  <c r="Y318" i="69" s="1"/>
  <c r="X318" i="69" a="1"/>
  <c r="X318" i="69" s="1"/>
  <c r="AH317" i="69"/>
  <c r="AG317" i="69"/>
  <c r="AF317" i="69"/>
  <c r="Z317" i="69" a="1"/>
  <c r="Z317" i="69" s="1"/>
  <c r="Y317" i="69" a="1"/>
  <c r="Y317" i="69" s="1"/>
  <c r="X317" i="69" a="1"/>
  <c r="X317" i="69" s="1"/>
  <c r="AH316" i="69"/>
  <c r="AG316" i="69"/>
  <c r="AF316" i="69"/>
  <c r="Z316" i="69" a="1"/>
  <c r="Z316" i="69" s="1"/>
  <c r="Y316" i="69" a="1"/>
  <c r="Y316" i="69" s="1"/>
  <c r="X316" i="69" a="1"/>
  <c r="X316" i="69" s="1"/>
  <c r="AH315" i="69"/>
  <c r="AG315" i="69"/>
  <c r="AF315" i="69"/>
  <c r="Z315" i="69" a="1"/>
  <c r="Z315" i="69" s="1"/>
  <c r="Y315" i="69" a="1"/>
  <c r="Y315" i="69" s="1"/>
  <c r="X315" i="69" a="1"/>
  <c r="X315" i="69" s="1"/>
  <c r="AH314" i="69"/>
  <c r="AG314" i="69"/>
  <c r="AF314" i="69"/>
  <c r="Z314" i="69" a="1"/>
  <c r="Z314" i="69" s="1"/>
  <c r="Y314" i="69" a="1"/>
  <c r="Y314" i="69" s="1"/>
  <c r="X314" i="69" a="1"/>
  <c r="X314" i="69" s="1"/>
  <c r="AH313" i="69"/>
  <c r="AG313" i="69"/>
  <c r="AF313" i="69"/>
  <c r="Z313" i="69" a="1"/>
  <c r="Z313" i="69" s="1"/>
  <c r="Y313" i="69" a="1"/>
  <c r="Y313" i="69" s="1"/>
  <c r="X313" i="69" a="1"/>
  <c r="X313" i="69" s="1"/>
  <c r="AH312" i="69"/>
  <c r="AG312" i="69"/>
  <c r="AF312" i="69"/>
  <c r="Z312" i="69" a="1"/>
  <c r="Z312" i="69" s="1"/>
  <c r="Y312" i="69" a="1"/>
  <c r="Y312" i="69" s="1"/>
  <c r="X312" i="69" a="1"/>
  <c r="X312" i="69" s="1"/>
  <c r="AH311" i="69"/>
  <c r="AG311" i="69"/>
  <c r="AF311" i="69"/>
  <c r="Z311" i="69" a="1"/>
  <c r="Z311" i="69" s="1"/>
  <c r="Y311" i="69" a="1"/>
  <c r="Y311" i="69" s="1"/>
  <c r="X311" i="69" a="1"/>
  <c r="X311" i="69" s="1"/>
  <c r="AH310" i="69"/>
  <c r="AG310" i="69"/>
  <c r="AF310" i="69"/>
  <c r="Z310" i="69" a="1"/>
  <c r="Z310" i="69" s="1"/>
  <c r="Y310" i="69" a="1"/>
  <c r="Y310" i="69" s="1"/>
  <c r="X310" i="69" a="1"/>
  <c r="X310" i="69" s="1"/>
  <c r="AH309" i="69"/>
  <c r="AG309" i="69"/>
  <c r="AF309" i="69"/>
  <c r="Z309" i="69" a="1"/>
  <c r="Z309" i="69" s="1"/>
  <c r="Y309" i="69" a="1"/>
  <c r="Y309" i="69" s="1"/>
  <c r="X309" i="69" a="1"/>
  <c r="X309" i="69" s="1"/>
  <c r="AH308" i="69"/>
  <c r="AG308" i="69"/>
  <c r="AF308" i="69"/>
  <c r="Z308" i="69" a="1"/>
  <c r="Z308" i="69" s="1"/>
  <c r="Y308" i="69" a="1"/>
  <c r="Y308" i="69" s="1"/>
  <c r="X308" i="69" a="1"/>
  <c r="X308" i="69" s="1"/>
  <c r="AH307" i="69"/>
  <c r="AG307" i="69"/>
  <c r="AF307" i="69"/>
  <c r="Z307" i="69" a="1"/>
  <c r="Z307" i="69" s="1"/>
  <c r="Y307" i="69" a="1"/>
  <c r="Y307" i="69" s="1"/>
  <c r="X307" i="69" a="1"/>
  <c r="X307" i="69" s="1"/>
  <c r="AH306" i="69"/>
  <c r="AG306" i="69"/>
  <c r="AF306" i="69"/>
  <c r="Z306" i="69" a="1"/>
  <c r="Z306" i="69" s="1"/>
  <c r="Y306" i="69" a="1"/>
  <c r="Y306" i="69" s="1"/>
  <c r="X306" i="69" a="1"/>
  <c r="X306" i="69" s="1"/>
  <c r="AH305" i="69"/>
  <c r="AG305" i="69"/>
  <c r="AF305" i="69"/>
  <c r="Z305" i="69" a="1"/>
  <c r="Z305" i="69" s="1"/>
  <c r="Y305" i="69" a="1"/>
  <c r="Y305" i="69" s="1"/>
  <c r="X305" i="69" a="1"/>
  <c r="X305" i="69" s="1"/>
  <c r="AH304" i="69"/>
  <c r="AG304" i="69"/>
  <c r="AF304" i="69"/>
  <c r="Z304" i="69" a="1"/>
  <c r="Z304" i="69" s="1"/>
  <c r="Y304" i="69" a="1"/>
  <c r="Y304" i="69" s="1"/>
  <c r="X304" i="69" a="1"/>
  <c r="X304" i="69" s="1"/>
  <c r="AH303" i="69"/>
  <c r="AG303" i="69"/>
  <c r="AF303" i="69"/>
  <c r="Z303" i="69" a="1"/>
  <c r="Z303" i="69" s="1"/>
  <c r="Y303" i="69" a="1"/>
  <c r="Y303" i="69" s="1"/>
  <c r="X303" i="69" a="1"/>
  <c r="X303" i="69" s="1"/>
  <c r="AH302" i="69"/>
  <c r="AG302" i="69"/>
  <c r="AF302" i="69"/>
  <c r="Z302" i="69" a="1"/>
  <c r="Z302" i="69" s="1"/>
  <c r="Y302" i="69" a="1"/>
  <c r="Y302" i="69" s="1"/>
  <c r="X302" i="69" a="1"/>
  <c r="X302" i="69" s="1"/>
  <c r="AH301" i="69"/>
  <c r="AG301" i="69"/>
  <c r="AF301" i="69"/>
  <c r="Z301" i="69" a="1"/>
  <c r="Z301" i="69" s="1"/>
  <c r="Y301" i="69" a="1"/>
  <c r="Y301" i="69" s="1"/>
  <c r="X301" i="69" a="1"/>
  <c r="X301" i="69" s="1"/>
  <c r="AH300" i="69"/>
  <c r="AG300" i="69"/>
  <c r="AF300" i="69"/>
  <c r="Z300" i="69" a="1"/>
  <c r="Z300" i="69" s="1"/>
  <c r="Y300" i="69" a="1"/>
  <c r="Y300" i="69" s="1"/>
  <c r="X300" i="69" a="1"/>
  <c r="X300" i="69" s="1"/>
  <c r="AH299" i="69"/>
  <c r="AG299" i="69"/>
  <c r="AF299" i="69"/>
  <c r="Z299" i="69" a="1"/>
  <c r="Z299" i="69" s="1"/>
  <c r="Y299" i="69" a="1"/>
  <c r="Y299" i="69" s="1"/>
  <c r="X299" i="69" a="1"/>
  <c r="X299" i="69" s="1"/>
  <c r="AH298" i="69"/>
  <c r="AG298" i="69"/>
  <c r="AF298" i="69"/>
  <c r="Z298" i="69" a="1"/>
  <c r="Z298" i="69" s="1"/>
  <c r="Y298" i="69" a="1"/>
  <c r="Y298" i="69" s="1"/>
  <c r="X298" i="69" a="1"/>
  <c r="X298" i="69" s="1"/>
  <c r="AH297" i="69"/>
  <c r="AG297" i="69"/>
  <c r="AF297" i="69"/>
  <c r="Z297" i="69" a="1"/>
  <c r="Z297" i="69" s="1"/>
  <c r="Y297" i="69" a="1"/>
  <c r="Y297" i="69" s="1"/>
  <c r="X297" i="69" a="1"/>
  <c r="X297" i="69" s="1"/>
  <c r="AH296" i="69"/>
  <c r="AG296" i="69"/>
  <c r="AF296" i="69"/>
  <c r="Z296" i="69" a="1"/>
  <c r="Z296" i="69" s="1"/>
  <c r="Y296" i="69" a="1"/>
  <c r="Y296" i="69" s="1"/>
  <c r="X296" i="69" a="1"/>
  <c r="X296" i="69" s="1"/>
  <c r="AH295" i="69"/>
  <c r="AG295" i="69"/>
  <c r="AF295" i="69"/>
  <c r="Z295" i="69" a="1"/>
  <c r="Z295" i="69" s="1"/>
  <c r="Y295" i="69" a="1"/>
  <c r="Y295" i="69" s="1"/>
  <c r="X295" i="69" a="1"/>
  <c r="X295" i="69" s="1"/>
  <c r="AH294" i="69"/>
  <c r="AG294" i="69"/>
  <c r="AF294" i="69"/>
  <c r="Z294" i="69" a="1"/>
  <c r="Z294" i="69" s="1"/>
  <c r="Y294" i="69" a="1"/>
  <c r="Y294" i="69" s="1"/>
  <c r="X294" i="69" a="1"/>
  <c r="X294" i="69" s="1"/>
  <c r="AH293" i="69"/>
  <c r="AG293" i="69"/>
  <c r="AF293" i="69"/>
  <c r="Z293" i="69" a="1"/>
  <c r="Z293" i="69" s="1"/>
  <c r="Y293" i="69" a="1"/>
  <c r="Y293" i="69" s="1"/>
  <c r="X293" i="69" a="1"/>
  <c r="X293" i="69" s="1"/>
  <c r="AH292" i="69"/>
  <c r="AG292" i="69"/>
  <c r="AF292" i="69"/>
  <c r="Z292" i="69" a="1"/>
  <c r="Z292" i="69" s="1"/>
  <c r="Y292" i="69" a="1"/>
  <c r="Y292" i="69" s="1"/>
  <c r="X292" i="69" a="1"/>
  <c r="X292" i="69" s="1"/>
  <c r="AH291" i="69"/>
  <c r="AG291" i="69"/>
  <c r="AF291" i="69"/>
  <c r="Z291" i="69" a="1"/>
  <c r="Z291" i="69" s="1"/>
  <c r="Y291" i="69" a="1"/>
  <c r="Y291" i="69" s="1"/>
  <c r="X291" i="69" a="1"/>
  <c r="X291" i="69" s="1"/>
  <c r="AH290" i="69"/>
  <c r="AG290" i="69"/>
  <c r="AF290" i="69"/>
  <c r="Z290" i="69" a="1"/>
  <c r="Z290" i="69" s="1"/>
  <c r="Y290" i="69" a="1"/>
  <c r="Y290" i="69" s="1"/>
  <c r="X290" i="69" a="1"/>
  <c r="X290" i="69" s="1"/>
  <c r="AH289" i="69"/>
  <c r="AG289" i="69"/>
  <c r="AF289" i="69"/>
  <c r="Z289" i="69" a="1"/>
  <c r="Z289" i="69" s="1"/>
  <c r="Y289" i="69" a="1"/>
  <c r="Y289" i="69" s="1"/>
  <c r="X289" i="69" a="1"/>
  <c r="X289" i="69" s="1"/>
  <c r="AH288" i="69"/>
  <c r="AG288" i="69"/>
  <c r="AF288" i="69"/>
  <c r="Z288" i="69" a="1"/>
  <c r="Z288" i="69" s="1"/>
  <c r="Y288" i="69" a="1"/>
  <c r="Y288" i="69" s="1"/>
  <c r="X288" i="69" a="1"/>
  <c r="X288" i="69" s="1"/>
  <c r="Z284" i="69" a="1"/>
  <c r="Z284" i="69" s="1"/>
  <c r="Y284" i="69" a="1"/>
  <c r="Y284" i="69" s="1"/>
  <c r="X284" i="69" a="1"/>
  <c r="X284" i="69" s="1"/>
  <c r="Z283" i="69" a="1"/>
  <c r="Z283" i="69" s="1"/>
  <c r="Y283" i="69" a="1"/>
  <c r="Y283" i="69" s="1"/>
  <c r="X283" i="69" a="1"/>
  <c r="X283" i="69" s="1"/>
  <c r="Z282" i="69" a="1"/>
  <c r="Z282" i="69" s="1"/>
  <c r="Y282" i="69" a="1"/>
  <c r="Y282" i="69" s="1"/>
  <c r="X282" i="69" a="1"/>
  <c r="X282" i="69" s="1"/>
  <c r="Z281" i="69" a="1"/>
  <c r="Z281" i="69" s="1"/>
  <c r="Y281" i="69" a="1"/>
  <c r="Y281" i="69" s="1"/>
  <c r="X281" i="69" a="1"/>
  <c r="X281" i="69" s="1"/>
  <c r="Z280" i="69" a="1"/>
  <c r="Z280" i="69" s="1"/>
  <c r="Y280" i="69" a="1"/>
  <c r="Y280" i="69" s="1"/>
  <c r="X280" i="69" a="1"/>
  <c r="X280" i="69" s="1"/>
  <c r="Z279" i="69" a="1"/>
  <c r="Z279" i="69" s="1"/>
  <c r="Y279" i="69" a="1"/>
  <c r="Y279" i="69" s="1"/>
  <c r="X279" i="69" a="1"/>
  <c r="X279" i="69" s="1"/>
  <c r="Z278" i="69" a="1"/>
  <c r="Z278" i="69" s="1"/>
  <c r="Y278" i="69" a="1"/>
  <c r="Y278" i="69" s="1"/>
  <c r="X278" i="69" a="1"/>
  <c r="X278" i="69" s="1"/>
  <c r="Z277" i="69" a="1"/>
  <c r="Z277" i="69" s="1"/>
  <c r="Y277" i="69" a="1"/>
  <c r="Y277" i="69" s="1"/>
  <c r="X277" i="69" a="1"/>
  <c r="X277" i="69" s="1"/>
  <c r="Z276" i="69" a="1"/>
  <c r="Z276" i="69" s="1"/>
  <c r="Y276" i="69" a="1"/>
  <c r="Y276" i="69" s="1"/>
  <c r="X276" i="69" a="1"/>
  <c r="X276" i="69" s="1"/>
  <c r="C15" i="67"/>
  <c r="C14" i="67"/>
  <c r="AA7" i="63"/>
  <c r="G15" i="69"/>
  <c r="X52" i="3" s="1"/>
  <c r="F15" i="69"/>
  <c r="G14" i="69"/>
  <c r="F14" i="69"/>
  <c r="G11" i="64" s="1"/>
  <c r="G13" i="69"/>
  <c r="F13" i="69"/>
  <c r="G10" i="64" s="1"/>
  <c r="G12" i="69"/>
  <c r="F12" i="69"/>
  <c r="H12" i="69" s="1"/>
  <c r="G11" i="69"/>
  <c r="F11" i="69"/>
  <c r="G5" i="69"/>
  <c r="F5" i="69"/>
  <c r="G4" i="69"/>
  <c r="X17" i="3" s="1"/>
  <c r="F4" i="69"/>
  <c r="G3" i="69"/>
  <c r="X13" i="3" s="1"/>
  <c r="F3" i="69"/>
  <c r="G2" i="69"/>
  <c r="X9" i="3" s="1"/>
  <c r="F2" i="69"/>
  <c r="W518" i="69" l="1" a="1"/>
  <c r="W518" i="69" s="1"/>
  <c r="S518" i="69" s="1" a="1"/>
  <c r="S518" i="69" s="1"/>
  <c r="U518" i="69" a="1"/>
  <c r="U518" i="69" s="1"/>
  <c r="W571" i="69" a="1"/>
  <c r="W571" i="69" s="1"/>
  <c r="S571" i="69" s="1" a="1"/>
  <c r="S571" i="69" s="1"/>
  <c r="U571" i="69" a="1"/>
  <c r="U571" i="69" s="1"/>
  <c r="U517" i="69" a="1"/>
  <c r="U517" i="69" s="1"/>
  <c r="W517" i="69" a="1"/>
  <c r="W517" i="69" s="1"/>
  <c r="S517" i="69" s="1" a="1"/>
  <c r="S517" i="69" s="1"/>
  <c r="U570" i="69" a="1"/>
  <c r="U570" i="69" s="1"/>
  <c r="W570" i="69" a="1"/>
  <c r="W570" i="69" s="1"/>
  <c r="S570" i="69" s="1" a="1"/>
  <c r="S570" i="69" s="1"/>
  <c r="W516" i="69" a="1"/>
  <c r="W516" i="69" s="1"/>
  <c r="S516" i="69" s="1" a="1"/>
  <c r="S516" i="69" s="1"/>
  <c r="U516" i="69" a="1"/>
  <c r="U516" i="69" s="1"/>
  <c r="U569" i="69" a="1"/>
  <c r="U569" i="69" s="1"/>
  <c r="W569" i="69" a="1"/>
  <c r="W569" i="69" s="1"/>
  <c r="S569" i="69" s="1" a="1"/>
  <c r="S569" i="69" s="1"/>
  <c r="W515" i="69" a="1"/>
  <c r="W515" i="69" s="1"/>
  <c r="S515" i="69" s="1" a="1"/>
  <c r="S515" i="69" s="1"/>
  <c r="U515" i="69" a="1"/>
  <c r="U515" i="69" s="1"/>
  <c r="U514" i="69" a="1"/>
  <c r="U514" i="69" s="1"/>
  <c r="U567" i="69" a="1"/>
  <c r="U567" i="69" s="1"/>
  <c r="W568" i="69" a="1"/>
  <c r="W568" i="69" s="1"/>
  <c r="S568" i="69" s="1" a="1"/>
  <c r="S568" i="69" s="1"/>
  <c r="W567" i="69" a="1"/>
  <c r="W567" i="69" s="1"/>
  <c r="U568" i="69" a="1"/>
  <c r="U568" i="69" s="1"/>
  <c r="S567" i="69" a="1"/>
  <c r="S567" i="69" s="1"/>
  <c r="J23" i="3" s="1"/>
  <c r="K25" i="3"/>
  <c r="W462" i="69"/>
  <c r="V29" i="3" s="1"/>
  <c r="U462" i="69"/>
  <c r="V25" i="3" s="1"/>
  <c r="W514" i="69" a="1"/>
  <c r="W514" i="69" s="1"/>
  <c r="S514" i="69" s="1" a="1"/>
  <c r="S514" i="69" s="1"/>
  <c r="AA571" i="69" a="1"/>
  <c r="AA571" i="69" s="1"/>
  <c r="O518" i="69" a="1"/>
  <c r="O518" i="69" s="1"/>
  <c r="Y518" i="69" a="1"/>
  <c r="Y518" i="69" s="1"/>
  <c r="O571" i="69" a="1"/>
  <c r="O571" i="69" s="1"/>
  <c r="M518" i="69" a="1"/>
  <c r="M518" i="69" s="1"/>
  <c r="M571" i="69" a="1"/>
  <c r="M571" i="69" s="1"/>
  <c r="Q571" i="69" a="1"/>
  <c r="Q571" i="69" s="1"/>
  <c r="Y571" i="69" a="1"/>
  <c r="Y571" i="69" s="1"/>
  <c r="Q518" i="69" a="1"/>
  <c r="Q518" i="69" s="1"/>
  <c r="AA518" i="69" a="1"/>
  <c r="AA518" i="69" s="1"/>
  <c r="AC518" i="69" a="1"/>
  <c r="AC518" i="69" s="1"/>
  <c r="AE518" i="69" a="1"/>
  <c r="AE518" i="69" s="1"/>
  <c r="AE571" i="69" a="1"/>
  <c r="AE571" i="69" s="1"/>
  <c r="Q570" i="69" a="1"/>
  <c r="Q570" i="69" s="1"/>
  <c r="O517" i="69" a="1"/>
  <c r="O517" i="69" s="1"/>
  <c r="AE517" i="69" a="1"/>
  <c r="AE517" i="69" s="1"/>
  <c r="M570" i="69" a="1"/>
  <c r="M570" i="69" s="1"/>
  <c r="AA517" i="69" a="1"/>
  <c r="AA517" i="69" s="1"/>
  <c r="AE570" i="69" a="1"/>
  <c r="AE570" i="69" s="1"/>
  <c r="AA570" i="69" a="1"/>
  <c r="AA570" i="69" s="1"/>
  <c r="Y517" i="69" a="1"/>
  <c r="Y517" i="69" s="1"/>
  <c r="Y570" i="69" a="1"/>
  <c r="Y570" i="69" s="1"/>
  <c r="Q517" i="69" a="1"/>
  <c r="Q517" i="69" s="1"/>
  <c r="O570" i="69" a="1"/>
  <c r="O570" i="69" s="1"/>
  <c r="AC517" i="69" a="1"/>
  <c r="AC517" i="69" s="1"/>
  <c r="M517" i="69" a="1"/>
  <c r="M517" i="69" s="1"/>
  <c r="O516" i="69" a="1"/>
  <c r="O516" i="69" s="1"/>
  <c r="Y569" i="69" a="1"/>
  <c r="Y569" i="69" s="1"/>
  <c r="M569" i="69" a="1"/>
  <c r="M569" i="69" s="1"/>
  <c r="AC516" i="69" a="1"/>
  <c r="AC516" i="69" s="1"/>
  <c r="AA569" i="69" a="1"/>
  <c r="AA569" i="69" s="1"/>
  <c r="AE516" i="69" a="1"/>
  <c r="AE516" i="69" s="1"/>
  <c r="AA516" i="69" a="1"/>
  <c r="AA516" i="69" s="1"/>
  <c r="AE569" i="69" a="1"/>
  <c r="AE569" i="69" s="1"/>
  <c r="M516" i="69" a="1"/>
  <c r="M516" i="69" s="1"/>
  <c r="Q516" i="69" a="1"/>
  <c r="Q516" i="69" s="1"/>
  <c r="Q569" i="69" a="1"/>
  <c r="Q569" i="69" s="1"/>
  <c r="O569" i="69" a="1"/>
  <c r="O569" i="69" s="1"/>
  <c r="Y516" i="69" a="1"/>
  <c r="Y516" i="69" s="1"/>
  <c r="AA568" i="69" a="1"/>
  <c r="AA568" i="69" s="1"/>
  <c r="AC514" i="69" a="1"/>
  <c r="AC514" i="69" s="1"/>
  <c r="AA515" i="69" a="1"/>
  <c r="AA515" i="69" s="1"/>
  <c r="Q567" i="69" a="1"/>
  <c r="Q567" i="69" s="1"/>
  <c r="Y515" i="69" a="1"/>
  <c r="Y515" i="69" s="1"/>
  <c r="O568" i="69" a="1"/>
  <c r="O568" i="69" s="1"/>
  <c r="Q515" i="69" a="1"/>
  <c r="Q515" i="69" s="1"/>
  <c r="O514" i="69" a="1"/>
  <c r="O514" i="69" s="1"/>
  <c r="AE568" i="69" a="1"/>
  <c r="AE568" i="69" s="1"/>
  <c r="AE567" i="69" a="1"/>
  <c r="AE567" i="69" s="1"/>
  <c r="AE566" i="69" s="1"/>
  <c r="AC515" i="69" a="1"/>
  <c r="AC515" i="69" s="1"/>
  <c r="O567" i="69" a="1"/>
  <c r="O567" i="69" s="1"/>
  <c r="AA567" i="69" a="1"/>
  <c r="AA567" i="69" s="1"/>
  <c r="AA514" i="69" a="1"/>
  <c r="AA514" i="69" s="1"/>
  <c r="Q568" i="69" a="1"/>
  <c r="Q568" i="69" s="1"/>
  <c r="Y514" i="69" a="1"/>
  <c r="Y514" i="69" s="1"/>
  <c r="M514" i="69" a="1"/>
  <c r="M514" i="69" s="1"/>
  <c r="M568" i="69" a="1"/>
  <c r="M568" i="69" s="1"/>
  <c r="Y568" i="69" a="1"/>
  <c r="Y568" i="69" s="1"/>
  <c r="Q514" i="69" a="1"/>
  <c r="Q514" i="69" s="1"/>
  <c r="Y567" i="69" a="1"/>
  <c r="Y567" i="69" s="1"/>
  <c r="O515" i="69" a="1"/>
  <c r="O515" i="69" s="1"/>
  <c r="M567" i="69" a="1"/>
  <c r="M567" i="69" s="1"/>
  <c r="AE514" i="69" a="1"/>
  <c r="AE514" i="69" s="1"/>
  <c r="AE513" i="69" s="1"/>
  <c r="AE515" i="69" a="1"/>
  <c r="AE515" i="69" s="1"/>
  <c r="M515" i="69" a="1"/>
  <c r="M515" i="69" s="1"/>
  <c r="E5" i="69"/>
  <c r="X46" i="3"/>
  <c r="I11" i="64"/>
  <c r="X45" i="3"/>
  <c r="I10" i="64"/>
  <c r="X41" i="3"/>
  <c r="I9" i="64"/>
  <c r="H11" i="69"/>
  <c r="G9" i="64"/>
  <c r="H9" i="64" s="1"/>
  <c r="A273" i="71"/>
  <c r="A278" i="71" s="1"/>
  <c r="Q462" i="69"/>
  <c r="V17" i="3" s="1"/>
  <c r="AC459" i="69" a="1"/>
  <c r="AC459" i="69" s="1"/>
  <c r="S41" i="3" s="1"/>
  <c r="AE100" i="69"/>
  <c r="AE103" i="69"/>
  <c r="AE321" i="69"/>
  <c r="S457" i="69" a="1"/>
  <c r="S457" i="69" s="1"/>
  <c r="Q461" i="69" a="1"/>
  <c r="Q461" i="69" s="1"/>
  <c r="U17" i="3" s="1"/>
  <c r="AE314" i="69"/>
  <c r="AE332" i="69"/>
  <c r="AE336" i="69"/>
  <c r="AE114" i="69"/>
  <c r="AE217" i="69"/>
  <c r="AE239" i="69"/>
  <c r="AC461" i="69" a="1"/>
  <c r="AC461" i="69" s="1"/>
  <c r="U41" i="3" s="1"/>
  <c r="Q458" i="69" a="1"/>
  <c r="Q458" i="69" s="1"/>
  <c r="R17" i="3" s="1"/>
  <c r="Q459" i="69" a="1"/>
  <c r="Q459" i="69" s="1"/>
  <c r="S17" i="3" s="1"/>
  <c r="AC458" i="69" a="1"/>
  <c r="AC458" i="69" s="1"/>
  <c r="R41" i="3" s="1"/>
  <c r="AE41" i="69"/>
  <c r="AE122" i="69"/>
  <c r="AE125" i="69"/>
  <c r="AE128" i="69"/>
  <c r="AE131" i="69"/>
  <c r="AE134" i="69"/>
  <c r="AE140" i="69"/>
  <c r="AE143" i="69"/>
  <c r="AE144" i="69"/>
  <c r="H5" i="69"/>
  <c r="AE459" i="69"/>
  <c r="K459" i="69"/>
  <c r="AE292" i="69"/>
  <c r="AE317" i="69"/>
  <c r="AE49" i="69"/>
  <c r="AE52" i="69"/>
  <c r="AE67" i="69"/>
  <c r="AE70" i="69"/>
  <c r="AE79" i="69"/>
  <c r="AE355" i="69"/>
  <c r="AE149" i="69"/>
  <c r="AE196" i="69"/>
  <c r="K462" i="69"/>
  <c r="AE274" i="69"/>
  <c r="M462" i="69"/>
  <c r="AC462" i="69"/>
  <c r="V41" i="3" s="1"/>
  <c r="AE462" i="69"/>
  <c r="AE210" i="69"/>
  <c r="AE214" i="69"/>
  <c r="AE218" i="69"/>
  <c r="AE230" i="69"/>
  <c r="AE356" i="69"/>
  <c r="AE183" i="69"/>
  <c r="AE193" i="69"/>
  <c r="AE326" i="69"/>
  <c r="AE329" i="69"/>
  <c r="AE334" i="69"/>
  <c r="AE129" i="69"/>
  <c r="AE138" i="69"/>
  <c r="AE235" i="69"/>
  <c r="AE101" i="69"/>
  <c r="AE24" i="69"/>
  <c r="AE27" i="69"/>
  <c r="AE30" i="69"/>
  <c r="AE33" i="69"/>
  <c r="AE36" i="69"/>
  <c r="AE42" i="69"/>
  <c r="AE59" i="69"/>
  <c r="AE65" i="69"/>
  <c r="AE74" i="69"/>
  <c r="AE86" i="69"/>
  <c r="AE241" i="69"/>
  <c r="AE244" i="69"/>
  <c r="AE247" i="69"/>
  <c r="AE253" i="69"/>
  <c r="AE256" i="69"/>
  <c r="AE259" i="69"/>
  <c r="AE262" i="69"/>
  <c r="AE271" i="69"/>
  <c r="AE325" i="69"/>
  <c r="AE328" i="69"/>
  <c r="AE331" i="69"/>
  <c r="AE313" i="69"/>
  <c r="AE319" i="69"/>
  <c r="AE337" i="69"/>
  <c r="AE340" i="69"/>
  <c r="AE343" i="69"/>
  <c r="AE346" i="69"/>
  <c r="AE153" i="69"/>
  <c r="AE190" i="69"/>
  <c r="AE121" i="69"/>
  <c r="AE124" i="69"/>
  <c r="AE130" i="69"/>
  <c r="AE133" i="69"/>
  <c r="AE139" i="69"/>
  <c r="AE53" i="69"/>
  <c r="AE56" i="69"/>
  <c r="AE62" i="69"/>
  <c r="AE77" i="69"/>
  <c r="AE80" i="69"/>
  <c r="AE108" i="69"/>
  <c r="AE60" i="69"/>
  <c r="AE63" i="69"/>
  <c r="AE72" i="69"/>
  <c r="AE75" i="69"/>
  <c r="AE81" i="69"/>
  <c r="AE84" i="69"/>
  <c r="AE106" i="69"/>
  <c r="AE89" i="69"/>
  <c r="AE284" i="69"/>
  <c r="AE303" i="69"/>
  <c r="AE283" i="69"/>
  <c r="AE185" i="69"/>
  <c r="AE276" i="69"/>
  <c r="AE92" i="69"/>
  <c r="AE171" i="69"/>
  <c r="AE297" i="69"/>
  <c r="AE263" i="69"/>
  <c r="AE19" i="69"/>
  <c r="AE45" i="69"/>
  <c r="AE48" i="69"/>
  <c r="AE272" i="69"/>
  <c r="AE354" i="69"/>
  <c r="AE358" i="69"/>
  <c r="AE168" i="69"/>
  <c r="AE159" i="69"/>
  <c r="AE309" i="69"/>
  <c r="AE96" i="69"/>
  <c r="AE146" i="69"/>
  <c r="AE175" i="69"/>
  <c r="AE278" i="69"/>
  <c r="AE320" i="69"/>
  <c r="AE156" i="69"/>
  <c r="AE300" i="69"/>
  <c r="AE242" i="69"/>
  <c r="AE269" i="69"/>
  <c r="AE162" i="69"/>
  <c r="AE174" i="69"/>
  <c r="AE335" i="69"/>
  <c r="AE306" i="69"/>
  <c r="AE251" i="69"/>
  <c r="AE266" i="69"/>
  <c r="AE38" i="69"/>
  <c r="AE228" i="69"/>
  <c r="AE240" i="69"/>
  <c r="AE249" i="69"/>
  <c r="AE295" i="69"/>
  <c r="AE298" i="69"/>
  <c r="AE301" i="69"/>
  <c r="AE304" i="69"/>
  <c r="AE307" i="69"/>
  <c r="AE323" i="69"/>
  <c r="AE330" i="69"/>
  <c r="AE357" i="69"/>
  <c r="AE21" i="69"/>
  <c r="AE25" i="69"/>
  <c r="AE28" i="69"/>
  <c r="AE31" i="69"/>
  <c r="AE34" i="69"/>
  <c r="AE291" i="69"/>
  <c r="AE294" i="69"/>
  <c r="AE243" i="69"/>
  <c r="AE258" i="69"/>
  <c r="AE91" i="69"/>
  <c r="AE94" i="69"/>
  <c r="AE97" i="69"/>
  <c r="AE173" i="69"/>
  <c r="AE275" i="69"/>
  <c r="AE281" i="69"/>
  <c r="AE333" i="69"/>
  <c r="AE51" i="69"/>
  <c r="AE54" i="69"/>
  <c r="AE57" i="69"/>
  <c r="AE109" i="69"/>
  <c r="AE112" i="69"/>
  <c r="AE119" i="69"/>
  <c r="AE176" i="69"/>
  <c r="AE179" i="69"/>
  <c r="AE182" i="69"/>
  <c r="AE236" i="69"/>
  <c r="AE245" i="69"/>
  <c r="AE248" i="69"/>
  <c r="AE254" i="69"/>
  <c r="AE161" i="69"/>
  <c r="AE170" i="69"/>
  <c r="AE189" i="69"/>
  <c r="AE192" i="69"/>
  <c r="AE213" i="69"/>
  <c r="AE226" i="69"/>
  <c r="AE152" i="69"/>
  <c r="AE180" i="69"/>
  <c r="AE197" i="69"/>
  <c r="AE110" i="69"/>
  <c r="AE155" i="69"/>
  <c r="AE246" i="69"/>
  <c r="AE296" i="69"/>
  <c r="AE322" i="69"/>
  <c r="AE339" i="69"/>
  <c r="AE348" i="69"/>
  <c r="AE116" i="69"/>
  <c r="AE43" i="69"/>
  <c r="AE237" i="69"/>
  <c r="AE316" i="69"/>
  <c r="AE85" i="69"/>
  <c r="AE120" i="69"/>
  <c r="AE132" i="69"/>
  <c r="AE148" i="69"/>
  <c r="AE305" i="69"/>
  <c r="AE342" i="69"/>
  <c r="AE39" i="69"/>
  <c r="AE224" i="69"/>
  <c r="AE90" i="69"/>
  <c r="AE99" i="69"/>
  <c r="AE169" i="69"/>
  <c r="AE229" i="69"/>
  <c r="AE273" i="69"/>
  <c r="AE47" i="69"/>
  <c r="AE50" i="69"/>
  <c r="AE102" i="69"/>
  <c r="AE150" i="69"/>
  <c r="AE184" i="69"/>
  <c r="AE199" i="69"/>
  <c r="AE202" i="69"/>
  <c r="AE318" i="69"/>
  <c r="AE349" i="69"/>
  <c r="AE46" i="69"/>
  <c r="AE58" i="69"/>
  <c r="AE141" i="69"/>
  <c r="AE302" i="69"/>
  <c r="AE308" i="69"/>
  <c r="AE315" i="69"/>
  <c r="AE118" i="69"/>
  <c r="AE163" i="69"/>
  <c r="AE277" i="69"/>
  <c r="AE107" i="69"/>
  <c r="AE123" i="69"/>
  <c r="AE299" i="69"/>
  <c r="AE345" i="69"/>
  <c r="AE351" i="69"/>
  <c r="AE88" i="69"/>
  <c r="AE93" i="69"/>
  <c r="AE188" i="69"/>
  <c r="AE310" i="69"/>
  <c r="AE353" i="69"/>
  <c r="AE117" i="69"/>
  <c r="AE145" i="69"/>
  <c r="AE187" i="69"/>
  <c r="AE198" i="69"/>
  <c r="AE219" i="69"/>
  <c r="AE222" i="69"/>
  <c r="AE225" i="69"/>
  <c r="AE265" i="69"/>
  <c r="AE268" i="69"/>
  <c r="AE312" i="69"/>
  <c r="AE26" i="69"/>
  <c r="AE29" i="69"/>
  <c r="AE32" i="69"/>
  <c r="AE35" i="69"/>
  <c r="AE61" i="69"/>
  <c r="AE64" i="69"/>
  <c r="AE95" i="69"/>
  <c r="AE195" i="69"/>
  <c r="AE338" i="69"/>
  <c r="AE341" i="69"/>
  <c r="AE344" i="69"/>
  <c r="AE347" i="69"/>
  <c r="AE350" i="69"/>
  <c r="AE113" i="69"/>
  <c r="AE194" i="69"/>
  <c r="AE215" i="69"/>
  <c r="AE250" i="69"/>
  <c r="AE324" i="69"/>
  <c r="AE44" i="69"/>
  <c r="AE66" i="69"/>
  <c r="AE69" i="69"/>
  <c r="AE147" i="69"/>
  <c r="AE201" i="69"/>
  <c r="AE204" i="69"/>
  <c r="AE279" i="69"/>
  <c r="AE290" i="69"/>
  <c r="AE352" i="69"/>
  <c r="AE40" i="69"/>
  <c r="AE255" i="69"/>
  <c r="W318" i="69" a="1"/>
  <c r="W318" i="69" s="1"/>
  <c r="W175" i="69" a="1"/>
  <c r="W175" i="69" s="1"/>
  <c r="W147" i="69" a="1"/>
  <c r="W147" i="69" s="1"/>
  <c r="W60" i="69" a="1"/>
  <c r="W60" i="69" s="1"/>
  <c r="S459" i="69" a="1"/>
  <c r="S459" i="69" s="1"/>
  <c r="S21" i="3" s="1"/>
  <c r="AE37" i="69"/>
  <c r="AE55" i="69"/>
  <c r="AE78" i="69"/>
  <c r="W108" i="69" a="1"/>
  <c r="W108" i="69" s="1"/>
  <c r="W111" i="69" a="1"/>
  <c r="W111" i="69" s="1"/>
  <c r="AE115" i="69"/>
  <c r="AE177" i="69"/>
  <c r="AE105" i="69"/>
  <c r="AE135" i="69"/>
  <c r="AE166" i="69"/>
  <c r="AE191" i="69"/>
  <c r="AE221" i="69"/>
  <c r="AE234" i="69"/>
  <c r="AE267" i="69"/>
  <c r="AE20" i="69"/>
  <c r="AE87" i="69"/>
  <c r="AE98" i="69"/>
  <c r="AE111" i="69"/>
  <c r="AE151" i="69"/>
  <c r="AE227" i="69"/>
  <c r="AE257" i="69"/>
  <c r="AE260" i="69"/>
  <c r="W269" i="69" a="1"/>
  <c r="W269" i="69" s="1"/>
  <c r="AE270" i="69"/>
  <c r="AE83" i="69"/>
  <c r="W89" i="69" a="1"/>
  <c r="W89" i="69" s="1"/>
  <c r="AE104" i="69"/>
  <c r="AE127" i="69"/>
  <c r="AE137" i="69"/>
  <c r="AE154" i="69"/>
  <c r="AE158" i="69"/>
  <c r="AE165" i="69"/>
  <c r="AE172" i="69"/>
  <c r="AE186" i="69"/>
  <c r="W201" i="69" a="1"/>
  <c r="W201" i="69" s="1"/>
  <c r="AE205" i="69"/>
  <c r="AE208" i="69"/>
  <c r="AE220" i="69"/>
  <c r="AE223" i="69"/>
  <c r="AE233" i="69"/>
  <c r="W283" i="69" a="1"/>
  <c r="W283" i="69" s="1"/>
  <c r="W122" i="69" a="1"/>
  <c r="W122" i="69" s="1"/>
  <c r="AE126" i="69"/>
  <c r="AE136" i="69"/>
  <c r="AE157" i="69"/>
  <c r="AE167" i="69"/>
  <c r="AE178" i="69"/>
  <c r="W200" i="69" a="1"/>
  <c r="W200" i="69" s="1"/>
  <c r="AE207" i="69"/>
  <c r="AE232" i="69"/>
  <c r="AE252" i="69"/>
  <c r="AE181" i="69"/>
  <c r="AE238" i="69"/>
  <c r="AE261" i="69"/>
  <c r="W296" i="69" a="1"/>
  <c r="W296" i="69" s="1"/>
  <c r="W299" i="69" a="1"/>
  <c r="W299" i="69" s="1"/>
  <c r="W302" i="69" a="1"/>
  <c r="W302" i="69" s="1"/>
  <c r="W305" i="69" a="1"/>
  <c r="W305" i="69" s="1"/>
  <c r="W107" i="69" a="1"/>
  <c r="W107" i="69" s="1"/>
  <c r="W144" i="69" a="1"/>
  <c r="W144" i="69" s="1"/>
  <c r="W119" i="69" a="1"/>
  <c r="W119" i="69" s="1"/>
  <c r="W99" i="69" a="1"/>
  <c r="W99" i="69" s="1"/>
  <c r="W129" i="69" a="1"/>
  <c r="W129" i="69" s="1"/>
  <c r="W213" i="69" a="1"/>
  <c r="W213" i="69" s="1"/>
  <c r="W297" i="69" a="1"/>
  <c r="W297" i="69" s="1"/>
  <c r="W300" i="69" a="1"/>
  <c r="W300" i="69" s="1"/>
  <c r="W306" i="69" a="1"/>
  <c r="W306" i="69" s="1"/>
  <c r="W91" i="69" a="1"/>
  <c r="W91" i="69" s="1"/>
  <c r="W223" i="69" a="1"/>
  <c r="W223" i="69" s="1"/>
  <c r="W170" i="69" a="1"/>
  <c r="W170" i="69" s="1"/>
  <c r="W324" i="69" a="1"/>
  <c r="W324" i="69" s="1"/>
  <c r="W63" i="69" a="1"/>
  <c r="W63" i="69" s="1"/>
  <c r="W21" i="69" a="1"/>
  <c r="W21" i="69" s="1"/>
  <c r="W41" i="69" a="1"/>
  <c r="W41" i="69" s="1"/>
  <c r="W52" i="69" a="1"/>
  <c r="W52" i="69" s="1"/>
  <c r="W59" i="69" a="1"/>
  <c r="W59" i="69" s="1"/>
  <c r="W96" i="69" a="1"/>
  <c r="W96" i="69" s="1"/>
  <c r="W180" i="69" a="1"/>
  <c r="W180" i="69" s="1"/>
  <c r="W184" i="69" a="1"/>
  <c r="W184" i="69" s="1"/>
  <c r="W166" i="69" a="1"/>
  <c r="W166" i="69" s="1"/>
  <c r="W326" i="69" a="1"/>
  <c r="W326" i="69" s="1"/>
  <c r="W47" i="69" a="1"/>
  <c r="W47" i="69" s="1"/>
  <c r="W333" i="69" a="1"/>
  <c r="W333" i="69" s="1"/>
  <c r="W46" i="69" a="1"/>
  <c r="W46" i="69" s="1"/>
  <c r="W93" i="69" a="1"/>
  <c r="W93" i="69" s="1"/>
  <c r="W207" i="69" a="1"/>
  <c r="W207" i="69" s="1"/>
  <c r="W259" i="69" a="1"/>
  <c r="W259" i="69" s="1"/>
  <c r="W316" i="69" a="1"/>
  <c r="W316" i="69" s="1"/>
  <c r="W275" i="69" a="1"/>
  <c r="W275" i="69" s="1"/>
  <c r="W70" i="69" a="1"/>
  <c r="W70" i="69" s="1"/>
  <c r="W92" i="69" a="1"/>
  <c r="W92" i="69" s="1"/>
  <c r="W53" i="69" a="1"/>
  <c r="W53" i="69" s="1"/>
  <c r="W84" i="69" a="1"/>
  <c r="W84" i="69" s="1"/>
  <c r="W120" i="69" a="1"/>
  <c r="W120" i="69" s="1"/>
  <c r="W222" i="69" a="1"/>
  <c r="W222" i="69" s="1"/>
  <c r="W278" i="69" a="1"/>
  <c r="W278" i="69" s="1"/>
  <c r="W37" i="69" a="1"/>
  <c r="W37" i="69" s="1"/>
  <c r="W58" i="69" a="1"/>
  <c r="W58" i="69" s="1"/>
  <c r="W81" i="69" a="1"/>
  <c r="W81" i="69" s="1"/>
  <c r="W90" i="69" a="1"/>
  <c r="W90" i="69" s="1"/>
  <c r="W131" i="69" a="1"/>
  <c r="W131" i="69" s="1"/>
  <c r="W146" i="69" a="1"/>
  <c r="W146" i="69" s="1"/>
  <c r="W192" i="69" a="1"/>
  <c r="W192" i="69" s="1"/>
  <c r="W194" i="69" a="1"/>
  <c r="W194" i="69" s="1"/>
  <c r="W209" i="69" a="1"/>
  <c r="W209" i="69" s="1"/>
  <c r="W215" i="69" a="1"/>
  <c r="W215" i="69" s="1"/>
  <c r="W220" i="69" a="1"/>
  <c r="W220" i="69" s="1"/>
  <c r="W234" i="69" a="1"/>
  <c r="W234" i="69" s="1"/>
  <c r="W241" i="69" a="1"/>
  <c r="W241" i="69" s="1"/>
  <c r="W251" i="69" a="1"/>
  <c r="W251" i="69" s="1"/>
  <c r="W252" i="69" a="1"/>
  <c r="W252" i="69" s="1"/>
  <c r="W274" i="69" a="1"/>
  <c r="W274" i="69" s="1"/>
  <c r="W282" i="69" a="1"/>
  <c r="W282" i="69" s="1"/>
  <c r="W295" i="69" a="1"/>
  <c r="W295" i="69" s="1"/>
  <c r="W298" i="69" a="1"/>
  <c r="W298" i="69" s="1"/>
  <c r="W301" i="69" a="1"/>
  <c r="W301" i="69" s="1"/>
  <c r="W304" i="69" a="1"/>
  <c r="W304" i="69" s="1"/>
  <c r="W309" i="69" a="1"/>
  <c r="W309" i="69" s="1"/>
  <c r="W317" i="69" a="1"/>
  <c r="W317" i="69" s="1"/>
  <c r="W22" i="69" a="1"/>
  <c r="W22" i="69" s="1"/>
  <c r="W314" i="69" a="1"/>
  <c r="W314" i="69" s="1"/>
  <c r="W327" i="69" a="1"/>
  <c r="W327" i="69" s="1"/>
  <c r="W88" i="69" a="1"/>
  <c r="W88" i="69" s="1"/>
  <c r="W109" i="69" a="1"/>
  <c r="W109" i="69" s="1"/>
  <c r="W130" i="69" a="1"/>
  <c r="W130" i="69" s="1"/>
  <c r="W186" i="69" a="1"/>
  <c r="W186" i="69" s="1"/>
  <c r="W219" i="69" a="1"/>
  <c r="W219" i="69" s="1"/>
  <c r="W233" i="69" a="1"/>
  <c r="W233" i="69" s="1"/>
  <c r="W250" i="69" a="1"/>
  <c r="W250" i="69" s="1"/>
  <c r="W257" i="69" a="1"/>
  <c r="W257" i="69" s="1"/>
  <c r="W276" i="69" a="1"/>
  <c r="W276" i="69" s="1"/>
  <c r="W288" i="69" a="1"/>
  <c r="W288" i="69" s="1"/>
  <c r="W291" i="69" a="1"/>
  <c r="W291" i="69" s="1"/>
  <c r="W294" i="69" a="1"/>
  <c r="W294" i="69" s="1"/>
  <c r="W43" i="69" a="1"/>
  <c r="W43" i="69" s="1"/>
  <c r="W80" i="69" a="1"/>
  <c r="W80" i="69" s="1"/>
  <c r="W61" i="69" a="1"/>
  <c r="W61" i="69" s="1"/>
  <c r="W65" i="69" a="1"/>
  <c r="W65" i="69" s="1"/>
  <c r="W69" i="69" a="1"/>
  <c r="W69" i="69" s="1"/>
  <c r="W112" i="69" a="1"/>
  <c r="W112" i="69" s="1"/>
  <c r="W116" i="69" a="1"/>
  <c r="W116" i="69" s="1"/>
  <c r="W117" i="69" a="1"/>
  <c r="W117" i="69" s="1"/>
  <c r="W153" i="69" a="1"/>
  <c r="W153" i="69" s="1"/>
  <c r="W169" i="69" a="1"/>
  <c r="W169" i="69" s="1"/>
  <c r="W204" i="69" a="1"/>
  <c r="W204" i="69" s="1"/>
  <c r="W214" i="69" a="1"/>
  <c r="W214" i="69" s="1"/>
  <c r="W218" i="69" a="1"/>
  <c r="W218" i="69" s="1"/>
  <c r="W227" i="69" a="1"/>
  <c r="W227" i="69" s="1"/>
  <c r="W240" i="69" a="1"/>
  <c r="W240" i="69" s="1"/>
  <c r="W256" i="69" a="1"/>
  <c r="W256" i="69" s="1"/>
  <c r="W266" i="69" a="1"/>
  <c r="W266" i="69" s="1"/>
  <c r="W351" i="69" a="1"/>
  <c r="W351" i="69" s="1"/>
  <c r="W97" i="69" a="1"/>
  <c r="W97" i="69" s="1"/>
  <c r="W24" i="69" a="1"/>
  <c r="W24" i="69" s="1"/>
  <c r="W27" i="69" a="1"/>
  <c r="W27" i="69" s="1"/>
  <c r="W30" i="69" a="1"/>
  <c r="W30" i="69" s="1"/>
  <c r="W33" i="69" a="1"/>
  <c r="W33" i="69" s="1"/>
  <c r="W36" i="69" a="1"/>
  <c r="W36" i="69" s="1"/>
  <c r="W57" i="69" a="1"/>
  <c r="W57" i="69" s="1"/>
  <c r="W73" i="69" a="1"/>
  <c r="W73" i="69" s="1"/>
  <c r="W78" i="69" a="1"/>
  <c r="W78" i="69" s="1"/>
  <c r="W174" i="69" a="1"/>
  <c r="W174" i="69" s="1"/>
  <c r="W178" i="69" a="1"/>
  <c r="W178" i="69" s="1"/>
  <c r="W183" i="69" a="1"/>
  <c r="W183" i="69" s="1"/>
  <c r="W239" i="69" a="1"/>
  <c r="W239" i="69" s="1"/>
  <c r="W281" i="69" a="1"/>
  <c r="W281" i="69" s="1"/>
  <c r="W87" i="69" a="1"/>
  <c r="W87" i="69" s="1"/>
  <c r="W121" i="69" a="1"/>
  <c r="W121" i="69" s="1"/>
  <c r="W126" i="69" a="1"/>
  <c r="W126" i="69" s="1"/>
  <c r="W139" i="69" a="1"/>
  <c r="W139" i="69" s="1"/>
  <c r="W163" i="69" a="1"/>
  <c r="W163" i="69" s="1"/>
  <c r="W164" i="69" a="1"/>
  <c r="W164" i="69" s="1"/>
  <c r="W197" i="69" a="1"/>
  <c r="W197" i="69" s="1"/>
  <c r="W199" i="69" a="1"/>
  <c r="W199" i="69" s="1"/>
  <c r="W249" i="69" a="1"/>
  <c r="W249" i="69" s="1"/>
  <c r="W260" i="69" a="1"/>
  <c r="W260" i="69" s="1"/>
  <c r="W270" i="69" a="1"/>
  <c r="W270" i="69" s="1"/>
  <c r="W280" i="69" a="1"/>
  <c r="W280" i="69" s="1"/>
  <c r="W336" i="69" a="1"/>
  <c r="W336" i="69" s="1"/>
  <c r="W357" i="69" a="1"/>
  <c r="W357" i="69" s="1"/>
  <c r="W72" i="69" a="1"/>
  <c r="W72" i="69" s="1"/>
  <c r="W95" i="69" a="1"/>
  <c r="W95" i="69" s="1"/>
  <c r="W150" i="69" a="1"/>
  <c r="W150" i="69" s="1"/>
  <c r="W198" i="69" a="1"/>
  <c r="W198" i="69" s="1"/>
  <c r="W211" i="69" a="1"/>
  <c r="W211" i="69" s="1"/>
  <c r="W255" i="69" a="1"/>
  <c r="W255" i="69" s="1"/>
  <c r="W265" i="69" a="1"/>
  <c r="W265" i="69" s="1"/>
  <c r="W290" i="69" a="1"/>
  <c r="W290" i="69" s="1"/>
  <c r="W293" i="69" a="1"/>
  <c r="W293" i="69" s="1"/>
  <c r="W312" i="69" a="1"/>
  <c r="W312" i="69" s="1"/>
  <c r="W335" i="69" a="1"/>
  <c r="W335" i="69" s="1"/>
  <c r="W106" i="69" a="1"/>
  <c r="W106" i="69" s="1"/>
  <c r="W189" i="69" a="1"/>
  <c r="W189" i="69" s="1"/>
  <c r="W225" i="69" a="1"/>
  <c r="W225" i="69" s="1"/>
  <c r="W226" i="69" a="1"/>
  <c r="W226" i="69" s="1"/>
  <c r="W329" i="69" a="1"/>
  <c r="W329" i="69" s="1"/>
  <c r="W332" i="69" a="1"/>
  <c r="W332" i="69" s="1"/>
  <c r="W337" i="69" a="1"/>
  <c r="W337" i="69" s="1"/>
  <c r="W341" i="69" a="1"/>
  <c r="W341" i="69" s="1"/>
  <c r="W344" i="69" a="1"/>
  <c r="W344" i="69" s="1"/>
  <c r="W347" i="69" a="1"/>
  <c r="W347" i="69" s="1"/>
  <c r="W350" i="69" a="1"/>
  <c r="W350" i="69" s="1"/>
  <c r="W26" i="69" a="1"/>
  <c r="W26" i="69" s="1"/>
  <c r="W29" i="69" a="1"/>
  <c r="W29" i="69" s="1"/>
  <c r="W32" i="69" a="1"/>
  <c r="W32" i="69" s="1"/>
  <c r="W35" i="69" a="1"/>
  <c r="W35" i="69" s="1"/>
  <c r="W86" i="69" a="1"/>
  <c r="W86" i="69" s="1"/>
  <c r="W102" i="69" a="1"/>
  <c r="W102" i="69" s="1"/>
  <c r="W125" i="69" a="1"/>
  <c r="W125" i="69" s="1"/>
  <c r="W151" i="69" a="1"/>
  <c r="W151" i="69" s="1"/>
  <c r="W162" i="69" a="1"/>
  <c r="W162" i="69" s="1"/>
  <c r="W167" i="69" a="1"/>
  <c r="W167" i="69" s="1"/>
  <c r="W221" i="69" a="1"/>
  <c r="W221" i="69" s="1"/>
  <c r="W231" i="69" a="1"/>
  <c r="W231" i="69" s="1"/>
  <c r="W237" i="69" a="1"/>
  <c r="W237" i="69" s="1"/>
  <c r="W238" i="69" a="1"/>
  <c r="W238" i="69" s="1"/>
  <c r="W254" i="69" a="1"/>
  <c r="W254" i="69" s="1"/>
  <c r="W263" i="69" a="1"/>
  <c r="W263" i="69" s="1"/>
  <c r="W105" i="69" a="1"/>
  <c r="W105" i="69" s="1"/>
  <c r="W137" i="69" a="1"/>
  <c r="W137" i="69" s="1"/>
  <c r="W161" i="69" a="1"/>
  <c r="W161" i="69" s="1"/>
  <c r="W172" i="69" a="1"/>
  <c r="W172" i="69" s="1"/>
  <c r="W195" i="69" a="1"/>
  <c r="W195" i="69" s="1"/>
  <c r="W196" i="69" a="1"/>
  <c r="W196" i="69" s="1"/>
  <c r="W210" i="69" a="1"/>
  <c r="W210" i="69" s="1"/>
  <c r="W216" i="69" a="1"/>
  <c r="W216" i="69" s="1"/>
  <c r="W224" i="69" a="1"/>
  <c r="W224" i="69" s="1"/>
  <c r="W236" i="69" a="1"/>
  <c r="W236" i="69" s="1"/>
  <c r="W243" i="69" a="1"/>
  <c r="W243" i="69" s="1"/>
  <c r="W311" i="69" a="1"/>
  <c r="W311" i="69" s="1"/>
  <c r="W355" i="69" a="1"/>
  <c r="W355" i="69" s="1"/>
  <c r="W262" i="69" a="1"/>
  <c r="W262" i="69" s="1"/>
  <c r="W264" i="69" a="1"/>
  <c r="W264" i="69" s="1"/>
  <c r="W272" i="69" a="1"/>
  <c r="W272" i="69" s="1"/>
  <c r="W292" i="69" a="1"/>
  <c r="W292" i="69" s="1"/>
  <c r="W310" i="69" a="1"/>
  <c r="W310" i="69" s="1"/>
  <c r="W323" i="69" a="1"/>
  <c r="W323" i="69" s="1"/>
  <c r="W328" i="69" a="1"/>
  <c r="W328" i="69" s="1"/>
  <c r="W42" i="69" a="1"/>
  <c r="W42" i="69" s="1"/>
  <c r="W50" i="69" a="1"/>
  <c r="W50" i="69" s="1"/>
  <c r="W51" i="69" a="1"/>
  <c r="W51" i="69" s="1"/>
  <c r="W75" i="69" a="1"/>
  <c r="W75" i="69" s="1"/>
  <c r="W85" i="69" a="1"/>
  <c r="W85" i="69" s="1"/>
  <c r="W98" i="69" a="1"/>
  <c r="W98" i="69" s="1"/>
  <c r="W110" i="69" a="1"/>
  <c r="W110" i="69" s="1"/>
  <c r="W113" i="69" a="1"/>
  <c r="W113" i="69" s="1"/>
  <c r="W155" i="69" a="1"/>
  <c r="W155" i="69" s="1"/>
  <c r="W171" i="69" a="1"/>
  <c r="W171" i="69" s="1"/>
  <c r="W181" i="69" a="1"/>
  <c r="W181" i="69" s="1"/>
  <c r="W187" i="69" a="1"/>
  <c r="W187" i="69" s="1"/>
  <c r="W188" i="69" a="1"/>
  <c r="W188" i="69" s="1"/>
  <c r="W193" i="69" a="1"/>
  <c r="W193" i="69" s="1"/>
  <c r="W212" i="69" a="1"/>
  <c r="W212" i="69" s="1"/>
  <c r="W229" i="69" a="1"/>
  <c r="W229" i="69" s="1"/>
  <c r="W242" i="69" a="1"/>
  <c r="W242" i="69" s="1"/>
  <c r="W273" i="69" a="1"/>
  <c r="W273" i="69" s="1"/>
  <c r="W320" i="69" a="1"/>
  <c r="W320" i="69" s="1"/>
  <c r="W322" i="69" a="1"/>
  <c r="W322" i="69" s="1"/>
  <c r="W331" i="69" a="1"/>
  <c r="W331" i="69" s="1"/>
  <c r="W358" i="69"/>
  <c r="W235" i="69" a="1"/>
  <c r="W235" i="69" s="1"/>
  <c r="W253" i="69" a="1"/>
  <c r="W253" i="69" s="1"/>
  <c r="W289" i="69" a="1"/>
  <c r="W289" i="69" s="1"/>
  <c r="W67" i="69" a="1"/>
  <c r="W67" i="69" s="1"/>
  <c r="W40" i="69" a="1"/>
  <c r="W40" i="69" s="1"/>
  <c r="W114" i="69" a="1"/>
  <c r="W114" i="69" s="1"/>
  <c r="W148" i="69" a="1"/>
  <c r="W148" i="69" s="1"/>
  <c r="W159" i="69" a="1"/>
  <c r="W159" i="69" s="1"/>
  <c r="W268" i="69" a="1"/>
  <c r="W268" i="69" s="1"/>
  <c r="W303" i="69" a="1"/>
  <c r="W303" i="69" s="1"/>
  <c r="W38" i="69" a="1"/>
  <c r="W38" i="69" s="1"/>
  <c r="W76" i="69" a="1"/>
  <c r="W76" i="69" s="1"/>
  <c r="W217" i="69" a="1"/>
  <c r="W217" i="69" s="1"/>
  <c r="W49" i="69" a="1"/>
  <c r="W49" i="69" s="1"/>
  <c r="W55" i="69" a="1"/>
  <c r="W55" i="69" s="1"/>
  <c r="W68" i="69" a="1"/>
  <c r="W68" i="69" s="1"/>
  <c r="W45" i="69" a="1"/>
  <c r="W45" i="69" s="1"/>
  <c r="W39" i="69" a="1"/>
  <c r="W39" i="69" s="1"/>
  <c r="W23" i="69" a="1"/>
  <c r="W23" i="69" s="1"/>
  <c r="W48" i="69" a="1"/>
  <c r="W48" i="69" s="1"/>
  <c r="W54" i="69" a="1"/>
  <c r="W54" i="69" s="1"/>
  <c r="W62" i="69" a="1"/>
  <c r="W62" i="69" s="1"/>
  <c r="W20" i="69" a="1"/>
  <c r="W20" i="69" s="1"/>
  <c r="W25" i="69" a="1"/>
  <c r="W25" i="69" s="1"/>
  <c r="W28" i="69" a="1"/>
  <c r="W28" i="69" s="1"/>
  <c r="W31" i="69" a="1"/>
  <c r="W31" i="69" s="1"/>
  <c r="W34" i="69" a="1"/>
  <c r="W34" i="69" s="1"/>
  <c r="W44" i="69" a="1"/>
  <c r="W44" i="69" s="1"/>
  <c r="W66" i="69" a="1"/>
  <c r="W66" i="69" s="1"/>
  <c r="W19" i="69" a="1"/>
  <c r="W19" i="69" s="1"/>
  <c r="W56" i="69" a="1"/>
  <c r="W56" i="69" s="1"/>
  <c r="W71" i="69" a="1"/>
  <c r="W71" i="69" s="1"/>
  <c r="W134" i="69" a="1"/>
  <c r="W134" i="69" s="1"/>
  <c r="AE68" i="69"/>
  <c r="W77" i="69" a="1"/>
  <c r="W77" i="69" s="1"/>
  <c r="W82" i="69" a="1"/>
  <c r="W82" i="69" s="1"/>
  <c r="W101" i="69" a="1"/>
  <c r="W101" i="69" s="1"/>
  <c r="W128" i="69" a="1"/>
  <c r="W128" i="69" s="1"/>
  <c r="W74" i="69" a="1"/>
  <c r="W74" i="69" s="1"/>
  <c r="W83" i="69" a="1"/>
  <c r="W83" i="69" s="1"/>
  <c r="W143" i="69" a="1"/>
  <c r="W143" i="69" s="1"/>
  <c r="W94" i="69" a="1"/>
  <c r="W94" i="69" s="1"/>
  <c r="W100" i="69" a="1"/>
  <c r="W100" i="69" s="1"/>
  <c r="W104" i="69" a="1"/>
  <c r="W104" i="69" s="1"/>
  <c r="W115" i="69" a="1"/>
  <c r="W115" i="69" s="1"/>
  <c r="W133" i="69" a="1"/>
  <c r="W133" i="69" s="1"/>
  <c r="AE71" i="69"/>
  <c r="AE76" i="69"/>
  <c r="W79" i="69" a="1"/>
  <c r="W79" i="69" s="1"/>
  <c r="W103" i="69" a="1"/>
  <c r="W103" i="69" s="1"/>
  <c r="W127" i="69" a="1"/>
  <c r="W127" i="69" s="1"/>
  <c r="W142" i="69" a="1"/>
  <c r="W142" i="69" s="1"/>
  <c r="W149" i="69" a="1"/>
  <c r="W149" i="69" s="1"/>
  <c r="W123" i="69" a="1"/>
  <c r="W123" i="69" s="1"/>
  <c r="W132" i="69" a="1"/>
  <c r="W132" i="69" s="1"/>
  <c r="AE82" i="69"/>
  <c r="W136" i="69" a="1"/>
  <c r="W136" i="69" s="1"/>
  <c r="W141" i="69" a="1"/>
  <c r="W141" i="69" s="1"/>
  <c r="AE73" i="69"/>
  <c r="W140" i="69" a="1"/>
  <c r="W140" i="69" s="1"/>
  <c r="AA459" i="69" a="1"/>
  <c r="AA459" i="69" s="1"/>
  <c r="S37" i="3" s="1"/>
  <c r="AA458" i="69" a="1"/>
  <c r="AA458" i="69" s="1"/>
  <c r="R37" i="3" s="1"/>
  <c r="W64" i="69" a="1"/>
  <c r="W64" i="69" s="1"/>
  <c r="W118" i="69" a="1"/>
  <c r="W118" i="69" s="1"/>
  <c r="W135" i="69" a="1"/>
  <c r="W135" i="69" s="1"/>
  <c r="W145" i="69" a="1"/>
  <c r="W145" i="69" s="1"/>
  <c r="W182" i="69" a="1"/>
  <c r="W182" i="69" s="1"/>
  <c r="W202" i="69" a="1"/>
  <c r="W202" i="69" s="1"/>
  <c r="W156" i="69" a="1"/>
  <c r="W156" i="69" s="1"/>
  <c r="W157" i="69" a="1"/>
  <c r="W157" i="69" s="1"/>
  <c r="AE160" i="69"/>
  <c r="W176" i="69" a="1"/>
  <c r="W176" i="69" s="1"/>
  <c r="W205" i="69" a="1"/>
  <c r="W205" i="69" s="1"/>
  <c r="W152" i="69" a="1"/>
  <c r="W152" i="69" s="1"/>
  <c r="W173" i="69" a="1"/>
  <c r="W173" i="69" s="1"/>
  <c r="AE164" i="69"/>
  <c r="W179" i="69" a="1"/>
  <c r="W179" i="69" s="1"/>
  <c r="W208" i="69" a="1"/>
  <c r="W208" i="69" s="1"/>
  <c r="W168" i="69" a="1"/>
  <c r="W168" i="69" s="1"/>
  <c r="W138" i="69" a="1"/>
  <c r="W138" i="69" s="1"/>
  <c r="W191" i="69" a="1"/>
  <c r="W191" i="69" s="1"/>
  <c r="W203" i="69" a="1"/>
  <c r="W203" i="69" s="1"/>
  <c r="W154" i="69" a="1"/>
  <c r="W154" i="69" s="1"/>
  <c r="W160" i="69" a="1"/>
  <c r="W160" i="69" s="1"/>
  <c r="W185" i="69" a="1"/>
  <c r="W185" i="69" s="1"/>
  <c r="AE142" i="69"/>
  <c r="W158" i="69" a="1"/>
  <c r="W158" i="69" s="1"/>
  <c r="W165" i="69" a="1"/>
  <c r="W165" i="69" s="1"/>
  <c r="W177" i="69" a="1"/>
  <c r="W177" i="69" s="1"/>
  <c r="W190" i="69" a="1"/>
  <c r="W190" i="69" s="1"/>
  <c r="W206" i="69" a="1"/>
  <c r="W206" i="69" s="1"/>
  <c r="W228" i="69" a="1"/>
  <c r="W228" i="69" s="1"/>
  <c r="AE206" i="69"/>
  <c r="W230" i="69" a="1"/>
  <c r="W230" i="69" s="1"/>
  <c r="W232" i="69" a="1"/>
  <c r="W232" i="69" s="1"/>
  <c r="AE203" i="69"/>
  <c r="W258" i="69" a="1"/>
  <c r="W258" i="69" s="1"/>
  <c r="AE209" i="69"/>
  <c r="W261" i="69" a="1"/>
  <c r="W261" i="69" s="1"/>
  <c r="AE231" i="69"/>
  <c r="W248" i="69" a="1"/>
  <c r="W248" i="69" s="1"/>
  <c r="W267" i="69" a="1"/>
  <c r="W267" i="69" s="1"/>
  <c r="W271" i="69" a="1"/>
  <c r="W271" i="69" s="1"/>
  <c r="AE200" i="69"/>
  <c r="AE216" i="69"/>
  <c r="W244" i="69" a="1"/>
  <c r="W244" i="69" s="1"/>
  <c r="W245" i="69" a="1"/>
  <c r="W245" i="69" s="1"/>
  <c r="W247" i="69" a="1"/>
  <c r="W247" i="69" s="1"/>
  <c r="W277" i="69" a="1"/>
  <c r="W277" i="69" s="1"/>
  <c r="AE280" i="69"/>
  <c r="AE293" i="69"/>
  <c r="W308" i="69" a="1"/>
  <c r="W308" i="69" s="1"/>
  <c r="W321" i="69" a="1"/>
  <c r="W321" i="69" s="1"/>
  <c r="W325" i="69" a="1"/>
  <c r="W325" i="69" s="1"/>
  <c r="W339" i="69" a="1"/>
  <c r="W339" i="69" s="1"/>
  <c r="W342" i="69" a="1"/>
  <c r="W342" i="69" s="1"/>
  <c r="W345" i="69" a="1"/>
  <c r="W345" i="69" s="1"/>
  <c r="W348" i="69" a="1"/>
  <c r="W348" i="69" s="1"/>
  <c r="W352" i="69" a="1"/>
  <c r="W352" i="69" s="1"/>
  <c r="AE264" i="69"/>
  <c r="AE289" i="69"/>
  <c r="M459" i="69" a="1"/>
  <c r="M459" i="69" s="1"/>
  <c r="S9" i="3" s="1"/>
  <c r="F452" i="69"/>
  <c r="W334" i="69" a="1"/>
  <c r="W334" i="69" s="1"/>
  <c r="S461" i="69" a="1"/>
  <c r="S461" i="69" s="1"/>
  <c r="U21" i="3" s="1"/>
  <c r="W279" i="69" a="1"/>
  <c r="W279" i="69" s="1"/>
  <c r="AE288" i="69"/>
  <c r="AE327" i="69"/>
  <c r="S458" i="69" a="1"/>
  <c r="S458" i="69" s="1"/>
  <c r="R21" i="3" s="1"/>
  <c r="W330" i="69" a="1"/>
  <c r="W330" i="69" s="1"/>
  <c r="W338" i="69" a="1"/>
  <c r="W338" i="69" s="1"/>
  <c r="W313" i="69" a="1"/>
  <c r="W313" i="69" s="1"/>
  <c r="W319" i="69" a="1"/>
  <c r="W319" i="69" s="1"/>
  <c r="W356" i="69" a="1"/>
  <c r="W356" i="69" s="1"/>
  <c r="W284" i="69" a="1"/>
  <c r="W284" i="69" s="1"/>
  <c r="AA460" i="69" a="1"/>
  <c r="AA460" i="69" s="1"/>
  <c r="T37" i="3" s="1"/>
  <c r="M461" i="69"/>
  <c r="U9" i="3" s="1"/>
  <c r="W315" i="69" a="1"/>
  <c r="W315" i="69" s="1"/>
  <c r="AE282" i="69"/>
  <c r="AE311" i="69"/>
  <c r="W340" i="69" a="1"/>
  <c r="W340" i="69" s="1"/>
  <c r="W343" i="69" a="1"/>
  <c r="W343" i="69" s="1"/>
  <c r="W346" i="69" a="1"/>
  <c r="W346" i="69" s="1"/>
  <c r="W349" i="69" a="1"/>
  <c r="W349" i="69" s="1"/>
  <c r="W354" i="69" a="1"/>
  <c r="W354" i="69" s="1"/>
  <c r="W307" i="69" a="1"/>
  <c r="W307" i="69" s="1"/>
  <c r="W353" i="69" a="1"/>
  <c r="W353" i="69" s="1"/>
  <c r="E452" i="69"/>
  <c r="K457" i="69"/>
  <c r="K456" i="69" s="1"/>
  <c r="K460" i="69"/>
  <c r="S462" i="69"/>
  <c r="M457" i="69" a="1"/>
  <c r="M457" i="69" s="1"/>
  <c r="AC457" i="69" a="1"/>
  <c r="AC457" i="69" s="1"/>
  <c r="M460" i="69" a="1"/>
  <c r="M460" i="69" s="1"/>
  <c r="T9" i="3" s="1"/>
  <c r="AC460" i="69" a="1"/>
  <c r="AC460" i="69" s="1"/>
  <c r="T41" i="3" s="1"/>
  <c r="AA461" i="69" a="1"/>
  <c r="AA461" i="69" s="1"/>
  <c r="U37" i="3" s="1"/>
  <c r="AA462" i="69"/>
  <c r="O457" i="69" a="1"/>
  <c r="O457" i="69" s="1"/>
  <c r="AE457" i="69"/>
  <c r="O460" i="69" a="1"/>
  <c r="O460" i="69" s="1"/>
  <c r="T13" i="3" s="1"/>
  <c r="AE460" i="69"/>
  <c r="K458" i="69"/>
  <c r="K461" i="69"/>
  <c r="Q457" i="69" a="1"/>
  <c r="Q457" i="69" s="1"/>
  <c r="M458" i="69" a="1"/>
  <c r="M458" i="69" s="1"/>
  <c r="R9" i="3" s="1"/>
  <c r="Q460" i="69" a="1"/>
  <c r="Q460" i="69" s="1"/>
  <c r="T17" i="3" s="1"/>
  <c r="O461" i="69" a="1"/>
  <c r="O461" i="69" s="1"/>
  <c r="U13" i="3" s="1"/>
  <c r="AE461" i="69"/>
  <c r="O458" i="69" a="1"/>
  <c r="O458" i="69" s="1"/>
  <c r="R13" i="3" s="1"/>
  <c r="AE458" i="69"/>
  <c r="S460" i="69" a="1"/>
  <c r="S460" i="69" s="1"/>
  <c r="T21" i="3" s="1"/>
  <c r="O462" i="69"/>
  <c r="AA457" i="69" a="1"/>
  <c r="AA457" i="69" s="1"/>
  <c r="O459" i="69" a="1"/>
  <c r="O459" i="69" s="1"/>
  <c r="S13" i="3" s="1"/>
  <c r="BD287" i="47"/>
  <c r="BD194" i="47"/>
  <c r="BD178" i="47"/>
  <c r="BD158" i="47"/>
  <c r="BD141" i="47"/>
  <c r="BD112" i="47"/>
  <c r="BD289" i="47"/>
  <c r="BD290" i="47"/>
  <c r="BD291" i="47"/>
  <c r="BD292" i="47"/>
  <c r="BD293" i="47"/>
  <c r="BD294" i="47"/>
  <c r="BD295" i="47"/>
  <c r="BD296" i="47"/>
  <c r="BD297" i="47"/>
  <c r="BD298" i="47"/>
  <c r="BD299" i="47"/>
  <c r="BD300" i="47"/>
  <c r="BD301" i="47"/>
  <c r="BD302" i="47"/>
  <c r="BD303" i="47"/>
  <c r="BD304" i="47"/>
  <c r="BD305" i="47"/>
  <c r="BD306" i="47"/>
  <c r="BD307" i="47"/>
  <c r="BD308" i="47"/>
  <c r="BD309" i="47"/>
  <c r="BD310" i="47"/>
  <c r="BD311" i="47"/>
  <c r="BD312" i="47"/>
  <c r="BD313" i="47"/>
  <c r="BD314" i="47"/>
  <c r="BD315" i="47"/>
  <c r="BD316" i="47"/>
  <c r="BD317" i="47"/>
  <c r="BD318" i="47"/>
  <c r="BD319" i="47"/>
  <c r="BD320" i="47"/>
  <c r="BD321" i="47"/>
  <c r="BD322" i="47"/>
  <c r="BD323" i="47"/>
  <c r="BD324" i="47"/>
  <c r="BD325" i="47"/>
  <c r="BD326" i="47"/>
  <c r="BD327" i="47"/>
  <c r="BD328" i="47"/>
  <c r="BD329" i="47"/>
  <c r="C10" i="67" s="1"/>
  <c r="BD330" i="47"/>
  <c r="BD331" i="47"/>
  <c r="BD332" i="47"/>
  <c r="BD333" i="47"/>
  <c r="BD334" i="47"/>
  <c r="BD335" i="47"/>
  <c r="BD336" i="47"/>
  <c r="BD337" i="47"/>
  <c r="BD338" i="47"/>
  <c r="BD339" i="47"/>
  <c r="BD340" i="47"/>
  <c r="BD341" i="47"/>
  <c r="BD342" i="47"/>
  <c r="BD343" i="47"/>
  <c r="BD344" i="47"/>
  <c r="BD345" i="47"/>
  <c r="BD346" i="47"/>
  <c r="BD347" i="47"/>
  <c r="BD348" i="47"/>
  <c r="BD349" i="47"/>
  <c r="BD350" i="47"/>
  <c r="BD351" i="47"/>
  <c r="BD352" i="47"/>
  <c r="BD353" i="47"/>
  <c r="BD354" i="47"/>
  <c r="BD355" i="47"/>
  <c r="BD356" i="47"/>
  <c r="BD357" i="47"/>
  <c r="BD288" i="47"/>
  <c r="BD196" i="47"/>
  <c r="BD197" i="47"/>
  <c r="BD198" i="47"/>
  <c r="BD199" i="47"/>
  <c r="BD200" i="47"/>
  <c r="BD201" i="47"/>
  <c r="BD202" i="47"/>
  <c r="BD203" i="47"/>
  <c r="BD204" i="47"/>
  <c r="BD205" i="47"/>
  <c r="BD206" i="47"/>
  <c r="BD207" i="47"/>
  <c r="BD208" i="47"/>
  <c r="BD209" i="47"/>
  <c r="BD210" i="47"/>
  <c r="BD211" i="47"/>
  <c r="BD212" i="47"/>
  <c r="BD213" i="47"/>
  <c r="BD214" i="47"/>
  <c r="BD215" i="47"/>
  <c r="BD216" i="47"/>
  <c r="BD217" i="47"/>
  <c r="BD218" i="47"/>
  <c r="BD219" i="47"/>
  <c r="BD220" i="47"/>
  <c r="BD221" i="47"/>
  <c r="BD222" i="47"/>
  <c r="BD223" i="47"/>
  <c r="BD224" i="47"/>
  <c r="BD225" i="47"/>
  <c r="BD226" i="47"/>
  <c r="BD227" i="47"/>
  <c r="BD228" i="47"/>
  <c r="BD229" i="47"/>
  <c r="BD230" i="47"/>
  <c r="BD231" i="47"/>
  <c r="BD232" i="47"/>
  <c r="BD233" i="47"/>
  <c r="BD234" i="47"/>
  <c r="BD235" i="47"/>
  <c r="BD236" i="47"/>
  <c r="BD237" i="47"/>
  <c r="BD238" i="47"/>
  <c r="BD239" i="47"/>
  <c r="BD240" i="47"/>
  <c r="BD241" i="47"/>
  <c r="BD242" i="47"/>
  <c r="BD243" i="47"/>
  <c r="BD244" i="47"/>
  <c r="BD245" i="47"/>
  <c r="BD246" i="47"/>
  <c r="BD247" i="47"/>
  <c r="BD248" i="47"/>
  <c r="BD249" i="47"/>
  <c r="BD250" i="47"/>
  <c r="BD251" i="47"/>
  <c r="BD252" i="47"/>
  <c r="BD253" i="47"/>
  <c r="BD254" i="47"/>
  <c r="BD255" i="47"/>
  <c r="BD256" i="47"/>
  <c r="BD257" i="47"/>
  <c r="BD258" i="47"/>
  <c r="BD259" i="47"/>
  <c r="BD260" i="47"/>
  <c r="BD261" i="47"/>
  <c r="BD262" i="47"/>
  <c r="BD263" i="47"/>
  <c r="BD264" i="47"/>
  <c r="BD265" i="47"/>
  <c r="BD266" i="47"/>
  <c r="BD267" i="47"/>
  <c r="BD268" i="47"/>
  <c r="BD269" i="47"/>
  <c r="BD270" i="47"/>
  <c r="BD271" i="47"/>
  <c r="BD272" i="47"/>
  <c r="BD273" i="47"/>
  <c r="BD274" i="47"/>
  <c r="BD275" i="47"/>
  <c r="BD276" i="47"/>
  <c r="BD277" i="47"/>
  <c r="BD278" i="47"/>
  <c r="BD279" i="47"/>
  <c r="BD280" i="47"/>
  <c r="BD281" i="47"/>
  <c r="BD282" i="47"/>
  <c r="BD283" i="47"/>
  <c r="BD284" i="47"/>
  <c r="BD285" i="47"/>
  <c r="BD286" i="47"/>
  <c r="BD195" i="47"/>
  <c r="BD180" i="47"/>
  <c r="BD181" i="47"/>
  <c r="BD182" i="47"/>
  <c r="BD183" i="47"/>
  <c r="BD184" i="47"/>
  <c r="BD185" i="47"/>
  <c r="BD186" i="47"/>
  <c r="BD187" i="47"/>
  <c r="BD188" i="47"/>
  <c r="BD189" i="47"/>
  <c r="BD190" i="47"/>
  <c r="BD191" i="47"/>
  <c r="BD192" i="47"/>
  <c r="BD193" i="47"/>
  <c r="BD179" i="47"/>
  <c r="BD160" i="47"/>
  <c r="BD161" i="47"/>
  <c r="BD162" i="47"/>
  <c r="BD163" i="47"/>
  <c r="BD164" i="47"/>
  <c r="BD165" i="47"/>
  <c r="BD166" i="47"/>
  <c r="BD167" i="47"/>
  <c r="BD168" i="47"/>
  <c r="BD169" i="47"/>
  <c r="BD170" i="47"/>
  <c r="BD171" i="47"/>
  <c r="BD172" i="47"/>
  <c r="BD173" i="47"/>
  <c r="BD174" i="47"/>
  <c r="BD175" i="47"/>
  <c r="BD176" i="47"/>
  <c r="BD177" i="47"/>
  <c r="BD159" i="47"/>
  <c r="BD143" i="47"/>
  <c r="BD144" i="47"/>
  <c r="BD145" i="47"/>
  <c r="BD146" i="47"/>
  <c r="BD147" i="47"/>
  <c r="BD148" i="47"/>
  <c r="BD149" i="47"/>
  <c r="BD150" i="47"/>
  <c r="BD151" i="47"/>
  <c r="BD152" i="47"/>
  <c r="BD153" i="47"/>
  <c r="BD154" i="47"/>
  <c r="BD155" i="47"/>
  <c r="BD156" i="47"/>
  <c r="BD157" i="47"/>
  <c r="BD142" i="47"/>
  <c r="BD114" i="47"/>
  <c r="BD115" i="47"/>
  <c r="BD116" i="47"/>
  <c r="BD117" i="47"/>
  <c r="BD118" i="47"/>
  <c r="BD119" i="47"/>
  <c r="BD120" i="47"/>
  <c r="BD121" i="47"/>
  <c r="BD122" i="47"/>
  <c r="BD123" i="47"/>
  <c r="BD124" i="47"/>
  <c r="BD125" i="47"/>
  <c r="BD126" i="47"/>
  <c r="BD127" i="47"/>
  <c r="BD128" i="47"/>
  <c r="BD129" i="47"/>
  <c r="BD130" i="47"/>
  <c r="BD131" i="47"/>
  <c r="BD132" i="47"/>
  <c r="BD133" i="47"/>
  <c r="BD134" i="47"/>
  <c r="BD135" i="47"/>
  <c r="BD136" i="47"/>
  <c r="BD137" i="47"/>
  <c r="BD138" i="47"/>
  <c r="BD139" i="47"/>
  <c r="BD140" i="47"/>
  <c r="BD113" i="47"/>
  <c r="BD40" i="47"/>
  <c r="BD41" i="47"/>
  <c r="BD42" i="47"/>
  <c r="BD43" i="47"/>
  <c r="BD44" i="47"/>
  <c r="BD45" i="47"/>
  <c r="BD46" i="47"/>
  <c r="BD47" i="47"/>
  <c r="BD48" i="47"/>
  <c r="BD49" i="47"/>
  <c r="BD50" i="47"/>
  <c r="BD51" i="47"/>
  <c r="BD52" i="47"/>
  <c r="BD53" i="47"/>
  <c r="BD54" i="47"/>
  <c r="BD55" i="47"/>
  <c r="BD56" i="47"/>
  <c r="BD57" i="47"/>
  <c r="BD58" i="47"/>
  <c r="BD59" i="47"/>
  <c r="BD60" i="47"/>
  <c r="BD61" i="47"/>
  <c r="BD62" i="47"/>
  <c r="BD63" i="47"/>
  <c r="BD64" i="47"/>
  <c r="BD65" i="47"/>
  <c r="BD66" i="47"/>
  <c r="BD67" i="47"/>
  <c r="BD68" i="47"/>
  <c r="BD69" i="47"/>
  <c r="BD70" i="47"/>
  <c r="BD71" i="47"/>
  <c r="BD72" i="47"/>
  <c r="BD73" i="47"/>
  <c r="BD74" i="47"/>
  <c r="BD75" i="47"/>
  <c r="BD76" i="47"/>
  <c r="BD77" i="47"/>
  <c r="BD78" i="47"/>
  <c r="BD79" i="47"/>
  <c r="BD80" i="47"/>
  <c r="BD81" i="47"/>
  <c r="BD82" i="47"/>
  <c r="BD83" i="47"/>
  <c r="BD84" i="47"/>
  <c r="BD85" i="47"/>
  <c r="BD86" i="47"/>
  <c r="BD87" i="47"/>
  <c r="BD88" i="47"/>
  <c r="BD89" i="47"/>
  <c r="BD90" i="47"/>
  <c r="BD91" i="47"/>
  <c r="BD92" i="47"/>
  <c r="BD93" i="47"/>
  <c r="BD94" i="47"/>
  <c r="BD95" i="47"/>
  <c r="BD96" i="47"/>
  <c r="BD97" i="47"/>
  <c r="BD98" i="47"/>
  <c r="BD99" i="47"/>
  <c r="BD100" i="47"/>
  <c r="BD101" i="47"/>
  <c r="BD102" i="47"/>
  <c r="BD103" i="47"/>
  <c r="BD104" i="47"/>
  <c r="BD105" i="47"/>
  <c r="BD106" i="47"/>
  <c r="BD107" i="47"/>
  <c r="BD108" i="47"/>
  <c r="BD109" i="47"/>
  <c r="BD110" i="47"/>
  <c r="BD111" i="47"/>
  <c r="BD27" i="47"/>
  <c r="BD28" i="47"/>
  <c r="BD29" i="47"/>
  <c r="BD30" i="47"/>
  <c r="BD31" i="47"/>
  <c r="BD32" i="47"/>
  <c r="BD33" i="47"/>
  <c r="BD34" i="47"/>
  <c r="BD35" i="47"/>
  <c r="BD36" i="47"/>
  <c r="BD37" i="47"/>
  <c r="BD38" i="47"/>
  <c r="BD39" i="47"/>
  <c r="BD20" i="47"/>
  <c r="BD21" i="47"/>
  <c r="BD22" i="47"/>
  <c r="BD23" i="47"/>
  <c r="BD24" i="47"/>
  <c r="BD25" i="47"/>
  <c r="BD26" i="47"/>
  <c r="BD19" i="47"/>
  <c r="BD18" i="47"/>
  <c r="AA36" i="47"/>
  <c r="AA37" i="47"/>
  <c r="Z349" i="47" a="1"/>
  <c r="Z349" i="47" s="1"/>
  <c r="X152" i="47" a="1"/>
  <c r="X152" i="47" s="1"/>
  <c r="Y152" i="47" a="1"/>
  <c r="Y152" i="47" s="1"/>
  <c r="Z152" i="47" a="1"/>
  <c r="Z152" i="47" s="1"/>
  <c r="X153" i="47" a="1"/>
  <c r="X153" i="47" s="1"/>
  <c r="Y153" i="47" a="1"/>
  <c r="Y153" i="47" s="1"/>
  <c r="Z153" i="47" a="1"/>
  <c r="Z153" i="47" s="1"/>
  <c r="X154" i="47" a="1"/>
  <c r="X154" i="47" s="1"/>
  <c r="Y154" i="47" a="1"/>
  <c r="Y154" i="47" s="1"/>
  <c r="Z154" i="47" a="1"/>
  <c r="Z154" i="47" s="1"/>
  <c r="X155" i="47" a="1"/>
  <c r="X155" i="47" s="1"/>
  <c r="Y155" i="47" a="1"/>
  <c r="Y155" i="47" s="1"/>
  <c r="Z155" i="47" a="1"/>
  <c r="Z155" i="47" s="1"/>
  <c r="X156" i="47" a="1"/>
  <c r="X156" i="47" s="1"/>
  <c r="Y156" i="47" a="1"/>
  <c r="Y156" i="47" s="1"/>
  <c r="Z156" i="47" a="1"/>
  <c r="Z156" i="47" s="1"/>
  <c r="X157" i="47" a="1"/>
  <c r="X157" i="47" s="1"/>
  <c r="Y157" i="47" a="1"/>
  <c r="Y157" i="47" s="1"/>
  <c r="Z157" i="47" a="1"/>
  <c r="Z157" i="47" s="1"/>
  <c r="X158" i="47" a="1"/>
  <c r="X158" i="47" s="1"/>
  <c r="Y158" i="47" a="1"/>
  <c r="Y158" i="47" s="1"/>
  <c r="Z158" i="47" a="1"/>
  <c r="Z158" i="47" s="1"/>
  <c r="X159" i="47" a="1"/>
  <c r="X159" i="47" s="1"/>
  <c r="Y159" i="47" a="1"/>
  <c r="Y159" i="47" s="1"/>
  <c r="Z159" i="47" a="1"/>
  <c r="Z159" i="47" s="1"/>
  <c r="X160" i="47" a="1"/>
  <c r="X160" i="47" s="1"/>
  <c r="Y160" i="47" a="1"/>
  <c r="Y160" i="47" s="1"/>
  <c r="Z160" i="47" a="1"/>
  <c r="Z160" i="47" s="1"/>
  <c r="X161" i="47" a="1"/>
  <c r="X161" i="47" s="1"/>
  <c r="Y161" i="47" a="1"/>
  <c r="Y161" i="47" s="1"/>
  <c r="Z161" i="47" a="1"/>
  <c r="Z161" i="47" s="1"/>
  <c r="X162" i="47" a="1"/>
  <c r="X162" i="47" s="1"/>
  <c r="Y162" i="47" a="1"/>
  <c r="Y162" i="47" s="1"/>
  <c r="Z162" i="47" a="1"/>
  <c r="Z162" i="47" s="1"/>
  <c r="X163" i="47" a="1"/>
  <c r="X163" i="47" s="1"/>
  <c r="Y163" i="47" a="1"/>
  <c r="Y163" i="47" s="1"/>
  <c r="Z163" i="47" a="1"/>
  <c r="Z163" i="47" s="1"/>
  <c r="X164" i="47" a="1"/>
  <c r="X164" i="47" s="1"/>
  <c r="Y164" i="47" a="1"/>
  <c r="Y164" i="47" s="1"/>
  <c r="Z164" i="47" a="1"/>
  <c r="Z164" i="47" s="1"/>
  <c r="X165" i="47" a="1"/>
  <c r="X165" i="47" s="1"/>
  <c r="Y165" i="47" a="1"/>
  <c r="Y165" i="47" s="1"/>
  <c r="Z165" i="47" a="1"/>
  <c r="Z165" i="47" s="1"/>
  <c r="X166" i="47" a="1"/>
  <c r="X166" i="47" s="1"/>
  <c r="Y166" i="47" a="1"/>
  <c r="Y166" i="47" s="1"/>
  <c r="Z166" i="47" a="1"/>
  <c r="Z166" i="47" s="1"/>
  <c r="X167" i="47" a="1"/>
  <c r="X167" i="47" s="1"/>
  <c r="Y167" i="47" a="1"/>
  <c r="Y167" i="47" s="1"/>
  <c r="Z167" i="47" a="1"/>
  <c r="Z167" i="47" s="1"/>
  <c r="X168" i="47" a="1"/>
  <c r="X168" i="47" s="1"/>
  <c r="Y168" i="47" a="1"/>
  <c r="Y168" i="47" s="1"/>
  <c r="Z168" i="47" a="1"/>
  <c r="Z168" i="47" s="1"/>
  <c r="X169" i="47" a="1"/>
  <c r="X169" i="47" s="1"/>
  <c r="Y169" i="47" a="1"/>
  <c r="Y169" i="47" s="1"/>
  <c r="Z169" i="47" a="1"/>
  <c r="Z169" i="47" s="1"/>
  <c r="X170" i="47" a="1"/>
  <c r="X170" i="47" s="1"/>
  <c r="Y170" i="47" a="1"/>
  <c r="Y170" i="47" s="1"/>
  <c r="Z170" i="47" a="1"/>
  <c r="Z170" i="47" s="1"/>
  <c r="X171" i="47" a="1"/>
  <c r="X171" i="47" s="1"/>
  <c r="Y171" i="47" a="1"/>
  <c r="Y171" i="47" s="1"/>
  <c r="Z171" i="47" a="1"/>
  <c r="Z171" i="47" s="1"/>
  <c r="X172" i="47" a="1"/>
  <c r="X172" i="47" s="1"/>
  <c r="Y172" i="47" a="1"/>
  <c r="Y172" i="47" s="1"/>
  <c r="Z172" i="47" a="1"/>
  <c r="Z172" i="47" s="1"/>
  <c r="X173" i="47" a="1"/>
  <c r="X173" i="47" s="1"/>
  <c r="Y173" i="47" a="1"/>
  <c r="Y173" i="47" s="1"/>
  <c r="Z173" i="47" a="1"/>
  <c r="Z173" i="47" s="1"/>
  <c r="X174" i="47" a="1"/>
  <c r="X174" i="47" s="1"/>
  <c r="Y174" i="47" a="1"/>
  <c r="Y174" i="47" s="1"/>
  <c r="Z174" i="47" a="1"/>
  <c r="Z174" i="47" s="1"/>
  <c r="X175" i="47" a="1"/>
  <c r="X175" i="47" s="1"/>
  <c r="Y175" i="47" a="1"/>
  <c r="Y175" i="47" s="1"/>
  <c r="Z175" i="47" a="1"/>
  <c r="Z175" i="47" s="1"/>
  <c r="X176" i="47" a="1"/>
  <c r="X176" i="47" s="1"/>
  <c r="Y176" i="47" a="1"/>
  <c r="Y176" i="47" s="1"/>
  <c r="Z176" i="47" a="1"/>
  <c r="Z176" i="47" s="1"/>
  <c r="X177" i="47" a="1"/>
  <c r="X177" i="47" s="1"/>
  <c r="Y177" i="47" a="1"/>
  <c r="Y177" i="47" s="1"/>
  <c r="Z177" i="47" a="1"/>
  <c r="Z177" i="47" s="1"/>
  <c r="X178" i="47" a="1"/>
  <c r="X178" i="47" s="1"/>
  <c r="Y178" i="47" a="1"/>
  <c r="Y178" i="47" s="1"/>
  <c r="Z178" i="47" a="1"/>
  <c r="Z178" i="47" s="1"/>
  <c r="X179" i="47" a="1"/>
  <c r="X179" i="47" s="1"/>
  <c r="Y179" i="47" a="1"/>
  <c r="Y179" i="47" s="1"/>
  <c r="Z179" i="47" a="1"/>
  <c r="Z179" i="47" s="1"/>
  <c r="X180" i="47" a="1"/>
  <c r="X180" i="47" s="1"/>
  <c r="Y180" i="47" a="1"/>
  <c r="Y180" i="47" s="1"/>
  <c r="Z180" i="47" a="1"/>
  <c r="Z180" i="47" s="1"/>
  <c r="X181" i="47" a="1"/>
  <c r="X181" i="47" s="1"/>
  <c r="Y181" i="47" a="1"/>
  <c r="Y181" i="47" s="1"/>
  <c r="Z181" i="47" a="1"/>
  <c r="Z181" i="47" s="1"/>
  <c r="X182" i="47" a="1"/>
  <c r="X182" i="47" s="1"/>
  <c r="Y182" i="47" a="1"/>
  <c r="Y182" i="47" s="1"/>
  <c r="Z182" i="47" a="1"/>
  <c r="Z182" i="47" s="1"/>
  <c r="X183" i="47" a="1"/>
  <c r="X183" i="47" s="1"/>
  <c r="Y183" i="47" a="1"/>
  <c r="Y183" i="47" s="1"/>
  <c r="Z183" i="47" a="1"/>
  <c r="Z183" i="47" s="1"/>
  <c r="X184" i="47" a="1"/>
  <c r="X184" i="47" s="1"/>
  <c r="Y184" i="47" a="1"/>
  <c r="Y184" i="47" s="1"/>
  <c r="Z184" i="47" a="1"/>
  <c r="Z184" i="47" s="1"/>
  <c r="X185" i="47" a="1"/>
  <c r="X185" i="47" s="1"/>
  <c r="Y185" i="47" a="1"/>
  <c r="Y185" i="47" s="1"/>
  <c r="Z185" i="47" a="1"/>
  <c r="Z185" i="47" s="1"/>
  <c r="X186" i="47" a="1"/>
  <c r="X186" i="47" s="1"/>
  <c r="Y186" i="47" a="1"/>
  <c r="Y186" i="47" s="1"/>
  <c r="Z186" i="47" a="1"/>
  <c r="Z186" i="47" s="1"/>
  <c r="X187" i="47" a="1"/>
  <c r="X187" i="47" s="1"/>
  <c r="Y187" i="47" a="1"/>
  <c r="Y187" i="47" s="1"/>
  <c r="Z187" i="47" a="1"/>
  <c r="Z187" i="47" s="1"/>
  <c r="X188" i="47" a="1"/>
  <c r="X188" i="47" s="1"/>
  <c r="Y188" i="47" a="1"/>
  <c r="Y188" i="47" s="1"/>
  <c r="Z188" i="47" a="1"/>
  <c r="Z188" i="47" s="1"/>
  <c r="X189" i="47" a="1"/>
  <c r="X189" i="47" s="1"/>
  <c r="Y189" i="47" a="1"/>
  <c r="Y189" i="47" s="1"/>
  <c r="Z189" i="47" a="1"/>
  <c r="Z189" i="47" s="1"/>
  <c r="X190" i="47" a="1"/>
  <c r="X190" i="47" s="1"/>
  <c r="Y190" i="47" a="1"/>
  <c r="Y190" i="47" s="1"/>
  <c r="Z190" i="47" a="1"/>
  <c r="Z190" i="47" s="1"/>
  <c r="X191" i="47" a="1"/>
  <c r="X191" i="47" s="1"/>
  <c r="Y191" i="47" a="1"/>
  <c r="Y191" i="47" s="1"/>
  <c r="Z191" i="47" a="1"/>
  <c r="Z191" i="47" s="1"/>
  <c r="X192" i="47" a="1"/>
  <c r="X192" i="47" s="1"/>
  <c r="Y192" i="47" a="1"/>
  <c r="Y192" i="47" s="1"/>
  <c r="Z192" i="47" a="1"/>
  <c r="Z192" i="47" s="1"/>
  <c r="X193" i="47" a="1"/>
  <c r="X193" i="47" s="1"/>
  <c r="Y193" i="47" a="1"/>
  <c r="Y193" i="47" s="1"/>
  <c r="Z193" i="47" a="1"/>
  <c r="Z193" i="47" s="1"/>
  <c r="X194" i="47" a="1"/>
  <c r="X194" i="47" s="1"/>
  <c r="Y194" i="47" a="1"/>
  <c r="Y194" i="47" s="1"/>
  <c r="Z194" i="47" a="1"/>
  <c r="Z194" i="47" s="1"/>
  <c r="X195" i="47" a="1"/>
  <c r="X195" i="47" s="1"/>
  <c r="Y195" i="47" a="1"/>
  <c r="Y195" i="47" s="1"/>
  <c r="Z195" i="47" a="1"/>
  <c r="Z195" i="47" s="1"/>
  <c r="X196" i="47" a="1"/>
  <c r="X196" i="47" s="1"/>
  <c r="Y196" i="47" a="1"/>
  <c r="Y196" i="47" s="1"/>
  <c r="Z196" i="47" a="1"/>
  <c r="Z196" i="47" s="1"/>
  <c r="X197" i="47" a="1"/>
  <c r="X197" i="47" s="1"/>
  <c r="Y197" i="47" a="1"/>
  <c r="Y197" i="47" s="1"/>
  <c r="Z197" i="47" a="1"/>
  <c r="Z197" i="47" s="1"/>
  <c r="X198" i="47" a="1"/>
  <c r="X198" i="47" s="1"/>
  <c r="Y198" i="47" a="1"/>
  <c r="Y198" i="47" s="1"/>
  <c r="Z198" i="47" a="1"/>
  <c r="Z198" i="47" s="1"/>
  <c r="X199" i="47" a="1"/>
  <c r="X199" i="47" s="1"/>
  <c r="Y199" i="47" a="1"/>
  <c r="Y199" i="47" s="1"/>
  <c r="Z199" i="47" a="1"/>
  <c r="Z199" i="47" s="1"/>
  <c r="X200" i="47" a="1"/>
  <c r="X200" i="47" s="1"/>
  <c r="Y200" i="47" a="1"/>
  <c r="Y200" i="47" s="1"/>
  <c r="Z200" i="47" a="1"/>
  <c r="Z200" i="47" s="1"/>
  <c r="X201" i="47" a="1"/>
  <c r="X201" i="47" s="1"/>
  <c r="Y201" i="47" a="1"/>
  <c r="Y201" i="47" s="1"/>
  <c r="Z201" i="47" a="1"/>
  <c r="Z201" i="47" s="1"/>
  <c r="X202" i="47" a="1"/>
  <c r="X202" i="47" s="1"/>
  <c r="Y202" i="47" a="1"/>
  <c r="Y202" i="47" s="1"/>
  <c r="Z202" i="47" a="1"/>
  <c r="Z202" i="47" s="1"/>
  <c r="X203" i="47" a="1"/>
  <c r="X203" i="47" s="1"/>
  <c r="Y203" i="47" a="1"/>
  <c r="Y203" i="47" s="1"/>
  <c r="Z203" i="47" a="1"/>
  <c r="Z203" i="47" s="1"/>
  <c r="X204" i="47" a="1"/>
  <c r="X204" i="47" s="1"/>
  <c r="Y204" i="47" a="1"/>
  <c r="Y204" i="47" s="1"/>
  <c r="Z204" i="47" a="1"/>
  <c r="Z204" i="47" s="1"/>
  <c r="X205" i="47" a="1"/>
  <c r="X205" i="47" s="1"/>
  <c r="Y205" i="47" a="1"/>
  <c r="Y205" i="47" s="1"/>
  <c r="Z205" i="47" a="1"/>
  <c r="Z205" i="47" s="1"/>
  <c r="X206" i="47" a="1"/>
  <c r="X206" i="47" s="1"/>
  <c r="Y206" i="47" a="1"/>
  <c r="Y206" i="47" s="1"/>
  <c r="Z206" i="47" a="1"/>
  <c r="Z206" i="47" s="1"/>
  <c r="X207" i="47" a="1"/>
  <c r="X207" i="47" s="1"/>
  <c r="Y207" i="47" a="1"/>
  <c r="Y207" i="47" s="1"/>
  <c r="Z207" i="47" a="1"/>
  <c r="Z207" i="47" s="1"/>
  <c r="X208" i="47" a="1"/>
  <c r="X208" i="47" s="1"/>
  <c r="Y208" i="47" a="1"/>
  <c r="Y208" i="47" s="1"/>
  <c r="Z208" i="47" a="1"/>
  <c r="Z208" i="47" s="1"/>
  <c r="X209" i="47" a="1"/>
  <c r="X209" i="47" s="1"/>
  <c r="Y209" i="47" a="1"/>
  <c r="Y209" i="47" s="1"/>
  <c r="Z209" i="47" a="1"/>
  <c r="Z209" i="47" s="1"/>
  <c r="X210" i="47" a="1"/>
  <c r="X210" i="47" s="1"/>
  <c r="Y210" i="47" a="1"/>
  <c r="Y210" i="47" s="1"/>
  <c r="Z210" i="47" a="1"/>
  <c r="Z210" i="47" s="1"/>
  <c r="X211" i="47" a="1"/>
  <c r="X211" i="47" s="1"/>
  <c r="Y211" i="47" a="1"/>
  <c r="Y211" i="47" s="1"/>
  <c r="Z211" i="47" a="1"/>
  <c r="Z211" i="47" s="1"/>
  <c r="X212" i="47" a="1"/>
  <c r="X212" i="47" s="1"/>
  <c r="Y212" i="47" a="1"/>
  <c r="Y212" i="47" s="1"/>
  <c r="Z212" i="47" a="1"/>
  <c r="Z212" i="47" s="1"/>
  <c r="X213" i="47" a="1"/>
  <c r="X213" i="47" s="1"/>
  <c r="Y213" i="47" a="1"/>
  <c r="Y213" i="47" s="1"/>
  <c r="Z213" i="47" a="1"/>
  <c r="Z213" i="47" s="1"/>
  <c r="X214" i="47" a="1"/>
  <c r="X214" i="47" s="1"/>
  <c r="Y214" i="47" a="1"/>
  <c r="Y214" i="47" s="1"/>
  <c r="Z214" i="47" a="1"/>
  <c r="Z214" i="47" s="1"/>
  <c r="X215" i="47" a="1"/>
  <c r="X215" i="47" s="1"/>
  <c r="Y215" i="47" a="1"/>
  <c r="Y215" i="47" s="1"/>
  <c r="Z215" i="47" a="1"/>
  <c r="Z215" i="47" s="1"/>
  <c r="X216" i="47" a="1"/>
  <c r="X216" i="47" s="1"/>
  <c r="Y216" i="47" a="1"/>
  <c r="Y216" i="47" s="1"/>
  <c r="Z216" i="47" a="1"/>
  <c r="Z216" i="47" s="1"/>
  <c r="X217" i="47" a="1"/>
  <c r="X217" i="47" s="1"/>
  <c r="Y217" i="47" a="1"/>
  <c r="Y217" i="47" s="1"/>
  <c r="Z217" i="47" a="1"/>
  <c r="Z217" i="47" s="1"/>
  <c r="X218" i="47" a="1"/>
  <c r="X218" i="47" s="1"/>
  <c r="Y218" i="47" a="1"/>
  <c r="Y218" i="47" s="1"/>
  <c r="Z218" i="47" a="1"/>
  <c r="Z218" i="47" s="1"/>
  <c r="X219" i="47" a="1"/>
  <c r="X219" i="47" s="1"/>
  <c r="Y219" i="47" a="1"/>
  <c r="Y219" i="47" s="1"/>
  <c r="Z219" i="47" a="1"/>
  <c r="Z219" i="47" s="1"/>
  <c r="X220" i="47" a="1"/>
  <c r="X220" i="47" s="1"/>
  <c r="Y220" i="47" a="1"/>
  <c r="Y220" i="47" s="1"/>
  <c r="Z220" i="47" a="1"/>
  <c r="Z220" i="47" s="1"/>
  <c r="X221" i="47" a="1"/>
  <c r="X221" i="47" s="1"/>
  <c r="Y221" i="47" a="1"/>
  <c r="Y221" i="47" s="1"/>
  <c r="Z221" i="47" a="1"/>
  <c r="Z221" i="47" s="1"/>
  <c r="X222" i="47" a="1"/>
  <c r="X222" i="47" s="1"/>
  <c r="Y222" i="47" a="1"/>
  <c r="Y222" i="47" s="1"/>
  <c r="Z222" i="47" a="1"/>
  <c r="Z222" i="47" s="1"/>
  <c r="X223" i="47" a="1"/>
  <c r="X223" i="47" s="1"/>
  <c r="Y223" i="47" a="1"/>
  <c r="Y223" i="47" s="1"/>
  <c r="Z223" i="47" a="1"/>
  <c r="Z223" i="47" s="1"/>
  <c r="X224" i="47" a="1"/>
  <c r="X224" i="47" s="1"/>
  <c r="Y224" i="47" a="1"/>
  <c r="Y224" i="47" s="1"/>
  <c r="Z224" i="47" a="1"/>
  <c r="Z224" i="47" s="1"/>
  <c r="X225" i="47" a="1"/>
  <c r="X225" i="47" s="1"/>
  <c r="Y225" i="47" a="1"/>
  <c r="Y225" i="47" s="1"/>
  <c r="Z225" i="47" a="1"/>
  <c r="Z225" i="47" s="1"/>
  <c r="X226" i="47" a="1"/>
  <c r="X226" i="47" s="1"/>
  <c r="Y226" i="47" a="1"/>
  <c r="Y226" i="47" s="1"/>
  <c r="Z226" i="47" a="1"/>
  <c r="Z226" i="47" s="1"/>
  <c r="X227" i="47" a="1"/>
  <c r="X227" i="47" s="1"/>
  <c r="Y227" i="47" a="1"/>
  <c r="Y227" i="47" s="1"/>
  <c r="Z227" i="47" a="1"/>
  <c r="Z227" i="47" s="1"/>
  <c r="X228" i="47" a="1"/>
  <c r="X228" i="47" s="1"/>
  <c r="Y228" i="47" a="1"/>
  <c r="Y228" i="47" s="1"/>
  <c r="Z228" i="47" a="1"/>
  <c r="Z228" i="47" s="1"/>
  <c r="X229" i="47" a="1"/>
  <c r="X229" i="47" s="1"/>
  <c r="Y229" i="47" a="1"/>
  <c r="Y229" i="47" s="1"/>
  <c r="Z229" i="47" a="1"/>
  <c r="Z229" i="47" s="1"/>
  <c r="X230" i="47" a="1"/>
  <c r="X230" i="47" s="1"/>
  <c r="Y230" i="47" a="1"/>
  <c r="Y230" i="47" s="1"/>
  <c r="Z230" i="47" a="1"/>
  <c r="Z230" i="47" s="1"/>
  <c r="X231" i="47" a="1"/>
  <c r="X231" i="47" s="1"/>
  <c r="Y231" i="47" a="1"/>
  <c r="Y231" i="47" s="1"/>
  <c r="Z231" i="47" a="1"/>
  <c r="Z231" i="47" s="1"/>
  <c r="X232" i="47" a="1"/>
  <c r="X232" i="47" s="1"/>
  <c r="Y232" i="47" a="1"/>
  <c r="Y232" i="47" s="1"/>
  <c r="Z232" i="47" a="1"/>
  <c r="Z232" i="47" s="1"/>
  <c r="X233" i="47" a="1"/>
  <c r="X233" i="47" s="1"/>
  <c r="Y233" i="47" a="1"/>
  <c r="Y233" i="47" s="1"/>
  <c r="Z233" i="47" a="1"/>
  <c r="Z233" i="47" s="1"/>
  <c r="X234" i="47" a="1"/>
  <c r="X234" i="47" s="1"/>
  <c r="Y234" i="47" a="1"/>
  <c r="Y234" i="47" s="1"/>
  <c r="Z234" i="47" a="1"/>
  <c r="Z234" i="47" s="1"/>
  <c r="X235" i="47" a="1"/>
  <c r="X235" i="47" s="1"/>
  <c r="Y235" i="47" a="1"/>
  <c r="Y235" i="47" s="1"/>
  <c r="Z235" i="47" a="1"/>
  <c r="Z235" i="47" s="1"/>
  <c r="X236" i="47" a="1"/>
  <c r="X236" i="47" s="1"/>
  <c r="Y236" i="47" a="1"/>
  <c r="Y236" i="47" s="1"/>
  <c r="Z236" i="47" a="1"/>
  <c r="Z236" i="47" s="1"/>
  <c r="X237" i="47" a="1"/>
  <c r="X237" i="47" s="1"/>
  <c r="Y237" i="47" a="1"/>
  <c r="Y237" i="47" s="1"/>
  <c r="Z237" i="47" a="1"/>
  <c r="Z237" i="47" s="1"/>
  <c r="X238" i="47" a="1"/>
  <c r="X238" i="47" s="1"/>
  <c r="Y238" i="47" a="1"/>
  <c r="Y238" i="47" s="1"/>
  <c r="Z238" i="47" a="1"/>
  <c r="Z238" i="47" s="1"/>
  <c r="X239" i="47" a="1"/>
  <c r="X239" i="47" s="1"/>
  <c r="Y239" i="47" a="1"/>
  <c r="Y239" i="47" s="1"/>
  <c r="Z239" i="47" a="1"/>
  <c r="Z239" i="47" s="1"/>
  <c r="X240" i="47" a="1"/>
  <c r="X240" i="47" s="1"/>
  <c r="Y240" i="47" a="1"/>
  <c r="Y240" i="47" s="1"/>
  <c r="Z240" i="47" a="1"/>
  <c r="Z240" i="47" s="1"/>
  <c r="X241" i="47" a="1"/>
  <c r="X241" i="47" s="1"/>
  <c r="Y241" i="47" a="1"/>
  <c r="Y241" i="47" s="1"/>
  <c r="Z241" i="47" a="1"/>
  <c r="Z241" i="47" s="1"/>
  <c r="X242" i="47" a="1"/>
  <c r="X242" i="47" s="1"/>
  <c r="Y242" i="47" a="1"/>
  <c r="Y242" i="47" s="1"/>
  <c r="Z242" i="47" a="1"/>
  <c r="Z242" i="47" s="1"/>
  <c r="X243" i="47" a="1"/>
  <c r="X243" i="47" s="1"/>
  <c r="Y243" i="47" a="1"/>
  <c r="Y243" i="47" s="1"/>
  <c r="Z243" i="47" a="1"/>
  <c r="Z243" i="47" s="1"/>
  <c r="X244" i="47" a="1"/>
  <c r="X244" i="47" s="1"/>
  <c r="Y244" i="47" a="1"/>
  <c r="Y244" i="47" s="1"/>
  <c r="Z244" i="47" a="1"/>
  <c r="Z244" i="47" s="1"/>
  <c r="X245" i="47" a="1"/>
  <c r="X245" i="47" s="1"/>
  <c r="Y245" i="47" a="1"/>
  <c r="Y245" i="47" s="1"/>
  <c r="Z245" i="47" a="1"/>
  <c r="Z245" i="47" s="1"/>
  <c r="X246" i="47" a="1"/>
  <c r="X246" i="47" s="1"/>
  <c r="Y246" i="47" a="1"/>
  <c r="Y246" i="47" s="1"/>
  <c r="Z246" i="47" a="1"/>
  <c r="Z246" i="47" s="1"/>
  <c r="X247" i="47" a="1"/>
  <c r="X247" i="47" s="1"/>
  <c r="Y247" i="47" a="1"/>
  <c r="Y247" i="47" s="1"/>
  <c r="Z247" i="47" a="1"/>
  <c r="Z247" i="47" s="1"/>
  <c r="X248" i="47" a="1"/>
  <c r="X248" i="47" s="1"/>
  <c r="Y248" i="47" a="1"/>
  <c r="Y248" i="47" s="1"/>
  <c r="Z248" i="47" a="1"/>
  <c r="Z248" i="47" s="1"/>
  <c r="X249" i="47" a="1"/>
  <c r="X249" i="47" s="1"/>
  <c r="Y249" i="47" a="1"/>
  <c r="Y249" i="47" s="1"/>
  <c r="Z249" i="47" a="1"/>
  <c r="Z249" i="47" s="1"/>
  <c r="X250" i="47" a="1"/>
  <c r="X250" i="47" s="1"/>
  <c r="Y250" i="47" a="1"/>
  <c r="Y250" i="47" s="1"/>
  <c r="Z250" i="47" a="1"/>
  <c r="Z250" i="47" s="1"/>
  <c r="X251" i="47" a="1"/>
  <c r="X251" i="47" s="1"/>
  <c r="Y251" i="47" a="1"/>
  <c r="Y251" i="47" s="1"/>
  <c r="Z251" i="47" a="1"/>
  <c r="Z251" i="47" s="1"/>
  <c r="X252" i="47" a="1"/>
  <c r="X252" i="47" s="1"/>
  <c r="Y252" i="47" a="1"/>
  <c r="Y252" i="47" s="1"/>
  <c r="Z252" i="47" a="1"/>
  <c r="Z252" i="47" s="1"/>
  <c r="X253" i="47" a="1"/>
  <c r="X253" i="47" s="1"/>
  <c r="Y253" i="47" a="1"/>
  <c r="Y253" i="47" s="1"/>
  <c r="Z253" i="47" a="1"/>
  <c r="Z253" i="47" s="1"/>
  <c r="X254" i="47" a="1"/>
  <c r="X254" i="47" s="1"/>
  <c r="Y254" i="47" a="1"/>
  <c r="Y254" i="47" s="1"/>
  <c r="Z254" i="47" a="1"/>
  <c r="Z254" i="47" s="1"/>
  <c r="X255" i="47" a="1"/>
  <c r="X255" i="47" s="1"/>
  <c r="Y255" i="47" a="1"/>
  <c r="Y255" i="47" s="1"/>
  <c r="Z255" i="47" a="1"/>
  <c r="Z255" i="47" s="1"/>
  <c r="X256" i="47" a="1"/>
  <c r="X256" i="47" s="1"/>
  <c r="Y256" i="47" a="1"/>
  <c r="Y256" i="47" s="1"/>
  <c r="Z256" i="47" a="1"/>
  <c r="Z256" i="47" s="1"/>
  <c r="X257" i="47" a="1"/>
  <c r="X257" i="47" s="1"/>
  <c r="Y257" i="47" a="1"/>
  <c r="Y257" i="47" s="1"/>
  <c r="Z257" i="47" a="1"/>
  <c r="Z257" i="47" s="1"/>
  <c r="X258" i="47" a="1"/>
  <c r="X258" i="47" s="1"/>
  <c r="Y258" i="47" a="1"/>
  <c r="Y258" i="47" s="1"/>
  <c r="Z258" i="47" a="1"/>
  <c r="Z258" i="47" s="1"/>
  <c r="X259" i="47" a="1"/>
  <c r="X259" i="47" s="1"/>
  <c r="Y259" i="47" a="1"/>
  <c r="Y259" i="47" s="1"/>
  <c r="Z259" i="47" a="1"/>
  <c r="Z259" i="47" s="1"/>
  <c r="X260" i="47" a="1"/>
  <c r="X260" i="47" s="1"/>
  <c r="Y260" i="47" a="1"/>
  <c r="Y260" i="47" s="1"/>
  <c r="Z260" i="47" a="1"/>
  <c r="Z260" i="47" s="1"/>
  <c r="X261" i="47" a="1"/>
  <c r="X261" i="47" s="1"/>
  <c r="Y261" i="47" a="1"/>
  <c r="Y261" i="47" s="1"/>
  <c r="Z261" i="47" a="1"/>
  <c r="Z261" i="47" s="1"/>
  <c r="X262" i="47" a="1"/>
  <c r="X262" i="47" s="1"/>
  <c r="Y262" i="47" a="1"/>
  <c r="Y262" i="47" s="1"/>
  <c r="Z262" i="47" a="1"/>
  <c r="Z262" i="47" s="1"/>
  <c r="X263" i="47" a="1"/>
  <c r="X263" i="47" s="1"/>
  <c r="Y263" i="47" a="1"/>
  <c r="Y263" i="47" s="1"/>
  <c r="Z263" i="47" a="1"/>
  <c r="Z263" i="47" s="1"/>
  <c r="X264" i="47" a="1"/>
  <c r="X264" i="47" s="1"/>
  <c r="Y264" i="47" a="1"/>
  <c r="Y264" i="47" s="1"/>
  <c r="Z264" i="47" a="1"/>
  <c r="Z264" i="47" s="1"/>
  <c r="X265" i="47" a="1"/>
  <c r="X265" i="47" s="1"/>
  <c r="Y265" i="47" a="1"/>
  <c r="Y265" i="47" s="1"/>
  <c r="Z265" i="47" a="1"/>
  <c r="Z265" i="47" s="1"/>
  <c r="X266" i="47" a="1"/>
  <c r="X266" i="47" s="1"/>
  <c r="Y266" i="47" a="1"/>
  <c r="Y266" i="47" s="1"/>
  <c r="Z266" i="47" a="1"/>
  <c r="Z266" i="47" s="1"/>
  <c r="X267" i="47" a="1"/>
  <c r="X267" i="47" s="1"/>
  <c r="Y267" i="47" a="1"/>
  <c r="Y267" i="47" s="1"/>
  <c r="Z267" i="47" a="1"/>
  <c r="Z267" i="47" s="1"/>
  <c r="X268" i="47" a="1"/>
  <c r="X268" i="47" s="1"/>
  <c r="Y268" i="47" a="1"/>
  <c r="Y268" i="47" s="1"/>
  <c r="Z268" i="47" a="1"/>
  <c r="Z268" i="47" s="1"/>
  <c r="X269" i="47" a="1"/>
  <c r="X269" i="47" s="1"/>
  <c r="Y269" i="47" a="1"/>
  <c r="Y269" i="47" s="1"/>
  <c r="Z269" i="47" a="1"/>
  <c r="Z269" i="47" s="1"/>
  <c r="X270" i="47" a="1"/>
  <c r="X270" i="47" s="1"/>
  <c r="Y270" i="47" a="1"/>
  <c r="Y270" i="47" s="1"/>
  <c r="Z270" i="47" a="1"/>
  <c r="Z270" i="47" s="1"/>
  <c r="X271" i="47" a="1"/>
  <c r="X271" i="47" s="1"/>
  <c r="Y271" i="47" a="1"/>
  <c r="Y271" i="47" s="1"/>
  <c r="Z271" i="47" a="1"/>
  <c r="Z271" i="47" s="1"/>
  <c r="X272" i="47" a="1"/>
  <c r="X272" i="47" s="1"/>
  <c r="Y272" i="47" a="1"/>
  <c r="Y272" i="47" s="1"/>
  <c r="Z272" i="47" a="1"/>
  <c r="Z272" i="47" s="1"/>
  <c r="X273" i="47" a="1"/>
  <c r="X273" i="47" s="1"/>
  <c r="Y273" i="47" a="1"/>
  <c r="Y273" i="47" s="1"/>
  <c r="Z273" i="47" a="1"/>
  <c r="Z273" i="47" s="1"/>
  <c r="X274" i="47" a="1"/>
  <c r="X274" i="47" s="1"/>
  <c r="Y274" i="47" a="1"/>
  <c r="Y274" i="47" s="1"/>
  <c r="Z274" i="47" a="1"/>
  <c r="Z274" i="47" s="1"/>
  <c r="X275" i="47" a="1"/>
  <c r="X275" i="47" s="1"/>
  <c r="Y275" i="47" a="1"/>
  <c r="Y275" i="47" s="1"/>
  <c r="Z275" i="47" a="1"/>
  <c r="Z275" i="47" s="1"/>
  <c r="X276" i="47" a="1"/>
  <c r="X276" i="47" s="1"/>
  <c r="Y276" i="47" a="1"/>
  <c r="Y276" i="47" s="1"/>
  <c r="Z276" i="47" a="1"/>
  <c r="Z276" i="47" s="1"/>
  <c r="X277" i="47" a="1"/>
  <c r="X277" i="47" s="1"/>
  <c r="Y277" i="47" a="1"/>
  <c r="Y277" i="47" s="1"/>
  <c r="Z277" i="47" a="1"/>
  <c r="Z277" i="47" s="1"/>
  <c r="X278" i="47" a="1"/>
  <c r="X278" i="47" s="1"/>
  <c r="Y278" i="47" a="1"/>
  <c r="Y278" i="47" s="1"/>
  <c r="Z278" i="47" a="1"/>
  <c r="Z278" i="47" s="1"/>
  <c r="X279" i="47" a="1"/>
  <c r="X279" i="47" s="1"/>
  <c r="Y279" i="47" a="1"/>
  <c r="Y279" i="47" s="1"/>
  <c r="Z279" i="47" a="1"/>
  <c r="Z279" i="47" s="1"/>
  <c r="X280" i="47" a="1"/>
  <c r="X280" i="47" s="1"/>
  <c r="Y280" i="47" a="1"/>
  <c r="Y280" i="47" s="1"/>
  <c r="Z280" i="47" a="1"/>
  <c r="Z280" i="47" s="1"/>
  <c r="X281" i="47" a="1"/>
  <c r="X281" i="47" s="1"/>
  <c r="Y281" i="47" a="1"/>
  <c r="Y281" i="47" s="1"/>
  <c r="Z281" i="47" a="1"/>
  <c r="Z281" i="47" s="1"/>
  <c r="X282" i="47" a="1"/>
  <c r="X282" i="47" s="1"/>
  <c r="Y282" i="47" a="1"/>
  <c r="Y282" i="47" s="1"/>
  <c r="Z282" i="47" a="1"/>
  <c r="Z282" i="47" s="1"/>
  <c r="X283" i="47" a="1"/>
  <c r="X283" i="47" s="1"/>
  <c r="Y283" i="47" a="1"/>
  <c r="Y283" i="47" s="1"/>
  <c r="Z283" i="47" a="1"/>
  <c r="Z283" i="47" s="1"/>
  <c r="X284" i="47" a="1"/>
  <c r="X284" i="47" s="1"/>
  <c r="Y284" i="47" a="1"/>
  <c r="Y284" i="47" s="1"/>
  <c r="Z284" i="47" a="1"/>
  <c r="Z284" i="47" s="1"/>
  <c r="X285" i="47" a="1"/>
  <c r="X285" i="47" s="1"/>
  <c r="Y285" i="47" a="1"/>
  <c r="Y285" i="47" s="1"/>
  <c r="Z285" i="47" a="1"/>
  <c r="Z285" i="47" s="1"/>
  <c r="X286" i="47" a="1"/>
  <c r="X286" i="47" s="1"/>
  <c r="Y286" i="47" a="1"/>
  <c r="Y286" i="47" s="1"/>
  <c r="Z286" i="47" a="1"/>
  <c r="Z286" i="47" s="1"/>
  <c r="X287" i="47" a="1"/>
  <c r="X287" i="47" s="1"/>
  <c r="Y287" i="47" a="1"/>
  <c r="Y287" i="47" s="1"/>
  <c r="Z287" i="47" a="1"/>
  <c r="Z287" i="47" s="1"/>
  <c r="X288" i="47" a="1"/>
  <c r="X288" i="47" s="1"/>
  <c r="Y288" i="47" a="1"/>
  <c r="Y288" i="47" s="1"/>
  <c r="Z288" i="47" a="1"/>
  <c r="Z288" i="47" s="1"/>
  <c r="X289" i="47" a="1"/>
  <c r="X289" i="47" s="1"/>
  <c r="Y289" i="47" a="1"/>
  <c r="Y289" i="47" s="1"/>
  <c r="Z289" i="47" a="1"/>
  <c r="Z289" i="47" s="1"/>
  <c r="X290" i="47" a="1"/>
  <c r="X290" i="47" s="1"/>
  <c r="Y290" i="47" a="1"/>
  <c r="Y290" i="47" s="1"/>
  <c r="Z290" i="47" a="1"/>
  <c r="Z290" i="47" s="1"/>
  <c r="X291" i="47" a="1"/>
  <c r="X291" i="47" s="1"/>
  <c r="Y291" i="47" a="1"/>
  <c r="Y291" i="47" s="1"/>
  <c r="Z291" i="47" a="1"/>
  <c r="Z291" i="47" s="1"/>
  <c r="X292" i="47" a="1"/>
  <c r="X292" i="47" s="1"/>
  <c r="Y292" i="47" a="1"/>
  <c r="Y292" i="47" s="1"/>
  <c r="Z292" i="47" a="1"/>
  <c r="Z292" i="47" s="1"/>
  <c r="X293" i="47" a="1"/>
  <c r="X293" i="47" s="1"/>
  <c r="Y293" i="47" a="1"/>
  <c r="Y293" i="47" s="1"/>
  <c r="Z293" i="47" a="1"/>
  <c r="Z293" i="47" s="1"/>
  <c r="X294" i="47" a="1"/>
  <c r="X294" i="47" s="1"/>
  <c r="Y294" i="47" a="1"/>
  <c r="Y294" i="47" s="1"/>
  <c r="Z294" i="47" a="1"/>
  <c r="Z294" i="47" s="1"/>
  <c r="X295" i="47" a="1"/>
  <c r="X295" i="47" s="1"/>
  <c r="Y295" i="47" a="1"/>
  <c r="Y295" i="47" s="1"/>
  <c r="Z295" i="47" a="1"/>
  <c r="Z295" i="47" s="1"/>
  <c r="X296" i="47" a="1"/>
  <c r="X296" i="47" s="1"/>
  <c r="Y296" i="47" a="1"/>
  <c r="Y296" i="47" s="1"/>
  <c r="Z296" i="47" a="1"/>
  <c r="Z296" i="47" s="1"/>
  <c r="X297" i="47" a="1"/>
  <c r="X297" i="47" s="1"/>
  <c r="Y297" i="47" a="1"/>
  <c r="Y297" i="47" s="1"/>
  <c r="Z297" i="47" a="1"/>
  <c r="Z297" i="47" s="1"/>
  <c r="X298" i="47" a="1"/>
  <c r="X298" i="47" s="1"/>
  <c r="Y298" i="47" a="1"/>
  <c r="Y298" i="47" s="1"/>
  <c r="Z298" i="47" a="1"/>
  <c r="Z298" i="47" s="1"/>
  <c r="X299" i="47" a="1"/>
  <c r="X299" i="47" s="1"/>
  <c r="Y299" i="47" a="1"/>
  <c r="Y299" i="47" s="1"/>
  <c r="Z299" i="47" a="1"/>
  <c r="Z299" i="47" s="1"/>
  <c r="X300" i="47" a="1"/>
  <c r="X300" i="47" s="1"/>
  <c r="Y300" i="47" a="1"/>
  <c r="Y300" i="47" s="1"/>
  <c r="Z300" i="47" a="1"/>
  <c r="Z300" i="47" s="1"/>
  <c r="X301" i="47" a="1"/>
  <c r="X301" i="47" s="1"/>
  <c r="Y301" i="47" a="1"/>
  <c r="Y301" i="47" s="1"/>
  <c r="Z301" i="47" a="1"/>
  <c r="Z301" i="47" s="1"/>
  <c r="X302" i="47" a="1"/>
  <c r="X302" i="47" s="1"/>
  <c r="Y302" i="47" a="1"/>
  <c r="Y302" i="47" s="1"/>
  <c r="Z302" i="47" a="1"/>
  <c r="Z302" i="47" s="1"/>
  <c r="X303" i="47" a="1"/>
  <c r="X303" i="47" s="1"/>
  <c r="Y303" i="47" a="1"/>
  <c r="Y303" i="47" s="1"/>
  <c r="Z303" i="47" a="1"/>
  <c r="Z303" i="47" s="1"/>
  <c r="X304" i="47" a="1"/>
  <c r="X304" i="47" s="1"/>
  <c r="Y304" i="47" a="1"/>
  <c r="Y304" i="47" s="1"/>
  <c r="Z304" i="47" a="1"/>
  <c r="Z304" i="47" s="1"/>
  <c r="X305" i="47" a="1"/>
  <c r="X305" i="47" s="1"/>
  <c r="Y305" i="47" a="1"/>
  <c r="Y305" i="47" s="1"/>
  <c r="Z305" i="47" a="1"/>
  <c r="Z305" i="47" s="1"/>
  <c r="X306" i="47" a="1"/>
  <c r="X306" i="47" s="1"/>
  <c r="Y306" i="47" a="1"/>
  <c r="Y306" i="47" s="1"/>
  <c r="Z306" i="47" a="1"/>
  <c r="Z306" i="47" s="1"/>
  <c r="X307" i="47" a="1"/>
  <c r="X307" i="47" s="1"/>
  <c r="Y307" i="47" a="1"/>
  <c r="Y307" i="47" s="1"/>
  <c r="Z307" i="47" a="1"/>
  <c r="Z307" i="47" s="1"/>
  <c r="X308" i="47" a="1"/>
  <c r="X308" i="47" s="1"/>
  <c r="Y308" i="47" a="1"/>
  <c r="Y308" i="47" s="1"/>
  <c r="Z308" i="47" a="1"/>
  <c r="Z308" i="47" s="1"/>
  <c r="X309" i="47" a="1"/>
  <c r="X309" i="47" s="1"/>
  <c r="Y309" i="47" a="1"/>
  <c r="Y309" i="47" s="1"/>
  <c r="Z309" i="47" a="1"/>
  <c r="Z309" i="47" s="1"/>
  <c r="X310" i="47" a="1"/>
  <c r="X310" i="47" s="1"/>
  <c r="Y310" i="47" a="1"/>
  <c r="Y310" i="47" s="1"/>
  <c r="Z310" i="47" a="1"/>
  <c r="Z310" i="47" s="1"/>
  <c r="X311" i="47" a="1"/>
  <c r="X311" i="47" s="1"/>
  <c r="Y311" i="47" a="1"/>
  <c r="Y311" i="47" s="1"/>
  <c r="Z311" i="47" a="1"/>
  <c r="Z311" i="47" s="1"/>
  <c r="X312" i="47" a="1"/>
  <c r="X312" i="47" s="1"/>
  <c r="Y312" i="47" a="1"/>
  <c r="Y312" i="47" s="1"/>
  <c r="Z312" i="47" a="1"/>
  <c r="Z312" i="47" s="1"/>
  <c r="X313" i="47" a="1"/>
  <c r="X313" i="47" s="1"/>
  <c r="Y313" i="47" a="1"/>
  <c r="Y313" i="47" s="1"/>
  <c r="Z313" i="47" a="1"/>
  <c r="Z313" i="47" s="1"/>
  <c r="X314" i="47" a="1"/>
  <c r="X314" i="47" s="1"/>
  <c r="Y314" i="47" a="1"/>
  <c r="Y314" i="47" s="1"/>
  <c r="Z314" i="47" a="1"/>
  <c r="Z314" i="47" s="1"/>
  <c r="X315" i="47" a="1"/>
  <c r="X315" i="47" s="1"/>
  <c r="Y315" i="47" a="1"/>
  <c r="Y315" i="47" s="1"/>
  <c r="Z315" i="47" a="1"/>
  <c r="Z315" i="47" s="1"/>
  <c r="X316" i="47" a="1"/>
  <c r="X316" i="47" s="1"/>
  <c r="Y316" i="47" a="1"/>
  <c r="Y316" i="47" s="1"/>
  <c r="Z316" i="47" a="1"/>
  <c r="Z316" i="47" s="1"/>
  <c r="X317" i="47" a="1"/>
  <c r="X317" i="47" s="1"/>
  <c r="Y317" i="47" a="1"/>
  <c r="Y317" i="47" s="1"/>
  <c r="Z317" i="47" a="1"/>
  <c r="Z317" i="47" s="1"/>
  <c r="X318" i="47" a="1"/>
  <c r="X318" i="47" s="1"/>
  <c r="Y318" i="47" a="1"/>
  <c r="Y318" i="47" s="1"/>
  <c r="Z318" i="47" a="1"/>
  <c r="Z318" i="47" s="1"/>
  <c r="X319" i="47" a="1"/>
  <c r="X319" i="47" s="1"/>
  <c r="Y319" i="47" a="1"/>
  <c r="Y319" i="47" s="1"/>
  <c r="Z319" i="47" a="1"/>
  <c r="Z319" i="47" s="1"/>
  <c r="X320" i="47" a="1"/>
  <c r="X320" i="47" s="1"/>
  <c r="Y320" i="47" a="1"/>
  <c r="Y320" i="47" s="1"/>
  <c r="Z320" i="47" a="1"/>
  <c r="Z320" i="47" s="1"/>
  <c r="X321" i="47" a="1"/>
  <c r="X321" i="47" s="1"/>
  <c r="Y321" i="47" a="1"/>
  <c r="Y321" i="47" s="1"/>
  <c r="Z321" i="47" a="1"/>
  <c r="Z321" i="47" s="1"/>
  <c r="X322" i="47" a="1"/>
  <c r="X322" i="47" s="1"/>
  <c r="Y322" i="47" a="1"/>
  <c r="Y322" i="47" s="1"/>
  <c r="Z322" i="47" a="1"/>
  <c r="Z322" i="47" s="1"/>
  <c r="X323" i="47" a="1"/>
  <c r="X323" i="47" s="1"/>
  <c r="Y323" i="47" a="1"/>
  <c r="Y323" i="47" s="1"/>
  <c r="Z323" i="47" a="1"/>
  <c r="Z323" i="47" s="1"/>
  <c r="X324" i="47" a="1"/>
  <c r="X324" i="47" s="1"/>
  <c r="Y324" i="47" a="1"/>
  <c r="Y324" i="47" s="1"/>
  <c r="Z324" i="47" a="1"/>
  <c r="Z324" i="47" s="1"/>
  <c r="X325" i="47" a="1"/>
  <c r="X325" i="47" s="1"/>
  <c r="Y325" i="47" a="1"/>
  <c r="Y325" i="47" s="1"/>
  <c r="Z325" i="47" a="1"/>
  <c r="Z325" i="47" s="1"/>
  <c r="X326" i="47" a="1"/>
  <c r="X326" i="47" s="1"/>
  <c r="Y326" i="47" a="1"/>
  <c r="Y326" i="47" s="1"/>
  <c r="Z326" i="47" a="1"/>
  <c r="Z326" i="47" s="1"/>
  <c r="X327" i="47" a="1"/>
  <c r="X327" i="47" s="1"/>
  <c r="Y327" i="47" a="1"/>
  <c r="Y327" i="47" s="1"/>
  <c r="Z327" i="47" a="1"/>
  <c r="Z327" i="47" s="1"/>
  <c r="X328" i="47" a="1"/>
  <c r="X328" i="47" s="1"/>
  <c r="Y328" i="47" a="1"/>
  <c r="Y328" i="47" s="1"/>
  <c r="Z328" i="47" a="1"/>
  <c r="Z328" i="47" s="1"/>
  <c r="X329" i="47" a="1"/>
  <c r="X329" i="47" s="1"/>
  <c r="Y329" i="47" a="1"/>
  <c r="Y329" i="47" s="1"/>
  <c r="Z329" i="47" a="1"/>
  <c r="Z329" i="47" s="1"/>
  <c r="X330" i="47" a="1"/>
  <c r="X330" i="47" s="1"/>
  <c r="Y330" i="47" a="1"/>
  <c r="Y330" i="47" s="1"/>
  <c r="Z330" i="47" a="1"/>
  <c r="Z330" i="47" s="1"/>
  <c r="X331" i="47" a="1"/>
  <c r="X331" i="47" s="1"/>
  <c r="Y331" i="47" a="1"/>
  <c r="Y331" i="47" s="1"/>
  <c r="Z331" i="47" a="1"/>
  <c r="Z331" i="47" s="1"/>
  <c r="X332" i="47" a="1"/>
  <c r="X332" i="47" s="1"/>
  <c r="Y332" i="47" a="1"/>
  <c r="Y332" i="47" s="1"/>
  <c r="Z332" i="47" a="1"/>
  <c r="Z332" i="47" s="1"/>
  <c r="X333" i="47" a="1"/>
  <c r="X333" i="47" s="1"/>
  <c r="Y333" i="47" a="1"/>
  <c r="Y333" i="47" s="1"/>
  <c r="Z333" i="47" a="1"/>
  <c r="Z333" i="47" s="1"/>
  <c r="X334" i="47" a="1"/>
  <c r="X334" i="47" s="1"/>
  <c r="Y334" i="47" a="1"/>
  <c r="Y334" i="47" s="1"/>
  <c r="Z334" i="47" a="1"/>
  <c r="Z334" i="47" s="1"/>
  <c r="X335" i="47" a="1"/>
  <c r="X335" i="47" s="1"/>
  <c r="Y335" i="47" a="1"/>
  <c r="Y335" i="47" s="1"/>
  <c r="Z335" i="47" a="1"/>
  <c r="Z335" i="47" s="1"/>
  <c r="X336" i="47" a="1"/>
  <c r="X336" i="47" s="1"/>
  <c r="Y336" i="47" a="1"/>
  <c r="Y336" i="47" s="1"/>
  <c r="Z336" i="47" a="1"/>
  <c r="Z336" i="47" s="1"/>
  <c r="X337" i="47" a="1"/>
  <c r="X337" i="47" s="1"/>
  <c r="Y337" i="47" a="1"/>
  <c r="Y337" i="47" s="1"/>
  <c r="Z337" i="47" a="1"/>
  <c r="Z337" i="47" s="1"/>
  <c r="X338" i="47" a="1"/>
  <c r="X338" i="47" s="1"/>
  <c r="Y338" i="47" a="1"/>
  <c r="Y338" i="47" s="1"/>
  <c r="Z338" i="47" a="1"/>
  <c r="Z338" i="47" s="1"/>
  <c r="X339" i="47" a="1"/>
  <c r="X339" i="47" s="1"/>
  <c r="Y339" i="47" a="1"/>
  <c r="Y339" i="47" s="1"/>
  <c r="Z339" i="47" a="1"/>
  <c r="Z339" i="47" s="1"/>
  <c r="X340" i="47" a="1"/>
  <c r="X340" i="47" s="1"/>
  <c r="Y340" i="47" a="1"/>
  <c r="Y340" i="47" s="1"/>
  <c r="Z340" i="47" a="1"/>
  <c r="Z340" i="47" s="1"/>
  <c r="X341" i="47" a="1"/>
  <c r="X341" i="47" s="1"/>
  <c r="Y341" i="47" a="1"/>
  <c r="Y341" i="47" s="1"/>
  <c r="Z341" i="47" a="1"/>
  <c r="Z341" i="47" s="1"/>
  <c r="X342" i="47" a="1"/>
  <c r="X342" i="47" s="1"/>
  <c r="Y342" i="47" a="1"/>
  <c r="Y342" i="47" s="1"/>
  <c r="Z342" i="47" a="1"/>
  <c r="Z342" i="47" s="1"/>
  <c r="X343" i="47" a="1"/>
  <c r="X343" i="47" s="1"/>
  <c r="Y343" i="47" a="1"/>
  <c r="Y343" i="47" s="1"/>
  <c r="Z343" i="47" a="1"/>
  <c r="Z343" i="47" s="1"/>
  <c r="X344" i="47" a="1"/>
  <c r="X344" i="47" s="1"/>
  <c r="Y344" i="47" a="1"/>
  <c r="Y344" i="47" s="1"/>
  <c r="Z344" i="47" a="1"/>
  <c r="Z344" i="47" s="1"/>
  <c r="X345" i="47" a="1"/>
  <c r="X345" i="47" s="1"/>
  <c r="Y345" i="47" a="1"/>
  <c r="Y345" i="47" s="1"/>
  <c r="Z345" i="47" a="1"/>
  <c r="Z345" i="47" s="1"/>
  <c r="X346" i="47" a="1"/>
  <c r="X346" i="47" s="1"/>
  <c r="Y346" i="47" a="1"/>
  <c r="Y346" i="47" s="1"/>
  <c r="Z346" i="47" a="1"/>
  <c r="Z346" i="47" s="1"/>
  <c r="X347" i="47" a="1"/>
  <c r="X347" i="47" s="1"/>
  <c r="Y347" i="47" a="1"/>
  <c r="Y347" i="47" s="1"/>
  <c r="Z347" i="47" a="1"/>
  <c r="Z347" i="47" s="1"/>
  <c r="X348" i="47" a="1"/>
  <c r="X348" i="47" s="1"/>
  <c r="Y348" i="47" a="1"/>
  <c r="Y348" i="47" s="1"/>
  <c r="Z348" i="47" a="1"/>
  <c r="Z348" i="47" s="1"/>
  <c r="X349" i="47" a="1"/>
  <c r="X349" i="47" s="1"/>
  <c r="Y349" i="47" a="1"/>
  <c r="Y349" i="47" s="1"/>
  <c r="X350" i="47" a="1"/>
  <c r="X350" i="47" s="1"/>
  <c r="Y350" i="47" a="1"/>
  <c r="Y350" i="47" s="1"/>
  <c r="Z350" i="47" a="1"/>
  <c r="Z350" i="47" s="1"/>
  <c r="X351" i="47" a="1"/>
  <c r="X351" i="47" s="1"/>
  <c r="Y351" i="47" a="1"/>
  <c r="Y351" i="47" s="1"/>
  <c r="Z351" i="47" a="1"/>
  <c r="Z351" i="47" s="1"/>
  <c r="X352" i="47" a="1"/>
  <c r="X352" i="47" s="1"/>
  <c r="Y352" i="47" a="1"/>
  <c r="Y352" i="47" s="1"/>
  <c r="Z352" i="47" a="1"/>
  <c r="Z352" i="47" s="1"/>
  <c r="X353" i="47" a="1"/>
  <c r="X353" i="47" s="1"/>
  <c r="Y353" i="47" a="1"/>
  <c r="Y353" i="47" s="1"/>
  <c r="Z353" i="47" a="1"/>
  <c r="Z353" i="47" s="1"/>
  <c r="X354" i="47" a="1"/>
  <c r="X354" i="47" s="1"/>
  <c r="Y354" i="47" a="1"/>
  <c r="Y354" i="47" s="1"/>
  <c r="Z354" i="47" a="1"/>
  <c r="Z354" i="47" s="1"/>
  <c r="X355" i="47" a="1"/>
  <c r="X355" i="47" s="1"/>
  <c r="Y355" i="47" a="1"/>
  <c r="Y355" i="47" s="1"/>
  <c r="Z355" i="47" a="1"/>
  <c r="Z355" i="47" s="1"/>
  <c r="X356" i="47" a="1"/>
  <c r="X356" i="47" s="1"/>
  <c r="Y356" i="47" a="1"/>
  <c r="Y356" i="47" s="1"/>
  <c r="Z356" i="47" a="1"/>
  <c r="Z356" i="47" s="1"/>
  <c r="X128" i="47" a="1"/>
  <c r="X128" i="47" s="1"/>
  <c r="Y128" i="47" a="1"/>
  <c r="Y128" i="47" s="1"/>
  <c r="Z128" i="47" a="1"/>
  <c r="Z128" i="47" s="1"/>
  <c r="X129" i="47" a="1"/>
  <c r="X129" i="47" s="1"/>
  <c r="Y129" i="47" a="1"/>
  <c r="Y129" i="47" s="1"/>
  <c r="Z129" i="47" a="1"/>
  <c r="Z129" i="47" s="1"/>
  <c r="X130" i="47" a="1"/>
  <c r="X130" i="47" s="1"/>
  <c r="Y130" i="47" a="1"/>
  <c r="Y130" i="47" s="1"/>
  <c r="Z130" i="47" a="1"/>
  <c r="Z130" i="47" s="1"/>
  <c r="X131" i="47" a="1"/>
  <c r="X131" i="47" s="1"/>
  <c r="Y131" i="47" a="1"/>
  <c r="Y131" i="47" s="1"/>
  <c r="Z131" i="47" a="1"/>
  <c r="Z131" i="47" s="1"/>
  <c r="X132" i="47" a="1"/>
  <c r="X132" i="47" s="1"/>
  <c r="Y132" i="47" a="1"/>
  <c r="Y132" i="47" s="1"/>
  <c r="Z132" i="47" a="1"/>
  <c r="Z132" i="47" s="1"/>
  <c r="X133" i="47" a="1"/>
  <c r="X133" i="47" s="1"/>
  <c r="Y133" i="47" a="1"/>
  <c r="Y133" i="47" s="1"/>
  <c r="Z133" i="47" a="1"/>
  <c r="Z133" i="47" s="1"/>
  <c r="X134" i="47" a="1"/>
  <c r="X134" i="47" s="1"/>
  <c r="Y134" i="47" a="1"/>
  <c r="Y134" i="47" s="1"/>
  <c r="Z134" i="47" a="1"/>
  <c r="Z134" i="47" s="1"/>
  <c r="X135" i="47" a="1"/>
  <c r="X135" i="47" s="1"/>
  <c r="Y135" i="47" a="1"/>
  <c r="Y135" i="47" s="1"/>
  <c r="Z135" i="47" a="1"/>
  <c r="Z135" i="47" s="1"/>
  <c r="X136" i="47" a="1"/>
  <c r="X136" i="47" s="1"/>
  <c r="Y136" i="47" a="1"/>
  <c r="Y136" i="47" s="1"/>
  <c r="Z136" i="47" a="1"/>
  <c r="Z136" i="47" s="1"/>
  <c r="Y137" i="47" a="1"/>
  <c r="Y137" i="47" s="1"/>
  <c r="Z137" i="47" a="1"/>
  <c r="Z137" i="47" s="1"/>
  <c r="X138" i="47" a="1"/>
  <c r="X138" i="47" s="1"/>
  <c r="Y138" i="47" a="1"/>
  <c r="Y138" i="47" s="1"/>
  <c r="Z138" i="47" a="1"/>
  <c r="Z138" i="47" s="1"/>
  <c r="X139" i="47" a="1"/>
  <c r="X139" i="47" s="1"/>
  <c r="Y139" i="47" a="1"/>
  <c r="Y139" i="47" s="1"/>
  <c r="Z139" i="47" a="1"/>
  <c r="Z139" i="47" s="1"/>
  <c r="X140" i="47" a="1"/>
  <c r="X140" i="47" s="1"/>
  <c r="Y140" i="47" a="1"/>
  <c r="Y140" i="47" s="1"/>
  <c r="Z140" i="47" a="1"/>
  <c r="Z140" i="47" s="1"/>
  <c r="X141" i="47" a="1"/>
  <c r="X141" i="47" s="1"/>
  <c r="Y141" i="47" a="1"/>
  <c r="Y141" i="47" s="1"/>
  <c r="Z141" i="47" a="1"/>
  <c r="Z141" i="47" s="1"/>
  <c r="X142" i="47" a="1"/>
  <c r="X142" i="47" s="1"/>
  <c r="Y142" i="47" a="1"/>
  <c r="Y142" i="47" s="1"/>
  <c r="Z142" i="47" a="1"/>
  <c r="Z142" i="47" s="1"/>
  <c r="X143" i="47" a="1"/>
  <c r="X143" i="47" s="1"/>
  <c r="Y143" i="47" a="1"/>
  <c r="Y143" i="47" s="1"/>
  <c r="Z143" i="47" a="1"/>
  <c r="Z143" i="47" s="1"/>
  <c r="X144" i="47" a="1"/>
  <c r="X144" i="47" s="1"/>
  <c r="Y144" i="47" a="1"/>
  <c r="Y144" i="47" s="1"/>
  <c r="Z144" i="47" a="1"/>
  <c r="Z144" i="47" s="1"/>
  <c r="X145" i="47" a="1"/>
  <c r="X145" i="47" s="1"/>
  <c r="Y145" i="47" a="1"/>
  <c r="Y145" i="47" s="1"/>
  <c r="Z145" i="47" a="1"/>
  <c r="Z145" i="47" s="1"/>
  <c r="X146" i="47" a="1"/>
  <c r="X146" i="47" s="1"/>
  <c r="Y146" i="47" a="1"/>
  <c r="Y146" i="47" s="1"/>
  <c r="Z146" i="47" a="1"/>
  <c r="Z146" i="47" s="1"/>
  <c r="X147" i="47" a="1"/>
  <c r="X147" i="47" s="1"/>
  <c r="Y147" i="47" a="1"/>
  <c r="Y147" i="47" s="1"/>
  <c r="Z147" i="47" a="1"/>
  <c r="Z147" i="47" s="1"/>
  <c r="X148" i="47" a="1"/>
  <c r="X148" i="47" s="1"/>
  <c r="Y148" i="47" a="1"/>
  <c r="Y148" i="47" s="1"/>
  <c r="Z148" i="47" a="1"/>
  <c r="Z148" i="47" s="1"/>
  <c r="X149" i="47" a="1"/>
  <c r="X149" i="47" s="1"/>
  <c r="Y149" i="47" a="1"/>
  <c r="Y149" i="47" s="1"/>
  <c r="Z149" i="47" a="1"/>
  <c r="Z149" i="47" s="1"/>
  <c r="X150" i="47" a="1"/>
  <c r="X150" i="47" s="1"/>
  <c r="Y150" i="47" a="1"/>
  <c r="Y150" i="47" s="1"/>
  <c r="Z150" i="47" a="1"/>
  <c r="Z150" i="47" s="1"/>
  <c r="X151" i="47" a="1"/>
  <c r="X151" i="47" s="1"/>
  <c r="Y151" i="47" a="1"/>
  <c r="Y151" i="47" s="1"/>
  <c r="Z151" i="47" a="1"/>
  <c r="Z151" i="47" s="1"/>
  <c r="X112" i="47" a="1"/>
  <c r="X112" i="47" s="1"/>
  <c r="Y112" i="47" a="1"/>
  <c r="Y112" i="47" s="1"/>
  <c r="Z112" i="47" a="1"/>
  <c r="Z112" i="47" s="1"/>
  <c r="X113" i="47" a="1"/>
  <c r="X113" i="47" s="1"/>
  <c r="Y113" i="47" a="1"/>
  <c r="Y113" i="47" s="1"/>
  <c r="Z113" i="47" a="1"/>
  <c r="Z113" i="47" s="1"/>
  <c r="X114" i="47" a="1"/>
  <c r="X114" i="47" s="1"/>
  <c r="Y114" i="47" a="1"/>
  <c r="Y114" i="47" s="1"/>
  <c r="Z114" i="47" a="1"/>
  <c r="Z114" i="47" s="1"/>
  <c r="X115" i="47" a="1"/>
  <c r="X115" i="47" s="1"/>
  <c r="Y115" i="47" a="1"/>
  <c r="Y115" i="47" s="1"/>
  <c r="Z115" i="47" a="1"/>
  <c r="Z115" i="47" s="1"/>
  <c r="X116" i="47" a="1"/>
  <c r="X116" i="47" s="1"/>
  <c r="Y116" i="47" a="1"/>
  <c r="Y116" i="47" s="1"/>
  <c r="Z116" i="47" a="1"/>
  <c r="Z116" i="47" s="1"/>
  <c r="X117" i="47" a="1"/>
  <c r="X117" i="47" s="1"/>
  <c r="Y117" i="47" a="1"/>
  <c r="Y117" i="47" s="1"/>
  <c r="Z117" i="47" a="1"/>
  <c r="Z117" i="47" s="1"/>
  <c r="X118" i="47" a="1"/>
  <c r="X118" i="47" s="1"/>
  <c r="Y118" i="47" a="1"/>
  <c r="Y118" i="47" s="1"/>
  <c r="Z118" i="47" a="1"/>
  <c r="Z118" i="47" s="1"/>
  <c r="X119" i="47" a="1"/>
  <c r="X119" i="47" s="1"/>
  <c r="Y119" i="47" a="1"/>
  <c r="Y119" i="47" s="1"/>
  <c r="Z119" i="47" a="1"/>
  <c r="Z119" i="47" s="1"/>
  <c r="X120" i="47" a="1"/>
  <c r="X120" i="47" s="1"/>
  <c r="Y120" i="47" a="1"/>
  <c r="Y120" i="47" s="1"/>
  <c r="Z120" i="47" a="1"/>
  <c r="Z120" i="47" s="1"/>
  <c r="X121" i="47" a="1"/>
  <c r="X121" i="47" s="1"/>
  <c r="Y121" i="47" a="1"/>
  <c r="Y121" i="47" s="1"/>
  <c r="Z121" i="47" a="1"/>
  <c r="Z121" i="47" s="1"/>
  <c r="X122" i="47" a="1"/>
  <c r="X122" i="47" s="1"/>
  <c r="Y122" i="47" a="1"/>
  <c r="Y122" i="47" s="1"/>
  <c r="Z122" i="47" a="1"/>
  <c r="Z122" i="47" s="1"/>
  <c r="X123" i="47" a="1"/>
  <c r="X123" i="47" s="1"/>
  <c r="Y123" i="47" a="1"/>
  <c r="Y123" i="47" s="1"/>
  <c r="Z123" i="47" a="1"/>
  <c r="Z123" i="47" s="1"/>
  <c r="X124" i="47" a="1"/>
  <c r="X124" i="47" s="1"/>
  <c r="Y124" i="47" a="1"/>
  <c r="Y124" i="47" s="1"/>
  <c r="Z124" i="47" a="1"/>
  <c r="Z124" i="47" s="1"/>
  <c r="X125" i="47" a="1"/>
  <c r="X125" i="47" s="1"/>
  <c r="Y125" i="47" a="1"/>
  <c r="Y125" i="47" s="1"/>
  <c r="Z125" i="47" a="1"/>
  <c r="Z125" i="47" s="1"/>
  <c r="X126" i="47" a="1"/>
  <c r="X126" i="47" s="1"/>
  <c r="Y126" i="47" a="1"/>
  <c r="Y126" i="47" s="1"/>
  <c r="Z126" i="47" a="1"/>
  <c r="Z126" i="47" s="1"/>
  <c r="X127" i="47" a="1"/>
  <c r="X127" i="47" s="1"/>
  <c r="Y127" i="47" a="1"/>
  <c r="Y127" i="47" s="1"/>
  <c r="Z127" i="47" a="1"/>
  <c r="Z127" i="47" s="1"/>
  <c r="X97" i="47" a="1"/>
  <c r="X97" i="47" s="1"/>
  <c r="Y97" i="47" a="1"/>
  <c r="Y97" i="47" s="1"/>
  <c r="Z97" i="47" a="1"/>
  <c r="Z97" i="47" s="1"/>
  <c r="X98" i="47" a="1"/>
  <c r="X98" i="47" s="1"/>
  <c r="Y98" i="47" a="1"/>
  <c r="Y98" i="47" s="1"/>
  <c r="Z98" i="47" a="1"/>
  <c r="Z98" i="47" s="1"/>
  <c r="X99" i="47" a="1"/>
  <c r="X99" i="47" s="1"/>
  <c r="Y99" i="47" a="1"/>
  <c r="Y99" i="47" s="1"/>
  <c r="Z99" i="47" a="1"/>
  <c r="Z99" i="47" s="1"/>
  <c r="X100" i="47" a="1"/>
  <c r="X100" i="47" s="1"/>
  <c r="Y100" i="47" a="1"/>
  <c r="Y100" i="47" s="1"/>
  <c r="Z100" i="47" a="1"/>
  <c r="Z100" i="47" s="1"/>
  <c r="X101" i="47" a="1"/>
  <c r="X101" i="47" s="1"/>
  <c r="Y101" i="47" a="1"/>
  <c r="Y101" i="47" s="1"/>
  <c r="Z101" i="47" a="1"/>
  <c r="Z101" i="47" s="1"/>
  <c r="X102" i="47" a="1"/>
  <c r="X102" i="47" s="1"/>
  <c r="Y102" i="47" a="1"/>
  <c r="Y102" i="47" s="1"/>
  <c r="Z102" i="47" a="1"/>
  <c r="Z102" i="47" s="1"/>
  <c r="X103" i="47" a="1"/>
  <c r="X103" i="47" s="1"/>
  <c r="Y103" i="47" a="1"/>
  <c r="Y103" i="47" s="1"/>
  <c r="Z103" i="47" a="1"/>
  <c r="Z103" i="47" s="1"/>
  <c r="X104" i="47" a="1"/>
  <c r="X104" i="47" s="1"/>
  <c r="Y104" i="47" a="1"/>
  <c r="Y104" i="47" s="1"/>
  <c r="Z104" i="47" a="1"/>
  <c r="Z104" i="47" s="1"/>
  <c r="X105" i="47" a="1"/>
  <c r="X105" i="47" s="1"/>
  <c r="Y105" i="47" a="1"/>
  <c r="Y105" i="47" s="1"/>
  <c r="Z105" i="47" a="1"/>
  <c r="Z105" i="47" s="1"/>
  <c r="X106" i="47" a="1"/>
  <c r="X106" i="47" s="1"/>
  <c r="Y106" i="47" a="1"/>
  <c r="Y106" i="47" s="1"/>
  <c r="Z106" i="47" a="1"/>
  <c r="Z106" i="47" s="1"/>
  <c r="X107" i="47" a="1"/>
  <c r="X107" i="47" s="1"/>
  <c r="Y107" i="47" a="1"/>
  <c r="Y107" i="47" s="1"/>
  <c r="Z107" i="47" a="1"/>
  <c r="Z107" i="47" s="1"/>
  <c r="X108" i="47" a="1"/>
  <c r="X108" i="47" s="1"/>
  <c r="Y108" i="47" a="1"/>
  <c r="Y108" i="47" s="1"/>
  <c r="Z108" i="47" a="1"/>
  <c r="Z108" i="47" s="1"/>
  <c r="X109" i="47" a="1"/>
  <c r="X109" i="47" s="1"/>
  <c r="Y109" i="47" a="1"/>
  <c r="Y109" i="47" s="1"/>
  <c r="Z109" i="47" a="1"/>
  <c r="Z109" i="47" s="1"/>
  <c r="X110" i="47" a="1"/>
  <c r="X110" i="47" s="1"/>
  <c r="Y110" i="47" a="1"/>
  <c r="Y110" i="47" s="1"/>
  <c r="Z110" i="47" a="1"/>
  <c r="Z110" i="47" s="1"/>
  <c r="X111" i="47" a="1"/>
  <c r="X111" i="47" s="1"/>
  <c r="Y111" i="47" a="1"/>
  <c r="Y111" i="47" s="1"/>
  <c r="Z111" i="47" a="1"/>
  <c r="Z111" i="47" s="1"/>
  <c r="X80" i="47" a="1"/>
  <c r="X80" i="47" s="1"/>
  <c r="Y80" i="47" a="1"/>
  <c r="Y80" i="47" s="1"/>
  <c r="Z80" i="47" a="1"/>
  <c r="Z80" i="47" s="1"/>
  <c r="X81" i="47" a="1"/>
  <c r="X81" i="47" s="1"/>
  <c r="Y81" i="47" a="1"/>
  <c r="Y81" i="47" s="1"/>
  <c r="Z81" i="47" a="1"/>
  <c r="Z81" i="47" s="1"/>
  <c r="X82" i="47" a="1"/>
  <c r="X82" i="47" s="1"/>
  <c r="Y82" i="47" a="1"/>
  <c r="Y82" i="47" s="1"/>
  <c r="Z82" i="47" a="1"/>
  <c r="Z82" i="47" s="1"/>
  <c r="X83" i="47" a="1"/>
  <c r="X83" i="47" s="1"/>
  <c r="Y83" i="47" a="1"/>
  <c r="Y83" i="47" s="1"/>
  <c r="Z83" i="47" a="1"/>
  <c r="Z83" i="47" s="1"/>
  <c r="X84" i="47" a="1"/>
  <c r="X84" i="47" s="1"/>
  <c r="Y84" i="47" a="1"/>
  <c r="Y84" i="47" s="1"/>
  <c r="Z84" i="47" a="1"/>
  <c r="Z84" i="47" s="1"/>
  <c r="X85" i="47" a="1"/>
  <c r="X85" i="47" s="1"/>
  <c r="Y85" i="47" a="1"/>
  <c r="Y85" i="47" s="1"/>
  <c r="Z85" i="47" a="1"/>
  <c r="Z85" i="47" s="1"/>
  <c r="X86" i="47" a="1"/>
  <c r="X86" i="47" s="1"/>
  <c r="Y86" i="47" a="1"/>
  <c r="Y86" i="47" s="1"/>
  <c r="Z86" i="47" a="1"/>
  <c r="Z86" i="47" s="1"/>
  <c r="X87" i="47" a="1"/>
  <c r="X87" i="47" s="1"/>
  <c r="Y87" i="47" a="1"/>
  <c r="Y87" i="47" s="1"/>
  <c r="Z87" i="47" a="1"/>
  <c r="Z87" i="47" s="1"/>
  <c r="X88" i="47" a="1"/>
  <c r="X88" i="47" s="1"/>
  <c r="Y88" i="47" a="1"/>
  <c r="Y88" i="47" s="1"/>
  <c r="Z88" i="47" a="1"/>
  <c r="Z88" i="47" s="1"/>
  <c r="X89" i="47" a="1"/>
  <c r="X89" i="47" s="1"/>
  <c r="Y89" i="47" a="1"/>
  <c r="Y89" i="47" s="1"/>
  <c r="Z89" i="47" a="1"/>
  <c r="Z89" i="47" s="1"/>
  <c r="X90" i="47" a="1"/>
  <c r="X90" i="47" s="1"/>
  <c r="Y90" i="47" a="1"/>
  <c r="Y90" i="47" s="1"/>
  <c r="Z90" i="47" a="1"/>
  <c r="Z90" i="47" s="1"/>
  <c r="X91" i="47" a="1"/>
  <c r="X91" i="47" s="1"/>
  <c r="Y91" i="47" a="1"/>
  <c r="Y91" i="47" s="1"/>
  <c r="Z91" i="47" a="1"/>
  <c r="Z91" i="47" s="1"/>
  <c r="X92" i="47" a="1"/>
  <c r="X92" i="47" s="1"/>
  <c r="Y92" i="47" a="1"/>
  <c r="Y92" i="47" s="1"/>
  <c r="Z92" i="47" a="1"/>
  <c r="Z92" i="47" s="1"/>
  <c r="X93" i="47" a="1"/>
  <c r="X93" i="47" s="1"/>
  <c r="Y93" i="47" a="1"/>
  <c r="Y93" i="47" s="1"/>
  <c r="Z93" i="47" a="1"/>
  <c r="Z93" i="47" s="1"/>
  <c r="X94" i="47" a="1"/>
  <c r="X94" i="47" s="1"/>
  <c r="Y94" i="47" a="1"/>
  <c r="Y94" i="47" s="1"/>
  <c r="Z94" i="47" a="1"/>
  <c r="Z94" i="47" s="1"/>
  <c r="X95" i="47" a="1"/>
  <c r="X95" i="47" s="1"/>
  <c r="Y95" i="47" a="1"/>
  <c r="Y95" i="47" s="1"/>
  <c r="Z95" i="47" a="1"/>
  <c r="Z95" i="47" s="1"/>
  <c r="X96" i="47" a="1"/>
  <c r="X96" i="47" s="1"/>
  <c r="Y96" i="47" a="1"/>
  <c r="Y96" i="47" s="1"/>
  <c r="Z96" i="47" a="1"/>
  <c r="Z96" i="47" s="1"/>
  <c r="X62" i="47" a="1"/>
  <c r="X62" i="47" s="1"/>
  <c r="Y62" i="47" a="1"/>
  <c r="Y62" i="47" s="1"/>
  <c r="Z62" i="47" a="1"/>
  <c r="Z62" i="47" s="1"/>
  <c r="X63" i="47" a="1"/>
  <c r="X63" i="47" s="1"/>
  <c r="Y63" i="47" a="1"/>
  <c r="Y63" i="47" s="1"/>
  <c r="Z63" i="47" a="1"/>
  <c r="Z63" i="47" s="1"/>
  <c r="X64" i="47" a="1"/>
  <c r="X64" i="47" s="1"/>
  <c r="Y64" i="47" a="1"/>
  <c r="Y64" i="47" s="1"/>
  <c r="Z64" i="47" a="1"/>
  <c r="Z64" i="47" s="1"/>
  <c r="X65" i="47" a="1"/>
  <c r="X65" i="47" s="1"/>
  <c r="Y65" i="47" a="1"/>
  <c r="Y65" i="47" s="1"/>
  <c r="Z65" i="47" a="1"/>
  <c r="Z65" i="47" s="1"/>
  <c r="X66" i="47" a="1"/>
  <c r="X66" i="47" s="1"/>
  <c r="Y66" i="47" a="1"/>
  <c r="Y66" i="47" s="1"/>
  <c r="Z66" i="47" a="1"/>
  <c r="Z66" i="47" s="1"/>
  <c r="X67" i="47" a="1"/>
  <c r="X67" i="47" s="1"/>
  <c r="Y67" i="47" a="1"/>
  <c r="Y67" i="47" s="1"/>
  <c r="Z67" i="47" a="1"/>
  <c r="Z67" i="47" s="1"/>
  <c r="X68" i="47" a="1"/>
  <c r="X68" i="47" s="1"/>
  <c r="Y68" i="47" a="1"/>
  <c r="Y68" i="47" s="1"/>
  <c r="Z68" i="47" a="1"/>
  <c r="Z68" i="47" s="1"/>
  <c r="X69" i="47" a="1"/>
  <c r="X69" i="47" s="1"/>
  <c r="Y69" i="47" a="1"/>
  <c r="Y69" i="47" s="1"/>
  <c r="Z69" i="47" a="1"/>
  <c r="Z69" i="47" s="1"/>
  <c r="X70" i="47" a="1"/>
  <c r="X70" i="47" s="1"/>
  <c r="Y70" i="47" a="1"/>
  <c r="Y70" i="47" s="1"/>
  <c r="Z70" i="47" a="1"/>
  <c r="Z70" i="47" s="1"/>
  <c r="X71" i="47" a="1"/>
  <c r="X71" i="47" s="1"/>
  <c r="Y71" i="47" a="1"/>
  <c r="Y71" i="47" s="1"/>
  <c r="Z71" i="47" a="1"/>
  <c r="Z71" i="47" s="1"/>
  <c r="X72" i="47" a="1"/>
  <c r="X72" i="47" s="1"/>
  <c r="Y72" i="47" a="1"/>
  <c r="Y72" i="47" s="1"/>
  <c r="Z72" i="47" a="1"/>
  <c r="Z72" i="47" s="1"/>
  <c r="X73" i="47" a="1"/>
  <c r="X73" i="47" s="1"/>
  <c r="Y73" i="47" a="1"/>
  <c r="Y73" i="47" s="1"/>
  <c r="Z73" i="47" a="1"/>
  <c r="Z73" i="47" s="1"/>
  <c r="X74" i="47" a="1"/>
  <c r="X74" i="47" s="1"/>
  <c r="Y74" i="47" a="1"/>
  <c r="Y74" i="47" s="1"/>
  <c r="Z74" i="47" a="1"/>
  <c r="Z74" i="47" s="1"/>
  <c r="X75" i="47" a="1"/>
  <c r="X75" i="47" s="1"/>
  <c r="Y75" i="47" a="1"/>
  <c r="Y75" i="47" s="1"/>
  <c r="Z75" i="47" a="1"/>
  <c r="Z75" i="47" s="1"/>
  <c r="X76" i="47" a="1"/>
  <c r="X76" i="47" s="1"/>
  <c r="Y76" i="47" a="1"/>
  <c r="Y76" i="47" s="1"/>
  <c r="Z76" i="47" a="1"/>
  <c r="Z76" i="47" s="1"/>
  <c r="X77" i="47" a="1"/>
  <c r="X77" i="47" s="1"/>
  <c r="Y77" i="47" a="1"/>
  <c r="Y77" i="47" s="1"/>
  <c r="Z77" i="47" a="1"/>
  <c r="Z77" i="47" s="1"/>
  <c r="X78" i="47" a="1"/>
  <c r="X78" i="47" s="1"/>
  <c r="Y78" i="47" a="1"/>
  <c r="Y78" i="47" s="1"/>
  <c r="Z78" i="47" a="1"/>
  <c r="Z78" i="47" s="1"/>
  <c r="X79" i="47" a="1"/>
  <c r="X79" i="47" s="1"/>
  <c r="Y79" i="47" a="1"/>
  <c r="Y79" i="47" s="1"/>
  <c r="Z79" i="47" a="1"/>
  <c r="Z79" i="47" s="1"/>
  <c r="X52" i="47" a="1"/>
  <c r="X52" i="47" s="1"/>
  <c r="Y52" i="47" a="1"/>
  <c r="Y52" i="47" s="1"/>
  <c r="Z52" i="47" a="1"/>
  <c r="Z52" i="47" s="1"/>
  <c r="X53" i="47" a="1"/>
  <c r="X53" i="47" s="1"/>
  <c r="Y53" i="47" a="1"/>
  <c r="Y53" i="47" s="1"/>
  <c r="Z53" i="47" a="1"/>
  <c r="Z53" i="47" s="1"/>
  <c r="X54" i="47" a="1"/>
  <c r="X54" i="47" s="1"/>
  <c r="Y54" i="47" a="1"/>
  <c r="Y54" i="47" s="1"/>
  <c r="Z54" i="47" a="1"/>
  <c r="Z54" i="47" s="1"/>
  <c r="X55" i="47" a="1"/>
  <c r="X55" i="47" s="1"/>
  <c r="Y55" i="47" a="1"/>
  <c r="Y55" i="47" s="1"/>
  <c r="Z55" i="47" a="1"/>
  <c r="Z55" i="47" s="1"/>
  <c r="X56" i="47" a="1"/>
  <c r="X56" i="47" s="1"/>
  <c r="Y56" i="47" a="1"/>
  <c r="Y56" i="47" s="1"/>
  <c r="Z56" i="47" a="1"/>
  <c r="Z56" i="47" s="1"/>
  <c r="X57" i="47" a="1"/>
  <c r="X57" i="47" s="1"/>
  <c r="Y57" i="47" a="1"/>
  <c r="Y57" i="47" s="1"/>
  <c r="Z57" i="47" a="1"/>
  <c r="Z57" i="47" s="1"/>
  <c r="X58" i="47" a="1"/>
  <c r="X58" i="47" s="1"/>
  <c r="Y58" i="47" a="1"/>
  <c r="Y58" i="47" s="1"/>
  <c r="Z58" i="47" a="1"/>
  <c r="Z58" i="47" s="1"/>
  <c r="X59" i="47" a="1"/>
  <c r="X59" i="47" s="1"/>
  <c r="Y59" i="47" a="1"/>
  <c r="Y59" i="47" s="1"/>
  <c r="Z59" i="47" a="1"/>
  <c r="Z59" i="47" s="1"/>
  <c r="X60" i="47" a="1"/>
  <c r="X60" i="47" s="1"/>
  <c r="Y60" i="47" a="1"/>
  <c r="Y60" i="47" s="1"/>
  <c r="Z60" i="47" a="1"/>
  <c r="Z60" i="47" s="1"/>
  <c r="X61" i="47" a="1"/>
  <c r="X61" i="47" s="1"/>
  <c r="Y61" i="47" a="1"/>
  <c r="Y61" i="47" s="1"/>
  <c r="Z61" i="47" a="1"/>
  <c r="Z61" i="47" s="1"/>
  <c r="X43" i="47" a="1"/>
  <c r="X43" i="47" s="1"/>
  <c r="Y43" i="47" a="1"/>
  <c r="Y43" i="47" s="1"/>
  <c r="Z43" i="47" a="1"/>
  <c r="Z43" i="47" s="1"/>
  <c r="X44" i="47" a="1"/>
  <c r="X44" i="47" s="1"/>
  <c r="Y44" i="47" a="1"/>
  <c r="Y44" i="47" s="1"/>
  <c r="Z44" i="47" a="1"/>
  <c r="Z44" i="47" s="1"/>
  <c r="X45" i="47" a="1"/>
  <c r="X45" i="47" s="1"/>
  <c r="Y45" i="47" a="1"/>
  <c r="Y45" i="47" s="1"/>
  <c r="Z45" i="47" a="1"/>
  <c r="Z45" i="47" s="1"/>
  <c r="X46" i="47" a="1"/>
  <c r="X46" i="47" s="1"/>
  <c r="Y46" i="47" a="1"/>
  <c r="Y46" i="47" s="1"/>
  <c r="Z46" i="47" a="1"/>
  <c r="Z46" i="47" s="1"/>
  <c r="X47" i="47" a="1"/>
  <c r="X47" i="47" s="1"/>
  <c r="Y47" i="47" a="1"/>
  <c r="Y47" i="47" s="1"/>
  <c r="Z47" i="47" a="1"/>
  <c r="Z47" i="47" s="1"/>
  <c r="X48" i="47" a="1"/>
  <c r="X48" i="47" s="1"/>
  <c r="Y48" i="47" a="1"/>
  <c r="Y48" i="47" s="1"/>
  <c r="Z48" i="47" a="1"/>
  <c r="Z48" i="47" s="1"/>
  <c r="X49" i="47" a="1"/>
  <c r="X49" i="47" s="1"/>
  <c r="Y49" i="47" a="1"/>
  <c r="Y49" i="47" s="1"/>
  <c r="Z49" i="47" a="1"/>
  <c r="Z49" i="47" s="1"/>
  <c r="X50" i="47" a="1"/>
  <c r="X50" i="47" s="1"/>
  <c r="Y50" i="47" a="1"/>
  <c r="Y50" i="47" s="1"/>
  <c r="Z50" i="47" a="1"/>
  <c r="Z50" i="47" s="1"/>
  <c r="X51" i="47" a="1"/>
  <c r="X51" i="47" s="1"/>
  <c r="Y51" i="47" a="1"/>
  <c r="Y51" i="47" s="1"/>
  <c r="Z51" i="47" a="1"/>
  <c r="Z51" i="47" s="1"/>
  <c r="X38" i="47" a="1"/>
  <c r="X38" i="47" s="1"/>
  <c r="Y38" i="47" a="1"/>
  <c r="Y38" i="47" s="1"/>
  <c r="Z38" i="47" a="1"/>
  <c r="Z38" i="47" s="1"/>
  <c r="X39" i="47" a="1"/>
  <c r="X39" i="47" s="1"/>
  <c r="Y39" i="47" a="1"/>
  <c r="Y39" i="47" s="1"/>
  <c r="Z39" i="47" a="1"/>
  <c r="Z39" i="47" s="1"/>
  <c r="X40" i="47" a="1"/>
  <c r="X40" i="47" s="1"/>
  <c r="Y40" i="47" a="1"/>
  <c r="Y40" i="47" s="1"/>
  <c r="Z40" i="47" a="1"/>
  <c r="Z40" i="47" s="1"/>
  <c r="X41" i="47" a="1"/>
  <c r="X41" i="47" s="1"/>
  <c r="Y41" i="47" a="1"/>
  <c r="Y41" i="47" s="1"/>
  <c r="Z41" i="47" a="1"/>
  <c r="Z41" i="47" s="1"/>
  <c r="X42" i="47" a="1"/>
  <c r="X42" i="47" s="1"/>
  <c r="Y42" i="47" a="1"/>
  <c r="Y42" i="47" s="1"/>
  <c r="Z42" i="47" a="1"/>
  <c r="Z42" i="47" s="1"/>
  <c r="X36" i="47" a="1"/>
  <c r="X36" i="47" s="1"/>
  <c r="Y36" i="47" a="1"/>
  <c r="Y36" i="47" s="1"/>
  <c r="Z36" i="47" a="1"/>
  <c r="Z36" i="47" s="1"/>
  <c r="X37" i="47" a="1"/>
  <c r="X37" i="47" s="1"/>
  <c r="Y37" i="47" a="1"/>
  <c r="Y37" i="47" s="1"/>
  <c r="Z37" i="47" a="1"/>
  <c r="Z37" i="47" s="1"/>
  <c r="X18" i="47" a="1"/>
  <c r="X18" i="47" s="1"/>
  <c r="Y18" i="47" a="1"/>
  <c r="Y18" i="47" s="1"/>
  <c r="Z18" i="47" a="1"/>
  <c r="Z18" i="47" s="1"/>
  <c r="X19" i="47" a="1"/>
  <c r="X19" i="47" s="1"/>
  <c r="Y19" i="47" a="1"/>
  <c r="Y19" i="47" s="1"/>
  <c r="Z19" i="47" a="1"/>
  <c r="Z19" i="47" s="1"/>
  <c r="X20" i="47" a="1"/>
  <c r="X20" i="47" s="1"/>
  <c r="Y20" i="47" a="1"/>
  <c r="Y20" i="47" s="1"/>
  <c r="Z20" i="47" a="1"/>
  <c r="Z20" i="47" s="1"/>
  <c r="X21" i="47" a="1"/>
  <c r="X21" i="47" s="1"/>
  <c r="Y21" i="47" a="1"/>
  <c r="Y21" i="47" s="1"/>
  <c r="Z21" i="47" a="1"/>
  <c r="Z21" i="47" s="1"/>
  <c r="X22" i="47" a="1"/>
  <c r="X22" i="47" s="1"/>
  <c r="Y22" i="47" a="1"/>
  <c r="Y22" i="47" s="1"/>
  <c r="Z22" i="47" a="1"/>
  <c r="Z22" i="47" s="1"/>
  <c r="X23" i="47" a="1"/>
  <c r="X23" i="47" s="1"/>
  <c r="Y23" i="47" a="1"/>
  <c r="Y23" i="47" s="1"/>
  <c r="Z23" i="47" a="1"/>
  <c r="Z23" i="47" s="1"/>
  <c r="X24" i="47" a="1"/>
  <c r="X24" i="47" s="1"/>
  <c r="Y24" i="47" a="1"/>
  <c r="Y24" i="47" s="1"/>
  <c r="Z24" i="47" a="1"/>
  <c r="Z24" i="47" s="1"/>
  <c r="X25" i="47" a="1"/>
  <c r="X25" i="47" s="1"/>
  <c r="Y25" i="47" a="1"/>
  <c r="Y25" i="47" s="1"/>
  <c r="Z25" i="47" a="1"/>
  <c r="Z25" i="47" s="1"/>
  <c r="X26" i="47" a="1"/>
  <c r="X26" i="47" s="1"/>
  <c r="Y26" i="47" a="1"/>
  <c r="Y26" i="47" s="1"/>
  <c r="Z26" i="47" a="1"/>
  <c r="Z26" i="47" s="1"/>
  <c r="X27" i="47" a="1"/>
  <c r="X27" i="47" s="1"/>
  <c r="Y27" i="47" a="1"/>
  <c r="Y27" i="47" s="1"/>
  <c r="Z27" i="47" a="1"/>
  <c r="Z27" i="47" s="1"/>
  <c r="X28" i="47" a="1"/>
  <c r="X28" i="47" s="1"/>
  <c r="Y28" i="47" a="1"/>
  <c r="Y28" i="47" s="1"/>
  <c r="Z28" i="47" a="1"/>
  <c r="Z28" i="47" s="1"/>
  <c r="X29" i="47" a="1"/>
  <c r="X29" i="47" s="1"/>
  <c r="Y29" i="47" a="1"/>
  <c r="Y29" i="47" s="1"/>
  <c r="Z29" i="47" a="1"/>
  <c r="Z29" i="47" s="1"/>
  <c r="X30" i="47" a="1"/>
  <c r="X30" i="47" s="1"/>
  <c r="Y30" i="47" a="1"/>
  <c r="Y30" i="47" s="1"/>
  <c r="Z30" i="47" a="1"/>
  <c r="Z30" i="47" s="1"/>
  <c r="X31" i="47" a="1"/>
  <c r="X31" i="47" s="1"/>
  <c r="Y31" i="47" a="1"/>
  <c r="Y31" i="47" s="1"/>
  <c r="Z31" i="47" a="1"/>
  <c r="Z31" i="47" s="1"/>
  <c r="X32" i="47" a="1"/>
  <c r="X32" i="47" s="1"/>
  <c r="Y32" i="47" a="1"/>
  <c r="Y32" i="47" s="1"/>
  <c r="Z32" i="47" a="1"/>
  <c r="Z32" i="47" s="1"/>
  <c r="X33" i="47" a="1"/>
  <c r="X33" i="47" s="1"/>
  <c r="Y33" i="47" a="1"/>
  <c r="Y33" i="47" s="1"/>
  <c r="Z33" i="47" a="1"/>
  <c r="Z33" i="47" s="1"/>
  <c r="X34" i="47" a="1"/>
  <c r="X34" i="47" s="1"/>
  <c r="Y34" i="47" a="1"/>
  <c r="Y34" i="47" s="1"/>
  <c r="Z34" i="47" a="1"/>
  <c r="Z34" i="47" s="1"/>
  <c r="Y35" i="47" a="1"/>
  <c r="Y35" i="47" s="1"/>
  <c r="X35" i="47" a="1"/>
  <c r="X35" i="47" s="1"/>
  <c r="Z35" i="47" a="1"/>
  <c r="Z35" i="47" s="1"/>
  <c r="C8" i="67"/>
  <c r="G6" i="69" l="1"/>
  <c r="X21" i="3" s="1"/>
  <c r="F6" i="69"/>
  <c r="G6" i="64" s="1"/>
  <c r="G10" i="69"/>
  <c r="U566" i="69"/>
  <c r="I27" i="3" s="1"/>
  <c r="J27" i="3"/>
  <c r="W566" i="69"/>
  <c r="J31" i="3"/>
  <c r="H7" i="69"/>
  <c r="X25" i="3"/>
  <c r="W513" i="69"/>
  <c r="I30" i="3" s="1"/>
  <c r="J30" i="3"/>
  <c r="U513" i="69"/>
  <c r="I26" i="3" s="1"/>
  <c r="J26" i="3"/>
  <c r="S513" i="69"/>
  <c r="I22" i="3" s="1"/>
  <c r="J22" i="3"/>
  <c r="AC513" i="69"/>
  <c r="I42" i="3" s="1"/>
  <c r="J42" i="3"/>
  <c r="AA566" i="69"/>
  <c r="J39" i="3"/>
  <c r="Y566" i="69"/>
  <c r="I35" i="3" s="1"/>
  <c r="J35" i="3"/>
  <c r="AA513" i="69"/>
  <c r="I38" i="3" s="1"/>
  <c r="J38" i="3"/>
  <c r="Y513" i="69"/>
  <c r="I34" i="3" s="1"/>
  <c r="J34" i="3"/>
  <c r="J19" i="3"/>
  <c r="Q566" i="69"/>
  <c r="I19" i="3" s="1"/>
  <c r="O513" i="69"/>
  <c r="I14" i="3" s="1"/>
  <c r="J14" i="3"/>
  <c r="O566" i="69"/>
  <c r="I15" i="3" s="1"/>
  <c r="J15" i="3"/>
  <c r="M513" i="69"/>
  <c r="I10" i="3" s="1"/>
  <c r="J10" i="3"/>
  <c r="Q513" i="69"/>
  <c r="I18" i="3" s="1"/>
  <c r="J18" i="3"/>
  <c r="M566" i="69"/>
  <c r="I11" i="3" s="1"/>
  <c r="J11" i="3"/>
  <c r="E4" i="69"/>
  <c r="H469" i="69"/>
  <c r="H467" i="69"/>
  <c r="A283" i="71"/>
  <c r="A288" i="71" s="1"/>
  <c r="A293" i="71" s="1"/>
  <c r="A298" i="71" s="1"/>
  <c r="A303" i="71" s="1"/>
  <c r="A308" i="71" s="1"/>
  <c r="A313" i="71" s="1"/>
  <c r="A318" i="71" s="1"/>
  <c r="A323" i="71" s="1"/>
  <c r="E2" i="69"/>
  <c r="H2" i="69" s="1"/>
  <c r="E21" i="3"/>
  <c r="Y458" i="69" a="1"/>
  <c r="Y458" i="69" s="1"/>
  <c r="Q456" i="69"/>
  <c r="J17" i="3"/>
  <c r="M456" i="69"/>
  <c r="J9" i="3"/>
  <c r="AC456" i="69"/>
  <c r="I41" i="3" s="1"/>
  <c r="J41" i="3"/>
  <c r="AE456" i="69"/>
  <c r="O456" i="69"/>
  <c r="J13" i="3"/>
  <c r="V9" i="3"/>
  <c r="J21" i="3"/>
  <c r="V21" i="3"/>
  <c r="J37" i="3"/>
  <c r="V37" i="3"/>
  <c r="V13" i="3"/>
  <c r="C12" i="67"/>
  <c r="C11" i="67"/>
  <c r="C13" i="67"/>
  <c r="W212" i="47" a="1"/>
  <c r="W212" i="47" s="1"/>
  <c r="W225" i="47" a="1"/>
  <c r="W225" i="47" s="1"/>
  <c r="W209" i="47" a="1"/>
  <c r="W209" i="47" s="1"/>
  <c r="W266" i="47" a="1"/>
  <c r="W266" i="47" s="1"/>
  <c r="W261" i="47" a="1"/>
  <c r="W261" i="47" s="1"/>
  <c r="W264" i="47" a="1"/>
  <c r="W264" i="47" s="1"/>
  <c r="F10" i="69"/>
  <c r="W200" i="47" a="1"/>
  <c r="W200" i="47" s="1"/>
  <c r="W251" i="47" a="1"/>
  <c r="W251" i="47" s="1"/>
  <c r="W164" i="47" a="1"/>
  <c r="W164" i="47" s="1"/>
  <c r="W156" i="47" a="1"/>
  <c r="W156" i="47" s="1"/>
  <c r="W302" i="47" a="1"/>
  <c r="W302" i="47" s="1"/>
  <c r="W296" i="47" a="1"/>
  <c r="W296" i="47" s="1"/>
  <c r="W248" i="47" a="1"/>
  <c r="W248" i="47" s="1"/>
  <c r="W354" i="47" a="1"/>
  <c r="W354" i="47" s="1"/>
  <c r="W350" i="47" a="1"/>
  <c r="W350" i="47" s="1"/>
  <c r="W273" i="47" a="1"/>
  <c r="W273" i="47" s="1"/>
  <c r="W235" i="47" a="1"/>
  <c r="W235" i="47" s="1"/>
  <c r="W165" i="47" a="1"/>
  <c r="W165" i="47" s="1"/>
  <c r="W157" i="47" a="1"/>
  <c r="W157" i="47" s="1"/>
  <c r="W135" i="47" a="1"/>
  <c r="W135" i="47" s="1"/>
  <c r="W131" i="47" a="1"/>
  <c r="W131" i="47" s="1"/>
  <c r="W356" i="47" a="1"/>
  <c r="W356" i="47" s="1"/>
  <c r="W352" i="47" a="1"/>
  <c r="W352" i="47" s="1"/>
  <c r="W291" i="47" a="1"/>
  <c r="W291" i="47" s="1"/>
  <c r="W253" i="47" a="1"/>
  <c r="W253" i="47" s="1"/>
  <c r="W283" i="47" a="1"/>
  <c r="W283" i="47" s="1"/>
  <c r="W298" i="47" a="1"/>
  <c r="W298" i="47" s="1"/>
  <c r="W280" i="47" a="1"/>
  <c r="W280" i="47" s="1"/>
  <c r="W228" i="47" a="1"/>
  <c r="W228" i="47" s="1"/>
  <c r="W196" i="47" a="1"/>
  <c r="W196" i="47" s="1"/>
  <c r="W184" i="47" a="1"/>
  <c r="W184" i="47" s="1"/>
  <c r="W294" i="47" a="1"/>
  <c r="W294" i="47" s="1"/>
  <c r="W221" i="47" a="1"/>
  <c r="W221" i="47" s="1"/>
  <c r="W206" i="47" a="1"/>
  <c r="W206" i="47" s="1"/>
  <c r="W187" i="47" a="1"/>
  <c r="W187" i="47" s="1"/>
  <c r="W321" i="47" a="1"/>
  <c r="W321" i="47" s="1"/>
  <c r="W282" i="47" a="1"/>
  <c r="W282" i="47" s="1"/>
  <c r="W159" i="47" a="1"/>
  <c r="W159" i="47" s="1"/>
  <c r="W310" i="47" a="1"/>
  <c r="W310" i="47" s="1"/>
  <c r="W190" i="47" a="1"/>
  <c r="W190" i="47" s="1"/>
  <c r="W299" i="47" a="1"/>
  <c r="W299" i="47" s="1"/>
  <c r="W162" i="47" a="1"/>
  <c r="W162" i="47" s="1"/>
  <c r="W327" i="47" a="1"/>
  <c r="W327" i="47" s="1"/>
  <c r="W306" i="47" a="1"/>
  <c r="W306" i="47" s="1"/>
  <c r="W236" i="47" a="1"/>
  <c r="W236" i="47" s="1"/>
  <c r="W193" i="47" a="1"/>
  <c r="W193" i="47" s="1"/>
  <c r="W346" i="47" a="1"/>
  <c r="W346" i="47" s="1"/>
  <c r="W342" i="47" a="1"/>
  <c r="W342" i="47" s="1"/>
  <c r="W338" i="47" a="1"/>
  <c r="W338" i="47" s="1"/>
  <c r="W325" i="47" a="1"/>
  <c r="W325" i="47" s="1"/>
  <c r="W322" i="47" a="1"/>
  <c r="W322" i="47" s="1"/>
  <c r="W303" i="47" a="1"/>
  <c r="W303" i="47" s="1"/>
  <c r="W300" i="47" a="1"/>
  <c r="W300" i="47" s="1"/>
  <c r="W271" i="47" a="1"/>
  <c r="W271" i="47" s="1"/>
  <c r="W268" i="47" a="1"/>
  <c r="W268" i="47" s="1"/>
  <c r="W262" i="47" a="1"/>
  <c r="W262" i="47" s="1"/>
  <c r="W245" i="47" a="1"/>
  <c r="W245" i="47" s="1"/>
  <c r="W226" i="47" a="1"/>
  <c r="W226" i="47" s="1"/>
  <c r="W171" i="47" a="1"/>
  <c r="W171" i="47" s="1"/>
  <c r="W160" i="47" a="1"/>
  <c r="W160" i="47" s="1"/>
  <c r="W48" i="47" a="1"/>
  <c r="W48" i="47" s="1"/>
  <c r="W44" i="47" a="1"/>
  <c r="W44" i="47" s="1"/>
  <c r="W110" i="47" a="1"/>
  <c r="W110" i="47" s="1"/>
  <c r="W106" i="47" a="1"/>
  <c r="W106" i="47" s="1"/>
  <c r="W102" i="47" a="1"/>
  <c r="W102" i="47" s="1"/>
  <c r="W98" i="47" a="1"/>
  <c r="W98" i="47" s="1"/>
  <c r="W125" i="47" a="1"/>
  <c r="W125" i="47" s="1"/>
  <c r="W121" i="47" a="1"/>
  <c r="W121" i="47" s="1"/>
  <c r="W117" i="47" a="1"/>
  <c r="W117" i="47" s="1"/>
  <c r="W113" i="47" a="1"/>
  <c r="W113" i="47" s="1"/>
  <c r="W331" i="47" a="1"/>
  <c r="W331" i="47" s="1"/>
  <c r="W328" i="47" a="1"/>
  <c r="W328" i="47" s="1"/>
  <c r="W287" i="47" a="1"/>
  <c r="W287" i="47" s="1"/>
  <c r="W274" i="47" a="1"/>
  <c r="W274" i="47" s="1"/>
  <c r="W152" i="47" a="1"/>
  <c r="W152" i="47" s="1"/>
  <c r="Y462" i="69"/>
  <c r="W35" i="47" a="1"/>
  <c r="W35" i="47" s="1"/>
  <c r="W334" i="47" a="1"/>
  <c r="W334" i="47" s="1"/>
  <c r="W312" i="47" a="1"/>
  <c r="W312" i="47" s="1"/>
  <c r="W309" i="47" a="1"/>
  <c r="W309" i="47" s="1"/>
  <c r="W293" i="47" a="1"/>
  <c r="W293" i="47" s="1"/>
  <c r="W290" i="47" a="1"/>
  <c r="W290" i="47" s="1"/>
  <c r="W238" i="47" a="1"/>
  <c r="W238" i="47" s="1"/>
  <c r="W232" i="47" a="1"/>
  <c r="W232" i="47" s="1"/>
  <c r="W222" i="47" a="1"/>
  <c r="W222" i="47" s="1"/>
  <c r="W215" i="47" a="1"/>
  <c r="W215" i="47" s="1"/>
  <c r="W167" i="47" a="1"/>
  <c r="W167" i="47" s="1"/>
  <c r="W324" i="47" a="1"/>
  <c r="W324" i="47" s="1"/>
  <c r="W318" i="47" a="1"/>
  <c r="W318" i="47" s="1"/>
  <c r="W202" i="47" a="1"/>
  <c r="W202" i="47" s="1"/>
  <c r="W34" i="47" a="1"/>
  <c r="W34" i="47" s="1"/>
  <c r="W30" i="47" a="1"/>
  <c r="W30" i="47" s="1"/>
  <c r="W26" i="47" a="1"/>
  <c r="W26" i="47" s="1"/>
  <c r="W22" i="47" a="1"/>
  <c r="W22" i="47" s="1"/>
  <c r="W18" i="47" a="1"/>
  <c r="W18" i="47" s="1"/>
  <c r="W58" i="47" a="1"/>
  <c r="W58" i="47" s="1"/>
  <c r="W54" i="47" a="1"/>
  <c r="W54" i="47" s="1"/>
  <c r="W93" i="47" a="1"/>
  <c r="W93" i="47" s="1"/>
  <c r="W89" i="47" a="1"/>
  <c r="W89" i="47" s="1"/>
  <c r="W85" i="47" a="1"/>
  <c r="W85" i="47" s="1"/>
  <c r="W81" i="47" a="1"/>
  <c r="W81" i="47" s="1"/>
  <c r="W109" i="47" a="1"/>
  <c r="W109" i="47" s="1"/>
  <c r="W105" i="47" a="1"/>
  <c r="W105" i="47" s="1"/>
  <c r="W101" i="47" a="1"/>
  <c r="W101" i="47" s="1"/>
  <c r="W97" i="47" a="1"/>
  <c r="W97" i="47" s="1"/>
  <c r="W286" i="47" a="1"/>
  <c r="W286" i="47" s="1"/>
  <c r="W270" i="47" a="1"/>
  <c r="W270" i="47" s="1"/>
  <c r="W267" i="47" a="1"/>
  <c r="W267" i="47" s="1"/>
  <c r="W254" i="47" a="1"/>
  <c r="W254" i="47" s="1"/>
  <c r="W244" i="47" a="1"/>
  <c r="W244" i="47" s="1"/>
  <c r="W218" i="47" a="1"/>
  <c r="W218" i="47" s="1"/>
  <c r="W205" i="47" a="1"/>
  <c r="W205" i="47" s="1"/>
  <c r="W188" i="47" a="1"/>
  <c r="W188" i="47" s="1"/>
  <c r="W177" i="47" a="1"/>
  <c r="W177" i="47" s="1"/>
  <c r="W170" i="47" a="1"/>
  <c r="W170" i="47" s="1"/>
  <c r="W155" i="47" a="1"/>
  <c r="W155" i="47" s="1"/>
  <c r="W330" i="47" a="1"/>
  <c r="W330" i="47" s="1"/>
  <c r="W305" i="47" a="1"/>
  <c r="W305" i="47" s="1"/>
  <c r="W276" i="47" a="1"/>
  <c r="W276" i="47" s="1"/>
  <c r="W257" i="47" a="1"/>
  <c r="W257" i="47" s="1"/>
  <c r="W247" i="47" a="1"/>
  <c r="W247" i="47" s="1"/>
  <c r="W166" i="47" a="1"/>
  <c r="W166" i="47" s="1"/>
  <c r="W348" i="47" a="1"/>
  <c r="W348" i="47" s="1"/>
  <c r="W344" i="47" a="1"/>
  <c r="W344" i="47" s="1"/>
  <c r="W340" i="47" a="1"/>
  <c r="W340" i="47" s="1"/>
  <c r="W336" i="47" a="1"/>
  <c r="W336" i="47" s="1"/>
  <c r="W317" i="47" a="1"/>
  <c r="W317" i="47" s="1"/>
  <c r="W314" i="47" a="1"/>
  <c r="W314" i="47" s="1"/>
  <c r="W311" i="47" a="1"/>
  <c r="W311" i="47" s="1"/>
  <c r="W292" i="47" a="1"/>
  <c r="W292" i="47" s="1"/>
  <c r="W289" i="47" a="1"/>
  <c r="W289" i="47" s="1"/>
  <c r="W279" i="47" a="1"/>
  <c r="W279" i="47" s="1"/>
  <c r="W260" i="47" a="1"/>
  <c r="W260" i="47" s="1"/>
  <c r="W237" i="47" a="1"/>
  <c r="W237" i="47" s="1"/>
  <c r="W224" i="47" a="1"/>
  <c r="W224" i="47" s="1"/>
  <c r="W173" i="47" a="1"/>
  <c r="W173" i="47" s="1"/>
  <c r="W158" i="47" a="1"/>
  <c r="W158" i="47" s="1"/>
  <c r="W40" i="47" a="1"/>
  <c r="W40" i="47" s="1"/>
  <c r="W61" i="47" a="1"/>
  <c r="W61" i="47" s="1"/>
  <c r="W57" i="47" a="1"/>
  <c r="W57" i="47" s="1"/>
  <c r="W53" i="47" a="1"/>
  <c r="W53" i="47" s="1"/>
  <c r="W96" i="47" a="1"/>
  <c r="W96" i="47" s="1"/>
  <c r="W92" i="47" a="1"/>
  <c r="W92" i="47" s="1"/>
  <c r="W88" i="47" a="1"/>
  <c r="W88" i="47" s="1"/>
  <c r="W84" i="47" a="1"/>
  <c r="W84" i="47" s="1"/>
  <c r="W80" i="47" a="1"/>
  <c r="W80" i="47" s="1"/>
  <c r="W151" i="47" a="1"/>
  <c r="W151" i="47" s="1"/>
  <c r="W147" i="47" a="1"/>
  <c r="W147" i="47" s="1"/>
  <c r="W143" i="47" a="1"/>
  <c r="W143" i="47" s="1"/>
  <c r="W139" i="47" a="1"/>
  <c r="W139" i="47" s="1"/>
  <c r="W263" i="47" a="1"/>
  <c r="W263" i="47" s="1"/>
  <c r="W227" i="47" a="1"/>
  <c r="W227" i="47" s="1"/>
  <c r="W214" i="47" a="1"/>
  <c r="W214" i="47" s="1"/>
  <c r="W207" i="47" a="1"/>
  <c r="W207" i="47" s="1"/>
  <c r="W204" i="47" a="1"/>
  <c r="W204" i="47" s="1"/>
  <c r="W201" i="47" a="1"/>
  <c r="W201" i="47" s="1"/>
  <c r="W154" i="47" a="1"/>
  <c r="W154" i="47" s="1"/>
  <c r="W323" i="47" a="1"/>
  <c r="W323" i="47" s="1"/>
  <c r="W304" i="47" a="1"/>
  <c r="W304" i="47" s="1"/>
  <c r="W301" i="47" a="1"/>
  <c r="W301" i="47" s="1"/>
  <c r="W285" i="47" a="1"/>
  <c r="W285" i="47" s="1"/>
  <c r="W275" i="47" a="1"/>
  <c r="W275" i="47" s="1"/>
  <c r="W230" i="47" a="1"/>
  <c r="W230" i="47" s="1"/>
  <c r="W217" i="47" a="1"/>
  <c r="W217" i="47" s="1"/>
  <c r="W307" i="47" a="1"/>
  <c r="W307" i="47" s="1"/>
  <c r="W288" i="47" a="1"/>
  <c r="W288" i="47" s="1"/>
  <c r="W272" i="47" a="1"/>
  <c r="W272" i="47" s="1"/>
  <c r="W256" i="47" a="1"/>
  <c r="W256" i="47" s="1"/>
  <c r="W246" i="47" a="1"/>
  <c r="W246" i="47" s="1"/>
  <c r="W239" i="47" a="1"/>
  <c r="W239" i="47" s="1"/>
  <c r="W210" i="47" a="1"/>
  <c r="W210" i="47" s="1"/>
  <c r="W172" i="47" a="1"/>
  <c r="W172" i="47" s="1"/>
  <c r="W161" i="47" a="1"/>
  <c r="W161" i="47" s="1"/>
  <c r="W32" i="47" a="1"/>
  <c r="W32" i="47" s="1"/>
  <c r="W28" i="47" a="1"/>
  <c r="W28" i="47" s="1"/>
  <c r="W24" i="47" a="1"/>
  <c r="W24" i="47" s="1"/>
  <c r="W20" i="47" a="1"/>
  <c r="W20" i="47" s="1"/>
  <c r="W36" i="47" a="1"/>
  <c r="W36" i="47" s="1"/>
  <c r="W111" i="47" a="1"/>
  <c r="W111" i="47" s="1"/>
  <c r="W107" i="47" a="1"/>
  <c r="W107" i="47" s="1"/>
  <c r="W103" i="47" a="1"/>
  <c r="W103" i="47" s="1"/>
  <c r="W99" i="47" a="1"/>
  <c r="W99" i="47" s="1"/>
  <c r="W335" i="47" a="1"/>
  <c r="W335" i="47" s="1"/>
  <c r="W316" i="47" a="1"/>
  <c r="W316" i="47" s="1"/>
  <c r="W249" i="47" a="1"/>
  <c r="W249" i="47" s="1"/>
  <c r="W213" i="47" a="1"/>
  <c r="W213" i="47" s="1"/>
  <c r="W203" i="47" a="1"/>
  <c r="W203" i="47" s="1"/>
  <c r="W168" i="47" a="1"/>
  <c r="W168" i="47" s="1"/>
  <c r="W153" i="47" a="1"/>
  <c r="W153" i="47" s="1"/>
  <c r="W319" i="47" a="1"/>
  <c r="W319" i="47" s="1"/>
  <c r="W284" i="47" a="1"/>
  <c r="W284" i="47" s="1"/>
  <c r="W259" i="47" a="1"/>
  <c r="W259" i="47" s="1"/>
  <c r="W242" i="47" a="1"/>
  <c r="W242" i="47" s="1"/>
  <c r="W229" i="47" a="1"/>
  <c r="W229" i="47" s="1"/>
  <c r="W223" i="47" a="1"/>
  <c r="W223" i="47" s="1"/>
  <c r="W216" i="47" a="1"/>
  <c r="W216" i="47" s="1"/>
  <c r="W231" i="47" a="1"/>
  <c r="W231" i="47" s="1"/>
  <c r="W255" i="47" a="1"/>
  <c r="W255" i="47" s="1"/>
  <c r="W219" i="47" a="1"/>
  <c r="W219" i="47" s="1"/>
  <c r="W258" i="47" a="1"/>
  <c r="W258" i="47" s="1"/>
  <c r="W313" i="47" a="1"/>
  <c r="W313" i="47" s="1"/>
  <c r="W278" i="47" a="1"/>
  <c r="W278" i="47" s="1"/>
  <c r="W295" i="47" a="1"/>
  <c r="W295" i="47" s="1"/>
  <c r="W315" i="47" a="1"/>
  <c r="W315" i="47" s="1"/>
  <c r="W277" i="47" a="1"/>
  <c r="W277" i="47" s="1"/>
  <c r="W297" i="47" a="1"/>
  <c r="W297" i="47" s="1"/>
  <c r="W265" i="47" a="1"/>
  <c r="W265" i="47" s="1"/>
  <c r="Y461" i="69" a="1"/>
  <c r="Y461" i="69" s="1"/>
  <c r="Y460" i="69" a="1"/>
  <c r="Y460" i="69" s="1"/>
  <c r="Y457" i="69" a="1"/>
  <c r="Y457" i="69" s="1"/>
  <c r="Y459" i="69" a="1"/>
  <c r="Y459" i="69" s="1"/>
  <c r="E13" i="69"/>
  <c r="E14" i="69"/>
  <c r="E3" i="69"/>
  <c r="E15" i="69"/>
  <c r="E52" i="3" s="1"/>
  <c r="W345" i="47" a="1"/>
  <c r="W345" i="47" s="1"/>
  <c r="W341" i="47" a="1"/>
  <c r="W341" i="47" s="1"/>
  <c r="W281" i="47" a="1"/>
  <c r="W281" i="47" s="1"/>
  <c r="W269" i="47" a="1"/>
  <c r="W269" i="47" s="1"/>
  <c r="W333" i="47" a="1"/>
  <c r="W333" i="47" s="1"/>
  <c r="W241" i="47" a="1"/>
  <c r="W241" i="47" s="1"/>
  <c r="W337" i="47" a="1"/>
  <c r="W337" i="47" s="1"/>
  <c r="W250" i="47" a="1"/>
  <c r="W250" i="47" s="1"/>
  <c r="W326" i="47" a="1"/>
  <c r="W326" i="47" s="1"/>
  <c r="W240" i="47" a="1"/>
  <c r="W240" i="47" s="1"/>
  <c r="W220" i="47" a="1"/>
  <c r="W220" i="47" s="1"/>
  <c r="W355" i="47" a="1"/>
  <c r="W355" i="47" s="1"/>
  <c r="W351" i="47" a="1"/>
  <c r="W351" i="47" s="1"/>
  <c r="W347" i="47" a="1"/>
  <c r="W347" i="47" s="1"/>
  <c r="W343" i="47" a="1"/>
  <c r="W343" i="47" s="1"/>
  <c r="W339" i="47" a="1"/>
  <c r="W339" i="47" s="1"/>
  <c r="W332" i="47" a="1"/>
  <c r="W332" i="47" s="1"/>
  <c r="W329" i="47" a="1"/>
  <c r="W329" i="47" s="1"/>
  <c r="W320" i="47" a="1"/>
  <c r="W320" i="47" s="1"/>
  <c r="W211" i="47" a="1"/>
  <c r="W211" i="47" s="1"/>
  <c r="W349" i="47" a="1"/>
  <c r="W349" i="47" s="1"/>
  <c r="W308" i="47" a="1"/>
  <c r="W308" i="47" s="1"/>
  <c r="W353" i="47" a="1"/>
  <c r="W353" i="47" s="1"/>
  <c r="W181" i="47" a="1"/>
  <c r="W181" i="47" s="1"/>
  <c r="W233" i="47" a="1"/>
  <c r="W233" i="47" s="1"/>
  <c r="W195" i="47" a="1"/>
  <c r="W195" i="47" s="1"/>
  <c r="W198" i="47" a="1"/>
  <c r="W198" i="47" s="1"/>
  <c r="W191" i="47" a="1"/>
  <c r="W191" i="47" s="1"/>
  <c r="W180" i="47" a="1"/>
  <c r="W180" i="47" s="1"/>
  <c r="W169" i="47" a="1"/>
  <c r="W169" i="47" s="1"/>
  <c r="W252" i="47" a="1"/>
  <c r="W252" i="47" s="1"/>
  <c r="W208" i="47" a="1"/>
  <c r="W208" i="47" s="1"/>
  <c r="W194" i="47" a="1"/>
  <c r="W194" i="47" s="1"/>
  <c r="W183" i="47" a="1"/>
  <c r="W183" i="47" s="1"/>
  <c r="W176" i="47" a="1"/>
  <c r="W176" i="47" s="1"/>
  <c r="W243" i="47" a="1"/>
  <c r="W243" i="47" s="1"/>
  <c r="W197" i="47" a="1"/>
  <c r="W197" i="47" s="1"/>
  <c r="W186" i="47" a="1"/>
  <c r="W186" i="47" s="1"/>
  <c r="W179" i="47" a="1"/>
  <c r="W179" i="47" s="1"/>
  <c r="W175" i="47" a="1"/>
  <c r="W175" i="47" s="1"/>
  <c r="W234" i="47" a="1"/>
  <c r="W234" i="47" s="1"/>
  <c r="W189" i="47" a="1"/>
  <c r="W189" i="47" s="1"/>
  <c r="W182" i="47" a="1"/>
  <c r="W182" i="47" s="1"/>
  <c r="W178" i="47" a="1"/>
  <c r="W178" i="47" s="1"/>
  <c r="W199" i="47" a="1"/>
  <c r="W199" i="47" s="1"/>
  <c r="W192" i="47" a="1"/>
  <c r="W192" i="47" s="1"/>
  <c r="W185" i="47" a="1"/>
  <c r="W185" i="47" s="1"/>
  <c r="W174" i="47" a="1"/>
  <c r="W174" i="47" s="1"/>
  <c r="W163" i="47" a="1"/>
  <c r="W163" i="47" s="1"/>
  <c r="W150" i="47" a="1"/>
  <c r="W150" i="47" s="1"/>
  <c r="W146" i="47" a="1"/>
  <c r="W146" i="47" s="1"/>
  <c r="W142" i="47" a="1"/>
  <c r="W142" i="47" s="1"/>
  <c r="W138" i="47" a="1"/>
  <c r="W138" i="47" s="1"/>
  <c r="W134" i="47" a="1"/>
  <c r="W134" i="47" s="1"/>
  <c r="W130" i="47" a="1"/>
  <c r="W130" i="47" s="1"/>
  <c r="W149" i="47" a="1"/>
  <c r="W149" i="47" s="1"/>
  <c r="W145" i="47" a="1"/>
  <c r="W145" i="47" s="1"/>
  <c r="W141" i="47" a="1"/>
  <c r="W141" i="47" s="1"/>
  <c r="W137" i="47" a="1"/>
  <c r="W137" i="47" s="1"/>
  <c r="W133" i="47" a="1"/>
  <c r="W133" i="47" s="1"/>
  <c r="W129" i="47" a="1"/>
  <c r="W129" i="47" s="1"/>
  <c r="W148" i="47" a="1"/>
  <c r="W148" i="47" s="1"/>
  <c r="W144" i="47" a="1"/>
  <c r="W144" i="47" s="1"/>
  <c r="W140" i="47" a="1"/>
  <c r="W140" i="47" s="1"/>
  <c r="W136" i="47" a="1"/>
  <c r="W136" i="47" s="1"/>
  <c r="W132" i="47" a="1"/>
  <c r="W132" i="47" s="1"/>
  <c r="W128" i="47" a="1"/>
  <c r="W128" i="47" s="1"/>
  <c r="W115" i="47" a="1"/>
  <c r="W115" i="47" s="1"/>
  <c r="W127" i="47" a="1"/>
  <c r="W127" i="47" s="1"/>
  <c r="W123" i="47" a="1"/>
  <c r="W123" i="47" s="1"/>
  <c r="W119" i="47" a="1"/>
  <c r="W119" i="47" s="1"/>
  <c r="W126" i="47" a="1"/>
  <c r="W126" i="47" s="1"/>
  <c r="W122" i="47" a="1"/>
  <c r="W122" i="47" s="1"/>
  <c r="W118" i="47" a="1"/>
  <c r="W118" i="47" s="1"/>
  <c r="W114" i="47" a="1"/>
  <c r="W114" i="47" s="1"/>
  <c r="W124" i="47" a="1"/>
  <c r="W124" i="47" s="1"/>
  <c r="W120" i="47" a="1"/>
  <c r="W120" i="47" s="1"/>
  <c r="W116" i="47" a="1"/>
  <c r="W116" i="47" s="1"/>
  <c r="W112" i="47" a="1"/>
  <c r="W112" i="47" s="1"/>
  <c r="W104" i="47" a="1"/>
  <c r="W104" i="47" s="1"/>
  <c r="W108" i="47" a="1"/>
  <c r="W108" i="47" s="1"/>
  <c r="W100" i="47" a="1"/>
  <c r="W100" i="47" s="1"/>
  <c r="W91" i="47" a="1"/>
  <c r="W91" i="47" s="1"/>
  <c r="W87" i="47" a="1"/>
  <c r="W87" i="47" s="1"/>
  <c r="W83" i="47" a="1"/>
  <c r="W83" i="47" s="1"/>
  <c r="W94" i="47" a="1"/>
  <c r="W94" i="47" s="1"/>
  <c r="W90" i="47" a="1"/>
  <c r="W90" i="47" s="1"/>
  <c r="W86" i="47" a="1"/>
  <c r="W86" i="47" s="1"/>
  <c r="W82" i="47" a="1"/>
  <c r="W82" i="47" s="1"/>
  <c r="W95" i="47" a="1"/>
  <c r="W95" i="47" s="1"/>
  <c r="W71" i="47" a="1"/>
  <c r="W71" i="47" s="1"/>
  <c r="W77" i="47" a="1"/>
  <c r="W77" i="47" s="1"/>
  <c r="W73" i="47" a="1"/>
  <c r="W73" i="47" s="1"/>
  <c r="W69" i="47" a="1"/>
  <c r="W69" i="47" s="1"/>
  <c r="W65" i="47" a="1"/>
  <c r="W65" i="47" s="1"/>
  <c r="W79" i="47" a="1"/>
  <c r="W79" i="47" s="1"/>
  <c r="W76" i="47" a="1"/>
  <c r="W76" i="47" s="1"/>
  <c r="W72" i="47" a="1"/>
  <c r="W72" i="47" s="1"/>
  <c r="W68" i="47" a="1"/>
  <c r="W68" i="47" s="1"/>
  <c r="W64" i="47" a="1"/>
  <c r="W64" i="47" s="1"/>
  <c r="W67" i="47" a="1"/>
  <c r="W67" i="47" s="1"/>
  <c r="W75" i="47" a="1"/>
  <c r="W75" i="47" s="1"/>
  <c r="W63" i="47" a="1"/>
  <c r="W63" i="47" s="1"/>
  <c r="W78" i="47" a="1"/>
  <c r="W78" i="47" s="1"/>
  <c r="W74" i="47" a="1"/>
  <c r="W74" i="47" s="1"/>
  <c r="W70" i="47" a="1"/>
  <c r="W70" i="47" s="1"/>
  <c r="W66" i="47" a="1"/>
  <c r="W66" i="47" s="1"/>
  <c r="W62" i="47" a="1"/>
  <c r="W62" i="47" s="1"/>
  <c r="W59" i="47" a="1"/>
  <c r="W59" i="47" s="1"/>
  <c r="W55" i="47" a="1"/>
  <c r="W55" i="47" s="1"/>
  <c r="W60" i="47" a="1"/>
  <c r="W60" i="47" s="1"/>
  <c r="W56" i="47" a="1"/>
  <c r="W56" i="47" s="1"/>
  <c r="W52" i="47" a="1"/>
  <c r="W52" i="47" s="1"/>
  <c r="W50" i="47" a="1"/>
  <c r="W50" i="47" s="1"/>
  <c r="W49" i="47" a="1"/>
  <c r="W49" i="47" s="1"/>
  <c r="W45" i="47" a="1"/>
  <c r="W45" i="47" s="1"/>
  <c r="W46" i="47" a="1"/>
  <c r="W46" i="47" s="1"/>
  <c r="W51" i="47" a="1"/>
  <c r="W51" i="47" s="1"/>
  <c r="W47" i="47" a="1"/>
  <c r="W47" i="47" s="1"/>
  <c r="W43" i="47" a="1"/>
  <c r="W43" i="47" s="1"/>
  <c r="W41" i="47" a="1"/>
  <c r="W41" i="47" s="1"/>
  <c r="W39" i="47" a="1"/>
  <c r="W39" i="47" s="1"/>
  <c r="W42" i="47" a="1"/>
  <c r="W42" i="47" s="1"/>
  <c r="W38" i="47" a="1"/>
  <c r="W38" i="47" s="1"/>
  <c r="W37" i="47" a="1"/>
  <c r="W37" i="47" s="1"/>
  <c r="W33" i="47" a="1"/>
  <c r="W33" i="47" s="1"/>
  <c r="W29" i="47" a="1"/>
  <c r="W29" i="47" s="1"/>
  <c r="W25" i="47" a="1"/>
  <c r="W25" i="47" s="1"/>
  <c r="W21" i="47" a="1"/>
  <c r="W21" i="47" s="1"/>
  <c r="W31" i="47" a="1"/>
  <c r="W31" i="47" s="1"/>
  <c r="W27" i="47" a="1"/>
  <c r="W27" i="47" s="1"/>
  <c r="W23" i="47" a="1"/>
  <c r="W23" i="47" s="1"/>
  <c r="W19" i="47" a="1"/>
  <c r="W19" i="47" s="1"/>
  <c r="C9" i="67"/>
  <c r="K15" i="3" l="1"/>
  <c r="L15" i="3" s="1"/>
  <c r="K19" i="3"/>
  <c r="L19" i="3" s="1"/>
  <c r="F526" i="69"/>
  <c r="S566" i="69" s="1"/>
  <c r="I23" i="3" s="1"/>
  <c r="K23" i="3" s="1"/>
  <c r="L23" i="3" s="1"/>
  <c r="I31" i="3"/>
  <c r="K31" i="3" s="1"/>
  <c r="L31" i="3" s="1"/>
  <c r="K27" i="3"/>
  <c r="L27" i="3" s="1"/>
  <c r="K30" i="3"/>
  <c r="L30" i="3" s="1"/>
  <c r="K26" i="3"/>
  <c r="L26" i="3" s="1"/>
  <c r="K22" i="3"/>
  <c r="L22" i="3" s="1"/>
  <c r="K42" i="3"/>
  <c r="L42" i="3" s="1"/>
  <c r="I39" i="3"/>
  <c r="K39" i="3" s="1"/>
  <c r="L39" i="3" s="1"/>
  <c r="K34" i="3"/>
  <c r="L34" i="3" s="1"/>
  <c r="K35" i="3"/>
  <c r="L35" i="3" s="1"/>
  <c r="K38" i="3"/>
  <c r="L38" i="3" s="1"/>
  <c r="K10" i="3"/>
  <c r="L10" i="3" s="1"/>
  <c r="K18" i="3"/>
  <c r="L18" i="3" s="1"/>
  <c r="K11" i="3"/>
  <c r="L11" i="3" s="1"/>
  <c r="K14" i="3"/>
  <c r="L14" i="3" s="1"/>
  <c r="E45" i="3"/>
  <c r="F10" i="64"/>
  <c r="H10" i="64" s="1"/>
  <c r="E46" i="3"/>
  <c r="F11" i="64"/>
  <c r="H11" i="64" s="1"/>
  <c r="X37" i="3"/>
  <c r="I8" i="64"/>
  <c r="AA456" i="69"/>
  <c r="I37" i="3" s="1"/>
  <c r="G8" i="64"/>
  <c r="S456" i="69"/>
  <c r="I6" i="64"/>
  <c r="A328" i="71"/>
  <c r="A333" i="71" s="1"/>
  <c r="A338" i="71" s="1"/>
  <c r="A343" i="71" s="1"/>
  <c r="A348" i="71" s="1"/>
  <c r="A353" i="71" s="1"/>
  <c r="A358" i="71" s="1"/>
  <c r="A363" i="71" s="1"/>
  <c r="A368" i="71" s="1"/>
  <c r="A373" i="71" s="1"/>
  <c r="A378" i="71" s="1"/>
  <c r="E9" i="3"/>
  <c r="H15" i="69"/>
  <c r="H3" i="69"/>
  <c r="E13" i="3"/>
  <c r="H14" i="69"/>
  <c r="H4" i="69"/>
  <c r="E17" i="3"/>
  <c r="H13" i="69"/>
  <c r="I17" i="3"/>
  <c r="I9" i="3"/>
  <c r="I13" i="3"/>
  <c r="S33" i="3"/>
  <c r="V33" i="3"/>
  <c r="J33" i="3"/>
  <c r="T33" i="3"/>
  <c r="R33" i="3"/>
  <c r="U33" i="3"/>
  <c r="H10" i="69"/>
  <c r="G9" i="69"/>
  <c r="H6" i="69"/>
  <c r="F9" i="69"/>
  <c r="G7" i="64" s="1"/>
  <c r="H526" i="69" l="1"/>
  <c r="H8" i="64"/>
  <c r="H6" i="64"/>
  <c r="X33" i="3"/>
  <c r="I7" i="64"/>
  <c r="H7" i="64"/>
  <c r="A383" i="71"/>
  <c r="A388" i="71" s="1"/>
  <c r="A393" i="71" s="1"/>
  <c r="A398" i="71" s="1"/>
  <c r="A403" i="71" s="1"/>
  <c r="I21" i="3"/>
  <c r="Y456" i="69"/>
  <c r="H9" i="69"/>
  <c r="A408" i="71" l="1"/>
  <c r="A413" i="71" s="1"/>
  <c r="A418" i="71" s="1"/>
  <c r="A423" i="71" s="1"/>
  <c r="A428" i="71" s="1"/>
  <c r="A433" i="71" s="1"/>
  <c r="A438" i="71" s="1"/>
  <c r="A443" i="71" s="1"/>
  <c r="A448" i="71" s="1"/>
  <c r="A453" i="71" s="1"/>
  <c r="A458" i="71" s="1"/>
  <c r="I33" i="3"/>
  <c r="A463" i="71" l="1"/>
  <c r="A468" i="71" s="1"/>
  <c r="A473" i="71" s="1"/>
  <c r="A478" i="71" s="1"/>
  <c r="A483" i="71" s="1"/>
  <c r="A488" i="71" s="1"/>
  <c r="A493" i="71" s="1"/>
  <c r="A498" i="71" s="1"/>
  <c r="D7" i="67"/>
  <c r="E7" i="67"/>
  <c r="I7" i="67" s="1"/>
  <c r="F7" i="67"/>
  <c r="H7" i="67"/>
  <c r="A503" i="71" l="1"/>
  <c r="A508" i="71" s="1"/>
  <c r="F294" i="47"/>
  <c r="Q469" i="69" l="1"/>
  <c r="A513" i="71"/>
  <c r="A518" i="71" s="1"/>
  <c r="E294" i="47"/>
  <c r="A523" i="71" l="1"/>
  <c r="A528" i="71" s="1"/>
  <c r="A533" i="71" s="1"/>
  <c r="A538" i="71" s="1"/>
  <c r="A543" i="71" s="1"/>
  <c r="D6" i="67"/>
  <c r="E6" i="67"/>
  <c r="I6" i="67" s="1"/>
  <c r="F6" i="67"/>
  <c r="H6" i="67"/>
  <c r="A548" i="71" l="1"/>
  <c r="A553" i="71" s="1"/>
  <c r="A558" i="71" s="1"/>
  <c r="A563" i="71" s="1"/>
  <c r="A568" i="71" s="1"/>
  <c r="A573" i="71" s="1"/>
  <c r="A578" i="71" s="1"/>
  <c r="AD11" i="63"/>
  <c r="W7" i="64" s="1"/>
  <c r="W12" i="64" s="1"/>
  <c r="A583" i="71" l="1"/>
  <c r="A588" i="71" s="1"/>
  <c r="AD355" i="47"/>
  <c r="AC355" i="47"/>
  <c r="AD354" i="47"/>
  <c r="AC354" i="47"/>
  <c r="AD353" i="47"/>
  <c r="AC353" i="47"/>
  <c r="AD352" i="47"/>
  <c r="AC352" i="47"/>
  <c r="AD336" i="47"/>
  <c r="AC336" i="47"/>
  <c r="AD335" i="47"/>
  <c r="AC335" i="47"/>
  <c r="AD334" i="47"/>
  <c r="AC334" i="47"/>
  <c r="AD333" i="47"/>
  <c r="AC333" i="47"/>
  <c r="AD332" i="47"/>
  <c r="AC332" i="47"/>
  <c r="AD331" i="47"/>
  <c r="AC331" i="47"/>
  <c r="AD324" i="47"/>
  <c r="AC324" i="47"/>
  <c r="AD323" i="47"/>
  <c r="AC323" i="47"/>
  <c r="AD321" i="47"/>
  <c r="AC321" i="47"/>
  <c r="AD319" i="47"/>
  <c r="AC319" i="47"/>
  <c r="AD318" i="47"/>
  <c r="AC318" i="47"/>
  <c r="AD317" i="47"/>
  <c r="AC317" i="47"/>
  <c r="AD316" i="47"/>
  <c r="AC316" i="47"/>
  <c r="AD315" i="47"/>
  <c r="AC315" i="47"/>
  <c r="AD314" i="47"/>
  <c r="AC314" i="47"/>
  <c r="AD284" i="47"/>
  <c r="AC284" i="47"/>
  <c r="AD283" i="47"/>
  <c r="AC283" i="47"/>
  <c r="AD282" i="47"/>
  <c r="AC282" i="47"/>
  <c r="AD273" i="47"/>
  <c r="AC273" i="47"/>
  <c r="AD271" i="47"/>
  <c r="AC271" i="47"/>
  <c r="AD217" i="47"/>
  <c r="AC217" i="47"/>
  <c r="AD216" i="47"/>
  <c r="AC216" i="47"/>
  <c r="AD198" i="47"/>
  <c r="AC198" i="47"/>
  <c r="AD197" i="47"/>
  <c r="AC197" i="47"/>
  <c r="AD194" i="47"/>
  <c r="AC194" i="47"/>
  <c r="AD192" i="47"/>
  <c r="AC192" i="47"/>
  <c r="AD186" i="47"/>
  <c r="AC186" i="47"/>
  <c r="AD155" i="47"/>
  <c r="AC155" i="47"/>
  <c r="AD148" i="47"/>
  <c r="AC148" i="47"/>
  <c r="AD147" i="47"/>
  <c r="AC147" i="47"/>
  <c r="AA119" i="47"/>
  <c r="AA118" i="47"/>
  <c r="AA88" i="47"/>
  <c r="AA87" i="47"/>
  <c r="A593" i="71" l="1"/>
  <c r="A598" i="71" s="1"/>
  <c r="A603" i="71" s="1"/>
  <c r="AA317" i="47"/>
  <c r="AA331" i="47"/>
  <c r="AA352" i="47"/>
  <c r="AA217" i="47"/>
  <c r="AA314" i="47"/>
  <c r="AA321" i="47"/>
  <c r="AA334" i="47"/>
  <c r="AA323" i="47"/>
  <c r="AA284" i="47"/>
  <c r="AA354" i="47"/>
  <c r="AA282" i="47"/>
  <c r="AA315" i="47"/>
  <c r="AA353" i="47"/>
  <c r="AA197" i="47"/>
  <c r="AA271" i="47"/>
  <c r="AA332" i="47"/>
  <c r="AA186" i="47"/>
  <c r="AA198" i="47"/>
  <c r="AA273" i="47"/>
  <c r="AA333" i="47"/>
  <c r="AA155" i="47"/>
  <c r="AA319" i="47"/>
  <c r="AA316" i="47"/>
  <c r="AA355" i="47"/>
  <c r="AA324" i="47"/>
  <c r="AA335" i="47"/>
  <c r="AA318" i="47"/>
  <c r="AA283" i="47"/>
  <c r="AA147" i="47"/>
  <c r="AA194" i="47"/>
  <c r="AA336" i="47"/>
  <c r="AA148" i="47"/>
  <c r="AA192" i="47"/>
  <c r="AA216" i="47"/>
  <c r="A608" i="71" l="1"/>
  <c r="I1" i="67"/>
  <c r="A613" i="71" l="1"/>
  <c r="G14" i="67"/>
  <c r="G13" i="67"/>
  <c r="G15" i="67"/>
  <c r="G11" i="67"/>
  <c r="G12" i="67"/>
  <c r="G10" i="67"/>
  <c r="G9" i="67"/>
  <c r="G8" i="67"/>
  <c r="G7" i="67"/>
  <c r="G6" i="67"/>
  <c r="D3" i="67"/>
  <c r="E3" i="67"/>
  <c r="I3" i="67" s="1"/>
  <c r="F3" i="67"/>
  <c r="H3" i="67"/>
  <c r="G3" i="67" s="1"/>
  <c r="D4" i="67"/>
  <c r="E4" i="67"/>
  <c r="I4" i="67" s="1"/>
  <c r="F4" i="67"/>
  <c r="H4" i="67"/>
  <c r="G4" i="67" s="1"/>
  <c r="D5" i="67"/>
  <c r="E5" i="67"/>
  <c r="I5" i="67" s="1"/>
  <c r="F5" i="67"/>
  <c r="H5" i="67"/>
  <c r="G5" i="67" s="1"/>
  <c r="A618" i="71" l="1"/>
  <c r="A623" i="71" s="1"/>
  <c r="A628" i="71" s="1"/>
  <c r="AD8" i="63"/>
  <c r="W4" i="64" s="1"/>
  <c r="W11" i="64" s="1"/>
  <c r="E347" i="63"/>
  <c r="J495" i="47"/>
  <c r="J465" i="47"/>
  <c r="H461" i="47"/>
  <c r="J466" i="47"/>
  <c r="A633" i="71" l="1"/>
  <c r="A638" i="71" s="1"/>
  <c r="V2" i="64"/>
  <c r="A648" i="71" l="1"/>
  <c r="A653" i="71" s="1"/>
  <c r="A643" i="71"/>
  <c r="AD12" i="63"/>
  <c r="W8" i="64" s="1"/>
  <c r="W15" i="64" s="1"/>
  <c r="A658" i="71" l="1"/>
  <c r="A663" i="71" s="1"/>
  <c r="L25" i="3"/>
  <c r="H25" i="3"/>
  <c r="E7" i="47"/>
  <c r="H7" i="47" s="1"/>
  <c r="E6" i="47" l="1"/>
  <c r="H21" i="3"/>
  <c r="C5" i="67" l="1"/>
  <c r="C7" i="67"/>
  <c r="C6" i="67"/>
  <c r="C3" i="67" l="1"/>
  <c r="AD10" i="63"/>
  <c r="W6" i="64" s="1"/>
  <c r="W14" i="64" s="1"/>
  <c r="C4" i="67" l="1"/>
  <c r="P156" i="63" l="1"/>
  <c r="G347" i="47" l="1"/>
  <c r="G348" i="47"/>
  <c r="G349" i="47"/>
  <c r="G350" i="47"/>
  <c r="G351" i="47"/>
  <c r="G352" i="47"/>
  <c r="G353" i="47"/>
  <c r="G354" i="47"/>
  <c r="G355" i="47"/>
  <c r="G356" i="47"/>
  <c r="G357" i="47"/>
  <c r="G346" i="47"/>
  <c r="G325" i="47"/>
  <c r="G326" i="47"/>
  <c r="G327" i="47"/>
  <c r="G328" i="47"/>
  <c r="G329" i="47"/>
  <c r="G330" i="47"/>
  <c r="G331" i="47"/>
  <c r="G332" i="47"/>
  <c r="G333" i="47"/>
  <c r="G334" i="47"/>
  <c r="G335" i="47"/>
  <c r="G336" i="47"/>
  <c r="G337" i="47"/>
  <c r="G338" i="47"/>
  <c r="G339" i="47"/>
  <c r="G340" i="47"/>
  <c r="G341" i="47"/>
  <c r="G342" i="47"/>
  <c r="G343" i="47"/>
  <c r="G344" i="47"/>
  <c r="G345" i="47"/>
  <c r="G323" i="47"/>
  <c r="G324" i="47"/>
  <c r="G199" i="47"/>
  <c r="G200" i="47"/>
  <c r="G201" i="47"/>
  <c r="G202" i="47"/>
  <c r="G203" i="47"/>
  <c r="G204" i="47"/>
  <c r="G205" i="47"/>
  <c r="G206" i="47"/>
  <c r="G207" i="47"/>
  <c r="G208" i="47"/>
  <c r="G209" i="47"/>
  <c r="G212" i="47"/>
  <c r="G213" i="47"/>
  <c r="G214" i="47"/>
  <c r="G215" i="47"/>
  <c r="G216" i="47"/>
  <c r="G217" i="47"/>
  <c r="G218" i="47"/>
  <c r="G219" i="47"/>
  <c r="G220" i="47"/>
  <c r="G221" i="47"/>
  <c r="G222" i="47"/>
  <c r="G223" i="47"/>
  <c r="G224" i="47"/>
  <c r="G225" i="47"/>
  <c r="G226" i="47"/>
  <c r="G227" i="47"/>
  <c r="G228" i="47"/>
  <c r="G229" i="47"/>
  <c r="G230" i="47"/>
  <c r="G231" i="47"/>
  <c r="G232" i="47"/>
  <c r="G233" i="47"/>
  <c r="G234" i="47"/>
  <c r="G235" i="47"/>
  <c r="G236" i="47"/>
  <c r="G237" i="47"/>
  <c r="G238" i="47"/>
  <c r="G239" i="47"/>
  <c r="G240" i="47"/>
  <c r="G241" i="47"/>
  <c r="G242" i="47"/>
  <c r="G243" i="47"/>
  <c r="G244" i="47"/>
  <c r="G245" i="47"/>
  <c r="G246" i="47"/>
  <c r="G247" i="47"/>
  <c r="G248" i="47"/>
  <c r="G249" i="47"/>
  <c r="G250" i="47"/>
  <c r="G251" i="47"/>
  <c r="G252" i="47"/>
  <c r="G253" i="47"/>
  <c r="G254" i="47"/>
  <c r="G255" i="47"/>
  <c r="G256" i="47"/>
  <c r="G257" i="47"/>
  <c r="G258" i="47"/>
  <c r="G259" i="47"/>
  <c r="G260" i="47"/>
  <c r="G261" i="47"/>
  <c r="G262" i="47"/>
  <c r="G263" i="47"/>
  <c r="G264" i="47"/>
  <c r="G265" i="47"/>
  <c r="G266" i="47"/>
  <c r="G267" i="47"/>
  <c r="G268" i="47"/>
  <c r="G269" i="47"/>
  <c r="G270" i="47"/>
  <c r="G271" i="47"/>
  <c r="G272" i="47"/>
  <c r="G273" i="47"/>
  <c r="G274" i="47"/>
  <c r="G275" i="47"/>
  <c r="G276" i="47"/>
  <c r="G277" i="47"/>
  <c r="G278" i="47"/>
  <c r="G279" i="47"/>
  <c r="G280" i="47"/>
  <c r="G281" i="47"/>
  <c r="G282" i="47"/>
  <c r="G283" i="47"/>
  <c r="G284" i="47"/>
  <c r="G285" i="47"/>
  <c r="G286" i="47"/>
  <c r="G287" i="47"/>
  <c r="G288" i="47"/>
  <c r="G289" i="47"/>
  <c r="G290" i="47"/>
  <c r="G291" i="47"/>
  <c r="G292" i="47"/>
  <c r="G293" i="47"/>
  <c r="G294" i="47"/>
  <c r="G295" i="47"/>
  <c r="G296" i="47"/>
  <c r="G297" i="47"/>
  <c r="G298" i="47"/>
  <c r="G299" i="47"/>
  <c r="G300" i="47"/>
  <c r="G301" i="47"/>
  <c r="G302" i="47"/>
  <c r="G303" i="47"/>
  <c r="G304" i="47"/>
  <c r="G305" i="47"/>
  <c r="G306" i="47"/>
  <c r="G307" i="47"/>
  <c r="G308" i="47"/>
  <c r="G309" i="47"/>
  <c r="G310" i="47"/>
  <c r="G311" i="47"/>
  <c r="G312" i="47"/>
  <c r="G313" i="47"/>
  <c r="G314" i="47"/>
  <c r="G315" i="47"/>
  <c r="G316" i="47"/>
  <c r="G317" i="47"/>
  <c r="G318" i="47"/>
  <c r="G319" i="47"/>
  <c r="G320" i="47"/>
  <c r="G321" i="47"/>
  <c r="G322" i="47"/>
  <c r="G198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129" i="47"/>
  <c r="G130" i="47"/>
  <c r="G131" i="47"/>
  <c r="G132" i="47"/>
  <c r="G133" i="47"/>
  <c r="G134" i="47"/>
  <c r="G135" i="47"/>
  <c r="G136" i="47"/>
  <c r="G138" i="47"/>
  <c r="G139" i="47"/>
  <c r="G140" i="47"/>
  <c r="G141" i="47"/>
  <c r="G142" i="47"/>
  <c r="G143" i="47"/>
  <c r="G144" i="47"/>
  <c r="G145" i="47"/>
  <c r="G146" i="47"/>
  <c r="G147" i="47"/>
  <c r="G148" i="47"/>
  <c r="G149" i="47"/>
  <c r="G150" i="47"/>
  <c r="G151" i="47"/>
  <c r="G152" i="47"/>
  <c r="G153" i="47"/>
  <c r="G154" i="47"/>
  <c r="G155" i="47"/>
  <c r="G156" i="47"/>
  <c r="G157" i="47"/>
  <c r="G158" i="47"/>
  <c r="G159" i="47"/>
  <c r="G160" i="47"/>
  <c r="G161" i="47"/>
  <c r="G162" i="47"/>
  <c r="G163" i="47"/>
  <c r="G164" i="47"/>
  <c r="G165" i="47"/>
  <c r="G166" i="47"/>
  <c r="G167" i="47"/>
  <c r="G168" i="47"/>
  <c r="G169" i="47"/>
  <c r="G170" i="47"/>
  <c r="G171" i="47"/>
  <c r="G172" i="47"/>
  <c r="G173" i="47"/>
  <c r="G174" i="47"/>
  <c r="G175" i="47"/>
  <c r="G176" i="47"/>
  <c r="G177" i="47"/>
  <c r="G178" i="47"/>
  <c r="G179" i="47"/>
  <c r="G180" i="47"/>
  <c r="G181" i="47"/>
  <c r="G182" i="47"/>
  <c r="G183" i="47"/>
  <c r="G184" i="47"/>
  <c r="G185" i="47"/>
  <c r="G186" i="47"/>
  <c r="G187" i="47"/>
  <c r="G188" i="47"/>
  <c r="G189" i="47"/>
  <c r="G190" i="47"/>
  <c r="G191" i="47"/>
  <c r="G192" i="47"/>
  <c r="G193" i="47"/>
  <c r="G194" i="47"/>
  <c r="G195" i="47"/>
  <c r="G196" i="47"/>
  <c r="G197" i="47"/>
  <c r="G26" i="47"/>
  <c r="G19" i="47"/>
  <c r="G20" i="47"/>
  <c r="G23" i="47"/>
  <c r="G24" i="47"/>
  <c r="G25" i="47"/>
  <c r="AB347" i="47"/>
  <c r="AF347" i="47"/>
  <c r="AG347" i="47"/>
  <c r="AH347" i="47"/>
  <c r="AB348" i="47"/>
  <c r="AF348" i="47"/>
  <c r="AG348" i="47"/>
  <c r="AH348" i="47"/>
  <c r="AB349" i="47"/>
  <c r="AF349" i="47"/>
  <c r="AG349" i="47"/>
  <c r="AH349" i="47"/>
  <c r="AB350" i="47"/>
  <c r="AF350" i="47"/>
  <c r="AG350" i="47"/>
  <c r="AH350" i="47"/>
  <c r="AB351" i="47"/>
  <c r="AF351" i="47"/>
  <c r="AG351" i="47"/>
  <c r="AH351" i="47"/>
  <c r="AB352" i="47"/>
  <c r="AF352" i="47"/>
  <c r="AG352" i="47"/>
  <c r="AH352" i="47"/>
  <c r="AB353" i="47"/>
  <c r="AF353" i="47"/>
  <c r="AG353" i="47"/>
  <c r="AH353" i="47"/>
  <c r="AB354" i="47"/>
  <c r="AF354" i="47"/>
  <c r="AG354" i="47"/>
  <c r="AH354" i="47"/>
  <c r="AB355" i="47"/>
  <c r="AF355" i="47"/>
  <c r="AG355" i="47"/>
  <c r="AH355" i="47"/>
  <c r="AB356" i="47"/>
  <c r="AF356" i="47"/>
  <c r="AG356" i="47"/>
  <c r="AH356" i="47"/>
  <c r="X357" i="47"/>
  <c r="AB357" i="47" s="1"/>
  <c r="Y357" i="47"/>
  <c r="Z357" i="47"/>
  <c r="AF357" i="47"/>
  <c r="AG357" i="47"/>
  <c r="AH357" i="47"/>
  <c r="AB346" i="47"/>
  <c r="AF346" i="47"/>
  <c r="AG346" i="47"/>
  <c r="AH346" i="47"/>
  <c r="AB325" i="47"/>
  <c r="AF325" i="47"/>
  <c r="AG325" i="47"/>
  <c r="AH325" i="47"/>
  <c r="AB326" i="47"/>
  <c r="AF326" i="47"/>
  <c r="AG326" i="47"/>
  <c r="AH326" i="47"/>
  <c r="AB327" i="47"/>
  <c r="AF327" i="47"/>
  <c r="AG327" i="47"/>
  <c r="AH327" i="47"/>
  <c r="AB328" i="47"/>
  <c r="AF328" i="47"/>
  <c r="AG328" i="47"/>
  <c r="AH328" i="47"/>
  <c r="AB329" i="47"/>
  <c r="AF329" i="47"/>
  <c r="AG329" i="47"/>
  <c r="AH329" i="47"/>
  <c r="AB330" i="47"/>
  <c r="AF330" i="47"/>
  <c r="AG330" i="47"/>
  <c r="AH330" i="47"/>
  <c r="AB331" i="47"/>
  <c r="AF331" i="47"/>
  <c r="AG331" i="47"/>
  <c r="AH331" i="47"/>
  <c r="AB332" i="47"/>
  <c r="AF332" i="47"/>
  <c r="AG332" i="47"/>
  <c r="AH332" i="47"/>
  <c r="AB333" i="47"/>
  <c r="AF333" i="47"/>
  <c r="AG333" i="47"/>
  <c r="AH333" i="47"/>
  <c r="AB334" i="47"/>
  <c r="AF334" i="47"/>
  <c r="AG334" i="47"/>
  <c r="AH334" i="47"/>
  <c r="AB335" i="47"/>
  <c r="AF335" i="47"/>
  <c r="AG335" i="47"/>
  <c r="AH335" i="47"/>
  <c r="AB336" i="47"/>
  <c r="AF336" i="47"/>
  <c r="AG336" i="47"/>
  <c r="AH336" i="47"/>
  <c r="AB337" i="47"/>
  <c r="AF337" i="47"/>
  <c r="AG337" i="47"/>
  <c r="AH337" i="47"/>
  <c r="AB338" i="47"/>
  <c r="AF338" i="47"/>
  <c r="AG338" i="47"/>
  <c r="AH338" i="47"/>
  <c r="AB339" i="47"/>
  <c r="AF339" i="47"/>
  <c r="AG339" i="47"/>
  <c r="AH339" i="47"/>
  <c r="AB340" i="47"/>
  <c r="AF340" i="47"/>
  <c r="AG340" i="47"/>
  <c r="AH340" i="47"/>
  <c r="AB341" i="47"/>
  <c r="AF341" i="47"/>
  <c r="AG341" i="47"/>
  <c r="AH341" i="47"/>
  <c r="AB342" i="47"/>
  <c r="AF342" i="47"/>
  <c r="AG342" i="47"/>
  <c r="AH342" i="47"/>
  <c r="AB343" i="47"/>
  <c r="AF343" i="47"/>
  <c r="AG343" i="47"/>
  <c r="AH343" i="47"/>
  <c r="AB344" i="47"/>
  <c r="AF344" i="47"/>
  <c r="AG344" i="47"/>
  <c r="AH344" i="47"/>
  <c r="AB345" i="47"/>
  <c r="AF345" i="47"/>
  <c r="AG345" i="47"/>
  <c r="AH345" i="47"/>
  <c r="AB323" i="47"/>
  <c r="AF323" i="47"/>
  <c r="AG323" i="47"/>
  <c r="AH323" i="47"/>
  <c r="AB324" i="47"/>
  <c r="AF324" i="47"/>
  <c r="AG324" i="47"/>
  <c r="AH324" i="47"/>
  <c r="AB199" i="47"/>
  <c r="AF199" i="47"/>
  <c r="AG199" i="47"/>
  <c r="AH199" i="47"/>
  <c r="AB200" i="47"/>
  <c r="AF200" i="47"/>
  <c r="AG200" i="47"/>
  <c r="AH200" i="47"/>
  <c r="AB201" i="47"/>
  <c r="AF201" i="47"/>
  <c r="AG201" i="47"/>
  <c r="AH201" i="47"/>
  <c r="AB202" i="47"/>
  <c r="AF202" i="47"/>
  <c r="AG202" i="47"/>
  <c r="AH202" i="47"/>
  <c r="AB203" i="47"/>
  <c r="AF203" i="47"/>
  <c r="AG203" i="47"/>
  <c r="AH203" i="47"/>
  <c r="AB204" i="47"/>
  <c r="AF204" i="47"/>
  <c r="AG204" i="47"/>
  <c r="AH204" i="47"/>
  <c r="AB205" i="47"/>
  <c r="AF205" i="47"/>
  <c r="AG205" i="47"/>
  <c r="AH205" i="47"/>
  <c r="AB206" i="47"/>
  <c r="AF206" i="47"/>
  <c r="AG206" i="47"/>
  <c r="AH206" i="47"/>
  <c r="AB207" i="47"/>
  <c r="AF207" i="47"/>
  <c r="AG207" i="47"/>
  <c r="AH207" i="47"/>
  <c r="AB208" i="47"/>
  <c r="AF208" i="47"/>
  <c r="AG208" i="47"/>
  <c r="AH208" i="47"/>
  <c r="AB209" i="47"/>
  <c r="AF209" i="47"/>
  <c r="AG209" i="47"/>
  <c r="AH209" i="47"/>
  <c r="AB212" i="47"/>
  <c r="AF212" i="47"/>
  <c r="AG212" i="47"/>
  <c r="AH212" i="47"/>
  <c r="AB213" i="47"/>
  <c r="AF213" i="47"/>
  <c r="AG213" i="47"/>
  <c r="AH213" i="47"/>
  <c r="AB214" i="47"/>
  <c r="AF214" i="47"/>
  <c r="AG214" i="47"/>
  <c r="AH214" i="47"/>
  <c r="AB215" i="47"/>
  <c r="AF215" i="47"/>
  <c r="AG215" i="47"/>
  <c r="AH215" i="47"/>
  <c r="AB216" i="47"/>
  <c r="AF216" i="47"/>
  <c r="AG216" i="47"/>
  <c r="AH216" i="47"/>
  <c r="AB217" i="47"/>
  <c r="AF217" i="47"/>
  <c r="AG217" i="47"/>
  <c r="AH217" i="47"/>
  <c r="AB218" i="47"/>
  <c r="AF218" i="47"/>
  <c r="AG218" i="47"/>
  <c r="AH218" i="47"/>
  <c r="AB219" i="47"/>
  <c r="AF219" i="47"/>
  <c r="AG219" i="47"/>
  <c r="AH219" i="47"/>
  <c r="AB220" i="47"/>
  <c r="AF220" i="47"/>
  <c r="AG220" i="47"/>
  <c r="AH220" i="47"/>
  <c r="AB221" i="47"/>
  <c r="AF221" i="47"/>
  <c r="AG221" i="47"/>
  <c r="AH221" i="47"/>
  <c r="AB222" i="47"/>
  <c r="AF222" i="47"/>
  <c r="AG222" i="47"/>
  <c r="AH222" i="47"/>
  <c r="AB223" i="47"/>
  <c r="AF223" i="47"/>
  <c r="AG223" i="47"/>
  <c r="AH223" i="47"/>
  <c r="AB224" i="47"/>
  <c r="AF224" i="47"/>
  <c r="AG224" i="47"/>
  <c r="AH224" i="47"/>
  <c r="AB225" i="47"/>
  <c r="AF225" i="47"/>
  <c r="AG225" i="47"/>
  <c r="AH225" i="47"/>
  <c r="AB226" i="47"/>
  <c r="AC226" i="47"/>
  <c r="AF226" i="47"/>
  <c r="AG226" i="47"/>
  <c r="AH226" i="47"/>
  <c r="AB227" i="47"/>
  <c r="AF227" i="47"/>
  <c r="AG227" i="47"/>
  <c r="AH227" i="47"/>
  <c r="AB228" i="47"/>
  <c r="AF228" i="47"/>
  <c r="AG228" i="47"/>
  <c r="AH228" i="47"/>
  <c r="AB229" i="47"/>
  <c r="AF229" i="47"/>
  <c r="AG229" i="47"/>
  <c r="AH229" i="47"/>
  <c r="AB230" i="47"/>
  <c r="AF230" i="47"/>
  <c r="AG230" i="47"/>
  <c r="AH230" i="47"/>
  <c r="AB231" i="47"/>
  <c r="AD231" i="47"/>
  <c r="AF231" i="47"/>
  <c r="AG231" i="47"/>
  <c r="AH231" i="47"/>
  <c r="AB232" i="47"/>
  <c r="AF232" i="47"/>
  <c r="AG232" i="47"/>
  <c r="AH232" i="47"/>
  <c r="AB233" i="47"/>
  <c r="AD233" i="47"/>
  <c r="AF233" i="47"/>
  <c r="AG233" i="47"/>
  <c r="AH233" i="47"/>
  <c r="AB234" i="47"/>
  <c r="AC234" i="47"/>
  <c r="AF234" i="47"/>
  <c r="AG234" i="47"/>
  <c r="AH234" i="47"/>
  <c r="AB235" i="47"/>
  <c r="AC235" i="47"/>
  <c r="AF235" i="47"/>
  <c r="AG235" i="47"/>
  <c r="AH235" i="47"/>
  <c r="AB236" i="47"/>
  <c r="AF236" i="47"/>
  <c r="AG236" i="47"/>
  <c r="AH236" i="47"/>
  <c r="AB237" i="47"/>
  <c r="AF237" i="47"/>
  <c r="AG237" i="47"/>
  <c r="AH237" i="47"/>
  <c r="AB238" i="47"/>
  <c r="AF238" i="47"/>
  <c r="AG238" i="47"/>
  <c r="AH238" i="47"/>
  <c r="AB239" i="47"/>
  <c r="AF239" i="47"/>
  <c r="AG239" i="47"/>
  <c r="AH239" i="47"/>
  <c r="AB240" i="47"/>
  <c r="AC240" i="47"/>
  <c r="AF240" i="47"/>
  <c r="AG240" i="47"/>
  <c r="AH240" i="47"/>
  <c r="AB241" i="47"/>
  <c r="AF241" i="47"/>
  <c r="AG241" i="47"/>
  <c r="AH241" i="47"/>
  <c r="AB242" i="47"/>
  <c r="AF242" i="47"/>
  <c r="AG242" i="47"/>
  <c r="AH242" i="47"/>
  <c r="AB243" i="47"/>
  <c r="AF243" i="47"/>
  <c r="AG243" i="47"/>
  <c r="AH243" i="47"/>
  <c r="AB244" i="47"/>
  <c r="AD244" i="47"/>
  <c r="AF244" i="47"/>
  <c r="AG244" i="47"/>
  <c r="AH244" i="47"/>
  <c r="AB245" i="47"/>
  <c r="AD245" i="47"/>
  <c r="AF245" i="47"/>
  <c r="AG245" i="47"/>
  <c r="AH245" i="47"/>
  <c r="AB246" i="47"/>
  <c r="AF246" i="47"/>
  <c r="AG246" i="47"/>
  <c r="AH246" i="47"/>
  <c r="AB247" i="47"/>
  <c r="AC247" i="47"/>
  <c r="AF247" i="47"/>
  <c r="AG247" i="47"/>
  <c r="AH247" i="47"/>
  <c r="AB248" i="47"/>
  <c r="AF248" i="47"/>
  <c r="AG248" i="47"/>
  <c r="AH248" i="47"/>
  <c r="AB249" i="47"/>
  <c r="AF249" i="47"/>
  <c r="AG249" i="47"/>
  <c r="AH249" i="47"/>
  <c r="AB250" i="47"/>
  <c r="AF250" i="47"/>
  <c r="AG250" i="47"/>
  <c r="AH250" i="47"/>
  <c r="AB251" i="47"/>
  <c r="AF251" i="47"/>
  <c r="AG251" i="47"/>
  <c r="AH251" i="47"/>
  <c r="AB252" i="47"/>
  <c r="AF252" i="47"/>
  <c r="AG252" i="47"/>
  <c r="AH252" i="47"/>
  <c r="AB253" i="47"/>
  <c r="AF253" i="47"/>
  <c r="AG253" i="47"/>
  <c r="AH253" i="47"/>
  <c r="AB254" i="47"/>
  <c r="AF254" i="47"/>
  <c r="AG254" i="47"/>
  <c r="AH254" i="47"/>
  <c r="AB255" i="47"/>
  <c r="AF255" i="47"/>
  <c r="AG255" i="47"/>
  <c r="AH255" i="47"/>
  <c r="AB256" i="47"/>
  <c r="AF256" i="47"/>
  <c r="AG256" i="47"/>
  <c r="AH256" i="47"/>
  <c r="AB257" i="47"/>
  <c r="AF257" i="47"/>
  <c r="AG257" i="47"/>
  <c r="AH257" i="47"/>
  <c r="AB258" i="47"/>
  <c r="AD258" i="47"/>
  <c r="AF258" i="47"/>
  <c r="AG258" i="47"/>
  <c r="AH258" i="47"/>
  <c r="AB259" i="47"/>
  <c r="AC259" i="47"/>
  <c r="AF259" i="47"/>
  <c r="AG259" i="47"/>
  <c r="AH259" i="47"/>
  <c r="AB260" i="47"/>
  <c r="AF260" i="47"/>
  <c r="AG260" i="47"/>
  <c r="AH260" i="47"/>
  <c r="AB261" i="47"/>
  <c r="AC261" i="47"/>
  <c r="AF261" i="47"/>
  <c r="AG261" i="47"/>
  <c r="AH261" i="47"/>
  <c r="AB262" i="47"/>
  <c r="AC262" i="47"/>
  <c r="AF262" i="47"/>
  <c r="AG262" i="47"/>
  <c r="AH262" i="47"/>
  <c r="AB263" i="47"/>
  <c r="AF263" i="47"/>
  <c r="AG263" i="47"/>
  <c r="AH263" i="47"/>
  <c r="AB264" i="47"/>
  <c r="AC264" i="47"/>
  <c r="AF264" i="47"/>
  <c r="AG264" i="47"/>
  <c r="AH264" i="47"/>
  <c r="AB265" i="47"/>
  <c r="AF265" i="47"/>
  <c r="AG265" i="47"/>
  <c r="AH265" i="47"/>
  <c r="AB266" i="47"/>
  <c r="AF266" i="47"/>
  <c r="AG266" i="47"/>
  <c r="AH266" i="47"/>
  <c r="AB267" i="47"/>
  <c r="AF267" i="47"/>
  <c r="AG267" i="47"/>
  <c r="AH267" i="47"/>
  <c r="AB268" i="47"/>
  <c r="AF268" i="47"/>
  <c r="AG268" i="47"/>
  <c r="AH268" i="47"/>
  <c r="AB269" i="47"/>
  <c r="AF269" i="47"/>
  <c r="AG269" i="47"/>
  <c r="AH269" i="47"/>
  <c r="AB270" i="47"/>
  <c r="AF270" i="47"/>
  <c r="AG270" i="47"/>
  <c r="AH270" i="47"/>
  <c r="AB271" i="47"/>
  <c r="AF271" i="47"/>
  <c r="AG271" i="47"/>
  <c r="AH271" i="47"/>
  <c r="AB272" i="47"/>
  <c r="AF272" i="47"/>
  <c r="AG272" i="47"/>
  <c r="AH272" i="47"/>
  <c r="AB273" i="47"/>
  <c r="AF273" i="47"/>
  <c r="AG273" i="47"/>
  <c r="AH273" i="47"/>
  <c r="AB274" i="47"/>
  <c r="AF274" i="47"/>
  <c r="AG274" i="47"/>
  <c r="AH274" i="47"/>
  <c r="AB275" i="47"/>
  <c r="AC275" i="47"/>
  <c r="AF275" i="47"/>
  <c r="AG275" i="47"/>
  <c r="AH275" i="47"/>
  <c r="AB276" i="47"/>
  <c r="AC276" i="47"/>
  <c r="AF276" i="47"/>
  <c r="AG276" i="47"/>
  <c r="AH276" i="47"/>
  <c r="AB277" i="47"/>
  <c r="AF277" i="47"/>
  <c r="AG277" i="47"/>
  <c r="AH277" i="47"/>
  <c r="AB278" i="47"/>
  <c r="AF278" i="47"/>
  <c r="AG278" i="47"/>
  <c r="AH278" i="47"/>
  <c r="AB279" i="47"/>
  <c r="AD279" i="47"/>
  <c r="AF279" i="47"/>
  <c r="AG279" i="47"/>
  <c r="AH279" i="47"/>
  <c r="AB280" i="47"/>
  <c r="AF280" i="47"/>
  <c r="AG280" i="47"/>
  <c r="AH280" i="47"/>
  <c r="AB281" i="47"/>
  <c r="AF281" i="47"/>
  <c r="AG281" i="47"/>
  <c r="AH281" i="47"/>
  <c r="AB282" i="47"/>
  <c r="AF282" i="47"/>
  <c r="AG282" i="47"/>
  <c r="AH282" i="47"/>
  <c r="AB283" i="47"/>
  <c r="AF283" i="47"/>
  <c r="AG283" i="47"/>
  <c r="AH283" i="47"/>
  <c r="AB284" i="47"/>
  <c r="AF284" i="47"/>
  <c r="AG284" i="47"/>
  <c r="AH284" i="47"/>
  <c r="AB285" i="47"/>
  <c r="AF285" i="47"/>
  <c r="AG285" i="47"/>
  <c r="AH285" i="47"/>
  <c r="AB286" i="47"/>
  <c r="AF286" i="47"/>
  <c r="AG286" i="47"/>
  <c r="AH286" i="47"/>
  <c r="AB287" i="47"/>
  <c r="AF287" i="47"/>
  <c r="AG287" i="47"/>
  <c r="AH287" i="47"/>
  <c r="AB288" i="47"/>
  <c r="AF288" i="47"/>
  <c r="AG288" i="47"/>
  <c r="AH288" i="47"/>
  <c r="AB289" i="47"/>
  <c r="AF289" i="47"/>
  <c r="AG289" i="47"/>
  <c r="AH289" i="47"/>
  <c r="AB290" i="47"/>
  <c r="AF290" i="47"/>
  <c r="AG290" i="47"/>
  <c r="AH290" i="47"/>
  <c r="AB291" i="47"/>
  <c r="AF291" i="47"/>
  <c r="AG291" i="47"/>
  <c r="AH291" i="47"/>
  <c r="AB292" i="47"/>
  <c r="AF292" i="47"/>
  <c r="AG292" i="47"/>
  <c r="AH292" i="47"/>
  <c r="AB293" i="47"/>
  <c r="AF293" i="47"/>
  <c r="AG293" i="47"/>
  <c r="AH293" i="47"/>
  <c r="AB294" i="47"/>
  <c r="AF294" i="47"/>
  <c r="AG294" i="47"/>
  <c r="AH294" i="47"/>
  <c r="AB295" i="47"/>
  <c r="AF295" i="47"/>
  <c r="AG295" i="47"/>
  <c r="AH295" i="47"/>
  <c r="AB296" i="47"/>
  <c r="AF296" i="47"/>
  <c r="AG296" i="47"/>
  <c r="AH296" i="47"/>
  <c r="AB297" i="47"/>
  <c r="AF297" i="47"/>
  <c r="AG297" i="47"/>
  <c r="AH297" i="47"/>
  <c r="AB298" i="47"/>
  <c r="AF298" i="47"/>
  <c r="AG298" i="47"/>
  <c r="AH298" i="47"/>
  <c r="AB299" i="47"/>
  <c r="AF299" i="47"/>
  <c r="AG299" i="47"/>
  <c r="AH299" i="47"/>
  <c r="AB300" i="47"/>
  <c r="AF300" i="47"/>
  <c r="AG300" i="47"/>
  <c r="AH300" i="47"/>
  <c r="AB301" i="47"/>
  <c r="AF301" i="47"/>
  <c r="AG301" i="47"/>
  <c r="AH301" i="47"/>
  <c r="AB302" i="47"/>
  <c r="AF302" i="47"/>
  <c r="AG302" i="47"/>
  <c r="AH302" i="47"/>
  <c r="AB303" i="47"/>
  <c r="AF303" i="47"/>
  <c r="AG303" i="47"/>
  <c r="AH303" i="47"/>
  <c r="AB304" i="47"/>
  <c r="AF304" i="47"/>
  <c r="AG304" i="47"/>
  <c r="AH304" i="47"/>
  <c r="AB305" i="47"/>
  <c r="AD305" i="47"/>
  <c r="AF305" i="47"/>
  <c r="AG305" i="47"/>
  <c r="AH305" i="47"/>
  <c r="AB306" i="47"/>
  <c r="AF306" i="47"/>
  <c r="AG306" i="47"/>
  <c r="AH306" i="47"/>
  <c r="AB307" i="47"/>
  <c r="AC307" i="47"/>
  <c r="AF307" i="47"/>
  <c r="AG307" i="47"/>
  <c r="AH307" i="47"/>
  <c r="AB308" i="47"/>
  <c r="AF308" i="47"/>
  <c r="AG308" i="47"/>
  <c r="AH308" i="47"/>
  <c r="AB309" i="47"/>
  <c r="AF309" i="47"/>
  <c r="AG309" i="47"/>
  <c r="AH309" i="47"/>
  <c r="AB310" i="47"/>
  <c r="AF310" i="47"/>
  <c r="AG310" i="47"/>
  <c r="AH310" i="47"/>
  <c r="AB311" i="47"/>
  <c r="AC311" i="47"/>
  <c r="AF311" i="47"/>
  <c r="AG311" i="47"/>
  <c r="AH311" i="47"/>
  <c r="AB312" i="47"/>
  <c r="AF312" i="47"/>
  <c r="AG312" i="47"/>
  <c r="AH312" i="47"/>
  <c r="AB313" i="47"/>
  <c r="AF313" i="47"/>
  <c r="AG313" i="47"/>
  <c r="AH313" i="47"/>
  <c r="AB314" i="47"/>
  <c r="AF314" i="47"/>
  <c r="AG314" i="47"/>
  <c r="AH314" i="47"/>
  <c r="AB315" i="47"/>
  <c r="AF315" i="47"/>
  <c r="AG315" i="47"/>
  <c r="AH315" i="47"/>
  <c r="AB316" i="47"/>
  <c r="AF316" i="47"/>
  <c r="AG316" i="47"/>
  <c r="AH316" i="47"/>
  <c r="AB317" i="47"/>
  <c r="AF317" i="47"/>
  <c r="AG317" i="47"/>
  <c r="AH317" i="47"/>
  <c r="AB318" i="47"/>
  <c r="AF318" i="47"/>
  <c r="AG318" i="47"/>
  <c r="AH318" i="47"/>
  <c r="AB319" i="47"/>
  <c r="AF319" i="47"/>
  <c r="AG319" i="47"/>
  <c r="AH319" i="47"/>
  <c r="AB320" i="47"/>
  <c r="AF320" i="47"/>
  <c r="AG320" i="47"/>
  <c r="AH320" i="47"/>
  <c r="AB321" i="47"/>
  <c r="AF321" i="47"/>
  <c r="AG321" i="47"/>
  <c r="AH321" i="47"/>
  <c r="AB322" i="47"/>
  <c r="AF322" i="47"/>
  <c r="AG322" i="47"/>
  <c r="AH322" i="47"/>
  <c r="AB198" i="47"/>
  <c r="AF198" i="47"/>
  <c r="AG198" i="47"/>
  <c r="AH198" i="47"/>
  <c r="AB27" i="47"/>
  <c r="AF27" i="47"/>
  <c r="AG27" i="47"/>
  <c r="AH27" i="47"/>
  <c r="AB28" i="47"/>
  <c r="AF28" i="47"/>
  <c r="AG28" i="47"/>
  <c r="AH28" i="47"/>
  <c r="AB29" i="47"/>
  <c r="AF29" i="47"/>
  <c r="AG29" i="47"/>
  <c r="AH29" i="47"/>
  <c r="AB30" i="47"/>
  <c r="AF30" i="47"/>
  <c r="AG30" i="47"/>
  <c r="AH30" i="47"/>
  <c r="AB31" i="47"/>
  <c r="AF31" i="47"/>
  <c r="AG31" i="47"/>
  <c r="AH31" i="47"/>
  <c r="AB32" i="47"/>
  <c r="AF32" i="47"/>
  <c r="AG32" i="47"/>
  <c r="AH32" i="47"/>
  <c r="AB33" i="47"/>
  <c r="AF33" i="47"/>
  <c r="AG33" i="47"/>
  <c r="AH33" i="47"/>
  <c r="AB34" i="47"/>
  <c r="AF34" i="47"/>
  <c r="AG34" i="47"/>
  <c r="AH34" i="47"/>
  <c r="AB35" i="47"/>
  <c r="AF35" i="47"/>
  <c r="AG35" i="47"/>
  <c r="AH35" i="47"/>
  <c r="AB36" i="47"/>
  <c r="AF36" i="47"/>
  <c r="AG36" i="47"/>
  <c r="AH36" i="47"/>
  <c r="AB37" i="47"/>
  <c r="AF37" i="47"/>
  <c r="AG37" i="47"/>
  <c r="AH37" i="47"/>
  <c r="AB38" i="47"/>
  <c r="AF38" i="47"/>
  <c r="AG38" i="47"/>
  <c r="AH38" i="47"/>
  <c r="AB39" i="47"/>
  <c r="AF39" i="47"/>
  <c r="AG39" i="47"/>
  <c r="AH39" i="47"/>
  <c r="AB40" i="47"/>
  <c r="AF40" i="47"/>
  <c r="AG40" i="47"/>
  <c r="AH40" i="47"/>
  <c r="AB41" i="47"/>
  <c r="AF41" i="47"/>
  <c r="AG41" i="47"/>
  <c r="AH41" i="47"/>
  <c r="AB42" i="47"/>
  <c r="AF42" i="47"/>
  <c r="AG42" i="47"/>
  <c r="AH42" i="47"/>
  <c r="AB43" i="47"/>
  <c r="AF43" i="47"/>
  <c r="AG43" i="47"/>
  <c r="AH43" i="47"/>
  <c r="AB44" i="47"/>
  <c r="AF44" i="47"/>
  <c r="AG44" i="47"/>
  <c r="AH44" i="47"/>
  <c r="AB45" i="47"/>
  <c r="AD45" i="47"/>
  <c r="AF45" i="47"/>
  <c r="AG45" i="47"/>
  <c r="AH45" i="47"/>
  <c r="AB46" i="47"/>
  <c r="AF46" i="47"/>
  <c r="AG46" i="47"/>
  <c r="AH46" i="47"/>
  <c r="AB47" i="47"/>
  <c r="AF47" i="47"/>
  <c r="AG47" i="47"/>
  <c r="AH47" i="47"/>
  <c r="AB48" i="47"/>
  <c r="AD48" i="47"/>
  <c r="AF48" i="47"/>
  <c r="AG48" i="47"/>
  <c r="AH48" i="47"/>
  <c r="AB49" i="47"/>
  <c r="AF49" i="47"/>
  <c r="AG49" i="47"/>
  <c r="AH49" i="47"/>
  <c r="AB50" i="47"/>
  <c r="AF50" i="47"/>
  <c r="AG50" i="47"/>
  <c r="AH50" i="47"/>
  <c r="AB51" i="47"/>
  <c r="AC51" i="47"/>
  <c r="AF51" i="47"/>
  <c r="AG51" i="47"/>
  <c r="AH51" i="47"/>
  <c r="AB52" i="47"/>
  <c r="AF52" i="47"/>
  <c r="AG52" i="47"/>
  <c r="AH52" i="47"/>
  <c r="AB53" i="47"/>
  <c r="AF53" i="47"/>
  <c r="AG53" i="47"/>
  <c r="AH53" i="47"/>
  <c r="AB54" i="47"/>
  <c r="AF54" i="47"/>
  <c r="AG54" i="47"/>
  <c r="AH54" i="47"/>
  <c r="AB55" i="47"/>
  <c r="AF55" i="47"/>
  <c r="AG55" i="47"/>
  <c r="AH55" i="47"/>
  <c r="AB56" i="47"/>
  <c r="AF56" i="47"/>
  <c r="AG56" i="47"/>
  <c r="AH56" i="47"/>
  <c r="AB57" i="47"/>
  <c r="AF57" i="47"/>
  <c r="AG57" i="47"/>
  <c r="AH57" i="47"/>
  <c r="AB58" i="47"/>
  <c r="AF58" i="47"/>
  <c r="AG58" i="47"/>
  <c r="AH58" i="47"/>
  <c r="AB59" i="47"/>
  <c r="AF59" i="47"/>
  <c r="AG59" i="47"/>
  <c r="AH59" i="47"/>
  <c r="AB60" i="47"/>
  <c r="AF60" i="47"/>
  <c r="AG60" i="47"/>
  <c r="AH60" i="47"/>
  <c r="AB61" i="47"/>
  <c r="AF61" i="47"/>
  <c r="AG61" i="47"/>
  <c r="AH61" i="47"/>
  <c r="AB62" i="47"/>
  <c r="AF62" i="47"/>
  <c r="AG62" i="47"/>
  <c r="AH62" i="47"/>
  <c r="AB63" i="47"/>
  <c r="AF63" i="47"/>
  <c r="AG63" i="47"/>
  <c r="AH63" i="47"/>
  <c r="AB64" i="47"/>
  <c r="AF64" i="47"/>
  <c r="AG64" i="47"/>
  <c r="AH64" i="47"/>
  <c r="AB65" i="47"/>
  <c r="AF65" i="47"/>
  <c r="AG65" i="47"/>
  <c r="AH65" i="47"/>
  <c r="AB66" i="47"/>
  <c r="AF66" i="47"/>
  <c r="AG66" i="47"/>
  <c r="AH66" i="47"/>
  <c r="AB67" i="47"/>
  <c r="AF67" i="47"/>
  <c r="AG67" i="47"/>
  <c r="AH67" i="47"/>
  <c r="AB68" i="47"/>
  <c r="AF68" i="47"/>
  <c r="AG68" i="47"/>
  <c r="AH68" i="47"/>
  <c r="AB69" i="47"/>
  <c r="AF69" i="47"/>
  <c r="AG69" i="47"/>
  <c r="AH69" i="47"/>
  <c r="AB70" i="47"/>
  <c r="AF70" i="47"/>
  <c r="AG70" i="47"/>
  <c r="AH70" i="47"/>
  <c r="AB71" i="47"/>
  <c r="AF71" i="47"/>
  <c r="AG71" i="47"/>
  <c r="AH71" i="47"/>
  <c r="AB72" i="47"/>
  <c r="AF72" i="47"/>
  <c r="AG72" i="47"/>
  <c r="AH72" i="47"/>
  <c r="AB73" i="47"/>
  <c r="AF73" i="47"/>
  <c r="AG73" i="47"/>
  <c r="AH73" i="47"/>
  <c r="AB74" i="47"/>
  <c r="AC74" i="47"/>
  <c r="AF74" i="47"/>
  <c r="AG74" i="47"/>
  <c r="AH74" i="47"/>
  <c r="AB75" i="47"/>
  <c r="AF75" i="47"/>
  <c r="AG75" i="47"/>
  <c r="AH75" i="47"/>
  <c r="AB76" i="47"/>
  <c r="AF76" i="47"/>
  <c r="AG76" i="47"/>
  <c r="AH76" i="47"/>
  <c r="AB77" i="47"/>
  <c r="AC77" i="47"/>
  <c r="AF77" i="47"/>
  <c r="AG77" i="47"/>
  <c r="AH77" i="47"/>
  <c r="AB78" i="47"/>
  <c r="AF78" i="47"/>
  <c r="AG78" i="47"/>
  <c r="AH78" i="47"/>
  <c r="AB79" i="47"/>
  <c r="AF79" i="47"/>
  <c r="AG79" i="47"/>
  <c r="AH79" i="47"/>
  <c r="AB80" i="47"/>
  <c r="AF80" i="47"/>
  <c r="AG80" i="47"/>
  <c r="AH80" i="47"/>
  <c r="AB81" i="47"/>
  <c r="AF81" i="47"/>
  <c r="AG81" i="47"/>
  <c r="AH81" i="47"/>
  <c r="AB82" i="47"/>
  <c r="AD82" i="47"/>
  <c r="AF82" i="47"/>
  <c r="AG82" i="47"/>
  <c r="AH82" i="47"/>
  <c r="AB83" i="47"/>
  <c r="AF83" i="47"/>
  <c r="AG83" i="47"/>
  <c r="AH83" i="47"/>
  <c r="AB84" i="47"/>
  <c r="AF84" i="47"/>
  <c r="AG84" i="47"/>
  <c r="AH84" i="47"/>
  <c r="AB85" i="47"/>
  <c r="AF85" i="47"/>
  <c r="AG85" i="47"/>
  <c r="AH85" i="47"/>
  <c r="AB86" i="47"/>
  <c r="AF86" i="47"/>
  <c r="AG86" i="47"/>
  <c r="AH86" i="47"/>
  <c r="AB87" i="47"/>
  <c r="AF87" i="47"/>
  <c r="AG87" i="47"/>
  <c r="AH87" i="47"/>
  <c r="AB88" i="47"/>
  <c r="AF88" i="47"/>
  <c r="AG88" i="47"/>
  <c r="AH88" i="47"/>
  <c r="AB89" i="47"/>
  <c r="AD89" i="47"/>
  <c r="AF89" i="47"/>
  <c r="AG89" i="47"/>
  <c r="AH89" i="47"/>
  <c r="AB90" i="47"/>
  <c r="AF90" i="47"/>
  <c r="AG90" i="47"/>
  <c r="AH90" i="47"/>
  <c r="AB91" i="47"/>
  <c r="AF91" i="47"/>
  <c r="AG91" i="47"/>
  <c r="AH91" i="47"/>
  <c r="AB92" i="47"/>
  <c r="AF92" i="47"/>
  <c r="AG92" i="47"/>
  <c r="AH92" i="47"/>
  <c r="AB93" i="47"/>
  <c r="AF93" i="47"/>
  <c r="AG93" i="47"/>
  <c r="AH93" i="47"/>
  <c r="AB94" i="47"/>
  <c r="AF94" i="47"/>
  <c r="AG94" i="47"/>
  <c r="AH94" i="47"/>
  <c r="AB95" i="47"/>
  <c r="AD95" i="47"/>
  <c r="AF95" i="47"/>
  <c r="AG95" i="47"/>
  <c r="AH95" i="47"/>
  <c r="AB96" i="47"/>
  <c r="AD96" i="47"/>
  <c r="AF96" i="47"/>
  <c r="AG96" i="47"/>
  <c r="AH96" i="47"/>
  <c r="AB97" i="47"/>
  <c r="AF97" i="47"/>
  <c r="AG97" i="47"/>
  <c r="AH97" i="47"/>
  <c r="AB98" i="47"/>
  <c r="AF98" i="47"/>
  <c r="AG98" i="47"/>
  <c r="AH98" i="47"/>
  <c r="AB99" i="47"/>
  <c r="AF99" i="47"/>
  <c r="AG99" i="47"/>
  <c r="AH99" i="47"/>
  <c r="AB100" i="47"/>
  <c r="AF100" i="47"/>
  <c r="AG100" i="47"/>
  <c r="AH100" i="47"/>
  <c r="AB101" i="47"/>
  <c r="AF101" i="47"/>
  <c r="AG101" i="47"/>
  <c r="AH101" i="47"/>
  <c r="AB102" i="47"/>
  <c r="AF102" i="47"/>
  <c r="AG102" i="47"/>
  <c r="AH102" i="47"/>
  <c r="AB103" i="47"/>
  <c r="AF103" i="47"/>
  <c r="AG103" i="47"/>
  <c r="AH103" i="47"/>
  <c r="AB104" i="47"/>
  <c r="AF104" i="47"/>
  <c r="AG104" i="47"/>
  <c r="AH104" i="47"/>
  <c r="AB105" i="47"/>
  <c r="AD105" i="47"/>
  <c r="AF105" i="47"/>
  <c r="AG105" i="47"/>
  <c r="AH105" i="47"/>
  <c r="AB106" i="47"/>
  <c r="AF106" i="47"/>
  <c r="AG106" i="47"/>
  <c r="AH106" i="47"/>
  <c r="AB107" i="47"/>
  <c r="AF107" i="47"/>
  <c r="AG107" i="47"/>
  <c r="AH107" i="47"/>
  <c r="AB108" i="47"/>
  <c r="AF108" i="47"/>
  <c r="AG108" i="47"/>
  <c r="AH108" i="47"/>
  <c r="AB109" i="47"/>
  <c r="AD109" i="47"/>
  <c r="AF109" i="47"/>
  <c r="AG109" i="47"/>
  <c r="AH109" i="47"/>
  <c r="AB110" i="47"/>
  <c r="AF110" i="47"/>
  <c r="AG110" i="47"/>
  <c r="AH110" i="47"/>
  <c r="AB111" i="47"/>
  <c r="AF111" i="47"/>
  <c r="AG111" i="47"/>
  <c r="AH111" i="47"/>
  <c r="AB112" i="47"/>
  <c r="AF112" i="47"/>
  <c r="AG112" i="47"/>
  <c r="AH112" i="47"/>
  <c r="AB113" i="47"/>
  <c r="AF113" i="47"/>
  <c r="AG113" i="47"/>
  <c r="AH113" i="47"/>
  <c r="AB114" i="47"/>
  <c r="AF114" i="47"/>
  <c r="AG114" i="47"/>
  <c r="AH114" i="47"/>
  <c r="AB115" i="47"/>
  <c r="AC115" i="47"/>
  <c r="AF115" i="47"/>
  <c r="AG115" i="47"/>
  <c r="AH115" i="47"/>
  <c r="AB116" i="47"/>
  <c r="AF116" i="47"/>
  <c r="AG116" i="47"/>
  <c r="AH116" i="47"/>
  <c r="AB117" i="47"/>
  <c r="AD117" i="47"/>
  <c r="AF117" i="47"/>
  <c r="AG117" i="47"/>
  <c r="AH117" i="47"/>
  <c r="AB118" i="47"/>
  <c r="AF118" i="47"/>
  <c r="AG118" i="47"/>
  <c r="AH118" i="47"/>
  <c r="AB119" i="47"/>
  <c r="AF119" i="47"/>
  <c r="AG119" i="47"/>
  <c r="AH119" i="47"/>
  <c r="AB120" i="47"/>
  <c r="AC120" i="47"/>
  <c r="AF120" i="47"/>
  <c r="AG120" i="47"/>
  <c r="AH120" i="47"/>
  <c r="AB121" i="47"/>
  <c r="AC121" i="47"/>
  <c r="AF121" i="47"/>
  <c r="AG121" i="47"/>
  <c r="AH121" i="47"/>
  <c r="AB122" i="47"/>
  <c r="AF122" i="47"/>
  <c r="AG122" i="47"/>
  <c r="AH122" i="47"/>
  <c r="AB123" i="47"/>
  <c r="AD123" i="47"/>
  <c r="AF123" i="47"/>
  <c r="AG123" i="47"/>
  <c r="AH123" i="47"/>
  <c r="AB124" i="47"/>
  <c r="AC124" i="47"/>
  <c r="AF124" i="47"/>
  <c r="AG124" i="47"/>
  <c r="AH124" i="47"/>
  <c r="AB125" i="47"/>
  <c r="AF125" i="47"/>
  <c r="AG125" i="47"/>
  <c r="AH125" i="47"/>
  <c r="AB126" i="47"/>
  <c r="AD126" i="47"/>
  <c r="AF126" i="47"/>
  <c r="AG126" i="47"/>
  <c r="AH126" i="47"/>
  <c r="AB127" i="47"/>
  <c r="AD127" i="47"/>
  <c r="AF127" i="47"/>
  <c r="AG127" i="47"/>
  <c r="AH127" i="47"/>
  <c r="AB128" i="47"/>
  <c r="AF128" i="47"/>
  <c r="AG128" i="47"/>
  <c r="AH128" i="47"/>
  <c r="AB129" i="47"/>
  <c r="AF129" i="47"/>
  <c r="AG129" i="47"/>
  <c r="AH129" i="47"/>
  <c r="AB130" i="47"/>
  <c r="AD130" i="47"/>
  <c r="AF130" i="47"/>
  <c r="AG130" i="47"/>
  <c r="AH130" i="47"/>
  <c r="AB131" i="47"/>
  <c r="AF131" i="47"/>
  <c r="AG131" i="47"/>
  <c r="AH131" i="47"/>
  <c r="AB132" i="47"/>
  <c r="AC132" i="47"/>
  <c r="AF132" i="47"/>
  <c r="AG132" i="47"/>
  <c r="AH132" i="47"/>
  <c r="AB133" i="47"/>
  <c r="AF133" i="47"/>
  <c r="AG133" i="47"/>
  <c r="AH133" i="47"/>
  <c r="AB134" i="47"/>
  <c r="AC134" i="47"/>
  <c r="AF134" i="47"/>
  <c r="AG134" i="47"/>
  <c r="AH134" i="47"/>
  <c r="AB135" i="47"/>
  <c r="AF135" i="47"/>
  <c r="AG135" i="47"/>
  <c r="AH135" i="47"/>
  <c r="AB136" i="47"/>
  <c r="AC136" i="47"/>
  <c r="AF136" i="47"/>
  <c r="AG136" i="47"/>
  <c r="AH136" i="47"/>
  <c r="AF137" i="47"/>
  <c r="AG137" i="47"/>
  <c r="AH137" i="47"/>
  <c r="AB138" i="47"/>
  <c r="AF138" i="47"/>
  <c r="AG138" i="47"/>
  <c r="AH138" i="47"/>
  <c r="AB139" i="47"/>
  <c r="AF139" i="47"/>
  <c r="AG139" i="47"/>
  <c r="AH139" i="47"/>
  <c r="AB140" i="47"/>
  <c r="AC140" i="47"/>
  <c r="AF140" i="47"/>
  <c r="AG140" i="47"/>
  <c r="AH140" i="47"/>
  <c r="AB141" i="47"/>
  <c r="AF141" i="47"/>
  <c r="AG141" i="47"/>
  <c r="AH141" i="47"/>
  <c r="AB142" i="47"/>
  <c r="AF142" i="47"/>
  <c r="AG142" i="47"/>
  <c r="AH142" i="47"/>
  <c r="AB143" i="47"/>
  <c r="AC143" i="47"/>
  <c r="AF143" i="47"/>
  <c r="AG143" i="47"/>
  <c r="AH143" i="47"/>
  <c r="AB144" i="47"/>
  <c r="AF144" i="47"/>
  <c r="AG144" i="47"/>
  <c r="AH144" i="47"/>
  <c r="AB145" i="47"/>
  <c r="AD145" i="47"/>
  <c r="AF145" i="47"/>
  <c r="AG145" i="47"/>
  <c r="AH145" i="47"/>
  <c r="AB146" i="47"/>
  <c r="AF146" i="47"/>
  <c r="AG146" i="47"/>
  <c r="AH146" i="47"/>
  <c r="AB147" i="47"/>
  <c r="AF147" i="47"/>
  <c r="AG147" i="47"/>
  <c r="AH147" i="47"/>
  <c r="AB148" i="47"/>
  <c r="AF148" i="47"/>
  <c r="AG148" i="47"/>
  <c r="AH148" i="47"/>
  <c r="AB149" i="47"/>
  <c r="AF149" i="47"/>
  <c r="AG149" i="47"/>
  <c r="AH149" i="47"/>
  <c r="AB150" i="47"/>
  <c r="AF150" i="47"/>
  <c r="AG150" i="47"/>
  <c r="AH150" i="47"/>
  <c r="AB151" i="47"/>
  <c r="AC151" i="47"/>
  <c r="AF151" i="47"/>
  <c r="AG151" i="47"/>
  <c r="AH151" i="47"/>
  <c r="AB152" i="47"/>
  <c r="AC152" i="47"/>
  <c r="AF152" i="47"/>
  <c r="AG152" i="47"/>
  <c r="AH152" i="47"/>
  <c r="AB153" i="47"/>
  <c r="AD153" i="47"/>
  <c r="AF153" i="47"/>
  <c r="AG153" i="47"/>
  <c r="AH153" i="47"/>
  <c r="AB154" i="47"/>
  <c r="AC154" i="47"/>
  <c r="AF154" i="47"/>
  <c r="AG154" i="47"/>
  <c r="AH154" i="47"/>
  <c r="AB155" i="47"/>
  <c r="AF155" i="47"/>
  <c r="AG155" i="47"/>
  <c r="AH155" i="47"/>
  <c r="AB156" i="47"/>
  <c r="AF156" i="47"/>
  <c r="AG156" i="47"/>
  <c r="AH156" i="47"/>
  <c r="AB157" i="47"/>
  <c r="AC157" i="47"/>
  <c r="AF157" i="47"/>
  <c r="AG157" i="47"/>
  <c r="AH157" i="47"/>
  <c r="AB158" i="47"/>
  <c r="AF158" i="47"/>
  <c r="AG158" i="47"/>
  <c r="AH158" i="47"/>
  <c r="AB159" i="47"/>
  <c r="AF159" i="47"/>
  <c r="AG159" i="47"/>
  <c r="AH159" i="47"/>
  <c r="AB160" i="47"/>
  <c r="AD160" i="47"/>
  <c r="AF160" i="47"/>
  <c r="AG160" i="47"/>
  <c r="AH160" i="47"/>
  <c r="AB161" i="47"/>
  <c r="AF161" i="47"/>
  <c r="AG161" i="47"/>
  <c r="AH161" i="47"/>
  <c r="AB162" i="47"/>
  <c r="AF162" i="47"/>
  <c r="AG162" i="47"/>
  <c r="AH162" i="47"/>
  <c r="AB163" i="47"/>
  <c r="AC163" i="47"/>
  <c r="AF163" i="47"/>
  <c r="AG163" i="47"/>
  <c r="AH163" i="47"/>
  <c r="AB164" i="47"/>
  <c r="AF164" i="47"/>
  <c r="AG164" i="47"/>
  <c r="AH164" i="47"/>
  <c r="AB165" i="47"/>
  <c r="AD165" i="47"/>
  <c r="AF165" i="47"/>
  <c r="AG165" i="47"/>
  <c r="AH165" i="47"/>
  <c r="AB166" i="47"/>
  <c r="AD166" i="47"/>
  <c r="AF166" i="47"/>
  <c r="AG166" i="47"/>
  <c r="AH166" i="47"/>
  <c r="AB167" i="47"/>
  <c r="AD167" i="47"/>
  <c r="AF167" i="47"/>
  <c r="AG167" i="47"/>
  <c r="AH167" i="47"/>
  <c r="AB168" i="47"/>
  <c r="AF168" i="47"/>
  <c r="AG168" i="47"/>
  <c r="AH168" i="47"/>
  <c r="AB169" i="47"/>
  <c r="AF169" i="47"/>
  <c r="AG169" i="47"/>
  <c r="AH169" i="47"/>
  <c r="AB170" i="47"/>
  <c r="AF170" i="47"/>
  <c r="AG170" i="47"/>
  <c r="AH170" i="47"/>
  <c r="AB171" i="47"/>
  <c r="AC171" i="47"/>
  <c r="AF171" i="47"/>
  <c r="AG171" i="47"/>
  <c r="AH171" i="47"/>
  <c r="AB172" i="47"/>
  <c r="AF172" i="47"/>
  <c r="AG172" i="47"/>
  <c r="AH172" i="47"/>
  <c r="AB173" i="47"/>
  <c r="AF173" i="47"/>
  <c r="AG173" i="47"/>
  <c r="AH173" i="47"/>
  <c r="AB174" i="47"/>
  <c r="AC174" i="47"/>
  <c r="AF174" i="47"/>
  <c r="AG174" i="47"/>
  <c r="AH174" i="47"/>
  <c r="AB175" i="47"/>
  <c r="AC175" i="47"/>
  <c r="AF175" i="47"/>
  <c r="AG175" i="47"/>
  <c r="AH175" i="47"/>
  <c r="AB176" i="47"/>
  <c r="AC176" i="47"/>
  <c r="AF176" i="47"/>
  <c r="AG176" i="47"/>
  <c r="AH176" i="47"/>
  <c r="AB177" i="47"/>
  <c r="AF177" i="47"/>
  <c r="AG177" i="47"/>
  <c r="AH177" i="47"/>
  <c r="AB178" i="47"/>
  <c r="AF178" i="47"/>
  <c r="AG178" i="47"/>
  <c r="AH178" i="47"/>
  <c r="AB179" i="47"/>
  <c r="AD179" i="47"/>
  <c r="AF179" i="47"/>
  <c r="AG179" i="47"/>
  <c r="AH179" i="47"/>
  <c r="AB180" i="47"/>
  <c r="AF180" i="47"/>
  <c r="AG180" i="47"/>
  <c r="AH180" i="47"/>
  <c r="AB181" i="47"/>
  <c r="AF181" i="47"/>
  <c r="AG181" i="47"/>
  <c r="AH181" i="47"/>
  <c r="AB182" i="47"/>
  <c r="AC182" i="47"/>
  <c r="AF182" i="47"/>
  <c r="AG182" i="47"/>
  <c r="AH182" i="47"/>
  <c r="AB183" i="47"/>
  <c r="AC183" i="47"/>
  <c r="AF183" i="47"/>
  <c r="AG183" i="47"/>
  <c r="AH183" i="47"/>
  <c r="AB184" i="47"/>
  <c r="AF184" i="47"/>
  <c r="AG184" i="47"/>
  <c r="AH184" i="47"/>
  <c r="AB185" i="47"/>
  <c r="AF185" i="47"/>
  <c r="AG185" i="47"/>
  <c r="AH185" i="47"/>
  <c r="AB186" i="47"/>
  <c r="AF186" i="47"/>
  <c r="AG186" i="47"/>
  <c r="AH186" i="47"/>
  <c r="AB187" i="47"/>
  <c r="AF187" i="47"/>
  <c r="AG187" i="47"/>
  <c r="AH187" i="47"/>
  <c r="AB188" i="47"/>
  <c r="AF188" i="47"/>
  <c r="AG188" i="47"/>
  <c r="AH188" i="47"/>
  <c r="AB189" i="47"/>
  <c r="AC189" i="47"/>
  <c r="AF189" i="47"/>
  <c r="AG189" i="47"/>
  <c r="AH189" i="47"/>
  <c r="AB190" i="47"/>
  <c r="AF190" i="47"/>
  <c r="AG190" i="47"/>
  <c r="AH190" i="47"/>
  <c r="AB191" i="47"/>
  <c r="AF191" i="47"/>
  <c r="AG191" i="47"/>
  <c r="AH191" i="47"/>
  <c r="AB192" i="47"/>
  <c r="AF192" i="47"/>
  <c r="AG192" i="47"/>
  <c r="AH192" i="47"/>
  <c r="AB193" i="47"/>
  <c r="AF193" i="47"/>
  <c r="AG193" i="47"/>
  <c r="AH193" i="47"/>
  <c r="AB194" i="47"/>
  <c r="AF194" i="47"/>
  <c r="AG194" i="47"/>
  <c r="AH194" i="47"/>
  <c r="AB195" i="47"/>
  <c r="AF195" i="47"/>
  <c r="AG195" i="47"/>
  <c r="AH195" i="47"/>
  <c r="AB196" i="47"/>
  <c r="AD196" i="47"/>
  <c r="AF196" i="47"/>
  <c r="AG196" i="47"/>
  <c r="AH196" i="47"/>
  <c r="AB197" i="47"/>
  <c r="AF197" i="47"/>
  <c r="AG197" i="47"/>
  <c r="AH197" i="47"/>
  <c r="AB26" i="47"/>
  <c r="AF26" i="47"/>
  <c r="AG26" i="47"/>
  <c r="AH26" i="47"/>
  <c r="AB19" i="47"/>
  <c r="AF19" i="47"/>
  <c r="AG19" i="47"/>
  <c r="AH19" i="47"/>
  <c r="AB20" i="47"/>
  <c r="AF20" i="47"/>
  <c r="AG20" i="47"/>
  <c r="AH20" i="47"/>
  <c r="AB23" i="47"/>
  <c r="AF23" i="47"/>
  <c r="AG23" i="47"/>
  <c r="AH23" i="47"/>
  <c r="AB24" i="47"/>
  <c r="AF24" i="47"/>
  <c r="AG24" i="47"/>
  <c r="AH24" i="47"/>
  <c r="AB25" i="47"/>
  <c r="AF25" i="47"/>
  <c r="AG25" i="47"/>
  <c r="AH25" i="47"/>
  <c r="AE189" i="47" l="1"/>
  <c r="AE246" i="47"/>
  <c r="AE208" i="47"/>
  <c r="AE71" i="47"/>
  <c r="AC42" i="47"/>
  <c r="AD42" i="47"/>
  <c r="AD285" i="47"/>
  <c r="AC285" i="47"/>
  <c r="AD265" i="47"/>
  <c r="AC265" i="47"/>
  <c r="AD239" i="47"/>
  <c r="AC239" i="47"/>
  <c r="AD93" i="47"/>
  <c r="AC93" i="47"/>
  <c r="AD43" i="47"/>
  <c r="AC43" i="47"/>
  <c r="AD62" i="47"/>
  <c r="AC62" i="47"/>
  <c r="AD85" i="47"/>
  <c r="AC85" i="47"/>
  <c r="AE84" i="47"/>
  <c r="AE191" i="47"/>
  <c r="AE304" i="47"/>
  <c r="AC48" i="47"/>
  <c r="AA48" i="47" s="1"/>
  <c r="AD171" i="47"/>
  <c r="AA171" i="47" s="1"/>
  <c r="AC305" i="47"/>
  <c r="AA305" i="47" s="1"/>
  <c r="AC89" i="47"/>
  <c r="AA89" i="47" s="1"/>
  <c r="AD77" i="47"/>
  <c r="AA77" i="47" s="1"/>
  <c r="AD139" i="47"/>
  <c r="AC160" i="47"/>
  <c r="AA160" i="47" s="1"/>
  <c r="AC139" i="47"/>
  <c r="AD161" i="47"/>
  <c r="AD121" i="47"/>
  <c r="AA121" i="47" s="1"/>
  <c r="AC161" i="47"/>
  <c r="AD235" i="47"/>
  <c r="AA235" i="47" s="1"/>
  <c r="AC153" i="47"/>
  <c r="AA153" i="47" s="1"/>
  <c r="AD264" i="47"/>
  <c r="AA264" i="47" s="1"/>
  <c r="AD134" i="47"/>
  <c r="AA134" i="47" s="1"/>
  <c r="AD115" i="47"/>
  <c r="AA115" i="47" s="1"/>
  <c r="AC258" i="47"/>
  <c r="AA258" i="47" s="1"/>
  <c r="AC233" i="47"/>
  <c r="AA233" i="47" s="1"/>
  <c r="AD275" i="47"/>
  <c r="AA275" i="47" s="1"/>
  <c r="AD132" i="47"/>
  <c r="AA132" i="47" s="1"/>
  <c r="AC45" i="47"/>
  <c r="AA45" i="47" s="1"/>
  <c r="AD124" i="47"/>
  <c r="AA124" i="47" s="1"/>
  <c r="AD226" i="47"/>
  <c r="AA226" i="47" s="1"/>
  <c r="AC166" i="47"/>
  <c r="AA166" i="47" s="1"/>
  <c r="AC127" i="47"/>
  <c r="AA127" i="47" s="1"/>
  <c r="AC95" i="47"/>
  <c r="AA95" i="47" s="1"/>
  <c r="AC244" i="47"/>
  <c r="AA244" i="47" s="1"/>
  <c r="AD51" i="47"/>
  <c r="AA51" i="47" s="1"/>
  <c r="AE196" i="47"/>
  <c r="AD183" i="47"/>
  <c r="AA183" i="47" s="1"/>
  <c r="AD174" i="47"/>
  <c r="AA174" i="47" s="1"/>
  <c r="AC167" i="47"/>
  <c r="AA167" i="47" s="1"/>
  <c r="AE178" i="47"/>
  <c r="AE233" i="47"/>
  <c r="AD131" i="47"/>
  <c r="AE281" i="47"/>
  <c r="AE346" i="47"/>
  <c r="AE312" i="47"/>
  <c r="AE197" i="47"/>
  <c r="AD163" i="47"/>
  <c r="AA163" i="47" s="1"/>
  <c r="AD136" i="47"/>
  <c r="AA136" i="47" s="1"/>
  <c r="AE134" i="47"/>
  <c r="AC131" i="47"/>
  <c r="AD74" i="47"/>
  <c r="AA74" i="47" s="1"/>
  <c r="AE37" i="47"/>
  <c r="AE277" i="47"/>
  <c r="AD262" i="47"/>
  <c r="AA262" i="47" s="1"/>
  <c r="AC245" i="47"/>
  <c r="AA245" i="47" s="1"/>
  <c r="AE183" i="47"/>
  <c r="AE174" i="47"/>
  <c r="AE193" i="47"/>
  <c r="AC96" i="47"/>
  <c r="AA96" i="47" s="1"/>
  <c r="AE35" i="47"/>
  <c r="AC279" i="47"/>
  <c r="AA279" i="47" s="1"/>
  <c r="AE76" i="47"/>
  <c r="AE275" i="47"/>
  <c r="AE190" i="47"/>
  <c r="AE209" i="47"/>
  <c r="AE221" i="47"/>
  <c r="AE122" i="47"/>
  <c r="AE226" i="47"/>
  <c r="AE182" i="47"/>
  <c r="AE172" i="47"/>
  <c r="AD152" i="47"/>
  <c r="AA152" i="47" s="1"/>
  <c r="AC145" i="47"/>
  <c r="AA145" i="47" s="1"/>
  <c r="AC117" i="47"/>
  <c r="AA117" i="47" s="1"/>
  <c r="AE186" i="47"/>
  <c r="AE282" i="47"/>
  <c r="AE324" i="47"/>
  <c r="AE195" i="47"/>
  <c r="AD157" i="47"/>
  <c r="AA157" i="47" s="1"/>
  <c r="AE309" i="47"/>
  <c r="AE261" i="47"/>
  <c r="AE248" i="47"/>
  <c r="AE336" i="47"/>
  <c r="AE60" i="47"/>
  <c r="AE97" i="47"/>
  <c r="AE104" i="47"/>
  <c r="AC130" i="47"/>
  <c r="AA130" i="47" s="1"/>
  <c r="AE185" i="47"/>
  <c r="AD175" i="47"/>
  <c r="AA175" i="47" s="1"/>
  <c r="AD143" i="47"/>
  <c r="AA143" i="47" s="1"/>
  <c r="AE50" i="47"/>
  <c r="AE48" i="47"/>
  <c r="AC231" i="47"/>
  <c r="AA231" i="47" s="1"/>
  <c r="AE198" i="47"/>
  <c r="AE286" i="47"/>
  <c r="AE177" i="47"/>
  <c r="AC165" i="47"/>
  <c r="AA165" i="47" s="1"/>
  <c r="AC109" i="47"/>
  <c r="AA109" i="47" s="1"/>
  <c r="AD261" i="47"/>
  <c r="AA261" i="47" s="1"/>
  <c r="AD234" i="47"/>
  <c r="AA234" i="47" s="1"/>
  <c r="AE118" i="47"/>
  <c r="AE173" i="47"/>
  <c r="AE264" i="47"/>
  <c r="AE166" i="47"/>
  <c r="AE144" i="47"/>
  <c r="AE289" i="47"/>
  <c r="AE113" i="47"/>
  <c r="AE83" i="47"/>
  <c r="AE302" i="47"/>
  <c r="AE215" i="47"/>
  <c r="AD173" i="47"/>
  <c r="AC173" i="47"/>
  <c r="AE131" i="47"/>
  <c r="AE169" i="47"/>
  <c r="AC144" i="47"/>
  <c r="AD144" i="47"/>
  <c r="AE125" i="47"/>
  <c r="AE109" i="47"/>
  <c r="AE287" i="47"/>
  <c r="AE199" i="47"/>
  <c r="AE175" i="47"/>
  <c r="AE142" i="47"/>
  <c r="AE258" i="47"/>
  <c r="AE176" i="47"/>
  <c r="AE34" i="47"/>
  <c r="AE235" i="47"/>
  <c r="AE350" i="47"/>
  <c r="AC150" i="47"/>
  <c r="AD150" i="47"/>
  <c r="AD140" i="47"/>
  <c r="AA140" i="47" s="1"/>
  <c r="AE129" i="47"/>
  <c r="AE112" i="47"/>
  <c r="AC105" i="47"/>
  <c r="AA105" i="47" s="1"/>
  <c r="AE101" i="47"/>
  <c r="AC86" i="47"/>
  <c r="AD86" i="47"/>
  <c r="AE70" i="47"/>
  <c r="AD247" i="47"/>
  <c r="AA247" i="47" s="1"/>
  <c r="AE54" i="47"/>
  <c r="AE236" i="47"/>
  <c r="AE158" i="47"/>
  <c r="AE217" i="47"/>
  <c r="AE147" i="47"/>
  <c r="AE100" i="47"/>
  <c r="AE354" i="47"/>
  <c r="AE352" i="47"/>
  <c r="AC246" i="47"/>
  <c r="AD246" i="47"/>
  <c r="AE283" i="47"/>
  <c r="AE332" i="47"/>
  <c r="AE194" i="47"/>
  <c r="AD182" i="47"/>
  <c r="AA182" i="47" s="1"/>
  <c r="AC179" i="47"/>
  <c r="AA179" i="47" s="1"/>
  <c r="AD176" i="47"/>
  <c r="AA176" i="47" s="1"/>
  <c r="AE170" i="47"/>
  <c r="AD154" i="47"/>
  <c r="AA154" i="47" s="1"/>
  <c r="AD151" i="47"/>
  <c r="AA151" i="47" s="1"/>
  <c r="AC123" i="47"/>
  <c r="AA123" i="47" s="1"/>
  <c r="AD120" i="47"/>
  <c r="AA120" i="47" s="1"/>
  <c r="AE96" i="47"/>
  <c r="AE274" i="47"/>
  <c r="AC263" i="47"/>
  <c r="AD263" i="47"/>
  <c r="AE245" i="47"/>
  <c r="AD240" i="47"/>
  <c r="AA240" i="47" s="1"/>
  <c r="AE344" i="47"/>
  <c r="W357" i="47"/>
  <c r="AD170" i="47"/>
  <c r="AC170" i="47"/>
  <c r="AE85" i="47"/>
  <c r="AE321" i="47"/>
  <c r="AD272" i="47"/>
  <c r="AC272" i="47"/>
  <c r="AD238" i="47"/>
  <c r="AC238" i="47"/>
  <c r="AE313" i="47"/>
  <c r="AE59" i="47"/>
  <c r="AE292" i="47"/>
  <c r="AE273" i="47"/>
  <c r="AE234" i="47"/>
  <c r="AE181" i="47"/>
  <c r="AE47" i="47"/>
  <c r="AE271" i="47"/>
  <c r="AE156" i="47"/>
  <c r="AE119" i="47"/>
  <c r="AE95" i="47"/>
  <c r="AE72" i="47"/>
  <c r="AE322" i="47"/>
  <c r="AE308" i="47"/>
  <c r="AE222" i="47"/>
  <c r="AE290" i="47"/>
  <c r="AE206" i="47"/>
  <c r="AE323" i="47"/>
  <c r="AE335" i="47"/>
  <c r="AE179" i="47"/>
  <c r="AC249" i="47"/>
  <c r="AD249" i="47"/>
  <c r="AC126" i="47"/>
  <c r="AA126" i="47" s="1"/>
  <c r="AC82" i="47"/>
  <c r="AA82" i="47" s="1"/>
  <c r="AE263" i="47"/>
  <c r="AE202" i="47"/>
  <c r="AE123" i="47"/>
  <c r="AE311" i="47"/>
  <c r="AE306" i="47"/>
  <c r="AE303" i="47"/>
  <c r="AE225" i="47"/>
  <c r="AE325" i="47"/>
  <c r="AE249" i="47"/>
  <c r="AE340" i="47"/>
  <c r="AE187" i="47"/>
  <c r="AE171" i="47"/>
  <c r="AE157" i="47"/>
  <c r="AE111" i="47"/>
  <c r="AE314" i="47"/>
  <c r="AE295" i="47"/>
  <c r="AE223" i="47"/>
  <c r="AE331" i="47"/>
  <c r="AE328" i="47"/>
  <c r="AE351" i="47"/>
  <c r="AC149" i="47"/>
  <c r="AD149" i="47"/>
  <c r="AE73" i="47"/>
  <c r="AC111" i="47"/>
  <c r="AD111" i="47"/>
  <c r="AE167" i="47"/>
  <c r="AC169" i="47"/>
  <c r="AD169" i="47"/>
  <c r="AC257" i="47"/>
  <c r="AD257" i="47"/>
  <c r="AE120" i="47"/>
  <c r="AE253" i="47"/>
  <c r="AC138" i="47"/>
  <c r="AD138" i="47"/>
  <c r="AC114" i="47"/>
  <c r="AD114" i="47"/>
  <c r="AC142" i="47"/>
  <c r="AD142" i="47"/>
  <c r="AE229" i="47"/>
  <c r="AE41" i="47"/>
  <c r="AC122" i="47"/>
  <c r="AD122" i="47"/>
  <c r="AC196" i="47"/>
  <c r="AA196" i="47" s="1"/>
  <c r="AC162" i="47"/>
  <c r="AD162" i="47"/>
  <c r="AC159" i="47"/>
  <c r="AD159" i="47"/>
  <c r="AC65" i="47"/>
  <c r="AD65" i="47"/>
  <c r="AD308" i="47"/>
  <c r="AC308" i="47"/>
  <c r="AC106" i="47"/>
  <c r="AD106" i="47"/>
  <c r="AE307" i="47"/>
  <c r="AE270" i="47"/>
  <c r="AE141" i="47"/>
  <c r="AE137" i="47"/>
  <c r="AE64" i="47"/>
  <c r="AE188" i="47"/>
  <c r="AC164" i="47"/>
  <c r="AD164" i="47"/>
  <c r="AE247" i="47"/>
  <c r="AE145" i="47"/>
  <c r="AC110" i="47"/>
  <c r="AD110" i="47"/>
  <c r="AE108" i="47"/>
  <c r="AE86" i="47"/>
  <c r="AE30" i="47"/>
  <c r="AE294" i="47"/>
  <c r="AE259" i="47"/>
  <c r="AE301" i="47"/>
  <c r="AC248" i="47"/>
  <c r="AD248" i="47"/>
  <c r="AE238" i="47"/>
  <c r="AC274" i="47"/>
  <c r="AD274" i="47"/>
  <c r="AE329" i="47"/>
  <c r="AE326" i="47"/>
  <c r="AE349" i="47"/>
  <c r="AE239" i="47"/>
  <c r="AC137" i="47"/>
  <c r="AD137" i="47"/>
  <c r="AC73" i="47"/>
  <c r="AD73" i="47"/>
  <c r="AE333" i="47"/>
  <c r="AE192" i="47"/>
  <c r="AC184" i="47"/>
  <c r="AD184" i="47"/>
  <c r="AE149" i="47"/>
  <c r="AE135" i="47"/>
  <c r="AC83" i="47"/>
  <c r="AD83" i="47"/>
  <c r="AE40" i="47"/>
  <c r="AE297" i="47"/>
  <c r="AD311" i="47"/>
  <c r="AA311" i="47" s="1"/>
  <c r="AE251" i="47"/>
  <c r="AE227" i="47"/>
  <c r="AC94" i="47"/>
  <c r="AD94" i="47"/>
  <c r="AC251" i="47"/>
  <c r="AD251" i="47"/>
  <c r="AE241" i="47"/>
  <c r="AE184" i="47"/>
  <c r="AE347" i="47"/>
  <c r="AE330" i="47"/>
  <c r="AE23" i="47"/>
  <c r="AE132" i="47"/>
  <c r="AC125" i="47"/>
  <c r="AD125" i="47"/>
  <c r="AE51" i="47"/>
  <c r="AE269" i="47"/>
  <c r="AE216" i="47"/>
  <c r="AC133" i="47"/>
  <c r="AD133" i="47"/>
  <c r="AE285" i="47"/>
  <c r="AE88" i="47"/>
  <c r="AE316" i="47"/>
  <c r="AE310" i="47"/>
  <c r="AE345" i="47"/>
  <c r="AE339" i="47"/>
  <c r="AC168" i="47"/>
  <c r="AD168" i="47"/>
  <c r="AC195" i="47"/>
  <c r="AD195" i="47"/>
  <c r="AC172" i="47"/>
  <c r="AD172" i="47"/>
  <c r="AE159" i="47"/>
  <c r="AE153" i="47"/>
  <c r="AE146" i="47"/>
  <c r="AC71" i="47"/>
  <c r="AD71" i="47"/>
  <c r="AE65" i="47"/>
  <c r="AE343" i="47"/>
  <c r="AE168" i="47"/>
  <c r="AE107" i="47"/>
  <c r="AE353" i="47"/>
  <c r="AD189" i="47"/>
  <c r="AA189" i="47" s="1"/>
  <c r="AE49" i="47"/>
  <c r="AE320" i="47"/>
  <c r="AE296" i="47"/>
  <c r="AE293" i="47"/>
  <c r="AE284" i="47"/>
  <c r="AD259" i="47"/>
  <c r="AA259" i="47" s="1"/>
  <c r="AE252" i="47"/>
  <c r="AE337" i="47"/>
  <c r="AE334" i="47"/>
  <c r="AE356" i="47"/>
  <c r="AE348" i="47"/>
  <c r="AE155" i="47"/>
  <c r="AE133" i="47"/>
  <c r="AE121" i="47"/>
  <c r="AD81" i="47"/>
  <c r="AC81" i="47"/>
  <c r="AC116" i="47"/>
  <c r="AD116" i="47"/>
  <c r="AE26" i="47"/>
  <c r="AE61" i="47"/>
  <c r="AE36" i="47"/>
  <c r="AE24" i="47"/>
  <c r="AE161" i="47"/>
  <c r="AC146" i="47"/>
  <c r="AD146" i="47"/>
  <c r="AE143" i="47"/>
  <c r="AE110" i="47"/>
  <c r="AE300" i="47"/>
  <c r="AE272" i="47"/>
  <c r="AE257" i="47"/>
  <c r="AC250" i="47"/>
  <c r="AD250" i="47"/>
  <c r="AE207" i="47"/>
  <c r="AC310" i="47"/>
  <c r="AD310" i="47"/>
  <c r="AE106" i="47"/>
  <c r="AE62" i="47"/>
  <c r="AE58" i="47"/>
  <c r="AD276" i="47"/>
  <c r="AA276" i="47" s="1"/>
  <c r="AC252" i="47"/>
  <c r="AD252" i="47"/>
  <c r="AE224" i="47"/>
  <c r="AE201" i="47"/>
  <c r="AE341" i="47"/>
  <c r="AE355" i="47"/>
  <c r="AE94" i="47"/>
  <c r="AE87" i="47"/>
  <c r="AE74" i="47"/>
  <c r="AE20" i="47"/>
  <c r="AE165" i="47"/>
  <c r="AE148" i="47"/>
  <c r="AC129" i="47"/>
  <c r="AD129" i="47"/>
  <c r="AE77" i="47"/>
  <c r="AE318" i="47"/>
  <c r="AD307" i="47"/>
  <c r="AA307" i="47" s="1"/>
  <c r="AE298" i="47"/>
  <c r="AE288" i="47"/>
  <c r="AE180" i="47"/>
  <c r="AE160" i="47"/>
  <c r="AE154" i="47"/>
  <c r="AE136" i="47"/>
  <c r="AE82" i="47"/>
  <c r="AD49" i="47"/>
  <c r="AC49" i="47"/>
  <c r="AE305" i="47"/>
  <c r="AE130" i="47"/>
  <c r="AE124" i="47"/>
  <c r="AE63" i="47"/>
  <c r="AE53" i="47"/>
  <c r="AE315" i="47"/>
  <c r="AE338" i="47"/>
  <c r="AE357" i="47"/>
  <c r="AE117" i="47"/>
  <c r="AE78" i="47"/>
  <c r="AE29" i="47"/>
  <c r="AE25" i="47"/>
  <c r="AE19" i="47"/>
  <c r="AE90" i="47"/>
  <c r="AE66" i="47"/>
  <c r="AE39" i="47"/>
  <c r="AE319" i="47"/>
  <c r="AE291" i="47"/>
  <c r="AE240" i="47"/>
  <c r="AE237" i="47"/>
  <c r="AE342" i="47"/>
  <c r="AE327" i="47"/>
  <c r="AE46" i="47"/>
  <c r="AE317" i="47"/>
  <c r="AE299" i="47"/>
  <c r="AE262" i="47"/>
  <c r="AE214" i="47"/>
  <c r="AC260" i="47"/>
  <c r="AD260" i="47"/>
  <c r="AC277" i="47"/>
  <c r="AD277" i="47"/>
  <c r="AE242" i="47"/>
  <c r="AC229" i="47"/>
  <c r="AD229" i="47"/>
  <c r="AC270" i="47"/>
  <c r="AD270" i="47"/>
  <c r="AE265" i="47"/>
  <c r="AE228" i="47"/>
  <c r="AE279" i="47"/>
  <c r="AE212" i="47"/>
  <c r="AE256" i="47"/>
  <c r="AE250" i="47"/>
  <c r="AE203" i="47"/>
  <c r="AC269" i="47"/>
  <c r="AD269" i="47"/>
  <c r="AE267" i="47"/>
  <c r="AD243" i="47"/>
  <c r="AC243" i="47"/>
  <c r="AE219" i="47"/>
  <c r="AE213" i="47"/>
  <c r="AC241" i="47"/>
  <c r="AD241" i="47"/>
  <c r="AE278" i="47"/>
  <c r="AE268" i="47"/>
  <c r="AE230" i="47"/>
  <c r="AE220" i="47"/>
  <c r="AC232" i="47"/>
  <c r="AD232" i="47"/>
  <c r="AE276" i="47"/>
  <c r="AC230" i="47"/>
  <c r="AD230" i="47"/>
  <c r="AE231" i="47"/>
  <c r="AE200" i="47"/>
  <c r="AE260" i="47"/>
  <c r="AE280" i="47"/>
  <c r="AE232" i="47"/>
  <c r="AE254" i="47"/>
  <c r="AE243" i="47"/>
  <c r="AE204" i="47"/>
  <c r="AC242" i="47"/>
  <c r="AD242" i="47"/>
  <c r="AE244" i="47"/>
  <c r="AE266" i="47"/>
  <c r="AE255" i="47"/>
  <c r="AE218" i="47"/>
  <c r="AE205" i="47"/>
  <c r="AE140" i="47"/>
  <c r="AE31" i="47"/>
  <c r="AC107" i="47"/>
  <c r="AD107" i="47"/>
  <c r="AD47" i="47"/>
  <c r="AC47" i="47"/>
  <c r="AE28" i="47"/>
  <c r="AD46" i="47"/>
  <c r="AC46" i="47"/>
  <c r="AE127" i="47"/>
  <c r="AE81" i="47"/>
  <c r="AC80" i="47"/>
  <c r="AD80" i="47"/>
  <c r="AE52" i="47"/>
  <c r="AE42" i="47"/>
  <c r="AE138" i="47"/>
  <c r="AE27" i="47"/>
  <c r="AE75" i="47"/>
  <c r="AE162" i="47"/>
  <c r="AE163" i="47"/>
  <c r="AE99" i="47"/>
  <c r="AD70" i="47"/>
  <c r="AC70" i="47"/>
  <c r="AE151" i="47"/>
  <c r="AE115" i="47"/>
  <c r="AE105" i="47"/>
  <c r="AE152" i="47"/>
  <c r="AE116" i="47"/>
  <c r="AE139" i="47"/>
  <c r="AD108" i="47"/>
  <c r="AC108" i="47"/>
  <c r="AE38" i="47"/>
  <c r="AE126" i="47"/>
  <c r="AE98" i="47"/>
  <c r="AE44" i="47"/>
  <c r="AE91" i="47"/>
  <c r="AE164" i="47"/>
  <c r="AE150" i="47"/>
  <c r="AE128" i="47"/>
  <c r="AE114" i="47"/>
  <c r="AE102" i="47"/>
  <c r="AE89" i="47"/>
  <c r="AC84" i="47"/>
  <c r="AD84" i="47"/>
  <c r="AE68" i="47"/>
  <c r="AE69" i="47"/>
  <c r="AE93" i="47"/>
  <c r="AD103" i="47"/>
  <c r="AC103" i="47"/>
  <c r="AC90" i="47"/>
  <c r="AD90" i="47"/>
  <c r="AE67" i="47"/>
  <c r="AE57" i="47"/>
  <c r="AC104" i="47"/>
  <c r="AD104" i="47"/>
  <c r="AE55" i="47"/>
  <c r="AE92" i="47"/>
  <c r="AC44" i="47"/>
  <c r="AD44" i="47"/>
  <c r="AC102" i="47"/>
  <c r="AD102" i="47"/>
  <c r="AC92" i="47"/>
  <c r="AD92" i="47"/>
  <c r="AD79" i="47"/>
  <c r="AC79" i="47"/>
  <c r="AE43" i="47"/>
  <c r="AE33" i="47"/>
  <c r="AE45" i="47"/>
  <c r="AE79" i="47"/>
  <c r="AE32" i="47"/>
  <c r="AE103" i="47"/>
  <c r="AE56" i="47"/>
  <c r="AE80" i="47"/>
  <c r="U461" i="47" l="1"/>
  <c r="AA85" i="47"/>
  <c r="AA285" i="47"/>
  <c r="AA42" i="47"/>
  <c r="AA93" i="47"/>
  <c r="AA43" i="47"/>
  <c r="AA265" i="47"/>
  <c r="AA239" i="47"/>
  <c r="AA62" i="47"/>
  <c r="AA139" i="47"/>
  <c r="AA250" i="47"/>
  <c r="AA308" i="47"/>
  <c r="AA161" i="47"/>
  <c r="AA248" i="47"/>
  <c r="AA111" i="47"/>
  <c r="AA122" i="47"/>
  <c r="AA138" i="47"/>
  <c r="AA131" i="47"/>
  <c r="AA86" i="47"/>
  <c r="AA94" i="47"/>
  <c r="AA263" i="47"/>
  <c r="AA252" i="47"/>
  <c r="AA144" i="47"/>
  <c r="AA243" i="47"/>
  <c r="AA272" i="47"/>
  <c r="AA70" i="47"/>
  <c r="AA110" i="47"/>
  <c r="AA73" i="47"/>
  <c r="AA49" i="47"/>
  <c r="AA170" i="47"/>
  <c r="AA65" i="47"/>
  <c r="AA238" i="47"/>
  <c r="AA246" i="47"/>
  <c r="AA274" i="47"/>
  <c r="AA133" i="47"/>
  <c r="AA81" i="47"/>
  <c r="AA150" i="47"/>
  <c r="AA159" i="47"/>
  <c r="AA125" i="47"/>
  <c r="AA129" i="47"/>
  <c r="AA164" i="47"/>
  <c r="AA142" i="47"/>
  <c r="AA149" i="47"/>
  <c r="AA249" i="47"/>
  <c r="AA79" i="47"/>
  <c r="AA257" i="47"/>
  <c r="AA242" i="47"/>
  <c r="AA106" i="47"/>
  <c r="AA162" i="47"/>
  <c r="AA137" i="47"/>
  <c r="AA103" i="47"/>
  <c r="AA146" i="47"/>
  <c r="AA116" i="47"/>
  <c r="AA114" i="47"/>
  <c r="AA108" i="47"/>
  <c r="AA173" i="47"/>
  <c r="AA172" i="47"/>
  <c r="AA168" i="47"/>
  <c r="AA251" i="47"/>
  <c r="AA310" i="47"/>
  <c r="AA83" i="47"/>
  <c r="AA169" i="47"/>
  <c r="AA71" i="47"/>
  <c r="AA195" i="47"/>
  <c r="AA184" i="47"/>
  <c r="AA229" i="47"/>
  <c r="AA241" i="47"/>
  <c r="AA269" i="47"/>
  <c r="AA277" i="47"/>
  <c r="AA232" i="47"/>
  <c r="AA260" i="47"/>
  <c r="AA230" i="47"/>
  <c r="AA270" i="47"/>
  <c r="AA84" i="47"/>
  <c r="AA92" i="47"/>
  <c r="AA90" i="47"/>
  <c r="AA102" i="47"/>
  <c r="AA104" i="47"/>
  <c r="AA107" i="47"/>
  <c r="AA44" i="47"/>
  <c r="AA80" i="47"/>
  <c r="AA46" i="47"/>
  <c r="AA47" i="47"/>
  <c r="AD9" i="63" l="1"/>
  <c r="W5" i="64" s="1"/>
  <c r="W13" i="64" s="1"/>
  <c r="A19" i="47" l="1"/>
  <c r="A20" i="47" l="1"/>
  <c r="A8" i="63"/>
  <c r="AA8" i="63" l="1"/>
  <c r="D9" i="63"/>
  <c r="L8" i="63"/>
  <c r="B8" i="63"/>
  <c r="A9" i="63"/>
  <c r="A21" i="47"/>
  <c r="C8" i="63" l="1"/>
  <c r="J8" i="63"/>
  <c r="K8" i="63"/>
  <c r="A10" i="63"/>
  <c r="A11" i="63" s="1"/>
  <c r="B9" i="63"/>
  <c r="L9" i="63"/>
  <c r="AA9" i="63"/>
  <c r="D10" i="63"/>
  <c r="A22" i="47"/>
  <c r="C9" i="63" l="1"/>
  <c r="K9" i="63"/>
  <c r="J9" i="63"/>
  <c r="L11" i="63"/>
  <c r="B11" i="63"/>
  <c r="D12" i="63"/>
  <c r="AA11" i="63"/>
  <c r="AA10" i="63"/>
  <c r="B10" i="63"/>
  <c r="L10" i="63"/>
  <c r="D11" i="63"/>
  <c r="A23" i="47"/>
  <c r="A12" i="63"/>
  <c r="C10" i="63" l="1"/>
  <c r="K10" i="63"/>
  <c r="J10" i="63"/>
  <c r="C11" i="63"/>
  <c r="K11" i="63"/>
  <c r="J11" i="63"/>
  <c r="D13" i="63"/>
  <c r="L12" i="63"/>
  <c r="AA12" i="63"/>
  <c r="B12" i="63"/>
  <c r="A24" i="47"/>
  <c r="A13" i="63"/>
  <c r="C12" i="63" l="1"/>
  <c r="K12" i="63"/>
  <c r="J12" i="63"/>
  <c r="AA13" i="63"/>
  <c r="L13" i="63"/>
  <c r="D14" i="63"/>
  <c r="B13" i="63"/>
  <c r="A25" i="47"/>
  <c r="A14" i="63"/>
  <c r="C13" i="63" l="1"/>
  <c r="J13" i="63"/>
  <c r="K13" i="63"/>
  <c r="D15" i="63"/>
  <c r="AA14" i="63"/>
  <c r="B14" i="63"/>
  <c r="L14" i="63"/>
  <c r="A26" i="47"/>
  <c r="A15" i="63"/>
  <c r="C14" i="63" l="1"/>
  <c r="J14" i="63"/>
  <c r="K14" i="63"/>
  <c r="B15" i="63"/>
  <c r="AA15" i="63"/>
  <c r="L15" i="63"/>
  <c r="D16" i="63"/>
  <c r="A27" i="47"/>
  <c r="A16" i="63"/>
  <c r="C15" i="63" l="1"/>
  <c r="J15" i="63"/>
  <c r="K15" i="63"/>
  <c r="D17" i="63"/>
  <c r="L16" i="63"/>
  <c r="B16" i="63"/>
  <c r="AA16" i="63"/>
  <c r="A28" i="47"/>
  <c r="A17" i="63"/>
  <c r="C16" i="63" l="1"/>
  <c r="K16" i="63"/>
  <c r="J16" i="63"/>
  <c r="AA17" i="63"/>
  <c r="D18" i="63"/>
  <c r="B17" i="63"/>
  <c r="L17" i="63"/>
  <c r="A29" i="47"/>
  <c r="A18" i="63"/>
  <c r="C17" i="63" l="1"/>
  <c r="K17" i="63"/>
  <c r="J17" i="63"/>
  <c r="D19" i="63"/>
  <c r="L18" i="63"/>
  <c r="AA18" i="63"/>
  <c r="A30" i="47"/>
  <c r="A19" i="63"/>
  <c r="AA19" i="63" l="1"/>
  <c r="L19" i="63"/>
  <c r="A31" i="47"/>
  <c r="A20" i="63"/>
  <c r="L20" i="63" l="1"/>
  <c r="AA20" i="63"/>
  <c r="A32" i="47"/>
  <c r="A21" i="63"/>
  <c r="AA21" i="63" s="1"/>
  <c r="A33" i="47" l="1"/>
  <c r="A22" i="63"/>
  <c r="AA22" i="63" s="1"/>
  <c r="A34" i="47" l="1"/>
  <c r="A23" i="63"/>
  <c r="AA23" i="63" s="1"/>
  <c r="A35" i="47" l="1"/>
  <c r="A24" i="63"/>
  <c r="AA24" i="63" s="1"/>
  <c r="A36" i="47" l="1"/>
  <c r="A25" i="63"/>
  <c r="AA25" i="63" s="1"/>
  <c r="AF18" i="47"/>
  <c r="A37" i="47" l="1"/>
  <c r="A26" i="63"/>
  <c r="AA26" i="63" s="1"/>
  <c r="A38" i="47" l="1"/>
  <c r="A27" i="63"/>
  <c r="AA27" i="63" s="1"/>
  <c r="D8" i="65"/>
  <c r="AH18" i="47"/>
  <c r="AG18" i="47"/>
  <c r="H5" i="65"/>
  <c r="AB18" i="47"/>
  <c r="G18" i="47"/>
  <c r="A39" i="47" l="1"/>
  <c r="A28" i="63"/>
  <c r="AA28" i="63" s="1"/>
  <c r="AE18" i="47"/>
  <c r="G6" i="47"/>
  <c r="A40" i="47" l="1"/>
  <c r="A29" i="63"/>
  <c r="AA29" i="63" s="1"/>
  <c r="A41" i="47" l="1"/>
  <c r="A30" i="63"/>
  <c r="AA30" i="63" s="1"/>
  <c r="A42" i="47" l="1"/>
  <c r="A31" i="63"/>
  <c r="AA31" i="63" s="1"/>
  <c r="A43" i="47" l="1"/>
  <c r="A32" i="63"/>
  <c r="AA32" i="63" s="1"/>
  <c r="U379" i="64"/>
  <c r="U378" i="64"/>
  <c r="U377" i="64"/>
  <c r="U367" i="64"/>
  <c r="U366" i="64"/>
  <c r="U356" i="64"/>
  <c r="U355" i="64"/>
  <c r="U345" i="64"/>
  <c r="U344" i="64"/>
  <c r="U334" i="64"/>
  <c r="U333" i="64"/>
  <c r="U323" i="64"/>
  <c r="U322" i="64"/>
  <c r="D23" i="64"/>
  <c r="F23" i="64" s="1"/>
  <c r="H23" i="64" s="1"/>
  <c r="B22" i="64"/>
  <c r="B20" i="64"/>
  <c r="B19" i="64"/>
  <c r="B18" i="64"/>
  <c r="B17" i="64"/>
  <c r="B15" i="64"/>
  <c r="M558" i="63"/>
  <c r="P157" i="63"/>
  <c r="A44" i="47" l="1"/>
  <c r="A33" i="63"/>
  <c r="AA33" i="63" s="1"/>
  <c r="J23" i="64"/>
  <c r="A45" i="47" l="1"/>
  <c r="A34" i="63"/>
  <c r="AA34" i="63" s="1"/>
  <c r="L23" i="64"/>
  <c r="A46" i="47" l="1"/>
  <c r="A35" i="63"/>
  <c r="AA35" i="63" s="1"/>
  <c r="N23" i="64"/>
  <c r="A47" i="47" l="1"/>
  <c r="A36" i="63"/>
  <c r="AA36" i="63" s="1"/>
  <c r="P23" i="64"/>
  <c r="A48" i="47" l="1"/>
  <c r="A37" i="63"/>
  <c r="AA37" i="63" s="1"/>
  <c r="R23" i="64"/>
  <c r="A49" i="47" l="1"/>
  <c r="A38" i="63"/>
  <c r="AA38" i="63" s="1"/>
  <c r="T23" i="64"/>
  <c r="A50" i="47" l="1"/>
  <c r="A39" i="63"/>
  <c r="AA39" i="63" s="1"/>
  <c r="B34" i="64"/>
  <c r="A51" i="47" l="1"/>
  <c r="A40" i="63"/>
  <c r="AA40" i="63" s="1"/>
  <c r="D34" i="64"/>
  <c r="A52" i="47" l="1"/>
  <c r="A41" i="63"/>
  <c r="AA41" i="63" s="1"/>
  <c r="F34" i="64"/>
  <c r="A53" i="47" l="1"/>
  <c r="A42" i="63"/>
  <c r="AA42" i="63" s="1"/>
  <c r="H34" i="64"/>
  <c r="A54" i="47" l="1"/>
  <c r="A43" i="63"/>
  <c r="AA43" i="63" s="1"/>
  <c r="J34" i="64"/>
  <c r="A55" i="47" l="1"/>
  <c r="A44" i="63"/>
  <c r="AA44" i="63" s="1"/>
  <c r="L34" i="64"/>
  <c r="A56" i="47" l="1"/>
  <c r="A45" i="63"/>
  <c r="AA45" i="63" s="1"/>
  <c r="N34" i="64"/>
  <c r="A57" i="47" l="1"/>
  <c r="A46" i="63"/>
  <c r="AA46" i="63" s="1"/>
  <c r="P34" i="64"/>
  <c r="A58" i="47" l="1"/>
  <c r="A47" i="63"/>
  <c r="AA47" i="63" s="1"/>
  <c r="R34" i="64"/>
  <c r="A59" i="47" l="1"/>
  <c r="A48" i="63"/>
  <c r="AA48" i="63" s="1"/>
  <c r="T34" i="64"/>
  <c r="A60" i="47" l="1"/>
  <c r="A49" i="63"/>
  <c r="AA49" i="63" s="1"/>
  <c r="B45" i="64"/>
  <c r="A61" i="47" l="1"/>
  <c r="A50" i="63"/>
  <c r="AA50" i="63" s="1"/>
  <c r="D45" i="64"/>
  <c r="A62" i="47" l="1"/>
  <c r="A51" i="63"/>
  <c r="AA51" i="63" s="1"/>
  <c r="F45" i="64"/>
  <c r="A63" i="47" l="1"/>
  <c r="A52" i="63"/>
  <c r="AA52" i="63" s="1"/>
  <c r="H45" i="64"/>
  <c r="A64" i="47" l="1"/>
  <c r="A53" i="63"/>
  <c r="AA53" i="63" s="1"/>
  <c r="J45" i="64"/>
  <c r="A65" i="47" l="1"/>
  <c r="A54" i="63"/>
  <c r="AA54" i="63" s="1"/>
  <c r="L45" i="64"/>
  <c r="A66" i="47" l="1"/>
  <c r="A55" i="63"/>
  <c r="AA55" i="63" s="1"/>
  <c r="N45" i="64"/>
  <c r="A67" i="47" l="1"/>
  <c r="A56" i="63"/>
  <c r="AA56" i="63" s="1"/>
  <c r="P45" i="64"/>
  <c r="A68" i="47" l="1"/>
  <c r="A57" i="63"/>
  <c r="AA57" i="63" s="1"/>
  <c r="R45" i="64"/>
  <c r="A69" i="47" l="1"/>
  <c r="A58" i="63"/>
  <c r="AA58" i="63" s="1"/>
  <c r="T45" i="64"/>
  <c r="A70" i="47" l="1"/>
  <c r="A59" i="63"/>
  <c r="AA59" i="63" s="1"/>
  <c r="B56" i="64"/>
  <c r="A71" i="47" l="1"/>
  <c r="A60" i="63"/>
  <c r="AA60" i="63" s="1"/>
  <c r="D56" i="64"/>
  <c r="A72" i="47" l="1"/>
  <c r="A61" i="63"/>
  <c r="AA61" i="63" s="1"/>
  <c r="F56" i="64"/>
  <c r="A73" i="47" l="1"/>
  <c r="A62" i="63"/>
  <c r="AA62" i="63" s="1"/>
  <c r="H56" i="64"/>
  <c r="A74" i="47" l="1"/>
  <c r="A63" i="63"/>
  <c r="AA63" i="63" s="1"/>
  <c r="J56" i="64"/>
  <c r="A75" i="47" l="1"/>
  <c r="A64" i="63"/>
  <c r="AA64" i="63" s="1"/>
  <c r="L56" i="64"/>
  <c r="A76" i="47" l="1"/>
  <c r="A65" i="63"/>
  <c r="AA65" i="63" s="1"/>
  <c r="N56" i="64"/>
  <c r="A77" i="47" l="1"/>
  <c r="A66" i="63"/>
  <c r="AA66" i="63" s="1"/>
  <c r="P56" i="64"/>
  <c r="A78" i="47" l="1"/>
  <c r="A67" i="63"/>
  <c r="AA67" i="63" s="1"/>
  <c r="R56" i="64"/>
  <c r="A79" i="47" l="1"/>
  <c r="A68" i="63"/>
  <c r="AA68" i="63" s="1"/>
  <c r="T56" i="64"/>
  <c r="A80" i="47" l="1"/>
  <c r="A69" i="63"/>
  <c r="AA69" i="63" s="1"/>
  <c r="B67" i="64"/>
  <c r="A81" i="47" l="1"/>
  <c r="A70" i="63"/>
  <c r="AA70" i="63" s="1"/>
  <c r="D67" i="64"/>
  <c r="A82" i="47" l="1"/>
  <c r="A71" i="63"/>
  <c r="AA71" i="63" s="1"/>
  <c r="F67" i="64"/>
  <c r="A83" i="47" l="1"/>
  <c r="A72" i="63"/>
  <c r="AA72" i="63" s="1"/>
  <c r="H67" i="64"/>
  <c r="A84" i="47" l="1"/>
  <c r="A73" i="63"/>
  <c r="AA73" i="63" s="1"/>
  <c r="J67" i="64"/>
  <c r="A85" i="47" l="1"/>
  <c r="A74" i="63"/>
  <c r="AA74" i="63" s="1"/>
  <c r="L67" i="64"/>
  <c r="A86" i="47" l="1"/>
  <c r="A75" i="63"/>
  <c r="AA75" i="63" s="1"/>
  <c r="N67" i="64"/>
  <c r="A87" i="47" l="1"/>
  <c r="A76" i="63"/>
  <c r="AA76" i="63" s="1"/>
  <c r="P67" i="64"/>
  <c r="A88" i="47" l="1"/>
  <c r="A77" i="63"/>
  <c r="AA77" i="63" s="1"/>
  <c r="R67" i="64"/>
  <c r="A89" i="47" l="1"/>
  <c r="A78" i="63"/>
  <c r="AA78" i="63" s="1"/>
  <c r="T67" i="64"/>
  <c r="A90" i="47" l="1"/>
  <c r="A79" i="63"/>
  <c r="AA79" i="63" s="1"/>
  <c r="B78" i="64"/>
  <c r="A91" i="47" l="1"/>
  <c r="A80" i="63"/>
  <c r="AA80" i="63" s="1"/>
  <c r="D78" i="64"/>
  <c r="A92" i="47" l="1"/>
  <c r="A81" i="63"/>
  <c r="AA81" i="63" s="1"/>
  <c r="F78" i="64"/>
  <c r="A93" i="47" l="1"/>
  <c r="A82" i="63"/>
  <c r="AA82" i="63" s="1"/>
  <c r="H78" i="64"/>
  <c r="A94" i="47" l="1"/>
  <c r="A83" i="63"/>
  <c r="AA83" i="63" s="1"/>
  <c r="J78" i="64"/>
  <c r="A95" i="47" l="1"/>
  <c r="A84" i="63"/>
  <c r="AA84" i="63" s="1"/>
  <c r="L78" i="64"/>
  <c r="A96" i="47" l="1"/>
  <c r="A85" i="63"/>
  <c r="AA85" i="63" s="1"/>
  <c r="N78" i="64"/>
  <c r="A97" i="47" l="1"/>
  <c r="A86" i="63"/>
  <c r="AA86" i="63" s="1"/>
  <c r="P78" i="64"/>
  <c r="A98" i="47" l="1"/>
  <c r="A87" i="63"/>
  <c r="AA87" i="63" s="1"/>
  <c r="R78" i="64"/>
  <c r="A99" i="47" l="1"/>
  <c r="A88" i="63"/>
  <c r="AA88" i="63" s="1"/>
  <c r="T78" i="64"/>
  <c r="A100" i="47" l="1"/>
  <c r="A89" i="63"/>
  <c r="AA89" i="63" s="1"/>
  <c r="B89" i="64"/>
  <c r="A101" i="47" l="1"/>
  <c r="A90" i="63"/>
  <c r="AA90" i="63" s="1"/>
  <c r="D89" i="64"/>
  <c r="A102" i="47" l="1"/>
  <c r="A91" i="63"/>
  <c r="AA91" i="63" s="1"/>
  <c r="F89" i="64"/>
  <c r="A103" i="47" l="1"/>
  <c r="A92" i="63"/>
  <c r="AA92" i="63" s="1"/>
  <c r="H89" i="64"/>
  <c r="A104" i="47" l="1"/>
  <c r="A93" i="63"/>
  <c r="AA93" i="63" s="1"/>
  <c r="J89" i="64"/>
  <c r="A105" i="47" l="1"/>
  <c r="A94" i="63"/>
  <c r="AA94" i="63" s="1"/>
  <c r="L89" i="64"/>
  <c r="A106" i="47" l="1"/>
  <c r="A95" i="63"/>
  <c r="AA95" i="63" s="1"/>
  <c r="N89" i="64"/>
  <c r="A107" i="47" l="1"/>
  <c r="A96" i="63"/>
  <c r="AA96" i="63" s="1"/>
  <c r="P89" i="64"/>
  <c r="A108" i="47" l="1"/>
  <c r="A97" i="63"/>
  <c r="AA97" i="63" s="1"/>
  <c r="R89" i="64"/>
  <c r="A109" i="47" l="1"/>
  <c r="A98" i="63"/>
  <c r="AA98" i="63" s="1"/>
  <c r="T89" i="64"/>
  <c r="A110" i="47" l="1"/>
  <c r="A99" i="63"/>
  <c r="AA99" i="63" s="1"/>
  <c r="B100" i="64"/>
  <c r="A111" i="47" l="1"/>
  <c r="A100" i="63"/>
  <c r="AA100" i="63" s="1"/>
  <c r="D100" i="64"/>
  <c r="A112" i="47" l="1"/>
  <c r="A101" i="63"/>
  <c r="AA101" i="63" s="1"/>
  <c r="F100" i="64"/>
  <c r="A113" i="47" l="1"/>
  <c r="A102" i="63"/>
  <c r="AA102" i="63" s="1"/>
  <c r="H100" i="64"/>
  <c r="A114" i="47" l="1"/>
  <c r="A103" i="63"/>
  <c r="AA103" i="63" s="1"/>
  <c r="J100" i="64"/>
  <c r="A115" i="47" l="1"/>
  <c r="A104" i="63"/>
  <c r="AA104" i="63" s="1"/>
  <c r="L100" i="64"/>
  <c r="A116" i="47" l="1"/>
  <c r="A105" i="63"/>
  <c r="AA105" i="63" s="1"/>
  <c r="N100" i="64"/>
  <c r="A117" i="47" l="1"/>
  <c r="A106" i="63"/>
  <c r="AA106" i="63" s="1"/>
  <c r="P100" i="64"/>
  <c r="A118" i="47" l="1"/>
  <c r="A107" i="63"/>
  <c r="AA107" i="63" s="1"/>
  <c r="R100" i="64"/>
  <c r="A119" i="47" l="1"/>
  <c r="A108" i="63"/>
  <c r="AA108" i="63" s="1"/>
  <c r="T100" i="64"/>
  <c r="A120" i="47" l="1"/>
  <c r="A109" i="63"/>
  <c r="AA109" i="63" s="1"/>
  <c r="B111" i="64"/>
  <c r="A121" i="47" l="1"/>
  <c r="A110" i="63"/>
  <c r="AA110" i="63" s="1"/>
  <c r="D111" i="64"/>
  <c r="A122" i="47" l="1"/>
  <c r="A111" i="63"/>
  <c r="AA111" i="63" s="1"/>
  <c r="F111" i="64"/>
  <c r="A123" i="47" l="1"/>
  <c r="A112" i="63"/>
  <c r="AA112" i="63" s="1"/>
  <c r="H111" i="64"/>
  <c r="A124" i="47" l="1"/>
  <c r="A113" i="63"/>
  <c r="AA113" i="63" s="1"/>
  <c r="J111" i="64"/>
  <c r="A125" i="47" l="1"/>
  <c r="A114" i="63"/>
  <c r="AA114" i="63" s="1"/>
  <c r="L111" i="64"/>
  <c r="A126" i="47" l="1"/>
  <c r="A115" i="63"/>
  <c r="AA115" i="63" s="1"/>
  <c r="N111" i="64"/>
  <c r="A127" i="47" l="1"/>
  <c r="A116" i="63"/>
  <c r="AA116" i="63" s="1"/>
  <c r="P111" i="64"/>
  <c r="A128" i="47" l="1"/>
  <c r="A117" i="63"/>
  <c r="AA117" i="63" s="1"/>
  <c r="R111" i="64"/>
  <c r="A129" i="47" l="1"/>
  <c r="A118" i="63"/>
  <c r="AA118" i="63" s="1"/>
  <c r="T111" i="64"/>
  <c r="A130" i="47" l="1"/>
  <c r="A119" i="63"/>
  <c r="AA119" i="63" s="1"/>
  <c r="B122" i="64"/>
  <c r="A131" i="47" l="1"/>
  <c r="A120" i="63"/>
  <c r="AA120" i="63" s="1"/>
  <c r="D122" i="64"/>
  <c r="A132" i="47" l="1"/>
  <c r="A121" i="63"/>
  <c r="AA121" i="63" s="1"/>
  <c r="F122" i="64"/>
  <c r="A133" i="47" l="1"/>
  <c r="A122" i="63"/>
  <c r="AA122" i="63" s="1"/>
  <c r="H122" i="64"/>
  <c r="A134" i="47" l="1"/>
  <c r="A123" i="63"/>
  <c r="AA123" i="63" s="1"/>
  <c r="J122" i="64"/>
  <c r="A135" i="47" l="1"/>
  <c r="A124" i="63"/>
  <c r="AA124" i="63" s="1"/>
  <c r="L122" i="64"/>
  <c r="A136" i="47" l="1"/>
  <c r="A125" i="63"/>
  <c r="AA125" i="63" s="1"/>
  <c r="N122" i="64"/>
  <c r="A137" i="47" l="1"/>
  <c r="A126" i="63"/>
  <c r="AA126" i="63" s="1"/>
  <c r="P122" i="64"/>
  <c r="A138" i="47" l="1"/>
  <c r="A127" i="63"/>
  <c r="AA127" i="63" s="1"/>
  <c r="R122" i="64"/>
  <c r="A139" i="47" l="1"/>
  <c r="A128" i="63"/>
  <c r="AA128" i="63" s="1"/>
  <c r="T122" i="64"/>
  <c r="A140" i="47" l="1"/>
  <c r="A129" i="63"/>
  <c r="AA129" i="63" s="1"/>
  <c r="B133" i="64"/>
  <c r="A141" i="47" l="1"/>
  <c r="A130" i="63"/>
  <c r="AA130" i="63" s="1"/>
  <c r="D133" i="64"/>
  <c r="A142" i="47" l="1"/>
  <c r="A131" i="63"/>
  <c r="AA131" i="63" s="1"/>
  <c r="F133" i="64"/>
  <c r="A143" i="47" l="1"/>
  <c r="A132" i="63"/>
  <c r="AA132" i="63" s="1"/>
  <c r="H133" i="64"/>
  <c r="A144" i="47" l="1"/>
  <c r="A133" i="63"/>
  <c r="AA133" i="63" s="1"/>
  <c r="J133" i="64"/>
  <c r="A145" i="47" l="1"/>
  <c r="A134" i="63"/>
  <c r="AA134" i="63" s="1"/>
  <c r="L133" i="64"/>
  <c r="A146" i="47" l="1"/>
  <c r="A135" i="63"/>
  <c r="AA135" i="63" s="1"/>
  <c r="N133" i="64"/>
  <c r="A147" i="47" l="1"/>
  <c r="A136" i="63"/>
  <c r="AA136" i="63" s="1"/>
  <c r="P133" i="64"/>
  <c r="A148" i="47" l="1"/>
  <c r="A137" i="63"/>
  <c r="AA137" i="63" s="1"/>
  <c r="R133" i="64"/>
  <c r="A149" i="47" l="1"/>
  <c r="A138" i="63"/>
  <c r="AA138" i="63" s="1"/>
  <c r="T133" i="64"/>
  <c r="A150" i="47" l="1"/>
  <c r="A139" i="63"/>
  <c r="AA139" i="63" s="1"/>
  <c r="B144" i="64"/>
  <c r="A151" i="47" l="1"/>
  <c r="A140" i="63"/>
  <c r="AA140" i="63" s="1"/>
  <c r="D144" i="64"/>
  <c r="A152" i="47" l="1"/>
  <c r="A141" i="63"/>
  <c r="AA141" i="63" s="1"/>
  <c r="F144" i="64"/>
  <c r="A153" i="47" l="1"/>
  <c r="A142" i="63"/>
  <c r="AA142" i="63" s="1"/>
  <c r="H144" i="64"/>
  <c r="A154" i="47" l="1"/>
  <c r="A143" i="63"/>
  <c r="AA143" i="63" s="1"/>
  <c r="J144" i="64"/>
  <c r="A155" i="47" l="1"/>
  <c r="A144" i="63"/>
  <c r="AA144" i="63" s="1"/>
  <c r="L144" i="64"/>
  <c r="A156" i="47" l="1"/>
  <c r="A145" i="63"/>
  <c r="AA145" i="63" s="1"/>
  <c r="N144" i="64"/>
  <c r="A157" i="47" l="1"/>
  <c r="A146" i="63"/>
  <c r="AA146" i="63" s="1"/>
  <c r="P144" i="64"/>
  <c r="A158" i="47" l="1"/>
  <c r="A147" i="63"/>
  <c r="AA147" i="63" s="1"/>
  <c r="R144" i="64"/>
  <c r="A159" i="47" l="1"/>
  <c r="A148" i="63"/>
  <c r="AA148" i="63" s="1"/>
  <c r="T144" i="64"/>
  <c r="A160" i="47" l="1"/>
  <c r="A149" i="63"/>
  <c r="AA149" i="63" s="1"/>
  <c r="B155" i="64"/>
  <c r="A161" i="47" l="1"/>
  <c r="A150" i="63"/>
  <c r="AA150" i="63" s="1"/>
  <c r="D155" i="64"/>
  <c r="A162" i="47" l="1"/>
  <c r="A151" i="63"/>
  <c r="AA151" i="63" s="1"/>
  <c r="F155" i="64"/>
  <c r="A163" i="47" l="1"/>
  <c r="A152" i="63"/>
  <c r="AA152" i="63" s="1"/>
  <c r="H155" i="64"/>
  <c r="A164" i="47" l="1"/>
  <c r="A153" i="63"/>
  <c r="AA153" i="63" s="1"/>
  <c r="J155" i="64"/>
  <c r="A165" i="47" l="1"/>
  <c r="A154" i="63"/>
  <c r="AA154" i="63" s="1"/>
  <c r="L155" i="64"/>
  <c r="A166" i="47" l="1"/>
  <c r="A155" i="63"/>
  <c r="AA155" i="63" s="1"/>
  <c r="N155" i="64"/>
  <c r="A167" i="47" l="1"/>
  <c r="A156" i="63"/>
  <c r="AA156" i="63" s="1"/>
  <c r="P155" i="64"/>
  <c r="A168" i="47" l="1"/>
  <c r="A157" i="63"/>
  <c r="AA157" i="63" s="1"/>
  <c r="R155" i="64"/>
  <c r="A169" i="47" l="1"/>
  <c r="A158" i="63"/>
  <c r="AA158" i="63" s="1"/>
  <c r="T155" i="64"/>
  <c r="A170" i="47" l="1"/>
  <c r="A159" i="63"/>
  <c r="AA159" i="63" s="1"/>
  <c r="B166" i="64"/>
  <c r="A171" i="47" l="1"/>
  <c r="A160" i="63"/>
  <c r="AA160" i="63" s="1"/>
  <c r="D166" i="64"/>
  <c r="A172" i="47" l="1"/>
  <c r="A161" i="63"/>
  <c r="AA161" i="63" s="1"/>
  <c r="F166" i="64"/>
  <c r="A173" i="47" l="1"/>
  <c r="A162" i="63"/>
  <c r="AA162" i="63" s="1"/>
  <c r="H166" i="64"/>
  <c r="A174" i="47" l="1"/>
  <c r="A163" i="63"/>
  <c r="AA163" i="63" s="1"/>
  <c r="J166" i="64"/>
  <c r="A175" i="47" l="1"/>
  <c r="A164" i="63"/>
  <c r="AA164" i="63" s="1"/>
  <c r="L166" i="64"/>
  <c r="A176" i="47" l="1"/>
  <c r="A165" i="63"/>
  <c r="AA165" i="63" s="1"/>
  <c r="N166" i="64"/>
  <c r="A177" i="47" l="1"/>
  <c r="A166" i="63"/>
  <c r="AA166" i="63" s="1"/>
  <c r="P166" i="64"/>
  <c r="A178" i="47" l="1"/>
  <c r="A167" i="63"/>
  <c r="AA167" i="63" s="1"/>
  <c r="R166" i="64"/>
  <c r="A179" i="47" l="1"/>
  <c r="A168" i="63"/>
  <c r="AA168" i="63" s="1"/>
  <c r="T166" i="64"/>
  <c r="A180" i="47" l="1"/>
  <c r="A169" i="63"/>
  <c r="AA169" i="63" s="1"/>
  <c r="B177" i="64"/>
  <c r="A181" i="47" l="1"/>
  <c r="A170" i="63"/>
  <c r="AA170" i="63" s="1"/>
  <c r="D177" i="64"/>
  <c r="A182" i="47" l="1"/>
  <c r="A171" i="63"/>
  <c r="AA171" i="63" s="1"/>
  <c r="F177" i="64"/>
  <c r="A183" i="47" l="1"/>
  <c r="A172" i="63"/>
  <c r="AA172" i="63" s="1"/>
  <c r="H177" i="64"/>
  <c r="A184" i="47" l="1"/>
  <c r="A173" i="63"/>
  <c r="AA173" i="63" s="1"/>
  <c r="J177" i="64"/>
  <c r="A185" i="47" l="1"/>
  <c r="A174" i="63"/>
  <c r="AA174" i="63" s="1"/>
  <c r="L177" i="64"/>
  <c r="A186" i="47" l="1"/>
  <c r="A175" i="63"/>
  <c r="AA175" i="63" s="1"/>
  <c r="N177" i="64"/>
  <c r="A187" i="47" l="1"/>
  <c r="A176" i="63"/>
  <c r="AA176" i="63" s="1"/>
  <c r="P177" i="64"/>
  <c r="A188" i="47" l="1"/>
  <c r="A177" i="63"/>
  <c r="AA177" i="63" s="1"/>
  <c r="R177" i="64"/>
  <c r="A189" i="47" l="1"/>
  <c r="A178" i="63"/>
  <c r="AA178" i="63" s="1"/>
  <c r="T177" i="64"/>
  <c r="A190" i="47" l="1"/>
  <c r="A179" i="63"/>
  <c r="AA179" i="63" s="1"/>
  <c r="B188" i="64"/>
  <c r="A191" i="47" l="1"/>
  <c r="A180" i="63"/>
  <c r="AA180" i="63" s="1"/>
  <c r="D188" i="64"/>
  <c r="A192" i="47" l="1"/>
  <c r="A181" i="63"/>
  <c r="AA181" i="63" s="1"/>
  <c r="F188" i="64"/>
  <c r="A193" i="47" l="1"/>
  <c r="A182" i="63"/>
  <c r="AA182" i="63" s="1"/>
  <c r="H188" i="64"/>
  <c r="A194" i="47" l="1"/>
  <c r="A183" i="63"/>
  <c r="AA183" i="63" s="1"/>
  <c r="J188" i="64"/>
  <c r="A195" i="47" l="1"/>
  <c r="A184" i="63"/>
  <c r="AA184" i="63" s="1"/>
  <c r="L188" i="64"/>
  <c r="A196" i="47" l="1"/>
  <c r="A185" i="63"/>
  <c r="AA185" i="63" s="1"/>
  <c r="N188" i="64"/>
  <c r="A197" i="47" l="1"/>
  <c r="A186" i="63"/>
  <c r="AA186" i="63" s="1"/>
  <c r="P188" i="64"/>
  <c r="A198" i="47" l="1"/>
  <c r="A187" i="63"/>
  <c r="AA187" i="63" s="1"/>
  <c r="R188" i="64"/>
  <c r="A199" i="47" l="1"/>
  <c r="A188" i="63"/>
  <c r="AA188" i="63" s="1"/>
  <c r="T188" i="64"/>
  <c r="A200" i="47" l="1"/>
  <c r="A189" i="63"/>
  <c r="AA189" i="63" s="1"/>
  <c r="B199" i="64"/>
  <c r="A201" i="47" l="1"/>
  <c r="A190" i="63"/>
  <c r="AA190" i="63" s="1"/>
  <c r="D199" i="64"/>
  <c r="A202" i="47" l="1"/>
  <c r="A191" i="63"/>
  <c r="AA191" i="63" s="1"/>
  <c r="F199" i="64"/>
  <c r="A203" i="47" l="1"/>
  <c r="A192" i="63"/>
  <c r="AA192" i="63" s="1"/>
  <c r="H199" i="64"/>
  <c r="A204" i="47" l="1"/>
  <c r="A193" i="63"/>
  <c r="AA193" i="63" s="1"/>
  <c r="J199" i="64"/>
  <c r="A205" i="47" l="1"/>
  <c r="A194" i="63"/>
  <c r="AA194" i="63" s="1"/>
  <c r="L199" i="64"/>
  <c r="A206" i="47" l="1"/>
  <c r="A195" i="63"/>
  <c r="AA195" i="63" s="1"/>
  <c r="N199" i="64"/>
  <c r="A207" i="47" l="1"/>
  <c r="A196" i="63"/>
  <c r="AA196" i="63" s="1"/>
  <c r="P199" i="64"/>
  <c r="A208" i="47" l="1"/>
  <c r="A197" i="63"/>
  <c r="AA197" i="63" s="1"/>
  <c r="R199" i="64"/>
  <c r="A209" i="47" l="1"/>
  <c r="A198" i="63"/>
  <c r="AA198" i="63" s="1"/>
  <c r="T199" i="64"/>
  <c r="A210" i="47" l="1"/>
  <c r="A199" i="63"/>
  <c r="AA199" i="63" s="1"/>
  <c r="B210" i="64"/>
  <c r="A211" i="47" l="1"/>
  <c r="A200" i="63"/>
  <c r="AA200" i="63" s="1"/>
  <c r="D210" i="64"/>
  <c r="A212" i="47" l="1"/>
  <c r="A201" i="63"/>
  <c r="AA201" i="63" s="1"/>
  <c r="F210" i="64"/>
  <c r="A213" i="47" l="1"/>
  <c r="A202" i="63"/>
  <c r="AA202" i="63" s="1"/>
  <c r="H210" i="64"/>
  <c r="A214" i="47" l="1"/>
  <c r="A203" i="63"/>
  <c r="AA203" i="63" s="1"/>
  <c r="J210" i="64"/>
  <c r="A215" i="47" l="1"/>
  <c r="A204" i="63"/>
  <c r="AA204" i="63" s="1"/>
  <c r="L210" i="64"/>
  <c r="A216" i="47" l="1"/>
  <c r="A205" i="63"/>
  <c r="AA205" i="63" s="1"/>
  <c r="N210" i="64"/>
  <c r="A217" i="47" l="1"/>
  <c r="A206" i="63"/>
  <c r="AA206" i="63" s="1"/>
  <c r="P210" i="64"/>
  <c r="A218" i="47" l="1"/>
  <c r="A207" i="63"/>
  <c r="AA207" i="63" s="1"/>
  <c r="R210" i="64"/>
  <c r="A219" i="47" l="1"/>
  <c r="A208" i="63"/>
  <c r="AA208" i="63" s="1"/>
  <c r="T210" i="64"/>
  <c r="A220" i="47" l="1"/>
  <c r="A209" i="63"/>
  <c r="AA209" i="63" s="1"/>
  <c r="B221" i="64"/>
  <c r="A221" i="47" l="1"/>
  <c r="A210" i="63"/>
  <c r="AA210" i="63" s="1"/>
  <c r="D221" i="64"/>
  <c r="A222" i="47" l="1"/>
  <c r="A211" i="63"/>
  <c r="AA211" i="63" s="1"/>
  <c r="F221" i="64"/>
  <c r="A223" i="47" l="1"/>
  <c r="A212" i="63"/>
  <c r="AA212" i="63" s="1"/>
  <c r="H221" i="64"/>
  <c r="A224" i="47" l="1"/>
  <c r="A213" i="63"/>
  <c r="AA213" i="63" s="1"/>
  <c r="J221" i="64"/>
  <c r="A225" i="47" l="1"/>
  <c r="A214" i="63"/>
  <c r="AA214" i="63" s="1"/>
  <c r="L221" i="64"/>
  <c r="A226" i="47" l="1"/>
  <c r="A215" i="63"/>
  <c r="AA215" i="63" s="1"/>
  <c r="N221" i="64"/>
  <c r="A227" i="47" l="1"/>
  <c r="A216" i="63"/>
  <c r="AA216" i="63" s="1"/>
  <c r="P221" i="64"/>
  <c r="A228" i="47" l="1"/>
  <c r="A217" i="63"/>
  <c r="AA217" i="63" s="1"/>
  <c r="R221" i="64"/>
  <c r="A229" i="47" l="1"/>
  <c r="A218" i="63"/>
  <c r="AA218" i="63" s="1"/>
  <c r="T221" i="64"/>
  <c r="A230" i="47" l="1"/>
  <c r="A219" i="63"/>
  <c r="AA219" i="63" s="1"/>
  <c r="B232" i="64"/>
  <c r="A231" i="47" l="1"/>
  <c r="A220" i="63"/>
  <c r="AA220" i="63" s="1"/>
  <c r="D232" i="64"/>
  <c r="A232" i="47" l="1"/>
  <c r="A221" i="63"/>
  <c r="AA221" i="63" s="1"/>
  <c r="F232" i="64"/>
  <c r="A233" i="47" l="1"/>
  <c r="A222" i="63"/>
  <c r="AA222" i="63" s="1"/>
  <c r="H232" i="64"/>
  <c r="A234" i="47" l="1"/>
  <c r="A223" i="63"/>
  <c r="AA223" i="63" s="1"/>
  <c r="J232" i="64"/>
  <c r="A235" i="47" l="1"/>
  <c r="A224" i="63"/>
  <c r="AA224" i="63" s="1"/>
  <c r="L232" i="64"/>
  <c r="A236" i="47" l="1"/>
  <c r="A225" i="63"/>
  <c r="AA225" i="63" s="1"/>
  <c r="N232" i="64"/>
  <c r="A237" i="47" l="1"/>
  <c r="A226" i="63"/>
  <c r="AA226" i="63" s="1"/>
  <c r="P232" i="64"/>
  <c r="A238" i="47" l="1"/>
  <c r="A227" i="63"/>
  <c r="AA227" i="63" s="1"/>
  <c r="R232" i="64"/>
  <c r="A239" i="47" l="1"/>
  <c r="A228" i="63"/>
  <c r="AA228" i="63" s="1"/>
  <c r="T232" i="64"/>
  <c r="A240" i="47" l="1"/>
  <c r="A229" i="63"/>
  <c r="AA229" i="63" s="1"/>
  <c r="B243" i="64"/>
  <c r="A241" i="47" l="1"/>
  <c r="A230" i="63"/>
  <c r="AA230" i="63" s="1"/>
  <c r="D243" i="64"/>
  <c r="A242" i="47" l="1"/>
  <c r="A231" i="63"/>
  <c r="AA231" i="63" s="1"/>
  <c r="F243" i="64"/>
  <c r="A243" i="47" l="1"/>
  <c r="A232" i="63"/>
  <c r="AA232" i="63" s="1"/>
  <c r="H243" i="64"/>
  <c r="A244" i="47" l="1"/>
  <c r="A233" i="63"/>
  <c r="AA233" i="63" s="1"/>
  <c r="J243" i="64"/>
  <c r="A245" i="47" l="1"/>
  <c r="A234" i="63"/>
  <c r="AA234" i="63" s="1"/>
  <c r="L243" i="64"/>
  <c r="A246" i="47" l="1"/>
  <c r="A235" i="63"/>
  <c r="AA235" i="63" s="1"/>
  <c r="N243" i="64"/>
  <c r="A247" i="47" l="1"/>
  <c r="A236" i="63"/>
  <c r="AA236" i="63" s="1"/>
  <c r="P243" i="64"/>
  <c r="A248" i="47" l="1"/>
  <c r="A237" i="63"/>
  <c r="AA237" i="63" s="1"/>
  <c r="R243" i="64"/>
  <c r="A249" i="47" l="1"/>
  <c r="A238" i="63"/>
  <c r="AA238" i="63" s="1"/>
  <c r="T243" i="64"/>
  <c r="A250" i="47" l="1"/>
  <c r="A239" i="63"/>
  <c r="AA239" i="63" s="1"/>
  <c r="B254" i="64"/>
  <c r="A251" i="47" l="1"/>
  <c r="A240" i="63"/>
  <c r="AA240" i="63" s="1"/>
  <c r="D254" i="64"/>
  <c r="A252" i="47" l="1"/>
  <c r="A241" i="63"/>
  <c r="AA241" i="63" s="1"/>
  <c r="F254" i="64"/>
  <c r="A253" i="47" l="1"/>
  <c r="A242" i="63"/>
  <c r="AA242" i="63" s="1"/>
  <c r="H254" i="64"/>
  <c r="A254" i="47" l="1"/>
  <c r="A243" i="63"/>
  <c r="AA243" i="63" s="1"/>
  <c r="J254" i="64"/>
  <c r="A255" i="47" l="1"/>
  <c r="A244" i="63"/>
  <c r="AA244" i="63" s="1"/>
  <c r="L254" i="64"/>
  <c r="A256" i="47" l="1"/>
  <c r="A245" i="63"/>
  <c r="AA245" i="63" s="1"/>
  <c r="N254" i="64"/>
  <c r="A257" i="47" l="1"/>
  <c r="A246" i="63"/>
  <c r="AA246" i="63" s="1"/>
  <c r="P254" i="64"/>
  <c r="A258" i="47" l="1"/>
  <c r="A247" i="63"/>
  <c r="AA247" i="63" s="1"/>
  <c r="R254" i="64"/>
  <c r="A259" i="47" l="1"/>
  <c r="A248" i="63"/>
  <c r="AA248" i="63" s="1"/>
  <c r="T254" i="64"/>
  <c r="A260" i="47" l="1"/>
  <c r="A249" i="63"/>
  <c r="AA249" i="63" s="1"/>
  <c r="B265" i="64"/>
  <c r="A261" i="47" l="1"/>
  <c r="A250" i="63"/>
  <c r="AA250" i="63" s="1"/>
  <c r="D265" i="64"/>
  <c r="A262" i="47" l="1"/>
  <c r="A251" i="63"/>
  <c r="AA251" i="63" s="1"/>
  <c r="F265" i="64"/>
  <c r="A263" i="47" l="1"/>
  <c r="A252" i="63"/>
  <c r="AA252" i="63" s="1"/>
  <c r="H265" i="64"/>
  <c r="A264" i="47" l="1"/>
  <c r="A253" i="63"/>
  <c r="AA253" i="63" s="1"/>
  <c r="J265" i="64"/>
  <c r="A265" i="47" l="1"/>
  <c r="A254" i="63"/>
  <c r="AA254" i="63" s="1"/>
  <c r="L265" i="64"/>
  <c r="A266" i="47" l="1"/>
  <c r="A255" i="63"/>
  <c r="AA255" i="63" s="1"/>
  <c r="N265" i="64"/>
  <c r="A267" i="47" l="1"/>
  <c r="A256" i="63"/>
  <c r="AA256" i="63" s="1"/>
  <c r="P265" i="64"/>
  <c r="A268" i="47" l="1"/>
  <c r="A257" i="63"/>
  <c r="AA257" i="63" s="1"/>
  <c r="R265" i="64"/>
  <c r="A269" i="47" l="1"/>
  <c r="A258" i="63"/>
  <c r="AA258" i="63" s="1"/>
  <c r="T265" i="64"/>
  <c r="A270" i="47" l="1"/>
  <c r="A259" i="63"/>
  <c r="AA259" i="63" s="1"/>
  <c r="B276" i="64"/>
  <c r="A271" i="47" l="1"/>
  <c r="A260" i="63"/>
  <c r="AA260" i="63" s="1"/>
  <c r="D276" i="64"/>
  <c r="A272" i="47" l="1"/>
  <c r="A261" i="63"/>
  <c r="AA261" i="63" s="1"/>
  <c r="F276" i="64"/>
  <c r="A273" i="47" l="1"/>
  <c r="A262" i="63"/>
  <c r="AA262" i="63" s="1"/>
  <c r="H276" i="64"/>
  <c r="A274" i="47" l="1"/>
  <c r="A263" i="63"/>
  <c r="AA263" i="63" s="1"/>
  <c r="J276" i="64"/>
  <c r="A275" i="47" l="1"/>
  <c r="A264" i="63"/>
  <c r="AA264" i="63" s="1"/>
  <c r="L276" i="64"/>
  <c r="A276" i="47" l="1"/>
  <c r="A265" i="63"/>
  <c r="AA265" i="63" s="1"/>
  <c r="N276" i="64"/>
  <c r="A277" i="47" l="1"/>
  <c r="A266" i="63"/>
  <c r="AA266" i="63" s="1"/>
  <c r="P276" i="64"/>
  <c r="A278" i="47" l="1"/>
  <c r="A267" i="63"/>
  <c r="AA267" i="63" s="1"/>
  <c r="R276" i="64"/>
  <c r="A279" i="47" l="1"/>
  <c r="A268" i="63"/>
  <c r="AA268" i="63" s="1"/>
  <c r="T276" i="64"/>
  <c r="A280" i="47" l="1"/>
  <c r="A269" i="63"/>
  <c r="AA269" i="63" s="1"/>
  <c r="B287" i="64"/>
  <c r="A281" i="47" l="1"/>
  <c r="A270" i="63"/>
  <c r="AA270" i="63" s="1"/>
  <c r="D287" i="64"/>
  <c r="A282" i="47" l="1"/>
  <c r="A271" i="63"/>
  <c r="AA271" i="63" s="1"/>
  <c r="F287" i="64"/>
  <c r="A283" i="47" l="1"/>
  <c r="A272" i="63"/>
  <c r="H287" i="64"/>
  <c r="AA272" i="63" l="1"/>
  <c r="D273" i="63"/>
  <c r="A273" i="63"/>
  <c r="A284" i="47"/>
  <c r="J287" i="64"/>
  <c r="L273" i="63" l="1"/>
  <c r="B273" i="63"/>
  <c r="AA273" i="63"/>
  <c r="A285" i="47"/>
  <c r="L287" i="64"/>
  <c r="K273" i="63" l="1"/>
  <c r="C273" i="63"/>
  <c r="J273" i="63"/>
  <c r="A286" i="47"/>
  <c r="N287" i="64"/>
  <c r="A287" i="47" l="1"/>
  <c r="P287" i="64"/>
  <c r="A288" i="47" l="1"/>
  <c r="R287" i="64"/>
  <c r="A289" i="47" l="1"/>
  <c r="T287" i="64"/>
  <c r="A290" i="47" l="1"/>
  <c r="B298" i="64"/>
  <c r="A291" i="47" l="1"/>
  <c r="D298" i="64"/>
  <c r="A292" i="47" l="1"/>
  <c r="F298" i="64"/>
  <c r="A293" i="47" l="1"/>
  <c r="H298" i="64"/>
  <c r="A294" i="47" l="1"/>
  <c r="J298" i="64"/>
  <c r="A295" i="47" l="1"/>
  <c r="L298" i="64"/>
  <c r="A296" i="47" l="1"/>
  <c r="N298" i="64"/>
  <c r="A297" i="47" l="1"/>
  <c r="P298" i="64"/>
  <c r="A298" i="47" l="1"/>
  <c r="R298" i="64"/>
  <c r="A299" i="47" l="1"/>
  <c r="T298" i="64"/>
  <c r="A300" i="47" l="1"/>
  <c r="B309" i="64"/>
  <c r="A301" i="47" l="1"/>
  <c r="D309" i="64"/>
  <c r="A302" i="47" l="1"/>
  <c r="F309" i="64"/>
  <c r="A303" i="47" l="1"/>
  <c r="H309" i="64"/>
  <c r="A304" i="47" l="1"/>
  <c r="J309" i="64"/>
  <c r="A305" i="47" l="1"/>
  <c r="L309" i="64"/>
  <c r="A306" i="47" l="1"/>
  <c r="N309" i="64"/>
  <c r="A307" i="47" l="1"/>
  <c r="P309" i="64"/>
  <c r="A308" i="47" l="1"/>
  <c r="R309" i="64"/>
  <c r="A309" i="47" l="1"/>
  <c r="T309" i="64"/>
  <c r="A310" i="47" l="1"/>
  <c r="B320" i="64"/>
  <c r="A311" i="47" l="1"/>
  <c r="D320" i="64"/>
  <c r="A312" i="47" l="1"/>
  <c r="F320" i="64"/>
  <c r="A313" i="47" l="1"/>
  <c r="H320" i="64"/>
  <c r="A314" i="47" l="1"/>
  <c r="J320" i="64"/>
  <c r="A315" i="47" l="1"/>
  <c r="L320" i="64"/>
  <c r="A316" i="47" l="1"/>
  <c r="N320" i="64"/>
  <c r="A317" i="47" l="1"/>
  <c r="P320" i="64"/>
  <c r="A318" i="47" l="1"/>
  <c r="R320" i="64"/>
  <c r="A319" i="47" l="1"/>
  <c r="T320" i="64"/>
  <c r="A320" i="47" l="1"/>
  <c r="B331" i="64"/>
  <c r="A321" i="47" l="1"/>
  <c r="D331" i="64"/>
  <c r="A322" i="47" l="1"/>
  <c r="F331" i="64"/>
  <c r="A323" i="47" l="1"/>
  <c r="H331" i="64"/>
  <c r="A324" i="47" l="1"/>
  <c r="J331" i="64"/>
  <c r="A325" i="47" l="1"/>
  <c r="L331" i="64"/>
  <c r="D175" i="63" l="1"/>
  <c r="B193" i="63"/>
  <c r="D22" i="63"/>
  <c r="L108" i="63"/>
  <c r="B61" i="63"/>
  <c r="D164" i="63"/>
  <c r="L153" i="63"/>
  <c r="B75" i="63"/>
  <c r="B94" i="63"/>
  <c r="D117" i="63"/>
  <c r="D91" i="63"/>
  <c r="D143" i="63"/>
  <c r="D50" i="63"/>
  <c r="B64" i="63"/>
  <c r="D114" i="63"/>
  <c r="D232" i="63"/>
  <c r="B56" i="63"/>
  <c r="L120" i="63"/>
  <c r="L40" i="63"/>
  <c r="D124" i="63"/>
  <c r="L259" i="63"/>
  <c r="L28" i="63"/>
  <c r="D39" i="63"/>
  <c r="D86" i="63"/>
  <c r="D42" i="63"/>
  <c r="D90" i="63"/>
  <c r="L211" i="63"/>
  <c r="L50" i="63"/>
  <c r="D61" i="63"/>
  <c r="L127" i="63"/>
  <c r="D231" i="63"/>
  <c r="L64" i="63"/>
  <c r="L60" i="63"/>
  <c r="B70" i="63"/>
  <c r="B175" i="63"/>
  <c r="B121" i="63"/>
  <c r="D21" i="63"/>
  <c r="B43" i="63"/>
  <c r="B99" i="63"/>
  <c r="B150" i="63"/>
  <c r="L101" i="63"/>
  <c r="L205" i="63"/>
  <c r="L141" i="63"/>
  <c r="D48" i="63"/>
  <c r="B18" i="63"/>
  <c r="D87" i="63"/>
  <c r="B65" i="63"/>
  <c r="B21" i="63"/>
  <c r="L106" i="63"/>
  <c r="L112" i="63"/>
  <c r="B31" i="63"/>
  <c r="L145" i="63"/>
  <c r="B177" i="63"/>
  <c r="B19" i="63"/>
  <c r="B201" i="63"/>
  <c r="B133" i="63"/>
  <c r="B85" i="63"/>
  <c r="L243" i="63"/>
  <c r="L119" i="63"/>
  <c r="B102" i="63"/>
  <c r="L136" i="63"/>
  <c r="D106" i="63"/>
  <c r="D24" i="63"/>
  <c r="D44" i="63"/>
  <c r="B169" i="63"/>
  <c r="B82" i="63"/>
  <c r="B91" i="63"/>
  <c r="D67" i="63"/>
  <c r="B87" i="63"/>
  <c r="B92" i="63"/>
  <c r="L59" i="63"/>
  <c r="B126" i="63"/>
  <c r="D171" i="63"/>
  <c r="L168" i="63"/>
  <c r="D150" i="63"/>
  <c r="B131" i="63"/>
  <c r="B59" i="63"/>
  <c r="D76" i="63"/>
  <c r="B158" i="63"/>
  <c r="D109" i="63"/>
  <c r="L71" i="63"/>
  <c r="B111" i="63"/>
  <c r="D138" i="63"/>
  <c r="L219" i="63"/>
  <c r="L63" i="63"/>
  <c r="B86" i="63"/>
  <c r="B28" i="63"/>
  <c r="L100" i="63"/>
  <c r="D62" i="63"/>
  <c r="L69" i="63"/>
  <c r="D136" i="63"/>
  <c r="D70" i="63"/>
  <c r="B89" i="63"/>
  <c r="B225" i="63"/>
  <c r="L31" i="63"/>
  <c r="L94" i="63"/>
  <c r="D78" i="63"/>
  <c r="D172" i="63"/>
  <c r="B138" i="63"/>
  <c r="L82" i="63"/>
  <c r="B249" i="63"/>
  <c r="L179" i="63"/>
  <c r="B116" i="63"/>
  <c r="L140" i="63"/>
  <c r="D79" i="63"/>
  <c r="L35" i="63"/>
  <c r="B162" i="63"/>
  <c r="D49" i="63"/>
  <c r="D270" i="63"/>
  <c r="D83" i="63"/>
  <c r="D75" i="63"/>
  <c r="B166" i="63"/>
  <c r="L104" i="63"/>
  <c r="D85" i="63"/>
  <c r="B142" i="63"/>
  <c r="B51" i="63"/>
  <c r="L87" i="63"/>
  <c r="D151" i="63"/>
  <c r="D238" i="63"/>
  <c r="D158" i="63"/>
  <c r="L30" i="63"/>
  <c r="L39" i="63"/>
  <c r="B38" i="63"/>
  <c r="D188" i="63"/>
  <c r="L26" i="63"/>
  <c r="D139" i="63"/>
  <c r="L25" i="63"/>
  <c r="D224" i="63"/>
  <c r="L193" i="63"/>
  <c r="D173" i="63"/>
  <c r="B120" i="63"/>
  <c r="L163" i="63"/>
  <c r="D77" i="63"/>
  <c r="L216" i="63"/>
  <c r="L107" i="63"/>
  <c r="L89" i="63"/>
  <c r="B163" i="63"/>
  <c r="B135" i="63"/>
  <c r="D121" i="63"/>
  <c r="L264" i="63"/>
  <c r="D118" i="63"/>
  <c r="L83" i="63"/>
  <c r="D266" i="63"/>
  <c r="L126" i="63"/>
  <c r="L221" i="63"/>
  <c r="L42" i="63"/>
  <c r="D214" i="63"/>
  <c r="L99" i="63"/>
  <c r="D166" i="63"/>
  <c r="D104" i="63"/>
  <c r="B145" i="63"/>
  <c r="L53" i="63"/>
  <c r="B231" i="63"/>
  <c r="D180" i="63"/>
  <c r="D181" i="63"/>
  <c r="D29" i="63"/>
  <c r="L214" i="63"/>
  <c r="D80" i="63"/>
  <c r="B72" i="63"/>
  <c r="D228" i="63"/>
  <c r="L138" i="63"/>
  <c r="L251" i="63"/>
  <c r="L36" i="63"/>
  <c r="D122" i="63"/>
  <c r="B165" i="63"/>
  <c r="D130" i="63"/>
  <c r="L155" i="63"/>
  <c r="B233" i="63"/>
  <c r="B97" i="63"/>
  <c r="B208" i="63"/>
  <c r="L175" i="63"/>
  <c r="D246" i="63"/>
  <c r="B202" i="63"/>
  <c r="B78" i="63"/>
  <c r="D159" i="63"/>
  <c r="L70" i="63"/>
  <c r="B157" i="63"/>
  <c r="D26" i="63"/>
  <c r="B159" i="63"/>
  <c r="L150" i="63"/>
  <c r="D203" i="63"/>
  <c r="B30" i="63"/>
  <c r="B149" i="63"/>
  <c r="D100" i="63"/>
  <c r="L213" i="63"/>
  <c r="B49" i="63"/>
  <c r="L169" i="63"/>
  <c r="B181" i="63"/>
  <c r="D113" i="63"/>
  <c r="L34" i="63"/>
  <c r="D72" i="63"/>
  <c r="D174" i="63"/>
  <c r="L86" i="63"/>
  <c r="B46" i="63"/>
  <c r="L91" i="63"/>
  <c r="L48" i="63"/>
  <c r="L65" i="63"/>
  <c r="B146" i="63"/>
  <c r="B52" i="63"/>
  <c r="D257" i="63"/>
  <c r="L261" i="63"/>
  <c r="B42" i="63"/>
  <c r="L46" i="63"/>
  <c r="D20" i="63"/>
  <c r="L217" i="63"/>
  <c r="D177" i="63"/>
  <c r="D218" i="63"/>
  <c r="D38" i="63"/>
  <c r="D219" i="63"/>
  <c r="L113" i="63"/>
  <c r="L97" i="63"/>
  <c r="B174" i="63"/>
  <c r="D69" i="63"/>
  <c r="L105" i="63"/>
  <c r="L271" i="63"/>
  <c r="B240" i="63"/>
  <c r="B198" i="63"/>
  <c r="D185" i="63"/>
  <c r="D225" i="63"/>
  <c r="L54" i="63"/>
  <c r="D102" i="63"/>
  <c r="D27" i="63"/>
  <c r="L37" i="63"/>
  <c r="D57" i="63"/>
  <c r="L131" i="63"/>
  <c r="D222" i="63"/>
  <c r="L96" i="63"/>
  <c r="L45" i="63"/>
  <c r="D34" i="63"/>
  <c r="L157" i="63"/>
  <c r="L77" i="63"/>
  <c r="D53" i="63"/>
  <c r="B23" i="63"/>
  <c r="D182" i="63"/>
  <c r="L98" i="63"/>
  <c r="L109" i="63"/>
  <c r="B47" i="63"/>
  <c r="L185" i="63"/>
  <c r="L115" i="63"/>
  <c r="D30" i="63"/>
  <c r="L161" i="63"/>
  <c r="D179" i="63"/>
  <c r="B189" i="63"/>
  <c r="B123" i="63"/>
  <c r="B197" i="63"/>
  <c r="B54" i="63"/>
  <c r="L244" i="63"/>
  <c r="D89" i="63"/>
  <c r="D240" i="63"/>
  <c r="B211" i="63"/>
  <c r="D268" i="63"/>
  <c r="L260" i="63"/>
  <c r="B119" i="63"/>
  <c r="L118" i="63"/>
  <c r="L231" i="63"/>
  <c r="B241" i="63"/>
  <c r="L95" i="63"/>
  <c r="B257" i="63"/>
  <c r="B255" i="63"/>
  <c r="L180" i="63"/>
  <c r="L230" i="63"/>
  <c r="B35" i="63"/>
  <c r="D73" i="63"/>
  <c r="D112" i="63"/>
  <c r="B130" i="63"/>
  <c r="L189" i="63"/>
  <c r="L43" i="63"/>
  <c r="B29" i="63"/>
  <c r="D262" i="63"/>
  <c r="L178" i="63"/>
  <c r="B27" i="63"/>
  <c r="L268" i="63"/>
  <c r="B83" i="63"/>
  <c r="D47" i="63"/>
  <c r="D98" i="63"/>
  <c r="D160" i="63"/>
  <c r="D245" i="63"/>
  <c r="B50" i="63"/>
  <c r="D229" i="63"/>
  <c r="B191" i="63"/>
  <c r="L159" i="63"/>
  <c r="D230" i="63"/>
  <c r="D248" i="63"/>
  <c r="L202" i="63"/>
  <c r="L204" i="63"/>
  <c r="B62" i="63"/>
  <c r="B32" i="63"/>
  <c r="B178" i="63"/>
  <c r="D103" i="63"/>
  <c r="B57" i="63"/>
  <c r="D58" i="63"/>
  <c r="L164" i="63"/>
  <c r="D63" i="63"/>
  <c r="B117" i="63"/>
  <c r="L267" i="63"/>
  <c r="D134" i="63"/>
  <c r="D56" i="63"/>
  <c r="D186" i="63"/>
  <c r="B236" i="63"/>
  <c r="D154" i="63"/>
  <c r="L191" i="63"/>
  <c r="B137" i="63"/>
  <c r="B244" i="63"/>
  <c r="L200" i="63"/>
  <c r="D111" i="63"/>
  <c r="L228" i="63"/>
  <c r="D209" i="63"/>
  <c r="D271" i="63"/>
  <c r="D120" i="63"/>
  <c r="L262" i="63"/>
  <c r="D108" i="63"/>
  <c r="D126" i="63"/>
  <c r="B24" i="63"/>
  <c r="B112" i="63"/>
  <c r="B69" i="63"/>
  <c r="D202" i="63"/>
  <c r="D128" i="63"/>
  <c r="B203" i="63"/>
  <c r="L130" i="63"/>
  <c r="B41" i="63"/>
  <c r="B33" i="63"/>
  <c r="D255" i="63"/>
  <c r="L92" i="63"/>
  <c r="L102" i="63"/>
  <c r="B242" i="63"/>
  <c r="L197" i="63"/>
  <c r="B20" i="63"/>
  <c r="D59" i="63"/>
  <c r="L176" i="63"/>
  <c r="B195" i="63"/>
  <c r="D82" i="63"/>
  <c r="L111" i="63"/>
  <c r="B207" i="63"/>
  <c r="B171" i="63"/>
  <c r="D28" i="63"/>
  <c r="B73" i="63"/>
  <c r="B134" i="63"/>
  <c r="B48" i="63"/>
  <c r="B108" i="63"/>
  <c r="B219" i="63"/>
  <c r="B58" i="63"/>
  <c r="B167" i="63"/>
  <c r="L73" i="63"/>
  <c r="L223" i="63"/>
  <c r="D35" i="63"/>
  <c r="L132" i="63"/>
  <c r="L134" i="63"/>
  <c r="D68" i="63"/>
  <c r="B93" i="63"/>
  <c r="D36" i="63"/>
  <c r="B103" i="63"/>
  <c r="L182" i="63"/>
  <c r="B80" i="63"/>
  <c r="B265" i="63"/>
  <c r="D157" i="63"/>
  <c r="L90" i="63"/>
  <c r="L66" i="63"/>
  <c r="B263" i="63"/>
  <c r="L210" i="63"/>
  <c r="L125" i="63"/>
  <c r="B187" i="63"/>
  <c r="L156" i="63"/>
  <c r="L47" i="63"/>
  <c r="D208" i="63"/>
  <c r="L270" i="63"/>
  <c r="B147" i="63"/>
  <c r="B172" i="63"/>
  <c r="L171" i="63"/>
  <c r="D107" i="63"/>
  <c r="B184" i="63"/>
  <c r="D199" i="63"/>
  <c r="B188" i="63"/>
  <c r="D167" i="63"/>
  <c r="L233" i="63"/>
  <c r="D81" i="63"/>
  <c r="D141" i="63"/>
  <c r="L68" i="63"/>
  <c r="D93" i="63"/>
  <c r="L24" i="63"/>
  <c r="B229" i="63"/>
  <c r="D221" i="63"/>
  <c r="D197" i="63"/>
  <c r="D201" i="63"/>
  <c r="L103" i="63"/>
  <c r="B232" i="63"/>
  <c r="B248" i="63"/>
  <c r="B228" i="63"/>
  <c r="L151" i="63"/>
  <c r="L222" i="63"/>
  <c r="D165" i="63"/>
  <c r="D253" i="63"/>
  <c r="B269" i="63"/>
  <c r="B243" i="63"/>
  <c r="D146" i="63"/>
  <c r="L122" i="63"/>
  <c r="B199" i="63"/>
  <c r="D125" i="63"/>
  <c r="D163" i="63"/>
  <c r="B270" i="63"/>
  <c r="D37" i="63"/>
  <c r="D191" i="63"/>
  <c r="D101" i="63"/>
  <c r="B37" i="63"/>
  <c r="L116" i="63"/>
  <c r="B144" i="63"/>
  <c r="L114" i="63"/>
  <c r="D242" i="63"/>
  <c r="L62" i="63"/>
  <c r="L76" i="63"/>
  <c r="B109" i="63"/>
  <c r="D200" i="63"/>
  <c r="L81" i="63"/>
  <c r="D31" i="63"/>
  <c r="B215" i="63"/>
  <c r="B210" i="63"/>
  <c r="B141" i="63"/>
  <c r="L147" i="63"/>
  <c r="B128" i="63"/>
  <c r="B250" i="63"/>
  <c r="L194" i="63"/>
  <c r="B220" i="63"/>
  <c r="B217" i="63"/>
  <c r="B77" i="63"/>
  <c r="D132" i="63"/>
  <c r="D115" i="63"/>
  <c r="D140" i="63"/>
  <c r="D216" i="63"/>
  <c r="D213" i="63"/>
  <c r="D207" i="63"/>
  <c r="D127" i="63"/>
  <c r="L55" i="63"/>
  <c r="L56" i="63"/>
  <c r="L174" i="63"/>
  <c r="D193" i="63"/>
  <c r="B264" i="63"/>
  <c r="L22" i="63"/>
  <c r="D249" i="63"/>
  <c r="B118" i="63"/>
  <c r="L57" i="63"/>
  <c r="L93" i="63"/>
  <c r="L186" i="63"/>
  <c r="L265" i="63"/>
  <c r="D269" i="63"/>
  <c r="D116" i="63"/>
  <c r="B98" i="63"/>
  <c r="L172" i="63"/>
  <c r="D161" i="63"/>
  <c r="L21" i="63"/>
  <c r="B256" i="63"/>
  <c r="L149" i="63"/>
  <c r="B96" i="63"/>
  <c r="L80" i="63"/>
  <c r="L254" i="63"/>
  <c r="B230" i="63"/>
  <c r="B254" i="63"/>
  <c r="B63" i="63"/>
  <c r="B155" i="63"/>
  <c r="B266" i="63"/>
  <c r="B259" i="63"/>
  <c r="D60" i="63"/>
  <c r="D84" i="63"/>
  <c r="L58" i="63"/>
  <c r="D241" i="63"/>
  <c r="D71" i="63"/>
  <c r="L201" i="63"/>
  <c r="L88" i="63"/>
  <c r="D260" i="63"/>
  <c r="L51" i="63"/>
  <c r="L246" i="63"/>
  <c r="D145" i="63"/>
  <c r="D190" i="63"/>
  <c r="L44" i="63"/>
  <c r="L227" i="63"/>
  <c r="D256" i="63"/>
  <c r="B245" i="63"/>
  <c r="L52" i="63"/>
  <c r="B95" i="63"/>
  <c r="D133" i="63"/>
  <c r="L269" i="63"/>
  <c r="B84" i="63"/>
  <c r="D135" i="63"/>
  <c r="D272" i="63"/>
  <c r="B247" i="63"/>
  <c r="L190" i="63"/>
  <c r="L27" i="63"/>
  <c r="B115" i="63"/>
  <c r="B267" i="63"/>
  <c r="D204" i="63"/>
  <c r="D198" i="63"/>
  <c r="D264" i="63"/>
  <c r="D94" i="63"/>
  <c r="D223" i="63"/>
  <c r="B224" i="63"/>
  <c r="B129" i="63"/>
  <c r="D176" i="63"/>
  <c r="D252" i="63"/>
  <c r="B156" i="63"/>
  <c r="B55" i="63"/>
  <c r="L232" i="63"/>
  <c r="B253" i="63"/>
  <c r="L170" i="63"/>
  <c r="L199" i="63"/>
  <c r="D105" i="63"/>
  <c r="B148" i="63"/>
  <c r="D237" i="63"/>
  <c r="B39" i="63"/>
  <c r="L234" i="63"/>
  <c r="B206" i="63"/>
  <c r="L79" i="63"/>
  <c r="D155" i="63"/>
  <c r="L166" i="63"/>
  <c r="D251" i="63"/>
  <c r="B237" i="63"/>
  <c r="B194" i="63"/>
  <c r="L245" i="63"/>
  <c r="B261" i="63"/>
  <c r="L85" i="63"/>
  <c r="B179" i="63"/>
  <c r="L250" i="63"/>
  <c r="D217" i="63"/>
  <c r="L148" i="63"/>
  <c r="L181" i="63"/>
  <c r="D129" i="63"/>
  <c r="L252" i="63"/>
  <c r="B268" i="63"/>
  <c r="L255" i="63"/>
  <c r="B238" i="63"/>
  <c r="L187" i="63"/>
  <c r="D123" i="63"/>
  <c r="L224" i="63"/>
  <c r="D258" i="63"/>
  <c r="D40" i="63"/>
  <c r="L183" i="63"/>
  <c r="D187" i="63"/>
  <c r="B136" i="63"/>
  <c r="L75" i="63"/>
  <c r="D261" i="63"/>
  <c r="B221" i="63"/>
  <c r="L41" i="63"/>
  <c r="D192" i="63"/>
  <c r="L195" i="63"/>
  <c r="L196" i="63"/>
  <c r="B214" i="63"/>
  <c r="B239" i="63"/>
  <c r="D52" i="63"/>
  <c r="D236" i="63"/>
  <c r="B45" i="63"/>
  <c r="B234" i="63"/>
  <c r="L143" i="63"/>
  <c r="D95" i="63"/>
  <c r="B183" i="63"/>
  <c r="D243" i="63"/>
  <c r="L218" i="63"/>
  <c r="B246" i="63"/>
  <c r="D250" i="63"/>
  <c r="D64" i="63"/>
  <c r="B258" i="63"/>
  <c r="L74" i="63"/>
  <c r="L123" i="63"/>
  <c r="L192" i="63"/>
  <c r="D43" i="63"/>
  <c r="D96" i="63"/>
  <c r="L177" i="63"/>
  <c r="B223" i="63"/>
  <c r="B161" i="63"/>
  <c r="L165" i="63"/>
  <c r="L188" i="63"/>
  <c r="L209" i="63"/>
  <c r="B218" i="63"/>
  <c r="D32" i="63"/>
  <c r="B143" i="63"/>
  <c r="B53" i="63"/>
  <c r="B226" i="63"/>
  <c r="D168" i="63"/>
  <c r="D51" i="63"/>
  <c r="L152" i="63"/>
  <c r="B68" i="63"/>
  <c r="B154" i="63"/>
  <c r="B251" i="63"/>
  <c r="L240" i="63"/>
  <c r="D46" i="63"/>
  <c r="B176" i="63"/>
  <c r="L61" i="63"/>
  <c r="B160" i="63"/>
  <c r="L235" i="63"/>
  <c r="L137" i="63"/>
  <c r="B25" i="63"/>
  <c r="B71" i="63"/>
  <c r="B209" i="63"/>
  <c r="D153" i="63"/>
  <c r="L220" i="63"/>
  <c r="D178" i="63"/>
  <c r="D194" i="63"/>
  <c r="L133" i="63"/>
  <c r="D45" i="63"/>
  <c r="D184" i="63"/>
  <c r="B262" i="63"/>
  <c r="B168" i="63"/>
  <c r="L23" i="63"/>
  <c r="B205" i="63"/>
  <c r="D54" i="63"/>
  <c r="L263" i="63"/>
  <c r="L256" i="63"/>
  <c r="D211" i="63"/>
  <c r="B192" i="63"/>
  <c r="B114" i="63"/>
  <c r="D183" i="63"/>
  <c r="L32" i="63"/>
  <c r="B151" i="63"/>
  <c r="L38" i="63"/>
  <c r="L238" i="63"/>
  <c r="D196" i="63"/>
  <c r="L198" i="63"/>
  <c r="D247" i="63"/>
  <c r="L129" i="63"/>
  <c r="B152" i="63"/>
  <c r="B132" i="63"/>
  <c r="L135" i="63"/>
  <c r="D25" i="63"/>
  <c r="D244" i="63"/>
  <c r="B196" i="63"/>
  <c r="B100" i="63"/>
  <c r="L72" i="63"/>
  <c r="L237" i="63"/>
  <c r="D169" i="63"/>
  <c r="B106" i="63"/>
  <c r="B76" i="63"/>
  <c r="L139" i="63"/>
  <c r="L258" i="63"/>
  <c r="L239" i="63"/>
  <c r="D263" i="63"/>
  <c r="D88" i="63"/>
  <c r="L128" i="63"/>
  <c r="L257" i="63"/>
  <c r="B66" i="63"/>
  <c r="B104" i="63"/>
  <c r="D170" i="63"/>
  <c r="L225" i="63"/>
  <c r="D206" i="63"/>
  <c r="B153" i="63"/>
  <c r="D220" i="63"/>
  <c r="D137" i="63"/>
  <c r="L247" i="63"/>
  <c r="B180" i="63"/>
  <c r="L146" i="63"/>
  <c r="L208" i="63"/>
  <c r="B186" i="63"/>
  <c r="B139" i="63"/>
  <c r="B212" i="63"/>
  <c r="D254" i="63"/>
  <c r="D74" i="63"/>
  <c r="L226" i="63"/>
  <c r="L184" i="63"/>
  <c r="L124" i="63"/>
  <c r="D41" i="63"/>
  <c r="B44" i="63"/>
  <c r="B74" i="63"/>
  <c r="D65" i="63"/>
  <c r="D92" i="63"/>
  <c r="L236" i="63"/>
  <c r="D215" i="63"/>
  <c r="D144" i="63"/>
  <c r="B204" i="63"/>
  <c r="B260" i="63"/>
  <c r="L142" i="63"/>
  <c r="L207" i="63"/>
  <c r="B101" i="63"/>
  <c r="D162" i="63"/>
  <c r="B170" i="63"/>
  <c r="B90" i="63"/>
  <c r="D195" i="63"/>
  <c r="D147" i="63"/>
  <c r="D119" i="63"/>
  <c r="B190" i="63"/>
  <c r="B105" i="63"/>
  <c r="L78" i="63"/>
  <c r="D226" i="63"/>
  <c r="D142" i="63"/>
  <c r="B79" i="63"/>
  <c r="B107" i="63"/>
  <c r="L229" i="63"/>
  <c r="L203" i="63"/>
  <c r="L215" i="63"/>
  <c r="B140" i="63"/>
  <c r="L206" i="63"/>
  <c r="B216" i="63"/>
  <c r="B40" i="63"/>
  <c r="B60" i="63"/>
  <c r="B88" i="63"/>
  <c r="D235" i="63"/>
  <c r="L121" i="63"/>
  <c r="D110" i="63"/>
  <c r="D212" i="63"/>
  <c r="D259" i="63"/>
  <c r="L266" i="63"/>
  <c r="L84" i="63"/>
  <c r="D233" i="63"/>
  <c r="L167" i="63"/>
  <c r="L248" i="63"/>
  <c r="B185" i="63"/>
  <c r="B36" i="63"/>
  <c r="B200" i="63"/>
  <c r="D66" i="63"/>
  <c r="B127" i="63"/>
  <c r="L162" i="63"/>
  <c r="B222" i="63"/>
  <c r="B122" i="63"/>
  <c r="B26" i="63"/>
  <c r="B81" i="63"/>
  <c r="D99" i="63"/>
  <c r="D97" i="63"/>
  <c r="D23" i="63"/>
  <c r="D210" i="63"/>
  <c r="B173" i="63"/>
  <c r="B227" i="63"/>
  <c r="L173" i="63"/>
  <c r="L154" i="63"/>
  <c r="L212" i="63"/>
  <c r="B125" i="63"/>
  <c r="D156" i="63"/>
  <c r="L249" i="63"/>
  <c r="L67" i="63"/>
  <c r="B182" i="63"/>
  <c r="B22" i="63"/>
  <c r="D148" i="63"/>
  <c r="L144" i="63"/>
  <c r="L110" i="63"/>
  <c r="D267" i="63"/>
  <c r="L117" i="63"/>
  <c r="D131" i="63"/>
  <c r="D205" i="63"/>
  <c r="L241" i="63"/>
  <c r="D189" i="63"/>
  <c r="D152" i="63"/>
  <c r="D234" i="63"/>
  <c r="L272" i="63"/>
  <c r="B113" i="63"/>
  <c r="B67" i="63"/>
  <c r="B271" i="63"/>
  <c r="B235" i="63"/>
  <c r="L33" i="63"/>
  <c r="L29" i="63"/>
  <c r="L158" i="63"/>
  <c r="B252" i="63"/>
  <c r="D55" i="63"/>
  <c r="L49" i="63"/>
  <c r="D239" i="63"/>
  <c r="L242" i="63"/>
  <c r="B213" i="63"/>
  <c r="L160" i="63"/>
  <c r="B34" i="63"/>
  <c r="D265" i="63"/>
  <c r="L253" i="63"/>
  <c r="B124" i="63"/>
  <c r="D149" i="63"/>
  <c r="B272" i="63"/>
  <c r="B164" i="63"/>
  <c r="B110" i="63"/>
  <c r="D227" i="63"/>
  <c r="D33" i="63"/>
  <c r="A326" i="47"/>
  <c r="N331" i="64"/>
  <c r="C68" i="63" l="1"/>
  <c r="K68" i="63"/>
  <c r="J68" i="63"/>
  <c r="C155" i="63"/>
  <c r="K155" i="63"/>
  <c r="J155" i="63"/>
  <c r="C203" i="63"/>
  <c r="J203" i="63"/>
  <c r="K203" i="63"/>
  <c r="C88" i="63"/>
  <c r="J88" i="63"/>
  <c r="K88" i="63"/>
  <c r="C152" i="63"/>
  <c r="J152" i="63"/>
  <c r="K152" i="63"/>
  <c r="C114" i="63"/>
  <c r="J114" i="63"/>
  <c r="K114" i="63"/>
  <c r="C25" i="63"/>
  <c r="K25" i="63"/>
  <c r="J25" i="63"/>
  <c r="C39" i="63"/>
  <c r="J39" i="63"/>
  <c r="K39" i="63"/>
  <c r="C115" i="63"/>
  <c r="K115" i="63"/>
  <c r="J115" i="63"/>
  <c r="C245" i="63"/>
  <c r="K245" i="63"/>
  <c r="J245" i="63"/>
  <c r="C63" i="63"/>
  <c r="J63" i="63"/>
  <c r="K63" i="63"/>
  <c r="C264" i="63"/>
  <c r="K264" i="63"/>
  <c r="J264" i="63"/>
  <c r="C210" i="63"/>
  <c r="J210" i="63"/>
  <c r="K210" i="63"/>
  <c r="C144" i="63"/>
  <c r="J144" i="63"/>
  <c r="K144" i="63"/>
  <c r="C228" i="63"/>
  <c r="K228" i="63"/>
  <c r="J228" i="63"/>
  <c r="C93" i="63"/>
  <c r="K93" i="63"/>
  <c r="J93" i="63"/>
  <c r="C134" i="63"/>
  <c r="K134" i="63"/>
  <c r="J134" i="63"/>
  <c r="C83" i="63"/>
  <c r="J83" i="63"/>
  <c r="K83" i="63"/>
  <c r="C35" i="63"/>
  <c r="K35" i="63"/>
  <c r="J35" i="63"/>
  <c r="C211" i="63"/>
  <c r="J211" i="63"/>
  <c r="K211" i="63"/>
  <c r="C240" i="63"/>
  <c r="K240" i="63"/>
  <c r="J240" i="63"/>
  <c r="C46" i="63"/>
  <c r="K46" i="63"/>
  <c r="J46" i="63"/>
  <c r="C149" i="63"/>
  <c r="J149" i="63"/>
  <c r="K149" i="63"/>
  <c r="C202" i="63"/>
  <c r="J202" i="63"/>
  <c r="K202" i="63"/>
  <c r="C138" i="63"/>
  <c r="J138" i="63"/>
  <c r="K138" i="63"/>
  <c r="C131" i="63"/>
  <c r="J131" i="63"/>
  <c r="K131" i="63"/>
  <c r="C169" i="63"/>
  <c r="J169" i="63"/>
  <c r="K169" i="63"/>
  <c r="C19" i="63"/>
  <c r="J19" i="63"/>
  <c r="K19" i="63"/>
  <c r="C48" i="63"/>
  <c r="J48" i="63"/>
  <c r="K48" i="63"/>
  <c r="C60" i="63"/>
  <c r="K60" i="63"/>
  <c r="J60" i="63"/>
  <c r="C90" i="63"/>
  <c r="J90" i="63"/>
  <c r="K90" i="63"/>
  <c r="C153" i="63"/>
  <c r="J153" i="63"/>
  <c r="K153" i="63"/>
  <c r="C100" i="63"/>
  <c r="K100" i="63"/>
  <c r="J100" i="63"/>
  <c r="C168" i="63"/>
  <c r="K168" i="63"/>
  <c r="J168" i="63"/>
  <c r="C161" i="63"/>
  <c r="K161" i="63"/>
  <c r="J161" i="63"/>
  <c r="C45" i="63"/>
  <c r="J45" i="63"/>
  <c r="K45" i="63"/>
  <c r="C238" i="63"/>
  <c r="J238" i="63"/>
  <c r="K238" i="63"/>
  <c r="C261" i="63"/>
  <c r="J261" i="63"/>
  <c r="K261" i="63"/>
  <c r="C254" i="63"/>
  <c r="J254" i="63"/>
  <c r="K254" i="63"/>
  <c r="C215" i="63"/>
  <c r="J215" i="63"/>
  <c r="K215" i="63"/>
  <c r="C248" i="63"/>
  <c r="K248" i="63"/>
  <c r="J248" i="63"/>
  <c r="C20" i="63"/>
  <c r="J20" i="63"/>
  <c r="K20" i="63"/>
  <c r="C117" i="63"/>
  <c r="K117" i="63"/>
  <c r="J117" i="63"/>
  <c r="C30" i="63"/>
  <c r="J30" i="63"/>
  <c r="K30" i="63"/>
  <c r="C28" i="63"/>
  <c r="K28" i="63"/>
  <c r="J28" i="63"/>
  <c r="C177" i="63"/>
  <c r="K177" i="63"/>
  <c r="J177" i="63"/>
  <c r="C94" i="63"/>
  <c r="J94" i="63"/>
  <c r="K94" i="63"/>
  <c r="C71" i="63"/>
  <c r="J71" i="63"/>
  <c r="K71" i="63"/>
  <c r="C156" i="63"/>
  <c r="K156" i="63"/>
  <c r="J156" i="63"/>
  <c r="C170" i="63"/>
  <c r="J170" i="63"/>
  <c r="K170" i="63"/>
  <c r="C196" i="63"/>
  <c r="K196" i="63"/>
  <c r="J196" i="63"/>
  <c r="C262" i="63"/>
  <c r="K262" i="63"/>
  <c r="J262" i="63"/>
  <c r="C223" i="63"/>
  <c r="J223" i="63"/>
  <c r="K223" i="63"/>
  <c r="C136" i="63"/>
  <c r="K136" i="63"/>
  <c r="J136" i="63"/>
  <c r="C148" i="63"/>
  <c r="J148" i="63"/>
  <c r="K148" i="63"/>
  <c r="C129" i="63"/>
  <c r="K129" i="63"/>
  <c r="J129" i="63"/>
  <c r="C230" i="63"/>
  <c r="J230" i="63"/>
  <c r="K230" i="63"/>
  <c r="C98" i="63"/>
  <c r="J98" i="63"/>
  <c r="K98" i="63"/>
  <c r="C77" i="63"/>
  <c r="J77" i="63"/>
  <c r="K77" i="63"/>
  <c r="C37" i="63"/>
  <c r="J37" i="63"/>
  <c r="K37" i="63"/>
  <c r="C232" i="63"/>
  <c r="J232" i="63"/>
  <c r="K232" i="63"/>
  <c r="C263" i="63"/>
  <c r="K263" i="63"/>
  <c r="J263" i="63"/>
  <c r="C69" i="63"/>
  <c r="J69" i="63"/>
  <c r="K69" i="63"/>
  <c r="C27" i="63"/>
  <c r="J27" i="63"/>
  <c r="K27" i="63"/>
  <c r="C231" i="63"/>
  <c r="K231" i="63"/>
  <c r="J231" i="63"/>
  <c r="C86" i="63"/>
  <c r="K86" i="63"/>
  <c r="J86" i="63"/>
  <c r="C75" i="63"/>
  <c r="K75" i="63"/>
  <c r="J75" i="63"/>
  <c r="C258" i="63"/>
  <c r="J258" i="63"/>
  <c r="K258" i="63"/>
  <c r="C271" i="63"/>
  <c r="K271" i="63"/>
  <c r="J271" i="63"/>
  <c r="C67" i="63"/>
  <c r="J67" i="63"/>
  <c r="K67" i="63"/>
  <c r="C125" i="63"/>
  <c r="K125" i="63"/>
  <c r="J125" i="63"/>
  <c r="C122" i="63"/>
  <c r="J122" i="63"/>
  <c r="K122" i="63"/>
  <c r="C107" i="63"/>
  <c r="J107" i="63"/>
  <c r="K107" i="63"/>
  <c r="C212" i="63"/>
  <c r="J212" i="63"/>
  <c r="K212" i="63"/>
  <c r="C192" i="63"/>
  <c r="K192" i="63"/>
  <c r="J192" i="63"/>
  <c r="C246" i="63"/>
  <c r="K246" i="63"/>
  <c r="J246" i="63"/>
  <c r="C268" i="63"/>
  <c r="J268" i="63"/>
  <c r="K268" i="63"/>
  <c r="C194" i="63"/>
  <c r="K194" i="63"/>
  <c r="J194" i="63"/>
  <c r="C224" i="63"/>
  <c r="J224" i="63"/>
  <c r="K224" i="63"/>
  <c r="C247" i="63"/>
  <c r="K247" i="63"/>
  <c r="J247" i="63"/>
  <c r="C217" i="63"/>
  <c r="J217" i="63"/>
  <c r="K217" i="63"/>
  <c r="C243" i="63"/>
  <c r="K243" i="63"/>
  <c r="J243" i="63"/>
  <c r="C172" i="63"/>
  <c r="J172" i="63"/>
  <c r="K172" i="63"/>
  <c r="C73" i="63"/>
  <c r="K73" i="63"/>
  <c r="J73" i="63"/>
  <c r="C112" i="63"/>
  <c r="J112" i="63"/>
  <c r="K112" i="63"/>
  <c r="C255" i="63"/>
  <c r="J255" i="63"/>
  <c r="K255" i="63"/>
  <c r="C47" i="63"/>
  <c r="K47" i="63"/>
  <c r="J47" i="63"/>
  <c r="C208" i="63"/>
  <c r="J208" i="63"/>
  <c r="K208" i="63"/>
  <c r="C120" i="63"/>
  <c r="K120" i="63"/>
  <c r="J120" i="63"/>
  <c r="C150" i="63"/>
  <c r="J150" i="63"/>
  <c r="K150" i="63"/>
  <c r="C221" i="63"/>
  <c r="K221" i="63"/>
  <c r="J221" i="63"/>
  <c r="C38" i="63"/>
  <c r="K38" i="63"/>
  <c r="J38" i="63"/>
  <c r="C235" i="63"/>
  <c r="K235" i="63"/>
  <c r="J235" i="63"/>
  <c r="C26" i="63"/>
  <c r="K26" i="63"/>
  <c r="J26" i="63"/>
  <c r="C110" i="63"/>
  <c r="K110" i="63"/>
  <c r="J110" i="63"/>
  <c r="C113" i="63"/>
  <c r="J113" i="63"/>
  <c r="K113" i="63"/>
  <c r="C222" i="63"/>
  <c r="J222" i="63"/>
  <c r="K222" i="63"/>
  <c r="C40" i="63"/>
  <c r="K40" i="63"/>
  <c r="J40" i="63"/>
  <c r="C79" i="63"/>
  <c r="K79" i="63"/>
  <c r="J79" i="63"/>
  <c r="C101" i="63"/>
  <c r="K101" i="63"/>
  <c r="J101" i="63"/>
  <c r="C74" i="63"/>
  <c r="K74" i="63"/>
  <c r="J74" i="63"/>
  <c r="C139" i="63"/>
  <c r="J139" i="63"/>
  <c r="K139" i="63"/>
  <c r="C160" i="63"/>
  <c r="J160" i="63"/>
  <c r="K160" i="63"/>
  <c r="C226" i="63"/>
  <c r="J226" i="63"/>
  <c r="K226" i="63"/>
  <c r="C239" i="63"/>
  <c r="J239" i="63"/>
  <c r="K239" i="63"/>
  <c r="C237" i="63"/>
  <c r="J237" i="63"/>
  <c r="K237" i="63"/>
  <c r="C269" i="63"/>
  <c r="K269" i="63"/>
  <c r="J269" i="63"/>
  <c r="C147" i="63"/>
  <c r="K147" i="63"/>
  <c r="J147" i="63"/>
  <c r="C242" i="63"/>
  <c r="K242" i="63"/>
  <c r="J242" i="63"/>
  <c r="C24" i="63"/>
  <c r="K24" i="63"/>
  <c r="J24" i="63"/>
  <c r="C244" i="63"/>
  <c r="J244" i="63"/>
  <c r="K244" i="63"/>
  <c r="C191" i="63"/>
  <c r="J191" i="63"/>
  <c r="K191" i="63"/>
  <c r="C257" i="63"/>
  <c r="K257" i="63"/>
  <c r="J257" i="63"/>
  <c r="C42" i="63"/>
  <c r="K42" i="63"/>
  <c r="J42" i="63"/>
  <c r="C159" i="63"/>
  <c r="K159" i="63"/>
  <c r="J159" i="63"/>
  <c r="C97" i="63"/>
  <c r="K97" i="63"/>
  <c r="J97" i="63"/>
  <c r="C162" i="63"/>
  <c r="J162" i="63"/>
  <c r="K162" i="63"/>
  <c r="C126" i="63"/>
  <c r="J126" i="63"/>
  <c r="K126" i="63"/>
  <c r="C31" i="63"/>
  <c r="J31" i="63"/>
  <c r="K31" i="63"/>
  <c r="C99" i="63"/>
  <c r="J99" i="63"/>
  <c r="K99" i="63"/>
  <c r="C34" i="63"/>
  <c r="J34" i="63"/>
  <c r="K34" i="63"/>
  <c r="C179" i="63"/>
  <c r="J179" i="63"/>
  <c r="K179" i="63"/>
  <c r="C164" i="63"/>
  <c r="J164" i="63"/>
  <c r="K164" i="63"/>
  <c r="C186" i="63"/>
  <c r="J186" i="63"/>
  <c r="K186" i="63"/>
  <c r="C104" i="63"/>
  <c r="K104" i="63"/>
  <c r="J104" i="63"/>
  <c r="C53" i="63"/>
  <c r="K53" i="63"/>
  <c r="J53" i="63"/>
  <c r="C96" i="63"/>
  <c r="J96" i="63"/>
  <c r="K96" i="63"/>
  <c r="C220" i="63"/>
  <c r="J220" i="63"/>
  <c r="K220" i="63"/>
  <c r="C171" i="63"/>
  <c r="J171" i="63"/>
  <c r="K171" i="63"/>
  <c r="C137" i="63"/>
  <c r="K137" i="63"/>
  <c r="J137" i="63"/>
  <c r="C57" i="63"/>
  <c r="J57" i="63"/>
  <c r="K57" i="63"/>
  <c r="C29" i="63"/>
  <c r="J29" i="63"/>
  <c r="K29" i="63"/>
  <c r="C54" i="63"/>
  <c r="K54" i="63"/>
  <c r="J54" i="63"/>
  <c r="C233" i="63"/>
  <c r="K233" i="63"/>
  <c r="J233" i="63"/>
  <c r="C145" i="63"/>
  <c r="K145" i="63"/>
  <c r="J145" i="63"/>
  <c r="C102" i="63"/>
  <c r="J102" i="63"/>
  <c r="K102" i="63"/>
  <c r="C43" i="63"/>
  <c r="K43" i="63"/>
  <c r="J43" i="63"/>
  <c r="C56" i="63"/>
  <c r="J56" i="63"/>
  <c r="K56" i="63"/>
  <c r="C61" i="63"/>
  <c r="J61" i="63"/>
  <c r="K61" i="63"/>
  <c r="C198" i="63"/>
  <c r="K198" i="63"/>
  <c r="J198" i="63"/>
  <c r="C213" i="63"/>
  <c r="J213" i="63"/>
  <c r="K213" i="63"/>
  <c r="C81" i="63"/>
  <c r="J81" i="63"/>
  <c r="K81" i="63"/>
  <c r="C272" i="63"/>
  <c r="J272" i="63"/>
  <c r="K272" i="63"/>
  <c r="C252" i="63"/>
  <c r="K252" i="63"/>
  <c r="J252" i="63"/>
  <c r="C127" i="63"/>
  <c r="J127" i="63"/>
  <c r="K127" i="63"/>
  <c r="C216" i="63"/>
  <c r="J216" i="63"/>
  <c r="K216" i="63"/>
  <c r="C44" i="63"/>
  <c r="J44" i="63"/>
  <c r="K44" i="63"/>
  <c r="C66" i="63"/>
  <c r="K66" i="63"/>
  <c r="J66" i="63"/>
  <c r="C176" i="63"/>
  <c r="J176" i="63"/>
  <c r="K176" i="63"/>
  <c r="C143" i="63"/>
  <c r="J143" i="63"/>
  <c r="K143" i="63"/>
  <c r="C183" i="63"/>
  <c r="K183" i="63"/>
  <c r="J183" i="63"/>
  <c r="C214" i="63"/>
  <c r="J214" i="63"/>
  <c r="K214" i="63"/>
  <c r="C253" i="63"/>
  <c r="J253" i="63"/>
  <c r="K253" i="63"/>
  <c r="C84" i="63"/>
  <c r="K84" i="63"/>
  <c r="J84" i="63"/>
  <c r="C109" i="63"/>
  <c r="J109" i="63"/>
  <c r="K109" i="63"/>
  <c r="C188" i="63"/>
  <c r="J188" i="63"/>
  <c r="K188" i="63"/>
  <c r="C207" i="63"/>
  <c r="J207" i="63"/>
  <c r="K207" i="63"/>
  <c r="C50" i="63"/>
  <c r="J50" i="63"/>
  <c r="K50" i="63"/>
  <c r="C241" i="63"/>
  <c r="J241" i="63"/>
  <c r="K241" i="63"/>
  <c r="C197" i="63"/>
  <c r="K197" i="63"/>
  <c r="J197" i="63"/>
  <c r="C174" i="63"/>
  <c r="K174" i="63"/>
  <c r="J174" i="63"/>
  <c r="C72" i="63"/>
  <c r="K72" i="63"/>
  <c r="J72" i="63"/>
  <c r="C51" i="63"/>
  <c r="J51" i="63"/>
  <c r="K51" i="63"/>
  <c r="C225" i="63"/>
  <c r="J225" i="63"/>
  <c r="K225" i="63"/>
  <c r="C111" i="63"/>
  <c r="K111" i="63"/>
  <c r="J111" i="63"/>
  <c r="C267" i="63"/>
  <c r="K267" i="63"/>
  <c r="J267" i="63"/>
  <c r="C59" i="63"/>
  <c r="K59" i="63"/>
  <c r="J59" i="63"/>
  <c r="C227" i="63"/>
  <c r="K227" i="63"/>
  <c r="J227" i="63"/>
  <c r="C76" i="63"/>
  <c r="K76" i="63"/>
  <c r="J76" i="63"/>
  <c r="C250" i="63"/>
  <c r="J250" i="63"/>
  <c r="K250" i="63"/>
  <c r="C270" i="63"/>
  <c r="J270" i="63"/>
  <c r="K270" i="63"/>
  <c r="C265" i="63"/>
  <c r="K265" i="63"/>
  <c r="J265" i="63"/>
  <c r="C167" i="63"/>
  <c r="J167" i="63"/>
  <c r="K167" i="63"/>
  <c r="C178" i="63"/>
  <c r="K178" i="63"/>
  <c r="J178" i="63"/>
  <c r="C23" i="63"/>
  <c r="J23" i="63"/>
  <c r="K23" i="63"/>
  <c r="C52" i="63"/>
  <c r="J52" i="63"/>
  <c r="K52" i="63"/>
  <c r="C181" i="63"/>
  <c r="K181" i="63"/>
  <c r="J181" i="63"/>
  <c r="C157" i="63"/>
  <c r="K157" i="63"/>
  <c r="J157" i="63"/>
  <c r="C135" i="63"/>
  <c r="J135" i="63"/>
  <c r="K135" i="63"/>
  <c r="C142" i="63"/>
  <c r="K142" i="63"/>
  <c r="J142" i="63"/>
  <c r="C89" i="63"/>
  <c r="K89" i="63"/>
  <c r="J89" i="63"/>
  <c r="C92" i="63"/>
  <c r="K92" i="63"/>
  <c r="J92" i="63"/>
  <c r="C21" i="63"/>
  <c r="K21" i="63"/>
  <c r="J21" i="63"/>
  <c r="C121" i="63"/>
  <c r="K121" i="63"/>
  <c r="J121" i="63"/>
  <c r="C185" i="63"/>
  <c r="J185" i="63"/>
  <c r="K185" i="63"/>
  <c r="C199" i="63"/>
  <c r="J199" i="63"/>
  <c r="K199" i="63"/>
  <c r="C201" i="63"/>
  <c r="J201" i="63"/>
  <c r="K201" i="63"/>
  <c r="C173" i="63"/>
  <c r="J173" i="63"/>
  <c r="K173" i="63"/>
  <c r="C200" i="63"/>
  <c r="K200" i="63"/>
  <c r="J200" i="63"/>
  <c r="C105" i="63"/>
  <c r="J105" i="63"/>
  <c r="K105" i="63"/>
  <c r="C260" i="63"/>
  <c r="K260" i="63"/>
  <c r="J260" i="63"/>
  <c r="C180" i="63"/>
  <c r="K180" i="63"/>
  <c r="J180" i="63"/>
  <c r="C106" i="63"/>
  <c r="K106" i="63"/>
  <c r="J106" i="63"/>
  <c r="C151" i="63"/>
  <c r="J151" i="63"/>
  <c r="K151" i="63"/>
  <c r="C218" i="63"/>
  <c r="J218" i="63"/>
  <c r="K218" i="63"/>
  <c r="C256" i="63"/>
  <c r="K256" i="63"/>
  <c r="J256" i="63"/>
  <c r="C229" i="63"/>
  <c r="J229" i="63"/>
  <c r="K229" i="63"/>
  <c r="C80" i="63"/>
  <c r="K80" i="63"/>
  <c r="J80" i="63"/>
  <c r="C58" i="63"/>
  <c r="K58" i="63"/>
  <c r="J58" i="63"/>
  <c r="C33" i="63"/>
  <c r="K33" i="63"/>
  <c r="J33" i="63"/>
  <c r="C236" i="63"/>
  <c r="K236" i="63"/>
  <c r="J236" i="63"/>
  <c r="C32" i="63"/>
  <c r="J32" i="63"/>
  <c r="K32" i="63"/>
  <c r="C123" i="63"/>
  <c r="J123" i="63"/>
  <c r="K123" i="63"/>
  <c r="C146" i="63"/>
  <c r="J146" i="63"/>
  <c r="K146" i="63"/>
  <c r="C165" i="63"/>
  <c r="J165" i="63"/>
  <c r="K165" i="63"/>
  <c r="C116" i="63"/>
  <c r="K116" i="63"/>
  <c r="J116" i="63"/>
  <c r="C87" i="63"/>
  <c r="J87" i="63"/>
  <c r="K87" i="63"/>
  <c r="C85" i="63"/>
  <c r="K85" i="63"/>
  <c r="J85" i="63"/>
  <c r="C65" i="63"/>
  <c r="K65" i="63"/>
  <c r="J65" i="63"/>
  <c r="C175" i="63"/>
  <c r="K175" i="63"/>
  <c r="J175" i="63"/>
  <c r="C64" i="63"/>
  <c r="J64" i="63"/>
  <c r="K64" i="63"/>
  <c r="C193" i="63"/>
  <c r="J193" i="63"/>
  <c r="K193" i="63"/>
  <c r="C82" i="63"/>
  <c r="J82" i="63"/>
  <c r="K82" i="63"/>
  <c r="C124" i="63"/>
  <c r="J124" i="63"/>
  <c r="K124" i="63"/>
  <c r="C22" i="63"/>
  <c r="K22" i="63"/>
  <c r="J22" i="63"/>
  <c r="C140" i="63"/>
  <c r="J140" i="63"/>
  <c r="K140" i="63"/>
  <c r="C190" i="63"/>
  <c r="K190" i="63"/>
  <c r="J190" i="63"/>
  <c r="C204" i="63"/>
  <c r="K204" i="63"/>
  <c r="J204" i="63"/>
  <c r="C205" i="63"/>
  <c r="J205" i="63"/>
  <c r="K205" i="63"/>
  <c r="C251" i="63"/>
  <c r="K251" i="63"/>
  <c r="J251" i="63"/>
  <c r="C55" i="63"/>
  <c r="K55" i="63"/>
  <c r="J55" i="63"/>
  <c r="C259" i="63"/>
  <c r="J259" i="63"/>
  <c r="K259" i="63"/>
  <c r="C118" i="63"/>
  <c r="K118" i="63"/>
  <c r="J118" i="63"/>
  <c r="C128" i="63"/>
  <c r="J128" i="63"/>
  <c r="K128" i="63"/>
  <c r="C219" i="63"/>
  <c r="K219" i="63"/>
  <c r="J219" i="63"/>
  <c r="C195" i="63"/>
  <c r="K195" i="63"/>
  <c r="J195" i="63"/>
  <c r="C41" i="63"/>
  <c r="K41" i="63"/>
  <c r="J41" i="63"/>
  <c r="C62" i="63"/>
  <c r="K62" i="63"/>
  <c r="J62" i="63"/>
  <c r="C130" i="63"/>
  <c r="J130" i="63"/>
  <c r="K130" i="63"/>
  <c r="C119" i="63"/>
  <c r="K119" i="63"/>
  <c r="J119" i="63"/>
  <c r="C189" i="63"/>
  <c r="J189" i="63"/>
  <c r="K189" i="63"/>
  <c r="C49" i="63"/>
  <c r="J49" i="63"/>
  <c r="K49" i="63"/>
  <c r="C163" i="63"/>
  <c r="J163" i="63"/>
  <c r="K163" i="63"/>
  <c r="C158" i="63"/>
  <c r="J158" i="63"/>
  <c r="K158" i="63"/>
  <c r="C133" i="63"/>
  <c r="K133" i="63"/>
  <c r="J133" i="63"/>
  <c r="C70" i="63"/>
  <c r="K70" i="63"/>
  <c r="J70" i="63"/>
  <c r="C141" i="63"/>
  <c r="J141" i="63"/>
  <c r="K141" i="63"/>
  <c r="C182" i="63"/>
  <c r="J182" i="63"/>
  <c r="K182" i="63"/>
  <c r="C36" i="63"/>
  <c r="K36" i="63"/>
  <c r="J36" i="63"/>
  <c r="C132" i="63"/>
  <c r="J132" i="63"/>
  <c r="K132" i="63"/>
  <c r="C209" i="63"/>
  <c r="K209" i="63"/>
  <c r="J209" i="63"/>
  <c r="C154" i="63"/>
  <c r="J154" i="63"/>
  <c r="K154" i="63"/>
  <c r="C234" i="63"/>
  <c r="J234" i="63"/>
  <c r="K234" i="63"/>
  <c r="C206" i="63"/>
  <c r="K206" i="63"/>
  <c r="J206" i="63"/>
  <c r="C95" i="63"/>
  <c r="K95" i="63"/>
  <c r="J95" i="63"/>
  <c r="C266" i="63"/>
  <c r="J266" i="63"/>
  <c r="K266" i="63"/>
  <c r="C184" i="63"/>
  <c r="K184" i="63"/>
  <c r="J184" i="63"/>
  <c r="C187" i="63"/>
  <c r="J187" i="63"/>
  <c r="K187" i="63"/>
  <c r="C103" i="63"/>
  <c r="J103" i="63"/>
  <c r="K103" i="63"/>
  <c r="C108" i="63"/>
  <c r="J108" i="63"/>
  <c r="K108" i="63"/>
  <c r="C78" i="63"/>
  <c r="J78" i="63"/>
  <c r="K78" i="63"/>
  <c r="C166" i="63"/>
  <c r="K166" i="63"/>
  <c r="J166" i="63"/>
  <c r="C249" i="63"/>
  <c r="J249" i="63"/>
  <c r="K249" i="63"/>
  <c r="C91" i="63"/>
  <c r="K91" i="63"/>
  <c r="J91" i="63"/>
  <c r="C18" i="63"/>
  <c r="J18" i="63"/>
  <c r="K18" i="63"/>
  <c r="A327" i="47"/>
  <c r="P331" i="64"/>
  <c r="A328" i="47" l="1"/>
  <c r="R331" i="64"/>
  <c r="A329" i="47" l="1"/>
  <c r="T331" i="64"/>
  <c r="A330" i="47" l="1"/>
  <c r="B342" i="64"/>
  <c r="A331" i="47" l="1"/>
  <c r="D342" i="64"/>
  <c r="A332" i="47" l="1"/>
  <c r="F342" i="64"/>
  <c r="A333" i="47" l="1"/>
  <c r="H342" i="64"/>
  <c r="A334" i="47" l="1"/>
  <c r="J342" i="64"/>
  <c r="A335" i="47" l="1"/>
  <c r="L342" i="64"/>
  <c r="A336" i="47" l="1"/>
  <c r="N342" i="64"/>
  <c r="A337" i="47" l="1"/>
  <c r="P342" i="64"/>
  <c r="A338" i="47" l="1"/>
  <c r="R342" i="64"/>
  <c r="A339" i="47" l="1"/>
  <c r="T342" i="64"/>
  <c r="A340" i="47" l="1"/>
  <c r="B353" i="64"/>
  <c r="A341" i="47" l="1"/>
  <c r="D353" i="64"/>
  <c r="A342" i="47" l="1"/>
  <c r="F353" i="64"/>
  <c r="A343" i="47" l="1"/>
  <c r="H353" i="64"/>
  <c r="A344" i="47" l="1"/>
  <c r="J353" i="64"/>
  <c r="A345" i="47" l="1"/>
  <c r="L353" i="64"/>
  <c r="A346" i="47" l="1"/>
  <c r="N353" i="64"/>
  <c r="A347" i="47" l="1"/>
  <c r="P353" i="64"/>
  <c r="A348" i="47" l="1"/>
  <c r="R353" i="64"/>
  <c r="A349" i="47" l="1"/>
  <c r="T353" i="64"/>
  <c r="A350" i="47" l="1"/>
  <c r="B364" i="64"/>
  <c r="A351" i="47" l="1"/>
  <c r="D364" i="64"/>
  <c r="A352" i="47" l="1"/>
  <c r="F364" i="64"/>
  <c r="A353" i="47" l="1"/>
  <c r="H364" i="64"/>
  <c r="A354" i="47" l="1"/>
  <c r="J364" i="64"/>
  <c r="A355" i="47" l="1"/>
  <c r="A356" i="47" s="1"/>
  <c r="A357" i="47" s="1"/>
  <c r="L364" i="64"/>
  <c r="N364" i="64" l="1"/>
  <c r="P364" i="64" l="1"/>
  <c r="R364" i="64" l="1"/>
  <c r="T364" i="64" l="1"/>
  <c r="B375" i="64" l="1"/>
  <c r="D375" i="64" l="1"/>
  <c r="F375" i="64" l="1"/>
  <c r="H375" i="64" l="1"/>
  <c r="J375" i="64" l="1"/>
  <c r="L375" i="64" l="1"/>
  <c r="N375" i="64" l="1"/>
  <c r="P375" i="64" l="1"/>
  <c r="R375" i="64" l="1"/>
  <c r="T375" i="64" l="1"/>
  <c r="B386" i="64" l="1"/>
  <c r="D386" i="64" l="1"/>
  <c r="F386" i="64" l="1"/>
  <c r="H386" i="64" l="1"/>
  <c r="J386" i="64" l="1"/>
  <c r="L386" i="64" l="1"/>
  <c r="N386" i="64" l="1"/>
  <c r="P386" i="64" l="1"/>
  <c r="R386" i="64" l="1"/>
  <c r="T386" i="64" l="1"/>
  <c r="J494" i="47" l="1"/>
  <c r="J493" i="47"/>
  <c r="J492" i="47"/>
  <c r="J491" i="47"/>
  <c r="J490" i="47"/>
  <c r="J489" i="47"/>
  <c r="J488" i="47"/>
  <c r="J487" i="47"/>
  <c r="J486" i="47"/>
  <c r="J485" i="47"/>
  <c r="J484" i="47"/>
  <c r="J483" i="47"/>
  <c r="J482" i="47"/>
  <c r="J481" i="47"/>
  <c r="J480" i="47"/>
  <c r="J479" i="47"/>
  <c r="J478" i="47"/>
  <c r="J477" i="47"/>
  <c r="J476" i="47"/>
  <c r="J475" i="47"/>
  <c r="J474" i="47"/>
  <c r="J473" i="47"/>
  <c r="J472" i="47"/>
  <c r="J471" i="47"/>
  <c r="J470" i="47"/>
  <c r="J469" i="47"/>
  <c r="J468" i="47"/>
  <c r="J467" i="47"/>
  <c r="S461" i="47"/>
  <c r="J451" i="47"/>
  <c r="E451" i="47"/>
  <c r="A370" i="47"/>
  <c r="L2" i="47"/>
  <c r="G14" i="47"/>
  <c r="F14" i="47"/>
  <c r="G13" i="47"/>
  <c r="F13" i="47"/>
  <c r="G12" i="47"/>
  <c r="F12" i="47"/>
  <c r="G11" i="47"/>
  <c r="F11" i="47"/>
  <c r="H11" i="47" s="1"/>
  <c r="G10" i="47"/>
  <c r="F10" i="47"/>
  <c r="G9" i="47"/>
  <c r="F9" i="47"/>
  <c r="G8" i="47"/>
  <c r="F8" i="47"/>
  <c r="Q6" i="47"/>
  <c r="F6" i="47"/>
  <c r="U5" i="47"/>
  <c r="Q5" i="47"/>
  <c r="G5" i="47"/>
  <c r="F5" i="47"/>
  <c r="U4" i="47"/>
  <c r="Q4" i="47"/>
  <c r="G4" i="47"/>
  <c r="F4" i="47"/>
  <c r="U3" i="47"/>
  <c r="Q3" i="47"/>
  <c r="L3" i="47"/>
  <c r="G3" i="47"/>
  <c r="F3" i="47"/>
  <c r="U2" i="47"/>
  <c r="Q2" i="47"/>
  <c r="G2" i="47"/>
  <c r="M52" i="3"/>
  <c r="H52" i="3"/>
  <c r="H46" i="3"/>
  <c r="M45" i="3"/>
  <c r="H45" i="3"/>
  <c r="M41" i="3"/>
  <c r="H41" i="3"/>
  <c r="H37" i="3"/>
  <c r="M33" i="3"/>
  <c r="H33" i="3"/>
  <c r="M21" i="3"/>
  <c r="H17" i="3"/>
  <c r="H13" i="3"/>
  <c r="M9" i="3"/>
  <c r="H9" i="3"/>
  <c r="U459" i="47" l="1" a="1"/>
  <c r="U459" i="47" s="1"/>
  <c r="Y459" i="47" a="1"/>
  <c r="Y459" i="47" s="1"/>
  <c r="O459" i="47" a="1"/>
  <c r="O459" i="47" s="1"/>
  <c r="S459" i="47" a="1"/>
  <c r="S459" i="47" s="1"/>
  <c r="W459" i="47" a="1"/>
  <c r="W459" i="47" s="1"/>
  <c r="Q459" i="47" a="1"/>
  <c r="Q459" i="47" s="1"/>
  <c r="M459" i="47" a="1"/>
  <c r="M459" i="47" s="1"/>
  <c r="Q456" i="47" a="1"/>
  <c r="Q456" i="47" s="1"/>
  <c r="M456" i="47" a="1"/>
  <c r="M456" i="47" s="1"/>
  <c r="M457" i="47" a="1"/>
  <c r="M457" i="47" s="1"/>
  <c r="O457" i="47" a="1"/>
  <c r="O457" i="47" s="1"/>
  <c r="Y456" i="47" a="1"/>
  <c r="Y456" i="47" s="1"/>
  <c r="Q457" i="47" a="1"/>
  <c r="Q457" i="47" s="1"/>
  <c r="Y457" i="47" a="1"/>
  <c r="Y457" i="47" s="1"/>
  <c r="O456" i="47" a="1"/>
  <c r="O456" i="47" s="1"/>
  <c r="S457" i="47" a="1"/>
  <c r="S457" i="47" s="1"/>
  <c r="S456" i="47" a="1"/>
  <c r="S456" i="47" s="1"/>
  <c r="S455" i="47" s="1"/>
  <c r="U457" i="47" a="1"/>
  <c r="U457" i="47" s="1"/>
  <c r="U456" i="47" a="1"/>
  <c r="U456" i="47" s="1"/>
  <c r="U455" i="47" s="1"/>
  <c r="W456" i="47" a="1"/>
  <c r="W456" i="47" s="1"/>
  <c r="W457" i="47" a="1"/>
  <c r="W457" i="47" s="1"/>
  <c r="M458" i="47" a="1"/>
  <c r="M458" i="47" s="1"/>
  <c r="U458" i="47" a="1"/>
  <c r="U458" i="47" s="1"/>
  <c r="Y458" i="47" a="1"/>
  <c r="Y458" i="47" s="1"/>
  <c r="O458" i="47" a="1"/>
  <c r="O458" i="47" s="1"/>
  <c r="S458" i="47" a="1"/>
  <c r="S458" i="47" s="1"/>
  <c r="W458" i="47" a="1"/>
  <c r="W458" i="47" s="1"/>
  <c r="Q458" i="47" a="1"/>
  <c r="Q458" i="47" s="1"/>
  <c r="W460" i="47" a="1"/>
  <c r="W460" i="47" s="1"/>
  <c r="Y460" i="47" a="1"/>
  <c r="Y460" i="47" s="1"/>
  <c r="O460" i="47" a="1"/>
  <c r="O460" i="47" s="1"/>
  <c r="S460" i="47" a="1"/>
  <c r="S460" i="47" s="1"/>
  <c r="Q460" i="47" a="1"/>
  <c r="Q460" i="47" s="1"/>
  <c r="M460" i="47"/>
  <c r="U460" i="47" a="1"/>
  <c r="U460" i="47" s="1"/>
  <c r="H6" i="47"/>
  <c r="H8" i="47"/>
  <c r="E5" i="47"/>
  <c r="E3" i="47"/>
  <c r="E14" i="47"/>
  <c r="E13" i="47"/>
  <c r="E12" i="47"/>
  <c r="F2" i="47"/>
  <c r="A371" i="47"/>
  <c r="A372" i="47" s="1"/>
  <c r="A373" i="47" s="1"/>
  <c r="A374" i="47" s="1"/>
  <c r="A375" i="47" s="1"/>
  <c r="A376" i="47" s="1"/>
  <c r="A377" i="47" s="1"/>
  <c r="A378" i="47" s="1"/>
  <c r="A379" i="47" s="1"/>
  <c r="A380" i="47" s="1"/>
  <c r="A381" i="47" s="1"/>
  <c r="A382" i="47" s="1"/>
  <c r="A383" i="47" s="1"/>
  <c r="A384" i="47" s="1"/>
  <c r="A385" i="47" s="1"/>
  <c r="A386" i="47" s="1"/>
  <c r="A387" i="47" s="1"/>
  <c r="A388" i="47" s="1"/>
  <c r="A389" i="47" s="1"/>
  <c r="A390" i="47" s="1"/>
  <c r="A391" i="47" s="1"/>
  <c r="A392" i="47" s="1"/>
  <c r="A393" i="47" s="1"/>
  <c r="A394" i="47" s="1"/>
  <c r="A395" i="47" s="1"/>
  <c r="A396" i="47" s="1"/>
  <c r="A397" i="47" s="1"/>
  <c r="A398" i="47" s="1"/>
  <c r="A399" i="47" s="1"/>
  <c r="A400" i="47" s="1"/>
  <c r="A401" i="47" s="1"/>
  <c r="A402" i="47" s="1"/>
  <c r="A403" i="47" s="1"/>
  <c r="A404" i="47" s="1"/>
  <c r="A405" i="47" s="1"/>
  <c r="A406" i="47" s="1"/>
  <c r="A407" i="47" s="1"/>
  <c r="A408" i="47" s="1"/>
  <c r="A409" i="47" s="1"/>
  <c r="A410" i="47" s="1"/>
  <c r="A411" i="47" s="1"/>
  <c r="A412" i="47" s="1"/>
  <c r="A413" i="47" s="1"/>
  <c r="A414" i="47" s="1"/>
  <c r="A415" i="47" s="1"/>
  <c r="A416" i="47" s="1"/>
  <c r="A417" i="47" s="1"/>
  <c r="A418" i="47" s="1"/>
  <c r="A419" i="47" s="1"/>
  <c r="A420" i="47" s="1"/>
  <c r="A421" i="47" s="1"/>
  <c r="A422" i="47" s="1"/>
  <c r="A423" i="47" s="1"/>
  <c r="A424" i="47" s="1"/>
  <c r="A425" i="47" s="1"/>
  <c r="A426" i="47" s="1"/>
  <c r="A427" i="47" s="1"/>
  <c r="A428" i="47" s="1"/>
  <c r="A429" i="47" s="1"/>
  <c r="A430" i="47" s="1"/>
  <c r="A431" i="47" s="1"/>
  <c r="A432" i="47" s="1"/>
  <c r="A433" i="47" s="1"/>
  <c r="A434" i="47" s="1"/>
  <c r="A435" i="47" s="1"/>
  <c r="A436" i="47" s="1"/>
  <c r="A437" i="47" s="1"/>
  <c r="A438" i="47" s="1"/>
  <c r="A439" i="47" s="1"/>
  <c r="A440" i="47" s="1"/>
  <c r="A441" i="47" s="1"/>
  <c r="A442" i="47" s="1"/>
  <c r="A443" i="47" s="1"/>
  <c r="A444" i="47" s="1"/>
  <c r="A445" i="47" s="1"/>
  <c r="A446" i="47" s="1"/>
  <c r="A447" i="47" s="1"/>
  <c r="A448" i="47" s="1"/>
  <c r="A449" i="47" s="1"/>
  <c r="A450" i="47" s="1"/>
  <c r="K46" i="3"/>
  <c r="F451" i="47"/>
  <c r="AA458" i="47"/>
  <c r="K45" i="3"/>
  <c r="K52" i="3"/>
  <c r="AA459" i="47"/>
  <c r="K457" i="47"/>
  <c r="K460" i="47"/>
  <c r="K456" i="47"/>
  <c r="AA457" i="47"/>
  <c r="K458" i="47"/>
  <c r="AA456" i="47"/>
  <c r="AA460" i="47"/>
  <c r="K459" i="47"/>
  <c r="E4" i="47"/>
  <c r="W461" i="47"/>
  <c r="Y461" i="47"/>
  <c r="AA461" i="47"/>
  <c r="K461" i="47"/>
  <c r="M461" i="47"/>
  <c r="O461" i="47"/>
  <c r="Q461" i="47"/>
  <c r="H9" i="47"/>
  <c r="H10" i="47"/>
  <c r="H5" i="47" l="1"/>
  <c r="K113" i="64"/>
  <c r="H3" i="47"/>
  <c r="E2" i="47"/>
  <c r="K455" i="47"/>
  <c r="H12" i="47"/>
  <c r="L46" i="3"/>
  <c r="W455" i="47"/>
  <c r="M455" i="47"/>
  <c r="AA455" i="47"/>
  <c r="Q455" i="47"/>
  <c r="Y455" i="47"/>
  <c r="K41" i="3" s="1"/>
  <c r="L41" i="3" s="1"/>
  <c r="O455" i="47"/>
  <c r="H4" i="47"/>
  <c r="K13" i="3" l="1"/>
  <c r="L13" i="3" s="1"/>
  <c r="L45" i="3"/>
  <c r="H13" i="47"/>
  <c r="E384" i="64"/>
  <c r="E373" i="64"/>
  <c r="C362" i="64"/>
  <c r="S318" i="64"/>
  <c r="M307" i="64"/>
  <c r="G296" i="64"/>
  <c r="S274" i="64"/>
  <c r="M263" i="64"/>
  <c r="G252" i="64"/>
  <c r="S230" i="64"/>
  <c r="M219" i="64"/>
  <c r="G208" i="64"/>
  <c r="S186" i="64"/>
  <c r="M175" i="64"/>
  <c r="G164" i="64"/>
  <c r="S142" i="64"/>
  <c r="M131" i="64"/>
  <c r="G120" i="64"/>
  <c r="S98" i="64"/>
  <c r="M87" i="64"/>
  <c r="G76" i="64"/>
  <c r="S54" i="64"/>
  <c r="M43" i="64"/>
  <c r="G32" i="64"/>
  <c r="I21" i="64"/>
  <c r="C373" i="64"/>
  <c r="S329" i="64"/>
  <c r="Q318" i="64"/>
  <c r="K307" i="64"/>
  <c r="E296" i="64"/>
  <c r="Q274" i="64"/>
  <c r="K263" i="64"/>
  <c r="E252" i="64"/>
  <c r="Q230" i="64"/>
  <c r="K219" i="64"/>
  <c r="E208" i="64"/>
  <c r="Q186" i="64"/>
  <c r="K175" i="64"/>
  <c r="E164" i="64"/>
  <c r="K131" i="64"/>
  <c r="E120" i="64"/>
  <c r="Q98" i="64"/>
  <c r="K87" i="64"/>
  <c r="E76" i="64"/>
  <c r="Q54" i="64"/>
  <c r="K43" i="64"/>
  <c r="G21" i="64"/>
  <c r="S340" i="64"/>
  <c r="O318" i="64"/>
  <c r="I307" i="64"/>
  <c r="O274" i="64"/>
  <c r="O230" i="64"/>
  <c r="C208" i="64"/>
  <c r="I175" i="64"/>
  <c r="O142" i="64"/>
  <c r="C120" i="64"/>
  <c r="I87" i="64"/>
  <c r="O54" i="64"/>
  <c r="C32" i="64"/>
  <c r="S351" i="64"/>
  <c r="O329" i="64"/>
  <c r="G307" i="64"/>
  <c r="M274" i="64"/>
  <c r="S241" i="64"/>
  <c r="G219" i="64"/>
  <c r="M186" i="64"/>
  <c r="S153" i="64"/>
  <c r="G131" i="64"/>
  <c r="M98" i="64"/>
  <c r="S65" i="64"/>
  <c r="G43" i="64"/>
  <c r="C384" i="64"/>
  <c r="Q142" i="64"/>
  <c r="E32" i="64"/>
  <c r="Q329" i="64"/>
  <c r="C296" i="64"/>
  <c r="I263" i="64"/>
  <c r="C252" i="64"/>
  <c r="I219" i="64"/>
  <c r="O186" i="64"/>
  <c r="C164" i="64"/>
  <c r="I131" i="64"/>
  <c r="O98" i="64"/>
  <c r="C76" i="64"/>
  <c r="I43" i="64"/>
  <c r="E21" i="64"/>
  <c r="Q340" i="64"/>
  <c r="M318" i="64"/>
  <c r="S285" i="64"/>
  <c r="G263" i="64"/>
  <c r="M230" i="64"/>
  <c r="S197" i="64"/>
  <c r="G175" i="64"/>
  <c r="M142" i="64"/>
  <c r="S109" i="64"/>
  <c r="G87" i="64"/>
  <c r="M54" i="64"/>
  <c r="C21" i="64"/>
  <c r="S362" i="64"/>
  <c r="Q351" i="64"/>
  <c r="O340" i="64"/>
  <c r="M329" i="64"/>
  <c r="K318" i="64"/>
  <c r="E307" i="64"/>
  <c r="Q285" i="64"/>
  <c r="K274" i="64"/>
  <c r="E263" i="64"/>
  <c r="Q241" i="64"/>
  <c r="K230" i="64"/>
  <c r="E219" i="64"/>
  <c r="Q197" i="64"/>
  <c r="K186" i="64"/>
  <c r="E175" i="64"/>
  <c r="Q153" i="64"/>
  <c r="K142" i="64"/>
  <c r="E131" i="64"/>
  <c r="Q109" i="64"/>
  <c r="K98" i="64"/>
  <c r="E87" i="64"/>
  <c r="Q65" i="64"/>
  <c r="K54" i="64"/>
  <c r="E43" i="64"/>
  <c r="B21" i="64"/>
  <c r="S384" i="64"/>
  <c r="S373" i="64"/>
  <c r="Q362" i="64"/>
  <c r="O351" i="64"/>
  <c r="M340" i="64"/>
  <c r="K329" i="64"/>
  <c r="I318" i="64"/>
  <c r="C307" i="64"/>
  <c r="O285" i="64"/>
  <c r="I274" i="64"/>
  <c r="C263" i="64"/>
  <c r="O241" i="64"/>
  <c r="I230" i="64"/>
  <c r="C219" i="64"/>
  <c r="O197" i="64"/>
  <c r="I186" i="64"/>
  <c r="C175" i="64"/>
  <c r="O153" i="64"/>
  <c r="I142" i="64"/>
  <c r="C131" i="64"/>
  <c r="O109" i="64"/>
  <c r="I98" i="64"/>
  <c r="C87" i="64"/>
  <c r="O65" i="64"/>
  <c r="I54" i="64"/>
  <c r="C43" i="64"/>
  <c r="O373" i="64"/>
  <c r="M362" i="64"/>
  <c r="I340" i="64"/>
  <c r="E318" i="64"/>
  <c r="K285" i="64"/>
  <c r="Q252" i="64"/>
  <c r="E230" i="64"/>
  <c r="K197" i="64"/>
  <c r="Q164" i="64"/>
  <c r="E142" i="64"/>
  <c r="K109" i="64"/>
  <c r="Q76" i="64"/>
  <c r="E54" i="64"/>
  <c r="S21" i="64"/>
  <c r="M373" i="64"/>
  <c r="I351" i="64"/>
  <c r="C318" i="64"/>
  <c r="I285" i="64"/>
  <c r="I241" i="64"/>
  <c r="O208" i="64"/>
  <c r="C186" i="64"/>
  <c r="I153" i="64"/>
  <c r="C142" i="64"/>
  <c r="I109" i="64"/>
  <c r="O76" i="64"/>
  <c r="O32" i="64"/>
  <c r="K384" i="64"/>
  <c r="I362" i="64"/>
  <c r="E340" i="64"/>
  <c r="S307" i="64"/>
  <c r="S263" i="64"/>
  <c r="G241" i="64"/>
  <c r="M208" i="64"/>
  <c r="S175" i="64"/>
  <c r="G153" i="64"/>
  <c r="S131" i="64"/>
  <c r="G109" i="64"/>
  <c r="M76" i="64"/>
  <c r="S43" i="64"/>
  <c r="O21" i="64"/>
  <c r="I373" i="64"/>
  <c r="E351" i="64"/>
  <c r="Q307" i="64"/>
  <c r="E285" i="64"/>
  <c r="K252" i="64"/>
  <c r="E241" i="64"/>
  <c r="E197" i="64"/>
  <c r="K164" i="64"/>
  <c r="Q131" i="64"/>
  <c r="K120" i="64"/>
  <c r="Q87" i="64"/>
  <c r="E65" i="64"/>
  <c r="K32" i="64"/>
  <c r="G384" i="64"/>
  <c r="C351" i="64"/>
  <c r="I296" i="64"/>
  <c r="O263" i="64"/>
  <c r="C241" i="64"/>
  <c r="Q384" i="64"/>
  <c r="Q373" i="64"/>
  <c r="O362" i="64"/>
  <c r="M351" i="64"/>
  <c r="K340" i="64"/>
  <c r="I329" i="64"/>
  <c r="G318" i="64"/>
  <c r="S296" i="64"/>
  <c r="M285" i="64"/>
  <c r="G274" i="64"/>
  <c r="S252" i="64"/>
  <c r="M241" i="64"/>
  <c r="G230" i="64"/>
  <c r="S208" i="64"/>
  <c r="M197" i="64"/>
  <c r="G186" i="64"/>
  <c r="S164" i="64"/>
  <c r="M153" i="64"/>
  <c r="G142" i="64"/>
  <c r="S120" i="64"/>
  <c r="M109" i="64"/>
  <c r="G98" i="64"/>
  <c r="S76" i="64"/>
  <c r="M65" i="64"/>
  <c r="G54" i="64"/>
  <c r="S32" i="64"/>
  <c r="O384" i="64"/>
  <c r="K351" i="64"/>
  <c r="G329" i="64"/>
  <c r="Q296" i="64"/>
  <c r="E274" i="64"/>
  <c r="K241" i="64"/>
  <c r="Q208" i="64"/>
  <c r="E186" i="64"/>
  <c r="K153" i="64"/>
  <c r="Q120" i="64"/>
  <c r="E98" i="64"/>
  <c r="K65" i="64"/>
  <c r="Q32" i="64"/>
  <c r="M384" i="64"/>
  <c r="K362" i="64"/>
  <c r="G340" i="64"/>
  <c r="E329" i="64"/>
  <c r="O296" i="64"/>
  <c r="C274" i="64"/>
  <c r="O252" i="64"/>
  <c r="C230" i="64"/>
  <c r="I197" i="64"/>
  <c r="O164" i="64"/>
  <c r="O120" i="64"/>
  <c r="C98" i="64"/>
  <c r="I65" i="64"/>
  <c r="C54" i="64"/>
  <c r="Q21" i="64"/>
  <c r="K373" i="64"/>
  <c r="G351" i="64"/>
  <c r="C329" i="64"/>
  <c r="M296" i="64"/>
  <c r="G285" i="64"/>
  <c r="M252" i="64"/>
  <c r="S219" i="64"/>
  <c r="G197" i="64"/>
  <c r="M164" i="64"/>
  <c r="M120" i="64"/>
  <c r="S87" i="64"/>
  <c r="G65" i="64"/>
  <c r="M32" i="64"/>
  <c r="I384" i="64"/>
  <c r="G362" i="64"/>
  <c r="C340" i="64"/>
  <c r="K296" i="64"/>
  <c r="Q263" i="64"/>
  <c r="Q219" i="64"/>
  <c r="K208" i="64"/>
  <c r="Q175" i="64"/>
  <c r="E153" i="64"/>
  <c r="E109" i="64"/>
  <c r="K76" i="64"/>
  <c r="Q43" i="64"/>
  <c r="M21" i="64"/>
  <c r="G373" i="64"/>
  <c r="E362" i="64"/>
  <c r="O307" i="64"/>
  <c r="C285" i="64"/>
  <c r="I252" i="64"/>
  <c r="O131" i="64"/>
  <c r="I120" i="64"/>
  <c r="C109" i="64"/>
  <c r="O87" i="64"/>
  <c r="I76" i="64"/>
  <c r="O43" i="64"/>
  <c r="I208" i="64"/>
  <c r="C197" i="64"/>
  <c r="I164" i="64"/>
  <c r="K21" i="64"/>
  <c r="C65" i="64"/>
  <c r="O219" i="64"/>
  <c r="I32" i="64"/>
  <c r="O175" i="64"/>
  <c r="C153" i="64"/>
  <c r="H2" i="47"/>
  <c r="H14" i="47"/>
  <c r="L52" i="3"/>
  <c r="K37" i="3"/>
  <c r="L37" i="3" s="1"/>
  <c r="K17" i="3"/>
  <c r="L17" i="3" s="1"/>
  <c r="K9" i="3"/>
  <c r="K21" i="3"/>
  <c r="K33" i="3"/>
  <c r="L33" i="3" s="1"/>
  <c r="L21" i="3" l="1"/>
  <c r="L9" i="3"/>
  <c r="P274" i="64" l="1"/>
  <c r="I192" i="64"/>
  <c r="R43" i="64"/>
  <c r="B239" i="64"/>
  <c r="H74" i="64"/>
  <c r="R180" i="64"/>
  <c r="M214" i="64"/>
  <c r="R102" i="64"/>
  <c r="D256" i="64"/>
  <c r="F141" i="64"/>
  <c r="T97" i="64"/>
  <c r="P340" i="64"/>
  <c r="U190" i="64"/>
  <c r="Q71" i="64"/>
  <c r="T359" i="64"/>
  <c r="I269" i="64"/>
  <c r="N250" i="64"/>
  <c r="O258" i="64"/>
  <c r="J84" i="64"/>
  <c r="J253" i="64"/>
  <c r="L146" i="64"/>
  <c r="D151" i="64"/>
  <c r="J316" i="64"/>
  <c r="I357" i="64"/>
  <c r="O115" i="64"/>
  <c r="H14" i="64"/>
  <c r="C113" i="64"/>
  <c r="D129" i="64"/>
  <c r="H352" i="64"/>
  <c r="S344" i="64"/>
  <c r="R21" i="64"/>
  <c r="N316" i="64"/>
  <c r="J102" i="64"/>
  <c r="K322" i="64"/>
  <c r="B28" i="64"/>
  <c r="J292" i="64"/>
  <c r="P367" i="64"/>
  <c r="B41" i="64"/>
  <c r="P290" i="64"/>
  <c r="R356" i="64"/>
  <c r="J333" i="64"/>
  <c r="P168" i="64"/>
  <c r="S16" i="64"/>
  <c r="B157" i="64"/>
  <c r="P282" i="64"/>
  <c r="F151" i="64"/>
  <c r="Q168" i="64"/>
  <c r="B318" i="64"/>
  <c r="P44" i="64"/>
  <c r="N194" i="64"/>
  <c r="D272" i="64"/>
  <c r="O224" i="64"/>
  <c r="E335" i="64"/>
  <c r="B384" i="64"/>
  <c r="B73" i="64"/>
  <c r="N348" i="64"/>
  <c r="R380" i="64"/>
  <c r="R136" i="64"/>
  <c r="H193" i="64"/>
  <c r="B149" i="64"/>
  <c r="D348" i="64"/>
  <c r="S290" i="64"/>
  <c r="B349" i="64"/>
  <c r="T339" i="64"/>
  <c r="H157" i="64"/>
  <c r="M378" i="64"/>
  <c r="T14" i="64"/>
  <c r="P158" i="64"/>
  <c r="F314" i="64"/>
  <c r="D130" i="64"/>
  <c r="Q256" i="64"/>
  <c r="F238" i="64"/>
  <c r="T51" i="64"/>
  <c r="S58" i="64"/>
  <c r="G49" i="64"/>
  <c r="I147" i="64"/>
  <c r="R226" i="64"/>
  <c r="O202" i="64"/>
  <c r="C280" i="64"/>
  <c r="J76" i="64"/>
  <c r="B50" i="64"/>
  <c r="P271" i="64"/>
  <c r="K278" i="64"/>
  <c r="D174" i="64"/>
  <c r="I247" i="64"/>
  <c r="K47" i="64"/>
  <c r="L193" i="64"/>
  <c r="N105" i="64"/>
  <c r="N20" i="64"/>
  <c r="U235" i="64"/>
  <c r="S223" i="64"/>
  <c r="M289" i="64"/>
  <c r="N40" i="64"/>
  <c r="P206" i="64"/>
  <c r="N349" i="64"/>
  <c r="S324" i="64"/>
  <c r="P261" i="64"/>
  <c r="R63" i="64"/>
  <c r="M158" i="64"/>
  <c r="T308" i="64"/>
  <c r="J380" i="64"/>
  <c r="Q247" i="64"/>
  <c r="G235" i="64"/>
  <c r="H250" i="64"/>
  <c r="R271" i="64"/>
  <c r="F96" i="64"/>
  <c r="N157" i="64"/>
  <c r="U80" i="64"/>
  <c r="T66" i="64"/>
  <c r="R96" i="64"/>
  <c r="D242" i="64"/>
  <c r="J239" i="64"/>
  <c r="H318" i="64"/>
  <c r="J108" i="64"/>
  <c r="P352" i="64"/>
  <c r="B370" i="64"/>
  <c r="R256" i="64"/>
  <c r="F129" i="64"/>
  <c r="L352" i="64"/>
  <c r="N317" i="64"/>
  <c r="R237" i="64"/>
  <c r="S93" i="64"/>
  <c r="J37" i="64"/>
  <c r="G223" i="64"/>
  <c r="S322" i="64"/>
  <c r="S334" i="64"/>
  <c r="G16" i="64"/>
  <c r="I158" i="64"/>
  <c r="M333" i="64"/>
  <c r="H259" i="64"/>
  <c r="F53" i="64"/>
  <c r="F66" i="64"/>
  <c r="F113" i="64"/>
  <c r="R325" i="64"/>
  <c r="D54" i="64"/>
  <c r="J338" i="64"/>
  <c r="E91" i="64"/>
  <c r="I148" i="64"/>
  <c r="L142" i="64"/>
  <c r="B75" i="64"/>
  <c r="J183" i="64"/>
  <c r="J279" i="64"/>
  <c r="M236" i="64"/>
  <c r="B195" i="64"/>
  <c r="H114" i="64"/>
  <c r="L316" i="64"/>
  <c r="F195" i="64"/>
  <c r="C169" i="64"/>
  <c r="T347" i="64"/>
  <c r="N95" i="64"/>
  <c r="G257" i="64"/>
  <c r="L158" i="64"/>
  <c r="B263" i="64"/>
  <c r="I334" i="64"/>
  <c r="B260" i="64"/>
  <c r="J39" i="64"/>
  <c r="M71" i="64"/>
  <c r="L33" i="64"/>
  <c r="R85" i="64"/>
  <c r="B185" i="64"/>
  <c r="B146" i="64"/>
  <c r="E49" i="64"/>
  <c r="G191" i="64"/>
  <c r="N340" i="64"/>
  <c r="P169" i="64"/>
  <c r="T175" i="64"/>
  <c r="P264" i="64"/>
  <c r="O280" i="64"/>
  <c r="H171" i="64"/>
  <c r="G202" i="64"/>
  <c r="T149" i="64"/>
  <c r="P41" i="64"/>
  <c r="B293" i="64"/>
  <c r="Q357" i="64"/>
  <c r="B245" i="64"/>
  <c r="G367" i="64"/>
  <c r="E190" i="64"/>
  <c r="Q258" i="64"/>
  <c r="R28" i="64"/>
  <c r="C135" i="64"/>
  <c r="M201" i="64"/>
  <c r="F142" i="64"/>
  <c r="T15" i="64"/>
  <c r="T52" i="64"/>
  <c r="R209" i="64"/>
  <c r="I322" i="64"/>
  <c r="H285" i="64"/>
  <c r="E146" i="64"/>
  <c r="L30" i="64"/>
  <c r="C158" i="64"/>
  <c r="I126" i="64"/>
  <c r="D382" i="64"/>
  <c r="R129" i="64"/>
  <c r="T315" i="64"/>
  <c r="B355" i="64"/>
  <c r="H19" i="64"/>
  <c r="T248" i="64"/>
  <c r="H262" i="64"/>
  <c r="T75" i="64"/>
  <c r="L94" i="64"/>
  <c r="N146" i="64"/>
  <c r="I333" i="64"/>
  <c r="F217" i="64"/>
  <c r="N271" i="64"/>
  <c r="L242" i="64"/>
  <c r="J186" i="64"/>
  <c r="N294" i="64"/>
  <c r="F349" i="64"/>
  <c r="G157" i="64"/>
  <c r="N124" i="64"/>
  <c r="H249" i="64"/>
  <c r="J120" i="64"/>
  <c r="N295" i="64"/>
  <c r="J152" i="64"/>
  <c r="D278" i="64"/>
  <c r="B160" i="64"/>
  <c r="J117" i="64"/>
  <c r="H284" i="64"/>
  <c r="P55" i="64"/>
  <c r="P81" i="64"/>
  <c r="C125" i="64"/>
  <c r="K126" i="64"/>
  <c r="H369" i="64"/>
  <c r="R316" i="64"/>
  <c r="J260" i="64"/>
  <c r="R289" i="64"/>
  <c r="Q104" i="64"/>
  <c r="F21" i="64"/>
  <c r="R25" i="64"/>
  <c r="K236" i="64"/>
  <c r="L282" i="64"/>
  <c r="T352" i="64"/>
  <c r="G102" i="64"/>
  <c r="J286" i="64"/>
  <c r="E278" i="64"/>
  <c r="L174" i="64"/>
  <c r="I256" i="64"/>
  <c r="Q103" i="64"/>
  <c r="R84" i="64"/>
  <c r="F339" i="64"/>
  <c r="S212" i="64"/>
  <c r="P366" i="64"/>
  <c r="P157" i="64"/>
  <c r="F317" i="64"/>
  <c r="J29" i="64"/>
  <c r="B316" i="64"/>
  <c r="H260" i="64"/>
  <c r="P295" i="64"/>
  <c r="D102" i="64"/>
  <c r="I258" i="64"/>
  <c r="R58" i="64"/>
  <c r="H360" i="64"/>
  <c r="D184" i="64"/>
  <c r="L339" i="64"/>
  <c r="J64" i="64"/>
  <c r="C212" i="64"/>
  <c r="H350" i="64"/>
  <c r="R252" i="64"/>
  <c r="B110" i="64"/>
  <c r="T153" i="64"/>
  <c r="P251" i="64"/>
  <c r="Q16" i="64"/>
  <c r="P306" i="64"/>
  <c r="J107" i="64"/>
  <c r="D117" i="64"/>
  <c r="P204" i="64"/>
  <c r="R270" i="64"/>
  <c r="J175" i="64"/>
  <c r="L96" i="64"/>
  <c r="M213" i="64"/>
  <c r="E378" i="64"/>
  <c r="Q136" i="64"/>
  <c r="D273" i="64"/>
  <c r="E247" i="64"/>
  <c r="R135" i="64"/>
  <c r="M257" i="64"/>
  <c r="D217" i="64"/>
  <c r="C60" i="64"/>
  <c r="T290" i="64"/>
  <c r="L182" i="64"/>
  <c r="U146" i="64"/>
  <c r="F54" i="64"/>
  <c r="L281" i="64"/>
  <c r="B229" i="64"/>
  <c r="R109" i="64"/>
  <c r="H363" i="64"/>
  <c r="J261" i="64"/>
  <c r="H213" i="64"/>
  <c r="C58" i="64"/>
  <c r="T74" i="64"/>
  <c r="Q312" i="64"/>
  <c r="T283" i="64"/>
  <c r="L308" i="64"/>
  <c r="N248" i="64"/>
  <c r="L293" i="64"/>
  <c r="R345" i="64"/>
  <c r="L183" i="64"/>
  <c r="F275" i="64"/>
  <c r="F190" i="64"/>
  <c r="F114" i="64"/>
  <c r="Q126" i="64"/>
  <c r="R55" i="64"/>
  <c r="K312" i="64"/>
  <c r="R290" i="64"/>
  <c r="L108" i="64"/>
  <c r="I16" i="64"/>
  <c r="P289" i="64"/>
  <c r="R371" i="64"/>
  <c r="H223" i="64"/>
  <c r="F261" i="64"/>
  <c r="D118" i="64"/>
  <c r="C291" i="64"/>
  <c r="P171" i="64"/>
  <c r="T329" i="64"/>
  <c r="S280" i="64"/>
  <c r="H164" i="64"/>
  <c r="D261" i="64"/>
  <c r="G70" i="64"/>
  <c r="T190" i="64"/>
  <c r="N296" i="64"/>
  <c r="H370" i="64"/>
  <c r="L15" i="64"/>
  <c r="T384" i="64"/>
  <c r="P249" i="64"/>
  <c r="D17" i="64"/>
  <c r="P341" i="64"/>
  <c r="N326" i="64"/>
  <c r="C268" i="64"/>
  <c r="R293" i="64"/>
  <c r="K377" i="64"/>
  <c r="P143" i="64"/>
  <c r="H118" i="64"/>
  <c r="B329" i="64"/>
  <c r="B74" i="64"/>
  <c r="M313" i="64"/>
  <c r="L373" i="64"/>
  <c r="T261" i="64"/>
  <c r="Q137" i="64"/>
  <c r="S48" i="64"/>
  <c r="K368" i="64"/>
  <c r="P151" i="64"/>
  <c r="M70" i="64"/>
  <c r="H41" i="64"/>
  <c r="R318" i="64"/>
  <c r="J96" i="64"/>
  <c r="M93" i="64"/>
  <c r="E323" i="64"/>
  <c r="N304" i="64"/>
  <c r="R158" i="64"/>
  <c r="U278" i="64"/>
  <c r="F28" i="64"/>
  <c r="T279" i="64"/>
  <c r="B249" i="64"/>
  <c r="T301" i="64"/>
  <c r="H382" i="64"/>
  <c r="L382" i="64"/>
  <c r="B352" i="64"/>
  <c r="L272" i="64"/>
  <c r="L305" i="64"/>
  <c r="P76" i="64"/>
  <c r="E81" i="64"/>
  <c r="O355" i="64"/>
  <c r="F26" i="64"/>
  <c r="B102" i="64"/>
  <c r="I368" i="64"/>
  <c r="B272" i="64"/>
  <c r="L363" i="64"/>
  <c r="M203" i="64"/>
  <c r="N356" i="64"/>
  <c r="P217" i="64"/>
  <c r="L86" i="64"/>
  <c r="U335" i="64"/>
  <c r="I92" i="64"/>
  <c r="T240" i="64"/>
  <c r="L163" i="64"/>
  <c r="N74" i="64"/>
  <c r="F58" i="64"/>
  <c r="J228" i="64"/>
  <c r="F292" i="64"/>
  <c r="B344" i="64"/>
  <c r="F109" i="64"/>
  <c r="M278" i="64"/>
  <c r="P18" i="64"/>
  <c r="B334" i="64"/>
  <c r="D147" i="64"/>
  <c r="N268" i="64"/>
  <c r="D285" i="64"/>
  <c r="T249" i="64"/>
  <c r="B95" i="64"/>
  <c r="O379" i="64"/>
  <c r="H185" i="64"/>
  <c r="F330" i="64"/>
  <c r="B152" i="64"/>
  <c r="R370" i="64"/>
  <c r="O367" i="64"/>
  <c r="R121" i="64"/>
  <c r="L164" i="64"/>
  <c r="G180" i="64"/>
  <c r="P351" i="64"/>
  <c r="F18" i="64"/>
  <c r="H283" i="64"/>
  <c r="H374" i="64"/>
  <c r="N359" i="64"/>
  <c r="L230" i="64"/>
  <c r="D42" i="64"/>
  <c r="K181" i="64"/>
  <c r="F264" i="64"/>
  <c r="F305" i="64"/>
  <c r="U37" i="64"/>
  <c r="U135" i="64"/>
  <c r="J113" i="64"/>
  <c r="D107" i="64"/>
  <c r="R344" i="64"/>
  <c r="R279" i="64"/>
  <c r="P308" i="64"/>
  <c r="K15" i="64"/>
  <c r="T30" i="64"/>
  <c r="P191" i="64"/>
  <c r="L54" i="64"/>
  <c r="D32" i="64"/>
  <c r="G300" i="64"/>
  <c r="M268" i="64"/>
  <c r="F44" i="64"/>
  <c r="E137" i="64"/>
  <c r="T378" i="64"/>
  <c r="E159" i="64"/>
  <c r="G126" i="64"/>
  <c r="G93" i="64"/>
  <c r="T138" i="64"/>
  <c r="M115" i="64"/>
  <c r="H149" i="64"/>
  <c r="B337" i="64"/>
  <c r="T207" i="64"/>
  <c r="C37" i="64"/>
  <c r="P52" i="64"/>
  <c r="K313" i="64"/>
  <c r="J234" i="64"/>
  <c r="Q366" i="64"/>
  <c r="R154" i="64"/>
  <c r="P338" i="64"/>
  <c r="Q291" i="64"/>
  <c r="P187" i="64"/>
  <c r="F171" i="64"/>
  <c r="F262" i="64"/>
  <c r="E27" i="64"/>
  <c r="L51" i="64"/>
  <c r="P36" i="64"/>
  <c r="T196" i="64"/>
  <c r="P283" i="64"/>
  <c r="O256" i="64"/>
  <c r="D220" i="64"/>
  <c r="M334" i="64"/>
  <c r="J110" i="64"/>
  <c r="C246" i="64"/>
  <c r="B48" i="64"/>
  <c r="I280" i="64"/>
  <c r="S147" i="64"/>
  <c r="F226" i="64"/>
  <c r="N363" i="64"/>
  <c r="N274" i="64"/>
  <c r="H228" i="64"/>
  <c r="F62" i="64"/>
  <c r="T147" i="64"/>
  <c r="R246" i="64"/>
  <c r="J384" i="64"/>
  <c r="C49" i="64"/>
  <c r="J48" i="64"/>
  <c r="N87" i="64"/>
  <c r="F206" i="64"/>
  <c r="N132" i="64"/>
  <c r="J103" i="64"/>
  <c r="L105" i="64"/>
  <c r="S102" i="64"/>
  <c r="P252" i="64"/>
  <c r="I355" i="64"/>
  <c r="N172" i="64"/>
  <c r="J63" i="64"/>
  <c r="K235" i="64"/>
  <c r="N39" i="64"/>
  <c r="L198" i="64"/>
  <c r="P268" i="64"/>
  <c r="H206" i="64"/>
  <c r="R268" i="64"/>
  <c r="B184" i="64"/>
  <c r="N249" i="64"/>
  <c r="H286" i="64"/>
  <c r="T363" i="64"/>
  <c r="T136" i="64"/>
  <c r="I377" i="64"/>
  <c r="K256" i="64"/>
  <c r="L31" i="64"/>
  <c r="R329" i="64"/>
  <c r="R306" i="64"/>
  <c r="P208" i="64"/>
  <c r="M180" i="64"/>
  <c r="R139" i="64"/>
  <c r="M135" i="64"/>
  <c r="U269" i="64"/>
  <c r="B81" i="64"/>
  <c r="E213" i="64"/>
  <c r="J366" i="64"/>
  <c r="S136" i="64"/>
  <c r="J135" i="64"/>
  <c r="T351" i="64"/>
  <c r="P349" i="64"/>
  <c r="L278" i="64"/>
  <c r="R336" i="64"/>
  <c r="T230" i="64"/>
  <c r="F245" i="64"/>
  <c r="F363" i="64"/>
  <c r="I102" i="64"/>
  <c r="R300" i="64"/>
  <c r="N136" i="64"/>
  <c r="O313" i="64"/>
  <c r="P378" i="64"/>
  <c r="H224" i="64"/>
  <c r="R249" i="64"/>
  <c r="K58" i="64"/>
  <c r="T274" i="64"/>
  <c r="O212" i="64"/>
  <c r="C213" i="64"/>
  <c r="H290" i="64"/>
  <c r="F204" i="64"/>
  <c r="Q70" i="64"/>
  <c r="D383" i="64"/>
  <c r="N69" i="64"/>
  <c r="J163" i="64"/>
  <c r="K93" i="64"/>
  <c r="P250" i="64"/>
  <c r="N114" i="64"/>
  <c r="J359" i="64"/>
  <c r="R51" i="64"/>
  <c r="B358" i="64"/>
  <c r="T257" i="64"/>
  <c r="D172" i="64"/>
  <c r="E291" i="64"/>
  <c r="B191" i="64"/>
  <c r="N303" i="64"/>
  <c r="O234" i="64"/>
  <c r="H59" i="64"/>
  <c r="B163" i="64"/>
  <c r="N33" i="64"/>
  <c r="P272" i="64"/>
  <c r="J158" i="64"/>
  <c r="U113" i="64"/>
  <c r="B119" i="64"/>
  <c r="U357" i="64"/>
  <c r="G71" i="64"/>
  <c r="T19" i="64"/>
  <c r="C190" i="64"/>
  <c r="E345" i="64"/>
  <c r="P248" i="64"/>
  <c r="I69" i="64"/>
  <c r="O290" i="64"/>
  <c r="J72" i="64"/>
  <c r="J295" i="64"/>
  <c r="N198" i="64"/>
  <c r="N285" i="64"/>
  <c r="N347" i="64"/>
  <c r="R31" i="64"/>
  <c r="J245" i="64"/>
  <c r="N341" i="64"/>
  <c r="P237" i="64"/>
  <c r="J30" i="64"/>
  <c r="Q59" i="64"/>
  <c r="N152" i="64"/>
  <c r="D83" i="64"/>
  <c r="O324" i="64"/>
  <c r="T304" i="64"/>
  <c r="B359" i="64"/>
  <c r="E356" i="64"/>
  <c r="F102" i="64"/>
  <c r="K247" i="64"/>
  <c r="B271" i="64"/>
  <c r="N98" i="64"/>
  <c r="T330" i="64"/>
  <c r="N15" i="64"/>
  <c r="K302" i="64"/>
  <c r="J326" i="64"/>
  <c r="N64" i="64"/>
  <c r="H347" i="64"/>
  <c r="R81" i="64"/>
  <c r="B86" i="64"/>
  <c r="P53" i="64"/>
  <c r="F136" i="64"/>
  <c r="R59" i="64"/>
  <c r="H361" i="64"/>
  <c r="J86" i="64"/>
  <c r="L351" i="64"/>
  <c r="B130" i="64"/>
  <c r="E324" i="64"/>
  <c r="R131" i="64"/>
  <c r="H97" i="64"/>
  <c r="H47" i="64"/>
  <c r="D228" i="64"/>
  <c r="H307" i="64"/>
  <c r="H385" i="64"/>
  <c r="M37" i="64"/>
  <c r="N260" i="64"/>
  <c r="B315" i="64"/>
  <c r="Q236" i="64"/>
  <c r="U279" i="64"/>
  <c r="D106" i="64"/>
  <c r="M26" i="64"/>
  <c r="P372" i="64"/>
  <c r="E148" i="64"/>
  <c r="D338" i="64"/>
  <c r="D182" i="64"/>
  <c r="R240" i="64"/>
  <c r="L360" i="64"/>
  <c r="T183" i="64"/>
  <c r="B63" i="64"/>
  <c r="G311" i="64"/>
  <c r="T92" i="64"/>
  <c r="P323" i="64"/>
  <c r="F117" i="64"/>
  <c r="F43" i="64"/>
  <c r="D241" i="64"/>
  <c r="P135" i="64"/>
  <c r="B29" i="64"/>
  <c r="N191" i="64"/>
  <c r="T165" i="64"/>
  <c r="J344" i="64"/>
  <c r="T28" i="64"/>
  <c r="B32" i="64"/>
  <c r="I170" i="64"/>
  <c r="R83" i="64"/>
  <c r="L261" i="64"/>
  <c r="F186" i="64"/>
  <c r="R366" i="64"/>
  <c r="L196" i="64"/>
  <c r="N345" i="64"/>
  <c r="D231" i="64"/>
  <c r="J272" i="64"/>
  <c r="D292" i="64"/>
  <c r="P212" i="64"/>
  <c r="J69" i="64"/>
  <c r="H81" i="64"/>
  <c r="M91" i="64"/>
  <c r="T131" i="64"/>
  <c r="B87" i="64"/>
  <c r="H263" i="64"/>
  <c r="R105" i="64"/>
  <c r="G290" i="64"/>
  <c r="R267" i="64"/>
  <c r="T381" i="64"/>
  <c r="H330" i="64"/>
  <c r="P228" i="64"/>
  <c r="C235" i="64"/>
  <c r="P63" i="64"/>
  <c r="Q158" i="64"/>
  <c r="L322" i="64"/>
  <c r="F300" i="64"/>
  <c r="F378" i="64"/>
  <c r="I312" i="64"/>
  <c r="R187" i="64"/>
  <c r="O25" i="64"/>
  <c r="F69" i="64"/>
  <c r="H42" i="64"/>
  <c r="U159" i="64"/>
  <c r="F352" i="64"/>
  <c r="T272" i="64"/>
  <c r="C301" i="64"/>
  <c r="H351" i="64"/>
  <c r="Q148" i="64"/>
  <c r="R241" i="64"/>
  <c r="J165" i="64"/>
  <c r="R369" i="64"/>
  <c r="D341" i="64"/>
  <c r="U257" i="64"/>
  <c r="P196" i="64"/>
  <c r="R328" i="64"/>
  <c r="T105" i="64"/>
  <c r="O37" i="64"/>
  <c r="P31" i="64"/>
  <c r="H270" i="64"/>
  <c r="D140" i="64"/>
  <c r="O301" i="64"/>
  <c r="J231" i="64"/>
  <c r="L333" i="64"/>
  <c r="S15" i="64"/>
  <c r="J273" i="64"/>
  <c r="J238" i="64"/>
  <c r="L274" i="64"/>
  <c r="I345" i="64"/>
  <c r="U302" i="64"/>
  <c r="N293" i="64"/>
  <c r="F98" i="64"/>
  <c r="N59" i="64"/>
  <c r="P138" i="64"/>
  <c r="Q37" i="64"/>
  <c r="T369" i="64"/>
  <c r="L107" i="64"/>
  <c r="K59" i="64"/>
  <c r="N329" i="64"/>
  <c r="N360" i="64"/>
  <c r="M300" i="64"/>
  <c r="L53" i="64"/>
  <c r="P314" i="64"/>
  <c r="K82" i="64"/>
  <c r="P245" i="64"/>
  <c r="S345" i="64"/>
  <c r="P97" i="64"/>
  <c r="U147" i="64"/>
  <c r="L231" i="64"/>
  <c r="L201" i="64"/>
  <c r="B341" i="64"/>
  <c r="D384" i="64"/>
  <c r="T278" i="64"/>
  <c r="B220" i="64"/>
  <c r="N147" i="64"/>
  <c r="B373" i="64"/>
  <c r="N113" i="64"/>
  <c r="R285" i="64"/>
  <c r="N208" i="64"/>
  <c r="T371" i="64"/>
  <c r="J301" i="64"/>
  <c r="T297" i="64"/>
  <c r="U214" i="64"/>
  <c r="P337" i="64"/>
  <c r="P384" i="64"/>
  <c r="L171" i="64"/>
  <c r="J43" i="64"/>
  <c r="M212" i="64"/>
  <c r="J169" i="64"/>
  <c r="D131" i="64"/>
  <c r="J216" i="64"/>
  <c r="L139" i="64"/>
  <c r="M192" i="64"/>
  <c r="J339" i="64"/>
  <c r="O104" i="64"/>
  <c r="N97" i="64"/>
  <c r="G190" i="64"/>
  <c r="M124" i="64"/>
  <c r="L72" i="64"/>
  <c r="D246" i="64"/>
  <c r="F77" i="64"/>
  <c r="T171" i="64"/>
  <c r="R140" i="64"/>
  <c r="C191" i="64"/>
  <c r="S213" i="64"/>
  <c r="F227" i="64"/>
  <c r="S159" i="64"/>
  <c r="O102" i="64"/>
  <c r="P172" i="64"/>
  <c r="F179" i="64"/>
  <c r="J119" i="64"/>
  <c r="T187" i="64"/>
  <c r="B120" i="64"/>
  <c r="C311" i="64"/>
  <c r="M38" i="64"/>
  <c r="F251" i="64"/>
  <c r="C136" i="64"/>
  <c r="N292" i="64"/>
  <c r="L369" i="64"/>
  <c r="D253" i="64"/>
  <c r="G280" i="64"/>
  <c r="E256" i="64"/>
  <c r="S356" i="64"/>
  <c r="T323" i="64"/>
  <c r="P162" i="64"/>
  <c r="R162" i="64"/>
  <c r="J75" i="64"/>
  <c r="H328" i="64"/>
  <c r="T227" i="64"/>
  <c r="L237" i="64"/>
  <c r="R22" i="64"/>
  <c r="J180" i="64"/>
  <c r="L44" i="64"/>
  <c r="J32" i="64"/>
  <c r="L36" i="64"/>
  <c r="H179" i="64"/>
  <c r="G245" i="64"/>
  <c r="L227" i="64"/>
  <c r="Q93" i="64"/>
  <c r="C36" i="64"/>
  <c r="Q147" i="64"/>
  <c r="D44" i="64"/>
  <c r="O181" i="64"/>
  <c r="J336" i="64"/>
  <c r="J367" i="64"/>
  <c r="I14" i="64"/>
  <c r="T383" i="64"/>
  <c r="T142" i="64"/>
  <c r="J300" i="64"/>
  <c r="L312" i="64"/>
  <c r="H261" i="64"/>
  <c r="U157" i="64"/>
  <c r="H303" i="64"/>
  <c r="L297" i="64"/>
  <c r="N135" i="64"/>
  <c r="K366" i="64"/>
  <c r="T281" i="64"/>
  <c r="H55" i="64"/>
  <c r="L59" i="64"/>
  <c r="Q224" i="64"/>
  <c r="N17" i="64"/>
  <c r="R253" i="64"/>
  <c r="I137" i="64"/>
  <c r="D50" i="64"/>
  <c r="D109" i="64"/>
  <c r="T373" i="64"/>
  <c r="B169" i="64"/>
  <c r="D361" i="64"/>
  <c r="O203" i="64"/>
  <c r="S234" i="64"/>
  <c r="O356" i="64"/>
  <c r="C126" i="64"/>
  <c r="F33" i="64"/>
  <c r="D201" i="64"/>
  <c r="J17" i="64"/>
  <c r="B369" i="64"/>
  <c r="D218" i="64"/>
  <c r="B97" i="64"/>
  <c r="H40" i="64"/>
  <c r="R116" i="64"/>
  <c r="L323" i="64"/>
  <c r="G14" i="64"/>
  <c r="P304" i="64"/>
  <c r="H63" i="64"/>
  <c r="D371" i="64"/>
  <c r="F41" i="64"/>
  <c r="E114" i="64"/>
  <c r="F380" i="64"/>
  <c r="L81" i="64"/>
  <c r="T62" i="64"/>
  <c r="P59" i="64"/>
  <c r="K323" i="64"/>
  <c r="K378" i="64"/>
  <c r="T84" i="64"/>
  <c r="K300" i="64"/>
  <c r="J198" i="64"/>
  <c r="C201" i="64"/>
  <c r="Q25" i="64"/>
  <c r="D164" i="64"/>
  <c r="K179" i="64"/>
  <c r="E290" i="64"/>
  <c r="R66" i="64"/>
  <c r="R274" i="64"/>
  <c r="J136" i="64"/>
  <c r="R382" i="64"/>
  <c r="T370" i="64"/>
  <c r="J205" i="64"/>
  <c r="L341" i="64"/>
  <c r="N94" i="64"/>
  <c r="J28" i="64"/>
  <c r="R110" i="64"/>
  <c r="R308" i="64"/>
  <c r="L361" i="64"/>
  <c r="G302" i="64"/>
  <c r="K69" i="64"/>
  <c r="R304" i="64"/>
  <c r="T87" i="64"/>
  <c r="L74" i="64"/>
  <c r="R160" i="64"/>
  <c r="F381" i="64"/>
  <c r="F301" i="64"/>
  <c r="Q47" i="64"/>
  <c r="T256" i="64"/>
  <c r="G377" i="64"/>
  <c r="T366" i="64"/>
  <c r="H208" i="64"/>
  <c r="H95" i="64"/>
  <c r="F88" i="64"/>
  <c r="E333" i="64"/>
  <c r="T367" i="64"/>
  <c r="K356" i="64"/>
  <c r="S291" i="64"/>
  <c r="R358" i="64"/>
  <c r="B223" i="64"/>
  <c r="T121" i="64"/>
  <c r="F174" i="64"/>
  <c r="K289" i="64"/>
  <c r="B147" i="64"/>
  <c r="H314" i="64"/>
  <c r="F306" i="64"/>
  <c r="J70" i="64"/>
  <c r="E103" i="64"/>
  <c r="J213" i="64"/>
  <c r="D153" i="64"/>
  <c r="T103" i="64"/>
  <c r="J226" i="64"/>
  <c r="L157" i="64"/>
  <c r="R294" i="64"/>
  <c r="P184" i="64"/>
  <c r="J362" i="64"/>
  <c r="M302" i="64"/>
  <c r="B183" i="64"/>
  <c r="R65" i="64"/>
  <c r="T184" i="64"/>
  <c r="K135" i="64"/>
  <c r="H154" i="64"/>
  <c r="E48" i="64"/>
  <c r="T154" i="64"/>
  <c r="P230" i="64"/>
  <c r="M345" i="64"/>
  <c r="D29" i="64"/>
  <c r="G214" i="64"/>
  <c r="R218" i="64"/>
  <c r="D315" i="64"/>
  <c r="J91" i="64"/>
  <c r="Q280" i="64"/>
  <c r="R347" i="64"/>
  <c r="S181" i="64"/>
  <c r="J274" i="64"/>
  <c r="B103" i="64"/>
  <c r="T91" i="64"/>
  <c r="T286" i="64"/>
  <c r="R348" i="64"/>
  <c r="E235" i="64"/>
  <c r="D381" i="64"/>
  <c r="B290" i="64"/>
  <c r="T26" i="64"/>
  <c r="H235" i="64"/>
  <c r="P40" i="64"/>
  <c r="U203" i="64"/>
  <c r="E245" i="64"/>
  <c r="B175" i="64"/>
  <c r="P363" i="64"/>
  <c r="I169" i="64"/>
  <c r="P303" i="64"/>
  <c r="H275" i="64"/>
  <c r="I48" i="64"/>
  <c r="N175" i="64"/>
  <c r="L359" i="64"/>
  <c r="J142" i="64"/>
  <c r="N220" i="64"/>
  <c r="N88" i="64"/>
  <c r="D135" i="64"/>
  <c r="U48" i="64"/>
  <c r="T235" i="64"/>
  <c r="D257" i="64"/>
  <c r="R334" i="64"/>
  <c r="D58" i="64"/>
  <c r="B356" i="64"/>
  <c r="U368" i="64"/>
  <c r="D113" i="64"/>
  <c r="D125" i="64"/>
  <c r="N219" i="64"/>
  <c r="F259" i="64"/>
  <c r="H51" i="64"/>
  <c r="L32" i="64"/>
  <c r="C104" i="64"/>
  <c r="J151" i="64"/>
  <c r="C15" i="64"/>
  <c r="I27" i="64"/>
  <c r="B259" i="64"/>
  <c r="R17" i="64"/>
  <c r="N141" i="64"/>
  <c r="R176" i="64"/>
  <c r="J383" i="64"/>
  <c r="O49" i="64"/>
  <c r="U223" i="64"/>
  <c r="Q202" i="64"/>
  <c r="F55" i="64"/>
  <c r="T218" i="64"/>
  <c r="F32" i="64"/>
  <c r="T303" i="64"/>
  <c r="G103" i="64"/>
  <c r="R130" i="64"/>
  <c r="T21" i="64"/>
  <c r="L275" i="64"/>
  <c r="T264" i="64"/>
  <c r="B281" i="64"/>
  <c r="S355" i="64"/>
  <c r="T238" i="64"/>
  <c r="L17" i="64"/>
  <c r="B311" i="64"/>
  <c r="S368" i="64"/>
  <c r="H147" i="64"/>
  <c r="H105" i="64"/>
  <c r="H117" i="64"/>
  <c r="B366" i="64"/>
  <c r="J285" i="64"/>
  <c r="F14" i="64"/>
  <c r="L292" i="64"/>
  <c r="E170" i="64"/>
  <c r="E124" i="64"/>
  <c r="M60" i="64"/>
  <c r="B326" i="64"/>
  <c r="H341" i="64"/>
  <c r="Q81" i="64"/>
  <c r="H169" i="64"/>
  <c r="D328" i="64"/>
  <c r="R175" i="64"/>
  <c r="S148" i="64"/>
  <c r="D194" i="64"/>
  <c r="Q234" i="64"/>
  <c r="N127" i="64"/>
  <c r="N251" i="64"/>
  <c r="E69" i="64"/>
  <c r="L132" i="64"/>
  <c r="F246" i="64"/>
  <c r="R228" i="64"/>
  <c r="N160" i="64"/>
  <c r="F323" i="64"/>
  <c r="P305" i="64"/>
  <c r="Q267" i="64"/>
  <c r="D372" i="64"/>
  <c r="D185" i="64"/>
  <c r="G201" i="64"/>
  <c r="B363" i="64"/>
  <c r="O213" i="64"/>
  <c r="S268" i="64"/>
  <c r="G203" i="64"/>
  <c r="S246" i="64"/>
  <c r="R381" i="64"/>
  <c r="K324" i="64"/>
  <c r="N229" i="64"/>
  <c r="F382" i="64"/>
  <c r="H17" i="64"/>
  <c r="U126" i="64"/>
  <c r="L154" i="64"/>
  <c r="T185" i="64"/>
  <c r="F239" i="64"/>
  <c r="S191" i="64"/>
  <c r="P227" i="64"/>
  <c r="H340" i="64"/>
  <c r="R292" i="64"/>
  <c r="D219" i="64"/>
  <c r="J83" i="64"/>
  <c r="N224" i="64"/>
  <c r="N350" i="64"/>
  <c r="L327" i="64"/>
  <c r="O225" i="64"/>
  <c r="J139" i="64"/>
  <c r="K37" i="64"/>
  <c r="D295" i="64"/>
  <c r="R263" i="64"/>
  <c r="H204" i="64"/>
  <c r="B136" i="64"/>
  <c r="H264" i="64"/>
  <c r="F36" i="64"/>
  <c r="U59" i="64"/>
  <c r="B154" i="64"/>
  <c r="H295" i="64"/>
  <c r="N305" i="64"/>
  <c r="E59" i="64"/>
  <c r="F355" i="64"/>
  <c r="J47" i="64"/>
  <c r="F132" i="64"/>
  <c r="I379" i="64"/>
  <c r="Q201" i="64"/>
  <c r="D37" i="64"/>
  <c r="K114" i="64"/>
  <c r="R142" i="64"/>
  <c r="P66" i="64"/>
  <c r="Q290" i="64"/>
  <c r="M311" i="64"/>
  <c r="P164" i="64"/>
  <c r="F333" i="64"/>
  <c r="F83" i="64"/>
  <c r="C324" i="64"/>
  <c r="J55" i="64"/>
  <c r="E344" i="64"/>
  <c r="J304" i="64"/>
  <c r="L294" i="64"/>
  <c r="P61" i="64"/>
  <c r="B226" i="64"/>
  <c r="L92" i="64"/>
  <c r="D311" i="64"/>
  <c r="R193" i="64"/>
  <c r="F242" i="64"/>
  <c r="B382" i="64"/>
  <c r="H140" i="64"/>
  <c r="D25" i="64"/>
  <c r="B173" i="64"/>
  <c r="U258" i="64"/>
  <c r="G38" i="64"/>
  <c r="J143" i="64"/>
  <c r="F322" i="64"/>
  <c r="T72" i="64"/>
  <c r="N378" i="64"/>
  <c r="E367" i="64"/>
  <c r="P70" i="64"/>
  <c r="P173" i="64"/>
  <c r="G322" i="64"/>
  <c r="L160" i="64"/>
  <c r="L69" i="64"/>
  <c r="T300" i="64"/>
  <c r="B279" i="64"/>
  <c r="H69" i="64"/>
  <c r="L295" i="64"/>
  <c r="F311" i="64"/>
  <c r="L131" i="64"/>
  <c r="L256" i="64"/>
  <c r="C234" i="64"/>
  <c r="E267" i="64"/>
  <c r="T132" i="64"/>
  <c r="U25" i="64"/>
  <c r="P223" i="64"/>
  <c r="L338" i="64"/>
  <c r="O15" i="64"/>
  <c r="T152" i="64"/>
  <c r="B31" i="64"/>
  <c r="J230" i="64"/>
  <c r="B109" i="64"/>
  <c r="T317" i="64"/>
  <c r="D80" i="64"/>
  <c r="R305" i="64"/>
  <c r="E104" i="64"/>
  <c r="N202" i="64"/>
  <c r="K125" i="64"/>
  <c r="T113" i="64"/>
  <c r="P263" i="64"/>
  <c r="F338" i="64"/>
  <c r="R355" i="64"/>
  <c r="P329" i="64"/>
  <c r="O38" i="64"/>
  <c r="F256" i="64"/>
  <c r="F230" i="64"/>
  <c r="R326" i="64"/>
  <c r="J196" i="64"/>
  <c r="J153" i="64"/>
  <c r="C157" i="64"/>
  <c r="L130" i="64"/>
  <c r="J121" i="64"/>
  <c r="R37" i="64"/>
  <c r="D377" i="64"/>
  <c r="H345" i="64"/>
  <c r="P26" i="64"/>
  <c r="R143" i="64"/>
  <c r="E192" i="64"/>
  <c r="B118" i="64"/>
  <c r="S82" i="64"/>
  <c r="D270" i="64"/>
  <c r="B105" i="64"/>
  <c r="D323" i="64"/>
  <c r="H201" i="64"/>
  <c r="L317" i="64"/>
  <c r="T61" i="64"/>
  <c r="L61" i="64"/>
  <c r="R132" i="64"/>
  <c r="B372" i="64"/>
  <c r="E312" i="64"/>
  <c r="D319" i="64"/>
  <c r="H153" i="64"/>
  <c r="R362" i="64"/>
  <c r="T95" i="64"/>
  <c r="B129" i="64"/>
  <c r="H198" i="64"/>
  <c r="F294" i="64"/>
  <c r="H92" i="64"/>
  <c r="B289" i="64"/>
  <c r="K212" i="64"/>
  <c r="U236" i="64"/>
  <c r="B44" i="64"/>
  <c r="H316" i="64"/>
  <c r="B322" i="64"/>
  <c r="R361" i="64"/>
  <c r="I202" i="64"/>
  <c r="J323" i="64"/>
  <c r="P95" i="64"/>
  <c r="H141" i="64"/>
  <c r="D275" i="64"/>
  <c r="L349" i="64"/>
  <c r="F196" i="64"/>
  <c r="U16" i="64"/>
  <c r="G36" i="64"/>
  <c r="T193" i="64"/>
  <c r="M168" i="64"/>
  <c r="U289" i="64"/>
  <c r="L58" i="64"/>
  <c r="B53" i="64"/>
  <c r="D374" i="64"/>
  <c r="Q302" i="64"/>
  <c r="K146" i="64"/>
  <c r="F316" i="64"/>
  <c r="M47" i="64"/>
  <c r="D186" i="64"/>
  <c r="S25" i="64"/>
  <c r="Q379" i="64"/>
  <c r="I302" i="64"/>
  <c r="M159" i="64"/>
  <c r="B340" i="64"/>
  <c r="T17" i="64"/>
  <c r="R242" i="64"/>
  <c r="D52" i="64"/>
  <c r="J154" i="64"/>
  <c r="H127" i="64"/>
  <c r="I81" i="64"/>
  <c r="E179" i="64"/>
  <c r="H61" i="64"/>
  <c r="J61" i="64"/>
  <c r="T267" i="64"/>
  <c r="U201" i="64"/>
  <c r="F149" i="64"/>
  <c r="F143" i="64"/>
  <c r="N344" i="64"/>
  <c r="Q324" i="64"/>
  <c r="L77" i="64"/>
  <c r="D14" i="64"/>
  <c r="K345" i="64"/>
  <c r="P292" i="64"/>
  <c r="N253" i="64"/>
  <c r="E202" i="64"/>
  <c r="L306" i="64"/>
  <c r="I80" i="64"/>
  <c r="D260" i="64"/>
  <c r="C278" i="64"/>
  <c r="T206" i="64"/>
  <c r="N53" i="64"/>
  <c r="G148" i="64"/>
  <c r="M290" i="64"/>
  <c r="D205" i="64"/>
  <c r="B317" i="64"/>
  <c r="J361" i="64"/>
  <c r="J217" i="64"/>
  <c r="E37" i="64"/>
  <c r="N138" i="64"/>
  <c r="L347" i="64"/>
  <c r="R172" i="64"/>
  <c r="I279" i="64"/>
  <c r="Q356" i="64"/>
  <c r="D108" i="64"/>
  <c r="J150" i="64"/>
  <c r="R311" i="64"/>
  <c r="P234" i="64"/>
  <c r="B65" i="64"/>
  <c r="D120" i="64"/>
  <c r="F75" i="64"/>
  <c r="I159" i="64"/>
  <c r="F80" i="64"/>
  <c r="F184" i="64"/>
  <c r="T163" i="64"/>
  <c r="H132" i="64"/>
  <c r="E234" i="64"/>
  <c r="E102" i="64"/>
  <c r="C225" i="64"/>
  <c r="E223" i="64"/>
  <c r="L168" i="64"/>
  <c r="H76" i="64"/>
  <c r="O269" i="64"/>
  <c r="J128" i="64"/>
  <c r="K136" i="64"/>
  <c r="J318" i="64"/>
  <c r="P301" i="64"/>
  <c r="R260" i="64"/>
  <c r="H70" i="64"/>
  <c r="N149" i="64"/>
  <c r="H377" i="64"/>
  <c r="F31" i="64"/>
  <c r="B127" i="64"/>
  <c r="L355" i="64"/>
  <c r="H20" i="64"/>
  <c r="B286" i="64"/>
  <c r="U38" i="64"/>
  <c r="D316" i="64"/>
  <c r="H80" i="64"/>
  <c r="B252" i="64"/>
  <c r="R44" i="64"/>
  <c r="F121" i="64"/>
  <c r="P80" i="64"/>
  <c r="O179" i="64"/>
  <c r="J317" i="64"/>
  <c r="R220" i="64"/>
  <c r="H197" i="64"/>
  <c r="D66" i="64"/>
  <c r="R283" i="64"/>
  <c r="L212" i="64"/>
  <c r="I71" i="64"/>
  <c r="C323" i="64"/>
  <c r="G366" i="64"/>
  <c r="B301" i="64"/>
  <c r="I36" i="64"/>
  <c r="G225" i="64"/>
  <c r="F307" i="64"/>
  <c r="N245" i="64"/>
  <c r="H241" i="64"/>
  <c r="K49" i="64"/>
  <c r="J240" i="64"/>
  <c r="N179" i="64"/>
  <c r="N252" i="64"/>
  <c r="F359" i="64"/>
  <c r="J270" i="64"/>
  <c r="L238" i="64"/>
  <c r="L151" i="64"/>
  <c r="E36" i="64"/>
  <c r="N206" i="64"/>
  <c r="J88" i="64"/>
  <c r="N273" i="64"/>
  <c r="L315" i="64"/>
  <c r="T289" i="64"/>
  <c r="L22" i="64"/>
  <c r="H84" i="64"/>
  <c r="O158" i="64"/>
  <c r="N153" i="64"/>
  <c r="D85" i="64"/>
  <c r="L286" i="64"/>
  <c r="G268" i="64"/>
  <c r="F63" i="64"/>
  <c r="M267" i="64"/>
  <c r="P202" i="64"/>
  <c r="P182" i="64"/>
  <c r="O344" i="64"/>
  <c r="D138" i="64"/>
  <c r="J350" i="64"/>
  <c r="R86" i="64"/>
  <c r="P28" i="64"/>
  <c r="G158" i="64"/>
  <c r="P98" i="64"/>
  <c r="N161" i="64"/>
  <c r="H380" i="64"/>
  <c r="J116" i="64"/>
  <c r="H180" i="64"/>
  <c r="K258" i="64"/>
  <c r="I60" i="64"/>
  <c r="G192" i="64"/>
  <c r="L116" i="64"/>
  <c r="H212" i="64"/>
  <c r="T164" i="64"/>
  <c r="I93" i="64"/>
  <c r="J193" i="64"/>
  <c r="B125" i="64"/>
  <c r="J164" i="64"/>
  <c r="J40" i="64"/>
  <c r="B80" i="64"/>
  <c r="R197" i="64"/>
  <c r="T325" i="64"/>
  <c r="U158" i="64"/>
  <c r="K81" i="64"/>
  <c r="B267" i="64"/>
  <c r="L85" i="64"/>
  <c r="H381" i="64"/>
  <c r="R223" i="64"/>
  <c r="H334" i="64"/>
  <c r="J263" i="64"/>
  <c r="T140" i="64"/>
  <c r="T176" i="64"/>
  <c r="D322" i="64"/>
  <c r="B180" i="64"/>
  <c r="U14" i="64"/>
  <c r="J94" i="64"/>
  <c r="F169" i="64"/>
  <c r="R341" i="64"/>
  <c r="T150" i="64"/>
  <c r="B339" i="64"/>
  <c r="L179" i="64"/>
  <c r="N327" i="64"/>
  <c r="B212" i="64"/>
  <c r="I366" i="64"/>
  <c r="B158" i="64"/>
  <c r="Q355" i="64"/>
  <c r="H168" i="64"/>
  <c r="T182" i="64"/>
  <c r="F72" i="64"/>
  <c r="B42" i="64"/>
  <c r="P256" i="64"/>
  <c r="U148" i="64"/>
  <c r="H21" i="64"/>
  <c r="G47" i="64"/>
  <c r="P105" i="64"/>
  <c r="T180" i="64"/>
  <c r="B151" i="64"/>
  <c r="L290" i="64"/>
  <c r="C16" i="64"/>
  <c r="C322" i="64"/>
  <c r="U26" i="64"/>
  <c r="D329" i="64"/>
  <c r="U192" i="64"/>
  <c r="N283" i="64"/>
  <c r="F279" i="64"/>
  <c r="K104" i="64"/>
  <c r="B77" i="64"/>
  <c r="R296" i="64"/>
  <c r="D21" i="64"/>
  <c r="H28" i="64"/>
  <c r="R340" i="64"/>
  <c r="C82" i="64"/>
  <c r="B76" i="64"/>
  <c r="R278" i="64"/>
  <c r="J223" i="64"/>
  <c r="S378" i="64"/>
  <c r="P165" i="64"/>
  <c r="F152" i="64"/>
  <c r="L50" i="64"/>
  <c r="T73" i="64"/>
  <c r="J171" i="64"/>
  <c r="B161" i="64"/>
  <c r="B230" i="64"/>
  <c r="S125" i="64"/>
  <c r="D363" i="64"/>
  <c r="H138" i="64"/>
  <c r="R164" i="64"/>
  <c r="L153" i="64"/>
  <c r="H267" i="64"/>
  <c r="B142" i="64"/>
  <c r="F95" i="64"/>
  <c r="D63" i="64"/>
  <c r="T275" i="64"/>
  <c r="D344" i="64"/>
  <c r="P75" i="64"/>
  <c r="L194" i="64"/>
  <c r="L336" i="64"/>
  <c r="J296" i="64"/>
  <c r="D370" i="64"/>
  <c r="T253" i="64"/>
  <c r="J184" i="64"/>
  <c r="Q245" i="64"/>
  <c r="L268" i="64"/>
  <c r="E25" i="64"/>
  <c r="K357" i="64"/>
  <c r="N319" i="64"/>
  <c r="R184" i="64"/>
  <c r="F30" i="64"/>
  <c r="B262" i="64"/>
  <c r="H278" i="64"/>
  <c r="F229" i="64"/>
  <c r="R174" i="64"/>
  <c r="M102" i="64"/>
  <c r="H15" i="64"/>
  <c r="P197" i="64"/>
  <c r="B37" i="64"/>
  <c r="N241" i="64"/>
  <c r="E366" i="64"/>
  <c r="L76" i="64"/>
  <c r="D318" i="64"/>
  <c r="U137" i="64"/>
  <c r="G247" i="64"/>
  <c r="O357" i="64"/>
  <c r="F175" i="64"/>
  <c r="D88" i="64"/>
  <c r="J347" i="64"/>
  <c r="T380" i="64"/>
  <c r="P99" i="64"/>
  <c r="B54" i="64"/>
  <c r="R204" i="64"/>
  <c r="F201" i="64"/>
  <c r="I115" i="64"/>
  <c r="Q191" i="64"/>
  <c r="T39" i="64"/>
  <c r="D81" i="64"/>
  <c r="B26" i="64"/>
  <c r="E93" i="64"/>
  <c r="B323" i="64"/>
  <c r="F207" i="64"/>
  <c r="S170" i="64"/>
  <c r="C179" i="64"/>
  <c r="I212" i="64"/>
  <c r="S126" i="64"/>
  <c r="O48" i="64"/>
  <c r="N54" i="64"/>
  <c r="G113" i="64"/>
  <c r="N48" i="64"/>
  <c r="N116" i="64"/>
  <c r="C103" i="64"/>
  <c r="N213" i="64"/>
  <c r="F216" i="64"/>
  <c r="H304" i="64"/>
  <c r="H184" i="64"/>
  <c r="D360" i="64"/>
  <c r="N42" i="64"/>
  <c r="J381" i="64"/>
  <c r="J241" i="64"/>
  <c r="L197" i="64"/>
  <c r="D227" i="64"/>
  <c r="J97" i="64"/>
  <c r="H182" i="64"/>
  <c r="F127" i="64"/>
  <c r="S379" i="64"/>
  <c r="H187" i="64"/>
  <c r="T327" i="64"/>
  <c r="N169" i="64"/>
  <c r="I104" i="64"/>
  <c r="S335" i="64"/>
  <c r="O214" i="64"/>
  <c r="D234" i="64"/>
  <c r="H108" i="64"/>
  <c r="P48" i="64"/>
  <c r="F240" i="64"/>
  <c r="N217" i="64"/>
  <c r="L106" i="64"/>
  <c r="P257" i="64"/>
  <c r="F325" i="64"/>
  <c r="D98" i="64"/>
  <c r="N190" i="64"/>
  <c r="O278" i="64"/>
  <c r="H37" i="64"/>
  <c r="P147" i="64"/>
  <c r="H158" i="64"/>
  <c r="L253" i="64"/>
  <c r="F154" i="64"/>
  <c r="P62" i="64"/>
  <c r="T118" i="64"/>
  <c r="T22" i="64"/>
  <c r="I25" i="64"/>
  <c r="U300" i="64"/>
  <c r="P183" i="64"/>
  <c r="B227" i="64"/>
  <c r="T29" i="64"/>
  <c r="D212" i="64"/>
  <c r="L80" i="64"/>
  <c r="B69" i="64"/>
  <c r="I82" i="64"/>
  <c r="N238" i="64"/>
  <c r="K25" i="64"/>
  <c r="I313" i="64"/>
  <c r="J325" i="64"/>
  <c r="T217" i="64"/>
  <c r="P294" i="64"/>
  <c r="G60" i="64"/>
  <c r="P193" i="64"/>
  <c r="F281" i="64"/>
  <c r="Q48" i="64"/>
  <c r="D114" i="64"/>
  <c r="R372" i="64"/>
  <c r="P154" i="64"/>
  <c r="L300" i="64"/>
  <c r="M25" i="64"/>
  <c r="P175" i="64"/>
  <c r="D127" i="64"/>
  <c r="T107" i="64"/>
  <c r="F260" i="64"/>
  <c r="B228" i="64"/>
  <c r="R171" i="64"/>
  <c r="R15" i="64"/>
  <c r="Q268" i="64"/>
  <c r="D116" i="64"/>
  <c r="I47" i="64"/>
  <c r="G58" i="64"/>
  <c r="F372" i="64"/>
  <c r="H257" i="64"/>
  <c r="L380" i="64"/>
  <c r="F215" i="64"/>
  <c r="N72" i="64"/>
  <c r="D169" i="64"/>
  <c r="O135" i="64"/>
  <c r="I191" i="64"/>
  <c r="J345" i="64"/>
  <c r="D139" i="64"/>
  <c r="C48" i="64"/>
  <c r="O136" i="64"/>
  <c r="T318" i="64"/>
  <c r="S224" i="64"/>
  <c r="R196" i="64"/>
  <c r="N384" i="64"/>
  <c r="J18" i="64"/>
  <c r="P176" i="64"/>
  <c r="S245" i="64"/>
  <c r="P15" i="64"/>
  <c r="J130" i="64"/>
  <c r="F327" i="64"/>
  <c r="J105" i="64"/>
  <c r="R367" i="64"/>
  <c r="L206" i="64"/>
  <c r="R378" i="64"/>
  <c r="Q169" i="64"/>
  <c r="F59" i="64"/>
  <c r="T208" i="64"/>
  <c r="E47" i="64"/>
  <c r="L378" i="64"/>
  <c r="H44" i="64"/>
  <c r="L381" i="64"/>
  <c r="N385" i="64"/>
  <c r="H50" i="64"/>
  <c r="M36" i="64"/>
  <c r="P241" i="64"/>
  <c r="B209" i="64"/>
  <c r="F283" i="64"/>
  <c r="P360" i="64"/>
  <c r="L219" i="64"/>
  <c r="H121" i="64"/>
  <c r="I37" i="64"/>
  <c r="J65" i="64"/>
  <c r="T219" i="64"/>
  <c r="D355" i="64"/>
  <c r="L149" i="64"/>
  <c r="N371" i="64"/>
  <c r="H311" i="64"/>
  <c r="C379" i="64"/>
  <c r="B179" i="64"/>
  <c r="D168" i="64"/>
  <c r="M81" i="64"/>
  <c r="U313" i="64"/>
  <c r="C345" i="64"/>
  <c r="M322" i="64"/>
  <c r="B217" i="64"/>
  <c r="J19" i="64"/>
  <c r="F278" i="64"/>
  <c r="J294" i="64"/>
  <c r="I235" i="64"/>
  <c r="B128" i="64"/>
  <c r="P205" i="64"/>
  <c r="F282" i="64"/>
  <c r="F271" i="64"/>
  <c r="P43" i="64"/>
  <c r="S47" i="64"/>
  <c r="J197" i="64"/>
  <c r="S279" i="64"/>
  <c r="K60" i="64"/>
  <c r="N237" i="64"/>
  <c r="R273" i="64"/>
  <c r="D327" i="64"/>
  <c r="J374" i="64"/>
  <c r="F163" i="64"/>
  <c r="N150" i="64"/>
  <c r="N314" i="64"/>
  <c r="T85" i="64"/>
  <c r="L103" i="64"/>
  <c r="B94" i="64"/>
  <c r="C269" i="64"/>
  <c r="R312" i="64"/>
  <c r="F25" i="64"/>
  <c r="S124" i="64"/>
  <c r="B106" i="64"/>
  <c r="L301" i="64"/>
  <c r="B270" i="64"/>
  <c r="L41" i="64"/>
  <c r="P84" i="64"/>
  <c r="H176" i="64"/>
  <c r="P153" i="64"/>
  <c r="J327" i="64"/>
  <c r="B114" i="64"/>
  <c r="T130" i="64"/>
  <c r="P50" i="64"/>
  <c r="P119" i="64"/>
  <c r="H289" i="64"/>
  <c r="Q91" i="64"/>
  <c r="R118" i="64"/>
  <c r="L143" i="64"/>
  <c r="U346" i="64"/>
  <c r="G346" i="64"/>
  <c r="B202" i="64"/>
  <c r="F202" i="64"/>
  <c r="I26" i="64"/>
  <c r="F120" i="64"/>
  <c r="R207" i="64"/>
  <c r="C356" i="64"/>
  <c r="H220" i="64"/>
  <c r="L47" i="64"/>
  <c r="N374" i="64"/>
  <c r="R212" i="64"/>
  <c r="T362" i="64"/>
  <c r="F356" i="64"/>
  <c r="N355" i="64"/>
  <c r="C192" i="64"/>
  <c r="D314" i="64"/>
  <c r="N300" i="64"/>
  <c r="D28" i="64"/>
  <c r="F124" i="64"/>
  <c r="E357" i="64"/>
  <c r="D204" i="64"/>
  <c r="C245" i="64"/>
  <c r="H33" i="64"/>
  <c r="H274" i="64"/>
  <c r="E203" i="64"/>
  <c r="H273" i="64"/>
  <c r="R323" i="64"/>
  <c r="N322" i="64"/>
  <c r="J194" i="64"/>
  <c r="K157" i="64"/>
  <c r="M291" i="64"/>
  <c r="L260" i="64"/>
  <c r="D268" i="64"/>
  <c r="N37" i="64"/>
  <c r="P65" i="64"/>
  <c r="L97" i="64"/>
  <c r="H99" i="64"/>
  <c r="P125" i="64"/>
  <c r="P86" i="64"/>
  <c r="D105" i="64"/>
  <c r="D226" i="64"/>
  <c r="I213" i="64"/>
  <c r="N372" i="64"/>
  <c r="M148" i="64"/>
  <c r="P359" i="64"/>
  <c r="E322" i="64"/>
  <c r="F252" i="64"/>
  <c r="P239" i="64"/>
  <c r="O103" i="64"/>
  <c r="R272" i="64"/>
  <c r="B306" i="64"/>
  <c r="N43" i="64"/>
  <c r="N261" i="64"/>
  <c r="E368" i="64"/>
  <c r="F385" i="64"/>
  <c r="Q26" i="64"/>
  <c r="D359" i="64"/>
  <c r="M136" i="64"/>
  <c r="H253" i="64"/>
  <c r="P85" i="64"/>
  <c r="N41" i="64"/>
  <c r="D154" i="64"/>
  <c r="C148" i="64"/>
  <c r="N83" i="64"/>
  <c r="T250" i="64"/>
  <c r="O168" i="64"/>
  <c r="H315" i="64"/>
  <c r="B377" i="64"/>
  <c r="F373" i="64"/>
  <c r="F86" i="64"/>
  <c r="C355" i="64"/>
  <c r="D92" i="64"/>
  <c r="P91" i="64"/>
  <c r="R235" i="64"/>
  <c r="J315" i="64"/>
  <c r="T124" i="64"/>
  <c r="D61" i="64"/>
  <c r="R238" i="64"/>
  <c r="K158" i="64"/>
  <c r="N162" i="64"/>
  <c r="U324" i="64"/>
  <c r="C26" i="64"/>
  <c r="J125" i="64"/>
  <c r="L371" i="64"/>
  <c r="E269" i="64"/>
  <c r="D96" i="64"/>
  <c r="T361" i="64"/>
  <c r="J92" i="64"/>
  <c r="Q124" i="64"/>
  <c r="T94" i="64"/>
  <c r="U181" i="64"/>
  <c r="D282" i="64"/>
  <c r="L109" i="64"/>
  <c r="F128" i="64"/>
  <c r="T263" i="64"/>
  <c r="G357" i="64"/>
  <c r="D290" i="64"/>
  <c r="I180" i="64"/>
  <c r="N61" i="64"/>
  <c r="L273" i="64"/>
  <c r="T341" i="64"/>
  <c r="M125" i="64"/>
  <c r="F193" i="64"/>
  <c r="F17" i="64"/>
  <c r="G146" i="64"/>
  <c r="N262" i="64"/>
  <c r="J264" i="64"/>
  <c r="T245" i="64"/>
  <c r="P278" i="64"/>
  <c r="E71" i="64"/>
  <c r="M103" i="64"/>
  <c r="H98" i="64"/>
  <c r="R190" i="64"/>
  <c r="C346" i="64"/>
  <c r="G291" i="64"/>
  <c r="L304" i="64"/>
  <c r="F42" i="64"/>
  <c r="D274" i="64"/>
  <c r="H139" i="64"/>
  <c r="E38" i="64"/>
  <c r="F224" i="64"/>
  <c r="P347" i="64"/>
  <c r="P103" i="64"/>
  <c r="R234" i="64"/>
  <c r="P238" i="64"/>
  <c r="O334" i="64"/>
  <c r="T174" i="64"/>
  <c r="P297" i="64"/>
  <c r="B108" i="64"/>
  <c r="B378" i="64"/>
  <c r="K27" i="64"/>
  <c r="I344" i="64"/>
  <c r="E311" i="64"/>
  <c r="B190" i="64"/>
  <c r="I335" i="64"/>
  <c r="D146" i="64"/>
  <c r="H215" i="64"/>
  <c r="P201" i="64"/>
  <c r="K333" i="64"/>
  <c r="F97" i="64"/>
  <c r="S247" i="64"/>
  <c r="L318" i="64"/>
  <c r="D41" i="64"/>
  <c r="O247" i="64"/>
  <c r="J369" i="64"/>
  <c r="D240" i="64"/>
  <c r="R48" i="64"/>
  <c r="L330" i="64"/>
  <c r="J363" i="64"/>
  <c r="J281" i="64"/>
  <c r="G27" i="64"/>
  <c r="S14" i="64"/>
  <c r="L136" i="64"/>
  <c r="H22" i="64"/>
  <c r="L229" i="64"/>
  <c r="R351" i="64"/>
  <c r="E157" i="64"/>
  <c r="N207" i="64"/>
  <c r="R165" i="64"/>
  <c r="N164" i="64"/>
  <c r="M301" i="64"/>
  <c r="R99" i="64"/>
  <c r="E16" i="64"/>
  <c r="E279" i="64"/>
  <c r="F64" i="64"/>
  <c r="H317" i="64"/>
  <c r="G115" i="64"/>
  <c r="H109" i="64"/>
  <c r="D91" i="64"/>
  <c r="T48" i="64"/>
  <c r="N263" i="64"/>
  <c r="M92" i="64"/>
  <c r="F268" i="64"/>
  <c r="N158" i="64"/>
  <c r="U124" i="64"/>
  <c r="N103" i="64"/>
  <c r="K38" i="64"/>
  <c r="R314" i="64"/>
  <c r="B165" i="64"/>
  <c r="D103" i="64"/>
  <c r="M312" i="64"/>
  <c r="C377" i="64"/>
  <c r="O302" i="64"/>
  <c r="M366" i="64"/>
  <c r="J99" i="64"/>
  <c r="C114" i="64"/>
  <c r="P141" i="64"/>
  <c r="J289" i="64"/>
  <c r="P218" i="64"/>
  <c r="N377" i="64"/>
  <c r="F52" i="64"/>
  <c r="L358" i="64"/>
  <c r="N367" i="64"/>
  <c r="G344" i="64"/>
  <c r="N26" i="64"/>
  <c r="J26" i="64"/>
  <c r="N154" i="64"/>
  <c r="D149" i="64"/>
  <c r="N47" i="64"/>
  <c r="F99" i="64"/>
  <c r="L161" i="64"/>
  <c r="P279" i="64"/>
  <c r="Q15" i="64"/>
  <c r="O300" i="64"/>
  <c r="L84" i="64"/>
  <c r="T116" i="64"/>
  <c r="O191" i="64"/>
  <c r="M247" i="64"/>
  <c r="N272" i="64"/>
  <c r="J22" i="64"/>
  <c r="N51" i="64"/>
  <c r="D198" i="64"/>
  <c r="J218" i="64"/>
  <c r="P180" i="64"/>
  <c r="L228" i="64"/>
  <c r="S157" i="64"/>
  <c r="E181" i="64"/>
  <c r="H348" i="64"/>
  <c r="S377" i="64"/>
  <c r="H296" i="64"/>
  <c r="U91" i="64"/>
  <c r="P246" i="64"/>
  <c r="H322" i="64"/>
  <c r="R216" i="64"/>
  <c r="L216" i="64"/>
  <c r="U213" i="64"/>
  <c r="K257" i="64"/>
  <c r="B278" i="64"/>
  <c r="Q102" i="64"/>
  <c r="R373" i="64"/>
  <c r="J118" i="64"/>
  <c r="J322" i="64"/>
  <c r="T224" i="64"/>
  <c r="U71" i="64"/>
  <c r="B319" i="64"/>
  <c r="J77" i="64"/>
  <c r="T98" i="64"/>
  <c r="M157" i="64"/>
  <c r="L118" i="64"/>
  <c r="H88" i="64"/>
  <c r="S333" i="64"/>
  <c r="H106" i="64"/>
  <c r="H293" i="64"/>
  <c r="P370" i="64"/>
  <c r="F347" i="64"/>
  <c r="D175" i="64"/>
  <c r="R128" i="64"/>
  <c r="D196" i="64"/>
  <c r="B84" i="64"/>
  <c r="L311" i="64"/>
  <c r="T333" i="64"/>
  <c r="J242" i="64"/>
  <c r="H58" i="64"/>
  <c r="B113" i="64"/>
  <c r="D339" i="64"/>
  <c r="M179" i="64"/>
  <c r="R29" i="64"/>
  <c r="B143" i="64"/>
  <c r="R95" i="64"/>
  <c r="H252" i="64"/>
  <c r="T63" i="64"/>
  <c r="F362" i="64"/>
  <c r="H312" i="64"/>
  <c r="L356" i="64"/>
  <c r="H165" i="64"/>
  <c r="J382" i="64"/>
  <c r="J351" i="64"/>
  <c r="T127" i="64"/>
  <c r="P220" i="64"/>
  <c r="P19" i="64"/>
  <c r="N22" i="64"/>
  <c r="H62" i="64"/>
  <c r="J42" i="64"/>
  <c r="J257" i="64"/>
  <c r="H230" i="64"/>
  <c r="H279" i="64"/>
  <c r="B213" i="64"/>
  <c r="O60" i="64"/>
  <c r="R327" i="64"/>
  <c r="P163" i="64"/>
  <c r="G135" i="64"/>
  <c r="P316" i="64"/>
  <c r="P58" i="64"/>
  <c r="B325" i="64"/>
  <c r="K379" i="64"/>
  <c r="F361" i="64"/>
  <c r="N209" i="64"/>
  <c r="J249" i="64"/>
  <c r="T146" i="64"/>
  <c r="J208" i="64"/>
  <c r="Q213" i="64"/>
  <c r="H151" i="64"/>
  <c r="J162" i="64"/>
  <c r="H77" i="64"/>
  <c r="F73" i="64"/>
  <c r="B182" i="64"/>
  <c r="R286" i="64"/>
  <c r="T356" i="64"/>
  <c r="K102" i="64"/>
  <c r="T157" i="64"/>
  <c r="R88" i="64"/>
  <c r="M279" i="64"/>
  <c r="J349" i="64"/>
  <c r="P117" i="64"/>
  <c r="D284" i="64"/>
  <c r="U291" i="64"/>
  <c r="P312" i="64"/>
  <c r="L307" i="64"/>
  <c r="O47" i="64"/>
  <c r="P118" i="64"/>
  <c r="R47" i="64"/>
  <c r="P275" i="64"/>
  <c r="L52" i="64"/>
  <c r="S202" i="64"/>
  <c r="T20" i="64"/>
  <c r="F237" i="64"/>
  <c r="F219" i="64"/>
  <c r="I356" i="64"/>
  <c r="J235" i="64"/>
  <c r="Q192" i="64"/>
  <c r="D283" i="64"/>
  <c r="H36" i="64"/>
  <c r="N58" i="64"/>
  <c r="R183" i="64"/>
  <c r="D176" i="64"/>
  <c r="B55" i="64"/>
  <c r="F146" i="64"/>
  <c r="N240" i="64"/>
  <c r="R113" i="64"/>
  <c r="P334" i="64"/>
  <c r="M280" i="64"/>
  <c r="Q157" i="64"/>
  <c r="Q14" i="64"/>
  <c r="J195" i="64"/>
  <c r="B333" i="64"/>
  <c r="T36" i="64"/>
  <c r="R219" i="64"/>
  <c r="H246" i="64"/>
  <c r="O235" i="64"/>
  <c r="R146" i="64"/>
  <c r="T295" i="64"/>
  <c r="P131" i="64"/>
  <c r="P120" i="64"/>
  <c r="N120" i="64"/>
  <c r="O82" i="64"/>
  <c r="H323" i="64"/>
  <c r="S80" i="64"/>
  <c r="P371" i="64"/>
  <c r="G37" i="64"/>
  <c r="N380" i="64"/>
  <c r="P373" i="64"/>
  <c r="T96" i="64"/>
  <c r="L204" i="64"/>
  <c r="D173" i="64"/>
  <c r="S366" i="64"/>
  <c r="N333" i="64"/>
  <c r="P29" i="64"/>
  <c r="S289" i="64"/>
  <c r="B274" i="64"/>
  <c r="S27" i="64"/>
  <c r="N81" i="64"/>
  <c r="I124" i="64"/>
  <c r="P161" i="64"/>
  <c r="T158" i="64"/>
  <c r="O148" i="64"/>
  <c r="L140" i="64"/>
  <c r="P229" i="64"/>
  <c r="Q313" i="64"/>
  <c r="B303" i="64"/>
  <c r="O14" i="64"/>
  <c r="D350" i="64"/>
  <c r="S137" i="64"/>
  <c r="K137" i="64"/>
  <c r="D72" i="64"/>
  <c r="L207" i="64"/>
  <c r="N239" i="64"/>
  <c r="E377" i="64"/>
  <c r="S59" i="64"/>
  <c r="P293" i="64"/>
  <c r="T270" i="64"/>
  <c r="F319" i="64"/>
  <c r="D237" i="64"/>
  <c r="P64" i="64"/>
  <c r="R77" i="64"/>
  <c r="L250" i="64"/>
  <c r="F337" i="64"/>
  <c r="R250" i="64"/>
  <c r="B235" i="64"/>
  <c r="H378" i="64"/>
  <c r="U58" i="64"/>
  <c r="J185" i="64"/>
  <c r="O80" i="64"/>
  <c r="U168" i="64"/>
  <c r="D40" i="64"/>
  <c r="R153" i="64"/>
  <c r="D304" i="64"/>
  <c r="E15" i="64"/>
  <c r="N218" i="64"/>
  <c r="N278" i="64"/>
  <c r="S71" i="64"/>
  <c r="P42" i="64"/>
  <c r="B257" i="64"/>
  <c r="C223" i="64"/>
  <c r="H18" i="64"/>
  <c r="P356" i="64"/>
  <c r="U70" i="64"/>
  <c r="L63" i="64"/>
  <c r="L83" i="64"/>
  <c r="N227" i="64"/>
  <c r="B59" i="64"/>
  <c r="L289" i="64"/>
  <c r="P219" i="64"/>
  <c r="F274" i="64"/>
  <c r="J15" i="64"/>
  <c r="B256" i="64"/>
  <c r="N193" i="64"/>
  <c r="R227" i="64"/>
  <c r="L350" i="64"/>
  <c r="N284" i="64"/>
  <c r="D207" i="64"/>
  <c r="G181" i="64"/>
  <c r="R120" i="64"/>
  <c r="I324" i="64"/>
  <c r="T285" i="64"/>
  <c r="F297" i="64"/>
  <c r="M190" i="64"/>
  <c r="F248" i="64"/>
  <c r="S26" i="64"/>
  <c r="H268" i="64"/>
  <c r="C257" i="64"/>
  <c r="R262" i="64"/>
  <c r="T55" i="64"/>
  <c r="G323" i="64"/>
  <c r="I15" i="64"/>
  <c r="C170" i="64"/>
  <c r="J66" i="64"/>
  <c r="N279" i="64"/>
  <c r="S91" i="64"/>
  <c r="J204" i="64"/>
  <c r="N351" i="64"/>
  <c r="L21" i="64"/>
  <c r="R359" i="64"/>
  <c r="F312" i="64"/>
  <c r="H358" i="64"/>
  <c r="M14" i="64"/>
  <c r="F94" i="64"/>
  <c r="D86" i="64"/>
  <c r="J132" i="64"/>
  <c r="K355" i="64"/>
  <c r="H202" i="64"/>
  <c r="D264" i="64"/>
  <c r="D373" i="64"/>
  <c r="J306" i="64"/>
  <c r="I246" i="64"/>
  <c r="R374" i="64"/>
  <c r="F318" i="64"/>
  <c r="C367" i="64"/>
  <c r="K213" i="64"/>
  <c r="G80" i="64"/>
  <c r="L328" i="64"/>
  <c r="B385" i="64"/>
  <c r="R91" i="64"/>
  <c r="D124" i="64"/>
  <c r="K214" i="64"/>
  <c r="J229" i="64"/>
  <c r="K180" i="64"/>
  <c r="Q346" i="64"/>
  <c r="G378" i="64"/>
  <c r="K168" i="64"/>
  <c r="T306" i="64"/>
  <c r="J251" i="64"/>
  <c r="L384" i="64"/>
  <c r="U36" i="64"/>
  <c r="P270" i="64"/>
  <c r="G278" i="64"/>
  <c r="S201" i="64"/>
  <c r="I291" i="64"/>
  <c r="H366" i="64"/>
  <c r="D252" i="64"/>
  <c r="N14" i="64"/>
  <c r="L64" i="64"/>
  <c r="H292" i="64"/>
  <c r="F315" i="64"/>
  <c r="P25" i="64"/>
  <c r="F39" i="64"/>
  <c r="R202" i="64"/>
  <c r="M15" i="64"/>
  <c r="J14" i="64"/>
  <c r="S135" i="64"/>
  <c r="L121" i="64"/>
  <c r="M104" i="64"/>
  <c r="D132" i="64"/>
  <c r="D119" i="64"/>
  <c r="B70" i="64"/>
  <c r="S258" i="64"/>
  <c r="L138" i="64"/>
  <c r="R54" i="64"/>
  <c r="H207" i="64"/>
  <c r="R245" i="64"/>
  <c r="N143" i="64"/>
  <c r="T338" i="64"/>
  <c r="G334" i="64"/>
  <c r="F295" i="64"/>
  <c r="H281" i="64"/>
  <c r="L88" i="64"/>
  <c r="T377" i="64"/>
  <c r="H344" i="64"/>
  <c r="N204" i="64"/>
  <c r="C71" i="64"/>
  <c r="R33" i="64"/>
  <c r="H73" i="64"/>
  <c r="P253" i="64"/>
  <c r="P362" i="64"/>
  <c r="J176" i="64"/>
  <c r="I58" i="64"/>
  <c r="L98" i="64"/>
  <c r="G26" i="64"/>
  <c r="M324" i="64"/>
  <c r="M356" i="64"/>
  <c r="B30" i="64"/>
  <c r="L110" i="64"/>
  <c r="E379" i="64"/>
  <c r="G91" i="64"/>
  <c r="R330" i="64"/>
  <c r="G179" i="64"/>
  <c r="R92" i="64"/>
  <c r="S357" i="64"/>
  <c r="D235" i="64"/>
  <c r="K234" i="64"/>
  <c r="H102" i="64"/>
  <c r="U280" i="64"/>
  <c r="P110" i="64"/>
  <c r="U69" i="64"/>
  <c r="B193" i="64"/>
  <c r="F110" i="64"/>
  <c r="R284" i="64"/>
  <c r="H146" i="64"/>
  <c r="L20" i="64"/>
  <c r="T77" i="64"/>
  <c r="B253" i="64"/>
  <c r="L169" i="64"/>
  <c r="L240" i="64"/>
  <c r="T40" i="64"/>
  <c r="F15" i="64"/>
  <c r="D191" i="64"/>
  <c r="L326" i="64"/>
  <c r="T194" i="64"/>
  <c r="F285" i="64"/>
  <c r="M137" i="64"/>
  <c r="H242" i="64"/>
  <c r="H124" i="64"/>
  <c r="H217" i="64"/>
  <c r="F253" i="64"/>
  <c r="R248" i="64"/>
  <c r="T86" i="64"/>
  <c r="T319" i="64"/>
  <c r="D334" i="64"/>
  <c r="P14" i="64"/>
  <c r="N201" i="64"/>
  <c r="R169" i="64"/>
  <c r="G236" i="64"/>
  <c r="K346" i="64"/>
  <c r="R195" i="64"/>
  <c r="F20" i="64"/>
  <c r="L220" i="64"/>
  <c r="H162" i="64"/>
  <c r="D281" i="64"/>
  <c r="T186" i="64"/>
  <c r="C357" i="64"/>
  <c r="T337" i="64"/>
  <c r="B107" i="64"/>
  <c r="H66" i="64"/>
  <c r="U92" i="64"/>
  <c r="P361" i="64"/>
  <c r="P32" i="64"/>
  <c r="I367" i="64"/>
  <c r="D75" i="64"/>
  <c r="L29" i="64"/>
  <c r="Q225" i="64"/>
  <c r="S346" i="64"/>
  <c r="R173" i="64"/>
  <c r="L19" i="64"/>
  <c r="U290" i="64"/>
  <c r="D143" i="64"/>
  <c r="D330" i="64"/>
  <c r="D349" i="64"/>
  <c r="P21" i="64"/>
  <c r="F116" i="64"/>
  <c r="L147" i="64"/>
  <c r="D385" i="64"/>
  <c r="D51" i="64"/>
  <c r="S235" i="64"/>
  <c r="F105" i="64"/>
  <c r="N235" i="64"/>
  <c r="N21" i="64"/>
  <c r="P174" i="64"/>
  <c r="R161" i="64"/>
  <c r="C333" i="64"/>
  <c r="U267" i="64"/>
  <c r="H216" i="64"/>
  <c r="J52" i="64"/>
  <c r="J305" i="64"/>
  <c r="D77" i="64"/>
  <c r="R107" i="64"/>
  <c r="T242" i="64"/>
  <c r="G104" i="64"/>
  <c r="B312" i="64"/>
  <c r="O114" i="64"/>
  <c r="B336" i="64"/>
  <c r="G137" i="64"/>
  <c r="H64" i="64"/>
  <c r="F284" i="64"/>
  <c r="C302" i="64"/>
  <c r="P333" i="64"/>
  <c r="J53" i="64"/>
  <c r="S278" i="64"/>
  <c r="B99" i="64"/>
  <c r="O180" i="64"/>
  <c r="L91" i="64"/>
  <c r="F22" i="64"/>
  <c r="M258" i="64"/>
  <c r="L162" i="64"/>
  <c r="I114" i="64"/>
  <c r="K192" i="64"/>
  <c r="O16" i="64"/>
  <c r="P377" i="64"/>
  <c r="J290" i="64"/>
  <c r="F218" i="64"/>
  <c r="K291" i="64"/>
  <c r="J73" i="64"/>
  <c r="T385" i="64"/>
  <c r="C290" i="64"/>
  <c r="D229" i="64"/>
  <c r="C70" i="64"/>
  <c r="F107" i="64"/>
  <c r="L208" i="64"/>
  <c r="J267" i="64"/>
  <c r="B96" i="64"/>
  <c r="G355" i="64"/>
  <c r="F273" i="64"/>
  <c r="F257" i="64"/>
  <c r="B234" i="64"/>
  <c r="D367" i="64"/>
  <c r="B348" i="64"/>
  <c r="J328" i="64"/>
  <c r="B361" i="64"/>
  <c r="T209" i="64"/>
  <c r="I289" i="64"/>
  <c r="M235" i="64"/>
  <c r="Q344" i="64"/>
  <c r="D171" i="64"/>
  <c r="K70" i="64"/>
  <c r="T162" i="64"/>
  <c r="Q377" i="64"/>
  <c r="N182" i="64"/>
  <c r="S92" i="64"/>
  <c r="B85" i="64"/>
  <c r="H128" i="64"/>
  <c r="J262" i="64"/>
  <c r="R217" i="64"/>
  <c r="N226" i="64"/>
  <c r="L175" i="64"/>
  <c r="H87" i="64"/>
  <c r="C312" i="64"/>
  <c r="P150" i="64"/>
  <c r="P194" i="64"/>
  <c r="N63" i="64"/>
  <c r="Q159" i="64"/>
  <c r="D250" i="64"/>
  <c r="J352" i="64"/>
  <c r="D356" i="64"/>
  <c r="N142" i="64"/>
  <c r="F85" i="64"/>
  <c r="N168" i="64"/>
  <c r="O159" i="64"/>
  <c r="R147" i="64"/>
  <c r="N76" i="64"/>
  <c r="B116" i="64"/>
  <c r="F65" i="64"/>
  <c r="H326" i="64"/>
  <c r="C115" i="64"/>
  <c r="H83" i="64"/>
  <c r="C378" i="64"/>
  <c r="B218" i="64"/>
  <c r="E302" i="64"/>
  <c r="G159" i="64"/>
  <c r="O345" i="64"/>
  <c r="C258" i="64"/>
  <c r="B198" i="64"/>
  <c r="D110" i="64"/>
  <c r="F370" i="64"/>
  <c r="G289" i="64"/>
  <c r="I125" i="64"/>
  <c r="I301" i="64"/>
  <c r="L383" i="64"/>
  <c r="B205" i="64"/>
  <c r="P186" i="64"/>
  <c r="F172" i="64"/>
  <c r="L14" i="64"/>
  <c r="C14" i="64"/>
  <c r="C81" i="64"/>
  <c r="J330" i="64"/>
  <c r="F308" i="64"/>
  <c r="F198" i="64"/>
  <c r="R251" i="64"/>
  <c r="T316" i="64"/>
  <c r="F168" i="64"/>
  <c r="R182" i="64"/>
  <c r="P336" i="64"/>
  <c r="F140" i="64"/>
  <c r="R149" i="64"/>
  <c r="N234" i="64"/>
  <c r="D279" i="64"/>
  <c r="E26" i="64"/>
  <c r="P113" i="64"/>
  <c r="P142" i="64"/>
  <c r="I267" i="64"/>
  <c r="G368" i="64"/>
  <c r="R198" i="64"/>
  <c r="L239" i="64"/>
  <c r="H75" i="64"/>
  <c r="T197" i="64"/>
  <c r="Q92" i="64"/>
  <c r="N171" i="64"/>
  <c r="C335" i="64"/>
  <c r="Q278" i="64"/>
  <c r="P374" i="64"/>
  <c r="R303" i="64"/>
  <c r="O27" i="64"/>
  <c r="Q246" i="64"/>
  <c r="H383" i="64"/>
  <c r="J377" i="64"/>
  <c r="B132" i="64"/>
  <c r="H43" i="64"/>
  <c r="P381" i="64"/>
  <c r="C168" i="64"/>
  <c r="B58" i="64"/>
  <c r="N174" i="64"/>
  <c r="F135" i="64"/>
  <c r="N173" i="64"/>
  <c r="D73" i="64"/>
  <c r="E300" i="64"/>
  <c r="I135" i="64"/>
  <c r="N286" i="64"/>
  <c r="K169" i="64"/>
  <c r="K246" i="64"/>
  <c r="D48" i="64"/>
  <c r="H85" i="64"/>
  <c r="C313" i="64"/>
  <c r="F180" i="64"/>
  <c r="I378" i="64"/>
  <c r="P383" i="64"/>
  <c r="M146" i="64"/>
  <c r="T262" i="64"/>
  <c r="O170" i="64"/>
  <c r="C368" i="64"/>
  <c r="Q38" i="64"/>
  <c r="O323" i="64"/>
  <c r="E82" i="64"/>
  <c r="B139" i="64"/>
  <c r="B292" i="64"/>
  <c r="S313" i="64"/>
  <c r="G168" i="64"/>
  <c r="B371" i="64"/>
  <c r="E246" i="64"/>
  <c r="P198" i="64"/>
  <c r="D183" i="64"/>
  <c r="F160" i="64"/>
  <c r="U179" i="64"/>
  <c r="T64" i="64"/>
  <c r="L370" i="64"/>
  <c r="Q368" i="64"/>
  <c r="F84" i="64"/>
  <c r="N50" i="64"/>
  <c r="T226" i="64"/>
  <c r="N187" i="64"/>
  <c r="O36" i="64"/>
  <c r="N373" i="64"/>
  <c r="T37" i="64"/>
  <c r="T119" i="64"/>
  <c r="R384" i="64"/>
  <c r="L114" i="64"/>
  <c r="J250" i="64"/>
  <c r="G256" i="64"/>
  <c r="O346" i="64"/>
  <c r="J157" i="64"/>
  <c r="D76" i="64"/>
  <c r="N297" i="64"/>
  <c r="R50" i="64"/>
  <c r="H195" i="64"/>
  <c r="D312" i="64"/>
  <c r="H113" i="64"/>
  <c r="L180" i="64"/>
  <c r="N80" i="64"/>
  <c r="D248" i="64"/>
  <c r="T350" i="64"/>
  <c r="N257" i="64"/>
  <c r="G301" i="64"/>
  <c r="F70" i="64"/>
  <c r="F147" i="64"/>
  <c r="R141" i="64"/>
  <c r="K103" i="64"/>
  <c r="K26" i="64"/>
  <c r="C256" i="64"/>
  <c r="K48" i="64"/>
  <c r="B285" i="64"/>
  <c r="J237" i="64"/>
  <c r="L249" i="64"/>
  <c r="D351" i="64"/>
  <c r="P240" i="64"/>
  <c r="S302" i="64"/>
  <c r="C344" i="64"/>
  <c r="J141" i="64"/>
  <c r="J370" i="64"/>
  <c r="F103" i="64"/>
  <c r="T117" i="64"/>
  <c r="Q223" i="64"/>
  <c r="G333" i="64"/>
  <c r="L28" i="64"/>
  <c r="O147" i="64"/>
  <c r="O91" i="64"/>
  <c r="M69" i="64"/>
  <c r="H94" i="64"/>
  <c r="J303" i="64"/>
  <c r="R215" i="64"/>
  <c r="N338" i="64"/>
  <c r="F183" i="64"/>
  <c r="J358" i="64"/>
  <c r="B347" i="64"/>
  <c r="R281" i="64"/>
  <c r="B314" i="64"/>
  <c r="I113" i="64"/>
  <c r="Q80" i="64"/>
  <c r="R168" i="64"/>
  <c r="H256" i="64"/>
  <c r="F340" i="64"/>
  <c r="T195" i="64"/>
  <c r="E158" i="64"/>
  <c r="U60" i="64"/>
  <c r="N36" i="64"/>
  <c r="R301" i="64"/>
  <c r="N117" i="64"/>
  <c r="L362" i="64"/>
  <c r="S81" i="64"/>
  <c r="R52" i="64"/>
  <c r="H130" i="64"/>
  <c r="H190" i="64"/>
  <c r="Q333" i="64"/>
  <c r="J95" i="64"/>
  <c r="J337" i="64"/>
  <c r="R75" i="64"/>
  <c r="L234" i="64"/>
  <c r="H26" i="64"/>
  <c r="N180" i="64"/>
  <c r="J146" i="64"/>
  <c r="P114" i="64"/>
  <c r="M181" i="64"/>
  <c r="S301" i="64"/>
  <c r="B216" i="64"/>
  <c r="J246" i="64"/>
  <c r="C159" i="64"/>
  <c r="P124" i="64"/>
  <c r="N334" i="64"/>
  <c r="T141" i="64"/>
  <c r="S256" i="64"/>
  <c r="T312" i="64"/>
  <c r="S367" i="64"/>
  <c r="G147" i="64"/>
  <c r="H218" i="64"/>
  <c r="L125" i="64"/>
  <c r="B328" i="64"/>
  <c r="Q323" i="64"/>
  <c r="G169" i="64"/>
  <c r="B201" i="64"/>
  <c r="T69" i="64"/>
  <c r="B39" i="64"/>
  <c r="K301" i="64"/>
  <c r="S37" i="64"/>
  <c r="F92" i="64"/>
  <c r="O93" i="64"/>
  <c r="P127" i="64"/>
  <c r="T88" i="64"/>
  <c r="H367" i="64"/>
  <c r="N28" i="64"/>
  <c r="O377" i="64"/>
  <c r="H305" i="64"/>
  <c r="T268" i="64"/>
  <c r="N196" i="64"/>
  <c r="T355" i="64"/>
  <c r="L344" i="64"/>
  <c r="M80" i="64"/>
  <c r="N315" i="64"/>
  <c r="T282" i="64"/>
  <c r="H234" i="64"/>
  <c r="J252" i="64"/>
  <c r="N223" i="64"/>
  <c r="J348" i="64"/>
  <c r="F161" i="64"/>
  <c r="R377" i="64"/>
  <c r="H245" i="64"/>
  <c r="Q334" i="64"/>
  <c r="E136" i="64"/>
  <c r="L102" i="64"/>
  <c r="D64" i="64"/>
  <c r="N128" i="64"/>
  <c r="P382" i="64"/>
  <c r="M246" i="64"/>
  <c r="B248" i="64"/>
  <c r="L366" i="64"/>
  <c r="C366" i="64"/>
  <c r="B300" i="64"/>
  <c r="R194" i="64"/>
  <c r="L190" i="64"/>
  <c r="I70" i="64"/>
  <c r="O201" i="64"/>
  <c r="L165" i="64"/>
  <c r="B187" i="64"/>
  <c r="O223" i="64"/>
  <c r="F348" i="64"/>
  <c r="S168" i="64"/>
  <c r="L367" i="64"/>
  <c r="U245" i="64"/>
  <c r="J114" i="64"/>
  <c r="D193" i="64"/>
  <c r="D141" i="64"/>
  <c r="N151" i="64"/>
  <c r="D333" i="64"/>
  <c r="O366" i="64"/>
  <c r="F61" i="64"/>
  <c r="J284" i="64"/>
  <c r="S69" i="64"/>
  <c r="R36" i="64"/>
  <c r="R363" i="64"/>
  <c r="Q269" i="64"/>
  <c r="H53" i="64"/>
  <c r="L37" i="64"/>
  <c r="B140" i="64"/>
  <c r="P72" i="64"/>
  <c r="N336" i="64"/>
  <c r="R239" i="64"/>
  <c r="O267" i="64"/>
  <c r="J20" i="64"/>
  <c r="P130" i="64"/>
  <c r="P281" i="64"/>
  <c r="U311" i="64"/>
  <c r="B380" i="64"/>
  <c r="N215" i="64"/>
  <c r="L270" i="64"/>
  <c r="B237" i="64"/>
  <c r="R338" i="64"/>
  <c r="D366" i="64"/>
  <c r="R275" i="64"/>
  <c r="I190" i="64"/>
  <c r="J360" i="64"/>
  <c r="D262" i="64"/>
  <c r="T311" i="64"/>
  <c r="F153" i="64"/>
  <c r="E313" i="64"/>
  <c r="Q60" i="64"/>
  <c r="T76" i="64"/>
  <c r="L40" i="64"/>
  <c r="Q300" i="64"/>
  <c r="L283" i="64"/>
  <c r="N205" i="64"/>
  <c r="T201" i="64"/>
  <c r="T336" i="64"/>
  <c r="D22" i="64"/>
  <c r="H333" i="64"/>
  <c r="T358" i="64"/>
  <c r="R186" i="64"/>
  <c r="R103" i="64"/>
  <c r="J373" i="64"/>
  <c r="M377" i="64"/>
  <c r="N29" i="64"/>
  <c r="D20" i="64"/>
  <c r="H362" i="64"/>
  <c r="H196" i="64"/>
  <c r="E334" i="64"/>
  <c r="N312" i="64"/>
  <c r="Q27" i="64"/>
  <c r="N184" i="64"/>
  <c r="P358" i="64"/>
  <c r="P231" i="64"/>
  <c r="R151" i="64"/>
  <c r="N176" i="64"/>
  <c r="G170" i="64"/>
  <c r="G234" i="64"/>
  <c r="L43" i="64"/>
  <c r="J44" i="64"/>
  <c r="H339" i="64"/>
  <c r="F249" i="64"/>
  <c r="P107" i="64"/>
  <c r="J308" i="64"/>
  <c r="O322" i="64"/>
  <c r="B186" i="64"/>
  <c r="J140" i="64"/>
  <c r="J207" i="64"/>
  <c r="N358" i="64"/>
  <c r="P136" i="64"/>
  <c r="Q311" i="64"/>
  <c r="C59" i="64"/>
  <c r="E180" i="64"/>
  <c r="D55" i="64"/>
  <c r="P179" i="64"/>
  <c r="L99" i="64"/>
  <c r="M335" i="64"/>
  <c r="R282" i="64"/>
  <c r="D369" i="64"/>
  <c r="F19" i="64"/>
  <c r="R87" i="64"/>
  <c r="O169" i="64"/>
  <c r="F293" i="64"/>
  <c r="F191" i="64"/>
  <c r="B150" i="64"/>
  <c r="C334" i="64"/>
  <c r="U27" i="64"/>
  <c r="R295" i="64"/>
  <c r="P108" i="64"/>
  <c r="H32" i="64"/>
  <c r="R213" i="64"/>
  <c r="R322" i="64"/>
  <c r="J25" i="64"/>
  <c r="J87" i="64"/>
  <c r="S104" i="64"/>
  <c r="D238" i="64"/>
  <c r="M225" i="64"/>
  <c r="T109" i="64"/>
  <c r="J275" i="64"/>
  <c r="T345" i="64"/>
  <c r="N325" i="64"/>
  <c r="O246" i="64"/>
  <c r="E60" i="64"/>
  <c r="P146" i="64"/>
  <c r="H282" i="64"/>
  <c r="H306" i="64"/>
  <c r="R315" i="64"/>
  <c r="M82" i="64"/>
  <c r="F223" i="64"/>
  <c r="L95" i="64"/>
  <c r="D308" i="64"/>
  <c r="T372" i="64"/>
  <c r="P285" i="64"/>
  <c r="G379" i="64"/>
  <c r="U102" i="64"/>
  <c r="L264" i="64"/>
  <c r="T191" i="64"/>
  <c r="P121" i="64"/>
  <c r="H25" i="64"/>
  <c r="K202" i="64"/>
  <c r="P51" i="64"/>
  <c r="J179" i="64"/>
  <c r="B261" i="64"/>
  <c r="H131" i="64"/>
  <c r="L319" i="64"/>
  <c r="F125" i="64"/>
  <c r="D358" i="64"/>
  <c r="T54" i="64"/>
  <c r="O312" i="64"/>
  <c r="R179" i="64"/>
  <c r="O157" i="64"/>
  <c r="J106" i="64"/>
  <c r="R14" i="64"/>
  <c r="B47" i="64"/>
  <c r="F158" i="64"/>
  <c r="B121" i="64"/>
  <c r="J307" i="64"/>
  <c r="S114" i="64"/>
  <c r="F228" i="64"/>
  <c r="D202" i="64"/>
  <c r="C181" i="64"/>
  <c r="J59" i="64"/>
  <c r="L119" i="64"/>
  <c r="E168" i="64"/>
  <c r="E191" i="64"/>
  <c r="C91" i="64"/>
  <c r="P88" i="64"/>
  <c r="T129" i="64"/>
  <c r="O81" i="64"/>
  <c r="N25" i="64"/>
  <c r="R150" i="64"/>
  <c r="T58" i="64"/>
  <c r="G224" i="64"/>
  <c r="K344" i="64"/>
  <c r="Q36" i="64"/>
  <c r="D239" i="64"/>
  <c r="P259" i="64"/>
  <c r="B98" i="64"/>
  <c r="G212" i="64"/>
  <c r="F377" i="64"/>
  <c r="O368" i="64"/>
  <c r="I257" i="64"/>
  <c r="L226" i="64"/>
  <c r="J182" i="64"/>
  <c r="T83" i="64"/>
  <c r="D74" i="64"/>
  <c r="P116" i="64"/>
  <c r="L345" i="64"/>
  <c r="S214" i="64"/>
  <c r="H219" i="64"/>
  <c r="M170" i="64"/>
  <c r="M59" i="64"/>
  <c r="N86" i="64"/>
  <c r="I59" i="64"/>
  <c r="P369" i="64"/>
  <c r="M379" i="64"/>
  <c r="U256" i="64"/>
  <c r="G136" i="64"/>
  <c r="J372" i="64"/>
  <c r="O92" i="64"/>
  <c r="T53" i="64"/>
  <c r="J355" i="64"/>
  <c r="B204" i="64"/>
  <c r="B308" i="64"/>
  <c r="F303" i="64"/>
  <c r="H39" i="64"/>
  <c r="N328" i="64"/>
  <c r="T108" i="64"/>
  <c r="S192" i="64"/>
  <c r="Q170" i="64"/>
  <c r="L205" i="64"/>
  <c r="J202" i="64"/>
  <c r="T305" i="64"/>
  <c r="P224" i="64"/>
  <c r="G48" i="64"/>
  <c r="N362" i="64"/>
  <c r="B62" i="64"/>
  <c r="B25" i="64"/>
  <c r="D213" i="64"/>
  <c r="K224" i="64"/>
  <c r="L65" i="64"/>
  <c r="T273" i="64"/>
  <c r="U103" i="64"/>
  <c r="G356" i="64"/>
  <c r="I136" i="64"/>
  <c r="B40" i="64"/>
  <c r="I49" i="64"/>
  <c r="L202" i="64"/>
  <c r="D162" i="64"/>
  <c r="O378" i="64"/>
  <c r="T198" i="64"/>
  <c r="H135" i="64"/>
  <c r="J201" i="64"/>
  <c r="I157" i="64"/>
  <c r="T293" i="64"/>
  <c r="U114" i="64"/>
  <c r="R339" i="64"/>
  <c r="F131" i="64"/>
  <c r="L213" i="64"/>
  <c r="N96" i="64"/>
  <c r="L128" i="64"/>
  <c r="S257" i="64"/>
  <c r="K80" i="64"/>
  <c r="J172" i="64"/>
  <c r="T151" i="64"/>
  <c r="F369" i="64"/>
  <c r="R108" i="64"/>
  <c r="R72" i="64"/>
  <c r="J41" i="64"/>
  <c r="C224" i="64"/>
  <c r="N383" i="64"/>
  <c r="F138" i="64"/>
  <c r="R257" i="64"/>
  <c r="N311" i="64"/>
  <c r="H373" i="64"/>
  <c r="N19" i="64"/>
  <c r="L257" i="64"/>
  <c r="U136" i="64"/>
  <c r="S115" i="64"/>
  <c r="N99" i="64"/>
  <c r="B61" i="64"/>
  <c r="P33" i="64"/>
  <c r="N85" i="64"/>
  <c r="P311" i="64"/>
  <c r="L252" i="64"/>
  <c r="R39" i="64"/>
  <c r="F185" i="64"/>
  <c r="E80" i="64"/>
  <c r="I223" i="64"/>
  <c r="L251" i="64"/>
  <c r="H183" i="64"/>
  <c r="L209" i="64"/>
  <c r="O126" i="64"/>
  <c r="H371" i="64"/>
  <c r="S323" i="64"/>
  <c r="D195" i="64"/>
  <c r="P315" i="64"/>
  <c r="B362" i="64"/>
  <c r="D215" i="64"/>
  <c r="S49" i="64"/>
  <c r="R97" i="64"/>
  <c r="J282" i="64"/>
  <c r="D307" i="64"/>
  <c r="T307" i="64"/>
  <c r="N75" i="64"/>
  <c r="H161" i="64"/>
  <c r="R297" i="64"/>
  <c r="K92" i="64"/>
  <c r="T47" i="64"/>
  <c r="P207" i="64"/>
  <c r="Q125" i="64"/>
  <c r="F383" i="64"/>
  <c r="K267" i="64"/>
  <c r="N307" i="64"/>
  <c r="J219" i="64"/>
  <c r="T322" i="64"/>
  <c r="T340" i="64"/>
  <c r="O125" i="64"/>
  <c r="F235" i="64"/>
  <c r="G324" i="64"/>
  <c r="P106" i="64"/>
  <c r="L303" i="64"/>
  <c r="P328" i="64"/>
  <c r="P132" i="64"/>
  <c r="L191" i="64"/>
  <c r="B367" i="64"/>
  <c r="H372" i="64"/>
  <c r="T314" i="64"/>
  <c r="H294" i="64"/>
  <c r="B131" i="64"/>
  <c r="I323" i="64"/>
  <c r="P317" i="64"/>
  <c r="P139" i="64"/>
  <c r="N140" i="64"/>
  <c r="J212" i="64"/>
  <c r="J268" i="64"/>
  <c r="H150" i="64"/>
  <c r="L215" i="64"/>
  <c r="D53" i="64"/>
  <c r="F50" i="64"/>
  <c r="C124" i="64"/>
  <c r="N84" i="64"/>
  <c r="D297" i="64"/>
  <c r="R350" i="64"/>
  <c r="D337" i="64"/>
  <c r="F87" i="64"/>
  <c r="L70" i="64"/>
  <c r="H359" i="64"/>
  <c r="D296" i="64"/>
  <c r="B307" i="64"/>
  <c r="O71" i="64"/>
  <c r="N186" i="64"/>
  <c r="R163" i="64"/>
  <c r="D347" i="64"/>
  <c r="D128" i="64"/>
  <c r="B52" i="64"/>
  <c r="J174" i="64"/>
  <c r="J311" i="64"/>
  <c r="K201" i="64"/>
  <c r="D300" i="64"/>
  <c r="E135" i="64"/>
  <c r="I224" i="64"/>
  <c r="F205" i="64"/>
  <c r="M256" i="64"/>
  <c r="F29" i="64"/>
  <c r="K16" i="64"/>
  <c r="F91" i="64"/>
  <c r="F194" i="64"/>
  <c r="D142" i="64"/>
  <c r="C80" i="64"/>
  <c r="N102" i="64"/>
  <c r="C93" i="64"/>
  <c r="T18" i="64"/>
  <c r="L348" i="64"/>
  <c r="H172" i="64"/>
  <c r="S146" i="64"/>
  <c r="N228" i="64"/>
  <c r="D33" i="64"/>
  <c r="N125" i="64"/>
  <c r="P190" i="64"/>
  <c r="R383" i="64"/>
  <c r="F150" i="64"/>
  <c r="O245" i="64"/>
  <c r="H355" i="64"/>
  <c r="D362" i="64"/>
  <c r="L218" i="64"/>
  <c r="D59" i="64"/>
  <c r="U301" i="64"/>
  <c r="C203" i="64"/>
  <c r="H65" i="64"/>
  <c r="B51" i="64"/>
  <c r="P17" i="64"/>
  <c r="B284" i="64"/>
  <c r="O335" i="64"/>
  <c r="S60" i="64"/>
  <c r="L267" i="64"/>
  <c r="K203" i="64"/>
  <c r="Q135" i="64"/>
  <c r="M223" i="64"/>
  <c r="Q190" i="64"/>
  <c r="R191" i="64"/>
  <c r="G124" i="64"/>
  <c r="D65" i="64"/>
  <c r="B153" i="64"/>
  <c r="D190" i="64"/>
  <c r="H229" i="64"/>
  <c r="C137" i="64"/>
  <c r="N301" i="64"/>
  <c r="H174" i="64"/>
  <c r="U234" i="64"/>
  <c r="F157" i="64"/>
  <c r="L259" i="64"/>
  <c r="L152" i="64"/>
  <c r="R73" i="64"/>
  <c r="I236" i="64"/>
  <c r="T44" i="64"/>
  <c r="R337" i="64"/>
  <c r="R385" i="64"/>
  <c r="N106" i="64"/>
  <c r="B231" i="64"/>
  <c r="B268" i="64"/>
  <c r="N65" i="64"/>
  <c r="L120" i="64"/>
  <c r="G125" i="64"/>
  <c r="C38" i="64"/>
  <c r="F263" i="64"/>
  <c r="Q378" i="64"/>
  <c r="J160" i="64"/>
  <c r="P284" i="64"/>
  <c r="T33" i="64"/>
  <c r="M269" i="64"/>
  <c r="O311" i="64"/>
  <c r="L129" i="64"/>
  <c r="L117" i="64"/>
  <c r="F358" i="64"/>
  <c r="L25" i="64"/>
  <c r="L340" i="64"/>
  <c r="T169" i="64"/>
  <c r="F47" i="64"/>
  <c r="D18" i="64"/>
  <c r="L246" i="64"/>
  <c r="P350" i="64"/>
  <c r="T42" i="64"/>
  <c r="N131" i="64"/>
  <c r="I225" i="64"/>
  <c r="L55" i="64"/>
  <c r="T128" i="64"/>
  <c r="T110" i="64"/>
  <c r="F106" i="64"/>
  <c r="J329" i="64"/>
  <c r="D152" i="64"/>
  <c r="E257" i="64"/>
  <c r="F374" i="64"/>
  <c r="M367" i="64"/>
  <c r="H152" i="64"/>
  <c r="P47" i="64"/>
  <c r="N259" i="64"/>
  <c r="L223" i="64"/>
  <c r="F213" i="64"/>
  <c r="B138" i="64"/>
  <c r="O124" i="64"/>
  <c r="N66" i="64"/>
  <c r="T213" i="64"/>
  <c r="S269" i="64"/>
  <c r="T382" i="64"/>
  <c r="B197" i="64"/>
  <c r="N361" i="64"/>
  <c r="O70" i="64"/>
  <c r="P339" i="64"/>
  <c r="J81" i="64"/>
  <c r="Q115" i="64"/>
  <c r="I103" i="64"/>
  <c r="D99" i="64"/>
  <c r="H125" i="64"/>
  <c r="P215" i="64"/>
  <c r="C69" i="64"/>
  <c r="O257" i="64"/>
  <c r="B36" i="64"/>
  <c r="P326" i="64"/>
  <c r="C25" i="64"/>
  <c r="J51" i="64"/>
  <c r="T292" i="64"/>
  <c r="H72" i="64"/>
  <c r="T65" i="64"/>
  <c r="B240" i="64"/>
  <c r="L62" i="64"/>
  <c r="G269" i="64"/>
  <c r="D301" i="64"/>
  <c r="P96" i="64"/>
  <c r="J31" i="64"/>
  <c r="I146" i="64"/>
  <c r="K115" i="64"/>
  <c r="H52" i="64"/>
  <c r="T99" i="64"/>
  <c r="R229" i="64"/>
  <c r="N165" i="64"/>
  <c r="P296" i="64"/>
  <c r="J147" i="64"/>
  <c r="N195" i="64"/>
  <c r="M126" i="64"/>
  <c r="F296" i="64"/>
  <c r="J334" i="64"/>
  <c r="P185" i="64"/>
  <c r="Q335" i="64"/>
  <c r="N256" i="64"/>
  <c r="H143" i="64"/>
  <c r="E92" i="64"/>
  <c r="L372" i="64"/>
  <c r="D325" i="64"/>
  <c r="P318" i="64"/>
  <c r="E14" i="64"/>
  <c r="J191" i="64"/>
  <c r="E289" i="64"/>
  <c r="B330" i="64"/>
  <c r="B295" i="64"/>
  <c r="U81" i="64"/>
  <c r="P160" i="64"/>
  <c r="D294" i="64"/>
  <c r="F234" i="64"/>
  <c r="D251" i="64"/>
  <c r="I346" i="64"/>
  <c r="B219" i="64"/>
  <c r="J215" i="64"/>
  <c r="U169" i="64"/>
  <c r="F139" i="64"/>
  <c r="D305" i="64"/>
  <c r="M224" i="64"/>
  <c r="N216" i="64"/>
  <c r="Q58" i="64"/>
  <c r="R64" i="64"/>
  <c r="B164" i="64"/>
  <c r="H271" i="64"/>
  <c r="N32" i="64"/>
  <c r="R19" i="64"/>
  <c r="D136" i="64"/>
  <c r="D161" i="64"/>
  <c r="J149" i="64"/>
  <c r="J340" i="64"/>
  <c r="L377" i="64"/>
  <c r="U312" i="64"/>
  <c r="H54" i="64"/>
  <c r="Q114" i="64"/>
  <c r="P140" i="64"/>
  <c r="J312" i="64"/>
  <c r="T223" i="64"/>
  <c r="F220" i="64"/>
  <c r="N31" i="64"/>
  <c r="M114" i="64"/>
  <c r="P380" i="64"/>
  <c r="L325" i="64"/>
  <c r="N109" i="64"/>
  <c r="P235" i="64"/>
  <c r="E301" i="64"/>
  <c r="F231" i="64"/>
  <c r="N306" i="64"/>
  <c r="J85" i="64"/>
  <c r="B338" i="64"/>
  <c r="N281" i="64"/>
  <c r="C279" i="64"/>
  <c r="H240" i="64"/>
  <c r="B162" i="64"/>
  <c r="S190" i="64"/>
  <c r="N289" i="64"/>
  <c r="F197" i="64"/>
  <c r="J209" i="64"/>
  <c r="Q212" i="64"/>
  <c r="S169" i="64"/>
  <c r="G114" i="64"/>
  <c r="S36" i="64"/>
  <c r="K279" i="64"/>
  <c r="R76" i="64"/>
  <c r="D26" i="64"/>
  <c r="D230" i="64"/>
  <c r="J319" i="64"/>
  <c r="M48" i="64"/>
  <c r="R94" i="64"/>
  <c r="H349" i="64"/>
  <c r="B117" i="64"/>
  <c r="Q180" i="64"/>
  <c r="E346" i="64"/>
  <c r="D31" i="64"/>
  <c r="L385" i="64"/>
  <c r="G312" i="64"/>
  <c r="T239" i="64"/>
  <c r="T32" i="64"/>
  <c r="L184" i="64"/>
  <c r="C236" i="64"/>
  <c r="U47" i="64"/>
  <c r="J173" i="64"/>
  <c r="P262" i="64"/>
  <c r="U93" i="64"/>
  <c r="R230" i="64"/>
  <c r="E113" i="64"/>
  <c r="O69" i="64"/>
  <c r="H173" i="64"/>
  <c r="R319" i="64"/>
  <c r="R127" i="64"/>
  <c r="C202" i="64"/>
  <c r="H175" i="64"/>
  <c r="P77" i="64"/>
  <c r="T81" i="64"/>
  <c r="D289" i="64"/>
  <c r="H119" i="64"/>
  <c r="F173" i="64"/>
  <c r="R18" i="64"/>
  <c r="B208" i="64"/>
  <c r="L18" i="64"/>
  <c r="J259" i="64"/>
  <c r="N369" i="64"/>
  <c r="H205" i="64"/>
  <c r="T120" i="64"/>
  <c r="B172" i="64"/>
  <c r="F76" i="64"/>
  <c r="J138" i="64"/>
  <c r="U49" i="64"/>
  <c r="H160" i="64"/>
  <c r="R152" i="64"/>
  <c r="T284" i="64"/>
  <c r="Q367" i="64"/>
  <c r="L334" i="64"/>
  <c r="T296" i="64"/>
  <c r="S70" i="64"/>
  <c r="N129" i="64"/>
  <c r="B297" i="64"/>
  <c r="R74" i="64"/>
  <c r="P83" i="64"/>
  <c r="R114" i="64"/>
  <c r="R30" i="64"/>
  <c r="H308" i="64"/>
  <c r="D95" i="64"/>
  <c r="P39" i="64"/>
  <c r="E258" i="64"/>
  <c r="H251" i="64"/>
  <c r="H96" i="64"/>
  <c r="Q289" i="64"/>
  <c r="N107" i="64"/>
  <c r="G258" i="64"/>
  <c r="P327" i="64"/>
  <c r="P267" i="64"/>
  <c r="E147" i="64"/>
  <c r="L374" i="64"/>
  <c r="B43" i="64"/>
  <c r="N52" i="64"/>
  <c r="S179" i="64"/>
  <c r="T102" i="64"/>
  <c r="J314" i="64"/>
  <c r="N183" i="64"/>
  <c r="J248" i="64"/>
  <c r="C102" i="64"/>
  <c r="B242" i="64"/>
  <c r="H136" i="64"/>
  <c r="T271" i="64"/>
  <c r="N267" i="64"/>
  <c r="B64" i="64"/>
  <c r="U180" i="64"/>
  <c r="F40" i="64"/>
  <c r="J98" i="64"/>
  <c r="F384" i="64"/>
  <c r="N352" i="64"/>
  <c r="G246" i="64"/>
  <c r="O58" i="64"/>
  <c r="N70" i="64"/>
  <c r="J33" i="64"/>
  <c r="R69" i="64"/>
  <c r="L127" i="64"/>
  <c r="J36" i="64"/>
  <c r="P325" i="64"/>
  <c r="L124" i="64"/>
  <c r="L337" i="64"/>
  <c r="D62" i="64"/>
  <c r="E268" i="64"/>
  <c r="B194" i="64"/>
  <c r="J168" i="64"/>
  <c r="F270" i="64"/>
  <c r="J224" i="64"/>
  <c r="G335" i="64"/>
  <c r="T229" i="64"/>
  <c r="R231" i="64"/>
  <c r="U225" i="64"/>
  <c r="D326" i="64"/>
  <c r="L48" i="64"/>
  <c r="I203" i="64"/>
  <c r="E355" i="64"/>
  <c r="P102" i="64"/>
  <c r="H325" i="64"/>
  <c r="D150" i="64"/>
  <c r="O333" i="64"/>
  <c r="F351" i="64"/>
  <c r="J278" i="64"/>
  <c r="B168" i="64"/>
  <c r="Q203" i="64"/>
  <c r="P385" i="64"/>
  <c r="G92" i="64"/>
  <c r="B241" i="64"/>
  <c r="N77" i="64"/>
  <c r="F118" i="64"/>
  <c r="F81" i="64"/>
  <c r="J227" i="64"/>
  <c r="P92" i="64"/>
  <c r="P344" i="64"/>
  <c r="H238" i="64"/>
  <c r="Q82" i="64"/>
  <c r="K311" i="64"/>
  <c r="P355" i="64"/>
  <c r="F119" i="64"/>
  <c r="F267" i="64"/>
  <c r="D206" i="64"/>
  <c r="T234" i="64"/>
  <c r="N282" i="64"/>
  <c r="F350" i="64"/>
  <c r="R261" i="64"/>
  <c r="K268" i="64"/>
  <c r="C146" i="64"/>
  <c r="D47" i="64"/>
  <c r="T334" i="64"/>
  <c r="F164" i="64"/>
  <c r="R352" i="64"/>
  <c r="F176" i="64"/>
  <c r="M346" i="64"/>
  <c r="U115" i="64"/>
  <c r="Q301" i="64"/>
  <c r="N110" i="64"/>
  <c r="N185" i="64"/>
  <c r="D87" i="64"/>
  <c r="T349" i="64"/>
  <c r="M58" i="64"/>
  <c r="P73" i="64"/>
  <c r="L296" i="64"/>
  <c r="P319" i="64"/>
  <c r="G279" i="64"/>
  <c r="I168" i="64"/>
  <c r="H248" i="64"/>
  <c r="B135" i="64"/>
  <c r="R41" i="64"/>
  <c r="U202" i="64"/>
  <c r="P195" i="64"/>
  <c r="P149" i="64"/>
  <c r="S312" i="64"/>
  <c r="T246" i="64"/>
  <c r="T328" i="64"/>
  <c r="L87" i="64"/>
  <c r="N121" i="64"/>
  <c r="H338" i="64"/>
  <c r="B206" i="64"/>
  <c r="F108" i="64"/>
  <c r="N91" i="64"/>
  <c r="T252" i="64"/>
  <c r="U224" i="64"/>
  <c r="D380" i="64"/>
  <c r="I300" i="64"/>
  <c r="J58" i="64"/>
  <c r="N246" i="64"/>
  <c r="T173" i="64"/>
  <c r="T220" i="64"/>
  <c r="J62" i="64"/>
  <c r="D179" i="64"/>
  <c r="N366" i="64"/>
  <c r="I91" i="64"/>
  <c r="R117" i="64"/>
  <c r="H86" i="64"/>
  <c r="T80" i="64"/>
  <c r="G213" i="64"/>
  <c r="U125" i="64"/>
  <c r="D263" i="64"/>
  <c r="D208" i="64"/>
  <c r="R206" i="64"/>
  <c r="M202" i="64"/>
  <c r="F366" i="64"/>
  <c r="K335" i="64"/>
  <c r="N330" i="64"/>
  <c r="N323" i="64"/>
  <c r="B283" i="64"/>
  <c r="T139" i="64"/>
  <c r="L245" i="64"/>
  <c r="B174" i="64"/>
  <c r="P216" i="64"/>
  <c r="L66" i="64"/>
  <c r="N108" i="64"/>
  <c r="S103" i="64"/>
  <c r="R106" i="64"/>
  <c r="F371" i="64"/>
  <c r="E201" i="64"/>
  <c r="T215" i="64"/>
  <c r="K280" i="64"/>
  <c r="R349" i="64"/>
  <c r="M323" i="64"/>
  <c r="T326" i="64"/>
  <c r="D249" i="64"/>
  <c r="D245" i="64"/>
  <c r="P30" i="64"/>
  <c r="D378" i="64"/>
  <c r="F334" i="64"/>
  <c r="O146" i="64"/>
  <c r="F209" i="64"/>
  <c r="B294" i="64"/>
  <c r="F341" i="64"/>
  <c r="B91" i="64"/>
  <c r="G82" i="64"/>
  <c r="D223" i="64"/>
  <c r="J220" i="64"/>
  <c r="N130" i="64"/>
  <c r="R124" i="64"/>
  <c r="N118" i="64"/>
  <c r="F51" i="64"/>
  <c r="D216" i="64"/>
  <c r="N290" i="64"/>
  <c r="F212" i="64"/>
  <c r="U104" i="64"/>
  <c r="R119" i="64"/>
  <c r="B345" i="64"/>
  <c r="J356" i="64"/>
  <c r="F162" i="64"/>
  <c r="B33" i="64"/>
  <c r="H300" i="64"/>
  <c r="T374" i="64"/>
  <c r="E236" i="64"/>
  <c r="B282" i="64"/>
  <c r="I181" i="64"/>
  <c r="R26" i="64"/>
  <c r="F241" i="64"/>
  <c r="S236" i="64"/>
  <c r="C300" i="64"/>
  <c r="D19" i="64"/>
  <c r="B224" i="64"/>
  <c r="J50" i="64"/>
  <c r="D303" i="64"/>
  <c r="T168" i="64"/>
  <c r="L271" i="64"/>
  <c r="I268" i="64"/>
  <c r="L135" i="64"/>
  <c r="P128" i="64"/>
  <c r="G267" i="64"/>
  <c r="T344" i="64"/>
  <c r="D43" i="64"/>
  <c r="D209" i="64"/>
  <c r="J293" i="64"/>
  <c r="I245" i="64"/>
  <c r="F367" i="64"/>
  <c r="J297" i="64"/>
  <c r="F48" i="64"/>
  <c r="C180" i="64"/>
  <c r="P322" i="64"/>
  <c r="H227" i="64"/>
  <c r="M355" i="64"/>
  <c r="E125" i="64"/>
  <c r="L329" i="64"/>
  <c r="G59" i="64"/>
  <c r="K159" i="64"/>
  <c r="H103" i="64"/>
  <c r="D286" i="64"/>
  <c r="H297" i="64"/>
  <c r="O26" i="64"/>
  <c r="N119" i="64"/>
  <c r="L42" i="64"/>
  <c r="B238" i="64"/>
  <c r="E169" i="64"/>
  <c r="Q49" i="64"/>
  <c r="D306" i="64"/>
  <c r="O192" i="64"/>
  <c r="P94" i="64"/>
  <c r="P74" i="64"/>
  <c r="P286" i="64"/>
  <c r="N231" i="64"/>
  <c r="H319" i="64"/>
  <c r="S311" i="64"/>
  <c r="J124" i="64"/>
  <c r="P129" i="64"/>
  <c r="P213" i="64"/>
  <c r="H48" i="64"/>
  <c r="R307" i="64"/>
  <c r="L195" i="64"/>
  <c r="N92" i="64"/>
  <c r="T360" i="64"/>
  <c r="L113" i="64"/>
  <c r="E58" i="64"/>
  <c r="J371" i="64"/>
  <c r="D224" i="64"/>
  <c r="B304" i="64"/>
  <c r="B246" i="64"/>
  <c r="T202" i="64"/>
  <c r="B141" i="64"/>
  <c r="J109" i="64"/>
  <c r="B251" i="64"/>
  <c r="H301" i="64"/>
  <c r="K147" i="64"/>
  <c r="L285" i="64"/>
  <c r="H194" i="64"/>
  <c r="U247" i="64"/>
  <c r="G69" i="64"/>
  <c r="T50" i="64"/>
  <c r="T231" i="64"/>
  <c r="F187" i="64"/>
  <c r="B66" i="64"/>
  <c r="M191" i="64"/>
  <c r="T204" i="64"/>
  <c r="J131" i="64"/>
  <c r="L26" i="64"/>
  <c r="T260" i="64"/>
  <c r="L173" i="64"/>
  <c r="D15" i="64"/>
  <c r="B350" i="64"/>
  <c r="D121" i="64"/>
  <c r="U82" i="64"/>
  <c r="N212" i="64"/>
  <c r="R40" i="64"/>
  <c r="P226" i="64"/>
  <c r="F289" i="64"/>
  <c r="M16" i="64"/>
  <c r="Q214" i="64"/>
  <c r="J127" i="64"/>
  <c r="I179" i="64"/>
  <c r="B381" i="64"/>
  <c r="H191" i="64"/>
  <c r="C92" i="64"/>
  <c r="R201" i="64"/>
  <c r="M169" i="64"/>
  <c r="L314" i="64"/>
  <c r="J341" i="64"/>
  <c r="N275" i="64"/>
  <c r="L235" i="64"/>
  <c r="P87" i="64"/>
  <c r="D259" i="64"/>
  <c r="J271" i="64"/>
  <c r="T212" i="64"/>
  <c r="R125" i="64"/>
  <c r="C147" i="64"/>
  <c r="P348" i="64"/>
  <c r="G15" i="64"/>
  <c r="T160" i="64"/>
  <c r="B83" i="64"/>
  <c r="B88" i="64"/>
  <c r="H29" i="64"/>
  <c r="J190" i="64"/>
  <c r="U212" i="64"/>
  <c r="J206" i="64"/>
  <c r="J187" i="64"/>
  <c r="K14" i="64"/>
  <c r="I201" i="64"/>
  <c r="D39" i="64"/>
  <c r="F336" i="64"/>
  <c r="N242" i="64"/>
  <c r="H384" i="64"/>
  <c r="N337" i="64"/>
  <c r="G313" i="64"/>
  <c r="M368" i="64"/>
  <c r="P307" i="64"/>
  <c r="N44" i="64"/>
  <c r="Q257" i="64"/>
  <c r="N230" i="64"/>
  <c r="K91" i="64"/>
  <c r="L75" i="64"/>
  <c r="B72" i="64"/>
  <c r="M344" i="64"/>
  <c r="D267" i="64"/>
  <c r="T135" i="64"/>
  <c r="D157" i="64"/>
  <c r="T237" i="64"/>
  <c r="H107" i="64"/>
  <c r="K124" i="64"/>
  <c r="F304" i="64"/>
  <c r="O289" i="64"/>
  <c r="J256" i="64"/>
  <c r="T216" i="64"/>
  <c r="H31" i="64"/>
  <c r="D336" i="64"/>
  <c r="P242" i="64"/>
  <c r="R42" i="64"/>
  <c r="M27" i="64"/>
  <c r="N30" i="64"/>
  <c r="D97" i="64"/>
  <c r="D352" i="64"/>
  <c r="T31" i="64"/>
  <c r="L176" i="64"/>
  <c r="K170" i="64"/>
  <c r="F344" i="64"/>
  <c r="T25" i="64"/>
  <c r="Q235" i="64"/>
  <c r="N308" i="64"/>
  <c r="S158" i="64"/>
  <c r="H239" i="64"/>
  <c r="K36" i="64"/>
  <c r="F74" i="64"/>
  <c r="N62" i="64"/>
  <c r="L279" i="64"/>
  <c r="T43" i="64"/>
  <c r="Q113" i="64"/>
  <c r="M357" i="64"/>
  <c r="R32" i="64"/>
  <c r="P109" i="64"/>
  <c r="R205" i="64"/>
  <c r="L172" i="64"/>
  <c r="E126" i="64"/>
  <c r="R333" i="64"/>
  <c r="B207" i="64"/>
  <c r="D165" i="64"/>
  <c r="T228" i="64"/>
  <c r="N382" i="64"/>
  <c r="C47" i="64"/>
  <c r="N318" i="64"/>
  <c r="T259" i="64"/>
  <c r="N73" i="64"/>
  <c r="J74" i="64"/>
  <c r="G345" i="64"/>
  <c r="N55" i="64"/>
  <c r="S203" i="64"/>
  <c r="T161" i="64"/>
  <c r="R98" i="64"/>
  <c r="L73" i="64"/>
  <c r="H329" i="64"/>
  <c r="T143" i="64"/>
  <c r="T205" i="64"/>
  <c r="Q345" i="64"/>
  <c r="B215" i="64"/>
  <c r="H237" i="64"/>
  <c r="K148" i="64"/>
  <c r="T241" i="64"/>
  <c r="K223" i="64"/>
  <c r="F328" i="64"/>
  <c r="O190" i="64"/>
  <c r="T172" i="64"/>
  <c r="J283" i="64"/>
  <c r="L150" i="64"/>
  <c r="T70" i="64"/>
  <c r="H186" i="64"/>
  <c r="R224" i="64"/>
  <c r="T114" i="64"/>
  <c r="H356" i="64"/>
  <c r="L185" i="64"/>
  <c r="Q146" i="64"/>
  <c r="U15" i="64"/>
  <c r="B360" i="64"/>
  <c r="I311" i="64"/>
  <c r="B305" i="64"/>
  <c r="H116" i="64"/>
  <c r="H226" i="64"/>
  <c r="B196" i="64"/>
  <c r="H91" i="64"/>
  <c r="D70" i="64"/>
  <c r="C267" i="64"/>
  <c r="H120" i="64"/>
  <c r="B273" i="64"/>
  <c r="M113" i="64"/>
  <c r="E280" i="64"/>
  <c r="R157" i="64"/>
  <c r="H163" i="64"/>
  <c r="R138" i="64"/>
  <c r="S113" i="64"/>
  <c r="J129" i="64"/>
  <c r="K190" i="64"/>
  <c r="C247" i="64"/>
  <c r="U170" i="64"/>
  <c r="P260" i="64"/>
  <c r="K334" i="64"/>
  <c r="N18" i="64"/>
  <c r="D36" i="64"/>
  <c r="H142" i="64"/>
  <c r="N264" i="64"/>
  <c r="H272" i="64"/>
  <c r="F182" i="64"/>
  <c r="F360" i="64"/>
  <c r="C214" i="64"/>
  <c r="P330" i="64"/>
  <c r="N163" i="64"/>
  <c r="N270" i="64"/>
  <c r="H30" i="64"/>
  <c r="M49" i="64"/>
  <c r="D84" i="64"/>
  <c r="D30" i="64"/>
  <c r="N197" i="64"/>
  <c r="J161" i="64"/>
  <c r="D340" i="64"/>
  <c r="D94" i="64"/>
  <c r="P209" i="64"/>
  <c r="B383" i="64"/>
  <c r="L263" i="64"/>
  <c r="D345" i="64"/>
  <c r="T294" i="64"/>
  <c r="J21" i="64"/>
  <c r="P273" i="64"/>
  <c r="I38" i="64"/>
  <c r="H209" i="64"/>
  <c r="F250" i="64"/>
  <c r="F37" i="64"/>
  <c r="L284" i="64"/>
  <c r="B171" i="64"/>
  <c r="R80" i="64"/>
  <c r="U191" i="64"/>
  <c r="D187" i="64"/>
  <c r="H110" i="64"/>
  <c r="Q322" i="64"/>
  <c r="N339" i="64"/>
  <c r="R317" i="64"/>
  <c r="K245" i="64"/>
  <c r="K191" i="64"/>
  <c r="L187" i="64"/>
  <c r="F345" i="64"/>
  <c r="T59" i="64"/>
  <c r="E225" i="64"/>
  <c r="F329" i="64"/>
  <c r="D293" i="64"/>
  <c r="J54" i="64"/>
  <c r="F208" i="64"/>
  <c r="E212" i="64"/>
  <c r="L217" i="64"/>
  <c r="D158" i="64"/>
  <c r="D197" i="64"/>
  <c r="H336" i="64"/>
  <c r="T125" i="64"/>
  <c r="N381" i="64"/>
  <c r="S38" i="64"/>
  <c r="L248" i="64"/>
  <c r="P20" i="64"/>
  <c r="H231" i="64"/>
  <c r="E115" i="64"/>
  <c r="N370" i="64"/>
  <c r="S267" i="64"/>
  <c r="I278" i="64"/>
  <c r="H129" i="64"/>
  <c r="F286" i="64"/>
  <c r="J80" i="64"/>
  <c r="B296" i="64"/>
  <c r="K225" i="64"/>
  <c r="D180" i="64"/>
  <c r="G81" i="64"/>
  <c r="H327" i="64"/>
  <c r="I234" i="64"/>
  <c r="O59" i="64"/>
  <c r="T348" i="64"/>
  <c r="M245" i="64"/>
  <c r="O113" i="64"/>
  <c r="J378" i="64"/>
  <c r="D163" i="64"/>
  <c r="E214" i="64"/>
  <c r="D69" i="64"/>
  <c r="O137" i="64"/>
  <c r="D160" i="64"/>
  <c r="K269" i="64"/>
  <c r="L39" i="64"/>
  <c r="F290" i="64"/>
  <c r="J385" i="64"/>
  <c r="F130" i="64"/>
  <c r="B250" i="64"/>
  <c r="Q181" i="64"/>
  <c r="G25" i="64"/>
  <c r="P54" i="64"/>
  <c r="C289" i="64"/>
  <c r="P152" i="64"/>
  <c r="T106" i="64"/>
  <c r="O291" i="64"/>
  <c r="M147" i="64"/>
  <c r="K290" i="64"/>
  <c r="L241" i="64"/>
  <c r="U268" i="64"/>
  <c r="L186" i="64"/>
  <c r="T41" i="64"/>
  <c r="B327" i="64"/>
  <c r="O236" i="64"/>
  <c r="D317" i="64"/>
  <c r="S180" i="64"/>
  <c r="C27" i="64"/>
  <c r="O279" i="64"/>
  <c r="M234" i="64"/>
  <c r="T251" i="64"/>
  <c r="B275" i="64"/>
  <c r="P37" i="64"/>
  <c r="R62" i="64"/>
  <c r="B374" i="64"/>
  <c r="I290" i="64"/>
  <c r="P345" i="64"/>
  <c r="U246" i="64"/>
  <c r="R185" i="64"/>
  <c r="R20" i="64"/>
  <c r="K71" i="64"/>
  <c r="Q69" i="64"/>
  <c r="S225" i="64"/>
  <c r="B176" i="64"/>
  <c r="R208" i="64"/>
  <c r="Q279" i="64"/>
  <c r="R61" i="64"/>
  <c r="R70" i="64"/>
  <c r="B351" i="64"/>
  <c r="Q179" i="64"/>
  <c r="S300" i="64"/>
  <c r="L141" i="64"/>
  <c r="P22" i="64"/>
  <c r="L224" i="64"/>
  <c r="B92" i="64"/>
  <c r="P300" i="64"/>
  <c r="I214" i="64"/>
  <c r="N139" i="64"/>
  <c r="F272" i="64"/>
  <c r="H337" i="64"/>
  <c r="R360" i="64"/>
  <c r="L262" i="64"/>
  <c r="B124" i="64"/>
  <c r="F326" i="64"/>
  <c r="P69" i="64"/>
  <c r="E224" i="64"/>
  <c r="T179" i="64"/>
  <c r="E70" i="64"/>
  <c r="K367" i="64"/>
  <c r="F165" i="64"/>
  <c r="O268" i="64"/>
  <c r="R264" i="64"/>
  <c r="R259" i="64"/>
  <c r="D271" i="64"/>
  <c r="B264" i="64"/>
  <c r="R53" i="64"/>
  <c r="G137" i="47"/>
  <c r="X137" i="47" l="1" a="1"/>
  <c r="X137" i="47" s="1"/>
  <c r="AB137" i="47" s="1"/>
  <c r="H465" i="69"/>
  <c r="H468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7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199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2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3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4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5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6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8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2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3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5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5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6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7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8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39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0" authorId="0" shapeId="0" xr:uid="{00000000-0006-0000-0200-00001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  <comment ref="E287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F287" authorId="0" shapeId="0" xr:uid="{00000000-0006-0000-0200-00001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C288" authorId="0" shapeId="0" xr:uid="{00000000-0006-0000-0200-00001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CDA+3
</t>
        </r>
      </text>
    </comment>
    <comment ref="C289" authorId="0" shapeId="0" xr:uid="{00000000-0006-0000-0200-00001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CDA+3</t>
        </r>
      </text>
    </comment>
    <comment ref="C290" authorId="0" shapeId="0" xr:uid="{00000000-0006-0000-0200-00001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292" authorId="0" shapeId="0" xr:uid="{00000000-0006-0000-0200-00001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293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294" authorId="0" shapeId="0" xr:uid="{00000000-0006-0000-0200-00002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CD1+0</t>
        </r>
      </text>
    </comment>
    <comment ref="C295" authorId="0" shapeId="0" xr:uid="{00000000-0006-0000-0200-00002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313" authorId="0" shapeId="0" xr:uid="{00000000-0006-0000-0200-00002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CDB2+9</t>
        </r>
      </text>
    </comment>
    <comment ref="C314" authorId="0" shapeId="0" xr:uid="{00000000-0006-0000-0200-00002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6" authorId="0" shapeId="0" xr:uid="{00000000-0006-0000-0200-00002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7" authorId="0" shapeId="0" xr:uid="{00000000-0006-0000-0200-00002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changed to CDA-3</t>
        </r>
      </text>
    </comment>
    <comment ref="C318" authorId="0" shapeId="0" xr:uid="{00000000-0006-0000-0200-00002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CD1+0</t>
        </r>
      </text>
    </comment>
    <comment ref="C319" authorId="0" shapeId="0" xr:uid="{00000000-0006-0000-0200-00002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CDA+6</t>
        </r>
      </text>
    </comment>
    <comment ref="C320" authorId="0" shapeId="0" xr:uid="{00000000-0006-0000-0200-00002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321" authorId="0" shapeId="0" xr:uid="{00000000-0006-0000-0200-00002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322" authorId="0" shapeId="0" xr:uid="{00000000-0006-0000-0200-00002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chjhanged to CDA+3</t>
        </r>
      </text>
    </comment>
    <comment ref="C323" authorId="0" shapeId="0" xr:uid="{00000000-0006-0000-0200-00002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324" authorId="0" shapeId="0" xr:uid="{00000000-0006-0000-0200-00002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E339" authorId="0" shapeId="0" xr:uid="{00000000-0006-0000-0200-00002E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F339" authorId="0" shapeId="0" xr:uid="{00000000-0006-0000-0200-00002F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C342" authorId="0" shapeId="0" xr:uid="{00000000-0006-0000-0200-00003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CDA-3</t>
        </r>
      </text>
    </comment>
    <comment ref="C343" authorId="0" shapeId="0" xr:uid="{00000000-0006-0000-0200-00003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CDA+6</t>
        </r>
      </text>
    </comment>
    <comment ref="C344" authorId="0" shapeId="0" xr:uid="{00000000-0006-0000-0200-00003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5" authorId="0" shapeId="0" xr:uid="{00000000-0006-0000-0200-00003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6" authorId="0" shapeId="0" xr:uid="{00000000-0006-0000-0200-00003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8" authorId="0" shapeId="0" xr:uid="{4F75BAB7-6958-4288-9A25-98BE0B304AB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8" authorId="0" shapeId="0" xr:uid="{2AD06ADD-166C-4732-BA35-90F047F14F1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9" authorId="0" shapeId="0" xr:uid="{2C6F2B19-9C0F-4675-A0DB-6CACD0DBD89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200" authorId="0" shapeId="0" xr:uid="{E472A086-6DD2-401C-8BF7-A8C8DD1128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1" authorId="0" shapeId="0" xr:uid="{6971D3C5-EC9A-4841-965D-7EAC9F80DB3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2" authorId="0" shapeId="0" xr:uid="{98622E81-7A69-40E1-A8F3-683739C7B02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3" authorId="0" shapeId="0" xr:uid="{F3CC7948-7CBE-4347-9D1F-D4AA97AB8C1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4" authorId="0" shapeId="0" xr:uid="{D7D5D8F3-8D2A-4810-8304-CEEB9FC5D7A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5" authorId="0" shapeId="0" xr:uid="{FFC30179-CE91-4FCB-9661-7B89CF2229B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6" authorId="0" shapeId="0" xr:uid="{7412A8BD-FB6F-4209-9B8E-77F0ECD4A93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3B859562-B153-4E12-B154-FC3F8F9CC38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8" authorId="0" shapeId="0" xr:uid="{1A832656-0E40-4912-ABA6-9F7321137A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AA08A7EF-D433-4620-922A-EA954A34CA3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10" authorId="0" shapeId="0" xr:uid="{17580C0C-A55E-41EB-B6EE-4C6E454922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3" authorId="0" shapeId="0" xr:uid="{A23E116D-F2D0-4B67-AF56-66CA65FCFE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DF71CBE6-35BB-46B3-A5F3-3C546FBE72A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5" authorId="0" shapeId="0" xr:uid="{B55E8E68-C20A-4259-86FF-FA92EC7DD25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F81E78A7-A28D-45CD-BD6C-DB6B0DF34E8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7" authorId="0" shapeId="0" xr:uid="{10180138-A654-4A4C-A8BC-4299BE0CCEF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6" authorId="0" shapeId="0" xr:uid="{5C1081F3-8626-4714-993E-289AF0A81C4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7" authorId="0" shapeId="0" xr:uid="{607C6ECB-F159-4913-B530-B5CC9DBAAAE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8" authorId="0" shapeId="0" xr:uid="{05C2324B-3E43-4F5D-91DD-F9F6FE5E007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9" authorId="0" shapeId="0" xr:uid="{E4513166-F746-4064-9ED1-0CDC1B68F6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40" authorId="0" shapeId="0" xr:uid="{31991EEA-3C81-4967-8166-3DA8A69930B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1" authorId="0" shapeId="0" xr:uid="{2937BF4E-0C67-4E09-91F1-210A94E2AE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<sst xmlns="http://schemas.openxmlformats.org/spreadsheetml/2006/main" count="12007" uniqueCount="1575">
  <si>
    <t>CONTRACTOR</t>
  </si>
  <si>
    <t>PROJECT</t>
  </si>
  <si>
    <t>LOA</t>
  </si>
  <si>
    <t>PROJECT STATUS AS ON</t>
  </si>
  <si>
    <t>Sl. No.</t>
  </si>
  <si>
    <t>Description</t>
  </si>
  <si>
    <t>Unit</t>
  </si>
  <si>
    <t>LOA Qty</t>
  </si>
  <si>
    <t>Target for the month</t>
  </si>
  <si>
    <t>Balance</t>
  </si>
  <si>
    <t>Target for the week</t>
  </si>
  <si>
    <t>During the week</t>
  </si>
  <si>
    <t>Today's progress</t>
  </si>
  <si>
    <t>Remarks</t>
  </si>
  <si>
    <t>Check Survey</t>
  </si>
  <si>
    <t>Kms</t>
  </si>
  <si>
    <t>Nos</t>
  </si>
  <si>
    <t>Soil Investigation</t>
  </si>
  <si>
    <t>Foundation</t>
  </si>
  <si>
    <t>a</t>
  </si>
  <si>
    <t>b</t>
  </si>
  <si>
    <t>Earthing</t>
  </si>
  <si>
    <t>Tower Erection</t>
  </si>
  <si>
    <t>Tack welding</t>
  </si>
  <si>
    <t>Final Checking</t>
  </si>
  <si>
    <t>Stringing</t>
  </si>
  <si>
    <t>OPGW</t>
  </si>
  <si>
    <t>DA</t>
  </si>
  <si>
    <t>DD</t>
  </si>
  <si>
    <t>Final Sag</t>
  </si>
  <si>
    <t>Detailed Survey</t>
  </si>
  <si>
    <t>36/2</t>
  </si>
  <si>
    <t>36/3</t>
  </si>
  <si>
    <t>22/2</t>
  </si>
  <si>
    <t>36/4</t>
  </si>
  <si>
    <t>15/1</t>
  </si>
  <si>
    <t>15/2</t>
  </si>
  <si>
    <t>15/3</t>
  </si>
  <si>
    <t>13/3</t>
  </si>
  <si>
    <t>13/2</t>
  </si>
  <si>
    <t>16/1</t>
  </si>
  <si>
    <t>13/5</t>
  </si>
  <si>
    <t>13/4</t>
  </si>
  <si>
    <t>18/1</t>
  </si>
  <si>
    <t>13/1</t>
  </si>
  <si>
    <t>48/1</t>
  </si>
  <si>
    <t>17/1</t>
  </si>
  <si>
    <t>16/2</t>
  </si>
  <si>
    <t>36/1</t>
  </si>
  <si>
    <t>80/3</t>
  </si>
  <si>
    <t>80/1</t>
  </si>
  <si>
    <t>79/1</t>
  </si>
  <si>
    <t>Tower Type</t>
  </si>
  <si>
    <t>Completed</t>
  </si>
  <si>
    <t>Tack Welding</t>
  </si>
  <si>
    <t>GANTRY</t>
  </si>
  <si>
    <t>22/1</t>
  </si>
  <si>
    <t>61/1</t>
  </si>
  <si>
    <t>66/1</t>
  </si>
  <si>
    <t>14/1</t>
  </si>
  <si>
    <t>79/2</t>
  </si>
  <si>
    <t>80/2</t>
  </si>
  <si>
    <t>80/4</t>
  </si>
  <si>
    <t>S.NO.</t>
  </si>
  <si>
    <t>Week 1
(1-7)</t>
  </si>
  <si>
    <t>Classification</t>
  </si>
  <si>
    <t>Rough Sag</t>
  </si>
  <si>
    <t>-</t>
  </si>
  <si>
    <t>Activity</t>
  </si>
  <si>
    <t>AP-32/0</t>
  </si>
  <si>
    <t>AP-33/0</t>
  </si>
  <si>
    <t>AP-34/0</t>
  </si>
  <si>
    <t>AP-35/0</t>
  </si>
  <si>
    <t>AP-36/0</t>
  </si>
  <si>
    <t>AP-37/0</t>
  </si>
  <si>
    <t>AP-38/0</t>
  </si>
  <si>
    <t>AP-39/0</t>
  </si>
  <si>
    <t>AP-40/0</t>
  </si>
  <si>
    <t>AP-48/0</t>
  </si>
  <si>
    <t>AP-49/0</t>
  </si>
  <si>
    <t>AP-50/0</t>
  </si>
  <si>
    <t>AP-51/0</t>
  </si>
  <si>
    <t>AP-52/0</t>
  </si>
  <si>
    <t>AP-53/0</t>
  </si>
  <si>
    <t>AP-54/0</t>
  </si>
  <si>
    <t>AP-55/0</t>
  </si>
  <si>
    <t>AP-77/0</t>
  </si>
  <si>
    <t>AP-78/0</t>
  </si>
  <si>
    <t>AP-79/0</t>
  </si>
  <si>
    <t>AP-80/0</t>
  </si>
  <si>
    <t>AP-81/0</t>
  </si>
  <si>
    <t xml:space="preserve">Section Incharge </t>
  </si>
  <si>
    <t>CDA+6</t>
  </si>
  <si>
    <t>CDA+0</t>
  </si>
  <si>
    <t>CDC1+0</t>
  </si>
  <si>
    <t>38/1</t>
  </si>
  <si>
    <t>CDB2+0</t>
  </si>
  <si>
    <t>37/1</t>
  </si>
  <si>
    <t>16/3</t>
  </si>
  <si>
    <t>AP-17/0</t>
  </si>
  <si>
    <t>AP-18/0</t>
  </si>
  <si>
    <t>AP-19/0</t>
  </si>
  <si>
    <t>AP-23/0</t>
  </si>
  <si>
    <t>AP-24/0</t>
  </si>
  <si>
    <t>AP-25/0</t>
  </si>
  <si>
    <t>25/1</t>
  </si>
  <si>
    <t>AP-26/0</t>
  </si>
  <si>
    <t>AP-27/0</t>
  </si>
  <si>
    <t>AP-28/0</t>
  </si>
  <si>
    <t>AP-29/0</t>
  </si>
  <si>
    <t>AP-30/0</t>
  </si>
  <si>
    <t>AP-31/0</t>
  </si>
  <si>
    <t>32/1</t>
  </si>
  <si>
    <t>33/1</t>
  </si>
  <si>
    <t>34/1</t>
  </si>
  <si>
    <t>AP-61/0</t>
  </si>
  <si>
    <t>AP-62/0</t>
  </si>
  <si>
    <t>AP-63/0</t>
  </si>
  <si>
    <t>AP-64/0</t>
  </si>
  <si>
    <t>AP-74/0</t>
  </si>
  <si>
    <t>AP-75/0</t>
  </si>
  <si>
    <t>AP-76/0</t>
  </si>
  <si>
    <t>77/1</t>
  </si>
  <si>
    <t>SL NO</t>
  </si>
  <si>
    <t>LOC NO</t>
  </si>
  <si>
    <t>DEVIATION ANGLE (Deg)</t>
  </si>
  <si>
    <t>AP-20/0</t>
  </si>
  <si>
    <t>AP-21/0</t>
  </si>
  <si>
    <t>AP-22/0</t>
  </si>
  <si>
    <t>AP-56/0</t>
  </si>
  <si>
    <t>CDA-3</t>
  </si>
  <si>
    <t>Gang</t>
  </si>
  <si>
    <t>Row Status</t>
  </si>
  <si>
    <t>Start Date</t>
  </si>
  <si>
    <t>End Date</t>
  </si>
  <si>
    <t>Name of Contractor</t>
  </si>
  <si>
    <t xml:space="preserve">Route Alignment Status </t>
  </si>
  <si>
    <t>Detailed Survey Status</t>
  </si>
  <si>
    <t>Check Survey Status</t>
  </si>
  <si>
    <t>OPGW Stringing</t>
  </si>
  <si>
    <t>Rough Sag Start Date</t>
  </si>
  <si>
    <t>Rough Sag End Date</t>
  </si>
  <si>
    <t>Final Sag Start date</t>
  </si>
  <si>
    <t>Final Sag End date</t>
  </si>
  <si>
    <t>Hoisting status</t>
  </si>
  <si>
    <t>Clipping/Spacering end date</t>
  </si>
  <si>
    <t>Status (Completed/WIP)</t>
  </si>
  <si>
    <t>SL No.</t>
  </si>
  <si>
    <t>Revised Scope</t>
  </si>
  <si>
    <t>WIP</t>
  </si>
  <si>
    <t>Route Alignment</t>
  </si>
  <si>
    <t>AP 1</t>
  </si>
  <si>
    <t>AP 2</t>
  </si>
  <si>
    <t>AP 3</t>
  </si>
  <si>
    <t>AP 4</t>
  </si>
  <si>
    <t>DE</t>
  </si>
  <si>
    <t>04°50'55''</t>
  </si>
  <si>
    <t>51°16'03''</t>
  </si>
  <si>
    <t>58°35'31''</t>
  </si>
  <si>
    <t>46°37'01''</t>
  </si>
  <si>
    <t>13/6</t>
  </si>
  <si>
    <t>13/7</t>
  </si>
  <si>
    <t>13/8</t>
  </si>
  <si>
    <t>13/9</t>
  </si>
  <si>
    <t>CA+3</t>
  </si>
  <si>
    <t>CA+0</t>
  </si>
  <si>
    <t>CB1+0</t>
  </si>
  <si>
    <t>CC2+0</t>
  </si>
  <si>
    <t>CD60+0</t>
  </si>
  <si>
    <t>LOA Scope</t>
  </si>
  <si>
    <t>L2 Schedule Quantity</t>
  </si>
  <si>
    <t>Revised Quantity</t>
  </si>
  <si>
    <t>Approved</t>
  </si>
  <si>
    <t>Revised Qty</t>
  </si>
  <si>
    <t>Sl No</t>
  </si>
  <si>
    <t>Support Required</t>
  </si>
  <si>
    <t>Work Status</t>
  </si>
  <si>
    <t>Approval Status</t>
  </si>
  <si>
    <t>Rough Sag (Completed/WIP)</t>
  </si>
  <si>
    <t>Final Sag (Completed/WIP)</t>
  </si>
  <si>
    <t>OPGW (Completed/WIP)</t>
  </si>
  <si>
    <t>Submitted to PGCIL</t>
  </si>
  <si>
    <t>Data Sent to KPIL Engg</t>
  </si>
  <si>
    <t>Data to be Sent</t>
  </si>
  <si>
    <t>Detailed Survey details</t>
  </si>
  <si>
    <t>Route Alignemnt Details</t>
  </si>
  <si>
    <t>Hold By PGCIL</t>
  </si>
  <si>
    <t>Upto Last Month</t>
  </si>
  <si>
    <t>This Month</t>
  </si>
  <si>
    <t>This Month till date</t>
  </si>
  <si>
    <t>As Per Approved L2</t>
  </si>
  <si>
    <t>As Per Actual</t>
  </si>
  <si>
    <t>Cum. Till This Month</t>
  </si>
  <si>
    <t>Cum. till date</t>
  </si>
  <si>
    <t>Last Month</t>
  </si>
  <si>
    <t>Completion Date</t>
  </si>
  <si>
    <t>Week-2 (08-15)</t>
  </si>
  <si>
    <t>Week-1 (01-07)</t>
  </si>
  <si>
    <t>Week-3 (16-23)</t>
  </si>
  <si>
    <t>Week-4 (24-End)</t>
  </si>
  <si>
    <t>Stringing Rough</t>
  </si>
  <si>
    <t>Stringing Final</t>
  </si>
  <si>
    <t>Todays Progress</t>
  </si>
  <si>
    <t>Week 2
(8-15)</t>
  </si>
  <si>
    <t>Week 3
(16-23)</t>
  </si>
  <si>
    <t>Week 4
(24-End)</t>
  </si>
  <si>
    <t>RT 1° 42' 13"</t>
  </si>
  <si>
    <t/>
  </si>
  <si>
    <t>16/4</t>
  </si>
  <si>
    <t>LT 2° 49' 9"</t>
  </si>
  <si>
    <t>CC1+0</t>
  </si>
  <si>
    <t>RT 16° 50' 16"</t>
  </si>
  <si>
    <t>CA+6</t>
  </si>
  <si>
    <t>LT 23° 7' 39"</t>
  </si>
  <si>
    <t>RT 23° 8' 7"</t>
  </si>
  <si>
    <t>LT 9° 13' 41"</t>
  </si>
  <si>
    <t>RT 0° 14' 11"</t>
  </si>
  <si>
    <t>CA-3</t>
  </si>
  <si>
    <t>LT 3° 12' 40"</t>
  </si>
  <si>
    <t>23/1</t>
  </si>
  <si>
    <t>23/2</t>
  </si>
  <si>
    <t>RT 21° 21' 12"</t>
  </si>
  <si>
    <t>24/1</t>
  </si>
  <si>
    <t>24/2</t>
  </si>
  <si>
    <t>24/3</t>
  </si>
  <si>
    <t>CB1+3</t>
  </si>
  <si>
    <t>RT 21° 55' 49"</t>
  </si>
  <si>
    <t>LT 21°52'33"</t>
  </si>
  <si>
    <t>Route Alignment Section length(KM)</t>
  </si>
  <si>
    <t xml:space="preserve">Detailed Survey SPAN (MTRS) </t>
  </si>
  <si>
    <t>Approved By PGCIL</t>
  </si>
  <si>
    <t>Check Survey details</t>
  </si>
  <si>
    <t>29/1</t>
  </si>
  <si>
    <t>32/2</t>
  </si>
  <si>
    <t>33/2</t>
  </si>
  <si>
    <t>33/3</t>
  </si>
  <si>
    <t>37/2</t>
  </si>
  <si>
    <t>37/3</t>
  </si>
  <si>
    <t>38/2</t>
  </si>
  <si>
    <t>CB2+0</t>
  </si>
  <si>
    <t>CD45+0</t>
  </si>
  <si>
    <t>CC2+3</t>
  </si>
  <si>
    <t>CB1+9</t>
  </si>
  <si>
    <t>CD45+6</t>
  </si>
  <si>
    <t>CC2+9</t>
  </si>
  <si>
    <t>CD45+3</t>
  </si>
  <si>
    <t>CC1+6</t>
  </si>
  <si>
    <t>CD60+25</t>
  </si>
  <si>
    <t>RT 12° 33' 5"</t>
  </si>
  <si>
    <t>LT 34° 33' 49"</t>
  </si>
  <si>
    <t>LT 33° 49' 40"</t>
  </si>
  <si>
    <t>LT 25° 54' 20"</t>
  </si>
  <si>
    <t>RT 22° 7' 6"</t>
  </si>
  <si>
    <t>RT 43° 2' 29"</t>
  </si>
  <si>
    <t>LT 26° 14' 57"</t>
  </si>
  <si>
    <t>RT 44° 15' 32"</t>
  </si>
  <si>
    <t>LT 33° 42' 17"</t>
  </si>
  <si>
    <t>LT 26° 23' 25"</t>
  </si>
  <si>
    <t>RT 16° 27' 41"</t>
  </si>
  <si>
    <t>RT 34° 52' 24"</t>
  </si>
  <si>
    <t>RT 18° 45' 29"</t>
  </si>
  <si>
    <t>74/1</t>
  </si>
  <si>
    <t>74/2</t>
  </si>
  <si>
    <t>RT 24° 56' 6"</t>
  </si>
  <si>
    <t>76/1</t>
  </si>
  <si>
    <t>76/2</t>
  </si>
  <si>
    <t>76/3</t>
  </si>
  <si>
    <t>76/4</t>
  </si>
  <si>
    <t>76/5</t>
  </si>
  <si>
    <t>76/6</t>
  </si>
  <si>
    <t>76/7</t>
  </si>
  <si>
    <t>76/8</t>
  </si>
  <si>
    <t>76/9</t>
  </si>
  <si>
    <t>76/10</t>
  </si>
  <si>
    <t>CD60+3</t>
  </si>
  <si>
    <t>77/2</t>
  </si>
  <si>
    <t>LT 4° 57' 19"</t>
  </si>
  <si>
    <t>LT 38° 47' 33"</t>
  </si>
  <si>
    <t>RT 51° 34' 52"</t>
  </si>
  <si>
    <t>LT 52° 4' 16"</t>
  </si>
  <si>
    <t>AP-57/0</t>
  </si>
  <si>
    <t>LT 37° 23' 34"</t>
  </si>
  <si>
    <t>AP-58/0</t>
  </si>
  <si>
    <t>RT 28° 13' 9"</t>
  </si>
  <si>
    <t>AP-59/0</t>
  </si>
  <si>
    <t>LT 31° 24' 32"</t>
  </si>
  <si>
    <t>AP-60/0</t>
  </si>
  <si>
    <t>RT 26° 38' 12"</t>
  </si>
  <si>
    <t>LT 25° 36' 16"</t>
  </si>
  <si>
    <t>CB2+15</t>
  </si>
  <si>
    <t>RT 9° 40' 52"</t>
  </si>
  <si>
    <t>CC2+12</t>
  </si>
  <si>
    <t>LT 22° 46' 35"</t>
  </si>
  <si>
    <t>CD45+18</t>
  </si>
  <si>
    <t>RT 38° 45' 57"</t>
  </si>
  <si>
    <t>AP-65/0</t>
  </si>
  <si>
    <t>RT 32° 27' 10"</t>
  </si>
  <si>
    <t>AP-66/0</t>
  </si>
  <si>
    <t>RT 25° 31' 6"</t>
  </si>
  <si>
    <t>AP-67/0</t>
  </si>
  <si>
    <t>RT 40° 35' 30"</t>
  </si>
  <si>
    <t>AP-68/0</t>
  </si>
  <si>
    <t>RT 19° 55' 21"</t>
  </si>
  <si>
    <t>RT 10° 9' 10"</t>
  </si>
  <si>
    <t xml:space="preserve">FOUNDATION </t>
  </si>
  <si>
    <t>LOC. NO.</t>
  </si>
  <si>
    <t>Type of FDN</t>
  </si>
  <si>
    <t>GANG NAME</t>
  </si>
  <si>
    <t>Man power</t>
  </si>
  <si>
    <t xml:space="preserve">Engineer/Supervisor </t>
  </si>
  <si>
    <t>REMARKS</t>
  </si>
  <si>
    <t>ERECTION</t>
  </si>
  <si>
    <t>Status as on</t>
  </si>
  <si>
    <t>LT 39° 1' 27"</t>
  </si>
  <si>
    <t>AP-69/0</t>
  </si>
  <si>
    <t>RT 14° 34' 22"</t>
  </si>
  <si>
    <t>69/1</t>
  </si>
  <si>
    <t>AP-70/0</t>
  </si>
  <si>
    <t>CD60+18</t>
  </si>
  <si>
    <t>RT 8° 7' 11"</t>
  </si>
  <si>
    <t>AP-71/0</t>
  </si>
  <si>
    <t>LT 34° 10' 2"</t>
  </si>
  <si>
    <t>AP-72/0</t>
  </si>
  <si>
    <t>CD45+9</t>
  </si>
  <si>
    <t>LT 42° 18' 41"</t>
  </si>
  <si>
    <t>AP-73/0</t>
  </si>
  <si>
    <t>RT 14° 57' 13"</t>
  </si>
  <si>
    <t>LT 14° 35' 44"</t>
  </si>
  <si>
    <t>AP-10/0</t>
  </si>
  <si>
    <t>10/1</t>
  </si>
  <si>
    <t>10/2</t>
  </si>
  <si>
    <t>10/3</t>
  </si>
  <si>
    <t>10/4</t>
  </si>
  <si>
    <t>10/5</t>
  </si>
  <si>
    <t>10/6</t>
  </si>
  <si>
    <t>10/7</t>
  </si>
  <si>
    <t>10/8</t>
  </si>
  <si>
    <t>10/9</t>
  </si>
  <si>
    <t>AP-11/0</t>
  </si>
  <si>
    <t>11/1</t>
  </si>
  <si>
    <t>11/2</t>
  </si>
  <si>
    <t>11/3</t>
  </si>
  <si>
    <t>11/4</t>
  </si>
  <si>
    <t>11/5</t>
  </si>
  <si>
    <t>11/6</t>
  </si>
  <si>
    <t>AP-12/0</t>
  </si>
  <si>
    <t>RT 5° 36' 28"</t>
  </si>
  <si>
    <t>12/1</t>
  </si>
  <si>
    <t>12/2</t>
  </si>
  <si>
    <t>12/3</t>
  </si>
  <si>
    <t>12/4</t>
  </si>
  <si>
    <t>12/5</t>
  </si>
  <si>
    <t>12/6</t>
  </si>
  <si>
    <t>12/7</t>
  </si>
  <si>
    <t>12/8</t>
  </si>
  <si>
    <t>12/9</t>
  </si>
  <si>
    <t>12/10</t>
  </si>
  <si>
    <t>12/11</t>
  </si>
  <si>
    <t>12/12</t>
  </si>
  <si>
    <t>12/13</t>
  </si>
  <si>
    <t>12/14</t>
  </si>
  <si>
    <t>AP-13/0</t>
  </si>
  <si>
    <t>LT 21° 27' 19"</t>
  </si>
  <si>
    <t>CDC2+0</t>
  </si>
  <si>
    <t>81/1</t>
  </si>
  <si>
    <t>81/2</t>
  </si>
  <si>
    <t>AP-82/0</t>
  </si>
  <si>
    <t>CD1+0</t>
  </si>
  <si>
    <t>82/1</t>
  </si>
  <si>
    <t>CDA+3</t>
  </si>
  <si>
    <t>82/2</t>
  </si>
  <si>
    <t>82/3</t>
  </si>
  <si>
    <t>82/4</t>
  </si>
  <si>
    <t>82/5</t>
  </si>
  <si>
    <t>AP-83/0</t>
  </si>
  <si>
    <t>83/1</t>
  </si>
  <si>
    <t>AP-84/0</t>
  </si>
  <si>
    <t>84/1</t>
  </si>
  <si>
    <t>AP-85/0</t>
  </si>
  <si>
    <t>AP-86/0</t>
  </si>
  <si>
    <t>AP-87/0</t>
  </si>
  <si>
    <t>CD2+0</t>
  </si>
  <si>
    <t>AP-88/0</t>
  </si>
  <si>
    <t>CD1+6</t>
  </si>
  <si>
    <t>88/1</t>
  </si>
  <si>
    <t>CDA+9</t>
  </si>
  <si>
    <t>88/2</t>
  </si>
  <si>
    <t>AP-89/0</t>
  </si>
  <si>
    <t>89/1</t>
  </si>
  <si>
    <t>89/2</t>
  </si>
  <si>
    <t>89/3</t>
  </si>
  <si>
    <t>AP-90/0</t>
  </si>
  <si>
    <t>90/1</t>
  </si>
  <si>
    <t>90/2</t>
  </si>
  <si>
    <t>90/3</t>
  </si>
  <si>
    <t>90/4</t>
  </si>
  <si>
    <t>90/5</t>
  </si>
  <si>
    <t>AP-91/0</t>
  </si>
  <si>
    <t>91/1</t>
  </si>
  <si>
    <t>91/2</t>
  </si>
  <si>
    <t>91/3</t>
  </si>
  <si>
    <t>91/4</t>
  </si>
  <si>
    <t>91/5</t>
  </si>
  <si>
    <t>AP-92/0</t>
  </si>
  <si>
    <t>92/1</t>
  </si>
  <si>
    <t>92/2</t>
  </si>
  <si>
    <t>AP-93/0</t>
  </si>
  <si>
    <t>93/1</t>
  </si>
  <si>
    <t>CDB1+0</t>
  </si>
  <si>
    <t>AP-94/0</t>
  </si>
  <si>
    <t>AP-95/0</t>
  </si>
  <si>
    <t>CD2+3</t>
  </si>
  <si>
    <t>95/1</t>
  </si>
  <si>
    <t>95/2</t>
  </si>
  <si>
    <t>AP-96/0</t>
  </si>
  <si>
    <t>AP-97/0</t>
  </si>
  <si>
    <t>AP-98/0</t>
  </si>
  <si>
    <t>CDC1+3</t>
  </si>
  <si>
    <t>AP-99/0</t>
  </si>
  <si>
    <t>99/1</t>
  </si>
  <si>
    <t>99/2</t>
  </si>
  <si>
    <t>99/3</t>
  </si>
  <si>
    <t>99/4</t>
  </si>
  <si>
    <t>99/5</t>
  </si>
  <si>
    <t>99/6</t>
  </si>
  <si>
    <t>99/7</t>
  </si>
  <si>
    <t>99/8</t>
  </si>
  <si>
    <t>99/9</t>
  </si>
  <si>
    <t>AP-100/0</t>
  </si>
  <si>
    <t>AP-101/0</t>
  </si>
  <si>
    <t>RT 26° 11' 19"</t>
  </si>
  <si>
    <t>RT 30° 50' 34"</t>
  </si>
  <si>
    <t>LT 44° 38' 6"</t>
  </si>
  <si>
    <t>LT 25° 42' 8"</t>
  </si>
  <si>
    <t>RT 25° 17' 6"</t>
  </si>
  <si>
    <t>RT 21° 30' 35"</t>
  </si>
  <si>
    <t>LT 45° 57' 27"</t>
  </si>
  <si>
    <t>RT 33° 1' 8"</t>
  </si>
  <si>
    <t>RT 36° 45' 52"</t>
  </si>
  <si>
    <t>LT 17° 37' 17"</t>
  </si>
  <si>
    <t>RT 48° 0' 10"</t>
  </si>
  <si>
    <t>101/1</t>
  </si>
  <si>
    <t>101/2</t>
  </si>
  <si>
    <t>101/3</t>
  </si>
  <si>
    <t>101/4</t>
  </si>
  <si>
    <t>101/5</t>
  </si>
  <si>
    <t>102/1</t>
  </si>
  <si>
    <t>102/2</t>
  </si>
  <si>
    <t>102/3</t>
  </si>
  <si>
    <t>102/4</t>
  </si>
  <si>
    <t>102/5</t>
  </si>
  <si>
    <t>102/6</t>
  </si>
  <si>
    <t>LT 34° 18' 1"</t>
  </si>
  <si>
    <t>RT 20° 23' 38"</t>
  </si>
  <si>
    <t>104/1</t>
  </si>
  <si>
    <t>104/2</t>
  </si>
  <si>
    <t>104/3</t>
  </si>
  <si>
    <t>104/4</t>
  </si>
  <si>
    <t>104/5</t>
  </si>
  <si>
    <t>104/6</t>
  </si>
  <si>
    <t>104/7</t>
  </si>
  <si>
    <t>LT 24° 49' 35"</t>
  </si>
  <si>
    <t>CD1+9</t>
  </si>
  <si>
    <t>RT 30° 33' 53"</t>
  </si>
  <si>
    <t>106/1</t>
  </si>
  <si>
    <t>106/2</t>
  </si>
  <si>
    <t>106/3</t>
  </si>
  <si>
    <t>106/4</t>
  </si>
  <si>
    <t>27-06-2023</t>
  </si>
  <si>
    <t>CDB1-3</t>
  </si>
  <si>
    <t>CB2-3</t>
  </si>
  <si>
    <t>AP-107/0</t>
  </si>
  <si>
    <t>RT 27° 1' 47"</t>
  </si>
  <si>
    <t>107/1</t>
  </si>
  <si>
    <t>107/2</t>
  </si>
  <si>
    <t>107/3</t>
  </si>
  <si>
    <t>107/4</t>
  </si>
  <si>
    <t>AP-108/0</t>
  </si>
  <si>
    <t>LT 41° 58' 35"</t>
  </si>
  <si>
    <t>108/1</t>
  </si>
  <si>
    <t>108/2</t>
  </si>
  <si>
    <t>108/3</t>
  </si>
  <si>
    <t>AP-109/0</t>
  </si>
  <si>
    <t>CD2+25</t>
  </si>
  <si>
    <t>LT 33° 30' 50"</t>
  </si>
  <si>
    <t>AP-110/0</t>
  </si>
  <si>
    <t>RT 29° 30' 15"</t>
  </si>
  <si>
    <t>110/1</t>
  </si>
  <si>
    <t>110/2</t>
  </si>
  <si>
    <t>110/3</t>
  </si>
  <si>
    <t>110/4</t>
  </si>
  <si>
    <t>110/5</t>
  </si>
  <si>
    <t>AP-111/0</t>
  </si>
  <si>
    <t>RT 16° 44' 20"</t>
  </si>
  <si>
    <t>111/1</t>
  </si>
  <si>
    <t>AP-112/0</t>
  </si>
  <si>
    <t>RT 12° 5' 39"</t>
  </si>
  <si>
    <t>AP-113/0</t>
  </si>
  <si>
    <t>LT 23° 24' 54"</t>
  </si>
  <si>
    <t>113/1</t>
  </si>
  <si>
    <t>113/2</t>
  </si>
  <si>
    <t>113/3</t>
  </si>
  <si>
    <t>113/4</t>
  </si>
  <si>
    <t>113/5</t>
  </si>
  <si>
    <t>AP-114/0</t>
  </si>
  <si>
    <t>RT 27° 43' 9"</t>
  </si>
  <si>
    <t>114/1</t>
  </si>
  <si>
    <t>114/2</t>
  </si>
  <si>
    <t>114/3</t>
  </si>
  <si>
    <t>114/4</t>
  </si>
  <si>
    <t>114/5</t>
  </si>
  <si>
    <t>114/6</t>
  </si>
  <si>
    <t>114/7</t>
  </si>
  <si>
    <t>AP-115/0</t>
  </si>
  <si>
    <t>CDB1+6</t>
  </si>
  <si>
    <t>LT 1° 45' 54"</t>
  </si>
  <si>
    <t>AP-116/0</t>
  </si>
  <si>
    <t>CDB2+18</t>
  </si>
  <si>
    <t>RT 9° 49' 58"</t>
  </si>
  <si>
    <t>AP-117/0</t>
  </si>
  <si>
    <t>CA+9</t>
  </si>
  <si>
    <t>CD45-3</t>
  </si>
  <si>
    <t>RT 30° 40' 48"</t>
  </si>
  <si>
    <t>LT 21° 37' 11"</t>
  </si>
  <si>
    <t>RT 41° 29' 32"</t>
  </si>
  <si>
    <t>LT 23° 54' 22"</t>
  </si>
  <si>
    <t>LT 6° 49' 42"</t>
  </si>
  <si>
    <t>RT 28° 1' 49"</t>
  </si>
  <si>
    <t>18/0</t>
  </si>
  <si>
    <t>23/0</t>
  </si>
  <si>
    <t>CD1-3</t>
  </si>
  <si>
    <t>AP-41/0</t>
  </si>
  <si>
    <t>AP-42/0</t>
  </si>
  <si>
    <t>AP-43/0</t>
  </si>
  <si>
    <t>43/1</t>
  </si>
  <si>
    <t>AP-44/0</t>
  </si>
  <si>
    <t>AP-45/0</t>
  </si>
  <si>
    <t>AP-46/0</t>
  </si>
  <si>
    <t>AP-47/0</t>
  </si>
  <si>
    <t>LT 21° 51' 8"</t>
  </si>
  <si>
    <t>LT 21° 39' 8"</t>
  </si>
  <si>
    <t>LT 19° 28' 20"</t>
  </si>
  <si>
    <t>RT 35° 57' 22"</t>
  </si>
  <si>
    <t>RT 21° 14' 25"</t>
  </si>
  <si>
    <t>LT 52° 33' 43"</t>
  </si>
  <si>
    <t>LT 27° 41' 58"</t>
  </si>
  <si>
    <t>RT 58° 1' 48"</t>
  </si>
  <si>
    <t>LT 20° 53' 43"</t>
  </si>
  <si>
    <t>RT 19° 24' 45"</t>
  </si>
  <si>
    <t>RT 9° 54' 38"</t>
  </si>
  <si>
    <t>AP-11A/0</t>
  </si>
  <si>
    <t>RT 6° 43' 19"</t>
  </si>
  <si>
    <t>11A/1</t>
  </si>
  <si>
    <t>11A/2</t>
  </si>
  <si>
    <t>11A/3</t>
  </si>
  <si>
    <t>11A/4</t>
  </si>
  <si>
    <t>11A/5</t>
  </si>
  <si>
    <t>AP-11B/0</t>
  </si>
  <si>
    <t>LT 1° 40' 51"</t>
  </si>
  <si>
    <t>11B/1</t>
  </si>
  <si>
    <t>11B/2</t>
  </si>
  <si>
    <t>11B/3</t>
  </si>
  <si>
    <t>11B/4</t>
  </si>
  <si>
    <t>11B/5</t>
  </si>
  <si>
    <t>Sekh sahalam</t>
  </si>
  <si>
    <t>Aditya Consulting</t>
  </si>
  <si>
    <t>51/0</t>
  </si>
  <si>
    <t>50/0</t>
  </si>
  <si>
    <t>96/1</t>
  </si>
  <si>
    <t>LT 17° 38' 19</t>
  </si>
  <si>
    <t>RT 41° 25' 16</t>
  </si>
  <si>
    <t>LT 53° 44' 18"</t>
  </si>
  <si>
    <t>AP-91/A</t>
  </si>
  <si>
    <t>AP-91/B</t>
  </si>
  <si>
    <t>CDB2+3</t>
  </si>
  <si>
    <t>Visual Chart Updatation Details Sheet.</t>
  </si>
  <si>
    <t>Major
 Crossing Details</t>
  </si>
  <si>
    <t>Tower No</t>
  </si>
  <si>
    <t>Type Of Tower</t>
  </si>
  <si>
    <t>Span</t>
  </si>
  <si>
    <t>Section
Length</t>
  </si>
  <si>
    <t>Village
 Name</t>
  </si>
  <si>
    <t>Crossing
Details</t>
  </si>
  <si>
    <t>11KV</t>
  </si>
  <si>
    <t>33KV</t>
  </si>
  <si>
    <t>66KV</t>
  </si>
  <si>
    <t>132KV</t>
  </si>
  <si>
    <t>220KV</t>
  </si>
  <si>
    <t>400KV</t>
  </si>
  <si>
    <t>500kv</t>
  </si>
  <si>
    <t>NH</t>
  </si>
  <si>
    <t>SH</t>
  </si>
  <si>
    <t>RIVER</t>
  </si>
  <si>
    <t xml:space="preserve">VISUAL CHART </t>
  </si>
  <si>
    <t>LEGEND</t>
  </si>
  <si>
    <t>Paying Out</t>
  </si>
  <si>
    <t>Excavation</t>
  </si>
  <si>
    <t>FDN</t>
  </si>
  <si>
    <t>Harjeet Construction</t>
  </si>
  <si>
    <t>Harai Construction</t>
  </si>
  <si>
    <t>46/0</t>
  </si>
  <si>
    <t>Pipe Earthing</t>
  </si>
  <si>
    <t>26/0</t>
  </si>
  <si>
    <t>111/2</t>
  </si>
  <si>
    <t>Raised Chimney</t>
  </si>
  <si>
    <t>CC1+9</t>
  </si>
  <si>
    <t>1M</t>
  </si>
  <si>
    <t>49/0</t>
  </si>
  <si>
    <t>39/0</t>
  </si>
  <si>
    <t>52/0</t>
  </si>
  <si>
    <t>45/0</t>
  </si>
  <si>
    <t>17/0</t>
  </si>
  <si>
    <t>A.G.Foundation</t>
  </si>
  <si>
    <t>47/0</t>
  </si>
  <si>
    <t>55/0</t>
  </si>
  <si>
    <t>56/0</t>
  </si>
  <si>
    <t>42/0</t>
  </si>
  <si>
    <t>AP-5/0</t>
  </si>
  <si>
    <t>AP-6/0</t>
  </si>
  <si>
    <t>LT 42° 28' 42"</t>
  </si>
  <si>
    <t>6/1</t>
  </si>
  <si>
    <t>6/2</t>
  </si>
  <si>
    <t>AP-7/0</t>
  </si>
  <si>
    <t>RT 33° 24' 8"</t>
  </si>
  <si>
    <t>AP-8/0</t>
  </si>
  <si>
    <t>LT 47° 56' 6"</t>
  </si>
  <si>
    <t>AP-8A/0</t>
  </si>
  <si>
    <t>LT 2° 31' 18"</t>
  </si>
  <si>
    <t>8A/1</t>
  </si>
  <si>
    <t>8A/2</t>
  </si>
  <si>
    <t>8A/3</t>
  </si>
  <si>
    <t>8A/4</t>
  </si>
  <si>
    <t>8A/5</t>
  </si>
  <si>
    <t>8A/6</t>
  </si>
  <si>
    <t>8A/7</t>
  </si>
  <si>
    <t>AP-9/0</t>
  </si>
  <si>
    <t>RT 47° 50' 42"</t>
  </si>
  <si>
    <t>LT 23° 51' 34"</t>
  </si>
  <si>
    <t>LT 3° 30' 49"</t>
  </si>
  <si>
    <t>RT 24° 47' 26"</t>
  </si>
  <si>
    <t>Thota Ashok</t>
  </si>
  <si>
    <t>CDB2-3</t>
  </si>
  <si>
    <t>RT 14° 37' 46"</t>
  </si>
  <si>
    <t>AP-100A/0</t>
  </si>
  <si>
    <t>RT 7° 58' 3"</t>
  </si>
  <si>
    <t>LT 28° 42' 4"</t>
  </si>
  <si>
    <t>101/6</t>
  </si>
  <si>
    <t>AP-101A/0</t>
  </si>
  <si>
    <t>LT 39° 8' 4"</t>
  </si>
  <si>
    <t>101A/1</t>
  </si>
  <si>
    <t>AP-102/0</t>
  </si>
  <si>
    <t>RT 20° 6' 54"</t>
  </si>
  <si>
    <t>57/0</t>
  </si>
  <si>
    <t>58/0</t>
  </si>
  <si>
    <t>12/0</t>
  </si>
  <si>
    <t>27/0</t>
  </si>
  <si>
    <t>Crossing</t>
  </si>
  <si>
    <t>NH &amp; Gas Pipeline</t>
  </si>
  <si>
    <t>14/0</t>
  </si>
  <si>
    <t>Krishna Powergate</t>
  </si>
  <si>
    <t>25-12-2024</t>
  </si>
  <si>
    <t>2M</t>
  </si>
  <si>
    <t>59/0</t>
  </si>
  <si>
    <t>36/0</t>
  </si>
  <si>
    <t>89/0</t>
  </si>
  <si>
    <t>48/0</t>
  </si>
  <si>
    <t>83/0</t>
  </si>
  <si>
    <t>53/0</t>
  </si>
  <si>
    <t>Status (Completed/)</t>
  </si>
  <si>
    <t>34/0</t>
  </si>
  <si>
    <t>Division</t>
  </si>
  <si>
    <t>Railway</t>
  </si>
  <si>
    <t>Gas Pipeline</t>
  </si>
  <si>
    <t>Oil Pipeline</t>
  </si>
  <si>
    <t>P</t>
  </si>
  <si>
    <t>ERE</t>
  </si>
  <si>
    <t>88/0</t>
  </si>
  <si>
    <t>Status</t>
  </si>
  <si>
    <t>20/0</t>
  </si>
  <si>
    <t>AP-14/0</t>
  </si>
  <si>
    <t>Civil Transmission &amp; construction</t>
  </si>
  <si>
    <t xml:space="preserve"> TYPE OF TOWER</t>
  </si>
  <si>
    <t>CDC2-3</t>
  </si>
  <si>
    <t>AP-5A/0</t>
  </si>
  <si>
    <t>AP-15/0</t>
  </si>
  <si>
    <t>AP-16/0</t>
  </si>
  <si>
    <t>132KV X'ing</t>
  </si>
  <si>
    <t>NH X'ing</t>
  </si>
  <si>
    <t>400KV X'ing</t>
  </si>
  <si>
    <t>66KV X'ing</t>
  </si>
  <si>
    <t>RLY X'ing</t>
  </si>
  <si>
    <t xml:space="preserve">2Nos. 132 X'ing </t>
  </si>
  <si>
    <t>220KV X'ing</t>
  </si>
  <si>
    <t>GAIL GAS X'ing</t>
  </si>
  <si>
    <t>113/6</t>
  </si>
  <si>
    <t>GSPL GASLINE X'ing</t>
  </si>
  <si>
    <t>GASLINE X'ing</t>
  </si>
  <si>
    <t>NH,RLY&amp;GASLINE X'ing</t>
  </si>
  <si>
    <t>132KV&amp;OILLINE X'ing</t>
  </si>
  <si>
    <t>Gasline X'ing</t>
  </si>
  <si>
    <t>107/5</t>
  </si>
  <si>
    <t>107/6</t>
  </si>
  <si>
    <t>STATUS</t>
  </si>
  <si>
    <t>75/1</t>
  </si>
  <si>
    <t>CB1-3</t>
  </si>
  <si>
    <t>6M</t>
  </si>
  <si>
    <t>DDN+55</t>
  </si>
  <si>
    <t>CD60+30</t>
  </si>
  <si>
    <t>CD60+6</t>
  </si>
  <si>
    <t>CDC2+9</t>
  </si>
  <si>
    <t>CDB2+9</t>
  </si>
  <si>
    <t>Guru Kripa Infra &amp; Engineering</t>
  </si>
  <si>
    <t>Normal Foundation</t>
  </si>
  <si>
    <t>Pile Foundation</t>
  </si>
  <si>
    <t>AP-103/0</t>
  </si>
  <si>
    <t>AP-104/0</t>
  </si>
  <si>
    <t>AP-105/0</t>
  </si>
  <si>
    <t>AP-106/0</t>
  </si>
  <si>
    <t>Village Name</t>
  </si>
  <si>
    <t>Tehsil</t>
  </si>
  <si>
    <t>District</t>
  </si>
  <si>
    <t>Dholka</t>
  </si>
  <si>
    <t>Varna</t>
  </si>
  <si>
    <t>Golana</t>
  </si>
  <si>
    <t>Anand</t>
  </si>
  <si>
    <t>Tarapur</t>
  </si>
  <si>
    <t>Daheda</t>
  </si>
  <si>
    <t>Jinaj</t>
  </si>
  <si>
    <t>Vadola</t>
  </si>
  <si>
    <t>Vatadra</t>
  </si>
  <si>
    <t>Borsad</t>
  </si>
  <si>
    <t>Kanbha</t>
  </si>
  <si>
    <t>Kankapura</t>
  </si>
  <si>
    <t>Gorva</t>
  </si>
  <si>
    <t>Tithor</t>
  </si>
  <si>
    <t>Padra</t>
  </si>
  <si>
    <t>Vadodara</t>
  </si>
  <si>
    <t>Karkhadi</t>
  </si>
  <si>
    <t>Dudhwada</t>
  </si>
  <si>
    <t>Kareli</t>
  </si>
  <si>
    <t>Jambusar</t>
  </si>
  <si>
    <t>Bharuch</t>
  </si>
  <si>
    <t>Gajera</t>
  </si>
  <si>
    <t>Anakhi</t>
  </si>
  <si>
    <t>Amod</t>
  </si>
  <si>
    <t>Buva</t>
  </si>
  <si>
    <t>Vagra</t>
  </si>
  <si>
    <t>Sudi</t>
  </si>
  <si>
    <t>Kelod</t>
  </si>
  <si>
    <t>Erec WIP</t>
  </si>
  <si>
    <t>Ambani Insfrastructure</t>
  </si>
  <si>
    <t>76/11</t>
  </si>
  <si>
    <t>76/12</t>
  </si>
  <si>
    <t>3M</t>
  </si>
  <si>
    <t>5M</t>
  </si>
  <si>
    <t>Expected Completion Date</t>
  </si>
  <si>
    <t>Progress Details</t>
  </si>
  <si>
    <t>Next Location</t>
  </si>
  <si>
    <t>Khambhat</t>
  </si>
  <si>
    <t>Vali</t>
  </si>
  <si>
    <t>Rohini</t>
  </si>
  <si>
    <t>Khakhsar</t>
  </si>
  <si>
    <t>Jafravad</t>
  </si>
  <si>
    <t>Gudel</t>
  </si>
  <si>
    <t>Bhimtalav</t>
  </si>
  <si>
    <t>Zalapur</t>
  </si>
  <si>
    <t>Nava Gam Vanta</t>
  </si>
  <si>
    <t>Nagara</t>
  </si>
  <si>
    <t>Kali Talavdi</t>
  </si>
  <si>
    <t>Kambhat</t>
  </si>
  <si>
    <t>udel</t>
  </si>
  <si>
    <t>Bhuvel</t>
  </si>
  <si>
    <t>Khatanal</t>
  </si>
  <si>
    <t>Kandhreti</t>
  </si>
  <si>
    <t>kanbha</t>
  </si>
  <si>
    <t>Amiad</t>
  </si>
  <si>
    <t>Divel</t>
  </si>
  <si>
    <t>Pilodara</t>
  </si>
  <si>
    <t>Uchhad</t>
  </si>
  <si>
    <t>Jafarpor</t>
  </si>
  <si>
    <t>Jambhusar</t>
  </si>
  <si>
    <t>Maganad</t>
  </si>
  <si>
    <t xml:space="preserve"> Jambusar</t>
  </si>
  <si>
    <t>Nahier</t>
  </si>
  <si>
    <t>Bodka</t>
  </si>
  <si>
    <t>Tanchha</t>
  </si>
  <si>
    <t>Samiyala</t>
  </si>
  <si>
    <t>Aura</t>
  </si>
  <si>
    <t>Vachhnad</t>
  </si>
  <si>
    <t>Saladara</t>
  </si>
  <si>
    <t>Vagara</t>
  </si>
  <si>
    <t xml:space="preserve">Argama </t>
  </si>
  <si>
    <t>Dayadara</t>
  </si>
  <si>
    <t>Tower Foundation</t>
  </si>
  <si>
    <t>AP-84A/0</t>
  </si>
  <si>
    <t>2/1</t>
  </si>
  <si>
    <t>2/2</t>
  </si>
  <si>
    <t>Gang Name</t>
  </si>
  <si>
    <t>Monthly Plan</t>
  </si>
  <si>
    <t>80/2, 80/4, AP-84A/0</t>
  </si>
  <si>
    <t>Moti Boru</t>
  </si>
  <si>
    <t>AHMEDABAD</t>
  </si>
  <si>
    <t>Malasoni</t>
  </si>
  <si>
    <t>Chatardi</t>
  </si>
  <si>
    <t>Timba</t>
  </si>
  <si>
    <t>73/0, Vataman Reach</t>
  </si>
  <si>
    <t>AP-69/0, AP-70/0</t>
  </si>
  <si>
    <t>103/0, 11A/0, 11A/1</t>
  </si>
  <si>
    <t>11A/2, 11A/3</t>
  </si>
  <si>
    <t>12/5, 12/6, 13/6</t>
  </si>
  <si>
    <t>11/3, 11/4, 11/5</t>
  </si>
  <si>
    <t>82/1, 80/2</t>
  </si>
  <si>
    <t>80/3, 82/0, 80/4</t>
  </si>
  <si>
    <t>105/0, 106/0, 109/0</t>
  </si>
  <si>
    <t>Total</t>
  </si>
  <si>
    <t>29/0</t>
  </si>
  <si>
    <t>Existing Tapping
Tower</t>
  </si>
  <si>
    <t>C(15-30)+00</t>
  </si>
  <si>
    <t>0° 0' 0.0"</t>
  </si>
  <si>
    <t>1/0</t>
  </si>
  <si>
    <t>D(45-60)+00</t>
  </si>
  <si>
    <t>2° 19' 42.96"  RT</t>
  </si>
  <si>
    <t>1/1</t>
  </si>
  <si>
    <t>A(00-02)+00</t>
  </si>
  <si>
    <t>2/0</t>
  </si>
  <si>
    <t>D(30-45)+03</t>
  </si>
  <si>
    <t>3/0</t>
  </si>
  <si>
    <t>D(30-52)+30</t>
  </si>
  <si>
    <t>4/0</t>
  </si>
  <si>
    <t>4/1</t>
  </si>
  <si>
    <t>4/2</t>
  </si>
  <si>
    <t>4/3</t>
  </si>
  <si>
    <t>5/0</t>
  </si>
  <si>
    <t>D(30-45)+00</t>
  </si>
  <si>
    <t>5/1</t>
  </si>
  <si>
    <t>5/2</t>
  </si>
  <si>
    <t>6/0</t>
  </si>
  <si>
    <t>32° 55' 23.16"  LT</t>
  </si>
  <si>
    <t>A(00-02)+03</t>
  </si>
  <si>
    <t>7/0</t>
  </si>
  <si>
    <t>B(00-15)+09</t>
  </si>
  <si>
    <t>7° 12' 15.84"  LT</t>
  </si>
  <si>
    <t>8/0</t>
  </si>
  <si>
    <t>B(00-07)+09</t>
  </si>
  <si>
    <t>4° 36' 25.56"  LT</t>
  </si>
  <si>
    <t>9/0</t>
  </si>
  <si>
    <t>D(30-45)+09</t>
  </si>
  <si>
    <t>29° 0' 38.52"  RT</t>
  </si>
  <si>
    <t>10/0</t>
  </si>
  <si>
    <t>48° 56' 28.32"  RT</t>
  </si>
  <si>
    <t>11/0</t>
  </si>
  <si>
    <t>29° 7' 16.68"  LT</t>
  </si>
  <si>
    <t>46° 10' 32.16"  LT</t>
  </si>
  <si>
    <t>A(00-02)+06</t>
  </si>
  <si>
    <t>13/0</t>
  </si>
  <si>
    <t>44° 47' 13.56"  RT</t>
  </si>
  <si>
    <t>51° 42' 47.52"  LT</t>
  </si>
  <si>
    <t>15/0</t>
  </si>
  <si>
    <t>Gantry UP</t>
  </si>
  <si>
    <t>16/0</t>
  </si>
  <si>
    <t>35° 1' 57.0"  RT</t>
  </si>
  <si>
    <t>19/0</t>
  </si>
  <si>
    <t>28° 30' 50.04"  RT</t>
  </si>
  <si>
    <t>28° 5' 51.36"  RT</t>
  </si>
  <si>
    <t>20/1</t>
  </si>
  <si>
    <t>D(30-52)+25</t>
  </si>
  <si>
    <t>20/2</t>
  </si>
  <si>
    <t>D(30-52)+18</t>
  </si>
  <si>
    <t>21/0</t>
  </si>
  <si>
    <t>B(00-15)+06</t>
  </si>
  <si>
    <t>10° 49' 1.2"  RT</t>
  </si>
  <si>
    <t>22/0</t>
  </si>
  <si>
    <t>44° 9' 56.88"  LT</t>
  </si>
  <si>
    <t>37° 14' 16.44"  LT</t>
  </si>
  <si>
    <t>24/0</t>
  </si>
  <si>
    <t>B(00-15)+00</t>
  </si>
  <si>
    <t>10° 7' 12.72"  LT</t>
  </si>
  <si>
    <t>25/0</t>
  </si>
  <si>
    <t>36° 31' 13.08"  RT</t>
  </si>
  <si>
    <t>C(15-22)+06</t>
  </si>
  <si>
    <t>17° 21' 43.92"  RT</t>
  </si>
  <si>
    <t>C(15-22)+09</t>
  </si>
  <si>
    <t>12° 56' 49.92"  LT</t>
  </si>
  <si>
    <t>16° 32' 3.84"  LT</t>
  </si>
  <si>
    <t>29/2</t>
  </si>
  <si>
    <t>29/3</t>
  </si>
  <si>
    <t>29/4</t>
  </si>
  <si>
    <t>30/0</t>
  </si>
  <si>
    <t>3° 59' 8.16"  LT</t>
  </si>
  <si>
    <t>31/0</t>
  </si>
  <si>
    <t>B(00-15)+03</t>
  </si>
  <si>
    <t>9° 46' 13.8"  RT</t>
  </si>
  <si>
    <t>31/1</t>
  </si>
  <si>
    <t>32/0</t>
  </si>
  <si>
    <t>C(15-30)+03</t>
  </si>
  <si>
    <t>23° 52' 15.6"  LT</t>
  </si>
  <si>
    <t>33/0</t>
  </si>
  <si>
    <t>D(45-60)+06</t>
  </si>
  <si>
    <t>49° 14' 20.76"  RT</t>
  </si>
  <si>
    <t>23° 50' 24.72"  RT</t>
  </si>
  <si>
    <t>34/2</t>
  </si>
  <si>
    <t>34/3</t>
  </si>
  <si>
    <t>35/0</t>
  </si>
  <si>
    <t>14° 2' 6.36"  RT</t>
  </si>
  <si>
    <t>D(45-60)+03</t>
  </si>
  <si>
    <t>7° 4' 30.72"  RT</t>
  </si>
  <si>
    <t>37/0</t>
  </si>
  <si>
    <t>56° 47' 14.64"  LT</t>
  </si>
  <si>
    <t>38/0</t>
  </si>
  <si>
    <t>40/0</t>
  </si>
  <si>
    <t>40/1</t>
  </si>
  <si>
    <t>41/0</t>
  </si>
  <si>
    <t>C(15-22)+00</t>
  </si>
  <si>
    <t>41/1</t>
  </si>
  <si>
    <t>41/2</t>
  </si>
  <si>
    <t>A(00-02)+09</t>
  </si>
  <si>
    <t>42/1</t>
  </si>
  <si>
    <t>43/0</t>
  </si>
  <si>
    <t>40° 24' 26.64"  RT</t>
  </si>
  <si>
    <t>44/0</t>
  </si>
  <si>
    <t>49° 33' 43.92"  RT</t>
  </si>
  <si>
    <t>36° 41' 47.04"  LT</t>
  </si>
  <si>
    <t>29° 23' 43.44"  RT</t>
  </si>
  <si>
    <t>46/1</t>
  </si>
  <si>
    <t>57° 8' 24.0"  LT</t>
  </si>
  <si>
    <t>47/1</t>
  </si>
  <si>
    <t>51/1</t>
  </si>
  <si>
    <t>54/0</t>
  </si>
  <si>
    <t>47° 14' 22.92"  LT</t>
  </si>
  <si>
    <t>37° 11' 26.16"  LT</t>
  </si>
  <si>
    <t>57/1</t>
  </si>
  <si>
    <t>35° 24' 48.96"  LT</t>
  </si>
  <si>
    <t>58/1</t>
  </si>
  <si>
    <t>C(15-22)+03</t>
  </si>
  <si>
    <t>16° 24' 18.72"  RT</t>
  </si>
  <si>
    <t>59/1</t>
  </si>
  <si>
    <t>59/2</t>
  </si>
  <si>
    <t>60/0</t>
  </si>
  <si>
    <t>62/0</t>
  </si>
  <si>
    <t>D(45-60)+09</t>
  </si>
  <si>
    <t>12° 10' 57.72"  RT</t>
  </si>
  <si>
    <t>63/1</t>
  </si>
  <si>
    <t>63/2</t>
  </si>
  <si>
    <t>64/0</t>
  </si>
  <si>
    <t>7° 42' 14.4"  LT</t>
  </si>
  <si>
    <t>65/0</t>
  </si>
  <si>
    <t>65/1</t>
  </si>
  <si>
    <t>65/2</t>
  </si>
  <si>
    <t>65/3</t>
  </si>
  <si>
    <t>65/4</t>
  </si>
  <si>
    <t>65/5</t>
  </si>
  <si>
    <t>67/0</t>
  </si>
  <si>
    <t>21° 41' 29.04"  LT</t>
  </si>
  <si>
    <t>68/0</t>
  </si>
  <si>
    <t>53° 43' 31.8"  RT</t>
  </si>
  <si>
    <t>69/0</t>
  </si>
  <si>
    <t>12° 11' 57.84"  RT</t>
  </si>
  <si>
    <t>69/2</t>
  </si>
  <si>
    <t>69/3</t>
  </si>
  <si>
    <t>69/4</t>
  </si>
  <si>
    <t>70/0</t>
  </si>
  <si>
    <t>20° 46' 50.16"  RT</t>
  </si>
  <si>
    <t>70/1</t>
  </si>
  <si>
    <t>70/2</t>
  </si>
  <si>
    <t>70/3</t>
  </si>
  <si>
    <t>70/4</t>
  </si>
  <si>
    <t>71/0</t>
  </si>
  <si>
    <t>27° 51' 12.96"  LT</t>
  </si>
  <si>
    <t>71/1</t>
  </si>
  <si>
    <t>71/2</t>
  </si>
  <si>
    <t>72/0</t>
  </si>
  <si>
    <t>20° 28' 54.84"  RT</t>
  </si>
  <si>
    <t>72/1</t>
  </si>
  <si>
    <t>72/2</t>
  </si>
  <si>
    <t>72/3</t>
  </si>
  <si>
    <t>72/4</t>
  </si>
  <si>
    <t>72/5</t>
  </si>
  <si>
    <t>72/6</t>
  </si>
  <si>
    <t>72/7</t>
  </si>
  <si>
    <t>73/0</t>
  </si>
  <si>
    <t>14° 21' 18.0"  LT</t>
  </si>
  <si>
    <t>73/1</t>
  </si>
  <si>
    <t>73/2</t>
  </si>
  <si>
    <t>73/3</t>
  </si>
  <si>
    <t>73/4</t>
  </si>
  <si>
    <t>73/5</t>
  </si>
  <si>
    <t>73/6</t>
  </si>
  <si>
    <t>74/0</t>
  </si>
  <si>
    <t>13° 14' 2.76"  LT</t>
  </si>
  <si>
    <t>75/0</t>
  </si>
  <si>
    <t>C(15-30)+09</t>
  </si>
  <si>
    <t>19° 23' 19.68"  RT</t>
  </si>
  <si>
    <t>75/2</t>
  </si>
  <si>
    <t>75/3</t>
  </si>
  <si>
    <t>75/4</t>
  </si>
  <si>
    <t>75/5</t>
  </si>
  <si>
    <t>75/6</t>
  </si>
  <si>
    <t>76/0</t>
  </si>
  <si>
    <t>24° 59' 48.48"  LT</t>
  </si>
  <si>
    <t>77/0</t>
  </si>
  <si>
    <t>19° 6' 43.92"  RT</t>
  </si>
  <si>
    <t>78/0</t>
  </si>
  <si>
    <t>22° 40' 4.8"  LT</t>
  </si>
  <si>
    <t>78/1</t>
  </si>
  <si>
    <t>78/2</t>
  </si>
  <si>
    <t>79/0</t>
  </si>
  <si>
    <t>11° 49' 19.92"  RT</t>
  </si>
  <si>
    <t>80/0</t>
  </si>
  <si>
    <t>D(30-45)+06</t>
  </si>
  <si>
    <t>38° 54' 33.84"  RT</t>
  </si>
  <si>
    <t>81/0</t>
  </si>
  <si>
    <t>21° 5' 47.4"  LT</t>
  </si>
  <si>
    <t>82/0</t>
  </si>
  <si>
    <t>B(00-07)+00</t>
  </si>
  <si>
    <t>3° 57' 17.64"  RT</t>
  </si>
  <si>
    <t>45° 59' 30.84"  LT</t>
  </si>
  <si>
    <t>84/0</t>
  </si>
  <si>
    <t>85/0</t>
  </si>
  <si>
    <t>86/0</t>
  </si>
  <si>
    <t>87/0</t>
  </si>
  <si>
    <t>B(00-07)+03</t>
  </si>
  <si>
    <t>5° 41' 17.88"  LT</t>
  </si>
  <si>
    <t>6° 12' 15.12"  RT</t>
  </si>
  <si>
    <t>25° 5' 21.84"  LT</t>
  </si>
  <si>
    <t>90/0</t>
  </si>
  <si>
    <t>33° 3' 44.28"  RT</t>
  </si>
  <si>
    <t>91/0</t>
  </si>
  <si>
    <t>44° 15' 43.2"  LT</t>
  </si>
  <si>
    <t>91/6</t>
  </si>
  <si>
    <t>91/7</t>
  </si>
  <si>
    <t>91/8</t>
  </si>
  <si>
    <t>91/9</t>
  </si>
  <si>
    <t>92/0</t>
  </si>
  <si>
    <t>52° 19' 41.16"  RT</t>
  </si>
  <si>
    <t>93/0</t>
  </si>
  <si>
    <t>41° 36' 51.84"  LT</t>
  </si>
  <si>
    <t>94/0</t>
  </si>
  <si>
    <t>C(15-30)+06</t>
  </si>
  <si>
    <t>22° 7' 28.2"  RT</t>
  </si>
  <si>
    <t>95/0</t>
  </si>
  <si>
    <t>28° 51' 13.68"  LT</t>
  </si>
  <si>
    <t>95/3</t>
  </si>
  <si>
    <t>96/0</t>
  </si>
  <si>
    <t>17° 4' 29.28"  LT</t>
  </si>
  <si>
    <t>97/0</t>
  </si>
  <si>
    <t>8° 8' 41.28"  LT</t>
  </si>
  <si>
    <t>97/1</t>
  </si>
  <si>
    <t>98/0</t>
  </si>
  <si>
    <t>28° 45' 21.6"  RT</t>
  </si>
  <si>
    <t>99/0</t>
  </si>
  <si>
    <t>17° 2' 17.52"  LT</t>
  </si>
  <si>
    <t>100/0</t>
  </si>
  <si>
    <t>34° 22' 7.68"  LT</t>
  </si>
  <si>
    <t>101/0</t>
  </si>
  <si>
    <t>102/0</t>
  </si>
  <si>
    <t>103/0</t>
  </si>
  <si>
    <t>104/0</t>
  </si>
  <si>
    <t>52° 27' 59.04"  RT</t>
  </si>
  <si>
    <t>105/0</t>
  </si>
  <si>
    <t>106/0</t>
  </si>
  <si>
    <t>40° 41' 8.88"  LT</t>
  </si>
  <si>
    <t>107/0</t>
  </si>
  <si>
    <t>108/0</t>
  </si>
  <si>
    <t>109/0</t>
  </si>
  <si>
    <t>110/0</t>
  </si>
  <si>
    <t>111/0</t>
  </si>
  <si>
    <t>20° 5' 33.36"  LT</t>
  </si>
  <si>
    <t>112/0</t>
  </si>
  <si>
    <t>42° 50' 47.4"  RT</t>
  </si>
  <si>
    <t>113/0</t>
  </si>
  <si>
    <t>12° 15' 15.48"  LT</t>
  </si>
  <si>
    <t>114/0</t>
  </si>
  <si>
    <t>21° 9' 24.84"  LT</t>
  </si>
  <si>
    <t>115/0</t>
  </si>
  <si>
    <t>23° 13' 9.84"  RT</t>
  </si>
  <si>
    <t>116/0</t>
  </si>
  <si>
    <t>36° 36' 8.28"  LT</t>
  </si>
  <si>
    <t>119/0</t>
  </si>
  <si>
    <t>120/0</t>
  </si>
  <si>
    <t>121/0</t>
  </si>
  <si>
    <t>122/0</t>
  </si>
  <si>
    <t>23° 11' 49.2"  RT</t>
  </si>
  <si>
    <t>123/0</t>
  </si>
  <si>
    <t>35° 34' 55.56"  LT</t>
  </si>
  <si>
    <t>123/1</t>
  </si>
  <si>
    <t>123/2</t>
  </si>
  <si>
    <t>124/0</t>
  </si>
  <si>
    <t>34° 6' 49.68"  LT</t>
  </si>
  <si>
    <t>125/0</t>
  </si>
  <si>
    <t>51° 6' 7.56"  RT</t>
  </si>
  <si>
    <t>126/0</t>
  </si>
  <si>
    <t>41° 51' 15.12"  RT</t>
  </si>
  <si>
    <t>127/0</t>
  </si>
  <si>
    <t>28° 59' 59.28"  LT</t>
  </si>
  <si>
    <t>128/0</t>
  </si>
  <si>
    <t>38° 48' 1.8"  LT</t>
  </si>
  <si>
    <t>128/1</t>
  </si>
  <si>
    <t>129/0</t>
  </si>
  <si>
    <t>28° 51' 7.56"  RT</t>
  </si>
  <si>
    <t>129/1</t>
  </si>
  <si>
    <t>129/2</t>
  </si>
  <si>
    <t>130/0</t>
  </si>
  <si>
    <t>24° 50' 8.88"  LT</t>
  </si>
  <si>
    <t>131/0</t>
  </si>
  <si>
    <t>37° 40' 14.16"  RT</t>
  </si>
  <si>
    <t>131/1</t>
  </si>
  <si>
    <t>131/2</t>
  </si>
  <si>
    <t>131/3</t>
  </si>
  <si>
    <t>132/0</t>
  </si>
  <si>
    <t>29-07-2025</t>
  </si>
  <si>
    <t>Hold</t>
  </si>
  <si>
    <t>Submitted</t>
  </si>
  <si>
    <t>Others</t>
  </si>
  <si>
    <t>KEC INTERNATIONAL LIMITED</t>
  </si>
  <si>
    <t>400kV DC AL59 Quad Alipurduar PGCIL -Bornagar</t>
  </si>
  <si>
    <t>LOI/EPC/ NERES_XXV/KEC/01, Dated- 29th July 2025</t>
  </si>
  <si>
    <t>WORK IN PROGRESS LOCATION DETAILS - FOUNDATION &amp; EARTHING</t>
  </si>
  <si>
    <t>Foundation Status</t>
  </si>
  <si>
    <t>Earthing Status</t>
  </si>
  <si>
    <t>WORK IN PROGRESS LOCATION DETAILS - ERECTION &amp; TACK WELDING</t>
  </si>
  <si>
    <t>Conductor Stringing/Earthwire</t>
  </si>
  <si>
    <t>Status as on :</t>
  </si>
  <si>
    <t xml:space="preserve">Check Survey SPAN (MTRS) </t>
  </si>
  <si>
    <t>Detailed Survey/
Route Alignment Span (MTRS)</t>
  </si>
  <si>
    <t>Prabir Bala</t>
  </si>
  <si>
    <t>Bipul Debnath</t>
  </si>
  <si>
    <t>Ratul Ali</t>
  </si>
  <si>
    <t>Malon Prasad Boro</t>
  </si>
  <si>
    <t>25-09-2025</t>
  </si>
  <si>
    <t>SANDY PS</t>
  </si>
  <si>
    <t>15-09-2025</t>
  </si>
  <si>
    <t>Subrata Panigrahi</t>
  </si>
  <si>
    <t>Asadul Laskar</t>
  </si>
  <si>
    <t>Anjan Chakravarty</t>
  </si>
  <si>
    <t>Virendra Kumar</t>
  </si>
  <si>
    <t>400kV</t>
  </si>
  <si>
    <t>800kV HVDC</t>
  </si>
  <si>
    <t>GAS</t>
  </si>
  <si>
    <t>220kV</t>
  </si>
  <si>
    <t>SANDY WET</t>
  </si>
  <si>
    <t>Resonia</t>
  </si>
  <si>
    <t>Mohar Ali</t>
  </si>
  <si>
    <t>Vakeel Mahato</t>
  </si>
  <si>
    <t>Vikeey Enterprise</t>
  </si>
  <si>
    <t>Loc No</t>
  </si>
  <si>
    <t>Type of Tower</t>
  </si>
  <si>
    <t>PIT</t>
  </si>
  <si>
    <t>S/C Name</t>
  </si>
  <si>
    <t>Manpower</t>
  </si>
  <si>
    <t>Pit Marking</t>
  </si>
  <si>
    <t>Stub Setting</t>
  </si>
  <si>
    <t>Steel Binding</t>
  </si>
  <si>
    <t>PCC</t>
  </si>
  <si>
    <t>FS Concreting</t>
  </si>
  <si>
    <t>Pyramid Concreting</t>
  </si>
  <si>
    <t>Chimney Concreting</t>
  </si>
  <si>
    <t>Backfilling</t>
  </si>
  <si>
    <t>Start</t>
  </si>
  <si>
    <t>End</t>
  </si>
  <si>
    <t xml:space="preserve">  </t>
  </si>
  <si>
    <t>Pit-1</t>
  </si>
  <si>
    <t>Pit-2</t>
  </si>
  <si>
    <t>Pit-3</t>
  </si>
  <si>
    <t>Pit-4</t>
  </si>
  <si>
    <t>Location Start Date</t>
  </si>
  <si>
    <t>Location End Date</t>
  </si>
  <si>
    <t>Location Completed</t>
  </si>
  <si>
    <t xml:space="preserve">Engineer/
Supervisor </t>
  </si>
  <si>
    <t>Sandy PS</t>
  </si>
  <si>
    <t>Jakir Hussain</t>
  </si>
  <si>
    <t>Sanjay Talukdar</t>
  </si>
  <si>
    <t xml:space="preserve">Raju Chandra Basumatari </t>
  </si>
  <si>
    <t>Debanand Basumatari</t>
  </si>
  <si>
    <t>Lalit Saikia</t>
  </si>
  <si>
    <t>Debashis Konar</t>
  </si>
  <si>
    <t>Location Completed.</t>
  </si>
  <si>
    <t>Dipon Pal</t>
  </si>
  <si>
    <t>Manish Singh</t>
  </si>
  <si>
    <t>Tameswar Basumatary</t>
  </si>
  <si>
    <t>Abu Bakkar Sidhiki</t>
  </si>
  <si>
    <t>SANDY FS</t>
  </si>
  <si>
    <t>Ratul Roy</t>
  </si>
  <si>
    <t>Sumanta Dutta</t>
  </si>
  <si>
    <t>16-11-205</t>
  </si>
  <si>
    <t>19-11-0225</t>
  </si>
  <si>
    <t>MS POWER</t>
  </si>
  <si>
    <t>Pabitra Basumatari</t>
  </si>
  <si>
    <t>CP Construction</t>
  </si>
  <si>
    <t>Gaurav Kumar</t>
  </si>
  <si>
    <t>132/1</t>
  </si>
  <si>
    <t>132/2</t>
  </si>
  <si>
    <t>132/3</t>
  </si>
  <si>
    <t>132/4</t>
  </si>
  <si>
    <t>133/0</t>
  </si>
  <si>
    <t>133/1</t>
  </si>
  <si>
    <t>133/2</t>
  </si>
  <si>
    <t>133/3</t>
  </si>
  <si>
    <t>133/4</t>
  </si>
  <si>
    <t>133/5</t>
  </si>
  <si>
    <t>134/0</t>
  </si>
  <si>
    <t>134/1</t>
  </si>
  <si>
    <t>134/2</t>
  </si>
  <si>
    <t>Sandy Wet &amp; Boulder Soiling</t>
  </si>
  <si>
    <t>WET &amp; Boulder Soiling</t>
  </si>
  <si>
    <t>WET</t>
  </si>
  <si>
    <t>Subol Roy</t>
  </si>
  <si>
    <t>Bhanu Yadav</t>
  </si>
  <si>
    <t>06-12-225</t>
  </si>
  <si>
    <t>Dinesh Debnath</t>
  </si>
  <si>
    <t>SANDY WET &amp; Boulder Soiling</t>
  </si>
  <si>
    <t>134/3</t>
  </si>
  <si>
    <t>Rajdhani Engineering-2</t>
  </si>
  <si>
    <t>Rajdhani Engineering-1</t>
  </si>
  <si>
    <t>Sanjay Talukdar-1</t>
  </si>
  <si>
    <t>Sanjay Talukdar-2</t>
  </si>
  <si>
    <t>Mohar Ali-1</t>
  </si>
  <si>
    <t>Mohar Ali-2</t>
  </si>
  <si>
    <t>Mohar Ali-3</t>
  </si>
  <si>
    <t>Mohar Ali-4</t>
  </si>
  <si>
    <t>Tameswar Basumatary-1</t>
  </si>
  <si>
    <t>Ratul Ali-1</t>
  </si>
  <si>
    <t>MS POWER-1</t>
  </si>
  <si>
    <t>MS POWER-2</t>
  </si>
  <si>
    <t>Tameswar Basumatary-2</t>
  </si>
  <si>
    <t>Malboan Boro</t>
  </si>
  <si>
    <t>SANDY WET with Boulder Soiling</t>
  </si>
  <si>
    <t>SANDY PS with Boulder Soiling</t>
  </si>
  <si>
    <t>SANDY FS &amp; Boulder Soiling</t>
  </si>
  <si>
    <t>D(30-52)+35</t>
  </si>
  <si>
    <t>61/0</t>
  </si>
  <si>
    <t>61A/0</t>
  </si>
  <si>
    <t>135/0</t>
  </si>
  <si>
    <t>136/0</t>
  </si>
  <si>
    <t>40° 18' 56.52"  RT</t>
  </si>
  <si>
    <t>17° 19' 14.16"  LT</t>
  </si>
  <si>
    <t>5° 29' 47.4"  RT</t>
  </si>
  <si>
    <t>22° 10' 48.0"  RT</t>
  </si>
  <si>
    <t>23° 0' 9.36"  RT</t>
  </si>
  <si>
    <t>30° 22' 21.36"  LT</t>
  </si>
  <si>
    <t>18° 15' 0.36"  RT</t>
  </si>
  <si>
    <t>47° 8' 58.56"  LT</t>
  </si>
  <si>
    <t>49° 51' 32.76"  LT</t>
  </si>
  <si>
    <t>20° 4' 47.28"  RT</t>
  </si>
  <si>
    <t>44° 20' 19.32"  RT</t>
  </si>
  <si>
    <t>14° 6' 38.52"  LT</t>
  </si>
  <si>
    <t>53° 38' 6.36"  LT</t>
  </si>
  <si>
    <t>33° 8' 54.6"  RT</t>
  </si>
  <si>
    <t>6° 17' 35.52"  LT</t>
  </si>
  <si>
    <t>28° 35' 0.24"  LT</t>
  </si>
  <si>
    <t>55° 15' 57.96"  RT</t>
  </si>
  <si>
    <t>32° 49' 20.28"  RT</t>
  </si>
  <si>
    <t>54° 11' 51.72"  RT</t>
  </si>
  <si>
    <t>21° 54' 59.4"  LT</t>
  </si>
  <si>
    <t>21° 29' 23.64"  RT</t>
  </si>
  <si>
    <t>40° 28' 49.44"  RT</t>
  </si>
  <si>
    <t>49° 11' 11.4"  LT</t>
  </si>
  <si>
    <t>49° 42' 51.12"  LT</t>
  </si>
  <si>
    <t>38° 38' 1.32"  RT</t>
  </si>
  <si>
    <t>22° 40' 41.16"  RT</t>
  </si>
  <si>
    <t>7° 48' 35.64"  LT</t>
  </si>
  <si>
    <t>50° 38' 29.04"  RT</t>
  </si>
  <si>
    <t>26° 22' 54.84"  RT</t>
  </si>
  <si>
    <t>58° 21' 46.8"  LT</t>
  </si>
  <si>
    <t>28° 24' 4.68"  LT</t>
  </si>
  <si>
    <t>14° 49' 59.52"  LT</t>
  </si>
  <si>
    <t>River</t>
  </si>
  <si>
    <t>132kV</t>
  </si>
  <si>
    <t>Rafikul Islam</t>
  </si>
  <si>
    <t>Eastern Construction</t>
  </si>
  <si>
    <t>East India Construction</t>
  </si>
  <si>
    <t>Pabitra Basumatary</t>
  </si>
  <si>
    <t>Kulen Baro</t>
  </si>
  <si>
    <t>RS Construction</t>
  </si>
  <si>
    <t>Bitu Dey</t>
  </si>
  <si>
    <t>DD(30-52)+18</t>
  </si>
  <si>
    <t>SP2_ DD+00</t>
  </si>
  <si>
    <t>SP1_DB+30</t>
  </si>
  <si>
    <t>SP2_ DD+03</t>
  </si>
  <si>
    <t>DD(30-52)+25</t>
  </si>
  <si>
    <t>SP1_DB+40</t>
  </si>
  <si>
    <t>SP2_ DD+09</t>
  </si>
  <si>
    <t>4° 34' 14.88"  RT</t>
  </si>
  <si>
    <t>35° 31' 1.92"  LT</t>
  </si>
  <si>
    <t>47° 2' 15.0"  LT</t>
  </si>
  <si>
    <t>40° 44' 41.64"  RT</t>
  </si>
  <si>
    <t>23° 19' 19.92"  LT</t>
  </si>
  <si>
    <t>34° 44' 50.64"  RT</t>
  </si>
  <si>
    <t>5° 33' 49.68"  LT</t>
  </si>
  <si>
    <t>15° 49' 35.76"  LT</t>
  </si>
  <si>
    <t>40° 50' 55.32"  RT</t>
  </si>
  <si>
    <t>41° 2' 43.8"  RT</t>
  </si>
  <si>
    <t>13° 57' 23.04"  RT</t>
  </si>
  <si>
    <t>39° 36' 7.92"  RT</t>
  </si>
  <si>
    <t>16° 2' 36.6"  RT</t>
  </si>
  <si>
    <t>42° 31' 53.76"  LT</t>
  </si>
  <si>
    <t>SUBOL ROY</t>
  </si>
  <si>
    <t>PRABIR BALA</t>
  </si>
  <si>
    <t>MALBOAN BORO</t>
  </si>
  <si>
    <t>SANJAY TALUKDAR</t>
  </si>
  <si>
    <t>SANJAY TALUKDAR-1</t>
  </si>
  <si>
    <t>Gourav Kumar</t>
  </si>
  <si>
    <t>Adhi</t>
  </si>
  <si>
    <t>DINESH DEBNATH</t>
  </si>
  <si>
    <t>RATUL ALI</t>
  </si>
  <si>
    <t>RATUL ALI-1</t>
  </si>
  <si>
    <t>MOHAR ALI-1</t>
  </si>
  <si>
    <t>KEC International Limited</t>
  </si>
  <si>
    <t xml:space="preserve"> 400KV D/C ALIPURDUAR - BORNAGAR T/L (TB-608)</t>
  </si>
  <si>
    <t>RAKHALDUBI HAPACHARA, BONGAIGAON</t>
  </si>
  <si>
    <t>Stock Statement</t>
  </si>
  <si>
    <t>Sr.No.</t>
  </si>
  <si>
    <t>Description of material</t>
  </si>
  <si>
    <t>unit</t>
  </si>
  <si>
    <t>Received Qty.</t>
  </si>
  <si>
    <t>Issued Qty.</t>
  </si>
  <si>
    <t>Balance Qty.</t>
  </si>
  <si>
    <t>A</t>
  </si>
  <si>
    <t>B</t>
  </si>
  <si>
    <t>C</t>
  </si>
  <si>
    <t>D</t>
  </si>
  <si>
    <t>E</t>
  </si>
  <si>
    <t>F= D-E</t>
  </si>
  <si>
    <t xml:space="preserve">STUB </t>
  </si>
  <si>
    <t>STUB FOR DA TYPE NORMAL</t>
  </si>
  <si>
    <t>SET</t>
  </si>
  <si>
    <t>STUB FOR DA 1 M RC</t>
  </si>
  <si>
    <t>STUB FOR DA 2 M RC</t>
  </si>
  <si>
    <t>STUB FOR DB TYPE NORMAL</t>
  </si>
  <si>
    <t>STUB FOR DB 1 M RC</t>
  </si>
  <si>
    <t>STUB FOR DB 2 M RC</t>
  </si>
  <si>
    <t>STUB FOR DC TYPE NORMAL</t>
  </si>
  <si>
    <t>STUB FOR DC 1 M RC</t>
  </si>
  <si>
    <t>STUB FOR DC 2 M RC</t>
  </si>
  <si>
    <t>NOS</t>
  </si>
  <si>
    <t>STUB FOR DD TYPE NORMAL</t>
  </si>
  <si>
    <t>STUB FOR DD 1 M RC</t>
  </si>
  <si>
    <t>STUB FOR DD 2 M RC</t>
  </si>
  <si>
    <t>STUB FOR DD+18/25 TYPE NORMAL</t>
  </si>
  <si>
    <t>STUB FOR DD +18+25 (1 M RC)</t>
  </si>
  <si>
    <t>EARTHING</t>
  </si>
  <si>
    <t>Earthing Strip</t>
  </si>
  <si>
    <t>Earthing Flat DA</t>
  </si>
  <si>
    <t>Earthing Flat DB/DC</t>
  </si>
  <si>
    <t>Earthing Flat DD</t>
  </si>
  <si>
    <t>Pipe (Bore Pipe)</t>
  </si>
  <si>
    <t>Counterpoise Earthing.</t>
  </si>
  <si>
    <t>TOWER</t>
  </si>
  <si>
    <t>TOWER TYPE DA - Basic Body</t>
  </si>
  <si>
    <t>+0 M Body Extension</t>
  </si>
  <si>
    <t>Comman Plan</t>
  </si>
  <si>
    <t>+3 M Body Extension</t>
  </si>
  <si>
    <t>+6 M Body Extension</t>
  </si>
  <si>
    <t>+9 M Body Extension</t>
  </si>
  <si>
    <t>TOWER TYPE DB - Basic Body</t>
  </si>
  <si>
    <t>c</t>
  </si>
  <si>
    <t>TOWER TYPE DC - Basic Body</t>
  </si>
  <si>
    <t>d</t>
  </si>
  <si>
    <t>TOWER TYPE DD - Basic Body</t>
  </si>
  <si>
    <t>+30 M BE ( BTBS)</t>
  </si>
  <si>
    <t>+18 M Body Extension</t>
  </si>
  <si>
    <t>+25 M Body Extension</t>
  </si>
  <si>
    <t>SANDY PS &amp; Boulder Soiling</t>
  </si>
  <si>
    <t>Arjun Varma</t>
  </si>
  <si>
    <t>Najimul</t>
  </si>
  <si>
    <t>Sandy WET</t>
  </si>
  <si>
    <t>Pile Foundation_River_Main Line</t>
  </si>
  <si>
    <t>CLIENT</t>
  </si>
  <si>
    <t>CTQ</t>
  </si>
  <si>
    <t>Dulan</t>
  </si>
  <si>
    <t>Kundan</t>
  </si>
  <si>
    <t>Bipul Debnath-2</t>
  </si>
  <si>
    <t>SANDY  PS</t>
  </si>
  <si>
    <t>Munshi Singh</t>
  </si>
  <si>
    <t>SANDY PS &amp; 3leg Boulder Soiling</t>
  </si>
  <si>
    <t>SANDY PS &amp; 3Leg Boulder Soiling</t>
  </si>
  <si>
    <t>Bipul Debnath-1</t>
  </si>
  <si>
    <t>Backfiling Pending - Earthing ROW</t>
  </si>
  <si>
    <t>Backfiling Pending - B/B Issue</t>
  </si>
  <si>
    <t>62/1</t>
  </si>
  <si>
    <t>62/2</t>
  </si>
  <si>
    <t>62/3</t>
  </si>
  <si>
    <t>62/4</t>
  </si>
  <si>
    <t>63/0</t>
  </si>
  <si>
    <t>117/0</t>
  </si>
  <si>
    <t>117/1</t>
  </si>
  <si>
    <t>117/2</t>
  </si>
  <si>
    <t>118/0</t>
  </si>
  <si>
    <t>TOWER TYPE DA - Basic Body (LILO)</t>
  </si>
  <si>
    <t>TOWER TYPE DD - Basic Body (LILO)</t>
  </si>
  <si>
    <t>Trimurti</t>
  </si>
  <si>
    <t>Keller</t>
  </si>
  <si>
    <t>SANDY PS &amp; 2 Leg Boulder Soiling</t>
  </si>
  <si>
    <t>SANDY FS  &amp; Boulder Soiling</t>
  </si>
  <si>
    <t>Stone Column Completed.</t>
  </si>
  <si>
    <t>Aahana Construction</t>
  </si>
  <si>
    <t>Fdn Completed</t>
  </si>
  <si>
    <t>TW Completed</t>
  </si>
  <si>
    <t>Earthing Completed</t>
  </si>
  <si>
    <t>FDN WIP</t>
  </si>
  <si>
    <t>Erec Completed</t>
  </si>
  <si>
    <t>STNG WIP</t>
  </si>
  <si>
    <t>Progress Status as on dated</t>
  </si>
  <si>
    <t>Sr. No.</t>
  </si>
  <si>
    <t>UOM</t>
  </si>
  <si>
    <t>Tack-Welding</t>
  </si>
  <si>
    <t>KM</t>
  </si>
  <si>
    <t>Final  Sag</t>
  </si>
  <si>
    <t>Sandan Basumatary</t>
  </si>
  <si>
    <t>Sansuma Brahma</t>
  </si>
  <si>
    <t>B S Enterprise</t>
  </si>
  <si>
    <t>Rajdhani Engineering</t>
  </si>
  <si>
    <t>EXISTING TOWER</t>
  </si>
  <si>
    <t>14/2</t>
  </si>
  <si>
    <t>22° 47' 11.04"  LT</t>
  </si>
  <si>
    <t>32° 40' 46.92"  LT</t>
  </si>
  <si>
    <t>58° 1' 53.76"  LT</t>
  </si>
  <si>
    <t>40° 51' 12.24"  LT</t>
  </si>
  <si>
    <t>51° 32' 20.4"  RT</t>
  </si>
  <si>
    <t>51° 37' 28.92"  RT</t>
  </si>
  <si>
    <t>3° 48' 24.48"  LT</t>
  </si>
  <si>
    <t>58° 17' 12.48"  LT</t>
  </si>
  <si>
    <t>51° 47' 44.16"  RT</t>
  </si>
  <si>
    <t>19° 23' 24.36"  LT</t>
  </si>
  <si>
    <t>30° 6' 9.72"  LT</t>
  </si>
  <si>
    <t>35° 39' 28.8"  RT</t>
  </si>
  <si>
    <t>29° 45' 6.12"  RT</t>
  </si>
  <si>
    <t>51° 36' 55.8"  LT</t>
  </si>
  <si>
    <t>7° 22' 0.84"  LT</t>
  </si>
  <si>
    <t>52° 48' 5.04"  RT</t>
  </si>
  <si>
    <t>49° 51' 1.8"  LT</t>
  </si>
  <si>
    <t>10° 40' 32.16"  LT</t>
  </si>
  <si>
    <t>7/1</t>
  </si>
  <si>
    <t>7/2</t>
  </si>
  <si>
    <t>9/1</t>
  </si>
  <si>
    <t>B(00-7)+00</t>
  </si>
  <si>
    <t>58° 52' 5.88"  RT</t>
  </si>
  <si>
    <t>4° 2' 8.52"  RT</t>
  </si>
  <si>
    <t>10° 39' 11.52"  RT</t>
  </si>
  <si>
    <t>46° 16' 33.96"  RT</t>
  </si>
  <si>
    <t>34° 55' 19.56"  LT</t>
  </si>
  <si>
    <t>40° 49' 48.36"  LT</t>
  </si>
  <si>
    <t>41° 51' 5.76"  RT</t>
  </si>
  <si>
    <t>38° 32' 0.24"  LT</t>
  </si>
  <si>
    <t>11° 32' 36.6"  RT</t>
  </si>
  <si>
    <t>25° 29' 40.92"  RT</t>
  </si>
  <si>
    <t>39° 53' 60.0"  RT</t>
  </si>
  <si>
    <t>50° 37' 28.2"  LT</t>
  </si>
  <si>
    <t>14° 23' 56.04"  LT</t>
  </si>
  <si>
    <t>5° 25' 53.04"  LT</t>
  </si>
  <si>
    <t>Loop In 400kV DC line at Bornagar</t>
  </si>
  <si>
    <t>Loop Out 400kV DC line at Bornagar</t>
  </si>
  <si>
    <t>Route Alignment - Main Line</t>
  </si>
  <si>
    <t>Route Alignment - Loop In</t>
  </si>
  <si>
    <t>Route Alignment - Loop Out</t>
  </si>
  <si>
    <t>Detailed Survey - Main Line</t>
  </si>
  <si>
    <t>Detailed Survey - Loop In</t>
  </si>
  <si>
    <t>Detailed Survey - Loop Out</t>
  </si>
  <si>
    <t>Check Survey - Main Line</t>
  </si>
  <si>
    <t>Check Survey - Loop Out</t>
  </si>
  <si>
    <t>Check Survey - Loop In</t>
  </si>
  <si>
    <t>Normal Foundation - Main Line</t>
  </si>
  <si>
    <t>Normal Foundation - Loop In
(Incld. Stone Column)</t>
  </si>
  <si>
    <t>Normal Foundation - Loop Out
(Incld. Stone Column)</t>
  </si>
  <si>
    <t>Pipe/Counterpoise Type - Main Line</t>
  </si>
  <si>
    <t>Pipe/Counterpoise Type - Loop Out</t>
  </si>
  <si>
    <t>Pipe/Counterpoise Type - Loop In</t>
  </si>
  <si>
    <t>Pile Cap_River_Main Line</t>
  </si>
  <si>
    <t>Tower Erection - Main Line</t>
  </si>
  <si>
    <t>Tower Erection - loop In</t>
  </si>
  <si>
    <t>Pile Foundation_Non River_Loop In</t>
  </si>
  <si>
    <t>Pile Foundation_Non River_Loop Out</t>
  </si>
  <si>
    <t>Pile Cap_Non River_Loop In</t>
  </si>
  <si>
    <t>Pile Cap_Non River_Loop Out</t>
  </si>
  <si>
    <t>Erection</t>
  </si>
  <si>
    <t>Tower Erection - Loop Out</t>
  </si>
  <si>
    <t>Detail Survey</t>
  </si>
  <si>
    <t>Normal Open Cast Foundation</t>
  </si>
  <si>
    <t>Pile Cap Foundation</t>
  </si>
  <si>
    <t>Tack welding - Main Line</t>
  </si>
  <si>
    <t>Tack welding - Loop Out</t>
  </si>
  <si>
    <t>Tack welding - Loop In</t>
  </si>
  <si>
    <t>e</t>
  </si>
  <si>
    <t>f</t>
  </si>
  <si>
    <t>Rough Sag - Main Line</t>
  </si>
  <si>
    <t>Final Sag - Main Line</t>
  </si>
  <si>
    <t>Rough Sag - Loop In</t>
  </si>
  <si>
    <t>Final Sag - Loop Out</t>
  </si>
  <si>
    <t>Final Sag - Loop In</t>
  </si>
  <si>
    <t>Rough Sag - Loop Out</t>
  </si>
  <si>
    <t>OPGW Stringing - Main Line</t>
  </si>
  <si>
    <t>OPGW Stringing - Loop In</t>
  </si>
  <si>
    <t>OPGW Stringing - Loop Out</t>
  </si>
  <si>
    <t>6a</t>
  </si>
  <si>
    <t>6b</t>
  </si>
  <si>
    <t>Pile</t>
  </si>
  <si>
    <t>Pile Cap</t>
  </si>
  <si>
    <t>Chowdhury Construction</t>
  </si>
  <si>
    <t>Remarks if Any</t>
  </si>
  <si>
    <t>Pile Cap Status</t>
  </si>
  <si>
    <t>Pile Cap Completion Date</t>
  </si>
  <si>
    <t>Pile Completion Date</t>
  </si>
  <si>
    <t>Pile Start Date</t>
  </si>
  <si>
    <t>Pile/Normal Foundation Start Date</t>
  </si>
  <si>
    <t>Pile Cap/Normal Foundation Completion Date</t>
  </si>
  <si>
    <t>Hussain Enterprise</t>
  </si>
  <si>
    <t>Everest Group</t>
  </si>
  <si>
    <t>Stone Column</t>
  </si>
  <si>
    <t>20/20 Pile Completed.</t>
  </si>
  <si>
    <t>Nur Mahammad</t>
  </si>
  <si>
    <t>STUB FOR DD 4.5 M RC</t>
  </si>
  <si>
    <t>STUB FOR DD SPACAL</t>
  </si>
  <si>
    <t>Pile/Pile Cap</t>
  </si>
  <si>
    <t>TB-608 PROJECT</t>
  </si>
  <si>
    <t>Tower Weight</t>
  </si>
  <si>
    <t>DA+0</t>
  </si>
  <si>
    <t>DA+3</t>
  </si>
  <si>
    <t>DA+6</t>
  </si>
  <si>
    <t>DA+9</t>
  </si>
  <si>
    <t>DB1+0</t>
  </si>
  <si>
    <t>DB1+3</t>
  </si>
  <si>
    <t>DB1+6</t>
  </si>
  <si>
    <t>DB1+9</t>
  </si>
  <si>
    <t>DB2+0</t>
  </si>
  <si>
    <t>DB2+3</t>
  </si>
  <si>
    <t>DB2+6</t>
  </si>
  <si>
    <t>DB2+9</t>
  </si>
  <si>
    <t>DC1+0</t>
  </si>
  <si>
    <t>DC1+3</t>
  </si>
  <si>
    <t>DC1+6</t>
  </si>
  <si>
    <t>DC1+9</t>
  </si>
  <si>
    <t>DC2+0</t>
  </si>
  <si>
    <t>DC2+3</t>
  </si>
  <si>
    <t>DC2+6</t>
  </si>
  <si>
    <t>DC2+9</t>
  </si>
  <si>
    <t>DD1+0</t>
  </si>
  <si>
    <t>DD1+3</t>
  </si>
  <si>
    <t>DD1+6</t>
  </si>
  <si>
    <t>DD1+9</t>
  </si>
  <si>
    <t>DD2+0</t>
  </si>
  <si>
    <t>DD2+3</t>
  </si>
  <si>
    <t>DD2+6</t>
  </si>
  <si>
    <t>DD2+9</t>
  </si>
  <si>
    <t>Ground Assembly u/p.</t>
  </si>
  <si>
    <t>Paswan</t>
  </si>
  <si>
    <t>Jay Sankar Jha</t>
  </si>
  <si>
    <t>Sajib Patel</t>
  </si>
  <si>
    <t>1st Pit Chimney Completed.
2nd Pit Chimney Completed.
Location is on due to Severe bad condition of Soil due to Continueous Rainfall.</t>
  </si>
  <si>
    <r>
      <t xml:space="preserve">1st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</si>
  <si>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r>
      <t xml:space="preserve">1st Pit Chimney Completed.
2nd Pit Chimney Completed.
3rd Pit Excavation u/p.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</si>
  <si>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Samar Gaji</t>
  </si>
  <si>
    <t>Arun Singh</t>
  </si>
  <si>
    <t>STUB FOR DD +18+25 (2 M RC)</t>
  </si>
  <si>
    <t>STUB FOR DD +30+35</t>
  </si>
  <si>
    <t>STUB FOR DD +30+35 (1 M RC)</t>
  </si>
  <si>
    <t>Earthing Flat for Pile 4000 MM</t>
  </si>
  <si>
    <t>Earthing Flat for Pile 1400 MM</t>
  </si>
  <si>
    <t>New Foundation Team Mobilization.</t>
  </si>
  <si>
    <t>North East Enterprise</t>
  </si>
  <si>
    <t>All Pile Casting Completed. Upto 1 Mtr Chipping Completed, and further WPS installation u/p.</t>
  </si>
  <si>
    <t>Middle Section u/p.</t>
  </si>
  <si>
    <t>12/12 Pile Completed. 1st Leg Pile Cap Casting Completed, 2nd Leg RF Steel Binding u/p.</t>
  </si>
  <si>
    <t>Stone Column Completed., 1st Leg Excavation u/p.</t>
  </si>
  <si>
    <t>Keller/Mohar Ali</t>
  </si>
  <si>
    <t>Keller/East India Construction</t>
  </si>
  <si>
    <t>12/12 Pile Completed. Chipping work u/p.</t>
  </si>
  <si>
    <t>1st Pit Chimney Completed.
2nd Pit Chimney Completed.
3rd Pit FS RCC Completed.
4th Pit Excavation u/p.</t>
  </si>
  <si>
    <t>2nd Section u/p.</t>
  </si>
  <si>
    <t>Stone Column Completed. 1st Pit Pyramid RCC Completed. 2nd Leg Excavation u/p.</t>
  </si>
  <si>
    <t>1st Pit Chimney Completed.
2nd Pit Chimney Completed.
3rd Pit Chimney Completed.
4th Pit Pyramid Completed.</t>
  </si>
  <si>
    <t>1st Pit Chimney Completed.
2nd Pit Chimney Completed.
3rd Pit Chimney Completed.
4th Pit excavation u/p.</t>
  </si>
  <si>
    <t>Trial Pit Completed.</t>
  </si>
  <si>
    <t>1st Pit Chimney Completed.
2nd Pit Chimney Completed.
3rd Pit Pyramid Completed.
4th Pit Excavation u/p.</t>
  </si>
  <si>
    <t>3rd Section u/p.</t>
  </si>
  <si>
    <t>Approach Road Making u/p.</t>
  </si>
  <si>
    <t>16/16 Pile Completed.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</si>
</sst>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 * #,##0.00_ ;_ * \-#,##0.00_ ;_ * &quot;-&quot;??_ ;_ @_ "/>
    <numFmt numFmtId="165" formatCode="0.000"/>
    <numFmt numFmtId="166" formatCode="[$-409]d\-mmm\-yy;@"/>
    <numFmt numFmtId="167" formatCode="0.000\ &quot;KM&quot;"/>
    <numFmt numFmtId="168" formatCode="_(* #,##0_);_(* \(#,##0\);_(* &quot;-&quot;??_);_(@_)"/>
    <numFmt numFmtId="169" formatCode="\-"/>
    <numFmt numFmtId="170" formatCode="0;\-0;;@"/>
    <numFmt numFmtId="171" formatCode="\A\l\l\ \W\I\P"/>
    <numFmt numFmtId="172" formatCode="dd\-mm\-yyyy"/>
    <numFmt numFmtId="173" formatCode="[$-409]d\-mmm\-yy"/>
    <numFmt numFmtId="174" formatCode="0.0"/>
    <numFmt numFmtId="175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.5"/>
      <color rgb="FF000000"/>
      <name val="Calibri"/>
      <family val="2"/>
      <scheme val="minor"/>
    </font>
    <font>
      <sz val="11.5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Arial"/>
      <family val="2"/>
    </font>
    <font>
      <sz val="14"/>
      <name val="Calibri"/>
      <family val="2"/>
      <scheme val="minor"/>
    </font>
    <font>
      <sz val="11"/>
      <color indexed="8"/>
      <name val="Calibri"/>
      <family val="2"/>
    </font>
    <font>
      <sz val="14"/>
      <name val="Arial"/>
      <family val="2"/>
    </font>
    <font>
      <b/>
      <i/>
      <sz val="16"/>
      <color indexed="8"/>
      <name val="Arial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indexed="8"/>
      <name val="Arial"/>
      <family val="2"/>
    </font>
    <font>
      <sz val="14"/>
      <color theme="1"/>
      <name val="Arial"/>
      <family val="2"/>
    </font>
    <font>
      <b/>
      <sz val="11"/>
      <color rgb="FF000000"/>
      <name val="Arial"/>
      <family val="2"/>
    </font>
    <font>
      <i/>
      <sz val="14"/>
      <color indexed="8"/>
      <name val="Arial"/>
      <family val="2"/>
    </font>
    <font>
      <i/>
      <sz val="14"/>
      <name val="Arial"/>
      <family val="2"/>
    </font>
    <font>
      <sz val="16"/>
      <color rgb="FF000000"/>
      <name val="Arial"/>
      <family val="2"/>
    </font>
    <font>
      <b/>
      <sz val="18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Calibri"/>
      <family val="2"/>
      <scheme val="minor"/>
    </font>
    <font>
      <sz val="10"/>
      <name val="Book Antiqua"/>
      <family val="1"/>
    </font>
    <font>
      <b/>
      <sz val="14"/>
      <color theme="1"/>
      <name val="Arial Narrow"/>
      <family val="2"/>
    </font>
    <font>
      <b/>
      <sz val="10"/>
      <name val="Book Antiqua"/>
      <family val="1"/>
    </font>
    <font>
      <b/>
      <sz val="10"/>
      <name val="Yu Gothic UI Semilight"/>
      <family val="2"/>
    </font>
    <font>
      <b/>
      <sz val="9"/>
      <name val="Yu Gothic UI Semilight"/>
      <family val="2"/>
    </font>
    <font>
      <sz val="10"/>
      <color indexed="8"/>
      <name val="Yu Gothic UI Semilight"/>
      <family val="2"/>
    </font>
    <font>
      <b/>
      <sz val="10"/>
      <color indexed="8"/>
      <name val="Yu Gothic UI Semilight"/>
      <family val="2"/>
    </font>
    <font>
      <sz val="9"/>
      <color indexed="8"/>
      <name val="Yu Gothic UI Semilight"/>
      <family val="2"/>
    </font>
    <font>
      <b/>
      <sz val="9"/>
      <color indexed="8"/>
      <name val="Yu Gothic UI Semilight"/>
      <family val="2"/>
    </font>
    <font>
      <b/>
      <sz val="16"/>
      <name val="Book Antiqua"/>
      <family val="1"/>
    </font>
    <font>
      <b/>
      <sz val="13"/>
      <name val="Book Antiqua"/>
      <family val="1"/>
    </font>
    <font>
      <b/>
      <sz val="12"/>
      <name val="Book Antiqua"/>
      <family val="1"/>
    </font>
    <font>
      <sz val="8"/>
      <color rgb="FF002060"/>
      <name val="Book Antiqua"/>
      <family val="1"/>
    </font>
    <font>
      <sz val="10"/>
      <color rgb="FFFF0000"/>
      <name val="Book Antiqua"/>
      <family val="1"/>
    </font>
    <font>
      <sz val="10"/>
      <color rgb="FF00FF00"/>
      <name val="Book Antiqua"/>
      <family val="1"/>
    </font>
    <font>
      <sz val="10"/>
      <color rgb="FFFFFF00"/>
      <name val="Book Antiqua"/>
      <family val="1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10"/>
      <color theme="0"/>
      <name val="Book Antiqua"/>
      <family val="1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Book Antiqua"/>
      <family val="1"/>
    </font>
    <font>
      <sz val="11"/>
      <color theme="0"/>
      <name val="Book Antiqua"/>
      <family val="1"/>
    </font>
    <font>
      <sz val="14"/>
      <color theme="1"/>
      <name val="Arial Narrow"/>
      <family val="2"/>
    </font>
    <font>
      <b/>
      <sz val="14"/>
      <color rgb="FFFF0000"/>
      <name val="Arial"/>
      <family val="2"/>
    </font>
    <font>
      <sz val="16"/>
      <color theme="1"/>
      <name val="Calibri"/>
      <family val="2"/>
      <scheme val="minor"/>
    </font>
    <font>
      <b/>
      <sz val="11"/>
      <name val="Arial"/>
      <family val="2"/>
    </font>
    <font>
      <b/>
      <i/>
      <sz val="11"/>
      <color rgb="FF000000"/>
      <name val="Calibri"/>
      <family val="2"/>
    </font>
    <font>
      <b/>
      <i/>
      <sz val="12"/>
      <color rgb="FF000000"/>
      <name val="Calibri"/>
      <family val="2"/>
    </font>
    <font>
      <sz val="11"/>
      <name val="Arial"/>
      <family val="2"/>
    </font>
    <font>
      <sz val="12"/>
      <name val="Times New Roman"/>
      <family val="1"/>
    </font>
    <font>
      <sz val="11"/>
      <name val="Book Antiqua"/>
      <family val="1"/>
    </font>
    <font>
      <sz val="10"/>
      <color theme="1"/>
      <name val="Book Antiqua"/>
      <family val="1"/>
    </font>
    <font>
      <b/>
      <sz val="11"/>
      <color theme="0"/>
      <name val="Arial"/>
      <family val="2"/>
    </font>
    <font>
      <sz val="11"/>
      <color theme="1"/>
      <name val="Calibri"/>
      <family val="2"/>
    </font>
    <font>
      <b/>
      <sz val="12"/>
      <color rgb="FF002060"/>
      <name val="Arial"/>
      <family val="2"/>
    </font>
    <font>
      <b/>
      <sz val="11"/>
      <color theme="1"/>
      <name val="Calibri"/>
      <family val="2"/>
    </font>
    <font>
      <sz val="12"/>
      <color rgb="FF002060"/>
      <name val="Arial"/>
      <family val="2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theme="0"/>
      </patternFill>
    </fill>
    <fill>
      <patternFill patternType="solid">
        <fgColor theme="8" tint="0.39970091860713525"/>
        <bgColor indexed="64"/>
      </patternFill>
    </fill>
    <fill>
      <patternFill patternType="solid">
        <fgColor theme="6" tint="0.3997009186071352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FF00"/>
        <bgColor theme="0"/>
      </patternFill>
    </fill>
  </fills>
  <borders count="8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</borders>
  <cellStyleXfs count="66">
    <xf numFmtId="0" fontId="0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6" fillId="0" borderId="0"/>
    <xf numFmtId="0" fontId="1" fillId="0" borderId="0"/>
    <xf numFmtId="0" fontId="1" fillId="0" borderId="0"/>
    <xf numFmtId="0" fontId="26" fillId="0" borderId="0">
      <alignment vertical="center"/>
    </xf>
    <xf numFmtId="0" fontId="27" fillId="0" borderId="0">
      <protection locked="0"/>
    </xf>
    <xf numFmtId="0" fontId="1" fillId="0" borderId="0"/>
    <xf numFmtId="43" fontId="1" fillId="0" borderId="0" applyFont="0" applyFill="0" applyBorder="0" applyAlignment="0" applyProtection="0"/>
    <xf numFmtId="0" fontId="6" fillId="0" borderId="0"/>
    <xf numFmtId="164" fontId="1" fillId="0" borderId="0" applyFont="0" applyFill="0" applyBorder="0" applyAlignment="0" applyProtection="0"/>
    <xf numFmtId="0" fontId="40" fillId="0" borderId="0"/>
    <xf numFmtId="164" fontId="40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71" fillId="0" borderId="0"/>
    <xf numFmtId="0" fontId="1" fillId="0" borderId="0"/>
    <xf numFmtId="0" fontId="6" fillId="0" borderId="0"/>
    <xf numFmtId="0" fontId="6" fillId="0" borderId="0"/>
    <xf numFmtId="0" fontId="7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71" fillId="0" borderId="0"/>
    <xf numFmtId="0" fontId="73" fillId="0" borderId="0"/>
    <xf numFmtId="0" fontId="1" fillId="0" borderId="0"/>
    <xf numFmtId="0" fontId="72" fillId="0" borderId="0"/>
    <xf numFmtId="0" fontId="27" fillId="0" borderId="0"/>
    <xf numFmtId="0" fontId="6" fillId="0" borderId="0"/>
    <xf numFmtId="0" fontId="1" fillId="0" borderId="0"/>
  </cellStyleXfs>
  <cellXfs count="715">
    <xf numFmtId="0" fontId="0" fillId="0" borderId="0" xfId="0"/>
    <xf numFmtId="0" fontId="10" fillId="0" borderId="8" xfId="2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 wrapText="1"/>
    </xf>
    <xf numFmtId="0" fontId="25" fillId="2" borderId="8" xfId="0" applyFont="1" applyFill="1" applyBorder="1" applyAlignment="1">
      <alignment horizontal="center" vertical="center" wrapText="1"/>
    </xf>
    <xf numFmtId="0" fontId="28" fillId="0" borderId="8" xfId="29" applyFont="1" applyBorder="1" applyAlignment="1"/>
    <xf numFmtId="0" fontId="28" fillId="0" borderId="0" xfId="29" applyFont="1" applyAlignment="1"/>
    <xf numFmtId="0" fontId="29" fillId="0" borderId="8" xfId="29" applyFont="1" applyBorder="1" applyAlignment="1">
      <alignment horizontal="center" vertical="center"/>
    </xf>
    <xf numFmtId="0" fontId="30" fillId="0" borderId="8" xfId="29" applyFont="1" applyBorder="1" applyAlignment="1">
      <alignment horizontal="center" vertical="center" wrapText="1"/>
    </xf>
    <xf numFmtId="0" fontId="28" fillId="0" borderId="8" xfId="29" applyFont="1" applyBorder="1" applyAlignment="1">
      <alignment horizontal="center" vertical="center"/>
    </xf>
    <xf numFmtId="0" fontId="29" fillId="0" borderId="0" xfId="29" applyFont="1" applyAlignment="1"/>
    <xf numFmtId="49" fontId="28" fillId="0" borderId="8" xfId="29" applyNumberFormat="1" applyFont="1" applyBorder="1" applyAlignment="1">
      <alignment horizontal="center" vertical="center"/>
    </xf>
    <xf numFmtId="49" fontId="28" fillId="0" borderId="8" xfId="29" applyNumberFormat="1" applyFont="1" applyBorder="1" applyAlignment="1">
      <alignment horizontal="center" vertical="center" wrapText="1"/>
    </xf>
    <xf numFmtId="0" fontId="28" fillId="0" borderId="0" xfId="29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 wrapText="1"/>
    </xf>
    <xf numFmtId="0" fontId="32" fillId="0" borderId="0" xfId="29" applyFont="1" applyAlignment="1">
      <alignment horizontal="center" vertical="center"/>
    </xf>
    <xf numFmtId="0" fontId="32" fillId="0" borderId="0" xfId="29" applyFont="1" applyAlignment="1"/>
    <xf numFmtId="0" fontId="32" fillId="0" borderId="0" xfId="29" applyFont="1" applyAlignment="1">
      <alignment horizontal="center"/>
    </xf>
    <xf numFmtId="0" fontId="29" fillId="0" borderId="8" xfId="29" applyFont="1" applyBorder="1" applyAlignment="1"/>
    <xf numFmtId="0" fontId="33" fillId="0" borderId="8" xfId="29" applyFont="1" applyBorder="1" applyAlignment="1">
      <alignment horizontal="center" vertical="center" wrapText="1"/>
    </xf>
    <xf numFmtId="0" fontId="30" fillId="0" borderId="0" xfId="29" applyFont="1" applyAlignment="1">
      <alignment horizontal="center" vertical="center" wrapText="1"/>
    </xf>
    <xf numFmtId="0" fontId="20" fillId="0" borderId="0" xfId="29" applyFont="1" applyAlignment="1">
      <alignment horizontal="center"/>
    </xf>
    <xf numFmtId="0" fontId="20" fillId="0" borderId="8" xfId="29" applyFont="1" applyBorder="1" applyAlignment="1">
      <alignment horizontal="center" vertical="center"/>
    </xf>
    <xf numFmtId="1" fontId="23" fillId="2" borderId="8" xfId="29" applyNumberFormat="1" applyFont="1" applyFill="1" applyBorder="1" applyAlignment="1">
      <alignment horizontal="center" vertical="center" wrapText="1"/>
    </xf>
    <xf numFmtId="0" fontId="29" fillId="2" borderId="8" xfId="29" applyFont="1" applyFill="1" applyBorder="1" applyAlignment="1">
      <alignment horizontal="center"/>
    </xf>
    <xf numFmtId="0" fontId="23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/>
    </xf>
    <xf numFmtId="49" fontId="23" fillId="2" borderId="8" xfId="29" applyNumberFormat="1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 wrapText="1"/>
    </xf>
    <xf numFmtId="0" fontId="31" fillId="2" borderId="8" xfId="31" applyFont="1" applyFill="1" applyBorder="1" applyAlignment="1">
      <alignment horizontal="center" vertical="center" wrapText="1"/>
    </xf>
    <xf numFmtId="0" fontId="31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/>
    <xf numFmtId="0" fontId="28" fillId="2" borderId="0" xfId="29" applyFont="1" applyFill="1" applyAlignment="1">
      <alignment horizontal="center" vertical="center"/>
    </xf>
    <xf numFmtId="0" fontId="32" fillId="2" borderId="0" xfId="29" applyFont="1" applyFill="1" applyAlignment="1"/>
    <xf numFmtId="0" fontId="29" fillId="0" borderId="7" xfId="29" applyFont="1" applyBorder="1" applyAlignment="1"/>
    <xf numFmtId="0" fontId="20" fillId="0" borderId="7" xfId="29" applyFont="1" applyBorder="1" applyAlignment="1">
      <alignment horizontal="center" vertical="center"/>
    </xf>
    <xf numFmtId="0" fontId="20" fillId="2" borderId="8" xfId="29" applyFont="1" applyFill="1" applyBorder="1" applyAlignment="1">
      <alignment horizontal="center" vertical="center"/>
    </xf>
    <xf numFmtId="0" fontId="20" fillId="9" borderId="8" xfId="29" applyFont="1" applyFill="1" applyBorder="1" applyAlignment="1">
      <alignment horizontal="center" vertical="center"/>
    </xf>
    <xf numFmtId="0" fontId="20" fillId="2" borderId="7" xfId="29" applyFont="1" applyFill="1" applyBorder="1" applyAlignment="1">
      <alignment horizontal="center" vertical="center"/>
    </xf>
    <xf numFmtId="165" fontId="20" fillId="0" borderId="8" xfId="29" applyNumberFormat="1" applyFont="1" applyBorder="1" applyAlignment="1">
      <alignment horizontal="center" vertical="center"/>
    </xf>
    <xf numFmtId="165" fontId="20" fillId="2" borderId="8" xfId="29" applyNumberFormat="1" applyFont="1" applyFill="1" applyBorder="1" applyAlignment="1">
      <alignment horizontal="center" vertical="center"/>
    </xf>
    <xf numFmtId="0" fontId="20" fillId="8" borderId="8" xfId="29" applyFont="1" applyFill="1" applyBorder="1" applyAlignment="1">
      <alignment horizontal="center" vertical="center" wrapText="1"/>
    </xf>
    <xf numFmtId="165" fontId="28" fillId="0" borderId="8" xfId="29" applyNumberFormat="1" applyFont="1" applyBorder="1" applyAlignment="1">
      <alignment horizontal="center" vertical="center"/>
    </xf>
    <xf numFmtId="165" fontId="29" fillId="2" borderId="8" xfId="29" applyNumberFormat="1" applyFont="1" applyFill="1" applyBorder="1" applyAlignment="1">
      <alignment horizontal="center" vertical="center"/>
    </xf>
    <xf numFmtId="0" fontId="28" fillId="2" borderId="8" xfId="29" applyFont="1" applyFill="1" applyBorder="1" applyAlignment="1">
      <alignment horizontal="center" vertical="center"/>
    </xf>
    <xf numFmtId="0" fontId="29" fillId="2" borderId="8" xfId="29" applyFont="1" applyFill="1" applyBorder="1">
      <alignment vertical="center"/>
    </xf>
    <xf numFmtId="0" fontId="23" fillId="2" borderId="8" xfId="29" applyFont="1" applyFill="1" applyBorder="1">
      <alignment vertical="center"/>
    </xf>
    <xf numFmtId="0" fontId="29" fillId="2" borderId="8" xfId="29" applyFont="1" applyFill="1" applyBorder="1" applyAlignment="1">
      <alignment vertical="center" wrapText="1"/>
    </xf>
    <xf numFmtId="165" fontId="29" fillId="2" borderId="8" xfId="29" applyNumberFormat="1" applyFont="1" applyFill="1" applyBorder="1" applyAlignment="1">
      <alignment vertical="center" wrapText="1"/>
    </xf>
    <xf numFmtId="0" fontId="31" fillId="2" borderId="8" xfId="29" applyFont="1" applyFill="1" applyBorder="1">
      <alignment vertical="center"/>
    </xf>
    <xf numFmtId="49" fontId="23" fillId="2" borderId="8" xfId="30" quotePrefix="1" applyNumberFormat="1" applyFont="1" applyFill="1" applyBorder="1" applyAlignment="1" applyProtection="1">
      <alignment horizontal="center" vertical="center"/>
    </xf>
    <xf numFmtId="0" fontId="23" fillId="2" borderId="8" xfId="29" applyFont="1" applyFill="1" applyBorder="1" applyAlignment="1"/>
    <xf numFmtId="0" fontId="34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 vertical="center" wrapText="1"/>
    </xf>
    <xf numFmtId="0" fontId="23" fillId="2" borderId="8" xfId="31" applyFont="1" applyFill="1" applyBorder="1" applyAlignment="1">
      <alignment horizontal="center" vertical="center" wrapText="1"/>
    </xf>
    <xf numFmtId="49" fontId="23" fillId="2" borderId="8" xfId="29" applyNumberFormat="1" applyFont="1" applyFill="1" applyBorder="1">
      <alignment vertical="center"/>
    </xf>
    <xf numFmtId="49" fontId="23" fillId="2" borderId="8" xfId="29" applyNumberFormat="1" applyFont="1" applyFill="1" applyBorder="1" applyAlignment="1"/>
    <xf numFmtId="165" fontId="31" fillId="2" borderId="8" xfId="31" applyNumberFormat="1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 wrapText="1"/>
    </xf>
    <xf numFmtId="0" fontId="20" fillId="2" borderId="0" xfId="29" applyFont="1" applyFill="1" applyAlignment="1">
      <alignment horizontal="center" vertical="center"/>
    </xf>
    <xf numFmtId="1" fontId="20" fillId="2" borderId="8" xfId="29" applyNumberFormat="1" applyFont="1" applyFill="1" applyBorder="1" applyAlignment="1">
      <alignment horizontal="center" vertical="center"/>
    </xf>
    <xf numFmtId="0" fontId="17" fillId="2" borderId="8" xfId="2" applyFont="1" applyFill="1" applyBorder="1" applyAlignment="1">
      <alignment horizontal="left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4" fillId="8" borderId="8" xfId="29" applyFont="1" applyFill="1" applyBorder="1" applyAlignment="1">
      <alignment horizontal="center" vertical="center" wrapText="1"/>
    </xf>
    <xf numFmtId="165" fontId="35" fillId="0" borderId="8" xfId="29" applyNumberFormat="1" applyFont="1" applyBorder="1" applyAlignment="1">
      <alignment horizontal="center" vertical="center"/>
    </xf>
    <xf numFmtId="14" fontId="32" fillId="2" borderId="0" xfId="29" applyNumberFormat="1" applyFont="1" applyFill="1" applyAlignment="1"/>
    <xf numFmtId="14" fontId="31" fillId="2" borderId="8" xfId="31" applyNumberFormat="1" applyFont="1" applyFill="1" applyBorder="1" applyAlignment="1">
      <alignment horizontal="center" vertical="center" wrapText="1"/>
    </xf>
    <xf numFmtId="14" fontId="36" fillId="2" borderId="0" xfId="29" applyNumberFormat="1" applyFont="1" applyFill="1" applyAlignment="1">
      <alignment horizontal="center"/>
    </xf>
    <xf numFmtId="1" fontId="20" fillId="2" borderId="0" xfId="29" applyNumberFormat="1" applyFont="1" applyFill="1" applyAlignment="1">
      <alignment horizontal="center" vertical="center"/>
    </xf>
    <xf numFmtId="0" fontId="32" fillId="2" borderId="0" xfId="29" applyFont="1" applyFill="1" applyAlignment="1">
      <alignment horizontal="center" vertical="center"/>
    </xf>
    <xf numFmtId="165" fontId="35" fillId="0" borderId="0" xfId="29" applyNumberFormat="1" applyFont="1" applyAlignment="1">
      <alignment horizontal="center" vertical="center"/>
    </xf>
    <xf numFmtId="0" fontId="24" fillId="8" borderId="18" xfId="29" applyFont="1" applyFill="1" applyBorder="1" applyAlignment="1">
      <alignment horizontal="center" vertical="center" wrapText="1"/>
    </xf>
    <xf numFmtId="0" fontId="35" fillId="2" borderId="8" xfId="29" applyFont="1" applyFill="1" applyBorder="1">
      <alignment vertical="center"/>
    </xf>
    <xf numFmtId="0" fontId="20" fillId="2" borderId="16" xfId="29" applyFont="1" applyFill="1" applyBorder="1">
      <alignment vertical="center"/>
    </xf>
    <xf numFmtId="0" fontId="20" fillId="2" borderId="0" xfId="29" applyFont="1" applyFill="1">
      <alignment vertical="center"/>
    </xf>
    <xf numFmtId="14" fontId="29" fillId="0" borderId="8" xfId="29" applyNumberFormat="1" applyFont="1" applyBorder="1" applyAlignment="1">
      <alignment horizontal="center" vertical="center"/>
    </xf>
    <xf numFmtId="2" fontId="35" fillId="2" borderId="8" xfId="29" applyNumberFormat="1" applyFont="1" applyFill="1" applyBorder="1" applyAlignment="1">
      <alignment horizontal="center" vertical="center"/>
    </xf>
    <xf numFmtId="165" fontId="35" fillId="2" borderId="8" xfId="29" applyNumberFormat="1" applyFont="1" applyFill="1" applyBorder="1" applyAlignment="1">
      <alignment horizontal="center" vertical="center"/>
    </xf>
    <xf numFmtId="14" fontId="29" fillId="0" borderId="8" xfId="29" applyNumberFormat="1" applyFont="1" applyBorder="1" applyAlignment="1">
      <alignment horizontal="center"/>
    </xf>
    <xf numFmtId="14" fontId="29" fillId="2" borderId="8" xfId="29" applyNumberFormat="1" applyFont="1" applyFill="1" applyBorder="1" applyAlignment="1">
      <alignment horizontal="center" vertical="center"/>
    </xf>
    <xf numFmtId="2" fontId="35" fillId="2" borderId="0" xfId="29" applyNumberFormat="1" applyFont="1" applyFill="1" applyAlignment="1">
      <alignment horizontal="center" vertical="center"/>
    </xf>
    <xf numFmtId="165" fontId="35" fillId="2" borderId="0" xfId="29" applyNumberFormat="1" applyFont="1" applyFill="1" applyAlignment="1">
      <alignment horizontal="center" vertical="center"/>
    </xf>
    <xf numFmtId="14" fontId="35" fillId="2" borderId="0" xfId="29" applyNumberFormat="1" applyFont="1" applyFill="1" applyAlignment="1">
      <alignment horizontal="center" vertical="center"/>
    </xf>
    <xf numFmtId="165" fontId="14" fillId="2" borderId="8" xfId="3" applyNumberFormat="1" applyFont="1" applyFill="1" applyBorder="1" applyAlignment="1">
      <alignment horizontal="center" vertical="center" wrapText="1"/>
    </xf>
    <xf numFmtId="1" fontId="14" fillId="2" borderId="8" xfId="3" applyNumberFormat="1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horizontal="center" vertical="center"/>
    </xf>
    <xf numFmtId="0" fontId="36" fillId="0" borderId="0" xfId="29" applyFont="1" applyAlignment="1">
      <alignment horizontal="center" vertical="center"/>
    </xf>
    <xf numFmtId="0" fontId="29" fillId="2" borderId="0" xfId="29" applyFont="1" applyFill="1" applyAlignment="1"/>
    <xf numFmtId="14" fontId="29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 wrapText="1"/>
    </xf>
    <xf numFmtId="2" fontId="23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/>
    </xf>
    <xf numFmtId="2" fontId="23" fillId="2" borderId="8" xfId="31" applyNumberFormat="1" applyFont="1" applyFill="1" applyBorder="1" applyAlignment="1">
      <alignment horizontal="center" vertical="center" wrapText="1"/>
    </xf>
    <xf numFmtId="0" fontId="39" fillId="0" borderId="0" xfId="2" applyFont="1" applyAlignment="1">
      <alignment horizontal="center" vertical="center"/>
    </xf>
    <xf numFmtId="0" fontId="21" fillId="2" borderId="0" xfId="2" applyFont="1" applyFill="1" applyAlignment="1">
      <alignment horizontal="center" vertical="center"/>
    </xf>
    <xf numFmtId="0" fontId="2" fillId="2" borderId="8" xfId="2" applyFont="1" applyFill="1" applyBorder="1" applyAlignment="1">
      <alignment horizontal="center" vertical="center" wrapText="1"/>
    </xf>
    <xf numFmtId="0" fontId="2" fillId="2" borderId="8" xfId="2" applyFont="1" applyFill="1" applyBorder="1" applyAlignment="1">
      <alignment horizontal="center" vertical="center"/>
    </xf>
    <xf numFmtId="0" fontId="2" fillId="2" borderId="9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center" vertical="center"/>
    </xf>
    <xf numFmtId="0" fontId="1" fillId="2" borderId="8" xfId="2" applyFont="1" applyFill="1" applyBorder="1" applyAlignment="1">
      <alignment horizontal="center" vertical="center" wrapText="1"/>
    </xf>
    <xf numFmtId="0" fontId="0" fillId="2" borderId="8" xfId="2" applyFont="1" applyFill="1" applyBorder="1" applyAlignment="1">
      <alignment horizontal="left" vertical="center" wrapText="1"/>
    </xf>
    <xf numFmtId="0" fontId="7" fillId="0" borderId="8" xfId="0" applyFont="1" applyBorder="1" applyAlignment="1">
      <alignment horizontal="center" vertical="center"/>
    </xf>
    <xf numFmtId="0" fontId="39" fillId="0" borderId="0" xfId="2" applyFont="1" applyAlignment="1">
      <alignment horizontal="center" vertical="center" wrapText="1"/>
    </xf>
    <xf numFmtId="0" fontId="39" fillId="2" borderId="0" xfId="2" applyFont="1" applyFill="1" applyAlignment="1">
      <alignment horizontal="center" vertical="center"/>
    </xf>
    <xf numFmtId="0" fontId="8" fillId="0" borderId="10" xfId="2" applyFont="1" applyBorder="1" applyAlignment="1">
      <alignment vertical="center"/>
    </xf>
    <xf numFmtId="0" fontId="8" fillId="0" borderId="9" xfId="2" applyFont="1" applyBorder="1" applyAlignment="1">
      <alignment vertical="center"/>
    </xf>
    <xf numFmtId="0" fontId="0" fillId="2" borderId="9" xfId="2" applyFont="1" applyFill="1" applyBorder="1" applyAlignment="1">
      <alignment horizontal="center" vertical="center" wrapText="1"/>
    </xf>
    <xf numFmtId="0" fontId="33" fillId="3" borderId="8" xfId="29" applyFont="1" applyFill="1" applyBorder="1" applyAlignment="1">
      <alignment horizontal="center" vertical="center" wrapText="1"/>
    </xf>
    <xf numFmtId="0" fontId="23" fillId="3" borderId="8" xfId="29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/>
    </xf>
    <xf numFmtId="1" fontId="23" fillId="3" borderId="8" xfId="29" applyNumberFormat="1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/>
    </xf>
    <xf numFmtId="0" fontId="29" fillId="3" borderId="8" xfId="29" applyFont="1" applyFill="1" applyBorder="1" applyAlignment="1"/>
    <xf numFmtId="0" fontId="29" fillId="3" borderId="0" xfId="29" applyFont="1" applyFill="1" applyAlignment="1"/>
    <xf numFmtId="49" fontId="23" fillId="3" borderId="8" xfId="29" applyNumberFormat="1" applyFont="1" applyFill="1" applyBorder="1" applyAlignment="1">
      <alignment horizontal="center" vertical="center"/>
    </xf>
    <xf numFmtId="2" fontId="23" fillId="3" borderId="8" xfId="29" applyNumberFormat="1" applyFont="1" applyFill="1" applyBorder="1" applyAlignment="1">
      <alignment horizontal="center" vertical="center"/>
    </xf>
    <xf numFmtId="0" fontId="29" fillId="3" borderId="7" xfId="29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left" vertical="center" wrapText="1"/>
    </xf>
    <xf numFmtId="0" fontId="40" fillId="0" borderId="0" xfId="1" applyFont="1"/>
    <xf numFmtId="1" fontId="43" fillId="10" borderId="23" xfId="1" applyNumberFormat="1" applyFont="1" applyFill="1" applyBorder="1" applyAlignment="1">
      <alignment horizontal="center" vertical="center" wrapText="1"/>
    </xf>
    <xf numFmtId="0" fontId="44" fillId="10" borderId="24" xfId="1" applyFont="1" applyFill="1" applyBorder="1" applyAlignment="1">
      <alignment horizontal="center" vertical="center" wrapText="1"/>
    </xf>
    <xf numFmtId="0" fontId="43" fillId="10" borderId="24" xfId="1" applyFont="1" applyFill="1" applyBorder="1" applyAlignment="1">
      <alignment horizontal="center" vertical="center" wrapText="1"/>
    </xf>
    <xf numFmtId="0" fontId="43" fillId="10" borderId="35" xfId="1" applyFont="1" applyFill="1" applyBorder="1" applyAlignment="1">
      <alignment horizontal="center" vertical="center"/>
    </xf>
    <xf numFmtId="0" fontId="40" fillId="0" borderId="0" xfId="1" applyFont="1" applyAlignment="1">
      <alignment horizontal="center"/>
    </xf>
    <xf numFmtId="0" fontId="45" fillId="0" borderId="8" xfId="0" applyFont="1" applyBorder="1" applyAlignment="1" applyProtection="1">
      <alignment horizontal="center" vertical="center"/>
      <protection hidden="1"/>
    </xf>
    <xf numFmtId="165" fontId="45" fillId="0" borderId="8" xfId="1" applyNumberFormat="1" applyFont="1" applyBorder="1" applyAlignment="1">
      <alignment horizontal="center" vertical="center" wrapText="1"/>
    </xf>
    <xf numFmtId="165" fontId="46" fillId="0" borderId="8" xfId="1" applyNumberFormat="1" applyFont="1" applyBorder="1" applyAlignment="1">
      <alignment horizontal="right" vertical="center" wrapText="1"/>
    </xf>
    <xf numFmtId="0" fontId="45" fillId="0" borderId="8" xfId="1" applyFont="1" applyBorder="1" applyAlignment="1" applyProtection="1">
      <alignment horizontal="center" vertical="center" wrapText="1"/>
      <protection locked="0" hidden="1"/>
    </xf>
    <xf numFmtId="0" fontId="47" fillId="0" borderId="8" xfId="1" applyFont="1" applyBorder="1" applyAlignment="1" applyProtection="1">
      <alignment horizontal="center" vertical="center" wrapText="1"/>
      <protection locked="0" hidden="1"/>
    </xf>
    <xf numFmtId="0" fontId="45" fillId="0" borderId="8" xfId="1" applyFont="1" applyBorder="1" applyAlignment="1" applyProtection="1">
      <alignment horizontal="left" vertical="center"/>
      <protection locked="0" hidden="1"/>
    </xf>
    <xf numFmtId="0" fontId="42" fillId="0" borderId="0" xfId="1" applyFont="1" applyAlignment="1">
      <alignment horizontal="center"/>
    </xf>
    <xf numFmtId="0" fontId="42" fillId="0" borderId="0" xfId="1" applyFont="1"/>
    <xf numFmtId="165" fontId="42" fillId="0" borderId="8" xfId="1" applyNumberFormat="1" applyFont="1" applyBorder="1" applyAlignment="1">
      <alignment horizontal="right"/>
    </xf>
    <xf numFmtId="0" fontId="45" fillId="0" borderId="8" xfId="1" applyFont="1" applyBorder="1" applyAlignment="1" applyProtection="1">
      <alignment horizontal="left" vertical="center" wrapText="1"/>
      <protection locked="0" hidden="1"/>
    </xf>
    <xf numFmtId="165" fontId="46" fillId="0" borderId="8" xfId="0" applyNumberFormat="1" applyFont="1" applyBorder="1" applyAlignment="1">
      <alignment horizontal="right" vertical="center" wrapText="1"/>
    </xf>
    <xf numFmtId="165" fontId="46" fillId="0" borderId="8" xfId="0" applyNumberFormat="1" applyFont="1" applyBorder="1" applyAlignment="1">
      <alignment horizontal="right" vertical="center"/>
    </xf>
    <xf numFmtId="165" fontId="46" fillId="0" borderId="8" xfId="1" applyNumberFormat="1" applyFont="1" applyBorder="1" applyAlignment="1">
      <alignment horizontal="right" vertical="center"/>
    </xf>
    <xf numFmtId="0" fontId="45" fillId="0" borderId="8" xfId="1" quotePrefix="1" applyFont="1" applyBorder="1" applyAlignment="1" applyProtection="1">
      <alignment horizontal="left" vertical="center"/>
      <protection locked="0" hidden="1"/>
    </xf>
    <xf numFmtId="165" fontId="43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 applyProtection="1">
      <alignment horizontal="left" vertical="center" textRotation="90"/>
      <protection locked="0" hidden="1"/>
    </xf>
    <xf numFmtId="167" fontId="48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>
      <alignment horizontal="left" vertical="center"/>
    </xf>
    <xf numFmtId="0" fontId="45" fillId="0" borderId="8" xfId="1" applyFont="1" applyBorder="1" applyAlignment="1" applyProtection="1">
      <alignment horizontal="left" vertical="center"/>
      <protection locked="0"/>
    </xf>
    <xf numFmtId="0" fontId="40" fillId="0" borderId="28" xfId="1" applyFont="1" applyBorder="1" applyProtection="1">
      <protection hidden="1"/>
    </xf>
    <xf numFmtId="0" fontId="40" fillId="0" borderId="30" xfId="1" applyFont="1" applyBorder="1" applyProtection="1">
      <protection hidden="1"/>
    </xf>
    <xf numFmtId="0" fontId="40" fillId="8" borderId="10" xfId="1" applyFont="1" applyFill="1" applyBorder="1" applyProtection="1">
      <protection hidden="1"/>
    </xf>
    <xf numFmtId="168" fontId="52" fillId="15" borderId="10" xfId="32" applyNumberFormat="1" applyFont="1" applyFill="1" applyBorder="1" applyAlignment="1" applyProtection="1">
      <alignment horizontal="center" vertical="center"/>
      <protection hidden="1"/>
    </xf>
    <xf numFmtId="0" fontId="40" fillId="0" borderId="0" xfId="1" applyFont="1" applyAlignment="1" applyProtection="1">
      <alignment vertical="center"/>
      <protection hidden="1"/>
    </xf>
    <xf numFmtId="0" fontId="40" fillId="16" borderId="37" xfId="1" applyFont="1" applyFill="1" applyBorder="1" applyProtection="1">
      <protection hidden="1"/>
    </xf>
    <xf numFmtId="0" fontId="40" fillId="3" borderId="38" xfId="1" applyFont="1" applyFill="1" applyBorder="1" applyProtection="1">
      <protection hidden="1"/>
    </xf>
    <xf numFmtId="0" fontId="40" fillId="0" borderId="28" xfId="1" applyFont="1" applyBorder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horizontal="center" vertical="center"/>
      <protection hidden="1"/>
    </xf>
    <xf numFmtId="165" fontId="42" fillId="0" borderId="28" xfId="1" applyNumberFormat="1" applyFont="1" applyBorder="1" applyAlignment="1" applyProtection="1">
      <alignment horizontal="center" vertical="center"/>
      <protection hidden="1"/>
    </xf>
    <xf numFmtId="168" fontId="52" fillId="0" borderId="10" xfId="32" applyNumberFormat="1" applyFont="1" applyBorder="1" applyAlignment="1" applyProtection="1">
      <alignment horizontal="center" vertical="center"/>
      <protection hidden="1"/>
    </xf>
    <xf numFmtId="168" fontId="52" fillId="0" borderId="27" xfId="32" applyNumberFormat="1" applyFont="1" applyBorder="1" applyAlignment="1" applyProtection="1">
      <alignment horizontal="center" vertical="center"/>
      <protection hidden="1"/>
    </xf>
    <xf numFmtId="168" fontId="54" fillId="0" borderId="37" xfId="32" applyNumberFormat="1" applyFont="1" applyBorder="1" applyAlignment="1" applyProtection="1">
      <alignment horizontal="center" vertical="center"/>
      <protection hidden="1"/>
    </xf>
    <xf numFmtId="43" fontId="55" fillId="0" borderId="38" xfId="32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/>
      <protection hidden="1"/>
    </xf>
    <xf numFmtId="0" fontId="56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vertical="center"/>
      <protection hidden="1"/>
    </xf>
    <xf numFmtId="0" fontId="58" fillId="0" borderId="28" xfId="1" applyFont="1" applyBorder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 vertical="center"/>
      <protection hidden="1"/>
    </xf>
    <xf numFmtId="0" fontId="58" fillId="0" borderId="30" xfId="1" applyFont="1" applyBorder="1" applyAlignment="1" applyProtection="1">
      <alignment horizontal="center" vertical="center"/>
      <protection hidden="1"/>
    </xf>
    <xf numFmtId="0" fontId="58" fillId="0" borderId="0" xfId="1" applyFont="1"/>
    <xf numFmtId="0" fontId="59" fillId="0" borderId="0" xfId="1" applyFont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vertical="center"/>
      <protection hidden="1"/>
    </xf>
    <xf numFmtId="0" fontId="58" fillId="0" borderId="41" xfId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 vertical="center"/>
      <protection hidden="1"/>
    </xf>
    <xf numFmtId="0" fontId="58" fillId="0" borderId="42" xfId="1" applyFont="1" applyBorder="1" applyAlignment="1" applyProtection="1">
      <alignment horizontal="center" vertical="center"/>
      <protection hidden="1"/>
    </xf>
    <xf numFmtId="0" fontId="58" fillId="0" borderId="43" xfId="1" applyFont="1" applyBorder="1" applyAlignment="1" applyProtection="1">
      <alignment horizontal="center" vertical="center"/>
      <protection hidden="1"/>
    </xf>
    <xf numFmtId="0" fontId="58" fillId="0" borderId="21" xfId="1" applyFont="1" applyBorder="1" applyAlignment="1" applyProtection="1">
      <alignment horizontal="center" vertical="center"/>
      <protection hidden="1"/>
    </xf>
    <xf numFmtId="0" fontId="58" fillId="0" borderId="44" xfId="1" applyFont="1" applyBorder="1" applyAlignment="1" applyProtection="1">
      <alignment horizontal="center" vertical="center"/>
      <protection hidden="1"/>
    </xf>
    <xf numFmtId="0" fontId="58" fillId="0" borderId="28" xfId="1" applyFont="1" applyBorder="1" applyProtection="1">
      <protection hidden="1"/>
    </xf>
    <xf numFmtId="0" fontId="58" fillId="0" borderId="30" xfId="1" applyFont="1" applyBorder="1" applyProtection="1">
      <protection hidden="1"/>
    </xf>
    <xf numFmtId="0" fontId="42" fillId="0" borderId="28" xfId="1" applyFont="1" applyBorder="1" applyProtection="1">
      <protection hidden="1"/>
    </xf>
    <xf numFmtId="0" fontId="58" fillId="0" borderId="41" xfId="1" applyFont="1" applyBorder="1" applyAlignment="1" applyProtection="1">
      <alignment horizontal="center"/>
      <protection hidden="1"/>
    </xf>
    <xf numFmtId="0" fontId="58" fillId="0" borderId="42" xfId="1" applyFont="1" applyBorder="1" applyAlignment="1" applyProtection="1">
      <alignment horizontal="center"/>
      <protection hidden="1"/>
    </xf>
    <xf numFmtId="0" fontId="58" fillId="0" borderId="0" xfId="1" applyFont="1" applyAlignment="1">
      <alignment horizontal="center"/>
    </xf>
    <xf numFmtId="0" fontId="58" fillId="0" borderId="43" xfId="1" applyFont="1" applyBorder="1" applyAlignment="1" applyProtection="1">
      <alignment horizontal="center"/>
      <protection hidden="1"/>
    </xf>
    <xf numFmtId="0" fontId="58" fillId="0" borderId="21" xfId="1" applyFont="1" applyBorder="1" applyAlignment="1" applyProtection="1">
      <alignment horizontal="center"/>
      <protection hidden="1"/>
    </xf>
    <xf numFmtId="0" fontId="58" fillId="0" borderId="44" xfId="1" applyFont="1" applyBorder="1" applyAlignment="1" applyProtection="1">
      <alignment horizontal="center"/>
      <protection hidden="1"/>
    </xf>
    <xf numFmtId="0" fontId="58" fillId="0" borderId="28" xfId="1" applyFont="1" applyBorder="1" applyAlignment="1" applyProtection="1">
      <alignment horizontal="center"/>
      <protection hidden="1"/>
    </xf>
    <xf numFmtId="0" fontId="58" fillId="0" borderId="30" xfId="1" applyFont="1" applyBorder="1" applyAlignment="1" applyProtection="1">
      <alignment horizontal="center"/>
      <protection hidden="1"/>
    </xf>
    <xf numFmtId="2" fontId="40" fillId="0" borderId="30" xfId="1" applyNumberFormat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/>
      <protection hidden="1"/>
    </xf>
    <xf numFmtId="0" fontId="58" fillId="0" borderId="31" xfId="1" applyFont="1" applyBorder="1" applyAlignment="1" applyProtection="1">
      <alignment horizontal="center"/>
      <protection hidden="1"/>
    </xf>
    <xf numFmtId="0" fontId="58" fillId="0" borderId="33" xfId="1" applyFont="1" applyBorder="1" applyAlignment="1" applyProtection="1">
      <alignment horizontal="center"/>
      <protection hidden="1"/>
    </xf>
    <xf numFmtId="0" fontId="58" fillId="0" borderId="32" xfId="1" applyFont="1" applyBorder="1" applyAlignment="1" applyProtection="1">
      <alignment horizontal="center"/>
      <protection hidden="1"/>
    </xf>
    <xf numFmtId="0" fontId="10" fillId="2" borderId="8" xfId="2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5" fontId="20" fillId="2" borderId="0" xfId="29" applyNumberFormat="1" applyFont="1" applyFill="1" applyAlignment="1">
      <alignment horizontal="center" vertical="center"/>
    </xf>
    <xf numFmtId="49" fontId="23" fillId="0" borderId="8" xfId="29" applyNumberFormat="1" applyFont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8" xfId="2" applyFont="1" applyFill="1" applyBorder="1" applyAlignment="1">
      <alignment vertical="center" wrapText="1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16" fontId="25" fillId="2" borderId="8" xfId="0" quotePrefix="1" applyNumberFormat="1" applyFont="1" applyFill="1" applyBorder="1" applyAlignment="1">
      <alignment horizontal="center" vertical="center" wrapText="1"/>
    </xf>
    <xf numFmtId="165" fontId="32" fillId="0" borderId="0" xfId="29" applyNumberFormat="1" applyFont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8" xfId="0" quotePrefix="1" applyFon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14" fontId="32" fillId="0" borderId="0" xfId="29" applyNumberFormat="1" applyFont="1" applyAlignment="1">
      <alignment horizontal="center" vertical="center"/>
    </xf>
    <xf numFmtId="14" fontId="20" fillId="8" borderId="8" xfId="29" applyNumberFormat="1" applyFont="1" applyFill="1" applyBorder="1" applyAlignment="1">
      <alignment horizontal="center" vertical="center" wrapText="1"/>
    </xf>
    <xf numFmtId="14" fontId="35" fillId="2" borderId="8" xfId="29" applyNumberFormat="1" applyFont="1" applyFill="1" applyBorder="1" applyAlignment="1">
      <alignment horizontal="center" vertical="center"/>
    </xf>
    <xf numFmtId="0" fontId="43" fillId="10" borderId="34" xfId="1" applyFont="1" applyFill="1" applyBorder="1" applyAlignment="1">
      <alignment horizontal="center" vertical="center" wrapText="1"/>
    </xf>
    <xf numFmtId="0" fontId="29" fillId="2" borderId="8" xfId="1" applyFont="1" applyFill="1" applyBorder="1" applyAlignment="1">
      <alignment horizontal="center" vertical="center"/>
    </xf>
    <xf numFmtId="165" fontId="42" fillId="0" borderId="0" xfId="1" applyNumberFormat="1" applyFont="1" applyAlignment="1">
      <alignment horizontal="center"/>
    </xf>
    <xf numFmtId="0" fontId="40" fillId="0" borderId="0" xfId="1" applyFont="1" applyAlignment="1" applyProtection="1">
      <alignment horizontal="center" vertical="center"/>
      <protection hidden="1"/>
    </xf>
    <xf numFmtId="0" fontId="7" fillId="0" borderId="8" xfId="0" quotePrefix="1" applyFont="1" applyBorder="1" applyAlignment="1">
      <alignment horizontal="center" vertical="center"/>
    </xf>
    <xf numFmtId="0" fontId="0" fillId="2" borderId="8" xfId="0" applyFill="1" applyBorder="1" applyAlignment="1">
      <alignment horizontal="left" vertical="center" wrapText="1"/>
    </xf>
    <xf numFmtId="0" fontId="0" fillId="3" borderId="8" xfId="0" applyFill="1" applyBorder="1" applyAlignment="1">
      <alignment horizontal="center" vertical="center"/>
    </xf>
    <xf numFmtId="1" fontId="23" fillId="2" borderId="8" xfId="1" applyNumberFormat="1" applyFont="1" applyFill="1" applyBorder="1" applyAlignment="1">
      <alignment horizontal="center" vertical="center" wrapText="1"/>
    </xf>
    <xf numFmtId="165" fontId="61" fillId="0" borderId="30" xfId="1" applyNumberFormat="1" applyFont="1" applyBorder="1" applyAlignment="1" applyProtection="1">
      <alignment horizontal="center" vertical="center"/>
      <protection hidden="1"/>
    </xf>
    <xf numFmtId="0" fontId="61" fillId="0" borderId="30" xfId="1" applyFont="1" applyBorder="1" applyAlignment="1" applyProtection="1">
      <alignment horizontal="right" vertical="center"/>
      <protection hidden="1"/>
    </xf>
    <xf numFmtId="16" fontId="0" fillId="2" borderId="8" xfId="2" quotePrefix="1" applyNumberFormat="1" applyFont="1" applyFill="1" applyBorder="1" applyAlignment="1">
      <alignment horizontal="center" vertical="center" wrapText="1"/>
    </xf>
    <xf numFmtId="0" fontId="8" fillId="2" borderId="10" xfId="2" applyFont="1" applyFill="1" applyBorder="1" applyAlignment="1">
      <alignment vertical="center"/>
    </xf>
    <xf numFmtId="14" fontId="28" fillId="0" borderId="8" xfId="29" applyNumberFormat="1" applyFont="1" applyBorder="1" applyAlignment="1">
      <alignment horizontal="center" vertical="center"/>
    </xf>
    <xf numFmtId="14" fontId="28" fillId="0" borderId="0" xfId="29" applyNumberFormat="1" applyFont="1" applyAlignment="1">
      <alignment horizontal="center" vertical="center"/>
    </xf>
    <xf numFmtId="0" fontId="23" fillId="2" borderId="8" xfId="30" quotePrefix="1" applyFont="1" applyFill="1" applyBorder="1" applyAlignment="1" applyProtection="1">
      <alignment horizontal="center" vertical="center"/>
    </xf>
    <xf numFmtId="0" fontId="45" fillId="0" borderId="8" xfId="1" applyFont="1" applyBorder="1" applyAlignment="1">
      <alignment horizontal="center" vertical="center" wrapText="1"/>
    </xf>
    <xf numFmtId="49" fontId="23" fillId="6" borderId="8" xfId="29" applyNumberFormat="1" applyFont="1" applyFill="1" applyBorder="1" applyAlignment="1">
      <alignment horizontal="center" vertical="center"/>
    </xf>
    <xf numFmtId="165" fontId="61" fillId="0" borderId="0" xfId="1" applyNumberFormat="1" applyFont="1" applyAlignment="1" applyProtection="1">
      <alignment horizontal="center" vertical="center" wrapText="1"/>
      <protection hidden="1"/>
    </xf>
    <xf numFmtId="165" fontId="61" fillId="0" borderId="30" xfId="1" applyNumberFormat="1" applyFont="1" applyBorder="1" applyAlignment="1" applyProtection="1">
      <alignment horizontal="center" vertical="center" wrapText="1"/>
      <protection hidden="1"/>
    </xf>
    <xf numFmtId="165" fontId="62" fillId="0" borderId="30" xfId="1" applyNumberFormat="1" applyFont="1" applyBorder="1" applyAlignment="1" applyProtection="1">
      <alignment horizontal="center" vertical="center" wrapText="1"/>
      <protection hidden="1"/>
    </xf>
    <xf numFmtId="165" fontId="42" fillId="0" borderId="28" xfId="1" applyNumberFormat="1" applyFont="1" applyBorder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 wrapText="1"/>
      <protection hidden="1"/>
    </xf>
    <xf numFmtId="2" fontId="42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>
      <alignment horizontal="center" wrapText="1"/>
    </xf>
    <xf numFmtId="0" fontId="40" fillId="0" borderId="28" xfId="1" applyFont="1" applyBorder="1" applyAlignment="1" applyProtection="1">
      <alignment horizontal="center" vertical="center" wrapText="1"/>
      <protection hidden="1"/>
    </xf>
    <xf numFmtId="0" fontId="61" fillId="0" borderId="30" xfId="1" applyFont="1" applyBorder="1" applyAlignment="1" applyProtection="1">
      <alignment horizontal="right" vertical="center" wrapText="1"/>
      <protection hidden="1"/>
    </xf>
    <xf numFmtId="0" fontId="40" fillId="0" borderId="0" xfId="1" applyFont="1" applyAlignment="1">
      <alignment wrapText="1"/>
    </xf>
    <xf numFmtId="0" fontId="61" fillId="0" borderId="30" xfId="1" applyFont="1" applyBorder="1" applyAlignment="1" applyProtection="1">
      <alignment horizontal="center" vertical="center" wrapText="1"/>
      <protection hidden="1"/>
    </xf>
    <xf numFmtId="0" fontId="40" fillId="0" borderId="0" xfId="1" applyFont="1" applyAlignment="1">
      <alignment horizontal="center" vertical="center" wrapText="1"/>
    </xf>
    <xf numFmtId="165" fontId="7" fillId="0" borderId="0" xfId="1" applyNumberFormat="1" applyFont="1" applyAlignment="1" applyProtection="1">
      <alignment horizontal="center" vertical="center" wrapText="1"/>
      <protection hidden="1"/>
    </xf>
    <xf numFmtId="165" fontId="63" fillId="0" borderId="28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 applyProtection="1">
      <alignment horizontal="center" vertical="center" wrapText="1"/>
      <protection hidden="1"/>
    </xf>
    <xf numFmtId="2" fontId="63" fillId="0" borderId="0" xfId="1" applyNumberFormat="1" applyFont="1" applyAlignment="1" applyProtection="1">
      <alignment horizontal="center" vertical="center" wrapText="1"/>
      <protection hidden="1"/>
    </xf>
    <xf numFmtId="165" fontId="7" fillId="0" borderId="30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>
      <alignment horizontal="center" wrapText="1"/>
    </xf>
    <xf numFmtId="0" fontId="58" fillId="0" borderId="28" xfId="1" applyFont="1" applyBorder="1" applyAlignment="1" applyProtection="1">
      <alignment horizontal="center" vertical="center" wrapText="1"/>
      <protection hidden="1"/>
    </xf>
    <xf numFmtId="0" fontId="58" fillId="0" borderId="0" xfId="1" applyFont="1" applyAlignment="1">
      <alignment horizontal="center" vertical="center" wrapText="1"/>
    </xf>
    <xf numFmtId="0" fontId="64" fillId="0" borderId="28" xfId="1" applyFont="1" applyBorder="1" applyAlignment="1" applyProtection="1">
      <alignment horizontal="center" vertical="center" wrapText="1"/>
      <protection hidden="1"/>
    </xf>
    <xf numFmtId="0" fontId="63" fillId="0" borderId="0" xfId="1" applyFont="1" applyAlignment="1" applyProtection="1">
      <alignment horizontal="center" vertical="center" wrapText="1"/>
      <protection hidden="1"/>
    </xf>
    <xf numFmtId="0" fontId="7" fillId="0" borderId="0" xfId="1" applyFont="1" applyAlignment="1" applyProtection="1">
      <alignment horizontal="right" vertical="center" wrapText="1"/>
      <protection hidden="1"/>
    </xf>
    <xf numFmtId="0" fontId="7" fillId="0" borderId="30" xfId="1" applyFont="1" applyBorder="1" applyAlignment="1" applyProtection="1">
      <alignment horizontal="right" vertical="center" wrapText="1"/>
      <protection hidden="1"/>
    </xf>
    <xf numFmtId="0" fontId="64" fillId="0" borderId="0" xfId="1" applyFont="1" applyAlignment="1">
      <alignment horizontal="center" vertical="center" wrapText="1"/>
    </xf>
    <xf numFmtId="2" fontId="23" fillId="4" borderId="8" xfId="29" applyNumberFormat="1" applyFont="1" applyFill="1" applyBorder="1" applyAlignment="1">
      <alignment horizontal="center" vertical="center"/>
    </xf>
    <xf numFmtId="2" fontId="23" fillId="17" borderId="8" xfId="29" applyNumberFormat="1" applyFont="1" applyFill="1" applyBorder="1" applyAlignment="1">
      <alignment horizontal="center" vertical="center"/>
    </xf>
    <xf numFmtId="2" fontId="23" fillId="14" borderId="8" xfId="29" applyNumberFormat="1" applyFont="1" applyFill="1" applyBorder="1" applyAlignment="1">
      <alignment horizontal="center" vertical="center"/>
    </xf>
    <xf numFmtId="0" fontId="29" fillId="0" borderId="8" xfId="1" applyFont="1" applyBorder="1" applyAlignment="1">
      <alignment horizontal="center" vertical="center"/>
    </xf>
    <xf numFmtId="0" fontId="45" fillId="0" borderId="8" xfId="1" applyFont="1" applyBorder="1" applyAlignment="1">
      <alignment horizontal="center" vertical="center"/>
    </xf>
    <xf numFmtId="0" fontId="40" fillId="0" borderId="0" xfId="1" applyFont="1" applyAlignment="1">
      <alignment horizontal="center" vertical="center"/>
    </xf>
    <xf numFmtId="0" fontId="9" fillId="0" borderId="0" xfId="1" applyFont="1" applyAlignment="1">
      <alignment vertical="center" wrapText="1"/>
    </xf>
    <xf numFmtId="0" fontId="41" fillId="0" borderId="0" xfId="1" applyFont="1" applyAlignment="1" applyProtection="1">
      <alignment vertical="center" wrapText="1"/>
      <protection locked="0"/>
    </xf>
    <xf numFmtId="0" fontId="11" fillId="0" borderId="8" xfId="1" applyFont="1" applyBorder="1" applyAlignment="1">
      <alignment horizontal="center" vertical="center" wrapText="1"/>
    </xf>
    <xf numFmtId="0" fontId="65" fillId="0" borderId="8" xfId="1" applyFont="1" applyBorder="1" applyAlignment="1" applyProtection="1">
      <alignment horizontal="center" vertical="center" wrapText="1"/>
      <protection locked="0"/>
    </xf>
    <xf numFmtId="0" fontId="40" fillId="0" borderId="8" xfId="1" applyFont="1" applyBorder="1" applyAlignment="1">
      <alignment horizontal="center" vertical="center"/>
    </xf>
    <xf numFmtId="1" fontId="40" fillId="0" borderId="8" xfId="1" applyNumberFormat="1" applyFont="1" applyBorder="1" applyAlignment="1">
      <alignment horizontal="center" vertical="center"/>
    </xf>
    <xf numFmtId="1" fontId="42" fillId="0" borderId="8" xfId="1" applyNumberFormat="1" applyFont="1" applyBorder="1" applyAlignment="1">
      <alignment horizontal="center" vertical="center" wrapText="1"/>
    </xf>
    <xf numFmtId="0" fontId="66" fillId="2" borderId="8" xfId="29" applyFont="1" applyFill="1" applyBorder="1" applyAlignment="1">
      <alignment horizontal="center" vertical="center"/>
    </xf>
    <xf numFmtId="14" fontId="66" fillId="0" borderId="8" xfId="29" applyNumberFormat="1" applyFont="1" applyBorder="1" applyAlignment="1">
      <alignment horizontal="center" vertical="center"/>
    </xf>
    <xf numFmtId="49" fontId="23" fillId="17" borderId="8" xfId="29" applyNumberFormat="1" applyFont="1" applyFill="1" applyBorder="1" applyAlignment="1">
      <alignment horizontal="center" vertical="center" wrapText="1"/>
    </xf>
    <xf numFmtId="49" fontId="23" fillId="17" borderId="8" xfId="29" applyNumberFormat="1" applyFont="1" applyFill="1" applyBorder="1" applyAlignment="1">
      <alignment horizontal="center" vertical="center"/>
    </xf>
    <xf numFmtId="0" fontId="29" fillId="19" borderId="8" xfId="29" applyFont="1" applyFill="1" applyBorder="1" applyAlignment="1">
      <alignment horizontal="center" vertical="center"/>
    </xf>
    <xf numFmtId="0" fontId="29" fillId="0" borderId="8" xfId="29" applyFont="1" applyBorder="1">
      <alignment vertical="center"/>
    </xf>
    <xf numFmtId="0" fontId="0" fillId="4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20" fillId="0" borderId="0" xfId="29" applyFont="1" applyAlignment="1">
      <alignment horizontal="center" vertical="center"/>
    </xf>
    <xf numFmtId="0" fontId="29" fillId="0" borderId="0" xfId="29" applyFont="1" applyAlignment="1">
      <alignment horizontal="center" vertical="center"/>
    </xf>
    <xf numFmtId="0" fontId="29" fillId="3" borderId="0" xfId="29" applyFont="1" applyFill="1" applyAlignment="1">
      <alignment horizontal="center" vertical="center"/>
    </xf>
    <xf numFmtId="0" fontId="35" fillId="2" borderId="0" xfId="29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vertical="center"/>
    </xf>
    <xf numFmtId="0" fontId="0" fillId="2" borderId="8" xfId="0" applyFill="1" applyBorder="1" applyAlignment="1">
      <alignment vertical="center" wrapText="1"/>
    </xf>
    <xf numFmtId="16" fontId="0" fillId="2" borderId="8" xfId="0" quotePrefix="1" applyNumberFormat="1" applyFill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/>
    </xf>
    <xf numFmtId="0" fontId="40" fillId="0" borderId="8" xfId="1" applyFont="1" applyBorder="1"/>
    <xf numFmtId="0" fontId="42" fillId="0" borderId="8" xfId="1" applyFont="1" applyBorder="1" applyAlignment="1">
      <alignment horizontal="center"/>
    </xf>
    <xf numFmtId="0" fontId="42" fillId="0" borderId="8" xfId="1" applyFont="1" applyBorder="1"/>
    <xf numFmtId="0" fontId="67" fillId="0" borderId="9" xfId="0" applyFont="1" applyBorder="1" applyAlignment="1">
      <alignment vertical="center"/>
    </xf>
    <xf numFmtId="0" fontId="67" fillId="0" borderId="10" xfId="0" applyFont="1" applyBorder="1" applyAlignment="1">
      <alignment vertical="center"/>
    </xf>
    <xf numFmtId="14" fontId="19" fillId="2" borderId="11" xfId="2" applyNumberFormat="1" applyFont="1" applyFill="1" applyBorder="1" applyAlignment="1">
      <alignment horizontal="center" vertical="center" wrapText="1"/>
    </xf>
    <xf numFmtId="0" fontId="67" fillId="0" borderId="0" xfId="0" applyFont="1" applyAlignment="1">
      <alignment vertical="center"/>
    </xf>
    <xf numFmtId="0" fontId="2" fillId="2" borderId="7" xfId="2" applyFont="1" applyFill="1" applyBorder="1" applyAlignment="1">
      <alignment horizontal="center" vertical="center" wrapText="1"/>
    </xf>
    <xf numFmtId="0" fontId="2" fillId="2" borderId="7" xfId="2" applyFont="1" applyFill="1" applyBorder="1" applyAlignment="1">
      <alignment horizontal="center" vertical="center"/>
    </xf>
    <xf numFmtId="0" fontId="67" fillId="0" borderId="10" xfId="0" applyFont="1" applyBorder="1" applyAlignment="1">
      <alignment horizontal="center" vertical="center"/>
    </xf>
    <xf numFmtId="49" fontId="0" fillId="2" borderId="8" xfId="0" quotePrefix="1" applyNumberFormat="1" applyFill="1" applyBorder="1" applyAlignment="1">
      <alignment horizontal="center" vertical="center"/>
    </xf>
    <xf numFmtId="49" fontId="25" fillId="2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2" fontId="35" fillId="2" borderId="11" xfId="29" applyNumberFormat="1" applyFont="1" applyFill="1" applyBorder="1" applyAlignment="1">
      <alignment horizontal="center" vertical="center"/>
    </xf>
    <xf numFmtId="0" fontId="68" fillId="21" borderId="8" xfId="29" applyFont="1" applyFill="1" applyBorder="1" applyAlignment="1">
      <alignment horizontal="center" vertical="center"/>
    </xf>
    <xf numFmtId="0" fontId="32" fillId="3" borderId="8" xfId="29" applyFont="1" applyFill="1" applyBorder="1" applyAlignment="1">
      <alignment horizontal="center" vertical="center"/>
    </xf>
    <xf numFmtId="0" fontId="32" fillId="4" borderId="8" xfId="29" applyFont="1" applyFill="1" applyBorder="1" applyAlignment="1">
      <alignment horizontal="center" vertical="center"/>
    </xf>
    <xf numFmtId="0" fontId="32" fillId="11" borderId="8" xfId="29" applyFont="1" applyFill="1" applyBorder="1" applyAlignment="1">
      <alignment horizontal="center" vertical="center"/>
    </xf>
    <xf numFmtId="0" fontId="32" fillId="5" borderId="8" xfId="29" applyFont="1" applyFill="1" applyBorder="1" applyAlignment="1">
      <alignment horizontal="center" vertical="center"/>
    </xf>
    <xf numFmtId="0" fontId="32" fillId="7" borderId="8" xfId="29" applyFont="1" applyFill="1" applyBorder="1" applyAlignment="1">
      <alignment horizontal="center" vertical="center"/>
    </xf>
    <xf numFmtId="0" fontId="32" fillId="20" borderId="8" xfId="29" applyFont="1" applyFill="1" applyBorder="1" applyAlignment="1">
      <alignment horizontal="center" vertical="center"/>
    </xf>
    <xf numFmtId="0" fontId="32" fillId="18" borderId="8" xfId="29" applyFont="1" applyFill="1" applyBorder="1" applyAlignment="1">
      <alignment horizontal="center" vertical="center"/>
    </xf>
    <xf numFmtId="0" fontId="32" fillId="17" borderId="8" xfId="29" applyFont="1" applyFill="1" applyBorder="1" applyAlignment="1">
      <alignment horizontal="center" vertical="center"/>
    </xf>
    <xf numFmtId="0" fontId="32" fillId="22" borderId="8" xfId="29" applyFont="1" applyFill="1" applyBorder="1" applyAlignment="1">
      <alignment horizontal="center" vertical="center"/>
    </xf>
    <xf numFmtId="0" fontId="32" fillId="23" borderId="8" xfId="29" applyFont="1" applyFill="1" applyBorder="1" applyAlignment="1">
      <alignment horizontal="center" vertical="center"/>
    </xf>
    <xf numFmtId="0" fontId="32" fillId="8" borderId="8" xfId="29" applyFont="1" applyFill="1" applyBorder="1" applyAlignment="1">
      <alignment horizontal="center" vertical="center"/>
    </xf>
    <xf numFmtId="0" fontId="32" fillId="12" borderId="8" xfId="29" applyFont="1" applyFill="1" applyBorder="1" applyAlignment="1">
      <alignment horizontal="center" vertical="center"/>
    </xf>
    <xf numFmtId="169" fontId="47" fillId="0" borderId="8" xfId="1" applyNumberFormat="1" applyFont="1" applyBorder="1" applyAlignment="1" applyProtection="1">
      <alignment horizontal="center" vertical="center" wrapText="1"/>
      <protection locked="0" hidden="1"/>
    </xf>
    <xf numFmtId="170" fontId="47" fillId="0" borderId="8" xfId="1" applyNumberFormat="1" applyFont="1" applyBorder="1" applyAlignment="1" applyProtection="1">
      <alignment horizontal="center" vertical="center" wrapText="1"/>
      <protection locked="0" hidden="1"/>
    </xf>
    <xf numFmtId="0" fontId="2" fillId="2" borderId="8" xfId="0" applyFont="1" applyFill="1" applyBorder="1" applyAlignment="1">
      <alignment horizontal="center" vertical="center"/>
    </xf>
    <xf numFmtId="0" fontId="8" fillId="2" borderId="8" xfId="2" applyFont="1" applyFill="1" applyBorder="1" applyAlignment="1">
      <alignment horizontal="center" vertical="center"/>
    </xf>
    <xf numFmtId="171" fontId="0" fillId="2" borderId="8" xfId="0" applyNumberFormat="1" applyFill="1" applyBorder="1" applyAlignment="1">
      <alignment horizontal="center" vertical="center"/>
    </xf>
    <xf numFmtId="0" fontId="40" fillId="0" borderId="8" xfId="1" applyFont="1" applyBorder="1" applyAlignment="1">
      <alignment horizontal="center"/>
    </xf>
    <xf numFmtId="0" fontId="42" fillId="0" borderId="8" xfId="1" applyFont="1" applyBorder="1" applyAlignment="1">
      <alignment horizontal="center" vertical="center"/>
    </xf>
    <xf numFmtId="0" fontId="29" fillId="0" borderId="8" xfId="29" applyFont="1" applyBorder="1" applyAlignment="1">
      <alignment horizontal="center"/>
    </xf>
    <xf numFmtId="0" fontId="1" fillId="0" borderId="0" xfId="31" quotePrefix="1" applyAlignment="1">
      <alignment horizontal="center" vertical="center"/>
    </xf>
    <xf numFmtId="0" fontId="1" fillId="0" borderId="0" xfId="3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16" fontId="0" fillId="0" borderId="8" xfId="31" quotePrefix="1" applyNumberFormat="1" applyFont="1" applyBorder="1" applyAlignment="1">
      <alignment horizontal="center" vertical="center"/>
    </xf>
    <xf numFmtId="2" fontId="23" fillId="24" borderId="8" xfId="29" applyNumberFormat="1" applyFont="1" applyFill="1" applyBorder="1" applyAlignment="1">
      <alignment horizontal="center"/>
    </xf>
    <xf numFmtId="0" fontId="23" fillId="24" borderId="8" xfId="29" applyFont="1" applyFill="1" applyBorder="1" applyAlignment="1">
      <alignment horizontal="center"/>
    </xf>
    <xf numFmtId="2" fontId="23" fillId="24" borderId="8" xfId="29" applyNumberFormat="1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center" vertical="center" wrapText="1"/>
    </xf>
    <xf numFmtId="0" fontId="0" fillId="2" borderId="48" xfId="0" applyFill="1" applyBorder="1" applyAlignment="1">
      <alignment horizontal="center" vertical="center" wrapText="1"/>
    </xf>
    <xf numFmtId="0" fontId="10" fillId="4" borderId="8" xfId="2" applyFont="1" applyFill="1" applyBorder="1" applyAlignment="1">
      <alignment horizontal="center" vertical="center"/>
    </xf>
    <xf numFmtId="0" fontId="10" fillId="17" borderId="8" xfId="2" applyFont="1" applyFill="1" applyBorder="1" applyAlignment="1">
      <alignment horizontal="center" vertical="center"/>
    </xf>
    <xf numFmtId="0" fontId="10" fillId="6" borderId="8" xfId="2" applyFont="1" applyFill="1" applyBorder="1" applyAlignment="1">
      <alignment horizontal="center" vertical="center"/>
    </xf>
    <xf numFmtId="0" fontId="1" fillId="2" borderId="7" xfId="2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/>
    </xf>
    <xf numFmtId="172" fontId="0" fillId="0" borderId="8" xfId="0" applyNumberFormat="1" applyBorder="1" applyAlignment="1">
      <alignment horizontal="center" vertical="center"/>
    </xf>
    <xf numFmtId="172" fontId="0" fillId="2" borderId="8" xfId="0" applyNumberFormat="1" applyFill="1" applyBorder="1" applyAlignment="1">
      <alignment horizontal="center" vertical="center"/>
    </xf>
    <xf numFmtId="172" fontId="39" fillId="0" borderId="0" xfId="2" applyNumberFormat="1" applyFont="1" applyAlignment="1">
      <alignment horizontal="center" vertical="center"/>
    </xf>
    <xf numFmtId="172" fontId="0" fillId="2" borderId="8" xfId="2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 wrapText="1"/>
    </xf>
    <xf numFmtId="0" fontId="33" fillId="2" borderId="8" xfId="29" applyFont="1" applyFill="1" applyBorder="1" applyAlignment="1">
      <alignment horizontal="center" vertical="center" wrapText="1"/>
    </xf>
    <xf numFmtId="0" fontId="32" fillId="2" borderId="8" xfId="29" applyFont="1" applyFill="1" applyBorder="1" applyAlignment="1">
      <alignment horizontal="center" vertical="center"/>
    </xf>
    <xf numFmtId="0" fontId="68" fillId="2" borderId="8" xfId="29" applyFont="1" applyFill="1" applyBorder="1" applyAlignment="1">
      <alignment horizontal="center" vertical="center"/>
    </xf>
    <xf numFmtId="0" fontId="29" fillId="2" borderId="0" xfId="29" applyFont="1" applyFill="1" applyAlignment="1">
      <alignment horizontal="center" vertical="center"/>
    </xf>
    <xf numFmtId="0" fontId="20" fillId="2" borderId="8" xfId="29" applyFont="1" applyFill="1" applyBorder="1" applyAlignment="1">
      <alignment horizontal="left" vertical="center"/>
    </xf>
    <xf numFmtId="0" fontId="75" fillId="2" borderId="0" xfId="29" applyFont="1" applyFill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172" fontId="8" fillId="3" borderId="19" xfId="2" applyNumberFormat="1" applyFont="1" applyFill="1" applyBorder="1" applyAlignment="1">
      <alignment horizontal="center" vertical="center"/>
    </xf>
    <xf numFmtId="1" fontId="20" fillId="0" borderId="8" xfId="29" applyNumberFormat="1" applyFont="1" applyBorder="1" applyAlignment="1">
      <alignment horizontal="center" vertical="center"/>
    </xf>
    <xf numFmtId="172" fontId="8" fillId="2" borderId="10" xfId="2" applyNumberFormat="1" applyFont="1" applyFill="1" applyBorder="1" applyAlignment="1">
      <alignment horizontal="left" vertical="center"/>
    </xf>
    <xf numFmtId="172" fontId="8" fillId="2" borderId="10" xfId="2" applyNumberFormat="1" applyFont="1" applyFill="1" applyBorder="1" applyAlignment="1">
      <alignment vertical="center"/>
    </xf>
    <xf numFmtId="172" fontId="8" fillId="2" borderId="11" xfId="2" applyNumberFormat="1" applyFont="1" applyFill="1" applyBorder="1" applyAlignment="1">
      <alignment vertical="center"/>
    </xf>
    <xf numFmtId="0" fontId="29" fillId="2" borderId="7" xfId="29" applyFont="1" applyFill="1" applyBorder="1" applyAlignment="1">
      <alignment horizontal="center"/>
    </xf>
    <xf numFmtId="172" fontId="23" fillId="2" borderId="7" xfId="29" applyNumberFormat="1" applyFont="1" applyFill="1" applyBorder="1" applyAlignment="1">
      <alignment horizontal="center"/>
    </xf>
    <xf numFmtId="0" fontId="23" fillId="2" borderId="7" xfId="29" applyFont="1" applyFill="1" applyBorder="1" applyAlignment="1">
      <alignment horizontal="center"/>
    </xf>
    <xf numFmtId="0" fontId="77" fillId="25" borderId="48" xfId="0" applyFont="1" applyFill="1" applyBorder="1" applyAlignment="1">
      <alignment horizontal="center" vertical="center"/>
    </xf>
    <xf numFmtId="0" fontId="79" fillId="26" borderId="48" xfId="0" applyFont="1" applyFill="1" applyBorder="1" applyAlignment="1">
      <alignment horizontal="center" vertical="center"/>
    </xf>
    <xf numFmtId="0" fontId="79" fillId="26" borderId="50" xfId="0" applyFont="1" applyFill="1" applyBorder="1" applyAlignment="1">
      <alignment horizontal="center" vertical="center"/>
    </xf>
    <xf numFmtId="0" fontId="79" fillId="25" borderId="48" xfId="0" applyFont="1" applyFill="1" applyBorder="1" applyAlignment="1">
      <alignment horizontal="center" vertical="center"/>
    </xf>
    <xf numFmtId="173" fontId="79" fillId="25" borderId="48" xfId="0" applyNumberFormat="1" applyFont="1" applyFill="1" applyBorder="1" applyAlignment="1">
      <alignment horizontal="center" vertical="center"/>
    </xf>
    <xf numFmtId="173" fontId="79" fillId="27" borderId="48" xfId="0" applyNumberFormat="1" applyFont="1" applyFill="1" applyBorder="1" applyAlignment="1">
      <alignment horizontal="center" vertical="center"/>
    </xf>
    <xf numFmtId="0" fontId="76" fillId="26" borderId="0" xfId="0" applyFont="1" applyFill="1"/>
    <xf numFmtId="0" fontId="77" fillId="25" borderId="50" xfId="0" applyFont="1" applyFill="1" applyBorder="1" applyAlignment="1">
      <alignment horizontal="center" vertical="center"/>
    </xf>
    <xf numFmtId="173" fontId="79" fillId="28" borderId="4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79" fillId="25" borderId="50" xfId="0" applyNumberFormat="1" applyFont="1" applyFill="1" applyBorder="1" applyAlignment="1">
      <alignment horizontal="center" vertical="center"/>
    </xf>
    <xf numFmtId="173" fontId="79" fillId="28" borderId="50" xfId="0" applyNumberFormat="1" applyFont="1" applyFill="1" applyBorder="1" applyAlignment="1">
      <alignment horizontal="center" vertical="center"/>
    </xf>
    <xf numFmtId="173" fontId="79" fillId="27" borderId="50" xfId="0" applyNumberFormat="1" applyFont="1" applyFill="1" applyBorder="1" applyAlignment="1">
      <alignment horizontal="center" vertical="center"/>
    </xf>
    <xf numFmtId="0" fontId="0" fillId="0" borderId="8" xfId="0" applyBorder="1"/>
    <xf numFmtId="14" fontId="79" fillId="26" borderId="48" xfId="0" applyNumberFormat="1" applyFont="1" applyFill="1" applyBorder="1" applyAlignment="1">
      <alignment horizontal="center" vertical="center"/>
    </xf>
    <xf numFmtId="173" fontId="0" fillId="0" borderId="8" xfId="0" applyNumberFormat="1" applyBorder="1" applyAlignment="1">
      <alignment horizontal="center"/>
    </xf>
    <xf numFmtId="173" fontId="79" fillId="29" borderId="50" xfId="0" applyNumberFormat="1" applyFont="1" applyFill="1" applyBorder="1" applyAlignment="1">
      <alignment horizontal="center" vertical="center"/>
    </xf>
    <xf numFmtId="0" fontId="0" fillId="2" borderId="8" xfId="0" applyFill="1" applyBorder="1"/>
    <xf numFmtId="173" fontId="79" fillId="29" borderId="48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8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79" fillId="26" borderId="8" xfId="0" applyFont="1" applyFill="1" applyBorder="1" applyAlignment="1">
      <alignment horizontal="left" vertical="center"/>
    </xf>
    <xf numFmtId="16" fontId="79" fillId="26" borderId="50" xfId="0" quotePrefix="1" applyNumberFormat="1" applyFont="1" applyFill="1" applyBorder="1" applyAlignment="1">
      <alignment horizontal="center" vertical="center"/>
    </xf>
    <xf numFmtId="0" fontId="0" fillId="0" borderId="12" xfId="0" applyBorder="1"/>
    <xf numFmtId="0" fontId="16" fillId="2" borderId="3" xfId="3" applyFont="1" applyFill="1" applyBorder="1" applyAlignment="1">
      <alignment horizontal="left" vertical="center" indent="1"/>
    </xf>
    <xf numFmtId="0" fontId="15" fillId="2" borderId="3" xfId="3" applyFont="1" applyFill="1" applyBorder="1" applyAlignment="1">
      <alignment vertical="center"/>
    </xf>
    <xf numFmtId="0" fontId="15" fillId="2" borderId="3" xfId="3" applyFont="1" applyFill="1" applyBorder="1" applyAlignment="1">
      <alignment horizontal="center" vertical="center"/>
    </xf>
    <xf numFmtId="0" fontId="15" fillId="2" borderId="2" xfId="3" applyFont="1" applyFill="1" applyBorder="1" applyAlignment="1">
      <alignment horizontal="center" vertical="center"/>
    </xf>
    <xf numFmtId="0" fontId="4" fillId="2" borderId="0" xfId="3" applyFont="1" applyFill="1" applyAlignment="1">
      <alignment vertical="center"/>
    </xf>
    <xf numFmtId="0" fontId="16" fillId="2" borderId="6" xfId="3" applyFont="1" applyFill="1" applyBorder="1" applyAlignment="1">
      <alignment horizontal="left" vertical="center" indent="1"/>
    </xf>
    <xf numFmtId="0" fontId="15" fillId="2" borderId="6" xfId="3" applyFont="1" applyFill="1" applyBorder="1" applyAlignment="1">
      <alignment vertical="center"/>
    </xf>
    <xf numFmtId="0" fontId="15" fillId="2" borderId="6" xfId="3" applyFont="1" applyFill="1" applyBorder="1" applyAlignment="1">
      <alignment horizontal="center" vertical="center"/>
    </xf>
    <xf numFmtId="0" fontId="15" fillId="2" borderId="5" xfId="3" applyFont="1" applyFill="1" applyBorder="1" applyAlignment="1">
      <alignment horizontal="center" vertical="center"/>
    </xf>
    <xf numFmtId="14" fontId="16" fillId="2" borderId="14" xfId="3" applyNumberFormat="1" applyFont="1" applyFill="1" applyBorder="1" applyAlignment="1">
      <alignment horizontal="left" vertical="center" indent="1"/>
    </xf>
    <xf numFmtId="0" fontId="15" fillId="2" borderId="14" xfId="3" applyFont="1" applyFill="1" applyBorder="1" applyAlignment="1">
      <alignment vertical="center"/>
    </xf>
    <xf numFmtId="0" fontId="15" fillId="2" borderId="14" xfId="3" applyFont="1" applyFill="1" applyBorder="1" applyAlignment="1">
      <alignment horizontal="center" vertical="center"/>
    </xf>
    <xf numFmtId="0" fontId="15" fillId="2" borderId="13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horizontal="center" vertical="center" wrapText="1"/>
    </xf>
    <xf numFmtId="0" fontId="5" fillId="2" borderId="8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 wrapText="1"/>
    </xf>
    <xf numFmtId="165" fontId="14" fillId="2" borderId="8" xfId="3" applyNumberFormat="1" applyFont="1" applyFill="1" applyBorder="1" applyAlignment="1">
      <alignment horizontal="center" vertical="center"/>
    </xf>
    <xf numFmtId="0" fontId="7" fillId="2" borderId="8" xfId="2" applyFont="1" applyFill="1" applyBorder="1" applyAlignment="1">
      <alignment vertical="center" wrapText="1"/>
    </xf>
    <xf numFmtId="1" fontId="14" fillId="2" borderId="8" xfId="3" applyNumberFormat="1" applyFont="1" applyFill="1" applyBorder="1" applyAlignment="1">
      <alignment horizontal="center" vertical="center"/>
    </xf>
    <xf numFmtId="0" fontId="3" fillId="2" borderId="0" xfId="3" applyFont="1" applyFill="1" applyAlignment="1">
      <alignment vertical="center"/>
    </xf>
    <xf numFmtId="0" fontId="5" fillId="2" borderId="8" xfId="3" applyFont="1" applyFill="1" applyBorder="1" applyAlignment="1">
      <alignment horizontal="left" vertical="center"/>
    </xf>
    <xf numFmtId="0" fontId="3" fillId="2" borderId="8" xfId="3" applyFont="1" applyFill="1" applyBorder="1" applyAlignment="1">
      <alignment horizontal="center" vertical="center"/>
    </xf>
    <xf numFmtId="2" fontId="14" fillId="2" borderId="8" xfId="3" applyNumberFormat="1" applyFont="1" applyFill="1" applyBorder="1" applyAlignment="1">
      <alignment horizontal="center" vertical="center"/>
    </xf>
    <xf numFmtId="0" fontId="18" fillId="2" borderId="8" xfId="3" applyFont="1" applyFill="1" applyBorder="1" applyAlignment="1">
      <alignment vertical="center" wrapText="1"/>
    </xf>
    <xf numFmtId="0" fontId="14" fillId="2" borderId="8" xfId="3" applyFont="1" applyFill="1" applyBorder="1" applyAlignment="1">
      <alignment horizontal="right" vertical="center"/>
    </xf>
    <xf numFmtId="0" fontId="14" fillId="2" borderId="8" xfId="3" applyFont="1" applyFill="1" applyBorder="1" applyAlignment="1">
      <alignment horizontal="left" vertical="center" indent="1"/>
    </xf>
    <xf numFmtId="0" fontId="5" fillId="2" borderId="8" xfId="3" applyFont="1" applyFill="1" applyBorder="1" applyAlignment="1">
      <alignment vertical="center" wrapText="1"/>
    </xf>
    <xf numFmtId="0" fontId="4" fillId="2" borderId="0" xfId="3" applyFont="1" applyFill="1" applyAlignment="1">
      <alignment horizontal="center" vertical="center"/>
    </xf>
    <xf numFmtId="0" fontId="7" fillId="2" borderId="8" xfId="3" applyFont="1" applyFill="1" applyBorder="1" applyAlignment="1">
      <alignment vertical="center" wrapText="1"/>
    </xf>
    <xf numFmtId="0" fontId="5" fillId="2" borderId="8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vertical="center"/>
    </xf>
    <xf numFmtId="0" fontId="0" fillId="2" borderId="8" xfId="3" applyFont="1" applyFill="1" applyBorder="1" applyAlignment="1">
      <alignment vertical="center" wrapText="1"/>
    </xf>
    <xf numFmtId="14" fontId="4" fillId="2" borderId="0" xfId="3" applyNumberFormat="1" applyFont="1" applyFill="1" applyAlignment="1">
      <alignment horizontal="center" vertical="center"/>
    </xf>
    <xf numFmtId="0" fontId="79" fillId="25" borderId="48" xfId="0" applyFont="1" applyFill="1" applyBorder="1" applyAlignment="1">
      <alignment horizontal="center" vertical="center" wrapText="1"/>
    </xf>
    <xf numFmtId="16" fontId="79" fillId="26" borderId="48" xfId="0" quotePrefix="1" applyNumberFormat="1" applyFont="1" applyFill="1" applyBorder="1" applyAlignment="1">
      <alignment horizontal="center" vertical="center"/>
    </xf>
    <xf numFmtId="0" fontId="79" fillId="31" borderId="8" xfId="0" applyFont="1" applyFill="1" applyBorder="1" applyAlignment="1">
      <alignment horizontal="left" vertical="center" wrapText="1"/>
    </xf>
    <xf numFmtId="0" fontId="40" fillId="0" borderId="11" xfId="1" applyFont="1" applyBorder="1" applyAlignment="1">
      <alignment horizontal="center" vertical="center"/>
    </xf>
    <xf numFmtId="165" fontId="40" fillId="0" borderId="11" xfId="1" applyNumberFormat="1" applyFont="1" applyBorder="1" applyAlignment="1">
      <alignment horizontal="center" vertical="center" wrapText="1"/>
    </xf>
    <xf numFmtId="0" fontId="42" fillId="0" borderId="31" xfId="1" applyFont="1" applyBorder="1" applyAlignment="1" applyProtection="1">
      <alignment horizontal="center" vertical="center"/>
      <protection hidden="1"/>
    </xf>
    <xf numFmtId="0" fontId="56" fillId="0" borderId="33" xfId="1" applyFont="1" applyBorder="1" applyAlignment="1" applyProtection="1">
      <alignment horizontal="center" vertical="center"/>
      <protection hidden="1"/>
    </xf>
    <xf numFmtId="0" fontId="42" fillId="0" borderId="32" xfId="1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 wrapText="1"/>
      <protection hidden="1"/>
    </xf>
    <xf numFmtId="0" fontId="42" fillId="0" borderId="30" xfId="1" applyFont="1" applyBorder="1" applyAlignment="1" applyProtection="1">
      <alignment horizontal="center" vertical="center" wrapText="1"/>
      <protection hidden="1"/>
    </xf>
    <xf numFmtId="0" fontId="42" fillId="0" borderId="0" xfId="1" applyFont="1" applyAlignment="1">
      <alignment wrapText="1"/>
    </xf>
    <xf numFmtId="0" fontId="29" fillId="2" borderId="7" xfId="29" applyFont="1" applyFill="1" applyBorder="1" applyAlignment="1">
      <alignment horizontal="center" vertical="center"/>
    </xf>
    <xf numFmtId="0" fontId="23" fillId="2" borderId="7" xfId="29" applyFont="1" applyFill="1" applyBorder="1" applyAlignment="1">
      <alignment horizontal="center" vertical="center"/>
    </xf>
    <xf numFmtId="0" fontId="29" fillId="2" borderId="0" xfId="29" applyFont="1" applyFill="1">
      <alignment vertical="center"/>
    </xf>
    <xf numFmtId="0" fontId="29" fillId="0" borderId="0" xfId="29" applyFont="1">
      <alignment vertical="center"/>
    </xf>
    <xf numFmtId="14" fontId="79" fillId="31" borderId="48" xfId="0" applyNumberFormat="1" applyFont="1" applyFill="1" applyBorder="1" applyAlignment="1">
      <alignment horizontal="center" vertical="center"/>
    </xf>
    <xf numFmtId="173" fontId="79" fillId="25" borderId="8" xfId="0" applyNumberFormat="1" applyFont="1" applyFill="1" applyBorder="1" applyAlignment="1">
      <alignment horizontal="center" vertical="center"/>
    </xf>
    <xf numFmtId="173" fontId="79" fillId="25" borderId="52" xfId="0" applyNumberFormat="1" applyFont="1" applyFill="1" applyBorder="1" applyAlignment="1">
      <alignment horizontal="center" vertical="center"/>
    </xf>
    <xf numFmtId="0" fontId="79" fillId="25" borderId="52" xfId="0" applyFont="1" applyFill="1" applyBorder="1" applyAlignment="1">
      <alignment horizontal="center" vertical="center"/>
    </xf>
    <xf numFmtId="173" fontId="79" fillId="25" borderId="56" xfId="0" applyNumberFormat="1" applyFont="1" applyFill="1" applyBorder="1" applyAlignment="1">
      <alignment horizontal="center" vertical="center"/>
    </xf>
    <xf numFmtId="173" fontId="79" fillId="29" borderId="8" xfId="0" applyNumberFormat="1" applyFont="1" applyFill="1" applyBorder="1" applyAlignment="1">
      <alignment horizontal="center" vertical="center"/>
    </xf>
    <xf numFmtId="173" fontId="79" fillId="28" borderId="49" xfId="0" applyNumberFormat="1" applyFont="1" applyFill="1" applyBorder="1" applyAlignment="1">
      <alignment horizontal="center" vertical="center"/>
    </xf>
    <xf numFmtId="14" fontId="10" fillId="2" borderId="8" xfId="2" applyNumberFormat="1" applyFont="1" applyFill="1" applyBorder="1" applyAlignment="1">
      <alignment horizontal="center" vertical="center"/>
    </xf>
    <xf numFmtId="0" fontId="2" fillId="32" borderId="57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 wrapText="1"/>
    </xf>
    <xf numFmtId="0" fontId="2" fillId="32" borderId="59" xfId="0" applyFont="1" applyFill="1" applyBorder="1" applyAlignment="1">
      <alignment horizontal="center" vertical="center" wrapText="1"/>
    </xf>
    <xf numFmtId="0" fontId="2" fillId="3" borderId="60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/>
    </xf>
    <xf numFmtId="0" fontId="39" fillId="2" borderId="0" xfId="2" applyFont="1" applyFill="1" applyAlignment="1">
      <alignment horizontal="center" vertical="center" wrapText="1"/>
    </xf>
    <xf numFmtId="173" fontId="79" fillId="30" borderId="48" xfId="0" applyNumberFormat="1" applyFont="1" applyFill="1" applyBorder="1" applyAlignment="1">
      <alignment horizontal="center" vertical="center"/>
    </xf>
    <xf numFmtId="0" fontId="79" fillId="30" borderId="48" xfId="0" applyFont="1" applyFill="1" applyBorder="1" applyAlignment="1">
      <alignment horizontal="center" vertical="center"/>
    </xf>
    <xf numFmtId="173" fontId="79" fillId="30" borderId="50" xfId="0" applyNumberFormat="1" applyFont="1" applyFill="1" applyBorder="1" applyAlignment="1">
      <alignment horizontal="center" vertical="center"/>
    </xf>
    <xf numFmtId="0" fontId="10" fillId="3" borderId="8" xfId="2" applyFont="1" applyFill="1" applyBorder="1" applyAlignment="1">
      <alignment horizontal="center" vertical="center"/>
    </xf>
    <xf numFmtId="16" fontId="7" fillId="0" borderId="8" xfId="0" quotePrefix="1" applyNumberFormat="1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16" fontId="13" fillId="0" borderId="48" xfId="0" quotePrefix="1" applyNumberFormat="1" applyFont="1" applyBorder="1" applyAlignment="1">
      <alignment horizontal="center" vertical="center"/>
    </xf>
    <xf numFmtId="0" fontId="2" fillId="0" borderId="60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0" fillId="0" borderId="7" xfId="0" applyBorder="1"/>
    <xf numFmtId="0" fontId="0" fillId="0" borderId="30" xfId="0" applyBorder="1"/>
    <xf numFmtId="0" fontId="0" fillId="0" borderId="60" xfId="0" applyBorder="1"/>
    <xf numFmtId="0" fontId="0" fillId="0" borderId="61" xfId="0" applyBorder="1"/>
    <xf numFmtId="0" fontId="0" fillId="0" borderId="8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33" borderId="8" xfId="0" applyFont="1" applyFill="1" applyBorder="1" applyAlignment="1">
      <alignment horizontal="center"/>
    </xf>
    <xf numFmtId="0" fontId="0" fillId="0" borderId="8" xfId="0" quotePrefix="1" applyBorder="1"/>
    <xf numFmtId="0" fontId="2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8" xfId="0" applyBorder="1"/>
    <xf numFmtId="0" fontId="0" fillId="0" borderId="69" xfId="0" applyBorder="1"/>
    <xf numFmtId="15" fontId="13" fillId="0" borderId="48" xfId="0" applyNumberFormat="1" applyFont="1" applyBorder="1" applyAlignment="1">
      <alignment horizontal="center" vertical="center"/>
    </xf>
    <xf numFmtId="168" fontId="54" fillId="0" borderId="71" xfId="32" applyNumberFormat="1" applyFont="1" applyBorder="1" applyAlignment="1" applyProtection="1">
      <alignment horizontal="center" vertical="center"/>
      <protection hidden="1"/>
    </xf>
    <xf numFmtId="0" fontId="40" fillId="2" borderId="72" xfId="1" applyFont="1" applyFill="1" applyBorder="1" applyProtection="1">
      <protection hidden="1"/>
    </xf>
    <xf numFmtId="0" fontId="40" fillId="3" borderId="72" xfId="1" applyFont="1" applyFill="1" applyBorder="1" applyProtection="1">
      <protection hidden="1"/>
    </xf>
    <xf numFmtId="0" fontId="40" fillId="16" borderId="71" xfId="1" applyFont="1" applyFill="1" applyBorder="1" applyProtection="1">
      <protection hidden="1"/>
    </xf>
    <xf numFmtId="0" fontId="40" fillId="0" borderId="28" xfId="1" applyFont="1" applyBorder="1"/>
    <xf numFmtId="0" fontId="40" fillId="0" borderId="28" xfId="1" applyFont="1" applyBorder="1" applyAlignment="1" applyProtection="1">
      <alignment vertical="center"/>
      <protection hidden="1"/>
    </xf>
    <xf numFmtId="0" fontId="40" fillId="0" borderId="30" xfId="1" applyFont="1" applyBorder="1" applyAlignment="1" applyProtection="1">
      <alignment horizontal="left" vertical="center"/>
      <protection hidden="1"/>
    </xf>
    <xf numFmtId="0" fontId="40" fillId="0" borderId="30" xfId="1" applyFont="1" applyBorder="1" applyAlignment="1" applyProtection="1">
      <alignment horizontal="left"/>
      <protection hidden="1"/>
    </xf>
    <xf numFmtId="0" fontId="40" fillId="0" borderId="31" xfId="1" applyFont="1" applyBorder="1"/>
    <xf numFmtId="0" fontId="40" fillId="0" borderId="33" xfId="1" applyFont="1" applyBorder="1" applyProtection="1">
      <protection hidden="1"/>
    </xf>
    <xf numFmtId="0" fontId="40" fillId="0" borderId="33" xfId="1" applyFont="1" applyBorder="1" applyAlignment="1" applyProtection="1">
      <alignment horizontal="center"/>
      <protection hidden="1"/>
    </xf>
    <xf numFmtId="0" fontId="40" fillId="0" borderId="32" xfId="1" applyFont="1" applyBorder="1" applyAlignment="1" applyProtection="1">
      <alignment horizontal="center"/>
      <protection hidden="1"/>
    </xf>
    <xf numFmtId="0" fontId="40" fillId="8" borderId="71" xfId="1" applyFont="1" applyFill="1" applyBorder="1" applyProtection="1">
      <protection hidden="1"/>
    </xf>
    <xf numFmtId="0" fontId="81" fillId="2" borderId="8" xfId="64" applyFont="1" applyFill="1" applyBorder="1" applyAlignment="1">
      <alignment horizontal="center" vertical="center"/>
    </xf>
    <xf numFmtId="0" fontId="82" fillId="2" borderId="8" xfId="65" applyFont="1" applyFill="1" applyBorder="1" applyAlignment="1">
      <alignment horizontal="center" vertical="center"/>
    </xf>
    <xf numFmtId="174" fontId="81" fillId="2" borderId="8" xfId="64" applyNumberFormat="1" applyFont="1" applyFill="1" applyBorder="1" applyAlignment="1">
      <alignment horizontal="center" vertical="center"/>
    </xf>
    <xf numFmtId="1" fontId="82" fillId="2" borderId="8" xfId="65" applyNumberFormat="1" applyFont="1" applyFill="1" applyBorder="1" applyAlignment="1">
      <alignment horizontal="center" vertical="center"/>
    </xf>
    <xf numFmtId="14" fontId="81" fillId="2" borderId="81" xfId="64" applyNumberFormat="1" applyFont="1" applyFill="1" applyBorder="1" applyAlignment="1">
      <alignment vertical="center" wrapText="1"/>
    </xf>
    <xf numFmtId="0" fontId="81" fillId="2" borderId="60" xfId="64" applyFont="1" applyFill="1" applyBorder="1" applyAlignment="1">
      <alignment horizontal="center" vertical="center"/>
    </xf>
    <xf numFmtId="0" fontId="81" fillId="0" borderId="61" xfId="64" applyFont="1" applyBorder="1" applyAlignment="1">
      <alignment horizontal="center" vertical="center"/>
    </xf>
    <xf numFmtId="0" fontId="81" fillId="0" borderId="61" xfId="65" applyFont="1" applyBorder="1" applyAlignment="1">
      <alignment horizontal="center" vertical="center"/>
    </xf>
    <xf numFmtId="1" fontId="81" fillId="0" borderId="61" xfId="64" applyNumberFormat="1" applyFont="1" applyBorder="1" applyAlignment="1">
      <alignment horizontal="center" vertical="center"/>
    </xf>
    <xf numFmtId="0" fontId="81" fillId="2" borderId="62" xfId="64" applyFont="1" applyFill="1" applyBorder="1" applyAlignment="1">
      <alignment horizontal="center" vertical="center"/>
    </xf>
    <xf numFmtId="0" fontId="81" fillId="2" borderId="63" xfId="64" applyFont="1" applyFill="1" applyBorder="1" applyAlignment="1">
      <alignment horizontal="center" vertical="center"/>
    </xf>
    <xf numFmtId="174" fontId="81" fillId="2" borderId="63" xfId="64" applyNumberFormat="1" applyFont="1" applyFill="1" applyBorder="1" applyAlignment="1">
      <alignment horizontal="center" vertical="center"/>
    </xf>
    <xf numFmtId="1" fontId="82" fillId="2" borderId="63" xfId="65" applyNumberFormat="1" applyFont="1" applyFill="1" applyBorder="1" applyAlignment="1">
      <alignment horizontal="center" vertical="center"/>
    </xf>
    <xf numFmtId="1" fontId="81" fillId="0" borderId="64" xfId="64" applyNumberFormat="1" applyFont="1" applyBorder="1" applyAlignment="1">
      <alignment horizontal="center" vertical="center"/>
    </xf>
    <xf numFmtId="0" fontId="81" fillId="2" borderId="8" xfId="64" applyFont="1" applyFill="1" applyBorder="1" applyAlignment="1">
      <alignment horizontal="center" vertical="center" wrapText="1"/>
    </xf>
    <xf numFmtId="0" fontId="39" fillId="0" borderId="8" xfId="2" applyFont="1" applyBorder="1" applyAlignment="1">
      <alignment horizontal="center" vertical="center"/>
    </xf>
    <xf numFmtId="16" fontId="13" fillId="0" borderId="48" xfId="0" applyNumberFormat="1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16" fontId="25" fillId="2" borderId="12" xfId="0" quotePrefix="1" applyNumberFormat="1" applyFont="1" applyFill="1" applyBorder="1" applyAlignment="1">
      <alignment horizontal="center" vertical="center" wrapText="1"/>
    </xf>
    <xf numFmtId="0" fontId="25" fillId="2" borderId="12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/>
    </xf>
    <xf numFmtId="172" fontId="0" fillId="2" borderId="12" xfId="0" applyNumberFormat="1" applyFill="1" applyBorder="1" applyAlignment="1">
      <alignment horizontal="center" vertical="center"/>
    </xf>
    <xf numFmtId="0" fontId="0" fillId="2" borderId="12" xfId="2" applyFont="1" applyFill="1" applyBorder="1" applyAlignment="1">
      <alignment horizontal="center" vertical="center" wrapText="1"/>
    </xf>
    <xf numFmtId="0" fontId="0" fillId="2" borderId="12" xfId="2" applyFont="1" applyFill="1" applyBorder="1" applyAlignment="1">
      <alignment vertical="center" wrapText="1"/>
    </xf>
    <xf numFmtId="0" fontId="39" fillId="2" borderId="12" xfId="2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39" fillId="0" borderId="8" xfId="2" applyFont="1" applyBorder="1" applyAlignment="1">
      <alignment horizontal="center" vertical="center" wrapText="1"/>
    </xf>
    <xf numFmtId="172" fontId="39" fillId="0" borderId="8" xfId="2" applyNumberFormat="1" applyFont="1" applyBorder="1" applyAlignment="1">
      <alignment horizontal="center" vertical="center"/>
    </xf>
    <xf numFmtId="0" fontId="17" fillId="2" borderId="7" xfId="2" applyFont="1" applyFill="1" applyBorder="1" applyAlignment="1">
      <alignment horizontal="left" vertical="center" wrapText="1"/>
    </xf>
    <xf numFmtId="165" fontId="28" fillId="0" borderId="0" xfId="29" applyNumberFormat="1" applyFont="1" applyAlignment="1">
      <alignment horizontal="center" vertical="center"/>
    </xf>
    <xf numFmtId="0" fontId="29" fillId="2" borderId="0" xfId="29" applyFont="1" applyFill="1" applyAlignment="1">
      <alignment horizontal="center"/>
    </xf>
    <xf numFmtId="0" fontId="20" fillId="8" borderId="17" xfId="29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/>
    </xf>
    <xf numFmtId="0" fontId="7" fillId="2" borderId="12" xfId="2" applyFont="1" applyFill="1" applyBorder="1" applyAlignment="1">
      <alignment vertical="center" wrapText="1"/>
    </xf>
    <xf numFmtId="174" fontId="14" fillId="2" borderId="8" xfId="3" applyNumberFormat="1" applyFont="1" applyFill="1" applyBorder="1" applyAlignment="1">
      <alignment horizontal="center" vertical="center" wrapText="1"/>
    </xf>
    <xf numFmtId="0" fontId="13" fillId="2" borderId="48" xfId="0" applyFont="1" applyFill="1" applyBorder="1" applyAlignment="1">
      <alignment horizontal="center" vertical="center"/>
    </xf>
    <xf numFmtId="0" fontId="13" fillId="35" borderId="48" xfId="0" applyFont="1" applyFill="1" applyBorder="1" applyAlignment="1">
      <alignment horizontal="center" vertical="center"/>
    </xf>
    <xf numFmtId="0" fontId="5" fillId="2" borderId="7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right" vertical="center" wrapText="1"/>
    </xf>
    <xf numFmtId="0" fontId="14" fillId="2" borderId="8" xfId="3" applyFont="1" applyFill="1" applyBorder="1" applyAlignment="1">
      <alignment horizontal="left" vertical="center" wrapText="1"/>
    </xf>
    <xf numFmtId="0" fontId="4" fillId="2" borderId="8" xfId="3" applyFont="1" applyFill="1" applyBorder="1" applyAlignment="1">
      <alignment vertical="center"/>
    </xf>
    <xf numFmtId="0" fontId="21" fillId="0" borderId="0" xfId="2" applyFon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 wrapText="1"/>
    </xf>
    <xf numFmtId="0" fontId="2" fillId="2" borderId="9" xfId="2" applyFont="1" applyFill="1" applyBorder="1" applyAlignment="1">
      <alignment horizontal="center" vertical="center" wrapText="1"/>
    </xf>
    <xf numFmtId="0" fontId="0" fillId="3" borderId="48" xfId="0" applyFill="1" applyBorder="1" applyAlignment="1">
      <alignment horizontal="center" vertical="center" wrapText="1"/>
    </xf>
    <xf numFmtId="0" fontId="17" fillId="2" borderId="8" xfId="2" applyFont="1" applyFill="1" applyBorder="1" applyAlignment="1">
      <alignment vertical="center" wrapText="1"/>
    </xf>
    <xf numFmtId="0" fontId="27" fillId="0" borderId="8" xfId="0" applyFont="1" applyBorder="1" applyAlignment="1">
      <alignment horizontal="right" vertical="center"/>
    </xf>
    <xf numFmtId="0" fontId="27" fillId="0" borderId="8" xfId="0" applyFont="1" applyBorder="1" applyAlignment="1">
      <alignment vertical="center"/>
    </xf>
    <xf numFmtId="0" fontId="27" fillId="0" borderId="8" xfId="0" applyFont="1" applyBorder="1" applyAlignment="1">
      <alignment horizontal="center" vertical="center"/>
    </xf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0" fillId="0" borderId="7" xfId="0" quotePrefix="1" applyBorder="1"/>
    <xf numFmtId="0" fontId="0" fillId="0" borderId="84" xfId="0" applyBorder="1"/>
    <xf numFmtId="0" fontId="84" fillId="0" borderId="8" xfId="0" applyFont="1" applyBorder="1" applyAlignment="1">
      <alignment horizontal="center" vertical="center"/>
    </xf>
    <xf numFmtId="0" fontId="84" fillId="0" borderId="8" xfId="0" applyFont="1" applyBorder="1" applyAlignment="1">
      <alignment vertical="center"/>
    </xf>
    <xf numFmtId="0" fontId="1" fillId="0" borderId="8" xfId="0" applyFont="1" applyBorder="1"/>
    <xf numFmtId="0" fontId="84" fillId="0" borderId="8" xfId="0" applyFont="1" applyBorder="1" applyAlignment="1">
      <alignment horizontal="right" vertical="center"/>
    </xf>
    <xf numFmtId="0" fontId="2" fillId="0" borderId="8" xfId="0" applyFont="1" applyBorder="1" applyAlignment="1">
      <alignment horizontal="right"/>
    </xf>
    <xf numFmtId="0" fontId="32" fillId="0" borderId="0" xfId="29" applyFont="1">
      <alignment vertical="center"/>
    </xf>
    <xf numFmtId="0" fontId="29" fillId="3" borderId="0" xfId="29" applyFont="1" applyFill="1">
      <alignment vertical="center"/>
    </xf>
    <xf numFmtId="0" fontId="28" fillId="0" borderId="0" xfId="29" applyFont="1">
      <alignment vertical="center"/>
    </xf>
    <xf numFmtId="172" fontId="39" fillId="2" borderId="8" xfId="2" applyNumberFormat="1" applyFont="1" applyFill="1" applyBorder="1" applyAlignment="1">
      <alignment horizontal="center" vertical="center"/>
    </xf>
    <xf numFmtId="166" fontId="0" fillId="3" borderId="8" xfId="0" applyNumberFormat="1" applyFill="1" applyBorder="1" applyAlignment="1">
      <alignment horizontal="left" vertical="center" wrapText="1"/>
    </xf>
    <xf numFmtId="16" fontId="0" fillId="3" borderId="8" xfId="2" quotePrefix="1" applyNumberFormat="1" applyFont="1" applyFill="1" applyBorder="1" applyAlignment="1">
      <alignment horizontal="center" vertical="center" wrapText="1"/>
    </xf>
    <xf numFmtId="0" fontId="25" fillId="3" borderId="8" xfId="0" applyFont="1" applyFill="1" applyBorder="1" applyAlignment="1">
      <alignment horizontal="center" vertical="center" wrapText="1"/>
    </xf>
    <xf numFmtId="175" fontId="0" fillId="0" borderId="8" xfId="0" applyNumberFormat="1" applyBorder="1" applyAlignment="1">
      <alignment horizontal="center"/>
    </xf>
    <xf numFmtId="165" fontId="21" fillId="2" borderId="8" xfId="2" applyNumberFormat="1" applyFont="1" applyFill="1" applyBorder="1" applyAlignment="1">
      <alignment horizontal="center" vertical="center"/>
    </xf>
    <xf numFmtId="0" fontId="0" fillId="3" borderId="8" xfId="2" applyFont="1" applyFill="1" applyBorder="1" applyAlignment="1">
      <alignment horizontal="left" vertical="center" wrapText="1"/>
    </xf>
    <xf numFmtId="0" fontId="7" fillId="3" borderId="8" xfId="0" applyFont="1" applyFill="1" applyBorder="1" applyAlignment="1">
      <alignment horizontal="left" vertical="center"/>
    </xf>
    <xf numFmtId="0" fontId="7" fillId="2" borderId="8" xfId="0" applyFont="1" applyFill="1" applyBorder="1" applyAlignment="1">
      <alignment horizontal="left" vertical="center"/>
    </xf>
    <xf numFmtId="0" fontId="2" fillId="0" borderId="11" xfId="0" applyFont="1" applyBorder="1" applyAlignment="1">
      <alignment horizontal="center"/>
    </xf>
    <xf numFmtId="0" fontId="51" fillId="0" borderId="30" xfId="1" applyFont="1" applyBorder="1" applyProtection="1">
      <protection hidden="1"/>
    </xf>
    <xf numFmtId="0" fontId="40" fillId="0" borderId="0" xfId="1" applyFont="1" applyProtection="1">
      <protection hidden="1"/>
    </xf>
    <xf numFmtId="0" fontId="40" fillId="2" borderId="0" xfId="1" applyFont="1" applyFill="1" applyProtection="1">
      <protection hidden="1"/>
    </xf>
    <xf numFmtId="0" fontId="40" fillId="0" borderId="0" xfId="1" applyFont="1" applyAlignment="1" applyProtection="1">
      <alignment horizontal="left" vertical="center"/>
      <protection hidden="1"/>
    </xf>
    <xf numFmtId="0" fontId="40" fillId="0" borderId="0" xfId="1" applyFont="1" applyAlignment="1" applyProtection="1">
      <alignment horizontal="right" vertical="center"/>
      <protection hidden="1"/>
    </xf>
    <xf numFmtId="0" fontId="40" fillId="0" borderId="0" xfId="1" applyFont="1" applyAlignment="1" applyProtection="1">
      <alignment horizontal="left"/>
      <protection hidden="1"/>
    </xf>
    <xf numFmtId="0" fontId="40" fillId="0" borderId="0" xfId="1" applyFont="1" applyAlignment="1" applyProtection="1">
      <alignment horizontal="center"/>
      <protection hidden="1"/>
    </xf>
    <xf numFmtId="0" fontId="56" fillId="2" borderId="0" xfId="1" applyFont="1" applyFill="1" applyAlignment="1" applyProtection="1">
      <alignment horizontal="center" vertical="center"/>
      <protection hidden="1"/>
    </xf>
    <xf numFmtId="0" fontId="60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vertical="center"/>
      <protection hidden="1"/>
    </xf>
    <xf numFmtId="0" fontId="57" fillId="0" borderId="0" xfId="1" applyFont="1" applyAlignment="1" applyProtection="1">
      <alignment horizontal="center" vertical="center"/>
      <protection hidden="1"/>
    </xf>
    <xf numFmtId="0" fontId="74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 wrapText="1"/>
      <protection hidden="1"/>
    </xf>
    <xf numFmtId="0" fontId="61" fillId="0" borderId="0" xfId="1" applyFont="1" applyAlignment="1" applyProtection="1">
      <alignment horizontal="right" vertical="center" wrapText="1"/>
      <protection hidden="1"/>
    </xf>
    <xf numFmtId="0" fontId="61" fillId="0" borderId="0" xfId="1" applyFont="1" applyAlignment="1" applyProtection="1">
      <alignment horizontal="center" vertical="center" wrapText="1"/>
      <protection hidden="1"/>
    </xf>
    <xf numFmtId="165" fontId="83" fillId="0" borderId="0" xfId="1" applyNumberFormat="1" applyFont="1" applyAlignment="1" applyProtection="1">
      <alignment horizontal="center" vertical="center" wrapText="1"/>
      <protection hidden="1"/>
    </xf>
    <xf numFmtId="0" fontId="56" fillId="0" borderId="0" xfId="1" applyFont="1" applyAlignment="1" applyProtection="1">
      <alignment horizontal="center" vertical="center" wrapText="1"/>
      <protection hidden="1"/>
    </xf>
    <xf numFmtId="0" fontId="83" fillId="0" borderId="0" xfId="1" applyFont="1" applyAlignment="1" applyProtection="1">
      <alignment horizontal="center" vertical="center" wrapText="1"/>
      <protection hidden="1"/>
    </xf>
    <xf numFmtId="0" fontId="58" fillId="0" borderId="0" xfId="1" applyFont="1" applyProtection="1">
      <protection hidden="1"/>
    </xf>
    <xf numFmtId="165" fontId="10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/>
      <protection hidden="1"/>
    </xf>
    <xf numFmtId="165" fontId="61" fillId="0" borderId="0" xfId="1" applyNumberFormat="1" applyFont="1" applyAlignment="1" applyProtection="1">
      <alignment horizontal="center" vertical="center"/>
      <protection hidden="1"/>
    </xf>
    <xf numFmtId="2" fontId="42" fillId="0" borderId="0" xfId="1" applyNumberFormat="1" applyFont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/>
      <protection hidden="1"/>
    </xf>
    <xf numFmtId="0" fontId="61" fillId="0" borderId="0" xfId="1" applyFont="1" applyAlignment="1" applyProtection="1">
      <alignment horizontal="right" vertical="center"/>
      <protection hidden="1"/>
    </xf>
    <xf numFmtId="0" fontId="79" fillId="36" borderId="8" xfId="0" applyFont="1" applyFill="1" applyBorder="1" applyAlignment="1">
      <alignment horizontal="left" vertical="center" wrapText="1"/>
    </xf>
    <xf numFmtId="0" fontId="5" fillId="2" borderId="12" xfId="3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5" fillId="2" borderId="9" xfId="3" applyFont="1" applyFill="1" applyBorder="1" applyAlignment="1">
      <alignment horizontal="center" vertical="center" wrapText="1"/>
    </xf>
    <xf numFmtId="0" fontId="5" fillId="2" borderId="10" xfId="3" applyFont="1" applyFill="1" applyBorder="1" applyAlignment="1">
      <alignment horizontal="center" vertical="center" wrapText="1"/>
    </xf>
    <xf numFmtId="0" fontId="5" fillId="2" borderId="11" xfId="3" applyFont="1" applyFill="1" applyBorder="1" applyAlignment="1">
      <alignment horizontal="center" vertical="center" wrapText="1"/>
    </xf>
    <xf numFmtId="172" fontId="16" fillId="2" borderId="45" xfId="3" quotePrefix="1" applyNumberFormat="1" applyFont="1" applyFill="1" applyBorder="1" applyAlignment="1">
      <alignment horizontal="left" vertical="center"/>
    </xf>
    <xf numFmtId="172" fontId="16" fillId="2" borderId="47" xfId="3" quotePrefix="1" applyNumberFormat="1" applyFont="1" applyFill="1" applyBorder="1" applyAlignment="1">
      <alignment horizontal="left" vertical="center"/>
    </xf>
    <xf numFmtId="0" fontId="16" fillId="2" borderId="1" xfId="3" applyFont="1" applyFill="1" applyBorder="1" applyAlignment="1">
      <alignment vertical="center"/>
    </xf>
    <xf numFmtId="0" fontId="16" fillId="2" borderId="2" xfId="3" applyFont="1" applyFill="1" applyBorder="1" applyAlignment="1">
      <alignment vertical="center"/>
    </xf>
    <xf numFmtId="0" fontId="16" fillId="2" borderId="4" xfId="3" applyFont="1" applyFill="1" applyBorder="1" applyAlignment="1">
      <alignment vertical="center"/>
    </xf>
    <xf numFmtId="0" fontId="16" fillId="2" borderId="5" xfId="3" applyFont="1" applyFill="1" applyBorder="1" applyAlignment="1">
      <alignment vertical="center"/>
    </xf>
    <xf numFmtId="0" fontId="16" fillId="2" borderId="45" xfId="3" applyFont="1" applyFill="1" applyBorder="1" applyAlignment="1">
      <alignment vertical="center"/>
    </xf>
    <xf numFmtId="0" fontId="16" fillId="2" borderId="46" xfId="3" applyFont="1" applyFill="1" applyBorder="1" applyAlignment="1">
      <alignment vertical="center"/>
    </xf>
    <xf numFmtId="0" fontId="20" fillId="9" borderId="8" xfId="29" applyFont="1" applyFill="1" applyBorder="1" applyAlignment="1">
      <alignment horizontal="center" vertical="center"/>
    </xf>
    <xf numFmtId="0" fontId="35" fillId="2" borderId="9" xfId="29" applyFont="1" applyFill="1" applyBorder="1" applyAlignment="1">
      <alignment horizontal="left" vertical="center"/>
    </xf>
    <xf numFmtId="0" fontId="35" fillId="2" borderId="11" xfId="29" applyFont="1" applyFill="1" applyBorder="1" applyAlignment="1">
      <alignment horizontal="left" vertical="center"/>
    </xf>
    <xf numFmtId="0" fontId="20" fillId="8" borderId="9" xfId="29" applyFont="1" applyFill="1" applyBorder="1" applyAlignment="1">
      <alignment horizontal="center" vertical="center"/>
    </xf>
    <xf numFmtId="0" fontId="20" fillId="8" borderId="10" xfId="29" applyFont="1" applyFill="1" applyBorder="1" applyAlignment="1">
      <alignment horizontal="center" vertical="center"/>
    </xf>
    <xf numFmtId="0" fontId="20" fillId="8" borderId="11" xfId="29" applyFont="1" applyFill="1" applyBorder="1" applyAlignment="1">
      <alignment horizontal="center" vertical="center"/>
    </xf>
    <xf numFmtId="0" fontId="24" fillId="8" borderId="12" xfId="29" applyFont="1" applyFill="1" applyBorder="1" applyAlignment="1">
      <alignment horizontal="center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0" fillId="8" borderId="17" xfId="29" applyFont="1" applyFill="1" applyBorder="1" applyAlignment="1">
      <alignment horizontal="center" vertical="center" wrapText="1"/>
    </xf>
    <xf numFmtId="0" fontId="20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/>
    </xf>
    <xf numFmtId="0" fontId="20" fillId="8" borderId="15" xfId="29" applyFont="1" applyFill="1" applyBorder="1" applyAlignment="1">
      <alignment horizontal="center" vertical="center"/>
    </xf>
    <xf numFmtId="0" fontId="20" fillId="8" borderId="16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/>
    </xf>
    <xf numFmtId="0" fontId="24" fillId="8" borderId="17" xfId="29" applyFont="1" applyFill="1" applyBorder="1" applyAlignment="1">
      <alignment horizontal="center" vertical="center" wrapText="1"/>
    </xf>
    <xf numFmtId="0" fontId="24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 wrapText="1"/>
    </xf>
    <xf numFmtId="0" fontId="24" fillId="8" borderId="10" xfId="29" applyFont="1" applyFill="1" applyBorder="1" applyAlignment="1">
      <alignment horizontal="center" vertical="center" wrapText="1"/>
    </xf>
    <xf numFmtId="0" fontId="24" fillId="8" borderId="9" xfId="29" applyFont="1" applyFill="1" applyBorder="1" applyAlignment="1">
      <alignment horizontal="center" vertical="center" wrapText="1"/>
    </xf>
    <xf numFmtId="0" fontId="24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 wrapText="1"/>
    </xf>
    <xf numFmtId="0" fontId="20" fillId="8" borderId="10" xfId="29" applyFont="1" applyFill="1" applyBorder="1" applyAlignment="1">
      <alignment horizontal="center" vertical="center" wrapText="1"/>
    </xf>
    <xf numFmtId="0" fontId="20" fillId="8" borderId="11" xfId="29" applyFont="1" applyFill="1" applyBorder="1" applyAlignment="1">
      <alignment horizontal="center" vertical="center" wrapText="1"/>
    </xf>
    <xf numFmtId="0" fontId="20" fillId="2" borderId="9" xfId="29" applyFont="1" applyFill="1" applyBorder="1" applyAlignment="1">
      <alignment horizontal="left" vertical="center"/>
    </xf>
    <xf numFmtId="0" fontId="20" fillId="2" borderId="11" xfId="29" applyFont="1" applyFill="1" applyBorder="1" applyAlignment="1">
      <alignment horizontal="left" vertical="center"/>
    </xf>
    <xf numFmtId="0" fontId="24" fillId="8" borderId="8" xfId="29" applyFont="1" applyFill="1" applyBorder="1" applyAlignment="1">
      <alignment horizontal="center" vertical="center" wrapText="1"/>
    </xf>
    <xf numFmtId="0" fontId="20" fillId="9" borderId="9" xfId="29" applyFont="1" applyFill="1" applyBorder="1" applyAlignment="1">
      <alignment horizontal="center" vertical="center"/>
    </xf>
    <xf numFmtId="0" fontId="20" fillId="9" borderId="11" xfId="29" applyFont="1" applyFill="1" applyBorder="1" applyAlignment="1">
      <alignment horizontal="center" vertical="center"/>
    </xf>
    <xf numFmtId="0" fontId="20" fillId="9" borderId="10" xfId="29" applyFont="1" applyFill="1" applyBorder="1" applyAlignment="1">
      <alignment horizontal="center" vertical="center"/>
    </xf>
    <xf numFmtId="0" fontId="9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" vertical="center"/>
    </xf>
    <xf numFmtId="0" fontId="39" fillId="3" borderId="9" xfId="2" applyFont="1" applyFill="1" applyBorder="1" applyAlignment="1">
      <alignment horizontal="center" vertical="center"/>
    </xf>
    <xf numFmtId="0" fontId="39" fillId="3" borderId="10" xfId="2" applyFont="1" applyFill="1" applyBorder="1" applyAlignment="1">
      <alignment horizontal="center" vertical="center"/>
    </xf>
    <xf numFmtId="0" fontId="39" fillId="3" borderId="11" xfId="2" applyFont="1" applyFill="1" applyBorder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14" fontId="8" fillId="0" borderId="9" xfId="2" applyNumberFormat="1" applyFont="1" applyBorder="1" applyAlignment="1">
      <alignment horizontal="right" vertical="center"/>
    </xf>
    <xf numFmtId="14" fontId="8" fillId="0" borderId="10" xfId="2" applyNumberFormat="1" applyFont="1" applyBorder="1" applyAlignment="1">
      <alignment horizontal="right" vertical="center"/>
    </xf>
    <xf numFmtId="0" fontId="39" fillId="0" borderId="8" xfId="2" applyFont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39" fillId="0" borderId="9" xfId="2" applyFont="1" applyBorder="1" applyAlignment="1">
      <alignment horizontal="center" vertical="center"/>
    </xf>
    <xf numFmtId="0" fontId="39" fillId="0" borderId="10" xfId="2" applyFont="1" applyBorder="1" applyAlignment="1">
      <alignment horizontal="center" vertical="center"/>
    </xf>
    <xf numFmtId="0" fontId="39" fillId="0" borderId="11" xfId="2" applyFont="1" applyBorder="1" applyAlignment="1">
      <alignment horizontal="center" vertical="center"/>
    </xf>
    <xf numFmtId="0" fontId="39" fillId="2" borderId="9" xfId="2" applyFont="1" applyFill="1" applyBorder="1" applyAlignment="1">
      <alignment horizontal="center" vertical="center"/>
    </xf>
    <xf numFmtId="0" fontId="39" fillId="2" borderId="10" xfId="2" applyFont="1" applyFill="1" applyBorder="1" applyAlignment="1">
      <alignment horizontal="center" vertical="center"/>
    </xf>
    <xf numFmtId="0" fontId="39" fillId="2" borderId="11" xfId="2" applyFont="1" applyFill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0" fontId="9" fillId="3" borderId="18" xfId="2" applyFont="1" applyFill="1" applyBorder="1" applyAlignment="1">
      <alignment horizontal="center" vertical="center"/>
    </xf>
    <xf numFmtId="0" fontId="9" fillId="3" borderId="19" xfId="2" applyFont="1" applyFill="1" applyBorder="1" applyAlignment="1">
      <alignment horizontal="center" vertical="center"/>
    </xf>
    <xf numFmtId="0" fontId="9" fillId="3" borderId="20" xfId="2" applyFont="1" applyFill="1" applyBorder="1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0" fontId="42" fillId="12" borderId="33" xfId="1" applyFont="1" applyFill="1" applyBorder="1" applyAlignment="1">
      <alignment horizontal="center"/>
    </xf>
    <xf numFmtId="0" fontId="42" fillId="12" borderId="32" xfId="1" applyFont="1" applyFill="1" applyBorder="1" applyAlignment="1">
      <alignment horizontal="center"/>
    </xf>
    <xf numFmtId="0" fontId="41" fillId="13" borderId="31" xfId="1" applyFont="1" applyFill="1" applyBorder="1" applyAlignment="1" applyProtection="1">
      <alignment horizontal="center" vertical="center"/>
      <protection locked="0"/>
    </xf>
    <xf numFmtId="0" fontId="41" fillId="13" borderId="33" xfId="1" applyFont="1" applyFill="1" applyBorder="1" applyAlignment="1" applyProtection="1">
      <alignment horizontal="center" vertical="center"/>
      <protection locked="0"/>
    </xf>
    <xf numFmtId="0" fontId="41" fillId="0" borderId="0" xfId="1" applyFont="1" applyAlignment="1" applyProtection="1">
      <alignment horizontal="center" vertical="center" wrapText="1"/>
      <protection locked="0"/>
    </xf>
    <xf numFmtId="0" fontId="81" fillId="2" borderId="15" xfId="64" applyFont="1" applyFill="1" applyBorder="1" applyAlignment="1">
      <alignment horizontal="center" vertical="center"/>
    </xf>
    <xf numFmtId="0" fontId="81" fillId="2" borderId="17" xfId="64" applyFont="1" applyFill="1" applyBorder="1" applyAlignment="1">
      <alignment horizontal="center" vertical="center"/>
    </xf>
    <xf numFmtId="0" fontId="81" fillId="2" borderId="82" xfId="64" applyFont="1" applyFill="1" applyBorder="1" applyAlignment="1">
      <alignment horizontal="center" vertical="center"/>
    </xf>
    <xf numFmtId="0" fontId="81" fillId="2" borderId="83" xfId="64" applyFont="1" applyFill="1" applyBorder="1" applyAlignment="1">
      <alignment horizontal="center" vertical="center"/>
    </xf>
    <xf numFmtId="0" fontId="8" fillId="8" borderId="75" xfId="64" applyFont="1" applyFill="1" applyBorder="1" applyAlignment="1">
      <alignment horizontal="center" vertical="center"/>
    </xf>
    <xf numFmtId="0" fontId="8" fillId="8" borderId="76" xfId="64" applyFont="1" applyFill="1" applyBorder="1" applyAlignment="1">
      <alignment horizontal="center" vertical="center"/>
    </xf>
    <xf numFmtId="0" fontId="8" fillId="8" borderId="77" xfId="64" applyFont="1" applyFill="1" applyBorder="1" applyAlignment="1">
      <alignment horizontal="center" vertical="center"/>
    </xf>
    <xf numFmtId="0" fontId="81" fillId="2" borderId="80" xfId="64" applyFont="1" applyFill="1" applyBorder="1" applyAlignment="1">
      <alignment horizontal="center" vertical="center"/>
    </xf>
    <xf numFmtId="0" fontId="81" fillId="2" borderId="78" xfId="64" applyFont="1" applyFill="1" applyBorder="1" applyAlignment="1">
      <alignment horizontal="center" vertical="center"/>
    </xf>
    <xf numFmtId="0" fontId="81" fillId="2" borderId="79" xfId="64" applyFont="1" applyFill="1" applyBorder="1" applyAlignment="1">
      <alignment horizontal="center" vertical="center"/>
    </xf>
    <xf numFmtId="168" fontId="53" fillId="0" borderId="39" xfId="32" applyNumberFormat="1" applyFont="1" applyBorder="1" applyAlignment="1" applyProtection="1">
      <alignment horizontal="center" vertical="center"/>
      <protection hidden="1"/>
    </xf>
    <xf numFmtId="0" fontId="0" fillId="0" borderId="40" xfId="0" applyBorder="1" applyProtection="1">
      <protection hidden="1"/>
    </xf>
    <xf numFmtId="0" fontId="51" fillId="0" borderId="10" xfId="1" applyFont="1" applyBorder="1" applyAlignment="1">
      <alignment horizontal="center" vertical="center"/>
    </xf>
    <xf numFmtId="0" fontId="51" fillId="0" borderId="11" xfId="1" applyFont="1" applyBorder="1" applyAlignment="1">
      <alignment horizontal="center" vertical="center"/>
    </xf>
    <xf numFmtId="0" fontId="49" fillId="0" borderId="25" xfId="1" applyFont="1" applyBorder="1" applyAlignment="1">
      <alignment horizontal="center" vertical="center"/>
    </xf>
    <xf numFmtId="0" fontId="49" fillId="0" borderId="29" xfId="1" applyFont="1" applyBorder="1" applyAlignment="1">
      <alignment horizontal="center" vertical="center"/>
    </xf>
    <xf numFmtId="0" fontId="49" fillId="0" borderId="26" xfId="1" applyFont="1" applyBorder="1" applyAlignment="1">
      <alignment horizontal="center" vertical="center"/>
    </xf>
    <xf numFmtId="1" fontId="50" fillId="0" borderId="28" xfId="33" applyNumberFormat="1" applyFont="1" applyBorder="1" applyAlignment="1">
      <alignment horizontal="center" vertical="center"/>
    </xf>
    <xf numFmtId="1" fontId="50" fillId="0" borderId="0" xfId="33" applyNumberFormat="1" applyFont="1" applyAlignment="1">
      <alignment horizontal="center" vertical="center"/>
    </xf>
    <xf numFmtId="1" fontId="50" fillId="0" borderId="30" xfId="33" applyNumberFormat="1" applyFont="1" applyBorder="1" applyAlignment="1">
      <alignment horizontal="center" vertical="center"/>
    </xf>
    <xf numFmtId="0" fontId="40" fillId="2" borderId="70" xfId="1" applyFont="1" applyFill="1" applyBorder="1" applyAlignment="1" applyProtection="1">
      <alignment horizontal="center" vertical="center"/>
      <protection hidden="1"/>
    </xf>
    <xf numFmtId="0" fontId="40" fillId="2" borderId="71" xfId="1" applyFont="1" applyFill="1" applyBorder="1" applyAlignment="1" applyProtection="1">
      <alignment horizontal="center" vertical="center"/>
      <protection hidden="1"/>
    </xf>
    <xf numFmtId="0" fontId="40" fillId="11" borderId="36" xfId="1" applyFont="1" applyFill="1" applyBorder="1" applyAlignment="1" applyProtection="1">
      <alignment horizontal="center" vertical="center" wrapText="1"/>
      <protection hidden="1"/>
    </xf>
    <xf numFmtId="0" fontId="40" fillId="11" borderId="37" xfId="1" applyFont="1" applyFill="1" applyBorder="1" applyAlignment="1" applyProtection="1">
      <alignment horizontal="center" vertical="center" wrapText="1"/>
      <protection hidden="1"/>
    </xf>
    <xf numFmtId="14" fontId="42" fillId="0" borderId="11" xfId="1" applyNumberFormat="1" applyFont="1" applyBorder="1" applyAlignment="1">
      <alignment horizontal="center" vertical="center"/>
    </xf>
    <xf numFmtId="0" fontId="42" fillId="0" borderId="8" xfId="1" applyFont="1" applyBorder="1" applyAlignment="1">
      <alignment horizontal="center" vertical="center"/>
    </xf>
    <xf numFmtId="0" fontId="40" fillId="34" borderId="73" xfId="1" applyFont="1" applyFill="1" applyBorder="1" applyAlignment="1" applyProtection="1">
      <alignment horizontal="center" vertical="center" wrapText="1"/>
      <protection hidden="1"/>
    </xf>
    <xf numFmtId="0" fontId="40" fillId="34" borderId="74" xfId="1" applyFont="1" applyFill="1" applyBorder="1" applyAlignment="1" applyProtection="1">
      <alignment horizontal="center" vertical="center" wrapText="1"/>
      <protection hidden="1"/>
    </xf>
    <xf numFmtId="0" fontId="51" fillId="0" borderId="75" xfId="1" applyFont="1" applyBorder="1" applyAlignment="1" applyProtection="1">
      <alignment horizontal="center" vertical="center"/>
      <protection hidden="1"/>
    </xf>
    <xf numFmtId="0" fontId="51" fillId="0" borderId="76" xfId="1" applyFont="1" applyBorder="1" applyAlignment="1" applyProtection="1">
      <alignment horizontal="center" vertical="center"/>
      <protection hidden="1"/>
    </xf>
    <xf numFmtId="0" fontId="51" fillId="0" borderId="77" xfId="1" applyFont="1" applyBorder="1" applyAlignment="1" applyProtection="1">
      <alignment horizontal="center" vertical="center"/>
      <protection hidden="1"/>
    </xf>
    <xf numFmtId="0" fontId="77" fillId="25" borderId="50" xfId="0" applyFont="1" applyFill="1" applyBorder="1" applyAlignment="1">
      <alignment horizontal="center" vertical="center"/>
    </xf>
    <xf numFmtId="0" fontId="77" fillId="25" borderId="51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/>
    </xf>
    <xf numFmtId="0" fontId="26" fillId="0" borderId="52" xfId="0" applyFont="1" applyBorder="1"/>
    <xf numFmtId="0" fontId="78" fillId="0" borderId="49" xfId="0" applyFont="1" applyBorder="1" applyAlignment="1">
      <alignment horizontal="center" vertical="center"/>
    </xf>
    <xf numFmtId="0" fontId="26" fillId="0" borderId="53" xfId="0" applyFont="1" applyBorder="1"/>
    <xf numFmtId="0" fontId="77" fillId="25" borderId="52" xfId="0" applyFont="1" applyFill="1" applyBorder="1" applyAlignment="1">
      <alignment horizontal="center" vertical="center"/>
    </xf>
    <xf numFmtId="0" fontId="77" fillId="30" borderId="12" xfId="0" applyFont="1" applyFill="1" applyBorder="1" applyAlignment="1">
      <alignment horizontal="center" vertical="center"/>
    </xf>
    <xf numFmtId="0" fontId="77" fillId="30" borderId="7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 wrapText="1"/>
    </xf>
    <xf numFmtId="0" fontId="77" fillId="25" borderId="52" xfId="0" applyFont="1" applyFill="1" applyBorder="1" applyAlignment="1">
      <alignment horizontal="center" vertical="center" wrapText="1"/>
    </xf>
    <xf numFmtId="0" fontId="77" fillId="30" borderId="49" xfId="0" applyFont="1" applyFill="1" applyBorder="1" applyAlignment="1">
      <alignment horizontal="center" vertical="center"/>
    </xf>
    <xf numFmtId="0" fontId="77" fillId="30" borderId="52" xfId="0" applyFont="1" applyFill="1" applyBorder="1" applyAlignment="1">
      <alignment horizontal="center" vertical="center"/>
    </xf>
    <xf numFmtId="0" fontId="77" fillId="30" borderId="49" xfId="0" applyFont="1" applyFill="1" applyBorder="1" applyAlignment="1">
      <alignment horizontal="center" vertical="center" wrapText="1"/>
    </xf>
    <xf numFmtId="0" fontId="77" fillId="30" borderId="52" xfId="0" applyFont="1" applyFill="1" applyBorder="1" applyAlignment="1">
      <alignment horizontal="center" vertical="center" wrapText="1"/>
    </xf>
    <xf numFmtId="0" fontId="77" fillId="25" borderId="12" xfId="0" applyFont="1" applyFill="1" applyBorder="1" applyAlignment="1">
      <alignment horizontal="center" vertical="center" wrapText="1"/>
    </xf>
    <xf numFmtId="0" fontId="77" fillId="25" borderId="55" xfId="0" applyFont="1" applyFill="1" applyBorder="1" applyAlignment="1">
      <alignment horizontal="center" vertical="center" wrapText="1"/>
    </xf>
    <xf numFmtId="0" fontId="77" fillId="25" borderId="54" xfId="0" applyFont="1" applyFill="1" applyBorder="1" applyAlignment="1">
      <alignment horizontal="center" vertical="center"/>
    </xf>
    <xf numFmtId="0" fontId="80" fillId="0" borderId="25" xfId="0" applyFont="1" applyBorder="1" applyAlignment="1">
      <alignment horizontal="center"/>
    </xf>
    <xf numFmtId="0" fontId="80" fillId="0" borderId="29" xfId="0" applyFont="1" applyBorder="1" applyAlignment="1">
      <alignment horizontal="center"/>
    </xf>
    <xf numFmtId="0" fontId="80" fillId="0" borderId="26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0" xfId="0" applyFont="1" applyBorder="1" applyAlignment="1">
      <alignment horizontal="center"/>
    </xf>
  </cellXfs>
  <cellStyles count="66">
    <cellStyle name="Comma" xfId="32" builtinId="3"/>
    <cellStyle name="Comma 11" xfId="37" xr:uid="{00000000-0005-0000-0000-000001000000}"/>
    <cellStyle name="Comma 12" xfId="38" xr:uid="{00000000-0005-0000-0000-000002000000}"/>
    <cellStyle name="Comma 12 3" xfId="39" xr:uid="{00000000-0005-0000-0000-000003000000}"/>
    <cellStyle name="Comma 2" xfId="34" xr:uid="{00000000-0005-0000-0000-000004000000}"/>
    <cellStyle name="Comma 2 2" xfId="40" xr:uid="{00000000-0005-0000-0000-000005000000}"/>
    <cellStyle name="Comma 2 3" xfId="41" xr:uid="{00000000-0005-0000-0000-000006000000}"/>
    <cellStyle name="Comma 27" xfId="42" xr:uid="{00000000-0005-0000-0000-000007000000}"/>
    <cellStyle name="Comma 3" xfId="43" xr:uid="{00000000-0005-0000-0000-000008000000}"/>
    <cellStyle name="Comma 30" xfId="44" xr:uid="{00000000-0005-0000-0000-000009000000}"/>
    <cellStyle name="Comma 4" xfId="45" xr:uid="{00000000-0005-0000-0000-00000A000000}"/>
    <cellStyle name="Comma 5" xfId="46" xr:uid="{00000000-0005-0000-0000-00000B000000}"/>
    <cellStyle name="Comma 6" xfId="36" xr:uid="{00000000-0005-0000-0000-00000C000000}"/>
    <cellStyle name="Excel Built-in Normal" xfId="25" xr:uid="{00000000-0005-0000-0000-00000D000000}"/>
    <cellStyle name="Normal" xfId="0" builtinId="0"/>
    <cellStyle name="Normal 10" xfId="7" xr:uid="{00000000-0005-0000-0000-00000F000000}"/>
    <cellStyle name="Normal 10 2" xfId="23" xr:uid="{00000000-0005-0000-0000-000010000000}"/>
    <cellStyle name="Normal 10 3" xfId="47" xr:uid="{00000000-0005-0000-0000-000011000000}"/>
    <cellStyle name="Normal 11" xfId="35" xr:uid="{00000000-0005-0000-0000-000012000000}"/>
    <cellStyle name="Normal 113" xfId="9" xr:uid="{00000000-0005-0000-0000-000013000000}"/>
    <cellStyle name="Normal 115" xfId="10" xr:uid="{00000000-0005-0000-0000-000014000000}"/>
    <cellStyle name="Normal 116" xfId="11" xr:uid="{00000000-0005-0000-0000-000015000000}"/>
    <cellStyle name="Normal 117" xfId="12" xr:uid="{00000000-0005-0000-0000-000016000000}"/>
    <cellStyle name="Normal 119" xfId="13" xr:uid="{00000000-0005-0000-0000-000017000000}"/>
    <cellStyle name="Normal 121" xfId="14" xr:uid="{00000000-0005-0000-0000-000018000000}"/>
    <cellStyle name="Normal 137" xfId="15" xr:uid="{00000000-0005-0000-0000-000019000000}"/>
    <cellStyle name="Normal 14 2 2" xfId="64" xr:uid="{8E5204BC-F281-4560-927D-9CB5B9E4A0F3}"/>
    <cellStyle name="Normal 15" xfId="48" xr:uid="{00000000-0005-0000-0000-00001A000000}"/>
    <cellStyle name="Normal 18" xfId="49" xr:uid="{00000000-0005-0000-0000-00001B000000}"/>
    <cellStyle name="Normal 198" xfId="27" xr:uid="{00000000-0005-0000-0000-00001C000000}"/>
    <cellStyle name="Normal 198 2" xfId="30" xr:uid="{00000000-0005-0000-0000-00001D000000}"/>
    <cellStyle name="Normal 2" xfId="2" xr:uid="{00000000-0005-0000-0000-00001E000000}"/>
    <cellStyle name="Normal 2 10" xfId="50" xr:uid="{00000000-0005-0000-0000-00001F000000}"/>
    <cellStyle name="Normal 2 10 10" xfId="51" xr:uid="{00000000-0005-0000-0000-000020000000}"/>
    <cellStyle name="Normal 2 2" xfId="52" xr:uid="{00000000-0005-0000-0000-000021000000}"/>
    <cellStyle name="Normal 2 2 2" xfId="6" xr:uid="{00000000-0005-0000-0000-000022000000}"/>
    <cellStyle name="Normal 2 2 2 2" xfId="53" xr:uid="{00000000-0005-0000-0000-000023000000}"/>
    <cellStyle name="Normal 2 2 3" xfId="54" xr:uid="{00000000-0005-0000-0000-000024000000}"/>
    <cellStyle name="Normal 2 28" xfId="33" xr:uid="{00000000-0005-0000-0000-000025000000}"/>
    <cellStyle name="Normal 2 3" xfId="28" xr:uid="{00000000-0005-0000-0000-000026000000}"/>
    <cellStyle name="Normal 2 3 5" xfId="26" xr:uid="{00000000-0005-0000-0000-000027000000}"/>
    <cellStyle name="Normal 2 4 2" xfId="5" xr:uid="{00000000-0005-0000-0000-000028000000}"/>
    <cellStyle name="Normal 2 4 2 2" xfId="19" xr:uid="{00000000-0005-0000-0000-000029000000}"/>
    <cellStyle name="Normal 2 5" xfId="20" xr:uid="{00000000-0005-0000-0000-00002A000000}"/>
    <cellStyle name="Normal 2 5 2" xfId="24" xr:uid="{00000000-0005-0000-0000-00002B000000}"/>
    <cellStyle name="Normal 21" xfId="55" xr:uid="{00000000-0005-0000-0000-00002C000000}"/>
    <cellStyle name="Normal 3" xfId="3" xr:uid="{00000000-0005-0000-0000-00002D000000}"/>
    <cellStyle name="Normal 3 2" xfId="18" xr:uid="{00000000-0005-0000-0000-00002E000000}"/>
    <cellStyle name="Normal 3 2 2" xfId="57" xr:uid="{00000000-0005-0000-0000-00002F000000}"/>
    <cellStyle name="Normal 3 3" xfId="21" xr:uid="{00000000-0005-0000-0000-000030000000}"/>
    <cellStyle name="Normal 3 3 2" xfId="58" xr:uid="{00000000-0005-0000-0000-000031000000}"/>
    <cellStyle name="Normal 3 4" xfId="31" xr:uid="{00000000-0005-0000-0000-000032000000}"/>
    <cellStyle name="Normal 3 5" xfId="56" xr:uid="{00000000-0005-0000-0000-000033000000}"/>
    <cellStyle name="Normal 4" xfId="29" xr:uid="{00000000-0005-0000-0000-000034000000}"/>
    <cellStyle name="Normal 4 2" xfId="1" xr:uid="{00000000-0005-0000-0000-000035000000}"/>
    <cellStyle name="Normal 4 2 2" xfId="4" xr:uid="{00000000-0005-0000-0000-000036000000}"/>
    <cellStyle name="Normal 4 2 5 2" xfId="65" xr:uid="{307968F7-346F-41BB-AAE6-908CA7C53E4A}"/>
    <cellStyle name="Normal 4 3" xfId="59" xr:uid="{00000000-0005-0000-0000-000037000000}"/>
    <cellStyle name="Normal 5" xfId="60" xr:uid="{00000000-0005-0000-0000-000038000000}"/>
    <cellStyle name="Normal 5 2" xfId="16" xr:uid="{00000000-0005-0000-0000-000039000000}"/>
    <cellStyle name="Normal 6" xfId="61" xr:uid="{00000000-0005-0000-0000-00003A000000}"/>
    <cellStyle name="Normal 7" xfId="17" xr:uid="{00000000-0005-0000-0000-00003B000000}"/>
    <cellStyle name="Normal 8" xfId="62" xr:uid="{00000000-0005-0000-0000-00003C000000}"/>
    <cellStyle name="Normal 8 2" xfId="63" xr:uid="{00000000-0005-0000-0000-00003D000000}"/>
    <cellStyle name="Normal 9" xfId="22" xr:uid="{00000000-0005-0000-0000-00003E000000}"/>
    <cellStyle name="Normal 90 2" xfId="8" xr:uid="{00000000-0005-0000-0000-00003F000000}"/>
  </cellStyles>
  <dxfs count="1722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auto="1"/>
      </font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b val="0"/>
        <i val="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C0066"/>
      <color rgb="FFFC4254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</xdr:row>
          <xdr:rowOff>69850</xdr:rowOff>
        </xdr:from>
        <xdr:to>
          <xdr:col>8</xdr:col>
          <xdr:colOff>2508250</xdr:colOff>
          <xdr:row>1</xdr:row>
          <xdr:rowOff>685800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Gang Movement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107950</xdr:rowOff>
        </xdr:from>
        <xdr:to>
          <xdr:col>5</xdr:col>
          <xdr:colOff>1117600</xdr:colOff>
          <xdr:row>3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7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Foundaton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88900</xdr:rowOff>
        </xdr:from>
        <xdr:to>
          <xdr:col>7</xdr:col>
          <xdr:colOff>12700</xdr:colOff>
          <xdr:row>3</xdr:row>
          <xdr:rowOff>146050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7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Earthing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1</xdr:row>
          <xdr:rowOff>88900</xdr:rowOff>
        </xdr:from>
        <xdr:to>
          <xdr:col>7</xdr:col>
          <xdr:colOff>1079500</xdr:colOff>
          <xdr:row>3</xdr:row>
          <xdr:rowOff>146050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7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Erection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8.bin"/><Relationship Id="rId1" Type="http://schemas.openxmlformats.org/officeDocument/2006/relationships/externalLinkPath" Target="file:///D:\Users\della\AppData\Local\Microsoft\Windows\INetCache\Content.Outlook\8TM09TVB\220kV%20B-M%20VC.xls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G659"/>
  <sheetViews>
    <sheetView topLeftCell="M1" zoomScale="40" zoomScaleNormal="40" workbookViewId="0">
      <selection activeCell="G6" sqref="G6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2.4531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28.7265625" style="18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2" width="23.54296875" style="19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0.7265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16384" width="9.1796875" style="19"/>
  </cols>
  <sheetData>
    <row r="1" spans="1:59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00" t="s">
        <v>185</v>
      </c>
      <c r="L1" s="600"/>
      <c r="M1" s="79"/>
      <c r="N1" s="79"/>
      <c r="O1" s="600" t="s">
        <v>184</v>
      </c>
      <c r="P1" s="600"/>
      <c r="Q1" s="600"/>
      <c r="R1" s="80"/>
      <c r="S1" s="600" t="s">
        <v>231</v>
      </c>
      <c r="T1" s="600"/>
      <c r="U1" s="600"/>
    </row>
    <row r="2" spans="1:59" ht="31.5" customHeight="1" x14ac:dyDescent="0.3">
      <c r="A2" s="39">
        <v>1</v>
      </c>
      <c r="B2" s="41" t="s">
        <v>150</v>
      </c>
      <c r="C2" s="42">
        <v>126.4</v>
      </c>
      <c r="D2" s="39">
        <v>126.4</v>
      </c>
      <c r="E2" s="43">
        <f>+F451</f>
        <v>120.29824099999993</v>
      </c>
      <c r="F2" s="43">
        <f>SUMIF(M18:M369,F1,F18:F369)/1000</f>
        <v>120.29824099999993</v>
      </c>
      <c r="G2" s="43">
        <f>SUMIF(M18:M369,G1,F18:F369)/1000</f>
        <v>0</v>
      </c>
      <c r="H2" s="43">
        <f>+E2-F2</f>
        <v>0</v>
      </c>
      <c r="I2" s="204"/>
      <c r="J2" s="65"/>
      <c r="K2" s="78" t="s">
        <v>172</v>
      </c>
      <c r="L2" s="70">
        <f>SUMIF(N18:N371,K2,F18:F371)/1000</f>
        <v>120.29824099999993</v>
      </c>
      <c r="M2" s="76"/>
      <c r="O2" s="601" t="s">
        <v>230</v>
      </c>
      <c r="P2" s="602"/>
      <c r="Q2" s="70">
        <f>SUMIF(Q18:Q371,O2,E18:E371)/1000</f>
        <v>111.65962999999994</v>
      </c>
      <c r="R2" s="76"/>
      <c r="S2" s="601" t="s">
        <v>230</v>
      </c>
      <c r="T2" s="602"/>
      <c r="U2" s="70">
        <f>SUMIF(T18:T371,S2,E18:E371)/1000</f>
        <v>108.45636599999993</v>
      </c>
      <c r="W2" s="211"/>
    </row>
    <row r="3" spans="1:59" ht="31.5" customHeight="1" x14ac:dyDescent="0.3">
      <c r="A3" s="39">
        <v>2</v>
      </c>
      <c r="B3" s="41" t="s">
        <v>30</v>
      </c>
      <c r="C3" s="42">
        <v>126.4</v>
      </c>
      <c r="D3" s="39">
        <v>126.4</v>
      </c>
      <c r="E3" s="43">
        <f>+E451</f>
        <v>120.29824099999993</v>
      </c>
      <c r="F3" s="43">
        <f>SUMIF(P18:P370,F1,E18:E370)/1000</f>
        <v>120.29824099999993</v>
      </c>
      <c r="G3" s="43">
        <f>SUMIF(P18:P370,G1,E18:E370)/1000</f>
        <v>0</v>
      </c>
      <c r="H3" s="43">
        <f>+E3-F3</f>
        <v>0</v>
      </c>
      <c r="I3" s="204"/>
      <c r="J3" s="204"/>
      <c r="K3" s="78" t="s">
        <v>186</v>
      </c>
      <c r="L3" s="70">
        <f>SUMIF(N18:N372,K3,F18:F372)/1000</f>
        <v>0</v>
      </c>
      <c r="M3" s="76"/>
      <c r="O3" s="601" t="s">
        <v>182</v>
      </c>
      <c r="P3" s="602"/>
      <c r="Q3" s="70">
        <f>SUMIF(Q18:Q372,O3,E18:E372)/1000</f>
        <v>0</v>
      </c>
      <c r="R3" s="76"/>
      <c r="S3" s="601" t="s">
        <v>182</v>
      </c>
      <c r="T3" s="602"/>
      <c r="U3" s="70">
        <f>SUMIF(T18:T371,S3,E18:E371)/1000</f>
        <v>0</v>
      </c>
    </row>
    <row r="4" spans="1:59" ht="31.5" customHeight="1" x14ac:dyDescent="0.3">
      <c r="A4" s="39">
        <v>3</v>
      </c>
      <c r="B4" s="41" t="s">
        <v>14</v>
      </c>
      <c r="C4" s="42">
        <v>126.4</v>
      </c>
      <c r="D4" s="39">
        <v>126.4</v>
      </c>
      <c r="E4" s="43">
        <f>+E451</f>
        <v>120.29824099999993</v>
      </c>
      <c r="F4" s="43">
        <f>SUMIF(S18:S371,F1,E18:E372)/1000</f>
        <v>111.65962999999994</v>
      </c>
      <c r="G4" s="43">
        <f>SUMIF(S18:S371,G1,F18:F371)/1000</f>
        <v>0</v>
      </c>
      <c r="H4" s="43">
        <f t="shared" ref="H4:H14" si="0">+E4-F4</f>
        <v>8.6386109999999974</v>
      </c>
      <c r="I4" s="204"/>
      <c r="J4" s="65"/>
      <c r="K4" s="78"/>
      <c r="L4" s="70"/>
      <c r="M4" s="76"/>
      <c r="O4" s="601" t="s">
        <v>181</v>
      </c>
      <c r="P4" s="602"/>
      <c r="Q4" s="70">
        <f>SUMIF(Q18:Q373,O4,E18:E373)/1000</f>
        <v>8.6386110000000009</v>
      </c>
      <c r="R4" s="76"/>
      <c r="S4" s="601" t="s">
        <v>181</v>
      </c>
      <c r="T4" s="602"/>
      <c r="U4" s="70">
        <f>SUMIF(T18:T371,S4,E18:E371)/1000</f>
        <v>3.2032640000000003</v>
      </c>
    </row>
    <row r="5" spans="1:59" ht="31.5" customHeight="1" x14ac:dyDescent="0.3">
      <c r="A5" s="39">
        <v>4</v>
      </c>
      <c r="B5" s="41" t="s">
        <v>17</v>
      </c>
      <c r="C5" s="42">
        <v>20</v>
      </c>
      <c r="D5" s="39">
        <v>20</v>
      </c>
      <c r="E5" s="43">
        <f>J451</f>
        <v>17</v>
      </c>
      <c r="F5" s="43">
        <f>COUNTIF(K18:K369,F1)</f>
        <v>17</v>
      </c>
      <c r="G5" s="43">
        <f>COUNTIF(K18:K369,G1)</f>
        <v>0</v>
      </c>
      <c r="H5" s="66">
        <f t="shared" si="0"/>
        <v>0</v>
      </c>
      <c r="I5" s="74"/>
      <c r="J5" s="65"/>
      <c r="K5" s="65"/>
      <c r="L5" s="65"/>
      <c r="M5" s="65"/>
      <c r="O5" s="601" t="s">
        <v>183</v>
      </c>
      <c r="P5" s="602"/>
      <c r="Q5" s="70">
        <f>SUMIF(Q18:Q371,O5,E18:E371)/1000</f>
        <v>0</v>
      </c>
      <c r="S5" s="601" t="s">
        <v>183</v>
      </c>
      <c r="T5" s="602"/>
      <c r="U5" s="70">
        <f>SUMIF(T18:T371,S5,E18:E371)/1000</f>
        <v>0</v>
      </c>
    </row>
    <row r="6" spans="1:59" s="18" customFormat="1" ht="25.5" customHeight="1" x14ac:dyDescent="0.35">
      <c r="A6" s="39">
        <v>5</v>
      </c>
      <c r="B6" s="38" t="s">
        <v>712</v>
      </c>
      <c r="C6" s="25">
        <v>316</v>
      </c>
      <c r="D6" s="25">
        <v>316</v>
      </c>
      <c r="E6" s="25">
        <f>+COUNTA(C19:C357)-E7</f>
        <v>336</v>
      </c>
      <c r="F6" s="43">
        <f>COUNTIF(W18:W370,F1)</f>
        <v>25</v>
      </c>
      <c r="G6" s="43">
        <f>COUNTIF(W18:W370,G1)</f>
        <v>0</v>
      </c>
      <c r="H6" s="66">
        <f t="shared" si="0"/>
        <v>311</v>
      </c>
      <c r="I6" s="74"/>
      <c r="J6" s="65"/>
      <c r="K6" s="65"/>
      <c r="L6" s="65"/>
      <c r="M6" s="65"/>
      <c r="O6" s="601"/>
      <c r="P6" s="602"/>
      <c r="Q6" s="70">
        <f>SUMIF(Q18:Q371,O6,E18:E371)/1000</f>
        <v>0</v>
      </c>
      <c r="AC6" s="215"/>
      <c r="AD6" s="215"/>
    </row>
    <row r="7" spans="1:59" s="18" customFormat="1" ht="25.5" customHeight="1" x14ac:dyDescent="0.35">
      <c r="A7" s="39">
        <v>6</v>
      </c>
      <c r="B7" s="38" t="s">
        <v>713</v>
      </c>
      <c r="C7" s="25">
        <v>4</v>
      </c>
      <c r="D7" s="25">
        <v>4</v>
      </c>
      <c r="E7" s="25">
        <f>3</f>
        <v>3</v>
      </c>
      <c r="F7" s="43">
        <v>0</v>
      </c>
      <c r="G7" s="43">
        <v>0</v>
      </c>
      <c r="H7" s="66">
        <f t="shared" si="0"/>
        <v>3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59" s="18" customFormat="1" ht="25.5" customHeight="1" x14ac:dyDescent="0.35">
      <c r="A8" s="39">
        <v>7</v>
      </c>
      <c r="B8" s="25" t="s">
        <v>601</v>
      </c>
      <c r="C8" s="25">
        <v>320</v>
      </c>
      <c r="D8" s="25">
        <v>320</v>
      </c>
      <c r="E8" s="25">
        <v>339</v>
      </c>
      <c r="F8" s="43">
        <f>COUNTIF(AA18:AA371,F1)</f>
        <v>15</v>
      </c>
      <c r="G8" s="43">
        <f>COUNTIF(AA18:AA371,G1)</f>
        <v>0</v>
      </c>
      <c r="H8" s="66">
        <f t="shared" si="0"/>
        <v>324</v>
      </c>
      <c r="I8" s="74"/>
      <c r="J8" s="65"/>
      <c r="K8" s="65"/>
      <c r="L8" s="65"/>
      <c r="M8" s="65"/>
      <c r="AC8" s="215"/>
      <c r="AD8" s="215"/>
    </row>
    <row r="9" spans="1:59" s="18" customFormat="1" ht="25.5" customHeight="1" x14ac:dyDescent="0.35">
      <c r="A9" s="39">
        <v>8</v>
      </c>
      <c r="B9" s="25" t="s">
        <v>22</v>
      </c>
      <c r="C9" s="25">
        <v>320</v>
      </c>
      <c r="D9" s="25">
        <v>320</v>
      </c>
      <c r="E9" s="25">
        <v>339</v>
      </c>
      <c r="F9" s="43">
        <f>COUNTIF(AE18:AE372,F1)</f>
        <v>2</v>
      </c>
      <c r="G9" s="43">
        <f>COUNTIF(AE18:AE372,G1)</f>
        <v>0</v>
      </c>
      <c r="H9" s="66">
        <f t="shared" si="0"/>
        <v>337</v>
      </c>
      <c r="I9" s="74"/>
      <c r="J9" s="65"/>
      <c r="K9" s="65"/>
      <c r="L9" s="65"/>
      <c r="M9" s="65"/>
      <c r="R9" s="211"/>
      <c r="AC9" s="215"/>
      <c r="AD9" s="215"/>
    </row>
    <row r="10" spans="1:59" s="18" customFormat="1" ht="25.5" customHeight="1" x14ac:dyDescent="0.35">
      <c r="A10" s="39">
        <v>9</v>
      </c>
      <c r="B10" s="25" t="s">
        <v>23</v>
      </c>
      <c r="C10" s="25">
        <v>320</v>
      </c>
      <c r="D10" s="25">
        <v>320</v>
      </c>
      <c r="E10" s="25">
        <v>339</v>
      </c>
      <c r="F10" s="43">
        <f>COUNTIF(AI18:AI373,F1)</f>
        <v>0</v>
      </c>
      <c r="G10" s="43">
        <f>COUNTIF(AI18:AI373,G1)</f>
        <v>0</v>
      </c>
      <c r="H10" s="66">
        <f t="shared" si="0"/>
        <v>339</v>
      </c>
      <c r="I10" s="74"/>
      <c r="J10" s="65"/>
      <c r="K10" s="65"/>
      <c r="L10" s="65"/>
      <c r="M10" s="65"/>
      <c r="AC10" s="215"/>
      <c r="AD10" s="215"/>
    </row>
    <row r="11" spans="1:59" s="18" customFormat="1" ht="25.5" customHeight="1" x14ac:dyDescent="0.35">
      <c r="A11" s="39">
        <v>10</v>
      </c>
      <c r="B11" s="25" t="s">
        <v>24</v>
      </c>
      <c r="C11" s="25">
        <v>320</v>
      </c>
      <c r="D11" s="25">
        <v>320</v>
      </c>
      <c r="E11" s="25">
        <v>339</v>
      </c>
      <c r="F11" s="43">
        <f>COUNTIF(AM18:AM373,F1)</f>
        <v>0</v>
      </c>
      <c r="G11" s="43">
        <f>COUNTIF(AM18:AM373,G1)</f>
        <v>0</v>
      </c>
      <c r="H11" s="66">
        <f t="shared" si="0"/>
        <v>339</v>
      </c>
      <c r="I11" s="74"/>
      <c r="J11" s="65"/>
      <c r="K11" s="65"/>
      <c r="L11" s="65"/>
      <c r="M11" s="65"/>
      <c r="AC11" s="215"/>
      <c r="AD11" s="215"/>
    </row>
    <row r="12" spans="1:59" s="18" customFormat="1" ht="25.5" customHeight="1" x14ac:dyDescent="0.35">
      <c r="A12" s="39">
        <v>11</v>
      </c>
      <c r="B12" s="25" t="s">
        <v>66</v>
      </c>
      <c r="C12" s="42">
        <v>126.4</v>
      </c>
      <c r="D12" s="25">
        <v>126.4</v>
      </c>
      <c r="E12" s="42">
        <f>E451</f>
        <v>120.29824099999993</v>
      </c>
      <c r="F12" s="43">
        <f>SUMIF(AS18:AS369,F1,F18:F377)/1000</f>
        <v>0</v>
      </c>
      <c r="G12" s="43">
        <f>SUMIF(AV18:AV369,G1,F18:F377)/1000</f>
        <v>0</v>
      </c>
      <c r="H12" s="43">
        <f t="shared" si="0"/>
        <v>120.29824099999993</v>
      </c>
      <c r="I12" s="204"/>
      <c r="J12" s="65"/>
      <c r="K12" s="65"/>
      <c r="L12" s="65"/>
      <c r="M12" s="65"/>
      <c r="AC12" s="215"/>
      <c r="AD12" s="215"/>
    </row>
    <row r="13" spans="1:59" s="18" customFormat="1" ht="25.5" customHeight="1" x14ac:dyDescent="0.35">
      <c r="A13" s="39">
        <v>12</v>
      </c>
      <c r="B13" s="25" t="s">
        <v>29</v>
      </c>
      <c r="C13" s="42">
        <v>126.4</v>
      </c>
      <c r="D13" s="25">
        <v>126.4</v>
      </c>
      <c r="E13" s="42">
        <f>E451</f>
        <v>120.29824099999993</v>
      </c>
      <c r="F13" s="43">
        <f>SUMIF(AS18:AS370,F1,F18:F378)/1000</f>
        <v>0</v>
      </c>
      <c r="G13" s="43">
        <f>SUMIF(AV18:AV370,G1,F18:F378)/1000</f>
        <v>0</v>
      </c>
      <c r="H13" s="43">
        <f t="shared" si="0"/>
        <v>120.29824099999993</v>
      </c>
      <c r="I13" s="204"/>
      <c r="J13" s="65"/>
      <c r="K13" s="65"/>
      <c r="L13" s="65"/>
      <c r="M13" s="65"/>
      <c r="AC13" s="215"/>
      <c r="AD13" s="215"/>
    </row>
    <row r="14" spans="1:59" s="18" customFormat="1" ht="25.5" customHeight="1" x14ac:dyDescent="0.35">
      <c r="A14" s="39">
        <v>13</v>
      </c>
      <c r="B14" s="25" t="s">
        <v>26</v>
      </c>
      <c r="C14" s="42">
        <v>126.4</v>
      </c>
      <c r="D14" s="25">
        <v>126.4</v>
      </c>
      <c r="E14" s="42">
        <f>E451</f>
        <v>120.29824099999993</v>
      </c>
      <c r="F14" s="43">
        <f>SUMIF(AZ18:AZ371,F1,F18:F379)/1000</f>
        <v>0</v>
      </c>
      <c r="G14" s="43">
        <f>SUMIF(AZ18:AZ371,G1,F18:F377)/1000</f>
        <v>0</v>
      </c>
      <c r="H14" s="43">
        <f t="shared" si="0"/>
        <v>120.29824099999993</v>
      </c>
      <c r="I14" s="204"/>
      <c r="J14" s="65"/>
      <c r="K14" s="65"/>
      <c r="L14" s="65"/>
      <c r="M14" s="65"/>
      <c r="AC14" s="215"/>
      <c r="AD14" s="215"/>
    </row>
    <row r="16" spans="1:59" s="24" customFormat="1" ht="59.5" customHeight="1" x14ac:dyDescent="0.4">
      <c r="A16" s="614" t="s">
        <v>123</v>
      </c>
      <c r="B16" s="606" t="s">
        <v>124</v>
      </c>
      <c r="C16" s="606" t="s">
        <v>681</v>
      </c>
      <c r="D16" s="606" t="s">
        <v>125</v>
      </c>
      <c r="E16" s="606" t="s">
        <v>229</v>
      </c>
      <c r="F16" s="606" t="s">
        <v>228</v>
      </c>
      <c r="G16" s="606" t="s">
        <v>65</v>
      </c>
      <c r="H16" s="606" t="s">
        <v>604</v>
      </c>
      <c r="I16" s="606" t="s">
        <v>656</v>
      </c>
      <c r="J16" s="618" t="s">
        <v>17</v>
      </c>
      <c r="K16" s="617"/>
      <c r="L16" s="619"/>
      <c r="M16" s="620" t="s">
        <v>136</v>
      </c>
      <c r="N16" s="621"/>
      <c r="O16" s="622"/>
      <c r="P16" s="620" t="s">
        <v>137</v>
      </c>
      <c r="Q16" s="621"/>
      <c r="R16" s="621"/>
      <c r="S16" s="616" t="s">
        <v>138</v>
      </c>
      <c r="T16" s="616"/>
      <c r="U16" s="616"/>
      <c r="V16" s="608" t="s">
        <v>132</v>
      </c>
      <c r="W16" s="611" t="s">
        <v>18</v>
      </c>
      <c r="X16" s="612"/>
      <c r="Y16" s="612"/>
      <c r="Z16" s="613"/>
      <c r="AA16" s="603" t="s">
        <v>21</v>
      </c>
      <c r="AB16" s="604"/>
      <c r="AC16" s="604"/>
      <c r="AD16" s="605"/>
      <c r="AE16" s="603" t="s">
        <v>22</v>
      </c>
      <c r="AF16" s="604"/>
      <c r="AG16" s="604"/>
      <c r="AH16" s="605"/>
      <c r="AI16" s="603" t="s">
        <v>54</v>
      </c>
      <c r="AJ16" s="604"/>
      <c r="AK16" s="604"/>
      <c r="AL16" s="605"/>
      <c r="AM16" s="603" t="s">
        <v>24</v>
      </c>
      <c r="AN16" s="604"/>
      <c r="AO16" s="604"/>
      <c r="AP16" s="605"/>
      <c r="AQ16" s="610" t="s">
        <v>25</v>
      </c>
      <c r="AR16" s="610"/>
      <c r="AS16" s="610"/>
      <c r="AT16" s="610"/>
      <c r="AU16" s="610"/>
      <c r="AV16" s="610"/>
      <c r="AW16" s="610"/>
      <c r="AX16" s="610"/>
      <c r="AY16" s="610"/>
      <c r="AZ16" s="603" t="s">
        <v>139</v>
      </c>
      <c r="BA16" s="604"/>
      <c r="BB16" s="604"/>
      <c r="BC16" s="605"/>
      <c r="BD16" s="281"/>
      <c r="BE16" s="606" t="s">
        <v>718</v>
      </c>
      <c r="BF16" s="606" t="s">
        <v>719</v>
      </c>
      <c r="BG16" s="606" t="s">
        <v>720</v>
      </c>
    </row>
    <row r="17" spans="1:59" s="24" customFormat="1" ht="60" x14ac:dyDescent="0.4">
      <c r="A17" s="615"/>
      <c r="B17" s="607"/>
      <c r="C17" s="607"/>
      <c r="D17" s="607"/>
      <c r="E17" s="607"/>
      <c r="F17" s="607"/>
      <c r="G17" s="607"/>
      <c r="H17" s="607"/>
      <c r="I17" s="607"/>
      <c r="J17" s="69" t="s">
        <v>171</v>
      </c>
      <c r="K17" s="68" t="s">
        <v>176</v>
      </c>
      <c r="L17" s="68" t="s">
        <v>195</v>
      </c>
      <c r="M17" s="68" t="s">
        <v>176</v>
      </c>
      <c r="N17" s="68" t="s">
        <v>177</v>
      </c>
      <c r="O17" s="68" t="s">
        <v>195</v>
      </c>
      <c r="P17" s="68" t="s">
        <v>176</v>
      </c>
      <c r="Q17" s="68" t="s">
        <v>177</v>
      </c>
      <c r="R17" s="77" t="s">
        <v>195</v>
      </c>
      <c r="S17" s="69" t="s">
        <v>176</v>
      </c>
      <c r="T17" s="69" t="s">
        <v>177</v>
      </c>
      <c r="U17" s="69" t="s">
        <v>195</v>
      </c>
      <c r="V17" s="609"/>
      <c r="W17" s="44" t="s">
        <v>146</v>
      </c>
      <c r="X17" s="44" t="s">
        <v>135</v>
      </c>
      <c r="Y17" s="44" t="s">
        <v>133</v>
      </c>
      <c r="Z17" s="44" t="s">
        <v>134</v>
      </c>
      <c r="AA17" s="44" t="s">
        <v>668</v>
      </c>
      <c r="AB17" s="44" t="s">
        <v>135</v>
      </c>
      <c r="AC17" s="216" t="s">
        <v>133</v>
      </c>
      <c r="AD17" s="216" t="s">
        <v>134</v>
      </c>
      <c r="AE17" s="44" t="s">
        <v>146</v>
      </c>
      <c r="AF17" s="44" t="s">
        <v>135</v>
      </c>
      <c r="AG17" s="44" t="s">
        <v>133</v>
      </c>
      <c r="AH17" s="44" t="s">
        <v>134</v>
      </c>
      <c r="AI17" s="44" t="s">
        <v>146</v>
      </c>
      <c r="AJ17" s="44" t="s">
        <v>135</v>
      </c>
      <c r="AK17" s="44" t="s">
        <v>133</v>
      </c>
      <c r="AL17" s="44" t="s">
        <v>134</v>
      </c>
      <c r="AM17" s="44" t="s">
        <v>146</v>
      </c>
      <c r="AN17" s="44" t="s">
        <v>135</v>
      </c>
      <c r="AO17" s="44" t="s">
        <v>133</v>
      </c>
      <c r="AP17" s="44" t="s">
        <v>134</v>
      </c>
      <c r="AQ17" s="44" t="s">
        <v>135</v>
      </c>
      <c r="AR17" s="44" t="s">
        <v>144</v>
      </c>
      <c r="AS17" s="44" t="s">
        <v>178</v>
      </c>
      <c r="AT17" s="44" t="s">
        <v>140</v>
      </c>
      <c r="AU17" s="44" t="s">
        <v>141</v>
      </c>
      <c r="AV17" s="44" t="s">
        <v>179</v>
      </c>
      <c r="AW17" s="44" t="s">
        <v>142</v>
      </c>
      <c r="AX17" s="44" t="s">
        <v>143</v>
      </c>
      <c r="AY17" s="44" t="s">
        <v>145</v>
      </c>
      <c r="AZ17" s="44" t="s">
        <v>180</v>
      </c>
      <c r="BA17" s="44" t="s">
        <v>135</v>
      </c>
      <c r="BB17" s="44" t="s">
        <v>133</v>
      </c>
      <c r="BC17" s="44" t="s">
        <v>134</v>
      </c>
      <c r="BD17" s="281"/>
      <c r="BE17" s="607"/>
      <c r="BF17" s="607"/>
      <c r="BG17" s="607"/>
    </row>
    <row r="18" spans="1:59" s="12" customFormat="1" ht="17.5" x14ac:dyDescent="0.35">
      <c r="A18" s="22">
        <v>0</v>
      </c>
      <c r="B18" s="53" t="s">
        <v>55</v>
      </c>
      <c r="C18" s="53"/>
      <c r="D18" s="57"/>
      <c r="E18" s="95">
        <v>180</v>
      </c>
      <c r="F18" s="95">
        <v>180</v>
      </c>
      <c r="G18" s="26" t="str">
        <f>IFERROR(INDEX('WIP-FDN'!D:D,MATCH('Master Sheet'!B18, 'WIP-FDN'!B:B,0)),"")</f>
        <v/>
      </c>
      <c r="H18" s="26"/>
      <c r="I18" s="21"/>
      <c r="J18" s="26"/>
      <c r="K18" s="26"/>
      <c r="L18" s="26"/>
      <c r="M18" s="26" t="s">
        <v>53</v>
      </c>
      <c r="N18" s="29" t="s">
        <v>172</v>
      </c>
      <c r="O18" s="81">
        <v>45412</v>
      </c>
      <c r="P18" s="26" t="s">
        <v>53</v>
      </c>
      <c r="Q18" s="325" t="s">
        <v>181</v>
      </c>
      <c r="R18" s="84">
        <v>45785</v>
      </c>
      <c r="S18" s="37"/>
      <c r="T18" s="37"/>
      <c r="U18" s="37"/>
      <c r="V18" s="21"/>
      <c r="W18" s="29" t="str">
        <f t="array" ref="W18">IF((Y18&lt;&gt;"")*(Z18=""), "WIP", IF((Y18&lt;&gt;"")*(Z18&lt;&gt;""), "Completed", ""))</f>
        <v/>
      </c>
      <c r="X18" s="9" t="str">
        <f t="array" ref="X18">IFERROR(INDEX('WIP-FDN'!E:E, MATCH(1, ('WIP-FDN'!B:B='Master Sheet'!B18)*1, 0)), "")</f>
        <v/>
      </c>
      <c r="Y18" s="81" t="str">
        <f t="array" ref="Y18">IFERROR(IF(INDEX('WIP-FDN'!G:G, MATCH(1, ('WIP-FDN'!B:B=B18)*1, 0)) = "", "", INDEX('WIP-FDN'!G:G, MATCH(1, ('WIP-FDN'!B:B=B18)*1, 0))), "")</f>
        <v/>
      </c>
      <c r="Z18" s="81" t="str">
        <f t="array" ref="Z18">IFERROR(IF(INDEX('WIP-FDN'!H:H, MATCH(1, ('WIP-FDN'!B:B=B18)*1, 0)) = "", "", INDEX('WIP-FDN'!H:H, MATCH(1, ('WIP-FDN'!B:B=B18)*1, 0))), "")</f>
        <v/>
      </c>
      <c r="AA18" s="9"/>
      <c r="AB18" s="9" t="str">
        <f t="shared" ref="AB18:AB43" si="1">X18</f>
        <v/>
      </c>
      <c r="AC18" s="81"/>
      <c r="AD18" s="81"/>
      <c r="AE18" s="9" t="str">
        <f>IF(AND(AG18&lt;&gt;"", AH18=""), "WIP", IF(AND(AG18&lt;&gt;"", AH18&lt;&gt;""), "Completed", ""))</f>
        <v/>
      </c>
      <c r="AF18" s="9" t="str">
        <f>IFERROR(INDEX('WIP-ERC'!E:E,MATCH(B18, 'WIP-ERC'!B:B,0)),"")</f>
        <v/>
      </c>
      <c r="AG18" s="81" t="str">
        <f>IFERROR(IF(INDEX('WIP-ERC'!G:G,MATCH(B18,'WIP-ERC'!B:B,0))="","",(INDEX('WIP-ERC'!G:G,MATCH(B18,'WIP-ERC'!B:B,0)))),"")</f>
        <v/>
      </c>
      <c r="AH18" s="81" t="str">
        <f>IFERROR(IF(INDEX('WIP-ERC'!H:H,MATCH(B18,'WIP-ERC'!B:B,0))="","",(INDEX('WIP-ERC'!H:H,MATCH(B18,'WIP-ERC'!B:B,0)))),"")</f>
        <v/>
      </c>
      <c r="AI18" s="21"/>
      <c r="AJ18" s="21"/>
      <c r="AK18" s="21"/>
      <c r="AL18" s="21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21"/>
      <c r="AX18" s="21"/>
      <c r="AY18" s="21"/>
      <c r="AZ18" s="21"/>
      <c r="BA18" s="21"/>
      <c r="BB18" s="21"/>
      <c r="BC18" s="21"/>
      <c r="BD18" s="282">
        <f>IF((H18="")+(ISBLANK(H18)), C18, C18 &amp; "_" &amp; H18 &amp; "RC")</f>
        <v>0</v>
      </c>
      <c r="BE18" s="334" t="s">
        <v>800</v>
      </c>
      <c r="BF18" s="334" t="s">
        <v>721</v>
      </c>
      <c r="BG18" s="334" t="s">
        <v>801</v>
      </c>
    </row>
    <row r="19" spans="1:59" s="12" customFormat="1" ht="17.5" x14ac:dyDescent="0.35">
      <c r="A19" s="22">
        <f>A18+1</f>
        <v>1</v>
      </c>
      <c r="B19" s="53" t="s">
        <v>151</v>
      </c>
      <c r="C19" s="53" t="s">
        <v>155</v>
      </c>
      <c r="D19" s="57" t="s">
        <v>156</v>
      </c>
      <c r="E19" s="95">
        <v>396.36399999999998</v>
      </c>
      <c r="F19" s="95">
        <v>396.36399999999998</v>
      </c>
      <c r="G19" s="26" t="str">
        <f>IFERROR(INDEX('WIP-FDN'!D:D,MATCH('Master Sheet'!B19, 'WIP-FDN'!B:B,0)),"")</f>
        <v/>
      </c>
      <c r="H19" s="26"/>
      <c r="I19" s="21"/>
      <c r="J19" s="26"/>
      <c r="K19" s="26"/>
      <c r="L19" s="26"/>
      <c r="M19" s="26" t="s">
        <v>53</v>
      </c>
      <c r="N19" s="29" t="s">
        <v>172</v>
      </c>
      <c r="O19" s="81">
        <v>45412</v>
      </c>
      <c r="P19" s="26" t="s">
        <v>53</v>
      </c>
      <c r="Q19" s="325" t="s">
        <v>181</v>
      </c>
      <c r="R19" s="84">
        <v>45785</v>
      </c>
      <c r="S19" s="21"/>
      <c r="T19" s="21"/>
      <c r="U19" s="21"/>
      <c r="V19" s="21"/>
      <c r="W19" s="29" t="str">
        <f t="array" ref="W19">IF((Y19&lt;&gt;"")*(Z19=""), "WIP", IF((Y19&lt;&gt;"")*(Z19&lt;&gt;""), "Completed", ""))</f>
        <v/>
      </c>
      <c r="X19" s="9" t="str">
        <f t="array" ref="X19">IFERROR(INDEX('WIP-FDN'!E:E, MATCH(1, ('WIP-FDN'!B:B='Master Sheet'!B19)*1, 0)), "")</f>
        <v/>
      </c>
      <c r="Y19" s="81" t="str">
        <f t="array" ref="Y19">IFERROR(IF(INDEX('WIP-FDN'!G:G, MATCH(1, ('WIP-FDN'!B:B=B19)*1, 0)) = "", "", INDEX('WIP-FDN'!G:G, MATCH(1, ('WIP-FDN'!B:B=B19)*1, 0))), "")</f>
        <v/>
      </c>
      <c r="Z19" s="81" t="str">
        <f t="array" ref="Z19">IFERROR(IF(INDEX('WIP-FDN'!H:H, MATCH(1, ('WIP-FDN'!B:B=B19)*1, 0)) = "", "", INDEX('WIP-FDN'!H:H, MATCH(1, ('WIP-FDN'!B:B=B19)*1, 0))), "")</f>
        <v/>
      </c>
      <c r="AA19" s="9"/>
      <c r="AB19" s="9" t="str">
        <f t="shared" si="1"/>
        <v/>
      </c>
      <c r="AC19" s="81"/>
      <c r="AD19" s="81"/>
      <c r="AE19" s="9" t="str">
        <f t="shared" ref="AE19:AE25" si="2">IF(AND(AG19&lt;&gt;"", AH19=""), "WIP", IF(AND(AG19&lt;&gt;"", AH19&lt;&gt;""), "Completed", ""))</f>
        <v/>
      </c>
      <c r="AF19" s="9" t="str">
        <f>IFERROR(INDEX('WIP-ERC'!E:E,MATCH(B19, 'WIP-ERC'!B:B,0)),"")</f>
        <v/>
      </c>
      <c r="AG19" s="81" t="str">
        <f>IFERROR(IF(INDEX('WIP-ERC'!G:G,MATCH(B19,'WIP-ERC'!B:B,0))="","",(INDEX('WIP-ERC'!G:G,MATCH(B19,'WIP-ERC'!B:B,0)))),"")</f>
        <v/>
      </c>
      <c r="AH19" s="81" t="str">
        <f>IFERROR(IF(INDEX('WIP-ERC'!H:H,MATCH(B19,'WIP-ERC'!B:B,0))="","",(INDEX('WIP-ERC'!H:H,MATCH(B19,'WIP-ERC'!B:B,0)))),"")</f>
        <v/>
      </c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82" t="str">
        <f>IF((H19="")+(ISBLANK(H19)), C19, C19 &amp; "_" &amp; H19 &amp; "RC")</f>
        <v>DE</v>
      </c>
      <c r="BE19" s="334" t="s">
        <v>800</v>
      </c>
      <c r="BF19" s="334" t="s">
        <v>721</v>
      </c>
      <c r="BG19" s="334" t="s">
        <v>801</v>
      </c>
    </row>
    <row r="20" spans="1:59" s="12" customFormat="1" ht="17.5" x14ac:dyDescent="0.35">
      <c r="A20" s="22">
        <f>A19+1</f>
        <v>2</v>
      </c>
      <c r="B20" s="53" t="s">
        <v>152</v>
      </c>
      <c r="C20" s="53" t="s">
        <v>28</v>
      </c>
      <c r="D20" s="57" t="s">
        <v>157</v>
      </c>
      <c r="E20" s="95">
        <v>368.637</v>
      </c>
      <c r="F20" s="95">
        <v>368.637</v>
      </c>
      <c r="G20" s="26" t="str">
        <f>IFERROR(INDEX('WIP-FDN'!D:D,MATCH('Master Sheet'!B20, 'WIP-FDN'!B:B,0)),"")</f>
        <v/>
      </c>
      <c r="H20" s="26"/>
      <c r="I20" s="21"/>
      <c r="J20" s="26"/>
      <c r="K20" s="26"/>
      <c r="L20" s="26"/>
      <c r="M20" s="26" t="s">
        <v>53</v>
      </c>
      <c r="N20" s="29" t="s">
        <v>172</v>
      </c>
      <c r="O20" s="81">
        <v>45412</v>
      </c>
      <c r="P20" s="26" t="s">
        <v>53</v>
      </c>
      <c r="Q20" s="325" t="s">
        <v>181</v>
      </c>
      <c r="R20" s="84">
        <v>45785</v>
      </c>
      <c r="S20" s="21"/>
      <c r="T20" s="21"/>
      <c r="U20" s="21"/>
      <c r="V20" s="21"/>
      <c r="W20" s="29" t="str">
        <f t="array" ref="W20">IF((Y20&lt;&gt;"")*(Z20=""), "WIP", IF((Y20&lt;&gt;"")*(Z20&lt;&gt;""), "Completed", ""))</f>
        <v/>
      </c>
      <c r="X20" s="9" t="str">
        <f t="array" ref="X20">IFERROR(INDEX('WIP-FDN'!E:E, MATCH(1, ('WIP-FDN'!B:B='Master Sheet'!B20)*1, 0)), "")</f>
        <v/>
      </c>
      <c r="Y20" s="81" t="str">
        <f t="array" ref="Y20">IFERROR(IF(INDEX('WIP-FDN'!G:G, MATCH(1, ('WIP-FDN'!B:B=B20)*1, 0)) = "", "", INDEX('WIP-FDN'!G:G, MATCH(1, ('WIP-FDN'!B:B=B20)*1, 0))), "")</f>
        <v/>
      </c>
      <c r="Z20" s="81" t="str">
        <f t="array" ref="Z20">IFERROR(IF(INDEX('WIP-FDN'!H:H, MATCH(1, ('WIP-FDN'!B:B=B20)*1, 0)) = "", "", INDEX('WIP-FDN'!H:H, MATCH(1, ('WIP-FDN'!B:B=B20)*1, 0))), "")</f>
        <v/>
      </c>
      <c r="AA20" s="9"/>
      <c r="AB20" s="9" t="str">
        <f t="shared" si="1"/>
        <v/>
      </c>
      <c r="AC20" s="81"/>
      <c r="AD20" s="81"/>
      <c r="AE20" s="9" t="str">
        <f t="shared" si="2"/>
        <v/>
      </c>
      <c r="AF20" s="9" t="str">
        <f>IFERROR(INDEX('WIP-ERC'!E:E,MATCH(B20, 'WIP-ERC'!B:B,0)),"")</f>
        <v/>
      </c>
      <c r="AG20" s="81" t="str">
        <f>IFERROR(IF(INDEX('WIP-ERC'!G:G,MATCH(B20,'WIP-ERC'!B:B,0))="","",(INDEX('WIP-ERC'!G:G,MATCH(B20,'WIP-ERC'!B:B,0)))),"")</f>
        <v/>
      </c>
      <c r="AH20" s="81" t="str">
        <f>IFERROR(IF(INDEX('WIP-ERC'!H:H,MATCH(B20,'WIP-ERC'!B:B,0))="","",(INDEX('WIP-ERC'!H:H,MATCH(B20,'WIP-ERC'!B:B,0)))),"")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82" t="str">
        <f t="shared" ref="BD20:BD83" si="3">IF((H20="")+(ISBLANK(H20)), C20, C20 &amp; "_" &amp; H20 &amp; "RC")</f>
        <v>DD</v>
      </c>
      <c r="BE20" s="334" t="s">
        <v>800</v>
      </c>
      <c r="BF20" s="334" t="s">
        <v>721</v>
      </c>
      <c r="BG20" s="334" t="s">
        <v>801</v>
      </c>
    </row>
    <row r="21" spans="1:59" s="12" customFormat="1" ht="17.5" x14ac:dyDescent="0.35">
      <c r="A21" s="22">
        <f>A20+1</f>
        <v>3</v>
      </c>
      <c r="B21" s="53" t="s">
        <v>795</v>
      </c>
      <c r="C21" s="53" t="s">
        <v>27</v>
      </c>
      <c r="D21" s="57"/>
      <c r="E21" s="95">
        <v>352</v>
      </c>
      <c r="F21" s="95">
        <v>352</v>
      </c>
      <c r="G21" s="26"/>
      <c r="H21" s="26"/>
      <c r="I21" s="21"/>
      <c r="J21" s="26"/>
      <c r="K21" s="26"/>
      <c r="L21" s="26"/>
      <c r="M21" s="26" t="s">
        <v>53</v>
      </c>
      <c r="N21" s="29" t="s">
        <v>172</v>
      </c>
      <c r="O21" s="81">
        <v>45412</v>
      </c>
      <c r="P21" s="26" t="s">
        <v>53</v>
      </c>
      <c r="Q21" s="325" t="s">
        <v>181</v>
      </c>
      <c r="R21" s="84">
        <v>45785</v>
      </c>
      <c r="S21" s="21"/>
      <c r="T21" s="21"/>
      <c r="U21" s="21"/>
      <c r="V21" s="21"/>
      <c r="W21" s="29" t="str">
        <f t="array" ref="W21">IF((Y21&lt;&gt;"")*(Z21=""), "WIP", IF((Y21&lt;&gt;"")*(Z21&lt;&gt;""), "Completed", ""))</f>
        <v/>
      </c>
      <c r="X21" s="9">
        <f t="array" ref="X21">IFERROR(INDEX('WIP-FDN'!E:E, MATCH(1, ('WIP-FDN'!B:B='Master Sheet'!B21)*1, 0)), "")</f>
        <v>0</v>
      </c>
      <c r="Y21" s="81" t="str">
        <f t="array" ref="Y21">IFERROR(IF(INDEX('WIP-FDN'!G:G, MATCH(1, ('WIP-FDN'!B:B=B21)*1, 0)) = "", "", INDEX('WIP-FDN'!G:G, MATCH(1, ('WIP-FDN'!B:B=B21)*1, 0))), "")</f>
        <v/>
      </c>
      <c r="Z21" s="81" t="str">
        <f t="array" ref="Z21">IFERROR(IF(INDEX('WIP-FDN'!H:H, MATCH(1, ('WIP-FDN'!B:B=B21)*1, 0)) = "", "", INDEX('WIP-FDN'!H:H, MATCH(1, ('WIP-FDN'!B:B=B21)*1, 0))), "")</f>
        <v/>
      </c>
      <c r="AA21" s="9"/>
      <c r="AB21" s="9"/>
      <c r="AC21" s="81"/>
      <c r="AD21" s="81"/>
      <c r="AE21" s="9"/>
      <c r="AF21" s="9"/>
      <c r="AG21" s="81"/>
      <c r="AH21" s="8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82" t="str">
        <f t="shared" si="3"/>
        <v>DA</v>
      </c>
      <c r="BE21" s="334" t="s">
        <v>800</v>
      </c>
      <c r="BF21" s="334" t="s">
        <v>721</v>
      </c>
      <c r="BG21" s="334" t="s">
        <v>801</v>
      </c>
    </row>
    <row r="22" spans="1:59" s="12" customFormat="1" ht="17.5" x14ac:dyDescent="0.35">
      <c r="A22" s="22">
        <f>A21+1</f>
        <v>4</v>
      </c>
      <c r="B22" s="53" t="s">
        <v>796</v>
      </c>
      <c r="C22" s="53" t="s">
        <v>27</v>
      </c>
      <c r="D22" s="57"/>
      <c r="E22" s="95">
        <v>316.28800000000001</v>
      </c>
      <c r="F22" s="95">
        <v>316.28800000000001</v>
      </c>
      <c r="G22" s="26"/>
      <c r="H22" s="26"/>
      <c r="I22" s="21"/>
      <c r="J22" s="26"/>
      <c r="K22" s="26"/>
      <c r="L22" s="26"/>
      <c r="M22" s="26" t="s">
        <v>53</v>
      </c>
      <c r="N22" s="29" t="s">
        <v>172</v>
      </c>
      <c r="O22" s="81">
        <v>45412</v>
      </c>
      <c r="P22" s="26" t="s">
        <v>53</v>
      </c>
      <c r="Q22" s="325" t="s">
        <v>181</v>
      </c>
      <c r="R22" s="84">
        <v>45785</v>
      </c>
      <c r="S22" s="21"/>
      <c r="T22" s="21"/>
      <c r="U22" s="21"/>
      <c r="V22" s="21"/>
      <c r="W22" s="29" t="str">
        <f t="array" ref="W22">IF((Y22&lt;&gt;"")*(Z22=""), "WIP", IF((Y22&lt;&gt;"")*(Z22&lt;&gt;""), "Completed", ""))</f>
        <v/>
      </c>
      <c r="X22" s="9" t="str">
        <f t="array" ref="X22">IFERROR(INDEX('WIP-FDN'!E:E, MATCH(1, ('WIP-FDN'!B:B='Master Sheet'!B22)*1, 0)), "")</f>
        <v/>
      </c>
      <c r="Y22" s="81" t="str">
        <f t="array" ref="Y22">IFERROR(IF(INDEX('WIP-FDN'!G:G, MATCH(1, ('WIP-FDN'!B:B=B22)*1, 0)) = "", "", INDEX('WIP-FDN'!G:G, MATCH(1, ('WIP-FDN'!B:B=B22)*1, 0))), "")</f>
        <v/>
      </c>
      <c r="Z22" s="81" t="str">
        <f t="array" ref="Z22">IFERROR(IF(INDEX('WIP-FDN'!H:H, MATCH(1, ('WIP-FDN'!B:B=B22)*1, 0)) = "", "", INDEX('WIP-FDN'!H:H, MATCH(1, ('WIP-FDN'!B:B=B22)*1, 0))), "")</f>
        <v/>
      </c>
      <c r="AA22" s="9"/>
      <c r="AB22" s="9"/>
      <c r="AC22" s="81"/>
      <c r="AD22" s="81"/>
      <c r="AE22" s="9"/>
      <c r="AF22" s="9"/>
      <c r="AG22" s="81"/>
      <c r="AH22" s="8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82" t="str">
        <f t="shared" si="3"/>
        <v>DA</v>
      </c>
      <c r="BE22" s="334" t="s">
        <v>800</v>
      </c>
      <c r="BF22" s="334" t="s">
        <v>721</v>
      </c>
      <c r="BG22" s="334" t="s">
        <v>801</v>
      </c>
    </row>
    <row r="23" spans="1:59" s="12" customFormat="1" ht="17.5" x14ac:dyDescent="0.35">
      <c r="A23" s="22">
        <f t="shared" ref="A23:A86" si="4">A22+1</f>
        <v>5</v>
      </c>
      <c r="B23" s="53" t="s">
        <v>153</v>
      </c>
      <c r="C23" s="53" t="s">
        <v>28</v>
      </c>
      <c r="D23" s="57" t="s">
        <v>158</v>
      </c>
      <c r="E23" s="95">
        <v>322.61099999999999</v>
      </c>
      <c r="F23" s="95">
        <v>322.61099999999999</v>
      </c>
      <c r="G23" s="26" t="str">
        <f>IFERROR(INDEX('WIP-FDN'!D:D,MATCH('Master Sheet'!B23, 'WIP-FDN'!B:B,0)),"")</f>
        <v/>
      </c>
      <c r="H23" s="26"/>
      <c r="I23" s="312"/>
      <c r="J23" s="26"/>
      <c r="K23" s="26"/>
      <c r="L23" s="26"/>
      <c r="M23" s="26" t="s">
        <v>53</v>
      </c>
      <c r="N23" s="29" t="s">
        <v>172</v>
      </c>
      <c r="O23" s="81">
        <v>45412</v>
      </c>
      <c r="P23" s="26" t="s">
        <v>53</v>
      </c>
      <c r="Q23" s="325" t="s">
        <v>181</v>
      </c>
      <c r="R23" s="84">
        <v>45785</v>
      </c>
      <c r="S23" s="21"/>
      <c r="T23" s="21"/>
      <c r="U23" s="21"/>
      <c r="V23" s="21"/>
      <c r="W23" s="29" t="str">
        <f t="array" ref="W23">IF((Y23&lt;&gt;"")*(Z23=""), "WIP", IF((Y23&lt;&gt;"")*(Z23&lt;&gt;""), "Completed", ""))</f>
        <v/>
      </c>
      <c r="X23" s="9" t="str">
        <f t="array" ref="X23">IFERROR(INDEX('WIP-FDN'!E:E, MATCH(1, ('WIP-FDN'!B:B='Master Sheet'!B23)*1, 0)), "")</f>
        <v/>
      </c>
      <c r="Y23" s="81" t="str">
        <f t="array" ref="Y23">IFERROR(IF(INDEX('WIP-FDN'!G:G, MATCH(1, ('WIP-FDN'!B:B=B23)*1, 0)) = "", "", INDEX('WIP-FDN'!G:G, MATCH(1, ('WIP-FDN'!B:B=B23)*1, 0))), "")</f>
        <v/>
      </c>
      <c r="Z23" s="81" t="str">
        <f t="array" ref="Z23">IFERROR(IF(INDEX('WIP-FDN'!H:H, MATCH(1, ('WIP-FDN'!B:B=B23)*1, 0)) = "", "", INDEX('WIP-FDN'!H:H, MATCH(1, ('WIP-FDN'!B:B=B23)*1, 0))), "")</f>
        <v/>
      </c>
      <c r="AA23" s="9"/>
      <c r="AB23" s="9" t="str">
        <f t="shared" si="1"/>
        <v/>
      </c>
      <c r="AC23" s="81"/>
      <c r="AD23" s="81"/>
      <c r="AE23" s="9" t="str">
        <f t="shared" si="2"/>
        <v/>
      </c>
      <c r="AF23" s="9" t="str">
        <f>IFERROR(INDEX('WIP-ERC'!E:E,MATCH(B23, 'WIP-ERC'!B:B,0)),"")</f>
        <v/>
      </c>
      <c r="AG23" s="81" t="str">
        <f>IFERROR(IF(INDEX('WIP-ERC'!G:G,MATCH(B23,'WIP-ERC'!B:B,0))="","",(INDEX('WIP-ERC'!G:G,MATCH(B23,'WIP-ERC'!B:B,0)))),"")</f>
        <v/>
      </c>
      <c r="AH23" s="81" t="str">
        <f>IFERROR(IF(INDEX('WIP-ERC'!H:H,MATCH(B23,'WIP-ERC'!B:B,0))="","",(INDEX('WIP-ERC'!H:H,MATCH(B23,'WIP-ERC'!B:B,0)))),"")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82" t="str">
        <f t="shared" si="3"/>
        <v>DD</v>
      </c>
      <c r="BE23" s="334" t="s">
        <v>800</v>
      </c>
      <c r="BF23" s="334" t="s">
        <v>721</v>
      </c>
      <c r="BG23" s="334" t="s">
        <v>801</v>
      </c>
    </row>
    <row r="24" spans="1:59" s="12" customFormat="1" ht="17.5" x14ac:dyDescent="0.35">
      <c r="A24" s="22">
        <f t="shared" si="4"/>
        <v>6</v>
      </c>
      <c r="B24" s="53" t="s">
        <v>154</v>
      </c>
      <c r="C24" s="53" t="s">
        <v>28</v>
      </c>
      <c r="D24" s="55" t="s">
        <v>159</v>
      </c>
      <c r="E24" s="95">
        <v>361.15899999999999</v>
      </c>
      <c r="F24" s="95">
        <v>361.15899999999999</v>
      </c>
      <c r="G24" s="26" t="str">
        <f>IFERROR(INDEX('WIP-FDN'!D:D,MATCH('Master Sheet'!B24, 'WIP-FDN'!B:B,0)),"")</f>
        <v/>
      </c>
      <c r="H24" s="26"/>
      <c r="I24" s="312" t="s">
        <v>696</v>
      </c>
      <c r="J24" s="26"/>
      <c r="K24" s="26"/>
      <c r="L24" s="26"/>
      <c r="M24" s="26" t="s">
        <v>53</v>
      </c>
      <c r="N24" s="29" t="s">
        <v>172</v>
      </c>
      <c r="O24" s="81">
        <v>45412</v>
      </c>
      <c r="P24" s="26" t="s">
        <v>53</v>
      </c>
      <c r="Q24" s="325" t="s">
        <v>181</v>
      </c>
      <c r="R24" s="84">
        <v>45785</v>
      </c>
      <c r="S24" s="21"/>
      <c r="T24" s="21"/>
      <c r="U24" s="21"/>
      <c r="V24" s="21"/>
      <c r="W24" s="29" t="str">
        <f t="array" ref="W24">IF((Y24&lt;&gt;"")*(Z24=""), "WIP", IF((Y24&lt;&gt;"")*(Z24&lt;&gt;""), "Completed", ""))</f>
        <v/>
      </c>
      <c r="X24" s="9" t="str">
        <f t="array" ref="X24">IFERROR(INDEX('WIP-FDN'!E:E, MATCH(1, ('WIP-FDN'!B:B='Master Sheet'!B24)*1, 0)), "")</f>
        <v/>
      </c>
      <c r="Y24" s="81" t="str">
        <f t="array" ref="Y24">IFERROR(IF(INDEX('WIP-FDN'!G:G, MATCH(1, ('WIP-FDN'!B:B=B24)*1, 0)) = "", "", INDEX('WIP-FDN'!G:G, MATCH(1, ('WIP-FDN'!B:B=B24)*1, 0))), "")</f>
        <v/>
      </c>
      <c r="Z24" s="81" t="str">
        <f t="array" ref="Z24">IFERROR(IF(INDEX('WIP-FDN'!H:H, MATCH(1, ('WIP-FDN'!B:B=B24)*1, 0)) = "", "", INDEX('WIP-FDN'!H:H, MATCH(1, ('WIP-FDN'!B:B=B24)*1, 0))), "")</f>
        <v/>
      </c>
      <c r="AA24" s="9"/>
      <c r="AB24" s="9" t="str">
        <f t="shared" si="1"/>
        <v/>
      </c>
      <c r="AC24" s="81"/>
      <c r="AD24" s="81"/>
      <c r="AE24" s="9" t="str">
        <f t="shared" si="2"/>
        <v/>
      </c>
      <c r="AF24" s="9" t="str">
        <f>IFERROR(INDEX('WIP-ERC'!E:E,MATCH(B24, 'WIP-ERC'!B:B,0)),"")</f>
        <v/>
      </c>
      <c r="AG24" s="81" t="str">
        <f>IFERROR(IF(INDEX('WIP-ERC'!G:G,MATCH(B24,'WIP-ERC'!B:B,0))="","",(INDEX('WIP-ERC'!G:G,MATCH(B24,'WIP-ERC'!B:B,0)))),"")</f>
        <v/>
      </c>
      <c r="AH24" s="81" t="str">
        <f>IFERROR(IF(INDEX('WIP-ERC'!H:H,MATCH(B24,'WIP-ERC'!B:B,0))="","",(INDEX('WIP-ERC'!H:H,MATCH(B24,'WIP-ERC'!B:B,0)))),"")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82" t="str">
        <f t="shared" si="3"/>
        <v>DD</v>
      </c>
      <c r="BE24" s="334" t="s">
        <v>800</v>
      </c>
      <c r="BF24" s="334" t="s">
        <v>721</v>
      </c>
      <c r="BG24" s="334" t="s">
        <v>801</v>
      </c>
    </row>
    <row r="25" spans="1:59" s="93" customFormat="1" ht="17.5" x14ac:dyDescent="0.35">
      <c r="A25" s="22">
        <f t="shared" si="4"/>
        <v>7</v>
      </c>
      <c r="B25" s="30" t="s">
        <v>617</v>
      </c>
      <c r="C25" s="59" t="s">
        <v>274</v>
      </c>
      <c r="D25" s="56" t="s">
        <v>207</v>
      </c>
      <c r="E25" s="330">
        <v>175</v>
      </c>
      <c r="F25" s="330">
        <v>175</v>
      </c>
      <c r="G25" s="26" t="str">
        <f>IFERROR(INDEX('WIP-FDN'!D:D,MATCH('Master Sheet'!B25, 'WIP-FDN'!B:B,0)),"")</f>
        <v/>
      </c>
      <c r="H25" s="29"/>
      <c r="I25" s="305"/>
      <c r="J25" s="26">
        <v>1</v>
      </c>
      <c r="K25" s="27" t="s">
        <v>53</v>
      </c>
      <c r="L25" s="94">
        <v>45461</v>
      </c>
      <c r="M25" s="26" t="s">
        <v>53</v>
      </c>
      <c r="N25" s="29" t="s">
        <v>172</v>
      </c>
      <c r="O25" s="85">
        <v>45601</v>
      </c>
      <c r="P25" s="29" t="s">
        <v>53</v>
      </c>
      <c r="Q25" s="277" t="s">
        <v>230</v>
      </c>
      <c r="R25" s="85">
        <v>45624</v>
      </c>
      <c r="S25" s="29" t="s">
        <v>53</v>
      </c>
      <c r="T25" s="277" t="s">
        <v>230</v>
      </c>
      <c r="U25" s="85">
        <v>45731</v>
      </c>
      <c r="V25" s="34"/>
      <c r="W25" s="29" t="str">
        <f t="array" ref="W25">IF((Y25&lt;&gt;"")*(Z25=""), "WIP", IF((Y25&lt;&gt;"")*(Z25&lt;&gt;""), "Completed", ""))</f>
        <v/>
      </c>
      <c r="X25" s="9" t="str">
        <f t="array" ref="X25">IFERROR(INDEX('WIP-FDN'!E:E, MATCH(1, ('WIP-FDN'!B:B='Master Sheet'!B25)*1, 0)), "")</f>
        <v/>
      </c>
      <c r="Y25" s="81" t="str">
        <f t="array" ref="Y25">IFERROR(IF(INDEX('WIP-FDN'!G:G, MATCH(1, ('WIP-FDN'!B:B=B25)*1, 0)) = "", "", INDEX('WIP-FDN'!G:G, MATCH(1, ('WIP-FDN'!B:B=B25)*1, 0))), "")</f>
        <v/>
      </c>
      <c r="Z25" s="81" t="str">
        <f t="array" ref="Z25">IFERROR(IF(INDEX('WIP-FDN'!H:H, MATCH(1, ('WIP-FDN'!B:B=B25)*1, 0)) = "", "", INDEX('WIP-FDN'!H:H, MATCH(1, ('WIP-FDN'!B:B=B25)*1, 0))), "")</f>
        <v/>
      </c>
      <c r="AA25" s="9"/>
      <c r="AB25" s="9" t="str">
        <f t="shared" si="1"/>
        <v/>
      </c>
      <c r="AC25" s="81"/>
      <c r="AD25" s="81"/>
      <c r="AE25" s="9" t="str">
        <f t="shared" si="2"/>
        <v/>
      </c>
      <c r="AF25" s="9" t="str">
        <f>IFERROR(INDEX('WIP-ERC'!E:E,MATCH(B25, 'WIP-ERC'!B:B,0)),"")</f>
        <v/>
      </c>
      <c r="AG25" s="81" t="str">
        <f>IFERROR(IF(INDEX('WIP-ERC'!G:G,MATCH(B25,'WIP-ERC'!B:B,0))="","",(INDEX('WIP-ERC'!G:G,MATCH(B25,'WIP-ERC'!B:B,0)))),"")</f>
        <v/>
      </c>
      <c r="AH25" s="81" t="str">
        <f>IFERROR(IF(INDEX('WIP-ERC'!H:H,MATCH(B25,'WIP-ERC'!B:B,0))="","",(INDEX('WIP-ERC'!H:H,MATCH(B25,'WIP-ERC'!B:B,0)))),"")</f>
        <v/>
      </c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282" t="str">
        <f t="shared" si="3"/>
        <v>CD60+3</v>
      </c>
      <c r="BE25" s="334" t="s">
        <v>800</v>
      </c>
      <c r="BF25" s="334" t="s">
        <v>721</v>
      </c>
      <c r="BG25" s="334" t="s">
        <v>801</v>
      </c>
    </row>
    <row r="26" spans="1:59" s="93" customFormat="1" ht="17.5" x14ac:dyDescent="0.35">
      <c r="A26" s="22">
        <f t="shared" si="4"/>
        <v>8</v>
      </c>
      <c r="B26" s="30" t="s">
        <v>683</v>
      </c>
      <c r="C26" s="275" t="s">
        <v>166</v>
      </c>
      <c r="D26" s="56"/>
      <c r="E26" s="330">
        <v>170.845</v>
      </c>
      <c r="F26" s="330">
        <v>170.845</v>
      </c>
      <c r="G26" s="26" t="str">
        <f>IFERROR(INDEX('WIP-FDN'!D:D,MATCH('Master Sheet'!B26, 'WIP-FDN'!B:B,0)),"")</f>
        <v/>
      </c>
      <c r="H26" s="29" t="s">
        <v>606</v>
      </c>
      <c r="I26" s="305" t="s">
        <v>686</v>
      </c>
      <c r="J26" s="26"/>
      <c r="K26" s="27"/>
      <c r="L26" s="94"/>
      <c r="M26" s="116" t="s">
        <v>53</v>
      </c>
      <c r="N26" s="117" t="s">
        <v>172</v>
      </c>
      <c r="O26" s="118">
        <v>45601</v>
      </c>
      <c r="P26" s="117" t="s">
        <v>53</v>
      </c>
      <c r="Q26" s="277" t="s">
        <v>230</v>
      </c>
      <c r="R26" s="118">
        <v>45624</v>
      </c>
      <c r="S26" s="117" t="s">
        <v>53</v>
      </c>
      <c r="T26" s="277" t="s">
        <v>230</v>
      </c>
      <c r="U26" s="118">
        <v>45731</v>
      </c>
      <c r="V26" s="34"/>
      <c r="W26" s="29" t="str">
        <f t="array" ref="W26">IF((Y26&lt;&gt;"")*(Z26=""), "WIP", IF((Y26&lt;&gt;"")*(Z26&lt;&gt;""), "Completed", ""))</f>
        <v/>
      </c>
      <c r="X26" s="9" t="str">
        <f t="array" ref="X26">IFERROR(INDEX('WIP-FDN'!E:E, MATCH(1, ('WIP-FDN'!B:B='Master Sheet'!B26)*1, 0)), "")</f>
        <v/>
      </c>
      <c r="Y26" s="81" t="str">
        <f t="array" ref="Y26">IFERROR(IF(INDEX('WIP-FDN'!G:G, MATCH(1, ('WIP-FDN'!B:B=B26)*1, 0)) = "", "", INDEX('WIP-FDN'!G:G, MATCH(1, ('WIP-FDN'!B:B=B26)*1, 0))), "")</f>
        <v/>
      </c>
      <c r="Z26" s="81" t="str">
        <f t="array" ref="Z26">IFERROR(IF(INDEX('WIP-FDN'!H:H, MATCH(1, ('WIP-FDN'!B:B=B26)*1, 0)) = "", "", INDEX('WIP-FDN'!H:H, MATCH(1, ('WIP-FDN'!B:B=B26)*1, 0))), "")</f>
        <v/>
      </c>
      <c r="AA26" s="9"/>
      <c r="AB26" s="9" t="str">
        <f t="shared" si="1"/>
        <v/>
      </c>
      <c r="AC26" s="81"/>
      <c r="AD26" s="81"/>
      <c r="AE26" s="9" t="str">
        <f>IF(AND(AG26&lt;&gt;"", AH26=""), "WIP", IF(AND(AG26&lt;&gt;"", AH26&lt;&gt;""), "Completed", ""))</f>
        <v/>
      </c>
      <c r="AF26" s="9" t="str">
        <f>IFERROR(INDEX('WIP-ERC'!E:E,MATCH(B26, 'WIP-ERC'!B:B,0)),"")</f>
        <v/>
      </c>
      <c r="AG26" s="81" t="str">
        <f>IFERROR(IF(INDEX('WIP-ERC'!G:G,MATCH(B26,'WIP-ERC'!B:B,0))="","",(INDEX('WIP-ERC'!G:G,MATCH(B26,'WIP-ERC'!B:B,0)))),"")</f>
        <v/>
      </c>
      <c r="AH26" s="81" t="str">
        <f>IFERROR(IF(INDEX('WIP-ERC'!H:H,MATCH(B26,'WIP-ERC'!B:B,0))="","",(INDEX('WIP-ERC'!H:H,MATCH(B26,'WIP-ERC'!B:B,0)))),"")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282" t="str">
        <f t="shared" si="3"/>
        <v>CB1+0_1MRC</v>
      </c>
      <c r="BE26" s="334" t="s">
        <v>800</v>
      </c>
      <c r="BF26" s="334" t="s">
        <v>721</v>
      </c>
      <c r="BG26" s="334" t="s">
        <v>801</v>
      </c>
    </row>
    <row r="27" spans="1:59" s="93" customFormat="1" ht="17.5" x14ac:dyDescent="0.35">
      <c r="A27" s="22">
        <f t="shared" si="4"/>
        <v>9</v>
      </c>
      <c r="B27" s="30" t="s">
        <v>618</v>
      </c>
      <c r="C27" s="276" t="s">
        <v>521</v>
      </c>
      <c r="D27" s="56" t="s">
        <v>619</v>
      </c>
      <c r="E27" s="330">
        <v>314.58699999999999</v>
      </c>
      <c r="F27" s="330">
        <v>314.58699999999999</v>
      </c>
      <c r="G27" s="26" t="str">
        <f>IFERROR(INDEX('WIP-FDN'!D:D,MATCH('Master Sheet'!B27, 'WIP-FDN'!B:B,0)),"")</f>
        <v/>
      </c>
      <c r="H27" s="29" t="s">
        <v>606</v>
      </c>
      <c r="I27" s="316" t="s">
        <v>687</v>
      </c>
      <c r="J27" s="27"/>
      <c r="K27" s="27"/>
      <c r="L27" s="27"/>
      <c r="M27" s="26" t="s">
        <v>53</v>
      </c>
      <c r="N27" s="29" t="s">
        <v>172</v>
      </c>
      <c r="O27" s="85">
        <v>45601</v>
      </c>
      <c r="P27" s="29" t="s">
        <v>53</v>
      </c>
      <c r="Q27" s="277" t="s">
        <v>230</v>
      </c>
      <c r="R27" s="85">
        <v>45624</v>
      </c>
      <c r="S27" s="29" t="s">
        <v>53</v>
      </c>
      <c r="T27" s="277" t="s">
        <v>230</v>
      </c>
      <c r="U27" s="85">
        <v>45731</v>
      </c>
      <c r="V27" s="34"/>
      <c r="W27" s="29" t="str">
        <f t="array" ref="W27">IF((Y27&lt;&gt;"")*(Z27=""), "WIP", IF((Y27&lt;&gt;"")*(Z27&lt;&gt;""), "Completed", ""))</f>
        <v/>
      </c>
      <c r="X27" s="9" t="str">
        <f t="array" ref="X27">IFERROR(INDEX('WIP-FDN'!E:E, MATCH(1, ('WIP-FDN'!B:B='Master Sheet'!B27)*1, 0)), "")</f>
        <v/>
      </c>
      <c r="Y27" s="81" t="str">
        <f t="array" ref="Y27">IFERROR(IF(INDEX('WIP-FDN'!G:G, MATCH(1, ('WIP-FDN'!B:B=B27)*1, 0)) = "", "", INDEX('WIP-FDN'!G:G, MATCH(1, ('WIP-FDN'!B:B=B27)*1, 0))), "")</f>
        <v/>
      </c>
      <c r="Z27" s="81" t="str">
        <f t="array" ref="Z27">IFERROR(IF(INDEX('WIP-FDN'!H:H, MATCH(1, ('WIP-FDN'!B:B=B27)*1, 0)) = "", "", INDEX('WIP-FDN'!H:H, MATCH(1, ('WIP-FDN'!B:B=B27)*1, 0))), "")</f>
        <v/>
      </c>
      <c r="AA27" s="9"/>
      <c r="AB27" s="9" t="str">
        <f t="shared" si="1"/>
        <v/>
      </c>
      <c r="AC27" s="81"/>
      <c r="AD27" s="81"/>
      <c r="AE27" s="9" t="str">
        <f t="shared" ref="AE27:AE90" si="5">IF(AND(AG27&lt;&gt;"", AH27=""), "WIP", IF(AND(AG27&lt;&gt;"", AH27&lt;&gt;""), "Completed", ""))</f>
        <v/>
      </c>
      <c r="AF27" s="9" t="str">
        <f>IFERROR(INDEX('WIP-ERC'!E:E,MATCH(B27, 'WIP-ERC'!B:B,0)),"")</f>
        <v/>
      </c>
      <c r="AG27" s="81" t="str">
        <f>IFERROR(IF(INDEX('WIP-ERC'!G:G,MATCH(B27,'WIP-ERC'!B:B,0))="","",(INDEX('WIP-ERC'!G:G,MATCH(B27,'WIP-ERC'!B:B,0)))),"")</f>
        <v/>
      </c>
      <c r="AH27" s="81" t="str">
        <f>IFERROR(IF(INDEX('WIP-ERC'!H:H,MATCH(B27,'WIP-ERC'!B:B,0))="","",(INDEX('WIP-ERC'!H:H,MATCH(B27,'WIP-ERC'!B:B,0)))),"")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282" t="str">
        <f t="shared" si="3"/>
        <v>CD45-3_1MRC</v>
      </c>
      <c r="BE27" s="334" t="s">
        <v>800</v>
      </c>
      <c r="BF27" s="334" t="s">
        <v>721</v>
      </c>
      <c r="BG27" s="334" t="s">
        <v>801</v>
      </c>
    </row>
    <row r="28" spans="1:59" s="93" customFormat="1" ht="17.5" x14ac:dyDescent="0.35">
      <c r="A28" s="22">
        <f t="shared" si="4"/>
        <v>10</v>
      </c>
      <c r="B28" s="30" t="s">
        <v>620</v>
      </c>
      <c r="C28" s="276" t="s">
        <v>217</v>
      </c>
      <c r="D28" s="56" t="s">
        <v>207</v>
      </c>
      <c r="E28" s="330">
        <v>327.55200000000002</v>
      </c>
      <c r="F28" s="330">
        <v>327.55200000000002</v>
      </c>
      <c r="G28" s="26" t="str">
        <f>IFERROR(INDEX('WIP-FDN'!D:D,MATCH('Master Sheet'!B28, 'WIP-FDN'!B:B,0)),"")</f>
        <v>Pile</v>
      </c>
      <c r="H28" s="29" t="s">
        <v>606</v>
      </c>
      <c r="I28" s="34"/>
      <c r="J28" s="27"/>
      <c r="K28" s="27"/>
      <c r="L28" s="27"/>
      <c r="M28" s="26" t="s">
        <v>53</v>
      </c>
      <c r="N28" s="29" t="s">
        <v>172</v>
      </c>
      <c r="O28" s="85">
        <v>45601</v>
      </c>
      <c r="P28" s="29" t="s">
        <v>53</v>
      </c>
      <c r="Q28" s="277" t="s">
        <v>230</v>
      </c>
      <c r="R28" s="85">
        <v>45624</v>
      </c>
      <c r="S28" s="29" t="s">
        <v>53</v>
      </c>
      <c r="T28" s="277" t="s">
        <v>230</v>
      </c>
      <c r="U28" s="85">
        <v>45731</v>
      </c>
      <c r="V28" s="34"/>
      <c r="W28" s="29" t="str">
        <f t="array" ref="W28">IF((Y28&lt;&gt;"")*(Z28=""), "WIP", IF((Y28&lt;&gt;"")*(Z28&lt;&gt;""), "Completed", ""))</f>
        <v>Completed</v>
      </c>
      <c r="X28" s="9" t="str">
        <f t="array" ref="X28">IFERROR(INDEX('WIP-FDN'!E:E, MATCH(1, ('WIP-FDN'!B:B='Master Sheet'!B28)*1, 0)), "")</f>
        <v>Everest Group</v>
      </c>
      <c r="Y28" s="81">
        <f t="array" ref="Y28">IFERROR(IF(INDEX('WIP-FDN'!G:G, MATCH(1, ('WIP-FDN'!B:B=B28)*1, 0)) = "", "", INDEX('WIP-FDN'!G:G, MATCH(1, ('WIP-FDN'!B:B=B28)*1, 0))), "")</f>
        <v>46066</v>
      </c>
      <c r="Z28" s="81">
        <f t="array" ref="Z28">IFERROR(IF(INDEX('WIP-FDN'!H:H, MATCH(1, ('WIP-FDN'!B:B=B28)*1, 0)) = "", "", INDEX('WIP-FDN'!H:H, MATCH(1, ('WIP-FDN'!B:B=B28)*1, 0))), "")</f>
        <v>46071</v>
      </c>
      <c r="AA28" s="9"/>
      <c r="AB28" s="9" t="str">
        <f t="shared" si="1"/>
        <v>Everest Group</v>
      </c>
      <c r="AC28" s="81"/>
      <c r="AD28" s="81"/>
      <c r="AE28" s="9" t="str">
        <f t="shared" si="5"/>
        <v/>
      </c>
      <c r="AF28" s="9" t="str">
        <f>IFERROR(INDEX('WIP-ERC'!E:E,MATCH(B28, 'WIP-ERC'!B:B,0)),"")</f>
        <v/>
      </c>
      <c r="AG28" s="81" t="str">
        <f>IFERROR(IF(INDEX('WIP-ERC'!G:G,MATCH(B28,'WIP-ERC'!B:B,0))="","",(INDEX('WIP-ERC'!G:G,MATCH(B28,'WIP-ERC'!B:B,0)))),"")</f>
        <v/>
      </c>
      <c r="AH28" s="81" t="str">
        <f>IFERROR(IF(INDEX('WIP-ERC'!H:H,MATCH(B28,'WIP-ERC'!B:B,0))="","",(INDEX('WIP-ERC'!H:H,MATCH(B28,'WIP-ERC'!B:B,0)))),"")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282" t="str">
        <f t="shared" si="3"/>
        <v>CA-3_1MRC</v>
      </c>
      <c r="BE28" s="334" t="s">
        <v>800</v>
      </c>
      <c r="BF28" s="334" t="s">
        <v>721</v>
      </c>
      <c r="BG28" s="334" t="s">
        <v>801</v>
      </c>
    </row>
    <row r="29" spans="1:59" s="93" customFormat="1" ht="17.5" x14ac:dyDescent="0.35">
      <c r="A29" s="22">
        <f t="shared" si="4"/>
        <v>11</v>
      </c>
      <c r="B29" s="30" t="s">
        <v>621</v>
      </c>
      <c r="C29" s="276" t="s">
        <v>520</v>
      </c>
      <c r="D29" s="56" t="s">
        <v>207</v>
      </c>
      <c r="E29" s="330">
        <v>399.053</v>
      </c>
      <c r="F29" s="330">
        <v>399.053</v>
      </c>
      <c r="G29" s="26">
        <f>IFERROR(INDEX('WIP-FDN'!D:D,MATCH('Master Sheet'!B29, 'WIP-FDN'!B:B,0)),"")</f>
        <v>0</v>
      </c>
      <c r="H29" s="29" t="s">
        <v>606</v>
      </c>
      <c r="I29" s="34"/>
      <c r="J29" s="27"/>
      <c r="K29" s="27"/>
      <c r="L29" s="27"/>
      <c r="M29" s="26" t="s">
        <v>53</v>
      </c>
      <c r="N29" s="29" t="s">
        <v>172</v>
      </c>
      <c r="O29" s="85">
        <v>45601</v>
      </c>
      <c r="P29" s="29" t="s">
        <v>53</v>
      </c>
      <c r="Q29" s="277" t="s">
        <v>230</v>
      </c>
      <c r="R29" s="85">
        <v>45624</v>
      </c>
      <c r="S29" s="29" t="s">
        <v>53</v>
      </c>
      <c r="T29" s="277" t="s">
        <v>230</v>
      </c>
      <c r="U29" s="85">
        <v>45731</v>
      </c>
      <c r="V29" s="34"/>
      <c r="W29" s="29" t="str">
        <f t="array" ref="W29">IF((Y29&lt;&gt;"")*(Z29=""), "WIP", IF((Y29&lt;&gt;"")*(Z29&lt;&gt;""), "Completed", ""))</f>
        <v/>
      </c>
      <c r="X29" s="9">
        <f t="array" ref="X29">IFERROR(INDEX('WIP-FDN'!E:E, MATCH(1, ('WIP-FDN'!B:B='Master Sheet'!B29)*1, 0)), "")</f>
        <v>0</v>
      </c>
      <c r="Y29" s="81" t="str">
        <f t="array" ref="Y29">IFERROR(IF(INDEX('WIP-FDN'!G:G, MATCH(1, ('WIP-FDN'!B:B=B29)*1, 0)) = "", "", INDEX('WIP-FDN'!G:G, MATCH(1, ('WIP-FDN'!B:B=B29)*1, 0))), "")</f>
        <v/>
      </c>
      <c r="Z29" s="81" t="str">
        <f t="array" ref="Z29">IFERROR(IF(INDEX('WIP-FDN'!H:H, MATCH(1, ('WIP-FDN'!B:B=B29)*1, 0)) = "", "", INDEX('WIP-FDN'!H:H, MATCH(1, ('WIP-FDN'!B:B=B29)*1, 0))), "")</f>
        <v/>
      </c>
      <c r="AA29" s="9"/>
      <c r="AB29" s="9">
        <f t="shared" si="1"/>
        <v>0</v>
      </c>
      <c r="AC29" s="81"/>
      <c r="AD29" s="81"/>
      <c r="AE29" s="9" t="str">
        <f t="shared" si="5"/>
        <v/>
      </c>
      <c r="AF29" s="9" t="str">
        <f>IFERROR(INDEX('WIP-ERC'!E:E,MATCH(B29, 'WIP-ERC'!B:B,0)),"")</f>
        <v/>
      </c>
      <c r="AG29" s="81" t="str">
        <f>IFERROR(IF(INDEX('WIP-ERC'!G:G,MATCH(B29,'WIP-ERC'!B:B,0))="","",(INDEX('WIP-ERC'!G:G,MATCH(B29,'WIP-ERC'!B:B,0)))),"")</f>
        <v/>
      </c>
      <c r="AH29" s="81" t="str">
        <f>IFERROR(IF(INDEX('WIP-ERC'!H:H,MATCH(B29,'WIP-ERC'!B:B,0))="","",(INDEX('WIP-ERC'!H:H,MATCH(B29,'WIP-ERC'!B:B,0)))),"")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282" t="str">
        <f t="shared" si="3"/>
        <v>CA+9_1MRC</v>
      </c>
      <c r="BE29" s="334" t="s">
        <v>722</v>
      </c>
      <c r="BF29" s="334" t="s">
        <v>721</v>
      </c>
      <c r="BG29" s="334" t="s">
        <v>801</v>
      </c>
    </row>
    <row r="30" spans="1:59" s="93" customFormat="1" ht="17.5" x14ac:dyDescent="0.35">
      <c r="A30" s="22">
        <f t="shared" si="4"/>
        <v>12</v>
      </c>
      <c r="B30" s="30" t="s">
        <v>622</v>
      </c>
      <c r="C30" s="276" t="s">
        <v>707</v>
      </c>
      <c r="D30" s="56" t="s">
        <v>623</v>
      </c>
      <c r="E30" s="330">
        <v>290.50099999999998</v>
      </c>
      <c r="F30" s="330">
        <v>290.50099999999998</v>
      </c>
      <c r="G30" s="26" t="str">
        <f>IFERROR(INDEX('WIP-FDN'!D:D,MATCH('Master Sheet'!B30, 'WIP-FDN'!B:B,0)),"")</f>
        <v/>
      </c>
      <c r="H30" s="29" t="s">
        <v>606</v>
      </c>
      <c r="I30" s="309"/>
      <c r="J30" s="27"/>
      <c r="K30" s="27"/>
      <c r="L30" s="27"/>
      <c r="M30" s="26" t="s">
        <v>53</v>
      </c>
      <c r="N30" s="29" t="s">
        <v>172</v>
      </c>
      <c r="O30" s="85">
        <v>45601</v>
      </c>
      <c r="P30" s="29" t="s">
        <v>53</v>
      </c>
      <c r="Q30" s="277" t="s">
        <v>230</v>
      </c>
      <c r="R30" s="85">
        <v>45624</v>
      </c>
      <c r="S30" s="29" t="s">
        <v>53</v>
      </c>
      <c r="T30" s="277" t="s">
        <v>230</v>
      </c>
      <c r="U30" s="85">
        <v>45731</v>
      </c>
      <c r="V30" s="34"/>
      <c r="W30" s="29" t="str">
        <f t="array" ref="W30">IF((Y30&lt;&gt;"")*(Z30=""), "WIP", IF((Y30&lt;&gt;"")*(Z30&lt;&gt;""), "Completed", ""))</f>
        <v/>
      </c>
      <c r="X30" s="9" t="str">
        <f t="array" ref="X30">IFERROR(INDEX('WIP-FDN'!E:E, MATCH(1, ('WIP-FDN'!B:B='Master Sheet'!B30)*1, 0)), "")</f>
        <v/>
      </c>
      <c r="Y30" s="81" t="str">
        <f t="array" ref="Y30">IFERROR(IF(INDEX('WIP-FDN'!G:G, MATCH(1, ('WIP-FDN'!B:B=B30)*1, 0)) = "", "", INDEX('WIP-FDN'!G:G, MATCH(1, ('WIP-FDN'!B:B=B30)*1, 0))), "")</f>
        <v/>
      </c>
      <c r="Z30" s="81" t="str">
        <f t="array" ref="Z30">IFERROR(IF(INDEX('WIP-FDN'!H:H, MATCH(1, ('WIP-FDN'!B:B=B30)*1, 0)) = "", "", INDEX('WIP-FDN'!H:H, MATCH(1, ('WIP-FDN'!B:B=B30)*1, 0))), "")</f>
        <v/>
      </c>
      <c r="AA30" s="9"/>
      <c r="AB30" s="9" t="str">
        <f t="shared" si="1"/>
        <v/>
      </c>
      <c r="AC30" s="81"/>
      <c r="AD30" s="81"/>
      <c r="AE30" s="9" t="str">
        <f t="shared" si="5"/>
        <v/>
      </c>
      <c r="AF30" s="9" t="str">
        <f>IFERROR(INDEX('WIP-ERC'!E:E,MATCH(B30, 'WIP-ERC'!B:B,0)),"")</f>
        <v/>
      </c>
      <c r="AG30" s="81" t="str">
        <f>IFERROR(IF(INDEX('WIP-ERC'!G:G,MATCH(B30,'WIP-ERC'!B:B,0))="","",(INDEX('WIP-ERC'!G:G,MATCH(B30,'WIP-ERC'!B:B,0)))),"")</f>
        <v/>
      </c>
      <c r="AH30" s="81" t="str">
        <f>IFERROR(IF(INDEX('WIP-ERC'!H:H,MATCH(B30,'WIP-ERC'!B:B,0))="","",(INDEX('WIP-ERC'!H:H,MATCH(B30,'WIP-ERC'!B:B,0)))),"")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282" t="str">
        <f t="shared" si="3"/>
        <v>CD60+30_1MRC</v>
      </c>
      <c r="BE30" s="334" t="s">
        <v>722</v>
      </c>
      <c r="BF30" s="334" t="s">
        <v>721</v>
      </c>
      <c r="BG30" s="334" t="s">
        <v>801</v>
      </c>
    </row>
    <row r="31" spans="1:59" s="93" customFormat="1" ht="17.5" x14ac:dyDescent="0.35">
      <c r="A31" s="22">
        <f t="shared" si="4"/>
        <v>13</v>
      </c>
      <c r="B31" s="30" t="s">
        <v>624</v>
      </c>
      <c r="C31" s="276" t="s">
        <v>247</v>
      </c>
      <c r="D31" s="56" t="s">
        <v>625</v>
      </c>
      <c r="E31" s="330">
        <v>362.63900000000001</v>
      </c>
      <c r="F31" s="330">
        <v>362.63900000000001</v>
      </c>
      <c r="G31" s="26" t="str">
        <f>IFERROR(INDEX('WIP-FDN'!D:D,MATCH('Master Sheet'!B31, 'WIP-FDN'!B:B,0)),"")</f>
        <v/>
      </c>
      <c r="H31" s="29" t="s">
        <v>606</v>
      </c>
      <c r="I31" s="309" t="s">
        <v>688</v>
      </c>
      <c r="J31" s="27"/>
      <c r="K31" s="27"/>
      <c r="L31" s="27"/>
      <c r="M31" s="26" t="s">
        <v>53</v>
      </c>
      <c r="N31" s="29" t="s">
        <v>172</v>
      </c>
      <c r="O31" s="85">
        <v>45601</v>
      </c>
      <c r="P31" s="29" t="s">
        <v>53</v>
      </c>
      <c r="Q31" s="277" t="s">
        <v>230</v>
      </c>
      <c r="R31" s="85">
        <v>45624</v>
      </c>
      <c r="S31" s="29" t="s">
        <v>53</v>
      </c>
      <c r="T31" s="277" t="s">
        <v>230</v>
      </c>
      <c r="U31" s="85">
        <v>45731</v>
      </c>
      <c r="V31" s="34"/>
      <c r="W31" s="29" t="str">
        <f t="array" ref="W31">IF((Y31&lt;&gt;"")*(Z31=""), "WIP", IF((Y31&lt;&gt;"")*(Z31&lt;&gt;""), "Completed", ""))</f>
        <v/>
      </c>
      <c r="X31" s="9" t="str">
        <f t="array" ref="X31">IFERROR(INDEX('WIP-FDN'!E:E, MATCH(1, ('WIP-FDN'!B:B='Master Sheet'!B31)*1, 0)), "")</f>
        <v/>
      </c>
      <c r="Y31" s="81" t="str">
        <f t="array" ref="Y31">IFERROR(IF(INDEX('WIP-FDN'!G:G, MATCH(1, ('WIP-FDN'!B:B=B31)*1, 0)) = "", "", INDEX('WIP-FDN'!G:G, MATCH(1, ('WIP-FDN'!B:B=B31)*1, 0))), "")</f>
        <v/>
      </c>
      <c r="Z31" s="81" t="str">
        <f t="array" ref="Z31">IFERROR(IF(INDEX('WIP-FDN'!H:H, MATCH(1, ('WIP-FDN'!B:B=B31)*1, 0)) = "", "", INDEX('WIP-FDN'!H:H, MATCH(1, ('WIP-FDN'!B:B=B31)*1, 0))), "")</f>
        <v/>
      </c>
      <c r="AA31" s="9"/>
      <c r="AB31" s="9" t="str">
        <f t="shared" si="1"/>
        <v/>
      </c>
      <c r="AC31" s="81"/>
      <c r="AD31" s="81"/>
      <c r="AE31" s="9" t="str">
        <f t="shared" si="5"/>
        <v/>
      </c>
      <c r="AF31" s="9" t="str">
        <f>IFERROR(INDEX('WIP-ERC'!E:E,MATCH(B31, 'WIP-ERC'!B:B,0)),"")</f>
        <v/>
      </c>
      <c r="AG31" s="81" t="str">
        <f>IFERROR(IF(INDEX('WIP-ERC'!G:G,MATCH(B31,'WIP-ERC'!B:B,0))="","",(INDEX('WIP-ERC'!G:G,MATCH(B31,'WIP-ERC'!B:B,0)))),"")</f>
        <v/>
      </c>
      <c r="AH31" s="81" t="str">
        <f>IFERROR(IF(INDEX('WIP-ERC'!H:H,MATCH(B31,'WIP-ERC'!B:B,0))="","",(INDEX('WIP-ERC'!H:H,MATCH(B31,'WIP-ERC'!B:B,0)))),"")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282" t="str">
        <f t="shared" si="3"/>
        <v>CD60+25_1MRC</v>
      </c>
      <c r="BE31" s="334" t="s">
        <v>722</v>
      </c>
      <c r="BF31" s="334" t="s">
        <v>721</v>
      </c>
      <c r="BG31" s="334" t="s">
        <v>801</v>
      </c>
    </row>
    <row r="32" spans="1:59" s="93" customFormat="1" ht="17.5" x14ac:dyDescent="0.35">
      <c r="A32" s="22">
        <f t="shared" si="4"/>
        <v>14</v>
      </c>
      <c r="B32" s="30" t="s">
        <v>626</v>
      </c>
      <c r="C32" s="276" t="s">
        <v>166</v>
      </c>
      <c r="D32" s="56" t="s">
        <v>627</v>
      </c>
      <c r="E32" s="330">
        <v>366.36500000000001</v>
      </c>
      <c r="F32" s="330">
        <v>366.36500000000001</v>
      </c>
      <c r="G32" s="26" t="str">
        <f>IFERROR(INDEX('WIP-FDN'!D:D,MATCH('Master Sheet'!B32, 'WIP-FDN'!B:B,0)),"")</f>
        <v/>
      </c>
      <c r="H32" s="29" t="s">
        <v>606</v>
      </c>
      <c r="I32" s="34"/>
      <c r="J32" s="27"/>
      <c r="K32" s="27"/>
      <c r="L32" s="27"/>
      <c r="M32" s="26" t="s">
        <v>53</v>
      </c>
      <c r="N32" s="29" t="s">
        <v>172</v>
      </c>
      <c r="O32" s="85">
        <v>45601</v>
      </c>
      <c r="P32" s="29" t="s">
        <v>53</v>
      </c>
      <c r="Q32" s="277" t="s">
        <v>230</v>
      </c>
      <c r="R32" s="85">
        <v>45624</v>
      </c>
      <c r="S32" s="29" t="s">
        <v>53</v>
      </c>
      <c r="T32" s="277" t="s">
        <v>230</v>
      </c>
      <c r="U32" s="85">
        <v>45731</v>
      </c>
      <c r="V32" s="34"/>
      <c r="W32" s="29" t="str">
        <f t="array" ref="W32">IF((Y32&lt;&gt;"")*(Z32=""), "WIP", IF((Y32&lt;&gt;"")*(Z32&lt;&gt;""), "Completed", ""))</f>
        <v/>
      </c>
      <c r="X32" s="9" t="str">
        <f t="array" ref="X32">IFERROR(INDEX('WIP-FDN'!E:E, MATCH(1, ('WIP-FDN'!B:B='Master Sheet'!B32)*1, 0)), "")</f>
        <v/>
      </c>
      <c r="Y32" s="81" t="str">
        <f t="array" ref="Y32">IFERROR(IF(INDEX('WIP-FDN'!G:G, MATCH(1, ('WIP-FDN'!B:B=B32)*1, 0)) = "", "", INDEX('WIP-FDN'!G:G, MATCH(1, ('WIP-FDN'!B:B=B32)*1, 0))), "")</f>
        <v/>
      </c>
      <c r="Z32" s="81" t="str">
        <f t="array" ref="Z32">IFERROR(IF(INDEX('WIP-FDN'!H:H, MATCH(1, ('WIP-FDN'!B:B=B32)*1, 0)) = "", "", INDEX('WIP-FDN'!H:H, MATCH(1, ('WIP-FDN'!B:B=B32)*1, 0))), "")</f>
        <v/>
      </c>
      <c r="AA32" s="9"/>
      <c r="AB32" s="9" t="str">
        <f t="shared" si="1"/>
        <v/>
      </c>
      <c r="AC32" s="81"/>
      <c r="AD32" s="81"/>
      <c r="AE32" s="9" t="str">
        <f t="shared" si="5"/>
        <v/>
      </c>
      <c r="AF32" s="9" t="str">
        <f>IFERROR(INDEX('WIP-ERC'!E:E,MATCH(B32, 'WIP-ERC'!B:B,0)),"")</f>
        <v/>
      </c>
      <c r="AG32" s="81" t="str">
        <f>IFERROR(IF(INDEX('WIP-ERC'!G:G,MATCH(B32,'WIP-ERC'!B:B,0))="","",(INDEX('WIP-ERC'!G:G,MATCH(B32,'WIP-ERC'!B:B,0)))),"")</f>
        <v/>
      </c>
      <c r="AH32" s="81" t="str">
        <f>IFERROR(IF(INDEX('WIP-ERC'!H:H,MATCH(B32,'WIP-ERC'!B:B,0))="","",(INDEX('WIP-ERC'!H:H,MATCH(B32,'WIP-ERC'!B:B,0)))),"")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282" t="str">
        <f t="shared" si="3"/>
        <v>CB1+0_1MRC</v>
      </c>
      <c r="BE32" s="334" t="s">
        <v>722</v>
      </c>
      <c r="BF32" s="334" t="s">
        <v>721</v>
      </c>
      <c r="BG32" s="334" t="s">
        <v>801</v>
      </c>
    </row>
    <row r="33" spans="1:59" s="93" customFormat="1" ht="17.5" x14ac:dyDescent="0.35">
      <c r="A33" s="22">
        <f t="shared" si="4"/>
        <v>15</v>
      </c>
      <c r="B33" s="30" t="s">
        <v>628</v>
      </c>
      <c r="C33" s="276" t="s">
        <v>217</v>
      </c>
      <c r="D33" s="56" t="s">
        <v>207</v>
      </c>
      <c r="E33" s="330">
        <v>371.68299999999999</v>
      </c>
      <c r="F33" s="330">
        <v>371.68299999999999</v>
      </c>
      <c r="G33" s="26" t="str">
        <f>IFERROR(INDEX('WIP-FDN'!D:D,MATCH('Master Sheet'!B33, 'WIP-FDN'!B:B,0)),"")</f>
        <v/>
      </c>
      <c r="H33" s="29" t="s">
        <v>606</v>
      </c>
      <c r="I33" s="34"/>
      <c r="J33" s="27"/>
      <c r="K33" s="27"/>
      <c r="L33" s="27"/>
      <c r="M33" s="26" t="s">
        <v>53</v>
      </c>
      <c r="N33" s="29" t="s">
        <v>172</v>
      </c>
      <c r="O33" s="85">
        <v>45601</v>
      </c>
      <c r="P33" s="29" t="s">
        <v>53</v>
      </c>
      <c r="Q33" s="277" t="s">
        <v>230</v>
      </c>
      <c r="R33" s="85">
        <v>45624</v>
      </c>
      <c r="S33" s="29" t="s">
        <v>53</v>
      </c>
      <c r="T33" s="277" t="s">
        <v>230</v>
      </c>
      <c r="U33" s="85">
        <v>45731</v>
      </c>
      <c r="V33" s="34"/>
      <c r="W33" s="29" t="str">
        <f t="array" ref="W33">IF((Y33&lt;&gt;"")*(Z33=""), "WIP", IF((Y33&lt;&gt;"")*(Z33&lt;&gt;""), "Completed", ""))</f>
        <v/>
      </c>
      <c r="X33" s="9" t="str">
        <f t="array" ref="X33">IFERROR(INDEX('WIP-FDN'!E:E, MATCH(1, ('WIP-FDN'!B:B='Master Sheet'!B33)*1, 0)), "")</f>
        <v/>
      </c>
      <c r="Y33" s="81" t="str">
        <f t="array" ref="Y33">IFERROR(IF(INDEX('WIP-FDN'!G:G, MATCH(1, ('WIP-FDN'!B:B=B33)*1, 0)) = "", "", INDEX('WIP-FDN'!G:G, MATCH(1, ('WIP-FDN'!B:B=B33)*1, 0))), "")</f>
        <v/>
      </c>
      <c r="Z33" s="81" t="str">
        <f t="array" ref="Z33">IFERROR(IF(INDEX('WIP-FDN'!H:H, MATCH(1, ('WIP-FDN'!B:B=B33)*1, 0)) = "", "", INDEX('WIP-FDN'!H:H, MATCH(1, ('WIP-FDN'!B:B=B33)*1, 0))), "")</f>
        <v/>
      </c>
      <c r="AA33" s="9"/>
      <c r="AB33" s="9" t="str">
        <f t="shared" si="1"/>
        <v/>
      </c>
      <c r="AC33" s="81"/>
      <c r="AD33" s="81"/>
      <c r="AE33" s="9" t="str">
        <f t="shared" si="5"/>
        <v/>
      </c>
      <c r="AF33" s="9" t="str">
        <f>IFERROR(INDEX('WIP-ERC'!E:E,MATCH(B33, 'WIP-ERC'!B:B,0)),"")</f>
        <v/>
      </c>
      <c r="AG33" s="81" t="str">
        <f>IFERROR(IF(INDEX('WIP-ERC'!G:G,MATCH(B33,'WIP-ERC'!B:B,0))="","",(INDEX('WIP-ERC'!G:G,MATCH(B33,'WIP-ERC'!B:B,0)))),"")</f>
        <v/>
      </c>
      <c r="AH33" s="81" t="str">
        <f>IFERROR(IF(INDEX('WIP-ERC'!H:H,MATCH(B33,'WIP-ERC'!B:B,0))="","",(INDEX('WIP-ERC'!H:H,MATCH(B33,'WIP-ERC'!B:B,0)))),"")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282" t="str">
        <f t="shared" si="3"/>
        <v>CA-3_1MRC</v>
      </c>
      <c r="BE33" s="334" t="s">
        <v>722</v>
      </c>
      <c r="BF33" s="334" t="s">
        <v>721</v>
      </c>
      <c r="BG33" s="334" t="s">
        <v>801</v>
      </c>
    </row>
    <row r="34" spans="1:59" s="93" customFormat="1" ht="17.5" x14ac:dyDescent="0.35">
      <c r="A34" s="22">
        <f t="shared" si="4"/>
        <v>16</v>
      </c>
      <c r="B34" s="30" t="s">
        <v>629</v>
      </c>
      <c r="C34" s="276" t="s">
        <v>165</v>
      </c>
      <c r="D34" s="56" t="s">
        <v>207</v>
      </c>
      <c r="E34" s="330">
        <v>370.06400000000002</v>
      </c>
      <c r="F34" s="330">
        <v>370.06400000000002</v>
      </c>
      <c r="G34" s="26" t="str">
        <f>IFERROR(INDEX('WIP-FDN'!D:D,MATCH('Master Sheet'!B34, 'WIP-FDN'!B:B,0)),"")</f>
        <v/>
      </c>
      <c r="H34" s="29" t="s">
        <v>606</v>
      </c>
      <c r="I34" s="34"/>
      <c r="J34" s="27"/>
      <c r="K34" s="27"/>
      <c r="L34" s="27"/>
      <c r="M34" s="26" t="s">
        <v>53</v>
      </c>
      <c r="N34" s="29" t="s">
        <v>172</v>
      </c>
      <c r="O34" s="85">
        <v>45601</v>
      </c>
      <c r="P34" s="29" t="s">
        <v>53</v>
      </c>
      <c r="Q34" s="277" t="s">
        <v>230</v>
      </c>
      <c r="R34" s="85">
        <v>45624</v>
      </c>
      <c r="S34" s="29" t="s">
        <v>53</v>
      </c>
      <c r="T34" s="277" t="s">
        <v>230</v>
      </c>
      <c r="U34" s="85">
        <v>45731</v>
      </c>
      <c r="V34" s="34"/>
      <c r="W34" s="29" t="str">
        <f t="array" ref="W34">IF((Y34&lt;&gt;"")*(Z34=""), "WIP", IF((Y34&lt;&gt;"")*(Z34&lt;&gt;""), "Completed", ""))</f>
        <v/>
      </c>
      <c r="X34" s="9" t="str">
        <f t="array" ref="X34">IFERROR(INDEX('WIP-FDN'!E:E, MATCH(1, ('WIP-FDN'!B:B='Master Sheet'!B34)*1, 0)), "")</f>
        <v/>
      </c>
      <c r="Y34" s="81" t="str">
        <f t="array" ref="Y34">IFERROR(IF(INDEX('WIP-FDN'!G:G, MATCH(1, ('WIP-FDN'!B:B=B34)*1, 0)) = "", "", INDEX('WIP-FDN'!G:G, MATCH(1, ('WIP-FDN'!B:B=B34)*1, 0))), "")</f>
        <v/>
      </c>
      <c r="Z34" s="81" t="str">
        <f t="array" ref="Z34">IFERROR(IF(INDEX('WIP-FDN'!H:H, MATCH(1, ('WIP-FDN'!B:B=B34)*1, 0)) = "", "", INDEX('WIP-FDN'!H:H, MATCH(1, ('WIP-FDN'!B:B=B34)*1, 0))), "")</f>
        <v/>
      </c>
      <c r="AA34" s="9"/>
      <c r="AB34" s="9" t="str">
        <f t="shared" si="1"/>
        <v/>
      </c>
      <c r="AC34" s="81"/>
      <c r="AD34" s="81"/>
      <c r="AE34" s="9" t="str">
        <f t="shared" si="5"/>
        <v/>
      </c>
      <c r="AF34" s="9" t="str">
        <f>IFERROR(INDEX('WIP-ERC'!E:E,MATCH(B34, 'WIP-ERC'!B:B,0)),"")</f>
        <v/>
      </c>
      <c r="AG34" s="81" t="str">
        <f>IFERROR(IF(INDEX('WIP-ERC'!G:G,MATCH(B34,'WIP-ERC'!B:B,0))="","",(INDEX('WIP-ERC'!G:G,MATCH(B34,'WIP-ERC'!B:B,0)))),"")</f>
        <v/>
      </c>
      <c r="AH34" s="81" t="str">
        <f>IFERROR(IF(INDEX('WIP-ERC'!H:H,MATCH(B34,'WIP-ERC'!B:B,0))="","",(INDEX('WIP-ERC'!H:H,MATCH(B34,'WIP-ERC'!B:B,0)))),"")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282" t="str">
        <f t="shared" si="3"/>
        <v>CA+0_1MRC</v>
      </c>
      <c r="BE34" s="334" t="s">
        <v>722</v>
      </c>
      <c r="BF34" s="334" t="s">
        <v>721</v>
      </c>
      <c r="BG34" s="334" t="s">
        <v>801</v>
      </c>
    </row>
    <row r="35" spans="1:59" s="93" customFormat="1" ht="17.5" x14ac:dyDescent="0.35">
      <c r="A35" s="22">
        <f t="shared" si="4"/>
        <v>17</v>
      </c>
      <c r="B35" s="30" t="s">
        <v>630</v>
      </c>
      <c r="C35" s="276" t="s">
        <v>217</v>
      </c>
      <c r="D35" s="56" t="s">
        <v>207</v>
      </c>
      <c r="E35" s="330">
        <v>378.60899999999998</v>
      </c>
      <c r="F35" s="330">
        <v>378.60899999999998</v>
      </c>
      <c r="G35" s="26" t="str">
        <f>IFERROR(INDEX('WIP-FDN'!D:D,MATCH('Master Sheet'!B35, 'WIP-FDN'!B:B,0)),"")</f>
        <v/>
      </c>
      <c r="H35" s="29" t="s">
        <v>606</v>
      </c>
      <c r="I35" s="34"/>
      <c r="J35" s="27"/>
      <c r="K35" s="27"/>
      <c r="L35" s="27"/>
      <c r="M35" s="26" t="s">
        <v>53</v>
      </c>
      <c r="N35" s="29" t="s">
        <v>172</v>
      </c>
      <c r="O35" s="85">
        <v>45601</v>
      </c>
      <c r="P35" s="29" t="s">
        <v>53</v>
      </c>
      <c r="Q35" s="277" t="s">
        <v>230</v>
      </c>
      <c r="R35" s="85">
        <v>45624</v>
      </c>
      <c r="S35" s="29" t="s">
        <v>53</v>
      </c>
      <c r="T35" s="277" t="s">
        <v>230</v>
      </c>
      <c r="U35" s="85">
        <v>45731</v>
      </c>
      <c r="V35" s="34"/>
      <c r="W35" s="29" t="str">
        <f t="array" ref="W35">IF((Y35&lt;&gt;"")*(Z35=""), "WIP", IF((Y35&lt;&gt;"")*(Z35&lt;&gt;""), "Completed", ""))</f>
        <v/>
      </c>
      <c r="X35" s="9" t="str">
        <f t="array" ref="X35">IFERROR(INDEX('WIP-FDN'!E:E, MATCH(1, ('WIP-FDN'!B:B='Master Sheet'!B35)*1, 0)), "")</f>
        <v/>
      </c>
      <c r="Y35" s="81" t="str">
        <f t="array" ref="Y35">IFERROR(IF(INDEX('WIP-FDN'!G:G, MATCH(1, ('WIP-FDN'!B:B=B35)*1, 0)) = "", "", INDEX('WIP-FDN'!G:G, MATCH(1, ('WIP-FDN'!B:B=B35)*1, 0))), "")</f>
        <v/>
      </c>
      <c r="Z35" s="81" t="str">
        <f t="array" ref="Z35">IFERROR(IF(INDEX('WIP-FDN'!H:H, MATCH(1, ('WIP-FDN'!B:B=B35)*1, 0)) = "", "", INDEX('WIP-FDN'!H:H, MATCH(1, ('WIP-FDN'!B:B=B35)*1, 0))), "")</f>
        <v/>
      </c>
      <c r="AA35" s="9"/>
      <c r="AB35" s="9" t="str">
        <f t="shared" si="1"/>
        <v/>
      </c>
      <c r="AC35" s="81"/>
      <c r="AD35" s="81"/>
      <c r="AE35" s="9" t="str">
        <f t="shared" si="5"/>
        <v/>
      </c>
      <c r="AF35" s="9" t="str">
        <f>IFERROR(INDEX('WIP-ERC'!E:E,MATCH(B35, 'WIP-ERC'!B:B,0)),"")</f>
        <v/>
      </c>
      <c r="AG35" s="81" t="str">
        <f>IFERROR(IF(INDEX('WIP-ERC'!G:G,MATCH(B35,'WIP-ERC'!B:B,0))="","",(INDEX('WIP-ERC'!G:G,MATCH(B35,'WIP-ERC'!B:B,0)))),"")</f>
        <v/>
      </c>
      <c r="AH35" s="81" t="str">
        <f>IFERROR(IF(INDEX('WIP-ERC'!H:H,MATCH(B35,'WIP-ERC'!B:B,0))="","",(INDEX('WIP-ERC'!H:H,MATCH(B35,'WIP-ERC'!B:B,0)))),"")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282" t="str">
        <f t="shared" si="3"/>
        <v>CA-3_1MRC</v>
      </c>
      <c r="BE35" s="334" t="s">
        <v>722</v>
      </c>
      <c r="BF35" s="334" t="s">
        <v>721</v>
      </c>
      <c r="BG35" s="334" t="s">
        <v>801</v>
      </c>
    </row>
    <row r="36" spans="1:59" s="93" customFormat="1" ht="17.5" x14ac:dyDescent="0.35">
      <c r="A36" s="22">
        <f t="shared" si="4"/>
        <v>18</v>
      </c>
      <c r="B36" s="30" t="s">
        <v>631</v>
      </c>
      <c r="C36" s="276" t="s">
        <v>165</v>
      </c>
      <c r="D36" s="56" t="s">
        <v>207</v>
      </c>
      <c r="E36" s="330">
        <v>367.78500000000003</v>
      </c>
      <c r="F36" s="330">
        <v>367.78500000000003</v>
      </c>
      <c r="G36" s="26" t="str">
        <f>IFERROR(INDEX('WIP-FDN'!D:D,MATCH('Master Sheet'!B36, 'WIP-FDN'!B:B,0)),"")</f>
        <v/>
      </c>
      <c r="H36" s="29" t="s">
        <v>606</v>
      </c>
      <c r="I36" s="34"/>
      <c r="J36" s="27"/>
      <c r="K36" s="27"/>
      <c r="L36" s="27"/>
      <c r="M36" s="26" t="s">
        <v>53</v>
      </c>
      <c r="N36" s="29" t="s">
        <v>172</v>
      </c>
      <c r="O36" s="85">
        <v>45601</v>
      </c>
      <c r="P36" s="29" t="s">
        <v>53</v>
      </c>
      <c r="Q36" s="277" t="s">
        <v>230</v>
      </c>
      <c r="R36" s="85">
        <v>45624</v>
      </c>
      <c r="S36" s="29" t="s">
        <v>53</v>
      </c>
      <c r="T36" s="277" t="s">
        <v>230</v>
      </c>
      <c r="U36" s="85">
        <v>45731</v>
      </c>
      <c r="V36" s="34"/>
      <c r="W36" s="29" t="str">
        <f t="array" ref="W36">IF((Y36&lt;&gt;"")*(Z36=""), "WIP", IF((Y36&lt;&gt;"")*(Z36&lt;&gt;""), "Completed", ""))</f>
        <v/>
      </c>
      <c r="X36" s="9" t="str">
        <f t="array" ref="X36">IFERROR(INDEX('WIP-FDN'!E:E, MATCH(1, ('WIP-FDN'!B:B='Master Sheet'!B36)*1, 0)), "")</f>
        <v/>
      </c>
      <c r="Y36" s="81" t="str">
        <f t="array" ref="Y36">IFERROR(IF(INDEX('WIP-FDN'!G:G, MATCH(1, ('WIP-FDN'!B:B=B36)*1, 0)) = "", "", INDEX('WIP-FDN'!G:G, MATCH(1, ('WIP-FDN'!B:B=B36)*1, 0))), "")</f>
        <v/>
      </c>
      <c r="Z36" s="81" t="str">
        <f t="array" ref="Z36">IFERROR(IF(INDEX('WIP-FDN'!H:H, MATCH(1, ('WIP-FDN'!B:B=B36)*1, 0)) = "", "", INDEX('WIP-FDN'!H:H, MATCH(1, ('WIP-FDN'!B:B=B36)*1, 0))), "")</f>
        <v/>
      </c>
      <c r="AA36" s="9" t="str">
        <f t="shared" ref="AA36" si="6">IF(AND(AC36&lt;&gt;"", AD36=""), "WIP", IF(AND(AC36&lt;&gt;"", AD36&lt;&gt;""), "Completed", ""))</f>
        <v>Completed</v>
      </c>
      <c r="AB36" s="9" t="str">
        <f t="shared" si="1"/>
        <v/>
      </c>
      <c r="AC36" s="81">
        <v>45776</v>
      </c>
      <c r="AD36" s="81">
        <v>45808</v>
      </c>
      <c r="AE36" s="9" t="str">
        <f t="shared" si="5"/>
        <v/>
      </c>
      <c r="AF36" s="9" t="str">
        <f>IFERROR(INDEX('WIP-ERC'!E:E,MATCH(B36, 'WIP-ERC'!B:B,0)),"")</f>
        <v/>
      </c>
      <c r="AG36" s="81" t="str">
        <f>IFERROR(IF(INDEX('WIP-ERC'!G:G,MATCH(B36,'WIP-ERC'!B:B,0))="","",(INDEX('WIP-ERC'!G:G,MATCH(B36,'WIP-ERC'!B:B,0)))),"")</f>
        <v/>
      </c>
      <c r="AH36" s="81" t="str">
        <f>IFERROR(IF(INDEX('WIP-ERC'!H:H,MATCH(B36,'WIP-ERC'!B:B,0))="","",(INDEX('WIP-ERC'!H:H,MATCH(B36,'WIP-ERC'!B:B,0)))),"")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282" t="str">
        <f t="shared" si="3"/>
        <v>CA+0_1MRC</v>
      </c>
      <c r="BE36" s="334" t="s">
        <v>722</v>
      </c>
      <c r="BF36" s="334" t="s">
        <v>721</v>
      </c>
      <c r="BG36" s="334" t="s">
        <v>801</v>
      </c>
    </row>
    <row r="37" spans="1:59" s="12" customFormat="1" ht="17.5" x14ac:dyDescent="0.35">
      <c r="A37" s="22">
        <f t="shared" si="4"/>
        <v>19</v>
      </c>
      <c r="B37" s="30" t="s">
        <v>632</v>
      </c>
      <c r="C37" s="276" t="s">
        <v>217</v>
      </c>
      <c r="D37" s="56" t="s">
        <v>207</v>
      </c>
      <c r="E37" s="330">
        <v>351.34699999999998</v>
      </c>
      <c r="F37" s="330">
        <v>351.34699999999998</v>
      </c>
      <c r="G37" s="26" t="str">
        <f>IFERROR(INDEX('WIP-FDN'!D:D,MATCH('Master Sheet'!B37, 'WIP-FDN'!B:B,0)),"")</f>
        <v/>
      </c>
      <c r="H37" s="29" t="s">
        <v>606</v>
      </c>
      <c r="I37" s="21"/>
      <c r="J37" s="27"/>
      <c r="K37" s="27"/>
      <c r="L37" s="27"/>
      <c r="M37" s="26" t="s">
        <v>53</v>
      </c>
      <c r="N37" s="9" t="s">
        <v>172</v>
      </c>
      <c r="O37" s="81">
        <v>45601</v>
      </c>
      <c r="P37" s="29" t="s">
        <v>53</v>
      </c>
      <c r="Q37" s="277" t="s">
        <v>230</v>
      </c>
      <c r="R37" s="81">
        <v>45624</v>
      </c>
      <c r="S37" s="29" t="s">
        <v>53</v>
      </c>
      <c r="T37" s="277" t="s">
        <v>230</v>
      </c>
      <c r="U37" s="85">
        <v>45731</v>
      </c>
      <c r="V37" s="21"/>
      <c r="W37" s="29" t="str">
        <f t="array" ref="W37">IF((Y37&lt;&gt;"")*(Z37=""), "WIP", IF((Y37&lt;&gt;"")*(Z37&lt;&gt;""), "Completed", ""))</f>
        <v/>
      </c>
      <c r="X37" s="9" t="str">
        <f t="array" ref="X37">IFERROR(INDEX('WIP-FDN'!E:E, MATCH(1, ('WIP-FDN'!B:B='Master Sheet'!B37)*1, 0)), "")</f>
        <v/>
      </c>
      <c r="Y37" s="81" t="str">
        <f t="array" ref="Y37">IFERROR(IF(INDEX('WIP-FDN'!G:G, MATCH(1, ('WIP-FDN'!B:B=B37)*1, 0)) = "", "", INDEX('WIP-FDN'!G:G, MATCH(1, ('WIP-FDN'!B:B=B37)*1, 0))), "")</f>
        <v/>
      </c>
      <c r="Z37" s="81" t="str">
        <f t="array" ref="Z37">IFERROR(IF(INDEX('WIP-FDN'!H:H, MATCH(1, ('WIP-FDN'!B:B=B37)*1, 0)) = "", "", INDEX('WIP-FDN'!H:H, MATCH(1, ('WIP-FDN'!B:B=B37)*1, 0))), "")</f>
        <v/>
      </c>
      <c r="AA37" s="9" t="str">
        <f t="shared" ref="AA37" si="7">IF(AND(AC37&lt;&gt;"", AD37=""), "WIP", IF(AND(AC37&lt;&gt;"", AD37&lt;&gt;""), "Completed", ""))</f>
        <v>Completed</v>
      </c>
      <c r="AB37" s="9" t="str">
        <f t="shared" ref="AB37" si="8">X37</f>
        <v/>
      </c>
      <c r="AC37" s="81">
        <v>45760</v>
      </c>
      <c r="AD37" s="81">
        <v>45762</v>
      </c>
      <c r="AE37" s="9" t="str">
        <f t="shared" si="5"/>
        <v/>
      </c>
      <c r="AF37" s="9" t="str">
        <f>IFERROR(INDEX('WIP-ERC'!E:E,MATCH(B37, 'WIP-ERC'!B:B,0)),"")</f>
        <v/>
      </c>
      <c r="AG37" s="81" t="str">
        <f>IFERROR(IF(INDEX('WIP-ERC'!G:G,MATCH(B37,'WIP-ERC'!B:B,0))="","",(INDEX('WIP-ERC'!G:G,MATCH(B37,'WIP-ERC'!B:B,0)))),"")</f>
        <v/>
      </c>
      <c r="AH37" s="81" t="str">
        <f>IFERROR(IF(INDEX('WIP-ERC'!H:H,MATCH(B37,'WIP-ERC'!B:B,0))="","",(INDEX('WIP-ERC'!H:H,MATCH(B37,'WIP-ERC'!B:B,0)))),"")</f>
        <v/>
      </c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82" t="str">
        <f t="shared" si="3"/>
        <v>CA-3_1MRC</v>
      </c>
      <c r="BE37" s="334" t="s">
        <v>722</v>
      </c>
      <c r="BF37" s="334" t="s">
        <v>721</v>
      </c>
      <c r="BG37" s="334" t="s">
        <v>801</v>
      </c>
    </row>
    <row r="38" spans="1:59" s="12" customFormat="1" ht="17.5" x14ac:dyDescent="0.35">
      <c r="A38" s="22">
        <f t="shared" si="4"/>
        <v>20</v>
      </c>
      <c r="B38" s="30" t="s">
        <v>633</v>
      </c>
      <c r="C38" s="276" t="s">
        <v>217</v>
      </c>
      <c r="D38" s="56" t="s">
        <v>207</v>
      </c>
      <c r="E38" s="330">
        <v>382.83199999999999</v>
      </c>
      <c r="F38" s="330">
        <v>382.83199999999999</v>
      </c>
      <c r="G38" s="26" t="str">
        <f>IFERROR(INDEX('WIP-FDN'!D:D,MATCH('Master Sheet'!B38, 'WIP-FDN'!B:B,0)),"")</f>
        <v/>
      </c>
      <c r="H38" s="29" t="s">
        <v>606</v>
      </c>
      <c r="I38" s="21"/>
      <c r="J38" s="27"/>
      <c r="K38" s="27"/>
      <c r="L38" s="27"/>
      <c r="M38" s="26" t="s">
        <v>53</v>
      </c>
      <c r="N38" s="9" t="s">
        <v>172</v>
      </c>
      <c r="O38" s="81">
        <v>45601</v>
      </c>
      <c r="P38" s="29" t="s">
        <v>53</v>
      </c>
      <c r="Q38" s="277" t="s">
        <v>230</v>
      </c>
      <c r="R38" s="81">
        <v>45624</v>
      </c>
      <c r="S38" s="29" t="s">
        <v>53</v>
      </c>
      <c r="T38" s="277" t="s">
        <v>230</v>
      </c>
      <c r="U38" s="85">
        <v>45731</v>
      </c>
      <c r="V38" s="21"/>
      <c r="W38" s="29" t="str">
        <f t="array" ref="W38">IF((Y38&lt;&gt;"")*(Z38=""), "WIP", IF((Y38&lt;&gt;"")*(Z38&lt;&gt;""), "Completed", ""))</f>
        <v/>
      </c>
      <c r="X38" s="9" t="str">
        <f t="array" ref="X38">IFERROR(INDEX('WIP-FDN'!E:E, MATCH(1, ('WIP-FDN'!B:B='Master Sheet'!B38)*1, 0)), "")</f>
        <v/>
      </c>
      <c r="Y38" s="81" t="str">
        <f t="array" ref="Y38">IFERROR(IF(INDEX('WIP-FDN'!G:G, MATCH(1, ('WIP-FDN'!B:B=B38)*1, 0)) = "", "", INDEX('WIP-FDN'!G:G, MATCH(1, ('WIP-FDN'!B:B=B38)*1, 0))), "")</f>
        <v/>
      </c>
      <c r="Z38" s="81" t="str">
        <f t="array" ref="Z38">IFERROR(IF(INDEX('WIP-FDN'!H:H, MATCH(1, ('WIP-FDN'!B:B=B38)*1, 0)) = "", "", INDEX('WIP-FDN'!H:H, MATCH(1, ('WIP-FDN'!B:B=B38)*1, 0))), "")</f>
        <v/>
      </c>
      <c r="AA38" s="9"/>
      <c r="AB38" s="9" t="str">
        <f t="shared" si="1"/>
        <v/>
      </c>
      <c r="AC38" s="81"/>
      <c r="AD38" s="81"/>
      <c r="AE38" s="9" t="str">
        <f t="shared" si="5"/>
        <v/>
      </c>
      <c r="AF38" s="9" t="str">
        <f>IFERROR(INDEX('WIP-ERC'!E:E,MATCH(B38, 'WIP-ERC'!B:B,0)),"")</f>
        <v/>
      </c>
      <c r="AG38" s="81" t="str">
        <f>IFERROR(IF(INDEX('WIP-ERC'!G:G,MATCH(B38,'WIP-ERC'!B:B,0))="","",(INDEX('WIP-ERC'!G:G,MATCH(B38,'WIP-ERC'!B:B,0)))),"")</f>
        <v/>
      </c>
      <c r="AH38" s="81" t="str">
        <f>IFERROR(IF(INDEX('WIP-ERC'!H:H,MATCH(B38,'WIP-ERC'!B:B,0))="","",(INDEX('WIP-ERC'!H:H,MATCH(B38,'WIP-ERC'!B:B,0)))),"")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82" t="str">
        <f t="shared" si="3"/>
        <v>CA-3_1MRC</v>
      </c>
      <c r="BE38" s="334" t="s">
        <v>722</v>
      </c>
      <c r="BF38" s="334" t="s">
        <v>721</v>
      </c>
      <c r="BG38" s="334" t="s">
        <v>801</v>
      </c>
    </row>
    <row r="39" spans="1:59" s="12" customFormat="1" ht="17.5" x14ac:dyDescent="0.35">
      <c r="A39" s="22">
        <f t="shared" si="4"/>
        <v>21</v>
      </c>
      <c r="B39" s="30" t="s">
        <v>634</v>
      </c>
      <c r="C39" s="276" t="s">
        <v>165</v>
      </c>
      <c r="D39" s="56" t="s">
        <v>207</v>
      </c>
      <c r="E39" s="330">
        <v>397.34100000000001</v>
      </c>
      <c r="F39" s="330">
        <v>397.34100000000001</v>
      </c>
      <c r="G39" s="26" t="str">
        <f>IFERROR(INDEX('WIP-FDN'!D:D,MATCH('Master Sheet'!B39, 'WIP-FDN'!B:B,0)),"")</f>
        <v/>
      </c>
      <c r="H39" s="29" t="s">
        <v>606</v>
      </c>
      <c r="I39" s="21"/>
      <c r="J39" s="27"/>
      <c r="K39" s="27"/>
      <c r="L39" s="27"/>
      <c r="M39" s="26" t="s">
        <v>53</v>
      </c>
      <c r="N39" s="9" t="s">
        <v>172</v>
      </c>
      <c r="O39" s="81">
        <v>45601</v>
      </c>
      <c r="P39" s="29" t="s">
        <v>53</v>
      </c>
      <c r="Q39" s="277" t="s">
        <v>230</v>
      </c>
      <c r="R39" s="81">
        <v>45624</v>
      </c>
      <c r="S39" s="29" t="s">
        <v>53</v>
      </c>
      <c r="T39" s="277" t="s">
        <v>230</v>
      </c>
      <c r="U39" s="85">
        <v>45731</v>
      </c>
      <c r="V39" s="21"/>
      <c r="W39" s="29" t="str">
        <f t="array" ref="W39">IF((Y39&lt;&gt;"")*(Z39=""), "WIP", IF((Y39&lt;&gt;"")*(Z39&lt;&gt;""), "Completed", ""))</f>
        <v/>
      </c>
      <c r="X39" s="9" t="str">
        <f t="array" ref="X39">IFERROR(INDEX('WIP-FDN'!E:E, MATCH(1, ('WIP-FDN'!B:B='Master Sheet'!B39)*1, 0)), "")</f>
        <v/>
      </c>
      <c r="Y39" s="81" t="str">
        <f t="array" ref="Y39">IFERROR(IF(INDEX('WIP-FDN'!G:G, MATCH(1, ('WIP-FDN'!B:B=B39)*1, 0)) = "", "", INDEX('WIP-FDN'!G:G, MATCH(1, ('WIP-FDN'!B:B=B39)*1, 0))), "")</f>
        <v/>
      </c>
      <c r="Z39" s="81" t="str">
        <f t="array" ref="Z39">IFERROR(IF(INDEX('WIP-FDN'!H:H, MATCH(1, ('WIP-FDN'!B:B=B39)*1, 0)) = "", "", INDEX('WIP-FDN'!H:H, MATCH(1, ('WIP-FDN'!B:B=B39)*1, 0))), "")</f>
        <v/>
      </c>
      <c r="AA39" s="9"/>
      <c r="AB39" s="9" t="str">
        <f t="shared" si="1"/>
        <v/>
      </c>
      <c r="AC39" s="81"/>
      <c r="AD39" s="81"/>
      <c r="AE39" s="9" t="str">
        <f t="shared" si="5"/>
        <v/>
      </c>
      <c r="AF39" s="9" t="str">
        <f>IFERROR(INDEX('WIP-ERC'!E:E,MATCH(B39, 'WIP-ERC'!B:B,0)),"")</f>
        <v/>
      </c>
      <c r="AG39" s="81" t="str">
        <f>IFERROR(IF(INDEX('WIP-ERC'!G:G,MATCH(B39,'WIP-ERC'!B:B,0))="","",(INDEX('WIP-ERC'!G:G,MATCH(B39,'WIP-ERC'!B:B,0)))),"")</f>
        <v/>
      </c>
      <c r="AH39" s="81" t="str">
        <f>IFERROR(IF(INDEX('WIP-ERC'!H:H,MATCH(B39,'WIP-ERC'!B:B,0))="","",(INDEX('WIP-ERC'!H:H,MATCH(B39,'WIP-ERC'!B:B,0)))),"")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82" t="str">
        <f t="shared" si="3"/>
        <v>CA+0_1MRC</v>
      </c>
      <c r="BE39" s="334" t="s">
        <v>722</v>
      </c>
      <c r="BF39" s="334" t="s">
        <v>721</v>
      </c>
      <c r="BG39" s="334" t="s">
        <v>801</v>
      </c>
    </row>
    <row r="40" spans="1:59" s="12" customFormat="1" ht="18" x14ac:dyDescent="0.35">
      <c r="A40" s="22">
        <f t="shared" si="4"/>
        <v>22</v>
      </c>
      <c r="B40" s="30" t="s">
        <v>635</v>
      </c>
      <c r="C40" s="30" t="s">
        <v>168</v>
      </c>
      <c r="D40" s="56" t="s">
        <v>636</v>
      </c>
      <c r="E40" s="330">
        <v>400.64400000000001</v>
      </c>
      <c r="F40" s="330">
        <v>400.64400000000001</v>
      </c>
      <c r="G40" s="26" t="str">
        <f>IFERROR(INDEX('WIP-FDN'!D:D,MATCH('Master Sheet'!B40, 'WIP-FDN'!B:B,0)),"")</f>
        <v/>
      </c>
      <c r="H40" s="29"/>
      <c r="I40" s="21"/>
      <c r="J40" s="27"/>
      <c r="K40" s="27"/>
      <c r="L40" s="27"/>
      <c r="M40" s="26" t="s">
        <v>53</v>
      </c>
      <c r="N40" s="9" t="s">
        <v>172</v>
      </c>
      <c r="O40" s="81">
        <v>45601</v>
      </c>
      <c r="P40" s="273" t="s">
        <v>53</v>
      </c>
      <c r="Q40" s="273" t="s">
        <v>181</v>
      </c>
      <c r="R40" s="274">
        <v>45624</v>
      </c>
      <c r="S40" s="278"/>
      <c r="T40" s="278"/>
      <c r="U40" s="278"/>
      <c r="V40" s="21"/>
      <c r="W40" s="29" t="str">
        <f t="array" ref="W40">IF((Y40&lt;&gt;"")*(Z40=""), "WIP", IF((Y40&lt;&gt;"")*(Z40&lt;&gt;""), "Completed", ""))</f>
        <v/>
      </c>
      <c r="X40" s="9" t="str">
        <f t="array" ref="X40">IFERROR(INDEX('WIP-FDN'!E:E, MATCH(1, ('WIP-FDN'!B:B='Master Sheet'!B40)*1, 0)), "")</f>
        <v/>
      </c>
      <c r="Y40" s="81" t="str">
        <f t="array" ref="Y40">IFERROR(IF(INDEX('WIP-FDN'!G:G, MATCH(1, ('WIP-FDN'!B:B=B40)*1, 0)) = "", "", INDEX('WIP-FDN'!G:G, MATCH(1, ('WIP-FDN'!B:B=B40)*1, 0))), "")</f>
        <v/>
      </c>
      <c r="Z40" s="81" t="str">
        <f t="array" ref="Z40">IFERROR(IF(INDEX('WIP-FDN'!H:H, MATCH(1, ('WIP-FDN'!B:B=B40)*1, 0)) = "", "", INDEX('WIP-FDN'!H:H, MATCH(1, ('WIP-FDN'!B:B=B40)*1, 0))), "")</f>
        <v/>
      </c>
      <c r="AA40" s="9"/>
      <c r="AB40" s="9" t="str">
        <f t="shared" si="1"/>
        <v/>
      </c>
      <c r="AC40" s="81"/>
      <c r="AD40" s="81"/>
      <c r="AE40" s="9" t="str">
        <f t="shared" si="5"/>
        <v/>
      </c>
      <c r="AF40" s="9" t="str">
        <f>IFERROR(INDEX('WIP-ERC'!E:E,MATCH(B40, 'WIP-ERC'!B:B,0)),"")</f>
        <v/>
      </c>
      <c r="AG40" s="81" t="str">
        <f>IFERROR(IF(INDEX('WIP-ERC'!G:G,MATCH(B40,'WIP-ERC'!B:B,0))="","",(INDEX('WIP-ERC'!G:G,MATCH(B40,'WIP-ERC'!B:B,0)))),"")</f>
        <v/>
      </c>
      <c r="AH40" s="81" t="str">
        <f>IFERROR(IF(INDEX('WIP-ERC'!H:H,MATCH(B40,'WIP-ERC'!B:B,0))="","",(INDEX('WIP-ERC'!H:H,MATCH(B40,'WIP-ERC'!B:B,0)))),"")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82" t="str">
        <f t="shared" si="3"/>
        <v>CD60+0</v>
      </c>
      <c r="BE40" s="334" t="s">
        <v>722</v>
      </c>
      <c r="BF40" s="334" t="s">
        <v>721</v>
      </c>
      <c r="BG40" s="334" t="s">
        <v>801</v>
      </c>
    </row>
    <row r="41" spans="1:59" s="12" customFormat="1" ht="17.5" x14ac:dyDescent="0.35">
      <c r="A41" s="22">
        <f t="shared" si="4"/>
        <v>23</v>
      </c>
      <c r="B41" s="30" t="s">
        <v>328</v>
      </c>
      <c r="C41" s="30" t="s">
        <v>168</v>
      </c>
      <c r="D41" s="56" t="s">
        <v>637</v>
      </c>
      <c r="E41" s="330">
        <v>386.166</v>
      </c>
      <c r="F41" s="330">
        <v>386.166</v>
      </c>
      <c r="G41" s="26" t="str">
        <f>IFERROR(INDEX('WIP-FDN'!D:D,MATCH('Master Sheet'!B41, 'WIP-FDN'!B:B,0)),"")</f>
        <v/>
      </c>
      <c r="H41" s="29"/>
      <c r="I41" s="21"/>
      <c r="J41" s="27">
        <v>1</v>
      </c>
      <c r="K41" s="27" t="s">
        <v>53</v>
      </c>
      <c r="L41" s="94">
        <v>45460</v>
      </c>
      <c r="M41" s="26" t="s">
        <v>53</v>
      </c>
      <c r="N41" s="9" t="s">
        <v>172</v>
      </c>
      <c r="O41" s="81">
        <v>45601</v>
      </c>
      <c r="P41" s="29" t="s">
        <v>53</v>
      </c>
      <c r="Q41" s="277" t="s">
        <v>230</v>
      </c>
      <c r="R41" s="81">
        <v>45624</v>
      </c>
      <c r="S41" s="29" t="s">
        <v>53</v>
      </c>
      <c r="T41" s="29" t="s">
        <v>230</v>
      </c>
      <c r="U41" s="85">
        <v>45734</v>
      </c>
      <c r="V41" s="21"/>
      <c r="W41" s="29" t="str">
        <f t="array" ref="W41">IF((Y41&lt;&gt;"")*(Z41=""), "WIP", IF((Y41&lt;&gt;"")*(Z41&lt;&gt;""), "Completed", ""))</f>
        <v/>
      </c>
      <c r="X41" s="9" t="str">
        <f t="array" ref="X41">IFERROR(INDEX('WIP-FDN'!E:E, MATCH(1, ('WIP-FDN'!B:B='Master Sheet'!B41)*1, 0)), "")</f>
        <v/>
      </c>
      <c r="Y41" s="81" t="str">
        <f t="array" ref="Y41">IFERROR(IF(INDEX('WIP-FDN'!G:G, MATCH(1, ('WIP-FDN'!B:B=B41)*1, 0)) = "", "", INDEX('WIP-FDN'!G:G, MATCH(1, ('WIP-FDN'!B:B=B41)*1, 0))), "")</f>
        <v/>
      </c>
      <c r="Z41" s="81" t="str">
        <f t="array" ref="Z41">IFERROR(IF(INDEX('WIP-FDN'!H:H, MATCH(1, ('WIP-FDN'!B:B=B41)*1, 0)) = "", "", INDEX('WIP-FDN'!H:H, MATCH(1, ('WIP-FDN'!B:B=B41)*1, 0))), "")</f>
        <v/>
      </c>
      <c r="AA41" s="9"/>
      <c r="AB41" s="9" t="str">
        <f t="shared" si="1"/>
        <v/>
      </c>
      <c r="AC41" s="81"/>
      <c r="AD41" s="81"/>
      <c r="AE41" s="9" t="str">
        <f t="shared" si="5"/>
        <v/>
      </c>
      <c r="AF41" s="9" t="str">
        <f>IFERROR(INDEX('WIP-ERC'!E:E,MATCH(B41, 'WIP-ERC'!B:B,0)),"")</f>
        <v/>
      </c>
      <c r="AG41" s="81" t="str">
        <f>IFERROR(IF(INDEX('WIP-ERC'!G:G,MATCH(B41,'WIP-ERC'!B:B,0))="","",(INDEX('WIP-ERC'!G:G,MATCH(B41,'WIP-ERC'!B:B,0)))),"")</f>
        <v/>
      </c>
      <c r="AH41" s="81" t="str">
        <f>IFERROR(IF(INDEX('WIP-ERC'!H:H,MATCH(B41,'WIP-ERC'!B:B,0))="","",(INDEX('WIP-ERC'!H:H,MATCH(B41,'WIP-ERC'!B:B,0)))),"")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82" t="str">
        <f t="shared" si="3"/>
        <v>CD60+0</v>
      </c>
      <c r="BE41" s="334" t="s">
        <v>723</v>
      </c>
      <c r="BF41" s="334" t="s">
        <v>758</v>
      </c>
      <c r="BG41" s="334" t="s">
        <v>724</v>
      </c>
    </row>
    <row r="42" spans="1:59" s="12" customFormat="1" ht="17.5" x14ac:dyDescent="0.35">
      <c r="A42" s="22">
        <f t="shared" si="4"/>
        <v>24</v>
      </c>
      <c r="B42" s="30" t="s">
        <v>329</v>
      </c>
      <c r="C42" s="276" t="s">
        <v>165</v>
      </c>
      <c r="D42" s="56" t="s">
        <v>207</v>
      </c>
      <c r="E42" s="330">
        <v>380.815</v>
      </c>
      <c r="F42" s="330">
        <v>380.815</v>
      </c>
      <c r="G42" s="26" t="str">
        <f>IFERROR(INDEX('WIP-FDN'!D:D,MATCH('Master Sheet'!B42, 'WIP-FDN'!B:B,0)),"")</f>
        <v>Pile</v>
      </c>
      <c r="H42" s="29"/>
      <c r="I42" s="21"/>
      <c r="J42" s="27"/>
      <c r="K42" s="27"/>
      <c r="L42" s="27"/>
      <c r="M42" s="26" t="s">
        <v>53</v>
      </c>
      <c r="N42" s="9" t="s">
        <v>172</v>
      </c>
      <c r="O42" s="81">
        <v>45412</v>
      </c>
      <c r="P42" s="29" t="s">
        <v>53</v>
      </c>
      <c r="Q42" s="277" t="s">
        <v>230</v>
      </c>
      <c r="R42" s="81">
        <v>45430</v>
      </c>
      <c r="S42" s="29" t="s">
        <v>53</v>
      </c>
      <c r="T42" s="29" t="s">
        <v>230</v>
      </c>
      <c r="U42" s="85">
        <v>45734</v>
      </c>
      <c r="V42" s="21"/>
      <c r="W42" s="29" t="str">
        <f t="array" ref="W42">IF((Y42&lt;&gt;"")*(Z42=""), "WIP", IF((Y42&lt;&gt;"")*(Z42&lt;&gt;""), "Completed", ""))</f>
        <v>Completed</v>
      </c>
      <c r="X42" s="9" t="str">
        <f t="array" ref="X42">IFERROR(INDEX('WIP-FDN'!E:E, MATCH(1, ('WIP-FDN'!B:B='Master Sheet'!B42)*1, 0)), "")</f>
        <v>Chowdhury Construction</v>
      </c>
      <c r="Y42" s="81">
        <f t="array" ref="Y42">IFERROR(IF(INDEX('WIP-FDN'!G:G, MATCH(1, ('WIP-FDN'!B:B=B42)*1, 0)) = "", "", INDEX('WIP-FDN'!G:G, MATCH(1, ('WIP-FDN'!B:B=B42)*1, 0))), "")</f>
        <v>46083</v>
      </c>
      <c r="Z42" s="81">
        <f t="array" ref="Z42">IFERROR(IF(INDEX('WIP-FDN'!H:H, MATCH(1, ('WIP-FDN'!B:B=B42)*1, 0)) = "", "", INDEX('WIP-FDN'!H:H, MATCH(1, ('WIP-FDN'!B:B=B42)*1, 0))), "")</f>
        <v>46091</v>
      </c>
      <c r="AA42" s="9" t="str">
        <f t="shared" ref="AA42" si="9">IF(AND(AC42&lt;&gt;"", AD42=""), "WIP", IF(AND(AC42&lt;&gt;"", AD42&lt;&gt;""), "Completed", ""))</f>
        <v>Completed</v>
      </c>
      <c r="AB42" s="9" t="str">
        <f t="shared" ref="AB42" si="10">X42</f>
        <v>Chowdhury Construction</v>
      </c>
      <c r="AC42" s="81">
        <f t="shared" ref="AC42" si="11">IFERROR((Z42-1),"")</f>
        <v>46090</v>
      </c>
      <c r="AD42" s="81">
        <f t="shared" ref="AD42" si="12">IFERROR((Z42+1),"")</f>
        <v>46092</v>
      </c>
      <c r="AE42" s="9" t="str">
        <f t="shared" si="5"/>
        <v/>
      </c>
      <c r="AF42" s="9" t="str">
        <f>IFERROR(INDEX('WIP-ERC'!E:E,MATCH(B42, 'WIP-ERC'!B:B,0)),"")</f>
        <v/>
      </c>
      <c r="AG42" s="81" t="str">
        <f>IFERROR(IF(INDEX('WIP-ERC'!G:G,MATCH(B42,'WIP-ERC'!B:B,0))="","",(INDEX('WIP-ERC'!G:G,MATCH(B42,'WIP-ERC'!B:B,0)))),"")</f>
        <v/>
      </c>
      <c r="AH42" s="81" t="str">
        <f>IFERROR(IF(INDEX('WIP-ERC'!H:H,MATCH(B42,'WIP-ERC'!B:B,0))="","",(INDEX('WIP-ERC'!H:H,MATCH(B42,'WIP-ERC'!B:B,0)))),"")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82" t="str">
        <f t="shared" si="3"/>
        <v>CA+0</v>
      </c>
      <c r="BE42" s="334" t="s">
        <v>723</v>
      </c>
      <c r="BF42" s="334" t="s">
        <v>758</v>
      </c>
      <c r="BG42" s="334" t="s">
        <v>724</v>
      </c>
    </row>
    <row r="43" spans="1:59" s="12" customFormat="1" ht="17.5" x14ac:dyDescent="0.35">
      <c r="A43" s="22">
        <f t="shared" si="4"/>
        <v>25</v>
      </c>
      <c r="B43" s="30" t="s">
        <v>330</v>
      </c>
      <c r="C43" s="276" t="s">
        <v>217</v>
      </c>
      <c r="D43" s="56" t="s">
        <v>207</v>
      </c>
      <c r="E43" s="330">
        <v>366.904</v>
      </c>
      <c r="F43" s="330">
        <v>366.904</v>
      </c>
      <c r="G43" s="26" t="str">
        <f>IFERROR(INDEX('WIP-FDN'!D:D,MATCH('Master Sheet'!B43, 'WIP-FDN'!B:B,0)),"")</f>
        <v>Stone Column</v>
      </c>
      <c r="H43" s="29"/>
      <c r="I43" s="21"/>
      <c r="J43" s="27"/>
      <c r="K43" s="27"/>
      <c r="L43" s="27"/>
      <c r="M43" s="26" t="s">
        <v>53</v>
      </c>
      <c r="N43" s="9" t="s">
        <v>172</v>
      </c>
      <c r="O43" s="81">
        <v>45412</v>
      </c>
      <c r="P43" s="29" t="s">
        <v>53</v>
      </c>
      <c r="Q43" s="277" t="s">
        <v>230</v>
      </c>
      <c r="R43" s="81">
        <v>45430</v>
      </c>
      <c r="S43" s="29" t="s">
        <v>53</v>
      </c>
      <c r="T43" s="29" t="s">
        <v>230</v>
      </c>
      <c r="U43" s="85">
        <v>45734</v>
      </c>
      <c r="V43" s="21"/>
      <c r="W43" s="29" t="str">
        <f t="array" ref="W43">IF((Y43&lt;&gt;"")*(Z43=""), "WIP", IF((Y43&lt;&gt;"")*(Z43&lt;&gt;""), "Completed", ""))</f>
        <v/>
      </c>
      <c r="X43" s="9" t="str">
        <f t="array" ref="X43">IFERROR(INDEX('WIP-FDN'!E:E, MATCH(1, ('WIP-FDN'!B:B='Master Sheet'!B43)*1, 0)), "")</f>
        <v>Keller</v>
      </c>
      <c r="Y43" s="81" t="str">
        <f t="array" ref="Y43">IFERROR(IF(INDEX('WIP-FDN'!G:G, MATCH(1, ('WIP-FDN'!B:B=B43)*1, 0)) = "", "", INDEX('WIP-FDN'!G:G, MATCH(1, ('WIP-FDN'!B:B=B43)*1, 0))), "")</f>
        <v/>
      </c>
      <c r="Z43" s="81" t="str">
        <f t="array" ref="Z43">IFERROR(IF(INDEX('WIP-FDN'!H:H, MATCH(1, ('WIP-FDN'!B:B=B43)*1, 0)) = "", "", INDEX('WIP-FDN'!H:H, MATCH(1, ('WIP-FDN'!B:B=B43)*1, 0))), "")</f>
        <v/>
      </c>
      <c r="AA43" s="9" t="str">
        <f t="shared" ref="AA43" si="13">IF(AND(AC43&lt;&gt;"", AD43=""), "WIP", IF(AND(AC43&lt;&gt;"", AD43&lt;&gt;""), "Completed", ""))</f>
        <v/>
      </c>
      <c r="AB43" s="9" t="str">
        <f t="shared" si="1"/>
        <v>Keller</v>
      </c>
      <c r="AC43" s="81" t="str">
        <f t="shared" ref="AC43" si="14">IFERROR((Z43-1),"")</f>
        <v/>
      </c>
      <c r="AD43" s="81" t="str">
        <f t="shared" ref="AD43" si="15">IFERROR((Z43+1),"")</f>
        <v/>
      </c>
      <c r="AE43" s="9" t="str">
        <f t="shared" si="5"/>
        <v/>
      </c>
      <c r="AF43" s="9" t="str">
        <f>IFERROR(INDEX('WIP-ERC'!E:E,MATCH(B43, 'WIP-ERC'!B:B,0)),"")</f>
        <v/>
      </c>
      <c r="AG43" s="81" t="str">
        <f>IFERROR(IF(INDEX('WIP-ERC'!G:G,MATCH(B43,'WIP-ERC'!B:B,0))="","",(INDEX('WIP-ERC'!G:G,MATCH(B43,'WIP-ERC'!B:B,0)))),"")</f>
        <v/>
      </c>
      <c r="AH43" s="81" t="str">
        <f>IFERROR(IF(INDEX('WIP-ERC'!H:H,MATCH(B43,'WIP-ERC'!B:B,0))="","",(INDEX('WIP-ERC'!H:H,MATCH(B43,'WIP-ERC'!B:B,0)))),"")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82" t="str">
        <f t="shared" si="3"/>
        <v>CA-3</v>
      </c>
      <c r="BE43" s="334" t="s">
        <v>723</v>
      </c>
      <c r="BF43" s="334" t="s">
        <v>758</v>
      </c>
      <c r="BG43" s="334" t="s">
        <v>724</v>
      </c>
    </row>
    <row r="44" spans="1:59" s="93" customFormat="1" ht="17.5" x14ac:dyDescent="0.35">
      <c r="A44" s="22">
        <f t="shared" si="4"/>
        <v>26</v>
      </c>
      <c r="B44" s="30" t="s">
        <v>331</v>
      </c>
      <c r="C44" s="276" t="s">
        <v>166</v>
      </c>
      <c r="D44" s="56" t="s">
        <v>207</v>
      </c>
      <c r="E44" s="330">
        <v>388.89100000000002</v>
      </c>
      <c r="F44" s="330">
        <v>388.89100000000002</v>
      </c>
      <c r="G44" s="26" t="str">
        <f>IFERROR(INDEX('WIP-FDN'!D:D,MATCH('Master Sheet'!B44, 'WIP-FDN'!B:B,0)),"")</f>
        <v>Pile</v>
      </c>
      <c r="H44" s="29"/>
      <c r="I44" s="34"/>
      <c r="J44" s="27"/>
      <c r="K44" s="27"/>
      <c r="L44" s="27"/>
      <c r="M44" s="26" t="s">
        <v>53</v>
      </c>
      <c r="N44" s="29" t="s">
        <v>172</v>
      </c>
      <c r="O44" s="85">
        <v>45412</v>
      </c>
      <c r="P44" s="29" t="s">
        <v>53</v>
      </c>
      <c r="Q44" s="29" t="s">
        <v>230</v>
      </c>
      <c r="R44" s="85">
        <v>45430</v>
      </c>
      <c r="S44" s="29" t="s">
        <v>53</v>
      </c>
      <c r="T44" s="29" t="s">
        <v>230</v>
      </c>
      <c r="U44" s="85">
        <v>45546</v>
      </c>
      <c r="V44" s="34"/>
      <c r="W44" s="29" t="str">
        <f t="array" ref="W44">IF((Y44&lt;&gt;"")*(Z44=""), "WIP", IF((Y44&lt;&gt;"")*(Z44&lt;&gt;""), "Completed", ""))</f>
        <v>Completed</v>
      </c>
      <c r="X44" s="9" t="str">
        <f t="array" ref="X44">IFERROR(INDEX('WIP-FDN'!E:E, MATCH(1, ('WIP-FDN'!B:B='Master Sheet'!B44)*1, 0)), "")</f>
        <v>Hussain Enterprise</v>
      </c>
      <c r="Y44" s="81">
        <f t="array" ref="Y44">IFERROR(IF(INDEX('WIP-FDN'!G:G, MATCH(1, ('WIP-FDN'!B:B=B44)*1, 0)) = "", "", INDEX('WIP-FDN'!G:G, MATCH(1, ('WIP-FDN'!B:B=B44)*1, 0))), "")</f>
        <v>46069</v>
      </c>
      <c r="Z44" s="81">
        <f t="array" ref="Z44">IFERROR(IF(INDEX('WIP-FDN'!H:H, MATCH(1, ('WIP-FDN'!B:B=B44)*1, 0)) = "", "", INDEX('WIP-FDN'!H:H, MATCH(1, ('WIP-FDN'!B:B=B44)*1, 0))), "")</f>
        <v>46075</v>
      </c>
      <c r="AA44" s="9" t="str">
        <f t="shared" ref="AA44:AA90" si="16">IF(AND(AC44&lt;&gt;"", AD44=""), "WIP", IF(AND(AC44&lt;&gt;"", AD44&lt;&gt;""), "Completed", ""))</f>
        <v>Completed</v>
      </c>
      <c r="AB44" s="9" t="str">
        <f t="shared" ref="AB44:AB90" si="17">X44</f>
        <v>Hussain Enterprise</v>
      </c>
      <c r="AC44" s="81">
        <f t="shared" ref="AC44:AC90" si="18">IFERROR((Z44-1),"")</f>
        <v>46074</v>
      </c>
      <c r="AD44" s="81">
        <f t="shared" ref="AD44:AD90" si="19">IFERROR((Z44+1),"")</f>
        <v>46076</v>
      </c>
      <c r="AE44" s="9" t="str">
        <f t="shared" si="5"/>
        <v/>
      </c>
      <c r="AF44" s="9" t="str">
        <f>IFERROR(INDEX('WIP-ERC'!E:E,MATCH(B44, 'WIP-ERC'!B:B,0)),"")</f>
        <v/>
      </c>
      <c r="AG44" s="81" t="str">
        <f>IFERROR(IF(INDEX('WIP-ERC'!G:G,MATCH(B44,'WIP-ERC'!B:B,0))="","",(INDEX('WIP-ERC'!G:G,MATCH(B44,'WIP-ERC'!B:B,0)))),"")</f>
        <v/>
      </c>
      <c r="AH44" s="81" t="str">
        <f>IFERROR(IF(INDEX('WIP-ERC'!H:H,MATCH(B44,'WIP-ERC'!B:B,0))="","",(INDEX('WIP-ERC'!H:H,MATCH(B44,'WIP-ERC'!B:B,0)))),"")</f>
        <v/>
      </c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282" t="str">
        <f t="shared" si="3"/>
        <v>CB1+0</v>
      </c>
      <c r="BE44" s="334" t="s">
        <v>723</v>
      </c>
      <c r="BF44" s="334" t="s">
        <v>758</v>
      </c>
      <c r="BG44" s="334" t="s">
        <v>724</v>
      </c>
    </row>
    <row r="45" spans="1:59" s="93" customFormat="1" ht="17.5" x14ac:dyDescent="0.35">
      <c r="A45" s="22">
        <f t="shared" si="4"/>
        <v>27</v>
      </c>
      <c r="B45" s="30" t="s">
        <v>332</v>
      </c>
      <c r="C45" s="276" t="s">
        <v>165</v>
      </c>
      <c r="D45" s="56" t="s">
        <v>207</v>
      </c>
      <c r="E45" s="330">
        <v>385.03100000000001</v>
      </c>
      <c r="F45" s="330">
        <v>385.03100000000001</v>
      </c>
      <c r="G45" s="26" t="str">
        <f>IFERROR(INDEX('WIP-FDN'!D:D,MATCH('Master Sheet'!B45, 'WIP-FDN'!B:B,0)),"")</f>
        <v/>
      </c>
      <c r="H45" s="29"/>
      <c r="I45" s="34"/>
      <c r="J45" s="27"/>
      <c r="K45" s="27"/>
      <c r="L45" s="27"/>
      <c r="M45" s="26" t="s">
        <v>53</v>
      </c>
      <c r="N45" s="29" t="s">
        <v>172</v>
      </c>
      <c r="O45" s="85">
        <v>45412</v>
      </c>
      <c r="P45" s="29" t="s">
        <v>53</v>
      </c>
      <c r="Q45" s="29" t="s">
        <v>230</v>
      </c>
      <c r="R45" s="85">
        <v>45430</v>
      </c>
      <c r="S45" s="29" t="s">
        <v>53</v>
      </c>
      <c r="T45" s="29" t="s">
        <v>230</v>
      </c>
      <c r="U45" s="85">
        <v>45546</v>
      </c>
      <c r="V45" s="34"/>
      <c r="W45" s="29" t="str">
        <f t="array" ref="W45">IF((Y45&lt;&gt;"")*(Z45=""), "WIP", IF((Y45&lt;&gt;"")*(Z45&lt;&gt;""), "Completed", ""))</f>
        <v/>
      </c>
      <c r="X45" s="9" t="str">
        <f t="array" ref="X45">IFERROR(INDEX('WIP-FDN'!E:E, MATCH(1, ('WIP-FDN'!B:B='Master Sheet'!B45)*1, 0)), "")</f>
        <v/>
      </c>
      <c r="Y45" s="81" t="str">
        <f t="array" ref="Y45">IFERROR(IF(INDEX('WIP-FDN'!G:G, MATCH(1, ('WIP-FDN'!B:B=B45)*1, 0)) = "", "", INDEX('WIP-FDN'!G:G, MATCH(1, ('WIP-FDN'!B:B=B45)*1, 0))), "")</f>
        <v/>
      </c>
      <c r="Z45" s="81" t="str">
        <f t="array" ref="Z45">IFERROR(IF(INDEX('WIP-FDN'!H:H, MATCH(1, ('WIP-FDN'!B:B=B45)*1, 0)) = "", "", INDEX('WIP-FDN'!H:H, MATCH(1, ('WIP-FDN'!B:B=B45)*1, 0))), "")</f>
        <v/>
      </c>
      <c r="AA45" s="9" t="str">
        <f t="shared" si="16"/>
        <v/>
      </c>
      <c r="AB45" s="9" t="str">
        <f t="shared" si="17"/>
        <v/>
      </c>
      <c r="AC45" s="81" t="str">
        <f t="shared" si="18"/>
        <v/>
      </c>
      <c r="AD45" s="81" t="str">
        <f t="shared" si="19"/>
        <v/>
      </c>
      <c r="AE45" s="9" t="str">
        <f t="shared" si="5"/>
        <v/>
      </c>
      <c r="AF45" s="9" t="str">
        <f>IFERROR(INDEX('WIP-ERC'!E:E,MATCH(B45, 'WIP-ERC'!B:B,0)),"")</f>
        <v/>
      </c>
      <c r="AG45" s="81" t="str">
        <f>IFERROR(IF(INDEX('WIP-ERC'!G:G,MATCH(B45,'WIP-ERC'!B:B,0))="","",(INDEX('WIP-ERC'!G:G,MATCH(B45,'WIP-ERC'!B:B,0)))),"")</f>
        <v/>
      </c>
      <c r="AH45" s="81" t="str">
        <f>IFERROR(IF(INDEX('WIP-ERC'!H:H,MATCH(B45,'WIP-ERC'!B:B,0))="","",(INDEX('WIP-ERC'!H:H,MATCH(B45,'WIP-ERC'!B:B,0)))),"")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282" t="str">
        <f t="shared" si="3"/>
        <v>CA+0</v>
      </c>
      <c r="BE45" s="334" t="s">
        <v>723</v>
      </c>
      <c r="BF45" s="334" t="s">
        <v>758</v>
      </c>
      <c r="BG45" s="334" t="s">
        <v>724</v>
      </c>
    </row>
    <row r="46" spans="1:59" s="93" customFormat="1" ht="17.5" x14ac:dyDescent="0.35">
      <c r="A46" s="22">
        <f t="shared" si="4"/>
        <v>28</v>
      </c>
      <c r="B46" s="30" t="s">
        <v>333</v>
      </c>
      <c r="C46" s="276" t="s">
        <v>165</v>
      </c>
      <c r="D46" s="56" t="s">
        <v>207</v>
      </c>
      <c r="E46" s="330">
        <v>374.15499999999997</v>
      </c>
      <c r="F46" s="330">
        <v>374.15499999999997</v>
      </c>
      <c r="G46" s="26" t="str">
        <f>IFERROR(INDEX('WIP-FDN'!D:D,MATCH('Master Sheet'!B46, 'WIP-FDN'!B:B,0)),"")</f>
        <v/>
      </c>
      <c r="H46" s="29" t="s">
        <v>606</v>
      </c>
      <c r="I46" s="34"/>
      <c r="J46" s="27"/>
      <c r="K46" s="27"/>
      <c r="L46" s="27"/>
      <c r="M46" s="26" t="s">
        <v>53</v>
      </c>
      <c r="N46" s="29" t="s">
        <v>172</v>
      </c>
      <c r="O46" s="85">
        <v>45412</v>
      </c>
      <c r="P46" s="29" t="s">
        <v>53</v>
      </c>
      <c r="Q46" s="29" t="s">
        <v>230</v>
      </c>
      <c r="R46" s="85">
        <v>45430</v>
      </c>
      <c r="S46" s="29" t="s">
        <v>53</v>
      </c>
      <c r="T46" s="29" t="s">
        <v>230</v>
      </c>
      <c r="U46" s="85">
        <v>45546</v>
      </c>
      <c r="V46" s="34"/>
      <c r="W46" s="29" t="str">
        <f t="array" ref="W46">IF((Y46&lt;&gt;"")*(Z46=""), "WIP", IF((Y46&lt;&gt;"")*(Z46&lt;&gt;""), "Completed", ""))</f>
        <v/>
      </c>
      <c r="X46" s="9" t="str">
        <f t="array" ref="X46">IFERROR(INDEX('WIP-FDN'!E:E, MATCH(1, ('WIP-FDN'!B:B='Master Sheet'!B46)*1, 0)), "")</f>
        <v/>
      </c>
      <c r="Y46" s="81" t="str">
        <f t="array" ref="Y46">IFERROR(IF(INDEX('WIP-FDN'!G:G, MATCH(1, ('WIP-FDN'!B:B=B46)*1, 0)) = "", "", INDEX('WIP-FDN'!G:G, MATCH(1, ('WIP-FDN'!B:B=B46)*1, 0))), "")</f>
        <v/>
      </c>
      <c r="Z46" s="81" t="str">
        <f t="array" ref="Z46">IFERROR(IF(INDEX('WIP-FDN'!H:H, MATCH(1, ('WIP-FDN'!B:B=B46)*1, 0)) = "", "", INDEX('WIP-FDN'!H:H, MATCH(1, ('WIP-FDN'!B:B=B46)*1, 0))), "")</f>
        <v/>
      </c>
      <c r="AA46" s="9" t="str">
        <f t="shared" si="16"/>
        <v/>
      </c>
      <c r="AB46" s="9" t="str">
        <f t="shared" si="17"/>
        <v/>
      </c>
      <c r="AC46" s="81" t="str">
        <f t="shared" si="18"/>
        <v/>
      </c>
      <c r="AD46" s="81" t="str">
        <f t="shared" si="19"/>
        <v/>
      </c>
      <c r="AE46" s="9" t="str">
        <f t="shared" si="5"/>
        <v/>
      </c>
      <c r="AF46" s="9" t="str">
        <f>IFERROR(INDEX('WIP-ERC'!E:E,MATCH(B46, 'WIP-ERC'!B:B,0)),"")</f>
        <v/>
      </c>
      <c r="AG46" s="81" t="str">
        <f>IFERROR(IF(INDEX('WIP-ERC'!G:G,MATCH(B46,'WIP-ERC'!B:B,0))="","",(INDEX('WIP-ERC'!G:G,MATCH(B46,'WIP-ERC'!B:B,0)))),"")</f>
        <v/>
      </c>
      <c r="AH46" s="81" t="str">
        <f>IFERROR(IF(INDEX('WIP-ERC'!H:H,MATCH(B46,'WIP-ERC'!B:B,0))="","",(INDEX('WIP-ERC'!H:H,MATCH(B46,'WIP-ERC'!B:B,0)))),"")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282" t="str">
        <f t="shared" si="3"/>
        <v>CA+0_1MRC</v>
      </c>
      <c r="BE46" s="334" t="s">
        <v>723</v>
      </c>
      <c r="BF46" s="334" t="s">
        <v>758</v>
      </c>
      <c r="BG46" s="334" t="s">
        <v>724</v>
      </c>
    </row>
    <row r="47" spans="1:59" s="93" customFormat="1" ht="17.5" x14ac:dyDescent="0.35">
      <c r="A47" s="22">
        <f t="shared" si="4"/>
        <v>29</v>
      </c>
      <c r="B47" s="30" t="s">
        <v>334</v>
      </c>
      <c r="C47" s="276" t="s">
        <v>165</v>
      </c>
      <c r="D47" s="56" t="s">
        <v>207</v>
      </c>
      <c r="E47" s="330">
        <v>396.06900000000002</v>
      </c>
      <c r="F47" s="330">
        <v>396.06900000000002</v>
      </c>
      <c r="G47" s="26" t="str">
        <f>IFERROR(INDEX('WIP-FDN'!D:D,MATCH('Master Sheet'!B47, 'WIP-FDN'!B:B,0)),"")</f>
        <v/>
      </c>
      <c r="H47" s="29" t="s">
        <v>606</v>
      </c>
      <c r="I47" s="34"/>
      <c r="J47" s="27"/>
      <c r="K47" s="27"/>
      <c r="L47" s="27"/>
      <c r="M47" s="26" t="s">
        <v>53</v>
      </c>
      <c r="N47" s="29" t="s">
        <v>172</v>
      </c>
      <c r="O47" s="85">
        <v>45412</v>
      </c>
      <c r="P47" s="29" t="s">
        <v>53</v>
      </c>
      <c r="Q47" s="29" t="s">
        <v>230</v>
      </c>
      <c r="R47" s="85">
        <v>45430</v>
      </c>
      <c r="S47" s="29" t="s">
        <v>53</v>
      </c>
      <c r="T47" s="29" t="s">
        <v>230</v>
      </c>
      <c r="U47" s="85">
        <v>45546</v>
      </c>
      <c r="V47" s="34"/>
      <c r="W47" s="29" t="str">
        <f t="array" ref="W47">IF((Y47&lt;&gt;"")*(Z47=""), "WIP", IF((Y47&lt;&gt;"")*(Z47&lt;&gt;""), "Completed", ""))</f>
        <v/>
      </c>
      <c r="X47" s="9" t="str">
        <f t="array" ref="X47">IFERROR(INDEX('WIP-FDN'!E:E, MATCH(1, ('WIP-FDN'!B:B='Master Sheet'!B47)*1, 0)), "")</f>
        <v/>
      </c>
      <c r="Y47" s="81" t="str">
        <f t="array" ref="Y47">IFERROR(IF(INDEX('WIP-FDN'!G:G, MATCH(1, ('WIP-FDN'!B:B=B47)*1, 0)) = "", "", INDEX('WIP-FDN'!G:G, MATCH(1, ('WIP-FDN'!B:B=B47)*1, 0))), "")</f>
        <v/>
      </c>
      <c r="Z47" s="81" t="str">
        <f t="array" ref="Z47">IFERROR(IF(INDEX('WIP-FDN'!H:H, MATCH(1, ('WIP-FDN'!B:B=B47)*1, 0)) = "", "", INDEX('WIP-FDN'!H:H, MATCH(1, ('WIP-FDN'!B:B=B47)*1, 0))), "")</f>
        <v/>
      </c>
      <c r="AA47" s="9" t="str">
        <f t="shared" si="16"/>
        <v/>
      </c>
      <c r="AB47" s="9" t="str">
        <f t="shared" si="17"/>
        <v/>
      </c>
      <c r="AC47" s="81" t="str">
        <f t="shared" si="18"/>
        <v/>
      </c>
      <c r="AD47" s="81" t="str">
        <f t="shared" si="19"/>
        <v/>
      </c>
      <c r="AE47" s="9" t="str">
        <f t="shared" si="5"/>
        <v/>
      </c>
      <c r="AF47" s="9" t="str">
        <f>IFERROR(INDEX('WIP-ERC'!E:E,MATCH(B47, 'WIP-ERC'!B:B,0)),"")</f>
        <v/>
      </c>
      <c r="AG47" s="81" t="str">
        <f>IFERROR(IF(INDEX('WIP-ERC'!G:G,MATCH(B47,'WIP-ERC'!B:B,0))="","",(INDEX('WIP-ERC'!G:G,MATCH(B47,'WIP-ERC'!B:B,0)))),"")</f>
        <v/>
      </c>
      <c r="AH47" s="81" t="str">
        <f>IFERROR(IF(INDEX('WIP-ERC'!H:H,MATCH(B47,'WIP-ERC'!B:B,0))="","",(INDEX('WIP-ERC'!H:H,MATCH(B47,'WIP-ERC'!B:B,0)))),"")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282" t="str">
        <f t="shared" si="3"/>
        <v>CA+0_1MRC</v>
      </c>
      <c r="BE47" s="334" t="s">
        <v>723</v>
      </c>
      <c r="BF47" s="334" t="s">
        <v>758</v>
      </c>
      <c r="BG47" s="334" t="s">
        <v>724</v>
      </c>
    </row>
    <row r="48" spans="1:59" s="93" customFormat="1" ht="17.5" x14ac:dyDescent="0.35">
      <c r="A48" s="22">
        <f t="shared" si="4"/>
        <v>30</v>
      </c>
      <c r="B48" s="30" t="s">
        <v>335</v>
      </c>
      <c r="C48" s="276" t="s">
        <v>165</v>
      </c>
      <c r="D48" s="56" t="s">
        <v>207</v>
      </c>
      <c r="E48" s="330">
        <v>395.56299999999999</v>
      </c>
      <c r="F48" s="330">
        <v>395.56299999999999</v>
      </c>
      <c r="G48" s="26" t="str">
        <f>IFERROR(INDEX('WIP-FDN'!D:D,MATCH('Master Sheet'!B48, 'WIP-FDN'!B:B,0)),"")</f>
        <v/>
      </c>
      <c r="H48" s="29" t="s">
        <v>606</v>
      </c>
      <c r="I48" s="34"/>
      <c r="J48" s="27"/>
      <c r="K48" s="27"/>
      <c r="L48" s="27"/>
      <c r="M48" s="26" t="s">
        <v>53</v>
      </c>
      <c r="N48" s="29" t="s">
        <v>172</v>
      </c>
      <c r="O48" s="85">
        <v>45412</v>
      </c>
      <c r="P48" s="29" t="s">
        <v>53</v>
      </c>
      <c r="Q48" s="29" t="s">
        <v>230</v>
      </c>
      <c r="R48" s="85">
        <v>45430</v>
      </c>
      <c r="S48" s="29" t="s">
        <v>53</v>
      </c>
      <c r="T48" s="29" t="s">
        <v>230</v>
      </c>
      <c r="U48" s="85">
        <v>45546</v>
      </c>
      <c r="V48" s="34"/>
      <c r="W48" s="29" t="str">
        <f t="array" ref="W48">IF((Y48&lt;&gt;"")*(Z48=""), "WIP", IF((Y48&lt;&gt;"")*(Z48&lt;&gt;""), "Completed", ""))</f>
        <v/>
      </c>
      <c r="X48" s="9" t="str">
        <f t="array" ref="X48">IFERROR(INDEX('WIP-FDN'!E:E, MATCH(1, ('WIP-FDN'!B:B='Master Sheet'!B48)*1, 0)), "")</f>
        <v/>
      </c>
      <c r="Y48" s="81" t="str">
        <f t="array" ref="Y48">IFERROR(IF(INDEX('WIP-FDN'!G:G, MATCH(1, ('WIP-FDN'!B:B=B48)*1, 0)) = "", "", INDEX('WIP-FDN'!G:G, MATCH(1, ('WIP-FDN'!B:B=B48)*1, 0))), "")</f>
        <v/>
      </c>
      <c r="Z48" s="81" t="str">
        <f t="array" ref="Z48">IFERROR(IF(INDEX('WIP-FDN'!H:H, MATCH(1, ('WIP-FDN'!B:B=B48)*1, 0)) = "", "", INDEX('WIP-FDN'!H:H, MATCH(1, ('WIP-FDN'!B:B=B48)*1, 0))), "")</f>
        <v/>
      </c>
      <c r="AA48" s="9" t="str">
        <f t="shared" si="16"/>
        <v/>
      </c>
      <c r="AB48" s="9" t="str">
        <f t="shared" si="17"/>
        <v/>
      </c>
      <c r="AC48" s="81" t="str">
        <f t="shared" si="18"/>
        <v/>
      </c>
      <c r="AD48" s="81" t="str">
        <f t="shared" si="19"/>
        <v/>
      </c>
      <c r="AE48" s="9" t="str">
        <f t="shared" si="5"/>
        <v/>
      </c>
      <c r="AF48" s="9" t="str">
        <f>IFERROR(INDEX('WIP-ERC'!E:E,MATCH(B48, 'WIP-ERC'!B:B,0)),"")</f>
        <v/>
      </c>
      <c r="AG48" s="81" t="str">
        <f>IFERROR(IF(INDEX('WIP-ERC'!G:G,MATCH(B48,'WIP-ERC'!B:B,0))="","",(INDEX('WIP-ERC'!G:G,MATCH(B48,'WIP-ERC'!B:B,0)))),"")</f>
        <v/>
      </c>
      <c r="AH48" s="81" t="str">
        <f>IFERROR(IF(INDEX('WIP-ERC'!H:H,MATCH(B48,'WIP-ERC'!B:B,0))="","",(INDEX('WIP-ERC'!H:H,MATCH(B48,'WIP-ERC'!B:B,0)))),"")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282" t="str">
        <f t="shared" si="3"/>
        <v>CA+0_1MRC</v>
      </c>
      <c r="BE48" s="334" t="s">
        <v>723</v>
      </c>
      <c r="BF48" s="334" t="s">
        <v>758</v>
      </c>
      <c r="BG48" s="334" t="s">
        <v>724</v>
      </c>
    </row>
    <row r="49" spans="1:59" s="93" customFormat="1" ht="17.5" x14ac:dyDescent="0.35">
      <c r="A49" s="22">
        <f t="shared" si="4"/>
        <v>31</v>
      </c>
      <c r="B49" s="30" t="s">
        <v>336</v>
      </c>
      <c r="C49" s="276" t="s">
        <v>165</v>
      </c>
      <c r="D49" s="56" t="s">
        <v>207</v>
      </c>
      <c r="E49" s="330">
        <v>388.923</v>
      </c>
      <c r="F49" s="330">
        <v>388.923</v>
      </c>
      <c r="G49" s="26" t="str">
        <f>IFERROR(INDEX('WIP-FDN'!D:D,MATCH('Master Sheet'!B49, 'WIP-FDN'!B:B,0)),"")</f>
        <v/>
      </c>
      <c r="H49" s="29"/>
      <c r="I49" s="34"/>
      <c r="J49" s="27"/>
      <c r="K49" s="27"/>
      <c r="L49" s="27"/>
      <c r="M49" s="26" t="s">
        <v>53</v>
      </c>
      <c r="N49" s="29" t="s">
        <v>172</v>
      </c>
      <c r="O49" s="85">
        <v>45412</v>
      </c>
      <c r="P49" s="29" t="s">
        <v>53</v>
      </c>
      <c r="Q49" s="29" t="s">
        <v>230</v>
      </c>
      <c r="R49" s="85">
        <v>45430</v>
      </c>
      <c r="S49" s="29" t="s">
        <v>53</v>
      </c>
      <c r="T49" s="29" t="s">
        <v>230</v>
      </c>
      <c r="U49" s="85">
        <v>45546</v>
      </c>
      <c r="V49" s="34"/>
      <c r="W49" s="29" t="str">
        <f t="array" ref="W49">IF((Y49&lt;&gt;"")*(Z49=""), "WIP", IF((Y49&lt;&gt;"")*(Z49&lt;&gt;""), "Completed", ""))</f>
        <v/>
      </c>
      <c r="X49" s="9" t="str">
        <f t="array" ref="X49">IFERROR(INDEX('WIP-FDN'!E:E, MATCH(1, ('WIP-FDN'!B:B='Master Sheet'!B49)*1, 0)), "")</f>
        <v/>
      </c>
      <c r="Y49" s="81" t="str">
        <f t="array" ref="Y49">IFERROR(IF(INDEX('WIP-FDN'!G:G, MATCH(1, ('WIP-FDN'!B:B=B49)*1, 0)) = "", "", INDEX('WIP-FDN'!G:G, MATCH(1, ('WIP-FDN'!B:B=B49)*1, 0))), "")</f>
        <v/>
      </c>
      <c r="Z49" s="81" t="str">
        <f t="array" ref="Z49">IFERROR(IF(INDEX('WIP-FDN'!H:H, MATCH(1, ('WIP-FDN'!B:B=B49)*1, 0)) = "", "", INDEX('WIP-FDN'!H:H, MATCH(1, ('WIP-FDN'!B:B=B49)*1, 0))), "")</f>
        <v/>
      </c>
      <c r="AA49" s="9" t="str">
        <f t="shared" si="16"/>
        <v/>
      </c>
      <c r="AB49" s="9" t="str">
        <f t="shared" si="17"/>
        <v/>
      </c>
      <c r="AC49" s="81" t="str">
        <f t="shared" si="18"/>
        <v/>
      </c>
      <c r="AD49" s="81" t="str">
        <f t="shared" si="19"/>
        <v/>
      </c>
      <c r="AE49" s="9" t="str">
        <f t="shared" si="5"/>
        <v/>
      </c>
      <c r="AF49" s="9" t="str">
        <f>IFERROR(INDEX('WIP-ERC'!E:E,MATCH(B49, 'WIP-ERC'!B:B,0)),"")</f>
        <v/>
      </c>
      <c r="AG49" s="81" t="str">
        <f>IFERROR(IF(INDEX('WIP-ERC'!G:G,MATCH(B49,'WIP-ERC'!B:B,0))="","",(INDEX('WIP-ERC'!G:G,MATCH(B49,'WIP-ERC'!B:B,0)))),"")</f>
        <v/>
      </c>
      <c r="AH49" s="81" t="str">
        <f>IFERROR(IF(INDEX('WIP-ERC'!H:H,MATCH(B49,'WIP-ERC'!B:B,0))="","",(INDEX('WIP-ERC'!H:H,MATCH(B49,'WIP-ERC'!B:B,0)))),"")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282" t="str">
        <f t="shared" si="3"/>
        <v>CA+0</v>
      </c>
      <c r="BE49" s="334" t="s">
        <v>723</v>
      </c>
      <c r="BF49" s="334" t="s">
        <v>758</v>
      </c>
      <c r="BG49" s="334" t="s">
        <v>724</v>
      </c>
    </row>
    <row r="50" spans="1:59" s="93" customFormat="1" ht="17.5" x14ac:dyDescent="0.35">
      <c r="A50" s="22">
        <f t="shared" si="4"/>
        <v>32</v>
      </c>
      <c r="B50" s="30" t="s">
        <v>337</v>
      </c>
      <c r="C50" s="276" t="s">
        <v>165</v>
      </c>
      <c r="D50" s="56" t="s">
        <v>207</v>
      </c>
      <c r="E50" s="330">
        <v>383.45100000000002</v>
      </c>
      <c r="F50" s="330">
        <v>383.45100000000002</v>
      </c>
      <c r="G50" s="26" t="str">
        <f>IFERROR(INDEX('WIP-FDN'!D:D,MATCH('Master Sheet'!B50, 'WIP-FDN'!B:B,0)),"")</f>
        <v/>
      </c>
      <c r="H50" s="29"/>
      <c r="I50" s="34"/>
      <c r="J50" s="27"/>
      <c r="K50" s="27"/>
      <c r="L50" s="27"/>
      <c r="M50" s="26" t="s">
        <v>53</v>
      </c>
      <c r="N50" s="29" t="s">
        <v>172</v>
      </c>
      <c r="O50" s="85">
        <v>45412</v>
      </c>
      <c r="P50" s="29" t="s">
        <v>53</v>
      </c>
      <c r="Q50" s="29" t="s">
        <v>230</v>
      </c>
      <c r="R50" s="85">
        <v>45430</v>
      </c>
      <c r="S50" s="29" t="s">
        <v>53</v>
      </c>
      <c r="T50" s="29" t="s">
        <v>230</v>
      </c>
      <c r="U50" s="85">
        <v>45546</v>
      </c>
      <c r="V50" s="34"/>
      <c r="W50" s="29" t="str">
        <f t="array" ref="W50">IF((Y50&lt;&gt;"")*(Z50=""), "WIP", IF((Y50&lt;&gt;"")*(Z50&lt;&gt;""), "Completed", ""))</f>
        <v/>
      </c>
      <c r="X50" s="9" t="str">
        <f t="array" ref="X50">IFERROR(INDEX('WIP-FDN'!E:E, MATCH(1, ('WIP-FDN'!B:B='Master Sheet'!B50)*1, 0)), "")</f>
        <v/>
      </c>
      <c r="Y50" s="81" t="str">
        <f t="array" ref="Y50">IFERROR(IF(INDEX('WIP-FDN'!G:G, MATCH(1, ('WIP-FDN'!B:B=B50)*1, 0)) = "", "", INDEX('WIP-FDN'!G:G, MATCH(1, ('WIP-FDN'!B:B=B50)*1, 0))), "")</f>
        <v/>
      </c>
      <c r="Z50" s="81" t="str">
        <f t="array" ref="Z50">IFERROR(IF(INDEX('WIP-FDN'!H:H, MATCH(1, ('WIP-FDN'!B:B=B50)*1, 0)) = "", "", INDEX('WIP-FDN'!H:H, MATCH(1, ('WIP-FDN'!B:B=B50)*1, 0))), "")</f>
        <v/>
      </c>
      <c r="AA50" s="9"/>
      <c r="AB50" s="9" t="str">
        <f t="shared" si="17"/>
        <v/>
      </c>
      <c r="AC50" s="81"/>
      <c r="AD50" s="81"/>
      <c r="AE50" s="9" t="str">
        <f t="shared" si="5"/>
        <v/>
      </c>
      <c r="AF50" s="9" t="str">
        <f>IFERROR(INDEX('WIP-ERC'!E:E,MATCH(B50, 'WIP-ERC'!B:B,0)),"")</f>
        <v/>
      </c>
      <c r="AG50" s="81" t="str">
        <f>IFERROR(IF(INDEX('WIP-ERC'!G:G,MATCH(B50,'WIP-ERC'!B:B,0))="","",(INDEX('WIP-ERC'!G:G,MATCH(B50,'WIP-ERC'!B:B,0)))),"")</f>
        <v/>
      </c>
      <c r="AH50" s="81" t="str">
        <f>IFERROR(IF(INDEX('WIP-ERC'!H:H,MATCH(B50,'WIP-ERC'!B:B,0))="","",(INDEX('WIP-ERC'!H:H,MATCH(B50,'WIP-ERC'!B:B,0)))),"")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282" t="str">
        <f t="shared" si="3"/>
        <v>CA+0</v>
      </c>
      <c r="BE50" s="334" t="s">
        <v>723</v>
      </c>
      <c r="BF50" s="334" t="s">
        <v>758</v>
      </c>
      <c r="BG50" s="334" t="s">
        <v>724</v>
      </c>
    </row>
    <row r="51" spans="1:59" s="12" customFormat="1" ht="17.5" x14ac:dyDescent="0.35">
      <c r="A51" s="22">
        <f t="shared" si="4"/>
        <v>33</v>
      </c>
      <c r="B51" s="30" t="s">
        <v>338</v>
      </c>
      <c r="C51" s="276" t="s">
        <v>239</v>
      </c>
      <c r="D51" s="56" t="s">
        <v>549</v>
      </c>
      <c r="E51" s="330">
        <v>350.63600000000002</v>
      </c>
      <c r="F51" s="330">
        <v>350.63600000000002</v>
      </c>
      <c r="G51" s="26" t="str">
        <f>IFERROR(INDEX('WIP-FDN'!D:D,MATCH('Master Sheet'!B51, 'WIP-FDN'!B:B,0)),"")</f>
        <v/>
      </c>
      <c r="H51" s="29"/>
      <c r="I51" s="21"/>
      <c r="J51" s="27"/>
      <c r="K51" s="27"/>
      <c r="L51" s="27"/>
      <c r="M51" s="26" t="s">
        <v>53</v>
      </c>
      <c r="N51" s="9" t="s">
        <v>172</v>
      </c>
      <c r="O51" s="81">
        <v>45412</v>
      </c>
      <c r="P51" s="29" t="s">
        <v>53</v>
      </c>
      <c r="Q51" s="29" t="s">
        <v>230</v>
      </c>
      <c r="R51" s="81">
        <v>45432</v>
      </c>
      <c r="S51" s="29" t="s">
        <v>53</v>
      </c>
      <c r="T51" s="29" t="s">
        <v>230</v>
      </c>
      <c r="U51" s="81">
        <v>45578</v>
      </c>
      <c r="V51" s="21"/>
      <c r="W51" s="29" t="str">
        <f t="array" ref="W51">IF((Y51&lt;&gt;"")*(Z51=""), "WIP", IF((Y51&lt;&gt;"")*(Z51&lt;&gt;""), "Completed", ""))</f>
        <v/>
      </c>
      <c r="X51" s="9" t="str">
        <f t="array" ref="X51">IFERROR(INDEX('WIP-FDN'!E:E, MATCH(1, ('WIP-FDN'!B:B='Master Sheet'!B51)*1, 0)), "")</f>
        <v/>
      </c>
      <c r="Y51" s="81" t="str">
        <f t="array" ref="Y51">IFERROR(IF(INDEX('WIP-FDN'!G:G, MATCH(1, ('WIP-FDN'!B:B=B51)*1, 0)) = "", "", INDEX('WIP-FDN'!G:G, MATCH(1, ('WIP-FDN'!B:B=B51)*1, 0))), "")</f>
        <v/>
      </c>
      <c r="Z51" s="81" t="str">
        <f t="array" ref="Z51">IFERROR(IF(INDEX('WIP-FDN'!H:H, MATCH(1, ('WIP-FDN'!B:B=B51)*1, 0)) = "", "", INDEX('WIP-FDN'!H:H, MATCH(1, ('WIP-FDN'!B:B=B51)*1, 0))), "")</f>
        <v/>
      </c>
      <c r="AA51" s="9" t="str">
        <f t="shared" si="16"/>
        <v/>
      </c>
      <c r="AB51" s="9" t="str">
        <f t="shared" si="17"/>
        <v/>
      </c>
      <c r="AC51" s="81" t="str">
        <f t="shared" si="18"/>
        <v/>
      </c>
      <c r="AD51" s="81" t="str">
        <f t="shared" si="19"/>
        <v/>
      </c>
      <c r="AE51" s="9" t="str">
        <f t="shared" si="5"/>
        <v/>
      </c>
      <c r="AF51" s="9" t="str">
        <f>IFERROR(INDEX('WIP-ERC'!E:E,MATCH(B51, 'WIP-ERC'!B:B,0)),"")</f>
        <v/>
      </c>
      <c r="AG51" s="81" t="str">
        <f>IFERROR(IF(INDEX('WIP-ERC'!G:G,MATCH(B51,'WIP-ERC'!B:B,0))="","",(INDEX('WIP-ERC'!G:G,MATCH(B51,'WIP-ERC'!B:B,0)))),"")</f>
        <v/>
      </c>
      <c r="AH51" s="81" t="str">
        <f>IFERROR(IF(INDEX('WIP-ERC'!H:H,MATCH(B51,'WIP-ERC'!B:B,0))="","",(INDEX('WIP-ERC'!H:H,MATCH(B51,'WIP-ERC'!B:B,0)))),"")</f>
        <v/>
      </c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82" t="str">
        <f t="shared" si="3"/>
        <v>CB2+0</v>
      </c>
      <c r="BE51" s="334" t="s">
        <v>723</v>
      </c>
      <c r="BF51" s="334" t="s">
        <v>758</v>
      </c>
      <c r="BG51" s="334" t="s">
        <v>724</v>
      </c>
    </row>
    <row r="52" spans="1:59" s="12" customFormat="1" ht="17.5" x14ac:dyDescent="0.35">
      <c r="A52" s="22">
        <f t="shared" si="4"/>
        <v>34</v>
      </c>
      <c r="B52" s="30" t="s">
        <v>339</v>
      </c>
      <c r="C52" s="276" t="s">
        <v>217</v>
      </c>
      <c r="D52" s="56" t="s">
        <v>207</v>
      </c>
      <c r="E52" s="330">
        <v>350.24799999999999</v>
      </c>
      <c r="F52" s="330">
        <v>350.24799999999999</v>
      </c>
      <c r="G52" s="26" t="str">
        <f>IFERROR(INDEX('WIP-FDN'!D:D,MATCH('Master Sheet'!B52, 'WIP-FDN'!B:B,0)),"")</f>
        <v>Pile</v>
      </c>
      <c r="H52" s="29"/>
      <c r="I52" s="21"/>
      <c r="J52" s="27"/>
      <c r="K52" s="27"/>
      <c r="L52" s="27"/>
      <c r="M52" s="26" t="s">
        <v>53</v>
      </c>
      <c r="N52" s="9" t="s">
        <v>172</v>
      </c>
      <c r="O52" s="81">
        <v>45412</v>
      </c>
      <c r="P52" s="29" t="s">
        <v>53</v>
      </c>
      <c r="Q52" s="29" t="s">
        <v>230</v>
      </c>
      <c r="R52" s="81">
        <v>45432</v>
      </c>
      <c r="S52" s="29" t="s">
        <v>53</v>
      </c>
      <c r="T52" s="29" t="s">
        <v>230</v>
      </c>
      <c r="U52" s="81">
        <v>45578</v>
      </c>
      <c r="V52" s="21"/>
      <c r="W52" s="29" t="str">
        <f t="array" ref="W52">IF((Y52&lt;&gt;"")*(Z52=""), "WIP", IF((Y52&lt;&gt;"")*(Z52&lt;&gt;""), "Completed", ""))</f>
        <v>Completed</v>
      </c>
      <c r="X52" s="9" t="str">
        <f t="array" ref="X52">IFERROR(INDEX('WIP-FDN'!E:E, MATCH(1, ('WIP-FDN'!B:B='Master Sheet'!B52)*1, 0)), "")</f>
        <v>Chowdhury Construction</v>
      </c>
      <c r="Y52" s="81">
        <f t="array" ref="Y52">IFERROR(IF(INDEX('WIP-FDN'!G:G, MATCH(1, ('WIP-FDN'!B:B=B52)*1, 0)) = "", "", INDEX('WIP-FDN'!G:G, MATCH(1, ('WIP-FDN'!B:B=B52)*1, 0))), "")</f>
        <v>46036</v>
      </c>
      <c r="Z52" s="81">
        <f t="array" ref="Z52">IFERROR(IF(INDEX('WIP-FDN'!H:H, MATCH(1, ('WIP-FDN'!B:B=B52)*1, 0)) = "", "", INDEX('WIP-FDN'!H:H, MATCH(1, ('WIP-FDN'!B:B=B52)*1, 0))), "")</f>
        <v>46046</v>
      </c>
      <c r="AA52" s="9"/>
      <c r="AB52" s="9" t="str">
        <f t="shared" si="17"/>
        <v>Chowdhury Construction</v>
      </c>
      <c r="AC52" s="81"/>
      <c r="AD52" s="81"/>
      <c r="AE52" s="9" t="str">
        <f t="shared" si="5"/>
        <v/>
      </c>
      <c r="AF52" s="9" t="str">
        <f>IFERROR(INDEX('WIP-ERC'!E:E,MATCH(B52, 'WIP-ERC'!B:B,0)),"")</f>
        <v/>
      </c>
      <c r="AG52" s="81" t="str">
        <f>IFERROR(IF(INDEX('WIP-ERC'!G:G,MATCH(B52,'WIP-ERC'!B:B,0))="","",(INDEX('WIP-ERC'!G:G,MATCH(B52,'WIP-ERC'!B:B,0)))),"")</f>
        <v/>
      </c>
      <c r="AH52" s="81" t="str">
        <f>IFERROR(IF(INDEX('WIP-ERC'!H:H,MATCH(B52,'WIP-ERC'!B:B,0))="","",(INDEX('WIP-ERC'!H:H,MATCH(B52,'WIP-ERC'!B:B,0)))),"")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82" t="str">
        <f t="shared" si="3"/>
        <v>CA-3</v>
      </c>
      <c r="BE52" s="334" t="s">
        <v>723</v>
      </c>
      <c r="BF52" s="334" t="s">
        <v>758</v>
      </c>
      <c r="BG52" s="334" t="s">
        <v>724</v>
      </c>
    </row>
    <row r="53" spans="1:59" s="12" customFormat="1" ht="17.5" x14ac:dyDescent="0.35">
      <c r="A53" s="22">
        <f t="shared" si="4"/>
        <v>35</v>
      </c>
      <c r="B53" s="30" t="s">
        <v>340</v>
      </c>
      <c r="C53" s="276" t="s">
        <v>165</v>
      </c>
      <c r="D53" s="56" t="s">
        <v>207</v>
      </c>
      <c r="E53" s="330">
        <v>388.01900000000001</v>
      </c>
      <c r="F53" s="330">
        <v>388.01900000000001</v>
      </c>
      <c r="G53" s="26" t="str">
        <f>IFERROR(INDEX('WIP-FDN'!D:D,MATCH('Master Sheet'!B53, 'WIP-FDN'!B:B,0)),"")</f>
        <v>Pile</v>
      </c>
      <c r="H53" s="29"/>
      <c r="I53" s="21"/>
      <c r="J53" s="27"/>
      <c r="K53" s="27"/>
      <c r="L53" s="27"/>
      <c r="M53" s="26" t="s">
        <v>53</v>
      </c>
      <c r="N53" s="9" t="s">
        <v>172</v>
      </c>
      <c r="O53" s="81">
        <v>45412</v>
      </c>
      <c r="P53" s="29" t="s">
        <v>53</v>
      </c>
      <c r="Q53" s="29" t="s">
        <v>230</v>
      </c>
      <c r="R53" s="81">
        <v>45432</v>
      </c>
      <c r="S53" s="29" t="s">
        <v>53</v>
      </c>
      <c r="T53" s="29" t="s">
        <v>230</v>
      </c>
      <c r="U53" s="81">
        <v>45578</v>
      </c>
      <c r="V53" s="21"/>
      <c r="W53" s="29" t="str">
        <f t="array" ref="W53">IF((Y53&lt;&gt;"")*(Z53=""), "WIP", IF((Y53&lt;&gt;"")*(Z53&lt;&gt;""), "Completed", ""))</f>
        <v>Completed</v>
      </c>
      <c r="X53" s="9" t="str">
        <f t="array" ref="X53">IFERROR(INDEX('WIP-FDN'!E:E, MATCH(1, ('WIP-FDN'!B:B='Master Sheet'!B53)*1, 0)), "")</f>
        <v>Chowdhury Construction</v>
      </c>
      <c r="Y53" s="81">
        <f t="array" ref="Y53">IFERROR(IF(INDEX('WIP-FDN'!G:G, MATCH(1, ('WIP-FDN'!B:B=B53)*1, 0)) = "", "", INDEX('WIP-FDN'!G:G, MATCH(1, ('WIP-FDN'!B:B=B53)*1, 0))), "")</f>
        <v>46014</v>
      </c>
      <c r="Z53" s="81">
        <f t="array" ref="Z53">IFERROR(IF(INDEX('WIP-FDN'!H:H, MATCH(1, ('WIP-FDN'!B:B=B53)*1, 0)) = "", "", INDEX('WIP-FDN'!H:H, MATCH(1, ('WIP-FDN'!B:B=B53)*1, 0))), "")</f>
        <v>46025</v>
      </c>
      <c r="AA53" s="9"/>
      <c r="AB53" s="9" t="str">
        <f t="shared" si="17"/>
        <v>Chowdhury Construction</v>
      </c>
      <c r="AC53" s="81"/>
      <c r="AD53" s="81"/>
      <c r="AE53" s="9" t="str">
        <f t="shared" si="5"/>
        <v/>
      </c>
      <c r="AF53" s="9" t="str">
        <f>IFERROR(INDEX('WIP-ERC'!E:E,MATCH(B53, 'WIP-ERC'!B:B,0)),"")</f>
        <v/>
      </c>
      <c r="AG53" s="81" t="str">
        <f>IFERROR(IF(INDEX('WIP-ERC'!G:G,MATCH(B53,'WIP-ERC'!B:B,0))="","",(INDEX('WIP-ERC'!G:G,MATCH(B53,'WIP-ERC'!B:B,0)))),"")</f>
        <v/>
      </c>
      <c r="AH53" s="81" t="str">
        <f>IFERROR(IF(INDEX('WIP-ERC'!H:H,MATCH(B53,'WIP-ERC'!B:B,0))="","",(INDEX('WIP-ERC'!H:H,MATCH(B53,'WIP-ERC'!B:B,0)))),"")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82" t="str">
        <f t="shared" si="3"/>
        <v>CA+0</v>
      </c>
      <c r="BE53" s="334" t="s">
        <v>723</v>
      </c>
      <c r="BF53" s="334" t="s">
        <v>758</v>
      </c>
      <c r="BG53" s="334" t="s">
        <v>724</v>
      </c>
    </row>
    <row r="54" spans="1:59" s="12" customFormat="1" ht="17.5" x14ac:dyDescent="0.35">
      <c r="A54" s="22">
        <f t="shared" si="4"/>
        <v>36</v>
      </c>
      <c r="B54" s="30" t="s">
        <v>341</v>
      </c>
      <c r="C54" s="276" t="s">
        <v>165</v>
      </c>
      <c r="D54" s="56" t="s">
        <v>207</v>
      </c>
      <c r="E54" s="330">
        <v>386.07</v>
      </c>
      <c r="F54" s="330">
        <v>386.07</v>
      </c>
      <c r="G54" s="26" t="str">
        <f>IFERROR(INDEX('WIP-FDN'!D:D,MATCH('Master Sheet'!B54, 'WIP-FDN'!B:B,0)),"")</f>
        <v/>
      </c>
      <c r="H54" s="29"/>
      <c r="I54" s="21"/>
      <c r="J54" s="27"/>
      <c r="K54" s="27"/>
      <c r="L54" s="27"/>
      <c r="M54" s="26" t="s">
        <v>53</v>
      </c>
      <c r="N54" s="9" t="s">
        <v>172</v>
      </c>
      <c r="O54" s="81">
        <v>45412</v>
      </c>
      <c r="P54" s="29" t="s">
        <v>53</v>
      </c>
      <c r="Q54" s="29" t="s">
        <v>230</v>
      </c>
      <c r="R54" s="81">
        <v>45432</v>
      </c>
      <c r="S54" s="29" t="s">
        <v>53</v>
      </c>
      <c r="T54" s="29" t="s">
        <v>230</v>
      </c>
      <c r="U54" s="81">
        <v>45578</v>
      </c>
      <c r="V54" s="21"/>
      <c r="W54" s="29" t="str">
        <f t="array" ref="W54">IF((Y54&lt;&gt;"")*(Z54=""), "WIP", IF((Y54&lt;&gt;"")*(Z54&lt;&gt;""), "Completed", ""))</f>
        <v/>
      </c>
      <c r="X54" s="9" t="str">
        <f t="array" ref="X54">IFERROR(INDEX('WIP-FDN'!E:E, MATCH(1, ('WIP-FDN'!B:B='Master Sheet'!B54)*1, 0)), "")</f>
        <v/>
      </c>
      <c r="Y54" s="81" t="str">
        <f t="array" ref="Y54">IFERROR(IF(INDEX('WIP-FDN'!G:G, MATCH(1, ('WIP-FDN'!B:B=B54)*1, 0)) = "", "", INDEX('WIP-FDN'!G:G, MATCH(1, ('WIP-FDN'!B:B=B54)*1, 0))), "")</f>
        <v/>
      </c>
      <c r="Z54" s="81" t="str">
        <f t="array" ref="Z54">IFERROR(IF(INDEX('WIP-FDN'!H:H, MATCH(1, ('WIP-FDN'!B:B=B54)*1, 0)) = "", "", INDEX('WIP-FDN'!H:H, MATCH(1, ('WIP-FDN'!B:B=B54)*1, 0))), "")</f>
        <v/>
      </c>
      <c r="AA54" s="9"/>
      <c r="AB54" s="9" t="str">
        <f t="shared" si="17"/>
        <v/>
      </c>
      <c r="AC54" s="81"/>
      <c r="AD54" s="81"/>
      <c r="AE54" s="9" t="str">
        <f t="shared" si="5"/>
        <v/>
      </c>
      <c r="AF54" s="9" t="str">
        <f>IFERROR(INDEX('WIP-ERC'!E:E,MATCH(B54, 'WIP-ERC'!B:B,0)),"")</f>
        <v/>
      </c>
      <c r="AG54" s="81" t="str">
        <f>IFERROR(IF(INDEX('WIP-ERC'!G:G,MATCH(B54,'WIP-ERC'!B:B,0))="","",(INDEX('WIP-ERC'!G:G,MATCH(B54,'WIP-ERC'!B:B,0)))),"")</f>
        <v/>
      </c>
      <c r="AH54" s="81" t="str">
        <f>IFERROR(IF(INDEX('WIP-ERC'!H:H,MATCH(B54,'WIP-ERC'!B:B,0))="","",(INDEX('WIP-ERC'!H:H,MATCH(B54,'WIP-ERC'!B:B,0)))),"")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82" t="str">
        <f t="shared" si="3"/>
        <v>CA+0</v>
      </c>
      <c r="BE54" s="334" t="s">
        <v>723</v>
      </c>
      <c r="BF54" s="334" t="s">
        <v>758</v>
      </c>
      <c r="BG54" s="334" t="s">
        <v>724</v>
      </c>
    </row>
    <row r="55" spans="1:59" s="12" customFormat="1" ht="17.5" x14ac:dyDescent="0.35">
      <c r="A55" s="22">
        <f t="shared" si="4"/>
        <v>37</v>
      </c>
      <c r="B55" s="30" t="s">
        <v>342</v>
      </c>
      <c r="C55" s="276" t="s">
        <v>165</v>
      </c>
      <c r="D55" s="56" t="s">
        <v>207</v>
      </c>
      <c r="E55" s="330">
        <v>386.23899999999998</v>
      </c>
      <c r="F55" s="330">
        <v>386.23899999999998</v>
      </c>
      <c r="G55" s="26" t="str">
        <f>IFERROR(INDEX('WIP-FDN'!D:D,MATCH('Master Sheet'!B55, 'WIP-FDN'!B:B,0)),"")</f>
        <v/>
      </c>
      <c r="H55" s="29"/>
      <c r="I55" s="21"/>
      <c r="J55" s="27"/>
      <c r="K55" s="27"/>
      <c r="L55" s="27"/>
      <c r="M55" s="26" t="s">
        <v>53</v>
      </c>
      <c r="N55" s="9" t="s">
        <v>172</v>
      </c>
      <c r="O55" s="81">
        <v>45412</v>
      </c>
      <c r="P55" s="29" t="s">
        <v>53</v>
      </c>
      <c r="Q55" s="29" t="s">
        <v>230</v>
      </c>
      <c r="R55" s="81">
        <v>45432</v>
      </c>
      <c r="S55" s="29" t="s">
        <v>53</v>
      </c>
      <c r="T55" s="29" t="s">
        <v>230</v>
      </c>
      <c r="U55" s="81">
        <v>45578</v>
      </c>
      <c r="V55" s="21"/>
      <c r="W55" s="29" t="str">
        <f t="array" ref="W55">IF((Y55&lt;&gt;"")*(Z55=""), "WIP", IF((Y55&lt;&gt;"")*(Z55&lt;&gt;""), "Completed", ""))</f>
        <v/>
      </c>
      <c r="X55" s="9" t="str">
        <f t="array" ref="X55">IFERROR(INDEX('WIP-FDN'!E:E, MATCH(1, ('WIP-FDN'!B:B='Master Sheet'!B55)*1, 0)), "")</f>
        <v/>
      </c>
      <c r="Y55" s="81" t="str">
        <f t="array" ref="Y55">IFERROR(IF(INDEX('WIP-FDN'!G:G, MATCH(1, ('WIP-FDN'!B:B=B55)*1, 0)) = "", "", INDEX('WIP-FDN'!G:G, MATCH(1, ('WIP-FDN'!B:B=B55)*1, 0))), "")</f>
        <v/>
      </c>
      <c r="Z55" s="81" t="str">
        <f t="array" ref="Z55">IFERROR(IF(INDEX('WIP-FDN'!H:H, MATCH(1, ('WIP-FDN'!B:B=B55)*1, 0)) = "", "", INDEX('WIP-FDN'!H:H, MATCH(1, ('WIP-FDN'!B:B=B55)*1, 0))), "")</f>
        <v/>
      </c>
      <c r="AA55" s="9"/>
      <c r="AB55" s="9" t="str">
        <f t="shared" si="17"/>
        <v/>
      </c>
      <c r="AC55" s="81"/>
      <c r="AD55" s="81"/>
      <c r="AE55" s="9" t="str">
        <f t="shared" si="5"/>
        <v/>
      </c>
      <c r="AF55" s="9" t="str">
        <f>IFERROR(INDEX('WIP-ERC'!E:E,MATCH(B55, 'WIP-ERC'!B:B,0)),"")</f>
        <v/>
      </c>
      <c r="AG55" s="81" t="str">
        <f>IFERROR(IF(INDEX('WIP-ERC'!G:G,MATCH(B55,'WIP-ERC'!B:B,0))="","",(INDEX('WIP-ERC'!G:G,MATCH(B55,'WIP-ERC'!B:B,0)))),"")</f>
        <v/>
      </c>
      <c r="AH55" s="81" t="str">
        <f>IFERROR(IF(INDEX('WIP-ERC'!H:H,MATCH(B55,'WIP-ERC'!B:B,0))="","",(INDEX('WIP-ERC'!H:H,MATCH(B55,'WIP-ERC'!B:B,0)))),"")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82" t="str">
        <f t="shared" si="3"/>
        <v>CA+0</v>
      </c>
      <c r="BE55" s="334" t="s">
        <v>723</v>
      </c>
      <c r="BF55" s="334" t="s">
        <v>758</v>
      </c>
      <c r="BG55" s="334" t="s">
        <v>724</v>
      </c>
    </row>
    <row r="56" spans="1:59" s="12" customFormat="1" ht="17.5" x14ac:dyDescent="0.35">
      <c r="A56" s="22">
        <f t="shared" si="4"/>
        <v>38</v>
      </c>
      <c r="B56" s="30" t="s">
        <v>343</v>
      </c>
      <c r="C56" s="276" t="s">
        <v>165</v>
      </c>
      <c r="D56" s="56" t="s">
        <v>207</v>
      </c>
      <c r="E56" s="330">
        <v>360.55700000000002</v>
      </c>
      <c r="F56" s="330">
        <v>360.55700000000002</v>
      </c>
      <c r="G56" s="26" t="str">
        <f>IFERROR(INDEX('WIP-FDN'!D:D,MATCH('Master Sheet'!B56, 'WIP-FDN'!B:B,0)),"")</f>
        <v/>
      </c>
      <c r="H56" s="29"/>
      <c r="I56" s="21"/>
      <c r="J56" s="27"/>
      <c r="K56" s="27"/>
      <c r="L56" s="27"/>
      <c r="M56" s="26" t="s">
        <v>53</v>
      </c>
      <c r="N56" s="9" t="s">
        <v>172</v>
      </c>
      <c r="O56" s="81">
        <v>45412</v>
      </c>
      <c r="P56" s="29" t="s">
        <v>53</v>
      </c>
      <c r="Q56" s="29" t="s">
        <v>230</v>
      </c>
      <c r="R56" s="81">
        <v>45432</v>
      </c>
      <c r="S56" s="29" t="s">
        <v>53</v>
      </c>
      <c r="T56" s="29" t="s">
        <v>230</v>
      </c>
      <c r="U56" s="81">
        <v>45578</v>
      </c>
      <c r="V56" s="21"/>
      <c r="W56" s="29" t="str">
        <f t="array" ref="W56">IF((Y56&lt;&gt;"")*(Z56=""), "WIP", IF((Y56&lt;&gt;"")*(Z56&lt;&gt;""), "Completed", ""))</f>
        <v/>
      </c>
      <c r="X56" s="9" t="str">
        <f t="array" ref="X56">IFERROR(INDEX('WIP-FDN'!E:E, MATCH(1, ('WIP-FDN'!B:B='Master Sheet'!B56)*1, 0)), "")</f>
        <v/>
      </c>
      <c r="Y56" s="81" t="str">
        <f t="array" ref="Y56">IFERROR(IF(INDEX('WIP-FDN'!G:G, MATCH(1, ('WIP-FDN'!B:B=B56)*1, 0)) = "", "", INDEX('WIP-FDN'!G:G, MATCH(1, ('WIP-FDN'!B:B=B56)*1, 0))), "")</f>
        <v/>
      </c>
      <c r="Z56" s="81" t="str">
        <f t="array" ref="Z56">IFERROR(IF(INDEX('WIP-FDN'!H:H, MATCH(1, ('WIP-FDN'!B:B=B56)*1, 0)) = "", "", INDEX('WIP-FDN'!H:H, MATCH(1, ('WIP-FDN'!B:B=B56)*1, 0))), "")</f>
        <v/>
      </c>
      <c r="AA56" s="9"/>
      <c r="AB56" s="9" t="str">
        <f t="shared" si="17"/>
        <v/>
      </c>
      <c r="AC56" s="81"/>
      <c r="AD56" s="81"/>
      <c r="AE56" s="9" t="str">
        <f t="shared" si="5"/>
        <v/>
      </c>
      <c r="AF56" s="9" t="str">
        <f>IFERROR(INDEX('WIP-ERC'!E:E,MATCH(B56, 'WIP-ERC'!B:B,0)),"")</f>
        <v/>
      </c>
      <c r="AG56" s="81" t="str">
        <f>IFERROR(IF(INDEX('WIP-ERC'!G:G,MATCH(B56,'WIP-ERC'!B:B,0))="","",(INDEX('WIP-ERC'!G:G,MATCH(B56,'WIP-ERC'!B:B,0)))),"")</f>
        <v/>
      </c>
      <c r="AH56" s="81" t="str">
        <f>IFERROR(IF(INDEX('WIP-ERC'!H:H,MATCH(B56,'WIP-ERC'!B:B,0))="","",(INDEX('WIP-ERC'!H:H,MATCH(B56,'WIP-ERC'!B:B,0)))),"")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82" t="str">
        <f t="shared" si="3"/>
        <v>CA+0</v>
      </c>
      <c r="BE56" s="334" t="s">
        <v>759</v>
      </c>
      <c r="BF56" s="334" t="s">
        <v>725</v>
      </c>
      <c r="BG56" s="334" t="s">
        <v>724</v>
      </c>
    </row>
    <row r="57" spans="1:59" s="12" customFormat="1" ht="17.5" x14ac:dyDescent="0.35">
      <c r="A57" s="22">
        <f t="shared" si="4"/>
        <v>39</v>
      </c>
      <c r="B57" s="30" t="s">
        <v>344</v>
      </c>
      <c r="C57" s="276" t="s">
        <v>217</v>
      </c>
      <c r="D57" s="56" t="s">
        <v>207</v>
      </c>
      <c r="E57" s="330">
        <v>360.452</v>
      </c>
      <c r="F57" s="330">
        <v>360.452</v>
      </c>
      <c r="G57" s="26" t="str">
        <f>IFERROR(INDEX('WIP-FDN'!D:D,MATCH('Master Sheet'!B57, 'WIP-FDN'!B:B,0)),"")</f>
        <v/>
      </c>
      <c r="H57" s="29"/>
      <c r="I57" s="21"/>
      <c r="J57" s="27"/>
      <c r="K57" s="27"/>
      <c r="L57" s="27"/>
      <c r="M57" s="26" t="s">
        <v>53</v>
      </c>
      <c r="N57" s="9" t="s">
        <v>172</v>
      </c>
      <c r="O57" s="81">
        <v>45412</v>
      </c>
      <c r="P57" s="29" t="s">
        <v>53</v>
      </c>
      <c r="Q57" s="29" t="s">
        <v>230</v>
      </c>
      <c r="R57" s="81">
        <v>45432</v>
      </c>
      <c r="S57" s="29" t="s">
        <v>53</v>
      </c>
      <c r="T57" s="29" t="s">
        <v>230</v>
      </c>
      <c r="U57" s="81">
        <v>45578</v>
      </c>
      <c r="V57" s="21"/>
      <c r="W57" s="29" t="str">
        <f t="array" ref="W57">IF((Y57&lt;&gt;"")*(Z57=""), "WIP", IF((Y57&lt;&gt;"")*(Z57&lt;&gt;""), "Completed", ""))</f>
        <v/>
      </c>
      <c r="X57" s="9" t="str">
        <f t="array" ref="X57">IFERROR(INDEX('WIP-FDN'!E:E, MATCH(1, ('WIP-FDN'!B:B='Master Sheet'!B57)*1, 0)), "")</f>
        <v/>
      </c>
      <c r="Y57" s="81" t="str">
        <f t="array" ref="Y57">IFERROR(IF(INDEX('WIP-FDN'!G:G, MATCH(1, ('WIP-FDN'!B:B=B57)*1, 0)) = "", "", INDEX('WIP-FDN'!G:G, MATCH(1, ('WIP-FDN'!B:B=B57)*1, 0))), "")</f>
        <v/>
      </c>
      <c r="Z57" s="81" t="str">
        <f t="array" ref="Z57">IFERROR(IF(INDEX('WIP-FDN'!H:H, MATCH(1, ('WIP-FDN'!B:B=B57)*1, 0)) = "", "", INDEX('WIP-FDN'!H:H, MATCH(1, ('WIP-FDN'!B:B=B57)*1, 0))), "")</f>
        <v/>
      </c>
      <c r="AA57" s="9"/>
      <c r="AB57" s="9" t="str">
        <f t="shared" si="17"/>
        <v/>
      </c>
      <c r="AC57" s="81"/>
      <c r="AD57" s="81"/>
      <c r="AE57" s="9" t="str">
        <f t="shared" si="5"/>
        <v/>
      </c>
      <c r="AF57" s="9" t="str">
        <f>IFERROR(INDEX('WIP-ERC'!E:E,MATCH(B57, 'WIP-ERC'!B:B,0)),"")</f>
        <v/>
      </c>
      <c r="AG57" s="81" t="str">
        <f>IFERROR(IF(INDEX('WIP-ERC'!G:G,MATCH(B57,'WIP-ERC'!B:B,0))="","",(INDEX('WIP-ERC'!G:G,MATCH(B57,'WIP-ERC'!B:B,0)))),"")</f>
        <v/>
      </c>
      <c r="AH57" s="81" t="str">
        <f>IFERROR(IF(INDEX('WIP-ERC'!H:H,MATCH(B57,'WIP-ERC'!B:B,0))="","",(INDEX('WIP-ERC'!H:H,MATCH(B57,'WIP-ERC'!B:B,0)))),"")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82" t="str">
        <f t="shared" si="3"/>
        <v>CA-3</v>
      </c>
      <c r="BE57" s="334" t="s">
        <v>759</v>
      </c>
      <c r="BF57" s="334" t="s">
        <v>725</v>
      </c>
      <c r="BG57" s="334" t="s">
        <v>724</v>
      </c>
    </row>
    <row r="58" spans="1:59" s="12" customFormat="1" ht="17.5" x14ac:dyDescent="0.35">
      <c r="A58" s="22">
        <f t="shared" si="4"/>
        <v>40</v>
      </c>
      <c r="B58" s="30" t="s">
        <v>550</v>
      </c>
      <c r="C58" s="276" t="s">
        <v>166</v>
      </c>
      <c r="D58" s="56" t="s">
        <v>551</v>
      </c>
      <c r="E58" s="330">
        <v>400.97500000000002</v>
      </c>
      <c r="F58" s="330">
        <v>400.97500000000002</v>
      </c>
      <c r="G58" s="26" t="str">
        <f>IFERROR(INDEX('WIP-FDN'!D:D,MATCH('Master Sheet'!B58, 'WIP-FDN'!B:B,0)),"")</f>
        <v/>
      </c>
      <c r="H58" s="29"/>
      <c r="I58" s="21"/>
      <c r="J58" s="27"/>
      <c r="K58" s="27"/>
      <c r="L58" s="27"/>
      <c r="M58" s="26" t="s">
        <v>53</v>
      </c>
      <c r="N58" s="9" t="s">
        <v>172</v>
      </c>
      <c r="O58" s="81">
        <v>45412</v>
      </c>
      <c r="P58" s="29" t="s">
        <v>53</v>
      </c>
      <c r="Q58" s="29" t="s">
        <v>230</v>
      </c>
      <c r="R58" s="81">
        <v>45432</v>
      </c>
      <c r="S58" s="29" t="s">
        <v>53</v>
      </c>
      <c r="T58" s="29" t="s">
        <v>230</v>
      </c>
      <c r="U58" s="81">
        <v>45578</v>
      </c>
      <c r="V58" s="21"/>
      <c r="W58" s="29" t="str">
        <f t="array" ref="W58">IF((Y58&lt;&gt;"")*(Z58=""), "WIP", IF((Y58&lt;&gt;"")*(Z58&lt;&gt;""), "Completed", ""))</f>
        <v/>
      </c>
      <c r="X58" s="9" t="str">
        <f t="array" ref="X58">IFERROR(INDEX('WIP-FDN'!E:E, MATCH(1, ('WIP-FDN'!B:B='Master Sheet'!B58)*1, 0)), "")</f>
        <v/>
      </c>
      <c r="Y58" s="81" t="str">
        <f t="array" ref="Y58">IFERROR(IF(INDEX('WIP-FDN'!G:G, MATCH(1, ('WIP-FDN'!B:B=B58)*1, 0)) = "", "", INDEX('WIP-FDN'!G:G, MATCH(1, ('WIP-FDN'!B:B=B58)*1, 0))), "")</f>
        <v/>
      </c>
      <c r="Z58" s="81" t="str">
        <f t="array" ref="Z58">IFERROR(IF(INDEX('WIP-FDN'!H:H, MATCH(1, ('WIP-FDN'!B:B=B58)*1, 0)) = "", "", INDEX('WIP-FDN'!H:H, MATCH(1, ('WIP-FDN'!B:B=B58)*1, 0))), "")</f>
        <v/>
      </c>
      <c r="AA58" s="9"/>
      <c r="AB58" s="9" t="str">
        <f t="shared" si="17"/>
        <v/>
      </c>
      <c r="AC58" s="81"/>
      <c r="AD58" s="81"/>
      <c r="AE58" s="9" t="str">
        <f t="shared" si="5"/>
        <v/>
      </c>
      <c r="AF58" s="9" t="str">
        <f>IFERROR(INDEX('WIP-ERC'!E:E,MATCH(B58, 'WIP-ERC'!B:B,0)),"")</f>
        <v/>
      </c>
      <c r="AG58" s="81" t="str">
        <f>IFERROR(IF(INDEX('WIP-ERC'!G:G,MATCH(B58,'WIP-ERC'!B:B,0))="","",(INDEX('WIP-ERC'!G:G,MATCH(B58,'WIP-ERC'!B:B,0)))),"")</f>
        <v/>
      </c>
      <c r="AH58" s="81" t="str">
        <f>IFERROR(IF(INDEX('WIP-ERC'!H:H,MATCH(B58,'WIP-ERC'!B:B,0))="","",(INDEX('WIP-ERC'!H:H,MATCH(B58,'WIP-ERC'!B:B,0)))),"")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82" t="str">
        <f t="shared" si="3"/>
        <v>CB1+0</v>
      </c>
      <c r="BE58" s="334" t="s">
        <v>759</v>
      </c>
      <c r="BF58" s="334" t="s">
        <v>725</v>
      </c>
      <c r="BG58" s="334" t="s">
        <v>724</v>
      </c>
    </row>
    <row r="59" spans="1:59" s="12" customFormat="1" ht="17.5" x14ac:dyDescent="0.35">
      <c r="A59" s="22">
        <f t="shared" si="4"/>
        <v>41</v>
      </c>
      <c r="B59" s="30" t="s">
        <v>552</v>
      </c>
      <c r="C59" s="276" t="s">
        <v>165</v>
      </c>
      <c r="D59" s="56" t="s">
        <v>207</v>
      </c>
      <c r="E59" s="330">
        <v>392.68200000000002</v>
      </c>
      <c r="F59" s="330">
        <v>392.68200000000002</v>
      </c>
      <c r="G59" s="26" t="str">
        <f>IFERROR(INDEX('WIP-FDN'!D:D,MATCH('Master Sheet'!B59, 'WIP-FDN'!B:B,0)),"")</f>
        <v/>
      </c>
      <c r="H59" s="29"/>
      <c r="I59" s="21"/>
      <c r="J59" s="27"/>
      <c r="K59" s="27"/>
      <c r="L59" s="27"/>
      <c r="M59" s="26" t="s">
        <v>53</v>
      </c>
      <c r="N59" s="9" t="s">
        <v>172</v>
      </c>
      <c r="O59" s="81">
        <v>45412</v>
      </c>
      <c r="P59" s="29" t="s">
        <v>53</v>
      </c>
      <c r="Q59" s="29" t="s">
        <v>230</v>
      </c>
      <c r="R59" s="81">
        <v>45432</v>
      </c>
      <c r="S59" s="29" t="s">
        <v>53</v>
      </c>
      <c r="T59" s="29" t="s">
        <v>230</v>
      </c>
      <c r="U59" s="81">
        <v>45578</v>
      </c>
      <c r="V59" s="21"/>
      <c r="W59" s="29" t="str">
        <f t="array" ref="W59">IF((Y59&lt;&gt;"")*(Z59=""), "WIP", IF((Y59&lt;&gt;"")*(Z59&lt;&gt;""), "Completed", ""))</f>
        <v/>
      </c>
      <c r="X59" s="9" t="str">
        <f t="array" ref="X59">IFERROR(INDEX('WIP-FDN'!E:E, MATCH(1, ('WIP-FDN'!B:B='Master Sheet'!B59)*1, 0)), "")</f>
        <v/>
      </c>
      <c r="Y59" s="81" t="str">
        <f t="array" ref="Y59">IFERROR(IF(INDEX('WIP-FDN'!G:G, MATCH(1, ('WIP-FDN'!B:B=B59)*1, 0)) = "", "", INDEX('WIP-FDN'!G:G, MATCH(1, ('WIP-FDN'!B:B=B59)*1, 0))), "")</f>
        <v/>
      </c>
      <c r="Z59" s="81" t="str">
        <f t="array" ref="Z59">IFERROR(IF(INDEX('WIP-FDN'!H:H, MATCH(1, ('WIP-FDN'!B:B=B59)*1, 0)) = "", "", INDEX('WIP-FDN'!H:H, MATCH(1, ('WIP-FDN'!B:B=B59)*1, 0))), "")</f>
        <v/>
      </c>
      <c r="AA59" s="9"/>
      <c r="AB59" s="9" t="str">
        <f t="shared" si="17"/>
        <v/>
      </c>
      <c r="AC59" s="81"/>
      <c r="AD59" s="81"/>
      <c r="AE59" s="9" t="str">
        <f t="shared" si="5"/>
        <v/>
      </c>
      <c r="AF59" s="9" t="str">
        <f>IFERROR(INDEX('WIP-ERC'!E:E,MATCH(B59, 'WIP-ERC'!B:B,0)),"")</f>
        <v/>
      </c>
      <c r="AG59" s="81" t="str">
        <f>IFERROR(IF(INDEX('WIP-ERC'!G:G,MATCH(B59,'WIP-ERC'!B:B,0))="","",(INDEX('WIP-ERC'!G:G,MATCH(B59,'WIP-ERC'!B:B,0)))),"")</f>
        <v/>
      </c>
      <c r="AH59" s="81" t="str">
        <f>IFERROR(IF(INDEX('WIP-ERC'!H:H,MATCH(B59,'WIP-ERC'!B:B,0))="","",(INDEX('WIP-ERC'!H:H,MATCH(B59,'WIP-ERC'!B:B,0)))),"")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82" t="str">
        <f t="shared" si="3"/>
        <v>CA+0</v>
      </c>
      <c r="BE59" s="334" t="s">
        <v>759</v>
      </c>
      <c r="BF59" s="334" t="s">
        <v>725</v>
      </c>
      <c r="BG59" s="334" t="s">
        <v>724</v>
      </c>
    </row>
    <row r="60" spans="1:59" s="12" customFormat="1" ht="17.5" x14ac:dyDescent="0.35">
      <c r="A60" s="22">
        <f t="shared" si="4"/>
        <v>42</v>
      </c>
      <c r="B60" s="30" t="s">
        <v>553</v>
      </c>
      <c r="C60" s="276" t="s">
        <v>165</v>
      </c>
      <c r="D60" s="56" t="s">
        <v>207</v>
      </c>
      <c r="E60" s="330">
        <v>405.94099999999997</v>
      </c>
      <c r="F60" s="330">
        <v>405.94099999999997</v>
      </c>
      <c r="G60" s="26" t="str">
        <f>IFERROR(INDEX('WIP-FDN'!D:D,MATCH('Master Sheet'!B60, 'WIP-FDN'!B:B,0)),"")</f>
        <v/>
      </c>
      <c r="H60" s="29" t="s">
        <v>606</v>
      </c>
      <c r="I60" s="21"/>
      <c r="J60" s="27"/>
      <c r="K60" s="27"/>
      <c r="L60" s="27"/>
      <c r="M60" s="26" t="s">
        <v>53</v>
      </c>
      <c r="N60" s="9" t="s">
        <v>172</v>
      </c>
      <c r="O60" s="81">
        <v>45412</v>
      </c>
      <c r="P60" s="29" t="s">
        <v>53</v>
      </c>
      <c r="Q60" s="29" t="s">
        <v>230</v>
      </c>
      <c r="R60" s="81">
        <v>45432</v>
      </c>
      <c r="S60" s="29" t="s">
        <v>53</v>
      </c>
      <c r="T60" s="29" t="s">
        <v>230</v>
      </c>
      <c r="U60" s="81">
        <v>45578</v>
      </c>
      <c r="V60" s="21"/>
      <c r="W60" s="29" t="str">
        <f t="array" ref="W60">IF((Y60&lt;&gt;"")*(Z60=""), "WIP", IF((Y60&lt;&gt;"")*(Z60&lt;&gt;""), "Completed", ""))</f>
        <v/>
      </c>
      <c r="X60" s="9" t="str">
        <f t="array" ref="X60">IFERROR(INDEX('WIP-FDN'!E:E, MATCH(1, ('WIP-FDN'!B:B='Master Sheet'!B60)*1, 0)), "")</f>
        <v/>
      </c>
      <c r="Y60" s="81" t="str">
        <f t="array" ref="Y60">IFERROR(IF(INDEX('WIP-FDN'!G:G, MATCH(1, ('WIP-FDN'!B:B=B60)*1, 0)) = "", "", INDEX('WIP-FDN'!G:G, MATCH(1, ('WIP-FDN'!B:B=B60)*1, 0))), "")</f>
        <v/>
      </c>
      <c r="Z60" s="81" t="str">
        <f t="array" ref="Z60">IFERROR(IF(INDEX('WIP-FDN'!H:H, MATCH(1, ('WIP-FDN'!B:B=B60)*1, 0)) = "", "", INDEX('WIP-FDN'!H:H, MATCH(1, ('WIP-FDN'!B:B=B60)*1, 0))), "")</f>
        <v/>
      </c>
      <c r="AA60" s="9"/>
      <c r="AB60" s="9" t="str">
        <f t="shared" si="17"/>
        <v/>
      </c>
      <c r="AC60" s="81"/>
      <c r="AD60" s="81"/>
      <c r="AE60" s="9" t="str">
        <f t="shared" si="5"/>
        <v/>
      </c>
      <c r="AF60" s="9" t="str">
        <f>IFERROR(INDEX('WIP-ERC'!E:E,MATCH(B60, 'WIP-ERC'!B:B,0)),"")</f>
        <v/>
      </c>
      <c r="AG60" s="81" t="str">
        <f>IFERROR(IF(INDEX('WIP-ERC'!G:G,MATCH(B60,'WIP-ERC'!B:B,0))="","",(INDEX('WIP-ERC'!G:G,MATCH(B60,'WIP-ERC'!B:B,0)))),"")</f>
        <v/>
      </c>
      <c r="AH60" s="81" t="str">
        <f>IFERROR(IF(INDEX('WIP-ERC'!H:H,MATCH(B60,'WIP-ERC'!B:B,0))="","",(INDEX('WIP-ERC'!H:H,MATCH(B60,'WIP-ERC'!B:B,0)))),"")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82" t="str">
        <f t="shared" si="3"/>
        <v>CA+0_1MRC</v>
      </c>
      <c r="BE60" s="334" t="s">
        <v>759</v>
      </c>
      <c r="BF60" s="334" t="s">
        <v>725</v>
      </c>
      <c r="BG60" s="334" t="s">
        <v>724</v>
      </c>
    </row>
    <row r="61" spans="1:59" s="12" customFormat="1" ht="17.5" x14ac:dyDescent="0.35">
      <c r="A61" s="22">
        <f t="shared" si="4"/>
        <v>43</v>
      </c>
      <c r="B61" s="30" t="s">
        <v>554</v>
      </c>
      <c r="C61" s="276" t="s">
        <v>165</v>
      </c>
      <c r="D61" s="56" t="s">
        <v>207</v>
      </c>
      <c r="E61" s="330">
        <v>306.178</v>
      </c>
      <c r="F61" s="330">
        <v>306.178</v>
      </c>
      <c r="G61" s="26" t="str">
        <f>IFERROR(INDEX('WIP-FDN'!D:D,MATCH('Master Sheet'!B61, 'WIP-FDN'!B:B,0)),"")</f>
        <v/>
      </c>
      <c r="H61" s="29" t="s">
        <v>606</v>
      </c>
      <c r="I61" s="21"/>
      <c r="J61" s="27"/>
      <c r="K61" s="27"/>
      <c r="L61" s="27"/>
      <c r="M61" s="26" t="s">
        <v>53</v>
      </c>
      <c r="N61" s="9" t="s">
        <v>172</v>
      </c>
      <c r="O61" s="81">
        <v>45412</v>
      </c>
      <c r="P61" s="29" t="s">
        <v>53</v>
      </c>
      <c r="Q61" s="29" t="s">
        <v>230</v>
      </c>
      <c r="R61" s="81">
        <v>45432</v>
      </c>
      <c r="S61" s="29" t="s">
        <v>53</v>
      </c>
      <c r="T61" s="29" t="s">
        <v>230</v>
      </c>
      <c r="U61" s="81">
        <v>45578</v>
      </c>
      <c r="V61" s="21"/>
      <c r="W61" s="29" t="str">
        <f t="array" ref="W61">IF((Y61&lt;&gt;"")*(Z61=""), "WIP", IF((Y61&lt;&gt;"")*(Z61&lt;&gt;""), "Completed", ""))</f>
        <v/>
      </c>
      <c r="X61" s="9" t="str">
        <f t="array" ref="X61">IFERROR(INDEX('WIP-FDN'!E:E, MATCH(1, ('WIP-FDN'!B:B='Master Sheet'!B61)*1, 0)), "")</f>
        <v/>
      </c>
      <c r="Y61" s="81" t="str">
        <f t="array" ref="Y61">IFERROR(IF(INDEX('WIP-FDN'!G:G, MATCH(1, ('WIP-FDN'!B:B=B61)*1, 0)) = "", "", INDEX('WIP-FDN'!G:G, MATCH(1, ('WIP-FDN'!B:B=B61)*1, 0))), "")</f>
        <v/>
      </c>
      <c r="Z61" s="81" t="str">
        <f t="array" ref="Z61">IFERROR(IF(INDEX('WIP-FDN'!H:H, MATCH(1, ('WIP-FDN'!B:B=B61)*1, 0)) = "", "", INDEX('WIP-FDN'!H:H, MATCH(1, ('WIP-FDN'!B:B=B61)*1, 0))), "")</f>
        <v/>
      </c>
      <c r="AA61" s="9"/>
      <c r="AB61" s="9" t="str">
        <f t="shared" si="17"/>
        <v/>
      </c>
      <c r="AC61" s="81"/>
      <c r="AD61" s="81"/>
      <c r="AE61" s="9" t="str">
        <f t="shared" si="5"/>
        <v/>
      </c>
      <c r="AF61" s="9" t="str">
        <f>IFERROR(INDEX('WIP-ERC'!E:E,MATCH(B61, 'WIP-ERC'!B:B,0)),"")</f>
        <v/>
      </c>
      <c r="AG61" s="81" t="str">
        <f>IFERROR(IF(INDEX('WIP-ERC'!G:G,MATCH(B61,'WIP-ERC'!B:B,0))="","",(INDEX('WIP-ERC'!G:G,MATCH(B61,'WIP-ERC'!B:B,0)))),"")</f>
        <v/>
      </c>
      <c r="AH61" s="81" t="str">
        <f>IFERROR(IF(INDEX('WIP-ERC'!H:H,MATCH(B61,'WIP-ERC'!B:B,0))="","",(INDEX('WIP-ERC'!H:H,MATCH(B61,'WIP-ERC'!B:B,0)))),"")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82" t="str">
        <f t="shared" si="3"/>
        <v>CA+0_1MRC</v>
      </c>
      <c r="BE61" s="334" t="s">
        <v>759</v>
      </c>
      <c r="BF61" s="334" t="s">
        <v>725</v>
      </c>
      <c r="BG61" s="334" t="s">
        <v>724</v>
      </c>
    </row>
    <row r="62" spans="1:59" s="12" customFormat="1" ht="17.5" x14ac:dyDescent="0.35">
      <c r="A62" s="22">
        <f t="shared" si="4"/>
        <v>44</v>
      </c>
      <c r="B62" s="30" t="s">
        <v>555</v>
      </c>
      <c r="C62" s="276" t="s">
        <v>165</v>
      </c>
      <c r="D62" s="56" t="s">
        <v>207</v>
      </c>
      <c r="E62" s="330">
        <v>411.54700000000003</v>
      </c>
      <c r="F62" s="330">
        <v>411.54700000000003</v>
      </c>
      <c r="G62" s="26" t="str">
        <f>IFERROR(INDEX('WIP-FDN'!D:D,MATCH('Master Sheet'!B62, 'WIP-FDN'!B:B,0)),"")</f>
        <v/>
      </c>
      <c r="H62" s="29" t="s">
        <v>606</v>
      </c>
      <c r="I62" s="21"/>
      <c r="J62" s="27"/>
      <c r="K62" s="27"/>
      <c r="L62" s="27"/>
      <c r="M62" s="26" t="s">
        <v>53</v>
      </c>
      <c r="N62" s="9" t="s">
        <v>172</v>
      </c>
      <c r="O62" s="81">
        <v>45412</v>
      </c>
      <c r="P62" s="29" t="s">
        <v>53</v>
      </c>
      <c r="Q62" s="29" t="s">
        <v>230</v>
      </c>
      <c r="R62" s="81">
        <v>45432</v>
      </c>
      <c r="S62" s="29" t="s">
        <v>53</v>
      </c>
      <c r="T62" s="29" t="s">
        <v>230</v>
      </c>
      <c r="U62" s="81">
        <v>45578</v>
      </c>
      <c r="V62" s="21"/>
      <c r="W62" s="29" t="str">
        <f t="array" ref="W62">IF((Y62&lt;&gt;"")*(Z62=""), "WIP", IF((Y62&lt;&gt;"")*(Z62&lt;&gt;""), "Completed", ""))</f>
        <v/>
      </c>
      <c r="X62" s="9" t="str">
        <f t="array" ref="X62">IFERROR(INDEX('WIP-FDN'!E:E, MATCH(1, ('WIP-FDN'!B:B='Master Sheet'!B62)*1, 0)), "")</f>
        <v/>
      </c>
      <c r="Y62" s="81" t="str">
        <f t="array" ref="Y62">IFERROR(IF(INDEX('WIP-FDN'!G:G, MATCH(1, ('WIP-FDN'!B:B=B62)*1, 0)) = "", "", INDEX('WIP-FDN'!G:G, MATCH(1, ('WIP-FDN'!B:B=B62)*1, 0))), "")</f>
        <v/>
      </c>
      <c r="Z62" s="81" t="str">
        <f t="array" ref="Z62">IFERROR(IF(INDEX('WIP-FDN'!H:H, MATCH(1, ('WIP-FDN'!B:B=B62)*1, 0)) = "", "", INDEX('WIP-FDN'!H:H, MATCH(1, ('WIP-FDN'!B:B=B62)*1, 0))), "")</f>
        <v/>
      </c>
      <c r="AA62" s="9" t="str">
        <f t="shared" ref="AA62" si="20">IF(AND(AC62&lt;&gt;"", AD62=""), "WIP", IF(AND(AC62&lt;&gt;"", AD62&lt;&gt;""), "Completed", ""))</f>
        <v/>
      </c>
      <c r="AB62" s="9" t="str">
        <f t="shared" ref="AB62" si="21">X62</f>
        <v/>
      </c>
      <c r="AC62" s="81" t="str">
        <f t="shared" ref="AC62" si="22">IFERROR((Z62-1),"")</f>
        <v/>
      </c>
      <c r="AD62" s="81" t="str">
        <f t="shared" ref="AD62" si="23">IFERROR((Z62+1),"")</f>
        <v/>
      </c>
      <c r="AE62" s="9" t="str">
        <f t="shared" si="5"/>
        <v/>
      </c>
      <c r="AF62" s="9" t="str">
        <f>IFERROR(INDEX('WIP-ERC'!E:E,MATCH(B62, 'WIP-ERC'!B:B,0)),"")</f>
        <v/>
      </c>
      <c r="AG62" s="81" t="str">
        <f>IFERROR(IF(INDEX('WIP-ERC'!G:G,MATCH(B62,'WIP-ERC'!B:B,0))="","",(INDEX('WIP-ERC'!G:G,MATCH(B62,'WIP-ERC'!B:B,0)))),"")</f>
        <v/>
      </c>
      <c r="AH62" s="81" t="str">
        <f>IFERROR(IF(INDEX('WIP-ERC'!H:H,MATCH(B62,'WIP-ERC'!B:B,0))="","",(INDEX('WIP-ERC'!H:H,MATCH(B62,'WIP-ERC'!B:B,0)))),"")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82" t="str">
        <f t="shared" si="3"/>
        <v>CA+0_1MRC</v>
      </c>
      <c r="BE62" s="334" t="s">
        <v>759</v>
      </c>
      <c r="BF62" s="334" t="s">
        <v>725</v>
      </c>
      <c r="BG62" s="334" t="s">
        <v>724</v>
      </c>
    </row>
    <row r="63" spans="1:59" s="12" customFormat="1" ht="17.5" x14ac:dyDescent="0.35">
      <c r="A63" s="22">
        <f t="shared" si="4"/>
        <v>45</v>
      </c>
      <c r="B63" s="30" t="s">
        <v>556</v>
      </c>
      <c r="C63" s="276" t="s">
        <v>164</v>
      </c>
      <c r="D63" s="56" t="s">
        <v>207</v>
      </c>
      <c r="E63" s="330">
        <v>411.19900000000001</v>
      </c>
      <c r="F63" s="330">
        <v>411.19900000000001</v>
      </c>
      <c r="G63" s="26" t="str">
        <f>IFERROR(INDEX('WIP-FDN'!D:D,MATCH('Master Sheet'!B63, 'WIP-FDN'!B:B,0)),"")</f>
        <v/>
      </c>
      <c r="H63" s="29" t="s">
        <v>606</v>
      </c>
      <c r="I63" s="34"/>
      <c r="J63" s="27"/>
      <c r="K63" s="27"/>
      <c r="L63" s="27"/>
      <c r="M63" s="26" t="s">
        <v>53</v>
      </c>
      <c r="N63" s="9" t="s">
        <v>172</v>
      </c>
      <c r="O63" s="81">
        <v>45412</v>
      </c>
      <c r="P63" s="29" t="s">
        <v>53</v>
      </c>
      <c r="Q63" s="29" t="s">
        <v>230</v>
      </c>
      <c r="R63" s="81">
        <v>45432</v>
      </c>
      <c r="S63" s="29" t="s">
        <v>53</v>
      </c>
      <c r="T63" s="29" t="s">
        <v>230</v>
      </c>
      <c r="U63" s="81">
        <v>45578</v>
      </c>
      <c r="V63" s="21"/>
      <c r="W63" s="29" t="str">
        <f t="array" ref="W63">IF((Y63&lt;&gt;"")*(Z63=""), "WIP", IF((Y63&lt;&gt;"")*(Z63&lt;&gt;""), "Completed", ""))</f>
        <v/>
      </c>
      <c r="X63" s="9" t="str">
        <f t="array" ref="X63">IFERROR(INDEX('WIP-FDN'!E:E, MATCH(1, ('WIP-FDN'!B:B='Master Sheet'!B63)*1, 0)), "")</f>
        <v/>
      </c>
      <c r="Y63" s="81" t="str">
        <f t="array" ref="Y63">IFERROR(IF(INDEX('WIP-FDN'!G:G, MATCH(1, ('WIP-FDN'!B:B=B63)*1, 0)) = "", "", INDEX('WIP-FDN'!G:G, MATCH(1, ('WIP-FDN'!B:B=B63)*1, 0))), "")</f>
        <v/>
      </c>
      <c r="Z63" s="81" t="str">
        <f t="array" ref="Z63">IFERROR(IF(INDEX('WIP-FDN'!H:H, MATCH(1, ('WIP-FDN'!B:B=B63)*1, 0)) = "", "", INDEX('WIP-FDN'!H:H, MATCH(1, ('WIP-FDN'!B:B=B63)*1, 0))), "")</f>
        <v/>
      </c>
      <c r="AA63" s="9"/>
      <c r="AB63" s="9" t="str">
        <f t="shared" si="17"/>
        <v/>
      </c>
      <c r="AC63" s="81"/>
      <c r="AD63" s="81"/>
      <c r="AE63" s="9" t="str">
        <f t="shared" si="5"/>
        <v/>
      </c>
      <c r="AF63" s="9" t="str">
        <f>IFERROR(INDEX('WIP-ERC'!E:E,MATCH(B63, 'WIP-ERC'!B:B,0)),"")</f>
        <v/>
      </c>
      <c r="AG63" s="81" t="str">
        <f>IFERROR(IF(INDEX('WIP-ERC'!G:G,MATCH(B63,'WIP-ERC'!B:B,0))="","",(INDEX('WIP-ERC'!G:G,MATCH(B63,'WIP-ERC'!B:B,0)))),"")</f>
        <v/>
      </c>
      <c r="AH63" s="81" t="str">
        <f>IFERROR(IF(INDEX('WIP-ERC'!H:H,MATCH(B63,'WIP-ERC'!B:B,0))="","",(INDEX('WIP-ERC'!H:H,MATCH(B63,'WIP-ERC'!B:B,0)))),"")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82" t="str">
        <f t="shared" si="3"/>
        <v>CA+3_1MRC</v>
      </c>
      <c r="BE63" s="334" t="s">
        <v>760</v>
      </c>
      <c r="BF63" s="334" t="s">
        <v>758</v>
      </c>
      <c r="BG63" s="334" t="s">
        <v>724</v>
      </c>
    </row>
    <row r="64" spans="1:59" s="12" customFormat="1" ht="17.5" x14ac:dyDescent="0.35">
      <c r="A64" s="22">
        <f t="shared" si="4"/>
        <v>46</v>
      </c>
      <c r="B64" s="30" t="s">
        <v>557</v>
      </c>
      <c r="C64" s="276" t="s">
        <v>166</v>
      </c>
      <c r="D64" s="56" t="s">
        <v>558</v>
      </c>
      <c r="E64" s="330">
        <v>389.58499999999998</v>
      </c>
      <c r="F64" s="330">
        <v>389.58499999999998</v>
      </c>
      <c r="G64" s="26" t="str">
        <f>IFERROR(INDEX('WIP-FDN'!D:D,MATCH('Master Sheet'!B64, 'WIP-FDN'!B:B,0)),"")</f>
        <v/>
      </c>
      <c r="H64" s="29"/>
      <c r="I64" s="126"/>
      <c r="J64" s="27"/>
      <c r="K64" s="27"/>
      <c r="L64" s="27"/>
      <c r="M64" s="26" t="s">
        <v>53</v>
      </c>
      <c r="N64" s="9" t="s">
        <v>172</v>
      </c>
      <c r="O64" s="81">
        <v>45412</v>
      </c>
      <c r="P64" s="29" t="s">
        <v>53</v>
      </c>
      <c r="Q64" s="29" t="s">
        <v>230</v>
      </c>
      <c r="R64" s="81">
        <v>45432</v>
      </c>
      <c r="S64" s="29" t="s">
        <v>53</v>
      </c>
      <c r="T64" s="29" t="s">
        <v>230</v>
      </c>
      <c r="U64" s="81">
        <v>45578</v>
      </c>
      <c r="V64" s="21"/>
      <c r="W64" s="29" t="str">
        <f t="array" ref="W64">IF((Y64&lt;&gt;"")*(Z64=""), "WIP", IF((Y64&lt;&gt;"")*(Z64&lt;&gt;""), "Completed", ""))</f>
        <v/>
      </c>
      <c r="X64" s="9" t="str">
        <f t="array" ref="X64">IFERROR(INDEX('WIP-FDN'!E:E, MATCH(1, ('WIP-FDN'!B:B='Master Sheet'!B64)*1, 0)), "")</f>
        <v/>
      </c>
      <c r="Y64" s="81" t="str">
        <f t="array" ref="Y64">IFERROR(IF(INDEX('WIP-FDN'!G:G, MATCH(1, ('WIP-FDN'!B:B=B64)*1, 0)) = "", "", INDEX('WIP-FDN'!G:G, MATCH(1, ('WIP-FDN'!B:B=B64)*1, 0))), "")</f>
        <v/>
      </c>
      <c r="Z64" s="81" t="str">
        <f t="array" ref="Z64">IFERROR(IF(INDEX('WIP-FDN'!H:H, MATCH(1, ('WIP-FDN'!B:B=B64)*1, 0)) = "", "", INDEX('WIP-FDN'!H:H, MATCH(1, ('WIP-FDN'!B:B=B64)*1, 0))), "")</f>
        <v/>
      </c>
      <c r="AA64" s="9"/>
      <c r="AB64" s="9" t="str">
        <f t="shared" si="17"/>
        <v/>
      </c>
      <c r="AC64" s="81"/>
      <c r="AD64" s="81"/>
      <c r="AE64" s="9" t="str">
        <f t="shared" si="5"/>
        <v/>
      </c>
      <c r="AF64" s="9" t="str">
        <f>IFERROR(INDEX('WIP-ERC'!E:E,MATCH(B64, 'WIP-ERC'!B:B,0)),"")</f>
        <v/>
      </c>
      <c r="AG64" s="81" t="str">
        <f>IFERROR(IF(INDEX('WIP-ERC'!G:G,MATCH(B64,'WIP-ERC'!B:B,0))="","",(INDEX('WIP-ERC'!G:G,MATCH(B64,'WIP-ERC'!B:B,0)))),"")</f>
        <v/>
      </c>
      <c r="AH64" s="81" t="str">
        <f>IFERROR(IF(INDEX('WIP-ERC'!H:H,MATCH(B64,'WIP-ERC'!B:B,0))="","",(INDEX('WIP-ERC'!H:H,MATCH(B64,'WIP-ERC'!B:B,0)))),"")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82" t="str">
        <f t="shared" si="3"/>
        <v>CB1+0</v>
      </c>
      <c r="BE64" s="334" t="s">
        <v>761</v>
      </c>
      <c r="BF64" s="334" t="s">
        <v>725</v>
      </c>
      <c r="BG64" s="334" t="s">
        <v>724</v>
      </c>
    </row>
    <row r="65" spans="1:59" s="12" customFormat="1" ht="17.5" x14ac:dyDescent="0.35">
      <c r="A65" s="22">
        <f t="shared" si="4"/>
        <v>47</v>
      </c>
      <c r="B65" s="30" t="s">
        <v>559</v>
      </c>
      <c r="C65" s="276" t="s">
        <v>165</v>
      </c>
      <c r="D65" s="56" t="s">
        <v>207</v>
      </c>
      <c r="E65" s="330">
        <v>389.863</v>
      </c>
      <c r="F65" s="330">
        <v>389.863</v>
      </c>
      <c r="G65" s="26" t="str">
        <f>IFERROR(INDEX('WIP-FDN'!D:D,MATCH('Master Sheet'!B65, 'WIP-FDN'!B:B,0)),"")</f>
        <v/>
      </c>
      <c r="H65" s="29"/>
      <c r="I65" s="126"/>
      <c r="J65" s="27"/>
      <c r="K65" s="27"/>
      <c r="L65" s="27"/>
      <c r="M65" s="26" t="s">
        <v>53</v>
      </c>
      <c r="N65" s="9" t="s">
        <v>172</v>
      </c>
      <c r="O65" s="81">
        <v>45412</v>
      </c>
      <c r="P65" s="29" t="s">
        <v>53</v>
      </c>
      <c r="Q65" s="29" t="s">
        <v>230</v>
      </c>
      <c r="R65" s="81">
        <v>45432</v>
      </c>
      <c r="S65" s="29" t="s">
        <v>53</v>
      </c>
      <c r="T65" s="29" t="s">
        <v>230</v>
      </c>
      <c r="U65" s="81">
        <v>45578</v>
      </c>
      <c r="V65" s="21"/>
      <c r="W65" s="29" t="str">
        <f t="array" ref="W65">IF((Y65&lt;&gt;"")*(Z65=""), "WIP", IF((Y65&lt;&gt;"")*(Z65&lt;&gt;""), "Completed", ""))</f>
        <v/>
      </c>
      <c r="X65" s="9" t="str">
        <f t="array" ref="X65">IFERROR(INDEX('WIP-FDN'!E:E, MATCH(1, ('WIP-FDN'!B:B='Master Sheet'!B65)*1, 0)), "")</f>
        <v/>
      </c>
      <c r="Y65" s="81" t="str">
        <f t="array" ref="Y65">IFERROR(IF(INDEX('WIP-FDN'!G:G, MATCH(1, ('WIP-FDN'!B:B=B65)*1, 0)) = "", "", INDEX('WIP-FDN'!G:G, MATCH(1, ('WIP-FDN'!B:B=B65)*1, 0))), "")</f>
        <v/>
      </c>
      <c r="Z65" s="81" t="str">
        <f t="array" ref="Z65">IFERROR(IF(INDEX('WIP-FDN'!H:H, MATCH(1, ('WIP-FDN'!B:B=B65)*1, 0)) = "", "", INDEX('WIP-FDN'!H:H, MATCH(1, ('WIP-FDN'!B:B=B65)*1, 0))), "")</f>
        <v/>
      </c>
      <c r="AA65" s="9" t="str">
        <f t="shared" si="16"/>
        <v/>
      </c>
      <c r="AB65" s="9" t="str">
        <f t="shared" si="17"/>
        <v/>
      </c>
      <c r="AC65" s="81" t="str">
        <f t="shared" si="18"/>
        <v/>
      </c>
      <c r="AD65" s="81" t="str">
        <f t="shared" si="19"/>
        <v/>
      </c>
      <c r="AE65" s="9" t="str">
        <f t="shared" si="5"/>
        <v/>
      </c>
      <c r="AF65" s="9" t="str">
        <f>IFERROR(INDEX('WIP-ERC'!E:E,MATCH(B65, 'WIP-ERC'!B:B,0)),"")</f>
        <v/>
      </c>
      <c r="AG65" s="81" t="str">
        <f>IFERROR(IF(INDEX('WIP-ERC'!G:G,MATCH(B65,'WIP-ERC'!B:B,0))="","",(INDEX('WIP-ERC'!G:G,MATCH(B65,'WIP-ERC'!B:B,0)))),"")</f>
        <v/>
      </c>
      <c r="AH65" s="81" t="str">
        <f>IFERROR(IF(INDEX('WIP-ERC'!H:H,MATCH(B65,'WIP-ERC'!B:B,0))="","",(INDEX('WIP-ERC'!H:H,MATCH(B65,'WIP-ERC'!B:B,0)))),"")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82" t="str">
        <f t="shared" si="3"/>
        <v>CA+0</v>
      </c>
      <c r="BE65" s="334" t="s">
        <v>761</v>
      </c>
      <c r="BF65" s="334" t="s">
        <v>725</v>
      </c>
      <c r="BG65" s="334" t="s">
        <v>724</v>
      </c>
    </row>
    <row r="66" spans="1:59" s="12" customFormat="1" ht="17.5" x14ac:dyDescent="0.35">
      <c r="A66" s="22">
        <f t="shared" si="4"/>
        <v>48</v>
      </c>
      <c r="B66" s="30" t="s">
        <v>560</v>
      </c>
      <c r="C66" s="276" t="s">
        <v>165</v>
      </c>
      <c r="D66" s="56" t="s">
        <v>207</v>
      </c>
      <c r="E66" s="330">
        <v>405.00599999999997</v>
      </c>
      <c r="F66" s="330">
        <v>405.00599999999997</v>
      </c>
      <c r="G66" s="26" t="str">
        <f>IFERROR(INDEX('WIP-FDN'!D:D,MATCH('Master Sheet'!B66, 'WIP-FDN'!B:B,0)),"")</f>
        <v/>
      </c>
      <c r="H66" s="29"/>
      <c r="I66" s="34"/>
      <c r="J66" s="27"/>
      <c r="K66" s="27"/>
      <c r="L66" s="27"/>
      <c r="M66" s="26" t="s">
        <v>53</v>
      </c>
      <c r="N66" s="9" t="s">
        <v>172</v>
      </c>
      <c r="O66" s="81">
        <v>45412</v>
      </c>
      <c r="P66" s="29" t="s">
        <v>53</v>
      </c>
      <c r="Q66" s="29" t="s">
        <v>230</v>
      </c>
      <c r="R66" s="81">
        <v>45432</v>
      </c>
      <c r="S66" s="29" t="s">
        <v>53</v>
      </c>
      <c r="T66" s="29" t="s">
        <v>230</v>
      </c>
      <c r="U66" s="81">
        <v>45578</v>
      </c>
      <c r="V66" s="21"/>
      <c r="W66" s="29" t="str">
        <f t="array" ref="W66">IF((Y66&lt;&gt;"")*(Z66=""), "WIP", IF((Y66&lt;&gt;"")*(Z66&lt;&gt;""), "Completed", ""))</f>
        <v/>
      </c>
      <c r="X66" s="9" t="str">
        <f t="array" ref="X66">IFERROR(INDEX('WIP-FDN'!E:E, MATCH(1, ('WIP-FDN'!B:B='Master Sheet'!B66)*1, 0)), "")</f>
        <v/>
      </c>
      <c r="Y66" s="81" t="str">
        <f t="array" ref="Y66">IFERROR(IF(INDEX('WIP-FDN'!G:G, MATCH(1, ('WIP-FDN'!B:B=B66)*1, 0)) = "", "", INDEX('WIP-FDN'!G:G, MATCH(1, ('WIP-FDN'!B:B=B66)*1, 0))), "")</f>
        <v/>
      </c>
      <c r="Z66" s="81" t="str">
        <f t="array" ref="Z66">IFERROR(IF(INDEX('WIP-FDN'!H:H, MATCH(1, ('WIP-FDN'!B:B=B66)*1, 0)) = "", "", INDEX('WIP-FDN'!H:H, MATCH(1, ('WIP-FDN'!B:B=B66)*1, 0))), "")</f>
        <v/>
      </c>
      <c r="AA66" s="9"/>
      <c r="AB66" s="9" t="str">
        <f t="shared" si="17"/>
        <v/>
      </c>
      <c r="AC66" s="81"/>
      <c r="AD66" s="81"/>
      <c r="AE66" s="9" t="str">
        <f t="shared" si="5"/>
        <v/>
      </c>
      <c r="AF66" s="9" t="str">
        <f>IFERROR(INDEX('WIP-ERC'!E:E,MATCH(B66, 'WIP-ERC'!B:B,0)),"")</f>
        <v/>
      </c>
      <c r="AG66" s="81" t="str">
        <f>IFERROR(IF(INDEX('WIP-ERC'!G:G,MATCH(B66,'WIP-ERC'!B:B,0))="","",(INDEX('WIP-ERC'!G:G,MATCH(B66,'WIP-ERC'!B:B,0)))),"")</f>
        <v/>
      </c>
      <c r="AH66" s="81" t="str">
        <f>IFERROR(IF(INDEX('WIP-ERC'!H:H,MATCH(B66,'WIP-ERC'!B:B,0))="","",(INDEX('WIP-ERC'!H:H,MATCH(B66,'WIP-ERC'!B:B,0)))),"")</f>
        <v/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82" t="str">
        <f t="shared" si="3"/>
        <v>CA+0</v>
      </c>
      <c r="BE66" s="334" t="s">
        <v>761</v>
      </c>
      <c r="BF66" s="334" t="s">
        <v>725</v>
      </c>
      <c r="BG66" s="334" t="s">
        <v>724</v>
      </c>
    </row>
    <row r="67" spans="1:59" s="12" customFormat="1" ht="17.5" x14ac:dyDescent="0.35">
      <c r="A67" s="22">
        <f t="shared" si="4"/>
        <v>49</v>
      </c>
      <c r="B67" s="30" t="s">
        <v>561</v>
      </c>
      <c r="C67" s="276" t="s">
        <v>164</v>
      </c>
      <c r="D67" s="56" t="s">
        <v>207</v>
      </c>
      <c r="E67" s="330">
        <v>410.72199999999998</v>
      </c>
      <c r="F67" s="330">
        <v>410.72199999999998</v>
      </c>
      <c r="G67" s="26" t="str">
        <f>IFERROR(INDEX('WIP-FDN'!D:D,MATCH('Master Sheet'!B67, 'WIP-FDN'!B:B,0)),"")</f>
        <v/>
      </c>
      <c r="H67" s="29"/>
      <c r="I67" s="126"/>
      <c r="J67" s="27"/>
      <c r="K67" s="27"/>
      <c r="L67" s="27"/>
      <c r="M67" s="26" t="s">
        <v>53</v>
      </c>
      <c r="N67" s="9" t="s">
        <v>172</v>
      </c>
      <c r="O67" s="81">
        <v>45412</v>
      </c>
      <c r="P67" s="29" t="s">
        <v>53</v>
      </c>
      <c r="Q67" s="29" t="s">
        <v>230</v>
      </c>
      <c r="R67" s="81">
        <v>45432</v>
      </c>
      <c r="S67" s="29" t="s">
        <v>53</v>
      </c>
      <c r="T67" s="29" t="s">
        <v>230</v>
      </c>
      <c r="U67" s="81">
        <v>45578</v>
      </c>
      <c r="V67" s="21"/>
      <c r="W67" s="29" t="str">
        <f t="array" ref="W67">IF((Y67&lt;&gt;"")*(Z67=""), "WIP", IF((Y67&lt;&gt;"")*(Z67&lt;&gt;""), "Completed", ""))</f>
        <v/>
      </c>
      <c r="X67" s="9" t="str">
        <f t="array" ref="X67">IFERROR(INDEX('WIP-FDN'!E:E, MATCH(1, ('WIP-FDN'!B:B='Master Sheet'!B67)*1, 0)), "")</f>
        <v/>
      </c>
      <c r="Y67" s="81" t="str">
        <f t="array" ref="Y67">IFERROR(IF(INDEX('WIP-FDN'!G:G, MATCH(1, ('WIP-FDN'!B:B=B67)*1, 0)) = "", "", INDEX('WIP-FDN'!G:G, MATCH(1, ('WIP-FDN'!B:B=B67)*1, 0))), "")</f>
        <v/>
      </c>
      <c r="Z67" s="81" t="str">
        <f t="array" ref="Z67">IFERROR(IF(INDEX('WIP-FDN'!H:H, MATCH(1, ('WIP-FDN'!B:B=B67)*1, 0)) = "", "", INDEX('WIP-FDN'!H:H, MATCH(1, ('WIP-FDN'!B:B=B67)*1, 0))), "")</f>
        <v/>
      </c>
      <c r="AA67" s="9"/>
      <c r="AB67" s="9" t="str">
        <f t="shared" si="17"/>
        <v/>
      </c>
      <c r="AC67" s="81"/>
      <c r="AD67" s="81"/>
      <c r="AE67" s="9" t="str">
        <f t="shared" si="5"/>
        <v/>
      </c>
      <c r="AF67" s="9" t="str">
        <f>IFERROR(INDEX('WIP-ERC'!E:E,MATCH(B67, 'WIP-ERC'!B:B,0)),"")</f>
        <v/>
      </c>
      <c r="AG67" s="81" t="str">
        <f>IFERROR(IF(INDEX('WIP-ERC'!G:G,MATCH(B67,'WIP-ERC'!B:B,0))="","",(INDEX('WIP-ERC'!G:G,MATCH(B67,'WIP-ERC'!B:B,0)))),"")</f>
        <v/>
      </c>
      <c r="AH67" s="81" t="str">
        <f>IFERROR(IF(INDEX('WIP-ERC'!H:H,MATCH(B67,'WIP-ERC'!B:B,0))="","",(INDEX('WIP-ERC'!H:H,MATCH(B67,'WIP-ERC'!B:B,0)))),"")</f>
        <v/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82" t="str">
        <f t="shared" si="3"/>
        <v>CA+3</v>
      </c>
      <c r="BE67" s="334" t="s">
        <v>761</v>
      </c>
      <c r="BF67" s="334" t="s">
        <v>725</v>
      </c>
      <c r="BG67" s="334" t="s">
        <v>724</v>
      </c>
    </row>
    <row r="68" spans="1:59" s="12" customFormat="1" ht="17.5" x14ac:dyDescent="0.35">
      <c r="A68" s="22">
        <f t="shared" si="4"/>
        <v>50</v>
      </c>
      <c r="B68" s="30" t="s">
        <v>562</v>
      </c>
      <c r="C68" s="276" t="s">
        <v>165</v>
      </c>
      <c r="D68" s="56" t="s">
        <v>207</v>
      </c>
      <c r="E68" s="330">
        <v>421.99200000000002</v>
      </c>
      <c r="F68" s="330">
        <v>421.99200000000002</v>
      </c>
      <c r="G68" s="26" t="str">
        <f>IFERROR(INDEX('WIP-FDN'!D:D,MATCH('Master Sheet'!B68, 'WIP-FDN'!B:B,0)),"")</f>
        <v/>
      </c>
      <c r="H68" s="29"/>
      <c r="I68" s="126"/>
      <c r="J68" s="27"/>
      <c r="K68" s="27"/>
      <c r="L68" s="27"/>
      <c r="M68" s="26" t="s">
        <v>53</v>
      </c>
      <c r="N68" s="9" t="s">
        <v>172</v>
      </c>
      <c r="O68" s="81">
        <v>45412</v>
      </c>
      <c r="P68" s="29" t="s">
        <v>53</v>
      </c>
      <c r="Q68" s="29" t="s">
        <v>230</v>
      </c>
      <c r="R68" s="81">
        <v>45432</v>
      </c>
      <c r="S68" s="29" t="s">
        <v>53</v>
      </c>
      <c r="T68" s="29" t="s">
        <v>230</v>
      </c>
      <c r="U68" s="81">
        <v>45578</v>
      </c>
      <c r="V68" s="21"/>
      <c r="W68" s="29" t="str">
        <f t="array" ref="W68">IF((Y68&lt;&gt;"")*(Z68=""), "WIP", IF((Y68&lt;&gt;"")*(Z68&lt;&gt;""), "Completed", ""))</f>
        <v/>
      </c>
      <c r="X68" s="9" t="str">
        <f t="array" ref="X68">IFERROR(INDEX('WIP-FDN'!E:E, MATCH(1, ('WIP-FDN'!B:B='Master Sheet'!B68)*1, 0)), "")</f>
        <v/>
      </c>
      <c r="Y68" s="81" t="str">
        <f t="array" ref="Y68">IFERROR(IF(INDEX('WIP-FDN'!G:G, MATCH(1, ('WIP-FDN'!B:B=B68)*1, 0)) = "", "", INDEX('WIP-FDN'!G:G, MATCH(1, ('WIP-FDN'!B:B=B68)*1, 0))), "")</f>
        <v/>
      </c>
      <c r="Z68" s="81" t="str">
        <f t="array" ref="Z68">IFERROR(IF(INDEX('WIP-FDN'!H:H, MATCH(1, ('WIP-FDN'!B:B=B68)*1, 0)) = "", "", INDEX('WIP-FDN'!H:H, MATCH(1, ('WIP-FDN'!B:B=B68)*1, 0))), "")</f>
        <v/>
      </c>
      <c r="AA68" s="9"/>
      <c r="AB68" s="9" t="str">
        <f t="shared" si="17"/>
        <v/>
      </c>
      <c r="AC68" s="81"/>
      <c r="AD68" s="81"/>
      <c r="AE68" s="9" t="str">
        <f t="shared" si="5"/>
        <v/>
      </c>
      <c r="AF68" s="9" t="str">
        <f>IFERROR(INDEX('WIP-ERC'!E:E,MATCH(B68, 'WIP-ERC'!B:B,0)),"")</f>
        <v/>
      </c>
      <c r="AG68" s="81" t="str">
        <f>IFERROR(IF(INDEX('WIP-ERC'!G:G,MATCH(B68,'WIP-ERC'!B:B,0))="","",(INDEX('WIP-ERC'!G:G,MATCH(B68,'WIP-ERC'!B:B,0)))),"")</f>
        <v/>
      </c>
      <c r="AH68" s="81" t="str">
        <f>IFERROR(IF(INDEX('WIP-ERC'!H:H,MATCH(B68,'WIP-ERC'!B:B,0))="","",(INDEX('WIP-ERC'!H:H,MATCH(B68,'WIP-ERC'!B:B,0)))),"")</f>
        <v/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82" t="str">
        <f t="shared" si="3"/>
        <v>CA+0</v>
      </c>
      <c r="BE68" s="334" t="s">
        <v>761</v>
      </c>
      <c r="BF68" s="334" t="s">
        <v>725</v>
      </c>
      <c r="BG68" s="334" t="s">
        <v>724</v>
      </c>
    </row>
    <row r="69" spans="1:59" s="12" customFormat="1" ht="17.5" x14ac:dyDescent="0.35">
      <c r="A69" s="22">
        <f t="shared" si="4"/>
        <v>51</v>
      </c>
      <c r="B69" s="30" t="s">
        <v>563</v>
      </c>
      <c r="C69" s="276" t="s">
        <v>212</v>
      </c>
      <c r="D69" s="56" t="s">
        <v>207</v>
      </c>
      <c r="E69" s="330">
        <v>416.07</v>
      </c>
      <c r="F69" s="330">
        <v>416.07</v>
      </c>
      <c r="G69" s="26" t="str">
        <f>IFERROR(INDEX('WIP-FDN'!D:D,MATCH('Master Sheet'!B69, 'WIP-FDN'!B:B,0)),"")</f>
        <v/>
      </c>
      <c r="H69" s="29"/>
      <c r="I69" s="34"/>
      <c r="J69" s="27"/>
      <c r="K69" s="27"/>
      <c r="L69" s="27"/>
      <c r="M69" s="26" t="s">
        <v>53</v>
      </c>
      <c r="N69" s="9" t="s">
        <v>172</v>
      </c>
      <c r="O69" s="81">
        <v>45412</v>
      </c>
      <c r="P69" s="29" t="s">
        <v>53</v>
      </c>
      <c r="Q69" s="29" t="s">
        <v>230</v>
      </c>
      <c r="R69" s="81">
        <v>45432</v>
      </c>
      <c r="S69" s="29" t="s">
        <v>53</v>
      </c>
      <c r="T69" s="29" t="s">
        <v>230</v>
      </c>
      <c r="U69" s="81">
        <v>45578</v>
      </c>
      <c r="V69" s="21"/>
      <c r="W69" s="29" t="str">
        <f t="array" ref="W69">IF((Y69&lt;&gt;"")*(Z69=""), "WIP", IF((Y69&lt;&gt;"")*(Z69&lt;&gt;""), "Completed", ""))</f>
        <v/>
      </c>
      <c r="X69" s="9" t="str">
        <f t="array" ref="X69">IFERROR(INDEX('WIP-FDN'!E:E, MATCH(1, ('WIP-FDN'!B:B='Master Sheet'!B69)*1, 0)), "")</f>
        <v/>
      </c>
      <c r="Y69" s="81" t="str">
        <f t="array" ref="Y69">IFERROR(IF(INDEX('WIP-FDN'!G:G, MATCH(1, ('WIP-FDN'!B:B=B69)*1, 0)) = "", "", INDEX('WIP-FDN'!G:G, MATCH(1, ('WIP-FDN'!B:B=B69)*1, 0))), "")</f>
        <v/>
      </c>
      <c r="Z69" s="81" t="str">
        <f t="array" ref="Z69">IFERROR(IF(INDEX('WIP-FDN'!H:H, MATCH(1, ('WIP-FDN'!B:B=B69)*1, 0)) = "", "", INDEX('WIP-FDN'!H:H, MATCH(1, ('WIP-FDN'!B:B=B69)*1, 0))), "")</f>
        <v/>
      </c>
      <c r="AA69" s="9"/>
      <c r="AB69" s="9" t="str">
        <f t="shared" si="17"/>
        <v/>
      </c>
      <c r="AC69" s="81"/>
      <c r="AD69" s="81"/>
      <c r="AE69" s="9" t="str">
        <f t="shared" si="5"/>
        <v/>
      </c>
      <c r="AF69" s="9" t="str">
        <f>IFERROR(INDEX('WIP-ERC'!E:E,MATCH(B69, 'WIP-ERC'!B:B,0)),"")</f>
        <v/>
      </c>
      <c r="AG69" s="81" t="str">
        <f>IFERROR(IF(INDEX('WIP-ERC'!G:G,MATCH(B69,'WIP-ERC'!B:B,0))="","",(INDEX('WIP-ERC'!G:G,MATCH(B69,'WIP-ERC'!B:B,0)))),"")</f>
        <v/>
      </c>
      <c r="AH69" s="81" t="str">
        <f>IFERROR(IF(INDEX('WIP-ERC'!H:H,MATCH(B69,'WIP-ERC'!B:B,0))="","",(INDEX('WIP-ERC'!H:H,MATCH(B69,'WIP-ERC'!B:B,0)))),"")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82" t="str">
        <f t="shared" si="3"/>
        <v>CA+6</v>
      </c>
      <c r="BE69" s="334" t="s">
        <v>761</v>
      </c>
      <c r="BF69" s="334" t="s">
        <v>725</v>
      </c>
      <c r="BG69" s="334" t="s">
        <v>724</v>
      </c>
    </row>
    <row r="70" spans="1:59" s="93" customFormat="1" ht="17.5" x14ac:dyDescent="0.35">
      <c r="A70" s="22">
        <f t="shared" si="4"/>
        <v>52</v>
      </c>
      <c r="B70" s="30" t="s">
        <v>345</v>
      </c>
      <c r="C70" s="276" t="s">
        <v>225</v>
      </c>
      <c r="D70" s="56" t="s">
        <v>346</v>
      </c>
      <c r="E70" s="330">
        <v>426.32600000000002</v>
      </c>
      <c r="F70" s="330">
        <v>426.32600000000002</v>
      </c>
      <c r="G70" s="26" t="str">
        <f>IFERROR(INDEX('WIP-FDN'!D:D,MATCH('Master Sheet'!B70, 'WIP-FDN'!B:B,0)),"")</f>
        <v/>
      </c>
      <c r="H70" s="29"/>
      <c r="I70" s="34"/>
      <c r="J70" s="27"/>
      <c r="K70" s="27"/>
      <c r="L70" s="27"/>
      <c r="M70" s="26" t="s">
        <v>53</v>
      </c>
      <c r="N70" s="29" t="s">
        <v>172</v>
      </c>
      <c r="O70" s="85">
        <v>45412</v>
      </c>
      <c r="P70" s="29" t="s">
        <v>53</v>
      </c>
      <c r="Q70" s="29" t="s">
        <v>230</v>
      </c>
      <c r="R70" s="85">
        <v>45435</v>
      </c>
      <c r="S70" s="29" t="s">
        <v>53</v>
      </c>
      <c r="T70" s="29" t="s">
        <v>230</v>
      </c>
      <c r="U70" s="85">
        <v>45478</v>
      </c>
      <c r="V70" s="34"/>
      <c r="W70" s="29" t="str">
        <f t="array" ref="W70">IF((Y70&lt;&gt;"")*(Z70=""), "WIP", IF((Y70&lt;&gt;"")*(Z70&lt;&gt;""), "Completed", ""))</f>
        <v/>
      </c>
      <c r="X70" s="9" t="str">
        <f t="array" ref="X70">IFERROR(INDEX('WIP-FDN'!E:E, MATCH(1, ('WIP-FDN'!B:B='Master Sheet'!B70)*1, 0)), "")</f>
        <v/>
      </c>
      <c r="Y70" s="81" t="str">
        <f t="array" ref="Y70">IFERROR(IF(INDEX('WIP-FDN'!G:G, MATCH(1, ('WIP-FDN'!B:B=B70)*1, 0)) = "", "", INDEX('WIP-FDN'!G:G, MATCH(1, ('WIP-FDN'!B:B=B70)*1, 0))), "")</f>
        <v/>
      </c>
      <c r="Z70" s="81" t="str">
        <f t="array" ref="Z70">IFERROR(IF(INDEX('WIP-FDN'!H:H, MATCH(1, ('WIP-FDN'!B:B=B70)*1, 0)) = "", "", INDEX('WIP-FDN'!H:H, MATCH(1, ('WIP-FDN'!B:B=B70)*1, 0))), "")</f>
        <v/>
      </c>
      <c r="AA70" s="9" t="str">
        <f t="shared" si="16"/>
        <v/>
      </c>
      <c r="AB70" s="9" t="str">
        <f t="shared" si="17"/>
        <v/>
      </c>
      <c r="AC70" s="81" t="str">
        <f t="shared" si="18"/>
        <v/>
      </c>
      <c r="AD70" s="81" t="str">
        <f t="shared" si="19"/>
        <v/>
      </c>
      <c r="AE70" s="9" t="str">
        <f t="shared" si="5"/>
        <v/>
      </c>
      <c r="AF70" s="9" t="str">
        <f>IFERROR(INDEX('WIP-ERC'!E:E,MATCH(B70, 'WIP-ERC'!B:B,0)),"")</f>
        <v/>
      </c>
      <c r="AG70" s="81" t="str">
        <f>IFERROR(IF(INDEX('WIP-ERC'!G:G,MATCH(B70,'WIP-ERC'!B:B,0))="","",(INDEX('WIP-ERC'!G:G,MATCH(B70,'WIP-ERC'!B:B,0)))),"")</f>
        <v/>
      </c>
      <c r="AH70" s="81" t="str">
        <f>IFERROR(IF(INDEX('WIP-ERC'!H:H,MATCH(B70,'WIP-ERC'!B:B,0))="","",(INDEX('WIP-ERC'!H:H,MATCH(B70,'WIP-ERC'!B:B,0)))),"")</f>
        <v/>
      </c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282" t="str">
        <f t="shared" si="3"/>
        <v>CB1+3</v>
      </c>
      <c r="BE70" s="334" t="s">
        <v>761</v>
      </c>
      <c r="BF70" s="334" t="s">
        <v>725</v>
      </c>
      <c r="BG70" s="334" t="s">
        <v>724</v>
      </c>
    </row>
    <row r="71" spans="1:59" s="93" customFormat="1" ht="17.5" x14ac:dyDescent="0.35">
      <c r="A71" s="22">
        <f t="shared" si="4"/>
        <v>53</v>
      </c>
      <c r="B71" s="30" t="s">
        <v>347</v>
      </c>
      <c r="C71" s="276" t="s">
        <v>212</v>
      </c>
      <c r="D71" s="56" t="s">
        <v>207</v>
      </c>
      <c r="E71" s="330">
        <v>413.65300000000002</v>
      </c>
      <c r="F71" s="330">
        <v>413.65300000000002</v>
      </c>
      <c r="G71" s="26">
        <f>IFERROR(INDEX('WIP-FDN'!D:D,MATCH('Master Sheet'!B71, 'WIP-FDN'!B:B,0)),"")</f>
        <v>0</v>
      </c>
      <c r="H71" s="29"/>
      <c r="I71" s="34"/>
      <c r="J71" s="27"/>
      <c r="K71" s="27"/>
      <c r="L71" s="27"/>
      <c r="M71" s="26" t="s">
        <v>53</v>
      </c>
      <c r="N71" s="29" t="s">
        <v>172</v>
      </c>
      <c r="O71" s="85">
        <v>45412</v>
      </c>
      <c r="P71" s="29" t="s">
        <v>53</v>
      </c>
      <c r="Q71" s="29" t="s">
        <v>230</v>
      </c>
      <c r="R71" s="85">
        <v>45435</v>
      </c>
      <c r="S71" s="29" t="s">
        <v>53</v>
      </c>
      <c r="T71" s="29" t="s">
        <v>230</v>
      </c>
      <c r="U71" s="85">
        <v>45478</v>
      </c>
      <c r="V71" s="34"/>
      <c r="W71" s="29" t="str">
        <f t="array" ref="W71">IF((Y71&lt;&gt;"")*(Z71=""), "WIP", IF((Y71&lt;&gt;"")*(Z71&lt;&gt;""), "Completed", ""))</f>
        <v/>
      </c>
      <c r="X71" s="9">
        <f t="array" ref="X71">IFERROR(INDEX('WIP-FDN'!E:E, MATCH(1, ('WIP-FDN'!B:B='Master Sheet'!B71)*1, 0)), "")</f>
        <v>0</v>
      </c>
      <c r="Y71" s="81" t="str">
        <f t="array" ref="Y71">IFERROR(IF(INDEX('WIP-FDN'!G:G, MATCH(1, ('WIP-FDN'!B:B=B71)*1, 0)) = "", "", INDEX('WIP-FDN'!G:G, MATCH(1, ('WIP-FDN'!B:B=B71)*1, 0))), "")</f>
        <v/>
      </c>
      <c r="Z71" s="81" t="str">
        <f t="array" ref="Z71">IFERROR(IF(INDEX('WIP-FDN'!H:H, MATCH(1, ('WIP-FDN'!B:B=B71)*1, 0)) = "", "", INDEX('WIP-FDN'!H:H, MATCH(1, ('WIP-FDN'!B:B=B71)*1, 0))), "")</f>
        <v/>
      </c>
      <c r="AA71" s="9" t="str">
        <f t="shared" si="16"/>
        <v/>
      </c>
      <c r="AB71" s="9">
        <f t="shared" si="17"/>
        <v>0</v>
      </c>
      <c r="AC71" s="81" t="str">
        <f t="shared" si="18"/>
        <v/>
      </c>
      <c r="AD71" s="81" t="str">
        <f t="shared" si="19"/>
        <v/>
      </c>
      <c r="AE71" s="9" t="str">
        <f t="shared" si="5"/>
        <v/>
      </c>
      <c r="AF71" s="9" t="str">
        <f>IFERROR(INDEX('WIP-ERC'!E:E,MATCH(B71, 'WIP-ERC'!B:B,0)),"")</f>
        <v/>
      </c>
      <c r="AG71" s="81" t="str">
        <f>IFERROR(IF(INDEX('WIP-ERC'!G:G,MATCH(B71,'WIP-ERC'!B:B,0))="","",(INDEX('WIP-ERC'!G:G,MATCH(B71,'WIP-ERC'!B:B,0)))),"")</f>
        <v/>
      </c>
      <c r="AH71" s="81" t="str">
        <f>IFERROR(IF(INDEX('WIP-ERC'!H:H,MATCH(B71,'WIP-ERC'!B:B,0))="","",(INDEX('WIP-ERC'!H:H,MATCH(B71,'WIP-ERC'!B:B,0)))),"")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282" t="str">
        <f t="shared" si="3"/>
        <v>CA+6</v>
      </c>
      <c r="BE71" s="334" t="s">
        <v>735</v>
      </c>
      <c r="BF71" s="334" t="s">
        <v>725</v>
      </c>
      <c r="BG71" s="334" t="s">
        <v>724</v>
      </c>
    </row>
    <row r="72" spans="1:59" s="93" customFormat="1" ht="17.5" x14ac:dyDescent="0.35">
      <c r="A72" s="22">
        <f t="shared" si="4"/>
        <v>54</v>
      </c>
      <c r="B72" s="30" t="s">
        <v>348</v>
      </c>
      <c r="C72" s="276" t="s">
        <v>164</v>
      </c>
      <c r="D72" s="56" t="s">
        <v>207</v>
      </c>
      <c r="E72" s="330">
        <v>426.24700000000001</v>
      </c>
      <c r="F72" s="330">
        <v>426.24700000000001</v>
      </c>
      <c r="G72" s="26">
        <f>IFERROR(INDEX('WIP-FDN'!D:D,MATCH('Master Sheet'!B72, 'WIP-FDN'!B:B,0)),"")</f>
        <v>0</v>
      </c>
      <c r="H72" s="29"/>
      <c r="I72" s="34"/>
      <c r="J72" s="27"/>
      <c r="K72" s="27"/>
      <c r="L72" s="27"/>
      <c r="M72" s="26" t="s">
        <v>53</v>
      </c>
      <c r="N72" s="29" t="s">
        <v>172</v>
      </c>
      <c r="O72" s="85">
        <v>45412</v>
      </c>
      <c r="P72" s="29" t="s">
        <v>53</v>
      </c>
      <c r="Q72" s="29" t="s">
        <v>230</v>
      </c>
      <c r="R72" s="85">
        <v>45435</v>
      </c>
      <c r="S72" s="29" t="s">
        <v>53</v>
      </c>
      <c r="T72" s="29" t="s">
        <v>230</v>
      </c>
      <c r="U72" s="85">
        <v>45478</v>
      </c>
      <c r="V72" s="34"/>
      <c r="W72" s="29" t="str">
        <f t="array" ref="W72">IF((Y72&lt;&gt;"")*(Z72=""), "WIP", IF((Y72&lt;&gt;"")*(Z72&lt;&gt;""), "Completed", ""))</f>
        <v/>
      </c>
      <c r="X72" s="9">
        <f t="array" ref="X72">IFERROR(INDEX('WIP-FDN'!E:E, MATCH(1, ('WIP-FDN'!B:B='Master Sheet'!B72)*1, 0)), "")</f>
        <v>0</v>
      </c>
      <c r="Y72" s="81" t="str">
        <f t="array" ref="Y72">IFERROR(IF(INDEX('WIP-FDN'!G:G, MATCH(1, ('WIP-FDN'!B:B=B72)*1, 0)) = "", "", INDEX('WIP-FDN'!G:G, MATCH(1, ('WIP-FDN'!B:B=B72)*1, 0))), "")</f>
        <v/>
      </c>
      <c r="Z72" s="81" t="str">
        <f t="array" ref="Z72">IFERROR(IF(INDEX('WIP-FDN'!H:H, MATCH(1, ('WIP-FDN'!B:B=B72)*1, 0)) = "", "", INDEX('WIP-FDN'!H:H, MATCH(1, ('WIP-FDN'!B:B=B72)*1, 0))), "")</f>
        <v/>
      </c>
      <c r="AA72" s="9"/>
      <c r="AB72" s="9">
        <f t="shared" si="17"/>
        <v>0</v>
      </c>
      <c r="AC72" s="81"/>
      <c r="AD72" s="81"/>
      <c r="AE72" s="9" t="str">
        <f t="shared" si="5"/>
        <v/>
      </c>
      <c r="AF72" s="9" t="str">
        <f>IFERROR(INDEX('WIP-ERC'!E:E,MATCH(B72, 'WIP-ERC'!B:B,0)),"")</f>
        <v/>
      </c>
      <c r="AG72" s="81" t="str">
        <f>IFERROR(IF(INDEX('WIP-ERC'!G:G,MATCH(B72,'WIP-ERC'!B:B,0))="","",(INDEX('WIP-ERC'!G:G,MATCH(B72,'WIP-ERC'!B:B,0)))),"")</f>
        <v/>
      </c>
      <c r="AH72" s="81" t="str">
        <f>IFERROR(IF(INDEX('WIP-ERC'!H:H,MATCH(B72,'WIP-ERC'!B:B,0))="","",(INDEX('WIP-ERC'!H:H,MATCH(B72,'WIP-ERC'!B:B,0)))),"")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282" t="str">
        <f t="shared" si="3"/>
        <v>CA+3</v>
      </c>
      <c r="BE72" s="334" t="s">
        <v>735</v>
      </c>
      <c r="BF72" s="334" t="s">
        <v>725</v>
      </c>
      <c r="BG72" s="334" t="s">
        <v>724</v>
      </c>
    </row>
    <row r="73" spans="1:59" s="93" customFormat="1" ht="17.5" x14ac:dyDescent="0.35">
      <c r="A73" s="22">
        <f t="shared" si="4"/>
        <v>55</v>
      </c>
      <c r="B73" s="30" t="s">
        <v>349</v>
      </c>
      <c r="C73" s="276" t="s">
        <v>212</v>
      </c>
      <c r="D73" s="56" t="s">
        <v>207</v>
      </c>
      <c r="E73" s="330">
        <v>413.6</v>
      </c>
      <c r="F73" s="330">
        <v>413.6</v>
      </c>
      <c r="G73" s="26">
        <f>IFERROR(INDEX('WIP-FDN'!D:D,MATCH('Master Sheet'!B73, 'WIP-FDN'!B:B,0)),"")</f>
        <v>0</v>
      </c>
      <c r="H73" s="29"/>
      <c r="I73" s="34"/>
      <c r="J73" s="27"/>
      <c r="K73" s="27"/>
      <c r="L73" s="27"/>
      <c r="M73" s="26" t="s">
        <v>53</v>
      </c>
      <c r="N73" s="29" t="s">
        <v>172</v>
      </c>
      <c r="O73" s="85">
        <v>45412</v>
      </c>
      <c r="P73" s="29" t="s">
        <v>53</v>
      </c>
      <c r="Q73" s="29" t="s">
        <v>230</v>
      </c>
      <c r="R73" s="85">
        <v>45435</v>
      </c>
      <c r="S73" s="29" t="s">
        <v>53</v>
      </c>
      <c r="T73" s="29" t="s">
        <v>230</v>
      </c>
      <c r="U73" s="85">
        <v>45478</v>
      </c>
      <c r="V73" s="34"/>
      <c r="W73" s="29" t="str">
        <f t="array" ref="W73">IF((Y73&lt;&gt;"")*(Z73=""), "WIP", IF((Y73&lt;&gt;"")*(Z73&lt;&gt;""), "Completed", ""))</f>
        <v/>
      </c>
      <c r="X73" s="9">
        <f t="array" ref="X73">IFERROR(INDEX('WIP-FDN'!E:E, MATCH(1, ('WIP-FDN'!B:B='Master Sheet'!B73)*1, 0)), "")</f>
        <v>0</v>
      </c>
      <c r="Y73" s="81" t="str">
        <f t="array" ref="Y73">IFERROR(IF(INDEX('WIP-FDN'!G:G, MATCH(1, ('WIP-FDN'!B:B=B73)*1, 0)) = "", "", INDEX('WIP-FDN'!G:G, MATCH(1, ('WIP-FDN'!B:B=B73)*1, 0))), "")</f>
        <v/>
      </c>
      <c r="Z73" s="81" t="str">
        <f t="array" ref="Z73">IFERROR(IF(INDEX('WIP-FDN'!H:H, MATCH(1, ('WIP-FDN'!B:B=B73)*1, 0)) = "", "", INDEX('WIP-FDN'!H:H, MATCH(1, ('WIP-FDN'!B:B=B73)*1, 0))), "")</f>
        <v/>
      </c>
      <c r="AA73" s="9" t="str">
        <f t="shared" si="16"/>
        <v/>
      </c>
      <c r="AB73" s="9">
        <f t="shared" si="17"/>
        <v>0</v>
      </c>
      <c r="AC73" s="81" t="str">
        <f t="shared" si="18"/>
        <v/>
      </c>
      <c r="AD73" s="81" t="str">
        <f t="shared" si="19"/>
        <v/>
      </c>
      <c r="AE73" s="9" t="str">
        <f t="shared" si="5"/>
        <v/>
      </c>
      <c r="AF73" s="9" t="str">
        <f>IFERROR(INDEX('WIP-ERC'!E:E,MATCH(B73, 'WIP-ERC'!B:B,0)),"")</f>
        <v/>
      </c>
      <c r="AG73" s="81" t="str">
        <f>IFERROR(IF(INDEX('WIP-ERC'!G:G,MATCH(B73,'WIP-ERC'!B:B,0))="","",(INDEX('WIP-ERC'!G:G,MATCH(B73,'WIP-ERC'!B:B,0)))),"")</f>
        <v/>
      </c>
      <c r="AH73" s="81" t="str">
        <f>IFERROR(IF(INDEX('WIP-ERC'!H:H,MATCH(B73,'WIP-ERC'!B:B,0))="","",(INDEX('WIP-ERC'!H:H,MATCH(B73,'WIP-ERC'!B:B,0)))),"")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282" t="str">
        <f t="shared" si="3"/>
        <v>CA+6</v>
      </c>
      <c r="BE73" s="334" t="s">
        <v>762</v>
      </c>
      <c r="BF73" s="334" t="s">
        <v>725</v>
      </c>
      <c r="BG73" s="334" t="s">
        <v>724</v>
      </c>
    </row>
    <row r="74" spans="1:59" s="93" customFormat="1" ht="17.5" x14ac:dyDescent="0.35">
      <c r="A74" s="22">
        <f t="shared" si="4"/>
        <v>56</v>
      </c>
      <c r="B74" s="30" t="s">
        <v>350</v>
      </c>
      <c r="C74" s="276" t="s">
        <v>164</v>
      </c>
      <c r="D74" s="56" t="s">
        <v>207</v>
      </c>
      <c r="E74" s="330">
        <v>426.3</v>
      </c>
      <c r="F74" s="330">
        <v>426.3</v>
      </c>
      <c r="G74" s="26" t="str">
        <f>IFERROR(INDEX('WIP-FDN'!D:D,MATCH('Master Sheet'!B74, 'WIP-FDN'!B:B,0)),"")</f>
        <v/>
      </c>
      <c r="H74" s="29"/>
      <c r="I74" s="34"/>
      <c r="J74" s="27"/>
      <c r="K74" s="27"/>
      <c r="L74" s="27"/>
      <c r="M74" s="26" t="s">
        <v>53</v>
      </c>
      <c r="N74" s="29" t="s">
        <v>172</v>
      </c>
      <c r="O74" s="85">
        <v>45412</v>
      </c>
      <c r="P74" s="29" t="s">
        <v>53</v>
      </c>
      <c r="Q74" s="29" t="s">
        <v>230</v>
      </c>
      <c r="R74" s="85">
        <v>45435</v>
      </c>
      <c r="S74" s="29" t="s">
        <v>53</v>
      </c>
      <c r="T74" s="29" t="s">
        <v>230</v>
      </c>
      <c r="U74" s="85">
        <v>45478</v>
      </c>
      <c r="V74" s="34"/>
      <c r="W74" s="29" t="str">
        <f t="array" ref="W74">IF((Y74&lt;&gt;"")*(Z74=""), "WIP", IF((Y74&lt;&gt;"")*(Z74&lt;&gt;""), "Completed", ""))</f>
        <v/>
      </c>
      <c r="X74" s="9" t="str">
        <f t="array" ref="X74">IFERROR(INDEX('WIP-FDN'!E:E, MATCH(1, ('WIP-FDN'!B:B='Master Sheet'!B74)*1, 0)), "")</f>
        <v/>
      </c>
      <c r="Y74" s="81" t="str">
        <f t="array" ref="Y74">IFERROR(IF(INDEX('WIP-FDN'!G:G, MATCH(1, ('WIP-FDN'!B:B=B74)*1, 0)) = "", "", INDEX('WIP-FDN'!G:G, MATCH(1, ('WIP-FDN'!B:B=B74)*1, 0))), "")</f>
        <v/>
      </c>
      <c r="Z74" s="81" t="str">
        <f t="array" ref="Z74">IFERROR(IF(INDEX('WIP-FDN'!H:H, MATCH(1, ('WIP-FDN'!B:B=B74)*1, 0)) = "", "", INDEX('WIP-FDN'!H:H, MATCH(1, ('WIP-FDN'!B:B=B74)*1, 0))), "")</f>
        <v/>
      </c>
      <c r="AA74" s="9" t="str">
        <f t="shared" si="16"/>
        <v/>
      </c>
      <c r="AB74" s="9" t="str">
        <f t="shared" si="17"/>
        <v/>
      </c>
      <c r="AC74" s="81" t="str">
        <f t="shared" si="18"/>
        <v/>
      </c>
      <c r="AD74" s="81" t="str">
        <f t="shared" si="19"/>
        <v/>
      </c>
      <c r="AE74" s="9" t="str">
        <f t="shared" si="5"/>
        <v/>
      </c>
      <c r="AF74" s="9" t="str">
        <f>IFERROR(INDEX('WIP-ERC'!E:E,MATCH(B74, 'WIP-ERC'!B:B,0)),"")</f>
        <v/>
      </c>
      <c r="AG74" s="81" t="str">
        <f>IFERROR(IF(INDEX('WIP-ERC'!G:G,MATCH(B74,'WIP-ERC'!B:B,0))="","",(INDEX('WIP-ERC'!G:G,MATCH(B74,'WIP-ERC'!B:B,0)))),"")</f>
        <v/>
      </c>
      <c r="AH74" s="81" t="str">
        <f>IFERROR(IF(INDEX('WIP-ERC'!H:H,MATCH(B74,'WIP-ERC'!B:B,0))="","",(INDEX('WIP-ERC'!H:H,MATCH(B74,'WIP-ERC'!B:B,0)))),"")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282" t="str">
        <f t="shared" si="3"/>
        <v>CA+3</v>
      </c>
      <c r="BE74" s="334" t="s">
        <v>762</v>
      </c>
      <c r="BF74" s="334" t="s">
        <v>725</v>
      </c>
      <c r="BG74" s="334" t="s">
        <v>724</v>
      </c>
    </row>
    <row r="75" spans="1:59" s="93" customFormat="1" ht="17.5" x14ac:dyDescent="0.35">
      <c r="A75" s="22">
        <f t="shared" si="4"/>
        <v>57</v>
      </c>
      <c r="B75" s="30" t="s">
        <v>351</v>
      </c>
      <c r="C75" s="276" t="s">
        <v>164</v>
      </c>
      <c r="D75" s="56" t="s">
        <v>207</v>
      </c>
      <c r="E75" s="330">
        <v>413.6</v>
      </c>
      <c r="F75" s="330">
        <v>413.6</v>
      </c>
      <c r="G75" s="26" t="str">
        <f>IFERROR(INDEX('WIP-FDN'!D:D,MATCH('Master Sheet'!B75, 'WIP-FDN'!B:B,0)),"")</f>
        <v/>
      </c>
      <c r="H75" s="29"/>
      <c r="I75" s="34"/>
      <c r="J75" s="27"/>
      <c r="K75" s="27"/>
      <c r="L75" s="27"/>
      <c r="M75" s="26" t="s">
        <v>53</v>
      </c>
      <c r="N75" s="29" t="s">
        <v>172</v>
      </c>
      <c r="O75" s="85">
        <v>45412</v>
      </c>
      <c r="P75" s="29" t="s">
        <v>53</v>
      </c>
      <c r="Q75" s="29" t="s">
        <v>230</v>
      </c>
      <c r="R75" s="85">
        <v>45435</v>
      </c>
      <c r="S75" s="29" t="s">
        <v>53</v>
      </c>
      <c r="T75" s="29" t="s">
        <v>230</v>
      </c>
      <c r="U75" s="85">
        <v>45478</v>
      </c>
      <c r="V75" s="34"/>
      <c r="W75" s="29" t="str">
        <f t="array" ref="W75">IF((Y75&lt;&gt;"")*(Z75=""), "WIP", IF((Y75&lt;&gt;"")*(Z75&lt;&gt;""), "Completed", ""))</f>
        <v/>
      </c>
      <c r="X75" s="9" t="str">
        <f t="array" ref="X75">IFERROR(INDEX('WIP-FDN'!E:E, MATCH(1, ('WIP-FDN'!B:B='Master Sheet'!B75)*1, 0)), "")</f>
        <v/>
      </c>
      <c r="Y75" s="81" t="str">
        <f t="array" ref="Y75">IFERROR(IF(INDEX('WIP-FDN'!G:G, MATCH(1, ('WIP-FDN'!B:B=B75)*1, 0)) = "", "", INDEX('WIP-FDN'!G:G, MATCH(1, ('WIP-FDN'!B:B=B75)*1, 0))), "")</f>
        <v/>
      </c>
      <c r="Z75" s="81" t="str">
        <f t="array" ref="Z75">IFERROR(IF(INDEX('WIP-FDN'!H:H, MATCH(1, ('WIP-FDN'!B:B=B75)*1, 0)) = "", "", INDEX('WIP-FDN'!H:H, MATCH(1, ('WIP-FDN'!B:B=B75)*1, 0))), "")</f>
        <v/>
      </c>
      <c r="AA75" s="9"/>
      <c r="AB75" s="9" t="str">
        <f t="shared" si="17"/>
        <v/>
      </c>
      <c r="AC75" s="81"/>
      <c r="AD75" s="81"/>
      <c r="AE75" s="9" t="str">
        <f t="shared" si="5"/>
        <v/>
      </c>
      <c r="AF75" s="9" t="str">
        <f>IFERROR(INDEX('WIP-ERC'!E:E,MATCH(B75, 'WIP-ERC'!B:B,0)),"")</f>
        <v/>
      </c>
      <c r="AG75" s="81" t="str">
        <f>IFERROR(IF(INDEX('WIP-ERC'!G:G,MATCH(B75,'WIP-ERC'!B:B,0))="","",(INDEX('WIP-ERC'!G:G,MATCH(B75,'WIP-ERC'!B:B,0)))),"")</f>
        <v/>
      </c>
      <c r="AH75" s="81" t="str">
        <f>IFERROR(IF(INDEX('WIP-ERC'!H:H,MATCH(B75,'WIP-ERC'!B:B,0))="","",(INDEX('WIP-ERC'!H:H,MATCH(B75,'WIP-ERC'!B:B,0)))),"")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282" t="str">
        <f t="shared" si="3"/>
        <v>CA+3</v>
      </c>
      <c r="BE75" s="334" t="s">
        <v>762</v>
      </c>
      <c r="BF75" s="334" t="s">
        <v>725</v>
      </c>
      <c r="BG75" s="334" t="s">
        <v>724</v>
      </c>
    </row>
    <row r="76" spans="1:59" s="93" customFormat="1" ht="17.5" x14ac:dyDescent="0.35">
      <c r="A76" s="22">
        <f t="shared" si="4"/>
        <v>58</v>
      </c>
      <c r="B76" s="30" t="s">
        <v>352</v>
      </c>
      <c r="C76" s="276" t="s">
        <v>164</v>
      </c>
      <c r="D76" s="56" t="s">
        <v>207</v>
      </c>
      <c r="E76" s="330">
        <v>426.1</v>
      </c>
      <c r="F76" s="330">
        <v>426.1</v>
      </c>
      <c r="G76" s="26" t="str">
        <f>IFERROR(INDEX('WIP-FDN'!D:D,MATCH('Master Sheet'!B76, 'WIP-FDN'!B:B,0)),"")</f>
        <v/>
      </c>
      <c r="H76" s="29"/>
      <c r="I76" s="34"/>
      <c r="J76" s="27"/>
      <c r="K76" s="27"/>
      <c r="L76" s="27"/>
      <c r="M76" s="26" t="s">
        <v>53</v>
      </c>
      <c r="N76" s="29" t="s">
        <v>172</v>
      </c>
      <c r="O76" s="85">
        <v>45412</v>
      </c>
      <c r="P76" s="29" t="s">
        <v>53</v>
      </c>
      <c r="Q76" s="29" t="s">
        <v>230</v>
      </c>
      <c r="R76" s="85">
        <v>45435</v>
      </c>
      <c r="S76" s="29" t="s">
        <v>53</v>
      </c>
      <c r="T76" s="29" t="s">
        <v>230</v>
      </c>
      <c r="U76" s="85">
        <v>45478</v>
      </c>
      <c r="V76" s="34"/>
      <c r="W76" s="29" t="str">
        <f t="array" ref="W76">IF((Y76&lt;&gt;"")*(Z76=""), "WIP", IF((Y76&lt;&gt;"")*(Z76&lt;&gt;""), "Completed", ""))</f>
        <v/>
      </c>
      <c r="X76" s="9" t="str">
        <f t="array" ref="X76">IFERROR(INDEX('WIP-FDN'!E:E, MATCH(1, ('WIP-FDN'!B:B='Master Sheet'!B76)*1, 0)), "")</f>
        <v/>
      </c>
      <c r="Y76" s="81" t="str">
        <f t="array" ref="Y76">IFERROR(IF(INDEX('WIP-FDN'!G:G, MATCH(1, ('WIP-FDN'!B:B=B76)*1, 0)) = "", "", INDEX('WIP-FDN'!G:G, MATCH(1, ('WIP-FDN'!B:B=B76)*1, 0))), "")</f>
        <v/>
      </c>
      <c r="Z76" s="81" t="str">
        <f t="array" ref="Z76">IFERROR(IF(INDEX('WIP-FDN'!H:H, MATCH(1, ('WIP-FDN'!B:B=B76)*1, 0)) = "", "", INDEX('WIP-FDN'!H:H, MATCH(1, ('WIP-FDN'!B:B=B76)*1, 0))), "")</f>
        <v/>
      </c>
      <c r="AA76" s="9"/>
      <c r="AB76" s="9" t="str">
        <f t="shared" si="17"/>
        <v/>
      </c>
      <c r="AC76" s="81"/>
      <c r="AD76" s="81"/>
      <c r="AE76" s="9" t="str">
        <f t="shared" si="5"/>
        <v/>
      </c>
      <c r="AF76" s="9" t="str">
        <f>IFERROR(INDEX('WIP-ERC'!E:E,MATCH(B76, 'WIP-ERC'!B:B,0)),"")</f>
        <v/>
      </c>
      <c r="AG76" s="81" t="str">
        <f>IFERROR(IF(INDEX('WIP-ERC'!G:G,MATCH(B76,'WIP-ERC'!B:B,0))="","",(INDEX('WIP-ERC'!G:G,MATCH(B76,'WIP-ERC'!B:B,0)))),"")</f>
        <v/>
      </c>
      <c r="AH76" s="81" t="str">
        <f>IFERROR(IF(INDEX('WIP-ERC'!H:H,MATCH(B76,'WIP-ERC'!B:B,0))="","",(INDEX('WIP-ERC'!H:H,MATCH(B76,'WIP-ERC'!B:B,0)))),"")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282" t="str">
        <f t="shared" si="3"/>
        <v>CA+3</v>
      </c>
      <c r="BE76" s="334" t="s">
        <v>763</v>
      </c>
      <c r="BF76" s="334" t="s">
        <v>758</v>
      </c>
      <c r="BG76" s="334" t="s">
        <v>724</v>
      </c>
    </row>
    <row r="77" spans="1:59" s="93" customFormat="1" ht="17.5" x14ac:dyDescent="0.35">
      <c r="A77" s="22">
        <f t="shared" si="4"/>
        <v>59</v>
      </c>
      <c r="B77" s="30" t="s">
        <v>353</v>
      </c>
      <c r="C77" s="276" t="s">
        <v>225</v>
      </c>
      <c r="D77" s="56" t="s">
        <v>207</v>
      </c>
      <c r="E77" s="330">
        <v>409.798</v>
      </c>
      <c r="F77" s="330">
        <v>409.798</v>
      </c>
      <c r="G77" s="26" t="str">
        <f>IFERROR(INDEX('WIP-FDN'!D:D,MATCH('Master Sheet'!B77, 'WIP-FDN'!B:B,0)),"")</f>
        <v/>
      </c>
      <c r="H77" s="29"/>
      <c r="I77" s="34"/>
      <c r="J77" s="27"/>
      <c r="K77" s="27"/>
      <c r="L77" s="27"/>
      <c r="M77" s="26" t="s">
        <v>53</v>
      </c>
      <c r="N77" s="29" t="s">
        <v>172</v>
      </c>
      <c r="O77" s="85">
        <v>45412</v>
      </c>
      <c r="P77" s="29" t="s">
        <v>53</v>
      </c>
      <c r="Q77" s="29" t="s">
        <v>230</v>
      </c>
      <c r="R77" s="85">
        <v>45435</v>
      </c>
      <c r="S77" s="29" t="s">
        <v>53</v>
      </c>
      <c r="T77" s="29" t="s">
        <v>230</v>
      </c>
      <c r="U77" s="85">
        <v>45478</v>
      </c>
      <c r="V77" s="34"/>
      <c r="W77" s="29" t="str">
        <f t="array" ref="W77">IF((Y77&lt;&gt;"")*(Z77=""), "WIP", IF((Y77&lt;&gt;"")*(Z77&lt;&gt;""), "Completed", ""))</f>
        <v/>
      </c>
      <c r="X77" s="9" t="str">
        <f t="array" ref="X77">IFERROR(INDEX('WIP-FDN'!E:E, MATCH(1, ('WIP-FDN'!B:B='Master Sheet'!B77)*1, 0)), "")</f>
        <v/>
      </c>
      <c r="Y77" s="81" t="str">
        <f t="array" ref="Y77">IFERROR(IF(INDEX('WIP-FDN'!G:G, MATCH(1, ('WIP-FDN'!B:B=B77)*1, 0)) = "", "", INDEX('WIP-FDN'!G:G, MATCH(1, ('WIP-FDN'!B:B=B77)*1, 0))), "")</f>
        <v/>
      </c>
      <c r="Z77" s="81" t="str">
        <f t="array" ref="Z77">IFERROR(IF(INDEX('WIP-FDN'!H:H, MATCH(1, ('WIP-FDN'!B:B=B77)*1, 0)) = "", "", INDEX('WIP-FDN'!H:H, MATCH(1, ('WIP-FDN'!B:B=B77)*1, 0))), "")</f>
        <v/>
      </c>
      <c r="AA77" s="9" t="str">
        <f t="shared" si="16"/>
        <v/>
      </c>
      <c r="AB77" s="9" t="str">
        <f t="shared" si="17"/>
        <v/>
      </c>
      <c r="AC77" s="81" t="str">
        <f t="shared" si="18"/>
        <v/>
      </c>
      <c r="AD77" s="81" t="str">
        <f t="shared" si="19"/>
        <v/>
      </c>
      <c r="AE77" s="9" t="str">
        <f t="shared" si="5"/>
        <v/>
      </c>
      <c r="AF77" s="9" t="str">
        <f>IFERROR(INDEX('WIP-ERC'!E:E,MATCH(B77, 'WIP-ERC'!B:B,0)),"")</f>
        <v/>
      </c>
      <c r="AG77" s="81" t="str">
        <f>IFERROR(IF(INDEX('WIP-ERC'!G:G,MATCH(B77,'WIP-ERC'!B:B,0))="","",(INDEX('WIP-ERC'!G:G,MATCH(B77,'WIP-ERC'!B:B,0)))),"")</f>
        <v/>
      </c>
      <c r="AH77" s="81" t="str">
        <f>IFERROR(IF(INDEX('WIP-ERC'!H:H,MATCH(B77,'WIP-ERC'!B:B,0))="","",(INDEX('WIP-ERC'!H:H,MATCH(B77,'WIP-ERC'!B:B,0)))),"")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282" t="str">
        <f t="shared" si="3"/>
        <v>CB1+3</v>
      </c>
      <c r="BE77" s="334" t="s">
        <v>763</v>
      </c>
      <c r="BF77" s="334" t="s">
        <v>758</v>
      </c>
      <c r="BG77" s="334" t="s">
        <v>724</v>
      </c>
    </row>
    <row r="78" spans="1:59" s="93" customFormat="1" ht="17.5" x14ac:dyDescent="0.35">
      <c r="A78" s="22">
        <f t="shared" si="4"/>
        <v>60</v>
      </c>
      <c r="B78" s="30" t="s">
        <v>354</v>
      </c>
      <c r="C78" s="276" t="s">
        <v>165</v>
      </c>
      <c r="D78" s="56" t="s">
        <v>207</v>
      </c>
      <c r="E78" s="330">
        <v>391.61099999999999</v>
      </c>
      <c r="F78" s="330">
        <v>391.61099999999999</v>
      </c>
      <c r="G78" s="26" t="str">
        <f>IFERROR(INDEX('WIP-FDN'!D:D,MATCH('Master Sheet'!B78, 'WIP-FDN'!B:B,0)),"")</f>
        <v/>
      </c>
      <c r="H78" s="29"/>
      <c r="I78" s="34"/>
      <c r="J78" s="27"/>
      <c r="K78" s="27"/>
      <c r="L78" s="27"/>
      <c r="M78" s="26" t="s">
        <v>53</v>
      </c>
      <c r="N78" s="29" t="s">
        <v>172</v>
      </c>
      <c r="O78" s="85">
        <v>45412</v>
      </c>
      <c r="P78" s="29" t="s">
        <v>53</v>
      </c>
      <c r="Q78" s="29" t="s">
        <v>230</v>
      </c>
      <c r="R78" s="85">
        <v>45435</v>
      </c>
      <c r="S78" s="29" t="s">
        <v>53</v>
      </c>
      <c r="T78" s="29" t="s">
        <v>230</v>
      </c>
      <c r="U78" s="85">
        <v>45478</v>
      </c>
      <c r="V78" s="34"/>
      <c r="W78" s="29" t="str">
        <f t="array" ref="W78">IF((Y78&lt;&gt;"")*(Z78=""), "WIP", IF((Y78&lt;&gt;"")*(Z78&lt;&gt;""), "Completed", ""))</f>
        <v/>
      </c>
      <c r="X78" s="9" t="str">
        <f t="array" ref="X78">IFERROR(INDEX('WIP-FDN'!E:E, MATCH(1, ('WIP-FDN'!B:B='Master Sheet'!B78)*1, 0)), "")</f>
        <v/>
      </c>
      <c r="Y78" s="81" t="str">
        <f t="array" ref="Y78">IFERROR(IF(INDEX('WIP-FDN'!G:G, MATCH(1, ('WIP-FDN'!B:B=B78)*1, 0)) = "", "", INDEX('WIP-FDN'!G:G, MATCH(1, ('WIP-FDN'!B:B=B78)*1, 0))), "")</f>
        <v/>
      </c>
      <c r="Z78" s="81" t="str">
        <f t="array" ref="Z78">IFERROR(IF(INDEX('WIP-FDN'!H:H, MATCH(1, ('WIP-FDN'!B:B=B78)*1, 0)) = "", "", INDEX('WIP-FDN'!H:H, MATCH(1, ('WIP-FDN'!B:B=B78)*1, 0))), "")</f>
        <v/>
      </c>
      <c r="AA78" s="9"/>
      <c r="AB78" s="9" t="str">
        <f t="shared" si="17"/>
        <v/>
      </c>
      <c r="AC78" s="81"/>
      <c r="AD78" s="81"/>
      <c r="AE78" s="9" t="str">
        <f t="shared" si="5"/>
        <v/>
      </c>
      <c r="AF78" s="9" t="str">
        <f>IFERROR(INDEX('WIP-ERC'!E:E,MATCH(B78, 'WIP-ERC'!B:B,0)),"")</f>
        <v/>
      </c>
      <c r="AG78" s="81" t="str">
        <f>IFERROR(IF(INDEX('WIP-ERC'!G:G,MATCH(B78,'WIP-ERC'!B:B,0))="","",(INDEX('WIP-ERC'!G:G,MATCH(B78,'WIP-ERC'!B:B,0)))),"")</f>
        <v/>
      </c>
      <c r="AH78" s="81" t="str">
        <f>IFERROR(IF(INDEX('WIP-ERC'!H:H,MATCH(B78,'WIP-ERC'!B:B,0))="","",(INDEX('WIP-ERC'!H:H,MATCH(B78,'WIP-ERC'!B:B,0)))),"")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282" t="str">
        <f t="shared" si="3"/>
        <v>CA+0</v>
      </c>
      <c r="BE78" s="334" t="s">
        <v>763</v>
      </c>
      <c r="BF78" s="334" t="s">
        <v>758</v>
      </c>
      <c r="BG78" s="334" t="s">
        <v>724</v>
      </c>
    </row>
    <row r="79" spans="1:59" s="93" customFormat="1" ht="17.5" x14ac:dyDescent="0.35">
      <c r="A79" s="22">
        <f t="shared" si="4"/>
        <v>61</v>
      </c>
      <c r="B79" s="30" t="s">
        <v>355</v>
      </c>
      <c r="C79" s="276" t="s">
        <v>165</v>
      </c>
      <c r="D79" s="56" t="s">
        <v>207</v>
      </c>
      <c r="E79" s="330">
        <v>351.30700000000002</v>
      </c>
      <c r="F79" s="330">
        <v>351.30700000000002</v>
      </c>
      <c r="G79" s="26" t="str">
        <f>IFERROR(INDEX('WIP-FDN'!D:D,MATCH('Master Sheet'!B79, 'WIP-FDN'!B:B,0)),"")</f>
        <v/>
      </c>
      <c r="H79" s="29"/>
      <c r="I79" s="34"/>
      <c r="J79" s="27"/>
      <c r="K79" s="27"/>
      <c r="L79" s="27"/>
      <c r="M79" s="26" t="s">
        <v>53</v>
      </c>
      <c r="N79" s="29" t="s">
        <v>172</v>
      </c>
      <c r="O79" s="85">
        <v>45412</v>
      </c>
      <c r="P79" s="29" t="s">
        <v>53</v>
      </c>
      <c r="Q79" s="29" t="s">
        <v>230</v>
      </c>
      <c r="R79" s="85">
        <v>45435</v>
      </c>
      <c r="S79" s="29" t="s">
        <v>53</v>
      </c>
      <c r="T79" s="29" t="s">
        <v>230</v>
      </c>
      <c r="U79" s="85">
        <v>45478</v>
      </c>
      <c r="V79" s="34"/>
      <c r="W79" s="29" t="str">
        <f t="array" ref="W79">IF((Y79&lt;&gt;"")*(Z79=""), "WIP", IF((Y79&lt;&gt;"")*(Z79&lt;&gt;""), "Completed", ""))</f>
        <v/>
      </c>
      <c r="X79" s="9" t="str">
        <f t="array" ref="X79">IFERROR(INDEX('WIP-FDN'!E:E, MATCH(1, ('WIP-FDN'!B:B='Master Sheet'!B79)*1, 0)), "")</f>
        <v/>
      </c>
      <c r="Y79" s="81" t="str">
        <f t="array" ref="Y79">IFERROR(IF(INDEX('WIP-FDN'!G:G, MATCH(1, ('WIP-FDN'!B:B=B79)*1, 0)) = "", "", INDEX('WIP-FDN'!G:G, MATCH(1, ('WIP-FDN'!B:B=B79)*1, 0))), "")</f>
        <v/>
      </c>
      <c r="Z79" s="81" t="str">
        <f t="array" ref="Z79">IFERROR(IF(INDEX('WIP-FDN'!H:H, MATCH(1, ('WIP-FDN'!B:B=B79)*1, 0)) = "", "", INDEX('WIP-FDN'!H:H, MATCH(1, ('WIP-FDN'!B:B=B79)*1, 0))), "")</f>
        <v/>
      </c>
      <c r="AA79" s="9" t="str">
        <f t="shared" si="16"/>
        <v/>
      </c>
      <c r="AB79" s="9" t="str">
        <f t="shared" si="17"/>
        <v/>
      </c>
      <c r="AC79" s="81" t="str">
        <f t="shared" si="18"/>
        <v/>
      </c>
      <c r="AD79" s="81" t="str">
        <f t="shared" si="19"/>
        <v/>
      </c>
      <c r="AE79" s="9" t="str">
        <f t="shared" si="5"/>
        <v/>
      </c>
      <c r="AF79" s="9" t="str">
        <f>IFERROR(INDEX('WIP-ERC'!E:E,MATCH(B79, 'WIP-ERC'!B:B,0)),"")</f>
        <v/>
      </c>
      <c r="AG79" s="81" t="str">
        <f>IFERROR(IF(INDEX('WIP-ERC'!G:G,MATCH(B79,'WIP-ERC'!B:B,0))="","",(INDEX('WIP-ERC'!G:G,MATCH(B79,'WIP-ERC'!B:B,0)))),"")</f>
        <v/>
      </c>
      <c r="AH79" s="81" t="str">
        <f>IFERROR(IF(INDEX('WIP-ERC'!H:H,MATCH(B79,'WIP-ERC'!B:B,0))="","",(INDEX('WIP-ERC'!H:H,MATCH(B79,'WIP-ERC'!B:B,0)))),"")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282" t="str">
        <f t="shared" si="3"/>
        <v>CA+0</v>
      </c>
      <c r="BE79" s="334" t="s">
        <v>763</v>
      </c>
      <c r="BF79" s="334" t="s">
        <v>758</v>
      </c>
      <c r="BG79" s="334" t="s">
        <v>724</v>
      </c>
    </row>
    <row r="80" spans="1:59" s="93" customFormat="1" ht="17.5" x14ac:dyDescent="0.35">
      <c r="A80" s="22">
        <f t="shared" si="4"/>
        <v>62</v>
      </c>
      <c r="B80" s="30" t="s">
        <v>356</v>
      </c>
      <c r="C80" s="276" t="s">
        <v>217</v>
      </c>
      <c r="D80" s="56" t="s">
        <v>207</v>
      </c>
      <c r="E80" s="330">
        <v>376.73399999999998</v>
      </c>
      <c r="F80" s="330">
        <v>376.73399999999998</v>
      </c>
      <c r="G80" s="26" t="str">
        <f>IFERROR(INDEX('WIP-FDN'!D:D,MATCH('Master Sheet'!B80, 'WIP-FDN'!B:B,0)),"")</f>
        <v/>
      </c>
      <c r="H80" s="29"/>
      <c r="I80" s="34"/>
      <c r="J80" s="27"/>
      <c r="K80" s="27"/>
      <c r="L80" s="27"/>
      <c r="M80" s="26" t="s">
        <v>53</v>
      </c>
      <c r="N80" s="29" t="s">
        <v>172</v>
      </c>
      <c r="O80" s="85">
        <v>45412</v>
      </c>
      <c r="P80" s="29" t="s">
        <v>53</v>
      </c>
      <c r="Q80" s="29" t="s">
        <v>230</v>
      </c>
      <c r="R80" s="85">
        <v>45435</v>
      </c>
      <c r="S80" s="29" t="s">
        <v>53</v>
      </c>
      <c r="T80" s="29" t="s">
        <v>230</v>
      </c>
      <c r="U80" s="85">
        <v>45478</v>
      </c>
      <c r="V80" s="34"/>
      <c r="W80" s="29" t="str">
        <f t="array" ref="W80">IF((Y80&lt;&gt;"")*(Z80=""), "WIP", IF((Y80&lt;&gt;"")*(Z80&lt;&gt;""), "Completed", ""))</f>
        <v/>
      </c>
      <c r="X80" s="9" t="str">
        <f t="array" ref="X80">IFERROR(INDEX('WIP-FDN'!E:E, MATCH(1, ('WIP-FDN'!B:B='Master Sheet'!B80)*1, 0)), "")</f>
        <v/>
      </c>
      <c r="Y80" s="81" t="str">
        <f t="array" ref="Y80">IFERROR(IF(INDEX('WIP-FDN'!G:G, MATCH(1, ('WIP-FDN'!B:B=B80)*1, 0)) = "", "", INDEX('WIP-FDN'!G:G, MATCH(1, ('WIP-FDN'!B:B=B80)*1, 0))), "")</f>
        <v/>
      </c>
      <c r="Z80" s="81" t="str">
        <f t="array" ref="Z80">IFERROR(IF(INDEX('WIP-FDN'!H:H, MATCH(1, ('WIP-FDN'!B:B=B80)*1, 0)) = "", "", INDEX('WIP-FDN'!H:H, MATCH(1, ('WIP-FDN'!B:B=B80)*1, 0))), "")</f>
        <v/>
      </c>
      <c r="AA80" s="9" t="str">
        <f t="shared" si="16"/>
        <v/>
      </c>
      <c r="AB80" s="9" t="str">
        <f t="shared" si="17"/>
        <v/>
      </c>
      <c r="AC80" s="81" t="str">
        <f t="shared" si="18"/>
        <v/>
      </c>
      <c r="AD80" s="81" t="str">
        <f t="shared" si="19"/>
        <v/>
      </c>
      <c r="AE80" s="9" t="str">
        <f t="shared" si="5"/>
        <v/>
      </c>
      <c r="AF80" s="9" t="str">
        <f>IFERROR(INDEX('WIP-ERC'!E:E,MATCH(B80, 'WIP-ERC'!B:B,0)),"")</f>
        <v/>
      </c>
      <c r="AG80" s="81" t="str">
        <f>IFERROR(IF(INDEX('WIP-ERC'!G:G,MATCH(B80,'WIP-ERC'!B:B,0))="","",(INDEX('WIP-ERC'!G:G,MATCH(B80,'WIP-ERC'!B:B,0)))),"")</f>
        <v/>
      </c>
      <c r="AH80" s="81" t="str">
        <f>IFERROR(IF(INDEX('WIP-ERC'!H:H,MATCH(B80,'WIP-ERC'!B:B,0))="","",(INDEX('WIP-ERC'!H:H,MATCH(B80,'WIP-ERC'!B:B,0)))),"")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282" t="str">
        <f t="shared" si="3"/>
        <v>CA-3</v>
      </c>
      <c r="BE80" s="334" t="s">
        <v>763</v>
      </c>
      <c r="BF80" s="334" t="s">
        <v>758</v>
      </c>
      <c r="BG80" s="334" t="s">
        <v>724</v>
      </c>
    </row>
    <row r="81" spans="1:59" s="93" customFormat="1" ht="17.5" x14ac:dyDescent="0.35">
      <c r="A81" s="22">
        <f t="shared" si="4"/>
        <v>63</v>
      </c>
      <c r="B81" s="30" t="s">
        <v>357</v>
      </c>
      <c r="C81" s="276" t="s">
        <v>165</v>
      </c>
      <c r="D81" s="56" t="s">
        <v>207</v>
      </c>
      <c r="E81" s="330">
        <v>371.62299999999999</v>
      </c>
      <c r="F81" s="330">
        <v>371.62299999999999</v>
      </c>
      <c r="G81" s="26" t="str">
        <f>IFERROR(INDEX('WIP-FDN'!D:D,MATCH('Master Sheet'!B81, 'WIP-FDN'!B:B,0)),"")</f>
        <v/>
      </c>
      <c r="H81" s="29"/>
      <c r="I81" s="34"/>
      <c r="J81" s="27"/>
      <c r="K81" s="27"/>
      <c r="L81" s="27"/>
      <c r="M81" s="26" t="s">
        <v>53</v>
      </c>
      <c r="N81" s="29" t="s">
        <v>172</v>
      </c>
      <c r="O81" s="85">
        <v>45412</v>
      </c>
      <c r="P81" s="29" t="s">
        <v>53</v>
      </c>
      <c r="Q81" s="29" t="s">
        <v>230</v>
      </c>
      <c r="R81" s="85">
        <v>45435</v>
      </c>
      <c r="S81" s="29" t="s">
        <v>53</v>
      </c>
      <c r="T81" s="29" t="s">
        <v>230</v>
      </c>
      <c r="U81" s="85">
        <v>45478</v>
      </c>
      <c r="V81" s="34"/>
      <c r="W81" s="29" t="str">
        <f t="array" ref="W81">IF((Y81&lt;&gt;"")*(Z81=""), "WIP", IF((Y81&lt;&gt;"")*(Z81&lt;&gt;""), "Completed", ""))</f>
        <v/>
      </c>
      <c r="X81" s="9" t="str">
        <f t="array" ref="X81">IFERROR(INDEX('WIP-FDN'!E:E, MATCH(1, ('WIP-FDN'!B:B='Master Sheet'!B81)*1, 0)), "")</f>
        <v/>
      </c>
      <c r="Y81" s="81" t="str">
        <f t="array" ref="Y81">IFERROR(IF(INDEX('WIP-FDN'!G:G, MATCH(1, ('WIP-FDN'!B:B=B81)*1, 0)) = "", "", INDEX('WIP-FDN'!G:G, MATCH(1, ('WIP-FDN'!B:B=B81)*1, 0))), "")</f>
        <v/>
      </c>
      <c r="Z81" s="81" t="str">
        <f t="array" ref="Z81">IFERROR(IF(INDEX('WIP-FDN'!H:H, MATCH(1, ('WIP-FDN'!B:B=B81)*1, 0)) = "", "", INDEX('WIP-FDN'!H:H, MATCH(1, ('WIP-FDN'!B:B=B81)*1, 0))), "")</f>
        <v/>
      </c>
      <c r="AA81" s="9" t="str">
        <f t="shared" si="16"/>
        <v/>
      </c>
      <c r="AB81" s="9" t="str">
        <f t="shared" si="17"/>
        <v/>
      </c>
      <c r="AC81" s="81" t="str">
        <f t="shared" si="18"/>
        <v/>
      </c>
      <c r="AD81" s="81" t="str">
        <f t="shared" si="19"/>
        <v/>
      </c>
      <c r="AE81" s="9" t="str">
        <f t="shared" si="5"/>
        <v/>
      </c>
      <c r="AF81" s="9" t="str">
        <f>IFERROR(INDEX('WIP-ERC'!E:E,MATCH(B81, 'WIP-ERC'!B:B,0)),"")</f>
        <v/>
      </c>
      <c r="AG81" s="81" t="str">
        <f>IFERROR(IF(INDEX('WIP-ERC'!G:G,MATCH(B81,'WIP-ERC'!B:B,0))="","",(INDEX('WIP-ERC'!G:G,MATCH(B81,'WIP-ERC'!B:B,0)))),"")</f>
        <v/>
      </c>
      <c r="AH81" s="81" t="str">
        <f>IFERROR(IF(INDEX('WIP-ERC'!H:H,MATCH(B81,'WIP-ERC'!B:B,0))="","",(INDEX('WIP-ERC'!H:H,MATCH(B81,'WIP-ERC'!B:B,0)))),"")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282" t="str">
        <f t="shared" si="3"/>
        <v>CA+0</v>
      </c>
      <c r="BE81" s="334" t="s">
        <v>763</v>
      </c>
      <c r="BF81" s="334" t="s">
        <v>758</v>
      </c>
      <c r="BG81" s="334" t="s">
        <v>724</v>
      </c>
    </row>
    <row r="82" spans="1:59" s="93" customFormat="1" ht="17.5" x14ac:dyDescent="0.35">
      <c r="A82" s="22">
        <f t="shared" si="4"/>
        <v>64</v>
      </c>
      <c r="B82" s="30" t="s">
        <v>358</v>
      </c>
      <c r="C82" s="276" t="s">
        <v>217</v>
      </c>
      <c r="D82" s="56" t="s">
        <v>207</v>
      </c>
      <c r="E82" s="330">
        <v>365.23399999999998</v>
      </c>
      <c r="F82" s="330">
        <v>365.23399999999998</v>
      </c>
      <c r="G82" s="26" t="str">
        <f>IFERROR(INDEX('WIP-FDN'!D:D,MATCH('Master Sheet'!B82, 'WIP-FDN'!B:B,0)),"")</f>
        <v/>
      </c>
      <c r="H82" s="29"/>
      <c r="I82" s="34"/>
      <c r="J82" s="27"/>
      <c r="K82" s="27"/>
      <c r="L82" s="27"/>
      <c r="M82" s="26" t="s">
        <v>53</v>
      </c>
      <c r="N82" s="29" t="s">
        <v>172</v>
      </c>
      <c r="O82" s="85">
        <v>45412</v>
      </c>
      <c r="P82" s="29" t="s">
        <v>53</v>
      </c>
      <c r="Q82" s="29" t="s">
        <v>230</v>
      </c>
      <c r="R82" s="85">
        <v>45435</v>
      </c>
      <c r="S82" s="29" t="s">
        <v>53</v>
      </c>
      <c r="T82" s="29" t="s">
        <v>230</v>
      </c>
      <c r="U82" s="85">
        <v>45478</v>
      </c>
      <c r="V82" s="34"/>
      <c r="W82" s="29" t="str">
        <f t="array" ref="W82">IF((Y82&lt;&gt;"")*(Z82=""), "WIP", IF((Y82&lt;&gt;"")*(Z82&lt;&gt;""), "Completed", ""))</f>
        <v/>
      </c>
      <c r="X82" s="9" t="str">
        <f t="array" ref="X82">IFERROR(INDEX('WIP-FDN'!E:E, MATCH(1, ('WIP-FDN'!B:B='Master Sheet'!B82)*1, 0)), "")</f>
        <v/>
      </c>
      <c r="Y82" s="81" t="str">
        <f t="array" ref="Y82">IFERROR(IF(INDEX('WIP-FDN'!G:G, MATCH(1, ('WIP-FDN'!B:B=B82)*1, 0)) = "", "", INDEX('WIP-FDN'!G:G, MATCH(1, ('WIP-FDN'!B:B=B82)*1, 0))), "")</f>
        <v/>
      </c>
      <c r="Z82" s="81" t="str">
        <f t="array" ref="Z82">IFERROR(IF(INDEX('WIP-FDN'!H:H, MATCH(1, ('WIP-FDN'!B:B=B82)*1, 0)) = "", "", INDEX('WIP-FDN'!H:H, MATCH(1, ('WIP-FDN'!B:B=B82)*1, 0))), "")</f>
        <v/>
      </c>
      <c r="AA82" s="9" t="str">
        <f t="shared" si="16"/>
        <v/>
      </c>
      <c r="AB82" s="9" t="str">
        <f t="shared" si="17"/>
        <v/>
      </c>
      <c r="AC82" s="81" t="str">
        <f t="shared" si="18"/>
        <v/>
      </c>
      <c r="AD82" s="81" t="str">
        <f t="shared" si="19"/>
        <v/>
      </c>
      <c r="AE82" s="9" t="str">
        <f t="shared" si="5"/>
        <v/>
      </c>
      <c r="AF82" s="9" t="str">
        <f>IFERROR(INDEX('WIP-ERC'!E:E,MATCH(B82, 'WIP-ERC'!B:B,0)),"")</f>
        <v/>
      </c>
      <c r="AG82" s="81" t="str">
        <f>IFERROR(IF(INDEX('WIP-ERC'!G:G,MATCH(B82,'WIP-ERC'!B:B,0))="","",(INDEX('WIP-ERC'!G:G,MATCH(B82,'WIP-ERC'!B:B,0)))),"")</f>
        <v/>
      </c>
      <c r="AH82" s="81" t="str">
        <f>IFERROR(IF(INDEX('WIP-ERC'!H:H,MATCH(B82,'WIP-ERC'!B:B,0))="","",(INDEX('WIP-ERC'!H:H,MATCH(B82,'WIP-ERC'!B:B,0)))),"")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282" t="str">
        <f t="shared" si="3"/>
        <v>CA-3</v>
      </c>
      <c r="BE82" s="334" t="s">
        <v>764</v>
      </c>
      <c r="BF82" s="334" t="s">
        <v>758</v>
      </c>
      <c r="BG82" s="334" t="s">
        <v>724</v>
      </c>
    </row>
    <row r="83" spans="1:59" s="93" customFormat="1" ht="17.5" x14ac:dyDescent="0.35">
      <c r="A83" s="22">
        <f t="shared" si="4"/>
        <v>65</v>
      </c>
      <c r="B83" s="30" t="s">
        <v>359</v>
      </c>
      <c r="C83" s="276" t="s">
        <v>165</v>
      </c>
      <c r="D83" s="56" t="s">
        <v>207</v>
      </c>
      <c r="E83" s="330">
        <v>352.31200000000001</v>
      </c>
      <c r="F83" s="330">
        <v>352.31200000000001</v>
      </c>
      <c r="G83" s="26" t="str">
        <f>IFERROR(INDEX('WIP-FDN'!D:D,MATCH('Master Sheet'!B83, 'WIP-FDN'!B:B,0)),"")</f>
        <v/>
      </c>
      <c r="H83" s="29"/>
      <c r="I83" s="34"/>
      <c r="J83" s="27"/>
      <c r="K83" s="27"/>
      <c r="L83" s="27"/>
      <c r="M83" s="26" t="s">
        <v>53</v>
      </c>
      <c r="N83" s="29" t="s">
        <v>172</v>
      </c>
      <c r="O83" s="85">
        <v>45412</v>
      </c>
      <c r="P83" s="29" t="s">
        <v>53</v>
      </c>
      <c r="Q83" s="29" t="s">
        <v>230</v>
      </c>
      <c r="R83" s="85">
        <v>45435</v>
      </c>
      <c r="S83" s="29" t="s">
        <v>53</v>
      </c>
      <c r="T83" s="29" t="s">
        <v>230</v>
      </c>
      <c r="U83" s="85">
        <v>45478</v>
      </c>
      <c r="V83" s="34"/>
      <c r="W83" s="29" t="str">
        <f t="array" ref="W83">IF((Y83&lt;&gt;"")*(Z83=""), "WIP", IF((Y83&lt;&gt;"")*(Z83&lt;&gt;""), "Completed", ""))</f>
        <v/>
      </c>
      <c r="X83" s="9" t="str">
        <f t="array" ref="X83">IFERROR(INDEX('WIP-FDN'!E:E, MATCH(1, ('WIP-FDN'!B:B='Master Sheet'!B83)*1, 0)), "")</f>
        <v/>
      </c>
      <c r="Y83" s="81" t="str">
        <f t="array" ref="Y83">IFERROR(IF(INDEX('WIP-FDN'!G:G, MATCH(1, ('WIP-FDN'!B:B=B83)*1, 0)) = "", "", INDEX('WIP-FDN'!G:G, MATCH(1, ('WIP-FDN'!B:B=B83)*1, 0))), "")</f>
        <v/>
      </c>
      <c r="Z83" s="81" t="str">
        <f t="array" ref="Z83">IFERROR(IF(INDEX('WIP-FDN'!H:H, MATCH(1, ('WIP-FDN'!B:B=B83)*1, 0)) = "", "", INDEX('WIP-FDN'!H:H, MATCH(1, ('WIP-FDN'!B:B=B83)*1, 0))), "")</f>
        <v/>
      </c>
      <c r="AA83" s="9" t="str">
        <f t="shared" si="16"/>
        <v/>
      </c>
      <c r="AB83" s="9" t="str">
        <f t="shared" si="17"/>
        <v/>
      </c>
      <c r="AC83" s="81" t="str">
        <f t="shared" si="18"/>
        <v/>
      </c>
      <c r="AD83" s="81" t="str">
        <f t="shared" si="19"/>
        <v/>
      </c>
      <c r="AE83" s="9" t="str">
        <f t="shared" si="5"/>
        <v/>
      </c>
      <c r="AF83" s="9" t="str">
        <f>IFERROR(INDEX('WIP-ERC'!E:E,MATCH(B83, 'WIP-ERC'!B:B,0)),"")</f>
        <v/>
      </c>
      <c r="AG83" s="81" t="str">
        <f>IFERROR(IF(INDEX('WIP-ERC'!G:G,MATCH(B83,'WIP-ERC'!B:B,0))="","",(INDEX('WIP-ERC'!G:G,MATCH(B83,'WIP-ERC'!B:B,0)))),"")</f>
        <v/>
      </c>
      <c r="AH83" s="81" t="str">
        <f>IFERROR(IF(INDEX('WIP-ERC'!H:H,MATCH(B83,'WIP-ERC'!B:B,0))="","",(INDEX('WIP-ERC'!H:H,MATCH(B83,'WIP-ERC'!B:B,0)))),"")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282" t="str">
        <f t="shared" si="3"/>
        <v>CA+0</v>
      </c>
      <c r="BE83" s="334" t="s">
        <v>764</v>
      </c>
      <c r="BF83" s="334" t="s">
        <v>758</v>
      </c>
      <c r="BG83" s="334" t="s">
        <v>724</v>
      </c>
    </row>
    <row r="84" spans="1:59" s="93" customFormat="1" ht="17.5" x14ac:dyDescent="0.35">
      <c r="A84" s="22">
        <f t="shared" si="4"/>
        <v>66</v>
      </c>
      <c r="B84" s="30" t="s">
        <v>360</v>
      </c>
      <c r="C84" s="276" t="s">
        <v>217</v>
      </c>
      <c r="D84" s="56" t="s">
        <v>207</v>
      </c>
      <c r="E84" s="330">
        <v>373.59</v>
      </c>
      <c r="F84" s="330">
        <v>373.59</v>
      </c>
      <c r="G84" s="26" t="str">
        <f>IFERROR(INDEX('WIP-FDN'!D:D,MATCH('Master Sheet'!B84, 'WIP-FDN'!B:B,0)),"")</f>
        <v/>
      </c>
      <c r="H84" s="29"/>
      <c r="I84" s="34"/>
      <c r="J84" s="27"/>
      <c r="K84" s="27"/>
      <c r="L84" s="27"/>
      <c r="M84" s="26" t="s">
        <v>53</v>
      </c>
      <c r="N84" s="29" t="s">
        <v>172</v>
      </c>
      <c r="O84" s="85">
        <v>45412</v>
      </c>
      <c r="P84" s="29" t="s">
        <v>53</v>
      </c>
      <c r="Q84" s="29" t="s">
        <v>230</v>
      </c>
      <c r="R84" s="85">
        <v>45435</v>
      </c>
      <c r="S84" s="29" t="s">
        <v>53</v>
      </c>
      <c r="T84" s="29" t="s">
        <v>230</v>
      </c>
      <c r="U84" s="85">
        <v>45478</v>
      </c>
      <c r="V84" s="34"/>
      <c r="W84" s="29" t="str">
        <f t="array" ref="W84">IF((Y84&lt;&gt;"")*(Z84=""), "WIP", IF((Y84&lt;&gt;"")*(Z84&lt;&gt;""), "Completed", ""))</f>
        <v/>
      </c>
      <c r="X84" s="9" t="str">
        <f t="array" ref="X84">IFERROR(INDEX('WIP-FDN'!E:E, MATCH(1, ('WIP-FDN'!B:B='Master Sheet'!B84)*1, 0)), "")</f>
        <v/>
      </c>
      <c r="Y84" s="81" t="str">
        <f t="array" ref="Y84">IFERROR(IF(INDEX('WIP-FDN'!G:G, MATCH(1, ('WIP-FDN'!B:B=B84)*1, 0)) = "", "", INDEX('WIP-FDN'!G:G, MATCH(1, ('WIP-FDN'!B:B=B84)*1, 0))), "")</f>
        <v/>
      </c>
      <c r="Z84" s="81" t="str">
        <f t="array" ref="Z84">IFERROR(IF(INDEX('WIP-FDN'!H:H, MATCH(1, ('WIP-FDN'!B:B=B84)*1, 0)) = "", "", INDEX('WIP-FDN'!H:H, MATCH(1, ('WIP-FDN'!B:B=B84)*1, 0))), "")</f>
        <v/>
      </c>
      <c r="AA84" s="9" t="str">
        <f t="shared" si="16"/>
        <v/>
      </c>
      <c r="AB84" s="9" t="str">
        <f t="shared" si="17"/>
        <v/>
      </c>
      <c r="AC84" s="81" t="str">
        <f t="shared" si="18"/>
        <v/>
      </c>
      <c r="AD84" s="81" t="str">
        <f t="shared" si="19"/>
        <v/>
      </c>
      <c r="AE84" s="9" t="str">
        <f t="shared" si="5"/>
        <v/>
      </c>
      <c r="AF84" s="9" t="str">
        <f>IFERROR(INDEX('WIP-ERC'!E:E,MATCH(B84, 'WIP-ERC'!B:B,0)),"")</f>
        <v/>
      </c>
      <c r="AG84" s="81" t="str">
        <f>IFERROR(IF(INDEX('WIP-ERC'!G:G,MATCH(B84,'WIP-ERC'!B:B,0))="","",(INDEX('WIP-ERC'!G:G,MATCH(B84,'WIP-ERC'!B:B,0)))),"")</f>
        <v/>
      </c>
      <c r="AH84" s="81" t="str">
        <f>IFERROR(IF(INDEX('WIP-ERC'!H:H,MATCH(B84,'WIP-ERC'!B:B,0))="","",(INDEX('WIP-ERC'!H:H,MATCH(B84,'WIP-ERC'!B:B,0)))),"")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282" t="str">
        <f t="shared" ref="BD84:BD147" si="24">IF((H84="")+(ISBLANK(H84)), C84, C84 &amp; "_" &amp; H84 &amp; "RC")</f>
        <v>CA-3</v>
      </c>
      <c r="BE84" s="334" t="s">
        <v>764</v>
      </c>
      <c r="BF84" s="334" t="s">
        <v>758</v>
      </c>
      <c r="BG84" s="334" t="s">
        <v>724</v>
      </c>
    </row>
    <row r="85" spans="1:59" s="93" customFormat="1" ht="17.5" x14ac:dyDescent="0.35">
      <c r="A85" s="22">
        <f t="shared" si="4"/>
        <v>67</v>
      </c>
      <c r="B85" s="30" t="s">
        <v>361</v>
      </c>
      <c r="C85" s="276" t="s">
        <v>210</v>
      </c>
      <c r="D85" s="56" t="s">
        <v>362</v>
      </c>
      <c r="E85" s="330">
        <v>412</v>
      </c>
      <c r="F85" s="330">
        <v>412</v>
      </c>
      <c r="G85" s="26" t="str">
        <f>IFERROR(INDEX('WIP-FDN'!D:D,MATCH('Master Sheet'!B85, 'WIP-FDN'!B:B,0)),"")</f>
        <v/>
      </c>
      <c r="H85" s="29"/>
      <c r="I85" s="34"/>
      <c r="J85" s="27">
        <v>1</v>
      </c>
      <c r="K85" s="27" t="s">
        <v>53</v>
      </c>
      <c r="L85" s="94">
        <v>45451</v>
      </c>
      <c r="M85" s="26" t="s">
        <v>53</v>
      </c>
      <c r="N85" s="29" t="s">
        <v>172</v>
      </c>
      <c r="O85" s="85">
        <v>45412</v>
      </c>
      <c r="P85" s="29" t="s">
        <v>53</v>
      </c>
      <c r="Q85" s="29" t="s">
        <v>230</v>
      </c>
      <c r="R85" s="85">
        <v>45413</v>
      </c>
      <c r="S85" s="29" t="s">
        <v>53</v>
      </c>
      <c r="T85" s="29" t="s">
        <v>230</v>
      </c>
      <c r="U85" s="85">
        <v>45422</v>
      </c>
      <c r="V85" s="34"/>
      <c r="W85" s="29" t="str">
        <f t="array" ref="W85">IF((Y85&lt;&gt;"")*(Z85=""), "WIP", IF((Y85&lt;&gt;"")*(Z85&lt;&gt;""), "Completed", ""))</f>
        <v/>
      </c>
      <c r="X85" s="9" t="str">
        <f t="array" ref="X85">IFERROR(INDEX('WIP-FDN'!E:E, MATCH(1, ('WIP-FDN'!B:B='Master Sheet'!B85)*1, 0)), "")</f>
        <v/>
      </c>
      <c r="Y85" s="81" t="str">
        <f t="array" ref="Y85">IFERROR(IF(INDEX('WIP-FDN'!G:G, MATCH(1, ('WIP-FDN'!B:B=B85)*1, 0)) = "", "", INDEX('WIP-FDN'!G:G, MATCH(1, ('WIP-FDN'!B:B=B85)*1, 0))), "")</f>
        <v/>
      </c>
      <c r="Z85" s="81" t="str">
        <f t="array" ref="Z85">IFERROR(IF(INDEX('WIP-FDN'!H:H, MATCH(1, ('WIP-FDN'!B:B=B85)*1, 0)) = "", "", INDEX('WIP-FDN'!H:H, MATCH(1, ('WIP-FDN'!B:B=B85)*1, 0))), "")</f>
        <v/>
      </c>
      <c r="AA85" s="9" t="str">
        <f t="shared" ref="AA85" si="25">IF(AND(AC85&lt;&gt;"", AD85=""), "WIP", IF(AND(AC85&lt;&gt;"", AD85&lt;&gt;""), "Completed", ""))</f>
        <v/>
      </c>
      <c r="AB85" s="9" t="str">
        <f t="shared" ref="AB85" si="26">X85</f>
        <v/>
      </c>
      <c r="AC85" s="81" t="str">
        <f t="shared" ref="AC85" si="27">IFERROR((Z85-1),"")</f>
        <v/>
      </c>
      <c r="AD85" s="81" t="str">
        <f t="shared" ref="AD85" si="28">IFERROR((Z85+1),"")</f>
        <v/>
      </c>
      <c r="AE85" s="9" t="str">
        <f t="shared" si="5"/>
        <v/>
      </c>
      <c r="AF85" s="9" t="str">
        <f>IFERROR(INDEX('WIP-ERC'!E:E,MATCH(B85, 'WIP-ERC'!B:B,0)),"")</f>
        <v/>
      </c>
      <c r="AG85" s="81" t="str">
        <f>IFERROR(IF(INDEX('WIP-ERC'!G:G,MATCH(B85,'WIP-ERC'!B:B,0))="","",(INDEX('WIP-ERC'!G:G,MATCH(B85,'WIP-ERC'!B:B,0)))),"")</f>
        <v/>
      </c>
      <c r="AH85" s="81" t="str">
        <f>IFERROR(IF(INDEX('WIP-ERC'!H:H,MATCH(B85,'WIP-ERC'!B:B,0))="","",(INDEX('WIP-ERC'!H:H,MATCH(B85,'WIP-ERC'!B:B,0)))),"")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282" t="str">
        <f t="shared" si="24"/>
        <v>CC1+0</v>
      </c>
      <c r="BE85" s="334" t="s">
        <v>726</v>
      </c>
      <c r="BF85" s="334" t="s">
        <v>758</v>
      </c>
      <c r="BG85" s="334" t="s">
        <v>724</v>
      </c>
    </row>
    <row r="86" spans="1:59" s="93" customFormat="1" ht="17.5" x14ac:dyDescent="0.35">
      <c r="A86" s="22">
        <f t="shared" si="4"/>
        <v>68</v>
      </c>
      <c r="B86" s="30" t="s">
        <v>44</v>
      </c>
      <c r="C86" s="276" t="s">
        <v>164</v>
      </c>
      <c r="D86" s="56"/>
      <c r="E86" s="330">
        <v>416</v>
      </c>
      <c r="F86" s="330">
        <v>416</v>
      </c>
      <c r="G86" s="26" t="str">
        <f>IFERROR(INDEX('WIP-FDN'!D:D,MATCH('Master Sheet'!B86, 'WIP-FDN'!B:B,0)),"")</f>
        <v/>
      </c>
      <c r="H86" s="29"/>
      <c r="I86" s="34"/>
      <c r="J86" s="27"/>
      <c r="K86" s="27"/>
      <c r="L86" s="27"/>
      <c r="M86" s="26" t="s">
        <v>53</v>
      </c>
      <c r="N86" s="29" t="s">
        <v>172</v>
      </c>
      <c r="O86" s="85">
        <v>45412</v>
      </c>
      <c r="P86" s="29" t="s">
        <v>53</v>
      </c>
      <c r="Q86" s="29" t="s">
        <v>230</v>
      </c>
      <c r="R86" s="85">
        <v>45413</v>
      </c>
      <c r="S86" s="29" t="s">
        <v>53</v>
      </c>
      <c r="T86" s="29" t="s">
        <v>230</v>
      </c>
      <c r="U86" s="85">
        <v>45422</v>
      </c>
      <c r="V86" s="34"/>
      <c r="W86" s="29" t="str">
        <f t="array" ref="W86">IF((Y86&lt;&gt;"")*(Z86=""), "WIP", IF((Y86&lt;&gt;"")*(Z86&lt;&gt;""), "Completed", ""))</f>
        <v/>
      </c>
      <c r="X86" s="9" t="str">
        <f t="array" ref="X86">IFERROR(INDEX('WIP-FDN'!E:E, MATCH(1, ('WIP-FDN'!B:B='Master Sheet'!B86)*1, 0)), "")</f>
        <v/>
      </c>
      <c r="Y86" s="81" t="str">
        <f t="array" ref="Y86">IFERROR(IF(INDEX('WIP-FDN'!G:G, MATCH(1, ('WIP-FDN'!B:B=B86)*1, 0)) = "", "", INDEX('WIP-FDN'!G:G, MATCH(1, ('WIP-FDN'!B:B=B86)*1, 0))), "")</f>
        <v/>
      </c>
      <c r="Z86" s="81" t="str">
        <f t="array" ref="Z86">IFERROR(IF(INDEX('WIP-FDN'!H:H, MATCH(1, ('WIP-FDN'!B:B=B86)*1, 0)) = "", "", INDEX('WIP-FDN'!H:H, MATCH(1, ('WIP-FDN'!B:B=B86)*1, 0))), "")</f>
        <v/>
      </c>
      <c r="AA86" s="9" t="str">
        <f t="shared" si="16"/>
        <v/>
      </c>
      <c r="AB86" s="9" t="str">
        <f t="shared" si="17"/>
        <v/>
      </c>
      <c r="AC86" s="81" t="str">
        <f t="shared" si="18"/>
        <v/>
      </c>
      <c r="AD86" s="81" t="str">
        <f t="shared" si="19"/>
        <v/>
      </c>
      <c r="AE86" s="9" t="str">
        <f t="shared" si="5"/>
        <v/>
      </c>
      <c r="AF86" s="9" t="str">
        <f>IFERROR(INDEX('WIP-ERC'!E:E,MATCH(B86, 'WIP-ERC'!B:B,0)),"")</f>
        <v/>
      </c>
      <c r="AG86" s="81" t="str">
        <f>IFERROR(IF(INDEX('WIP-ERC'!G:G,MATCH(B86,'WIP-ERC'!B:B,0))="","",(INDEX('WIP-ERC'!G:G,MATCH(B86,'WIP-ERC'!B:B,0)))),"")</f>
        <v/>
      </c>
      <c r="AH86" s="81" t="str">
        <f>IFERROR(IF(INDEX('WIP-ERC'!H:H,MATCH(B86,'WIP-ERC'!B:B,0))="","",(INDEX('WIP-ERC'!H:H,MATCH(B86,'WIP-ERC'!B:B,0)))),"")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282" t="str">
        <f t="shared" si="24"/>
        <v>CA+3</v>
      </c>
      <c r="BE86" s="334" t="s">
        <v>726</v>
      </c>
      <c r="BF86" s="334" t="s">
        <v>758</v>
      </c>
      <c r="BG86" s="334" t="s">
        <v>724</v>
      </c>
    </row>
    <row r="87" spans="1:59" s="93" customFormat="1" ht="17.5" x14ac:dyDescent="0.35">
      <c r="A87" s="22">
        <f t="shared" ref="A87:A150" si="29">A86+1</f>
        <v>69</v>
      </c>
      <c r="B87" s="30" t="s">
        <v>39</v>
      </c>
      <c r="C87" s="276" t="s">
        <v>164</v>
      </c>
      <c r="D87" s="56"/>
      <c r="E87" s="330">
        <v>424</v>
      </c>
      <c r="F87" s="330">
        <v>424</v>
      </c>
      <c r="G87" s="26" t="str">
        <f>IFERROR(INDEX('WIP-FDN'!D:D,MATCH('Master Sheet'!B87, 'WIP-FDN'!B:B,0)),"")</f>
        <v/>
      </c>
      <c r="H87" s="29"/>
      <c r="I87" s="34"/>
      <c r="J87" s="27"/>
      <c r="K87" s="27"/>
      <c r="L87" s="27"/>
      <c r="M87" s="26" t="s">
        <v>53</v>
      </c>
      <c r="N87" s="29" t="s">
        <v>172</v>
      </c>
      <c r="O87" s="85">
        <v>45412</v>
      </c>
      <c r="P87" s="29" t="s">
        <v>53</v>
      </c>
      <c r="Q87" s="29" t="s">
        <v>230</v>
      </c>
      <c r="R87" s="85">
        <v>45413</v>
      </c>
      <c r="S87" s="29" t="s">
        <v>53</v>
      </c>
      <c r="T87" s="29" t="s">
        <v>230</v>
      </c>
      <c r="U87" s="85">
        <v>45422</v>
      </c>
      <c r="V87" s="34"/>
      <c r="W87" s="29" t="str">
        <f t="array" ref="W87">IF((Y87&lt;&gt;"")*(Z87=""), "WIP", IF((Y87&lt;&gt;"")*(Z87&lt;&gt;""), "Completed", ""))</f>
        <v/>
      </c>
      <c r="X87" s="9" t="str">
        <f t="array" ref="X87">IFERROR(INDEX('WIP-FDN'!E:E, MATCH(1, ('WIP-FDN'!B:B='Master Sheet'!B87)*1, 0)), "")</f>
        <v/>
      </c>
      <c r="Y87" s="81" t="str">
        <f t="array" ref="Y87">IFERROR(IF(INDEX('WIP-FDN'!G:G, MATCH(1, ('WIP-FDN'!B:B=B87)*1, 0)) = "", "", INDEX('WIP-FDN'!G:G, MATCH(1, ('WIP-FDN'!B:B=B87)*1, 0))), "")</f>
        <v/>
      </c>
      <c r="Z87" s="81" t="str">
        <f t="array" ref="Z87">IFERROR(IF(INDEX('WIP-FDN'!H:H, MATCH(1, ('WIP-FDN'!B:B=B87)*1, 0)) = "", "", INDEX('WIP-FDN'!H:H, MATCH(1, ('WIP-FDN'!B:B=B87)*1, 0))), "")</f>
        <v/>
      </c>
      <c r="AA87" s="9" t="str">
        <f t="shared" si="16"/>
        <v/>
      </c>
      <c r="AB87" s="9" t="str">
        <f t="shared" si="17"/>
        <v/>
      </c>
      <c r="AC87" s="81"/>
      <c r="AD87" s="81"/>
      <c r="AE87" s="9" t="str">
        <f t="shared" si="5"/>
        <v/>
      </c>
      <c r="AF87" s="9" t="str">
        <f>IFERROR(INDEX('WIP-ERC'!E:E,MATCH(B87, 'WIP-ERC'!B:B,0)),"")</f>
        <v/>
      </c>
      <c r="AG87" s="81" t="str">
        <f>IFERROR(IF(INDEX('WIP-ERC'!G:G,MATCH(B87,'WIP-ERC'!B:B,0))="","",(INDEX('WIP-ERC'!G:G,MATCH(B87,'WIP-ERC'!B:B,0)))),"")</f>
        <v/>
      </c>
      <c r="AH87" s="81" t="str">
        <f>IFERROR(IF(INDEX('WIP-ERC'!H:H,MATCH(B87,'WIP-ERC'!B:B,0))="","",(INDEX('WIP-ERC'!H:H,MATCH(B87,'WIP-ERC'!B:B,0)))),"")</f>
        <v/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282" t="str">
        <f t="shared" si="24"/>
        <v>CA+3</v>
      </c>
      <c r="BE87" s="334" t="s">
        <v>726</v>
      </c>
      <c r="BF87" s="334" t="s">
        <v>758</v>
      </c>
      <c r="BG87" s="334" t="s">
        <v>724</v>
      </c>
    </row>
    <row r="88" spans="1:59" s="93" customFormat="1" ht="17.5" x14ac:dyDescent="0.35">
      <c r="A88" s="22">
        <f t="shared" si="29"/>
        <v>70</v>
      </c>
      <c r="B88" s="30" t="s">
        <v>38</v>
      </c>
      <c r="C88" s="276" t="s">
        <v>164</v>
      </c>
      <c r="D88" s="56"/>
      <c r="E88" s="330">
        <v>408</v>
      </c>
      <c r="F88" s="330">
        <v>408</v>
      </c>
      <c r="G88" s="26" t="str">
        <f>IFERROR(INDEX('WIP-FDN'!D:D,MATCH('Master Sheet'!B88, 'WIP-FDN'!B:B,0)),"")</f>
        <v/>
      </c>
      <c r="H88" s="29"/>
      <c r="I88" s="34"/>
      <c r="J88" s="27"/>
      <c r="K88" s="27"/>
      <c r="L88" s="27"/>
      <c r="M88" s="26" t="s">
        <v>53</v>
      </c>
      <c r="N88" s="29" t="s">
        <v>172</v>
      </c>
      <c r="O88" s="85">
        <v>45412</v>
      </c>
      <c r="P88" s="29" t="s">
        <v>53</v>
      </c>
      <c r="Q88" s="29" t="s">
        <v>230</v>
      </c>
      <c r="R88" s="85">
        <v>45413</v>
      </c>
      <c r="S88" s="29" t="s">
        <v>53</v>
      </c>
      <c r="T88" s="29" t="s">
        <v>230</v>
      </c>
      <c r="U88" s="85">
        <v>45422</v>
      </c>
      <c r="V88" s="34"/>
      <c r="W88" s="29" t="str">
        <f t="array" ref="W88">IF((Y88&lt;&gt;"")*(Z88=""), "WIP", IF((Y88&lt;&gt;"")*(Z88&lt;&gt;""), "Completed", ""))</f>
        <v/>
      </c>
      <c r="X88" s="9" t="str">
        <f t="array" ref="X88">IFERROR(INDEX('WIP-FDN'!E:E, MATCH(1, ('WIP-FDN'!B:B='Master Sheet'!B88)*1, 0)), "")</f>
        <v/>
      </c>
      <c r="Y88" s="81" t="str">
        <f t="array" ref="Y88">IFERROR(IF(INDEX('WIP-FDN'!G:G, MATCH(1, ('WIP-FDN'!B:B=B88)*1, 0)) = "", "", INDEX('WIP-FDN'!G:G, MATCH(1, ('WIP-FDN'!B:B=B88)*1, 0))), "")</f>
        <v/>
      </c>
      <c r="Z88" s="81" t="str">
        <f t="array" ref="Z88">IFERROR(IF(INDEX('WIP-FDN'!H:H, MATCH(1, ('WIP-FDN'!B:B=B88)*1, 0)) = "", "", INDEX('WIP-FDN'!H:H, MATCH(1, ('WIP-FDN'!B:B=B88)*1, 0))), "")</f>
        <v/>
      </c>
      <c r="AA88" s="9" t="str">
        <f t="shared" si="16"/>
        <v/>
      </c>
      <c r="AB88" s="9" t="str">
        <f t="shared" si="17"/>
        <v/>
      </c>
      <c r="AC88" s="81"/>
      <c r="AD88" s="81"/>
      <c r="AE88" s="9" t="str">
        <f t="shared" si="5"/>
        <v/>
      </c>
      <c r="AF88" s="9" t="str">
        <f>IFERROR(INDEX('WIP-ERC'!E:E,MATCH(B88, 'WIP-ERC'!B:B,0)),"")</f>
        <v/>
      </c>
      <c r="AG88" s="81" t="str">
        <f>IFERROR(IF(INDEX('WIP-ERC'!G:G,MATCH(B88,'WIP-ERC'!B:B,0))="","",(INDEX('WIP-ERC'!G:G,MATCH(B88,'WIP-ERC'!B:B,0)))),"")</f>
        <v/>
      </c>
      <c r="AH88" s="81" t="str">
        <f>IFERROR(IF(INDEX('WIP-ERC'!H:H,MATCH(B88,'WIP-ERC'!B:B,0))="","",(INDEX('WIP-ERC'!H:H,MATCH(B88,'WIP-ERC'!B:B,0)))),"")</f>
        <v/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282" t="str">
        <f t="shared" si="24"/>
        <v>CA+3</v>
      </c>
      <c r="BE88" s="334" t="s">
        <v>726</v>
      </c>
      <c r="BF88" s="334" t="s">
        <v>758</v>
      </c>
      <c r="BG88" s="334" t="s">
        <v>724</v>
      </c>
    </row>
    <row r="89" spans="1:59" s="93" customFormat="1" ht="17.5" x14ac:dyDescent="0.35">
      <c r="A89" s="22">
        <f t="shared" si="29"/>
        <v>71</v>
      </c>
      <c r="B89" s="30" t="s">
        <v>42</v>
      </c>
      <c r="C89" s="276" t="s">
        <v>165</v>
      </c>
      <c r="D89" s="56"/>
      <c r="E89" s="330">
        <v>393</v>
      </c>
      <c r="F89" s="330">
        <v>393</v>
      </c>
      <c r="G89" s="26" t="str">
        <f>IFERROR(INDEX('WIP-FDN'!D:D,MATCH('Master Sheet'!B89, 'WIP-FDN'!B:B,0)),"")</f>
        <v/>
      </c>
      <c r="H89" s="29"/>
      <c r="I89" s="34"/>
      <c r="J89" s="27"/>
      <c r="K89" s="27"/>
      <c r="L89" s="27"/>
      <c r="M89" s="26" t="s">
        <v>53</v>
      </c>
      <c r="N89" s="29" t="s">
        <v>172</v>
      </c>
      <c r="O89" s="85">
        <v>45412</v>
      </c>
      <c r="P89" s="29" t="s">
        <v>53</v>
      </c>
      <c r="Q89" s="29" t="s">
        <v>230</v>
      </c>
      <c r="R89" s="85">
        <v>45413</v>
      </c>
      <c r="S89" s="29" t="s">
        <v>53</v>
      </c>
      <c r="T89" s="29" t="s">
        <v>230</v>
      </c>
      <c r="U89" s="85">
        <v>45422</v>
      </c>
      <c r="V89" s="34"/>
      <c r="W89" s="29" t="str">
        <f t="array" ref="W89">IF((Y89&lt;&gt;"")*(Z89=""), "WIP", IF((Y89&lt;&gt;"")*(Z89&lt;&gt;""), "Completed", ""))</f>
        <v/>
      </c>
      <c r="X89" s="9" t="str">
        <f t="array" ref="X89">IFERROR(INDEX('WIP-FDN'!E:E, MATCH(1, ('WIP-FDN'!B:B='Master Sheet'!B89)*1, 0)), "")</f>
        <v/>
      </c>
      <c r="Y89" s="81" t="str">
        <f t="array" ref="Y89">IFERROR(IF(INDEX('WIP-FDN'!G:G, MATCH(1, ('WIP-FDN'!B:B=B89)*1, 0)) = "", "", INDEX('WIP-FDN'!G:G, MATCH(1, ('WIP-FDN'!B:B=B89)*1, 0))), "")</f>
        <v/>
      </c>
      <c r="Z89" s="81" t="str">
        <f t="array" ref="Z89">IFERROR(IF(INDEX('WIP-FDN'!H:H, MATCH(1, ('WIP-FDN'!B:B=B89)*1, 0)) = "", "", INDEX('WIP-FDN'!H:H, MATCH(1, ('WIP-FDN'!B:B=B89)*1, 0))), "")</f>
        <v/>
      </c>
      <c r="AA89" s="9" t="str">
        <f t="shared" si="16"/>
        <v/>
      </c>
      <c r="AB89" s="9" t="str">
        <f t="shared" si="17"/>
        <v/>
      </c>
      <c r="AC89" s="81" t="str">
        <f t="shared" si="18"/>
        <v/>
      </c>
      <c r="AD89" s="81" t="str">
        <f t="shared" si="19"/>
        <v/>
      </c>
      <c r="AE89" s="9" t="str">
        <f t="shared" si="5"/>
        <v/>
      </c>
      <c r="AF89" s="9" t="str">
        <f>IFERROR(INDEX('WIP-ERC'!E:E,MATCH(B89, 'WIP-ERC'!B:B,0)),"")</f>
        <v/>
      </c>
      <c r="AG89" s="81" t="str">
        <f>IFERROR(IF(INDEX('WIP-ERC'!G:G,MATCH(B89,'WIP-ERC'!B:B,0))="","",(INDEX('WIP-ERC'!G:G,MATCH(B89,'WIP-ERC'!B:B,0)))),"")</f>
        <v/>
      </c>
      <c r="AH89" s="81" t="str">
        <f>IFERROR(IF(INDEX('WIP-ERC'!H:H,MATCH(B89,'WIP-ERC'!B:B,0))="","",(INDEX('WIP-ERC'!H:H,MATCH(B89,'WIP-ERC'!B:B,0)))),"")</f>
        <v/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282" t="str">
        <f t="shared" si="24"/>
        <v>CA+0</v>
      </c>
      <c r="BE89" s="334" t="s">
        <v>726</v>
      </c>
      <c r="BF89" s="334" t="s">
        <v>758</v>
      </c>
      <c r="BG89" s="334" t="s">
        <v>724</v>
      </c>
    </row>
    <row r="90" spans="1:59" s="93" customFormat="1" ht="17.5" x14ac:dyDescent="0.35">
      <c r="A90" s="22">
        <f t="shared" si="29"/>
        <v>72</v>
      </c>
      <c r="B90" s="30" t="s">
        <v>41</v>
      </c>
      <c r="C90" s="276" t="s">
        <v>165</v>
      </c>
      <c r="D90" s="56"/>
      <c r="E90" s="330">
        <v>398</v>
      </c>
      <c r="F90" s="330">
        <v>398</v>
      </c>
      <c r="G90" s="26" t="str">
        <f>IFERROR(INDEX('WIP-FDN'!D:D,MATCH('Master Sheet'!B90, 'WIP-FDN'!B:B,0)),"")</f>
        <v/>
      </c>
      <c r="H90" s="29"/>
      <c r="I90" s="34"/>
      <c r="J90" s="27"/>
      <c r="K90" s="27"/>
      <c r="L90" s="27"/>
      <c r="M90" s="26" t="s">
        <v>53</v>
      </c>
      <c r="N90" s="29" t="s">
        <v>172</v>
      </c>
      <c r="O90" s="85">
        <v>45412</v>
      </c>
      <c r="P90" s="29" t="s">
        <v>53</v>
      </c>
      <c r="Q90" s="29" t="s">
        <v>230</v>
      </c>
      <c r="R90" s="85">
        <v>45413</v>
      </c>
      <c r="S90" s="29" t="s">
        <v>53</v>
      </c>
      <c r="T90" s="29" t="s">
        <v>230</v>
      </c>
      <c r="U90" s="85">
        <v>45422</v>
      </c>
      <c r="V90" s="34"/>
      <c r="W90" s="29" t="str">
        <f t="array" ref="W90">IF((Y90&lt;&gt;"")*(Z90=""), "WIP", IF((Y90&lt;&gt;"")*(Z90&lt;&gt;""), "Completed", ""))</f>
        <v/>
      </c>
      <c r="X90" s="9" t="str">
        <f t="array" ref="X90">IFERROR(INDEX('WIP-FDN'!E:E, MATCH(1, ('WIP-FDN'!B:B='Master Sheet'!B90)*1, 0)), "")</f>
        <v/>
      </c>
      <c r="Y90" s="81" t="str">
        <f t="array" ref="Y90">IFERROR(IF(INDEX('WIP-FDN'!G:G, MATCH(1, ('WIP-FDN'!B:B=B90)*1, 0)) = "", "", INDEX('WIP-FDN'!G:G, MATCH(1, ('WIP-FDN'!B:B=B90)*1, 0))), "")</f>
        <v/>
      </c>
      <c r="Z90" s="81" t="str">
        <f t="array" ref="Z90">IFERROR(IF(INDEX('WIP-FDN'!H:H, MATCH(1, ('WIP-FDN'!B:B=B90)*1, 0)) = "", "", INDEX('WIP-FDN'!H:H, MATCH(1, ('WIP-FDN'!B:B=B90)*1, 0))), "")</f>
        <v/>
      </c>
      <c r="AA90" s="9" t="str">
        <f t="shared" si="16"/>
        <v/>
      </c>
      <c r="AB90" s="9" t="str">
        <f t="shared" si="17"/>
        <v/>
      </c>
      <c r="AC90" s="81" t="str">
        <f t="shared" si="18"/>
        <v/>
      </c>
      <c r="AD90" s="81" t="str">
        <f t="shared" si="19"/>
        <v/>
      </c>
      <c r="AE90" s="9" t="str">
        <f t="shared" si="5"/>
        <v/>
      </c>
      <c r="AF90" s="9" t="str">
        <f>IFERROR(INDEX('WIP-ERC'!E:E,MATCH(B90, 'WIP-ERC'!B:B,0)),"")</f>
        <v/>
      </c>
      <c r="AG90" s="81" t="str">
        <f>IFERROR(IF(INDEX('WIP-ERC'!G:G,MATCH(B90,'WIP-ERC'!B:B,0))="","",(INDEX('WIP-ERC'!G:G,MATCH(B90,'WIP-ERC'!B:B,0)))),"")</f>
        <v/>
      </c>
      <c r="AH90" s="81" t="str">
        <f>IFERROR(IF(INDEX('WIP-ERC'!H:H,MATCH(B90,'WIP-ERC'!B:B,0))="","",(INDEX('WIP-ERC'!H:H,MATCH(B90,'WIP-ERC'!B:B,0)))),"")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282" t="str">
        <f t="shared" si="24"/>
        <v>CA+0</v>
      </c>
      <c r="BE90" s="334" t="s">
        <v>726</v>
      </c>
      <c r="BF90" s="334" t="s">
        <v>758</v>
      </c>
      <c r="BG90" s="334" t="s">
        <v>724</v>
      </c>
    </row>
    <row r="91" spans="1:59" s="93" customFormat="1" ht="17.5" x14ac:dyDescent="0.35">
      <c r="A91" s="22">
        <f t="shared" si="29"/>
        <v>73</v>
      </c>
      <c r="B91" s="30" t="s">
        <v>160</v>
      </c>
      <c r="C91" s="276" t="s">
        <v>225</v>
      </c>
      <c r="D91" s="56"/>
      <c r="E91" s="330">
        <v>428</v>
      </c>
      <c r="F91" s="330">
        <v>428</v>
      </c>
      <c r="G91" s="26" t="str">
        <f>IFERROR(INDEX('WIP-FDN'!D:D,MATCH('Master Sheet'!B91, 'WIP-FDN'!B:B,0)),"")</f>
        <v/>
      </c>
      <c r="H91" s="29"/>
      <c r="I91" s="311"/>
      <c r="J91" s="27"/>
      <c r="K91" s="27"/>
      <c r="L91" s="27"/>
      <c r="M91" s="26" t="s">
        <v>53</v>
      </c>
      <c r="N91" s="29" t="s">
        <v>172</v>
      </c>
      <c r="O91" s="85">
        <v>45412</v>
      </c>
      <c r="P91" s="29" t="s">
        <v>53</v>
      </c>
      <c r="Q91" s="29" t="s">
        <v>230</v>
      </c>
      <c r="R91" s="85">
        <v>45413</v>
      </c>
      <c r="S91" s="29" t="s">
        <v>53</v>
      </c>
      <c r="T91" s="29" t="s">
        <v>230</v>
      </c>
      <c r="U91" s="85">
        <v>45422</v>
      </c>
      <c r="V91" s="34"/>
      <c r="W91" s="29" t="str">
        <f t="array" ref="W91">IF((Y91&lt;&gt;"")*(Z91=""), "WIP", IF((Y91&lt;&gt;"")*(Z91&lt;&gt;""), "Completed", ""))</f>
        <v/>
      </c>
      <c r="X91" s="9" t="str">
        <f t="array" ref="X91">IFERROR(INDEX('WIP-FDN'!E:E, MATCH(1, ('WIP-FDN'!B:B='Master Sheet'!B91)*1, 0)), "")</f>
        <v/>
      </c>
      <c r="Y91" s="81" t="str">
        <f t="array" ref="Y91">IFERROR(IF(INDEX('WIP-FDN'!G:G, MATCH(1, ('WIP-FDN'!B:B=B91)*1, 0)) = "", "", INDEX('WIP-FDN'!G:G, MATCH(1, ('WIP-FDN'!B:B=B91)*1, 0))), "")</f>
        <v/>
      </c>
      <c r="Z91" s="81" t="str">
        <f t="array" ref="Z91">IFERROR(IF(INDEX('WIP-FDN'!H:H, MATCH(1, ('WIP-FDN'!B:B=B91)*1, 0)) = "", "", INDEX('WIP-FDN'!H:H, MATCH(1, ('WIP-FDN'!B:B=B91)*1, 0))), "")</f>
        <v/>
      </c>
      <c r="AA91" s="9"/>
      <c r="AB91" s="9" t="str">
        <f t="shared" ref="AB91:AB154" si="30">X91</f>
        <v/>
      </c>
      <c r="AC91" s="81"/>
      <c r="AD91" s="81"/>
      <c r="AE91" s="9" t="str">
        <f t="shared" ref="AE91:AE154" si="31">IF(AND(AG91&lt;&gt;"", AH91=""), "WIP", IF(AND(AG91&lt;&gt;"", AH91&lt;&gt;""), "Completed", ""))</f>
        <v/>
      </c>
      <c r="AF91" s="9" t="str">
        <f>IFERROR(INDEX('WIP-ERC'!E:E,MATCH(B91, 'WIP-ERC'!B:B,0)),"")</f>
        <v/>
      </c>
      <c r="AG91" s="81" t="str">
        <f>IFERROR(IF(INDEX('WIP-ERC'!G:G,MATCH(B91,'WIP-ERC'!B:B,0))="","",(INDEX('WIP-ERC'!G:G,MATCH(B91,'WIP-ERC'!B:B,0)))),"")</f>
        <v/>
      </c>
      <c r="AH91" s="81" t="str">
        <f>IFERROR(IF(INDEX('WIP-ERC'!H:H,MATCH(B91,'WIP-ERC'!B:B,0))="","",(INDEX('WIP-ERC'!H:H,MATCH(B91,'WIP-ERC'!B:B,0)))),"")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282" t="str">
        <f t="shared" si="24"/>
        <v>CB1+3</v>
      </c>
      <c r="BE91" s="334" t="s">
        <v>726</v>
      </c>
      <c r="BF91" s="334" t="s">
        <v>758</v>
      </c>
      <c r="BG91" s="334" t="s">
        <v>724</v>
      </c>
    </row>
    <row r="92" spans="1:59" s="93" customFormat="1" ht="17.5" x14ac:dyDescent="0.35">
      <c r="A92" s="22">
        <f t="shared" si="29"/>
        <v>74</v>
      </c>
      <c r="B92" s="30" t="s">
        <v>161</v>
      </c>
      <c r="C92" s="276" t="s">
        <v>164</v>
      </c>
      <c r="D92" s="56"/>
      <c r="E92" s="330">
        <v>398</v>
      </c>
      <c r="F92" s="330">
        <v>398</v>
      </c>
      <c r="G92" s="26" t="str">
        <f>IFERROR(INDEX('WIP-FDN'!D:D,MATCH('Master Sheet'!B92, 'WIP-FDN'!B:B,0)),"")</f>
        <v/>
      </c>
      <c r="H92" s="29"/>
      <c r="I92" s="311" t="s">
        <v>689</v>
      </c>
      <c r="J92" s="27"/>
      <c r="K92" s="27"/>
      <c r="L92" s="27"/>
      <c r="M92" s="26" t="s">
        <v>53</v>
      </c>
      <c r="N92" s="29" t="s">
        <v>172</v>
      </c>
      <c r="O92" s="85">
        <v>45412</v>
      </c>
      <c r="P92" s="29" t="s">
        <v>53</v>
      </c>
      <c r="Q92" s="29" t="s">
        <v>230</v>
      </c>
      <c r="R92" s="85">
        <v>45413</v>
      </c>
      <c r="S92" s="29" t="s">
        <v>53</v>
      </c>
      <c r="T92" s="29" t="s">
        <v>230</v>
      </c>
      <c r="U92" s="85">
        <v>45422</v>
      </c>
      <c r="V92" s="34"/>
      <c r="W92" s="29" t="str">
        <f t="array" ref="W92">IF((Y92&lt;&gt;"")*(Z92=""), "WIP", IF((Y92&lt;&gt;"")*(Z92&lt;&gt;""), "Completed", ""))</f>
        <v/>
      </c>
      <c r="X92" s="9" t="str">
        <f t="array" ref="X92">IFERROR(INDEX('WIP-FDN'!E:E, MATCH(1, ('WIP-FDN'!B:B='Master Sheet'!B92)*1, 0)), "")</f>
        <v/>
      </c>
      <c r="Y92" s="81" t="str">
        <f t="array" ref="Y92">IFERROR(IF(INDEX('WIP-FDN'!G:G, MATCH(1, ('WIP-FDN'!B:B=B92)*1, 0)) = "", "", INDEX('WIP-FDN'!G:G, MATCH(1, ('WIP-FDN'!B:B=B92)*1, 0))), "")</f>
        <v/>
      </c>
      <c r="Z92" s="81" t="str">
        <f t="array" ref="Z92">IFERROR(IF(INDEX('WIP-FDN'!H:H, MATCH(1, ('WIP-FDN'!B:B=B92)*1, 0)) = "", "", INDEX('WIP-FDN'!H:H, MATCH(1, ('WIP-FDN'!B:B=B92)*1, 0))), "")</f>
        <v/>
      </c>
      <c r="AA92" s="9" t="str">
        <f t="shared" ref="AA92:AA155" si="32">IF(AND(AC92&lt;&gt;"", AD92=""), "WIP", IF(AND(AC92&lt;&gt;"", AD92&lt;&gt;""), "Completed", ""))</f>
        <v/>
      </c>
      <c r="AB92" s="9" t="str">
        <f t="shared" si="30"/>
        <v/>
      </c>
      <c r="AC92" s="81" t="str">
        <f t="shared" ref="AC92:AC154" si="33">IFERROR((Z92-1),"")</f>
        <v/>
      </c>
      <c r="AD92" s="81" t="str">
        <f t="shared" ref="AD92:AD154" si="34">IFERROR((Z92+1),"")</f>
        <v/>
      </c>
      <c r="AE92" s="9" t="str">
        <f t="shared" si="31"/>
        <v/>
      </c>
      <c r="AF92" s="9" t="str">
        <f>IFERROR(INDEX('WIP-ERC'!E:E,MATCH(B92, 'WIP-ERC'!B:B,0)),"")</f>
        <v/>
      </c>
      <c r="AG92" s="81" t="str">
        <f>IFERROR(IF(INDEX('WIP-ERC'!G:G,MATCH(B92,'WIP-ERC'!B:B,0))="","",(INDEX('WIP-ERC'!G:G,MATCH(B92,'WIP-ERC'!B:B,0)))),"")</f>
        <v/>
      </c>
      <c r="AH92" s="81" t="str">
        <f>IFERROR(IF(INDEX('WIP-ERC'!H:H,MATCH(B92,'WIP-ERC'!B:B,0))="","",(INDEX('WIP-ERC'!H:H,MATCH(B92,'WIP-ERC'!B:B,0)))),"")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282" t="str">
        <f t="shared" si="24"/>
        <v>CA+3</v>
      </c>
      <c r="BE92" s="334" t="s">
        <v>727</v>
      </c>
      <c r="BF92" s="334" t="s">
        <v>758</v>
      </c>
      <c r="BG92" s="334" t="s">
        <v>724</v>
      </c>
    </row>
    <row r="93" spans="1:59" s="93" customFormat="1" ht="17.5" x14ac:dyDescent="0.35">
      <c r="A93" s="22">
        <f t="shared" si="29"/>
        <v>75</v>
      </c>
      <c r="B93" s="30" t="s">
        <v>162</v>
      </c>
      <c r="C93" s="276" t="s">
        <v>165</v>
      </c>
      <c r="D93" s="56"/>
      <c r="E93" s="330">
        <v>375</v>
      </c>
      <c r="F93" s="330">
        <v>375</v>
      </c>
      <c r="G93" s="26" t="str">
        <f>IFERROR(INDEX('WIP-FDN'!D:D,MATCH('Master Sheet'!B93, 'WIP-FDN'!B:B,0)),"")</f>
        <v/>
      </c>
      <c r="H93" s="29"/>
      <c r="I93" s="34"/>
      <c r="J93" s="27"/>
      <c r="K93" s="27"/>
      <c r="L93" s="27"/>
      <c r="M93" s="26" t="s">
        <v>53</v>
      </c>
      <c r="N93" s="29" t="s">
        <v>172</v>
      </c>
      <c r="O93" s="85">
        <v>45412</v>
      </c>
      <c r="P93" s="29" t="s">
        <v>53</v>
      </c>
      <c r="Q93" s="29" t="s">
        <v>230</v>
      </c>
      <c r="R93" s="85">
        <v>45413</v>
      </c>
      <c r="S93" s="29" t="s">
        <v>53</v>
      </c>
      <c r="T93" s="29" t="s">
        <v>230</v>
      </c>
      <c r="U93" s="85">
        <v>45422</v>
      </c>
      <c r="V93" s="34"/>
      <c r="W93" s="29" t="str">
        <f t="array" ref="W93">IF((Y93&lt;&gt;"")*(Z93=""), "WIP", IF((Y93&lt;&gt;"")*(Z93&lt;&gt;""), "Completed", ""))</f>
        <v/>
      </c>
      <c r="X93" s="9" t="str">
        <f t="array" ref="X93">IFERROR(INDEX('WIP-FDN'!E:E, MATCH(1, ('WIP-FDN'!B:B='Master Sheet'!B93)*1, 0)), "")</f>
        <v/>
      </c>
      <c r="Y93" s="81" t="str">
        <f t="array" ref="Y93">IFERROR(IF(INDEX('WIP-FDN'!G:G, MATCH(1, ('WIP-FDN'!B:B=B93)*1, 0)) = "", "", INDEX('WIP-FDN'!G:G, MATCH(1, ('WIP-FDN'!B:B=B93)*1, 0))), "")</f>
        <v/>
      </c>
      <c r="Z93" s="81" t="str">
        <f t="array" ref="Z93">IFERROR(IF(INDEX('WIP-FDN'!H:H, MATCH(1, ('WIP-FDN'!B:B=B93)*1, 0)) = "", "", INDEX('WIP-FDN'!H:H, MATCH(1, ('WIP-FDN'!B:B=B93)*1, 0))), "")</f>
        <v/>
      </c>
      <c r="AA93" s="9" t="str">
        <f t="shared" ref="AA93" si="35">IF(AND(AC93&lt;&gt;"", AD93=""), "WIP", IF(AND(AC93&lt;&gt;"", AD93&lt;&gt;""), "Completed", ""))</f>
        <v/>
      </c>
      <c r="AB93" s="9" t="str">
        <f t="shared" ref="AB93" si="36">X93</f>
        <v/>
      </c>
      <c r="AC93" s="81" t="str">
        <f t="shared" ref="AC93" si="37">IFERROR((Z93-1),"")</f>
        <v/>
      </c>
      <c r="AD93" s="81" t="str">
        <f t="shared" ref="AD93" si="38">IFERROR((Z93+1),"")</f>
        <v/>
      </c>
      <c r="AE93" s="9" t="str">
        <f t="shared" si="31"/>
        <v/>
      </c>
      <c r="AF93" s="9" t="str">
        <f>IFERROR(INDEX('WIP-ERC'!E:E,MATCH(B93, 'WIP-ERC'!B:B,0)),"")</f>
        <v/>
      </c>
      <c r="AG93" s="81" t="str">
        <f>IFERROR(IF(INDEX('WIP-ERC'!G:G,MATCH(B93,'WIP-ERC'!B:B,0))="","",(INDEX('WIP-ERC'!G:G,MATCH(B93,'WIP-ERC'!B:B,0)))),"")</f>
        <v/>
      </c>
      <c r="AH93" s="81" t="str">
        <f>IFERROR(IF(INDEX('WIP-ERC'!H:H,MATCH(B93,'WIP-ERC'!B:B,0))="","",(INDEX('WIP-ERC'!H:H,MATCH(B93,'WIP-ERC'!B:B,0)))),"")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282" t="str">
        <f t="shared" si="24"/>
        <v>CA+0</v>
      </c>
      <c r="BE93" s="334" t="s">
        <v>727</v>
      </c>
      <c r="BF93" s="334" t="s">
        <v>758</v>
      </c>
      <c r="BG93" s="334" t="s">
        <v>724</v>
      </c>
    </row>
    <row r="94" spans="1:59" s="93" customFormat="1" ht="17.5" x14ac:dyDescent="0.35">
      <c r="A94" s="22">
        <f t="shared" si="29"/>
        <v>76</v>
      </c>
      <c r="B94" s="30" t="s">
        <v>163</v>
      </c>
      <c r="C94" s="276" t="s">
        <v>165</v>
      </c>
      <c r="D94" s="56"/>
      <c r="E94" s="330">
        <v>344</v>
      </c>
      <c r="F94" s="330">
        <v>344</v>
      </c>
      <c r="G94" s="26" t="str">
        <f>IFERROR(INDEX('WIP-FDN'!D:D,MATCH('Master Sheet'!B94, 'WIP-FDN'!B:B,0)),"")</f>
        <v/>
      </c>
      <c r="H94" s="29"/>
      <c r="I94" s="34"/>
      <c r="J94" s="27"/>
      <c r="K94" s="27"/>
      <c r="L94" s="27"/>
      <c r="M94" s="26" t="s">
        <v>53</v>
      </c>
      <c r="N94" s="29" t="s">
        <v>172</v>
      </c>
      <c r="O94" s="85">
        <v>45412</v>
      </c>
      <c r="P94" s="29" t="s">
        <v>53</v>
      </c>
      <c r="Q94" s="29" t="s">
        <v>230</v>
      </c>
      <c r="R94" s="85">
        <v>45413</v>
      </c>
      <c r="S94" s="29" t="s">
        <v>53</v>
      </c>
      <c r="T94" s="29" t="s">
        <v>230</v>
      </c>
      <c r="U94" s="85">
        <v>45422</v>
      </c>
      <c r="V94" s="34"/>
      <c r="W94" s="29" t="str">
        <f t="array" ref="W94">IF((Y94&lt;&gt;"")*(Z94=""), "WIP", IF((Y94&lt;&gt;"")*(Z94&lt;&gt;""), "Completed", ""))</f>
        <v/>
      </c>
      <c r="X94" s="9" t="str">
        <f t="array" ref="X94">IFERROR(INDEX('WIP-FDN'!E:E, MATCH(1, ('WIP-FDN'!B:B='Master Sheet'!B94)*1, 0)), "")</f>
        <v/>
      </c>
      <c r="Y94" s="81" t="str">
        <f t="array" ref="Y94">IFERROR(IF(INDEX('WIP-FDN'!G:G, MATCH(1, ('WIP-FDN'!B:B=B94)*1, 0)) = "", "", INDEX('WIP-FDN'!G:G, MATCH(1, ('WIP-FDN'!B:B=B94)*1, 0))), "")</f>
        <v/>
      </c>
      <c r="Z94" s="81" t="str">
        <f t="array" ref="Z94">IFERROR(IF(INDEX('WIP-FDN'!H:H, MATCH(1, ('WIP-FDN'!B:B=B94)*1, 0)) = "", "", INDEX('WIP-FDN'!H:H, MATCH(1, ('WIP-FDN'!B:B=B94)*1, 0))), "")</f>
        <v/>
      </c>
      <c r="AA94" s="9" t="str">
        <f t="shared" si="32"/>
        <v/>
      </c>
      <c r="AB94" s="9" t="str">
        <f t="shared" si="30"/>
        <v/>
      </c>
      <c r="AC94" s="81" t="str">
        <f t="shared" si="33"/>
        <v/>
      </c>
      <c r="AD94" s="81" t="str">
        <f t="shared" si="34"/>
        <v/>
      </c>
      <c r="AE94" s="9" t="str">
        <f t="shared" si="31"/>
        <v/>
      </c>
      <c r="AF94" s="9" t="str">
        <f>IFERROR(INDEX('WIP-ERC'!E:E,MATCH(B94, 'WIP-ERC'!B:B,0)),"")</f>
        <v/>
      </c>
      <c r="AG94" s="81" t="str">
        <f>IFERROR(IF(INDEX('WIP-ERC'!G:G,MATCH(B94,'WIP-ERC'!B:B,0))="","",(INDEX('WIP-ERC'!G:G,MATCH(B94,'WIP-ERC'!B:B,0)))),"")</f>
        <v/>
      </c>
      <c r="AH94" s="81" t="str">
        <f>IFERROR(IF(INDEX('WIP-ERC'!H:H,MATCH(B94,'WIP-ERC'!B:B,0))="","",(INDEX('WIP-ERC'!H:H,MATCH(B94,'WIP-ERC'!B:B,0)))),"")</f>
        <v/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282" t="str">
        <f t="shared" si="24"/>
        <v>CA+0</v>
      </c>
      <c r="BE94" s="334" t="s">
        <v>765</v>
      </c>
      <c r="BF94" s="334" t="s">
        <v>758</v>
      </c>
      <c r="BG94" s="334" t="s">
        <v>724</v>
      </c>
    </row>
    <row r="95" spans="1:59" s="93" customFormat="1" ht="17.5" x14ac:dyDescent="0.35">
      <c r="A95" s="22">
        <f t="shared" si="29"/>
        <v>77</v>
      </c>
      <c r="B95" s="30" t="s">
        <v>679</v>
      </c>
      <c r="C95" s="276" t="s">
        <v>210</v>
      </c>
      <c r="D95" s="56" t="s">
        <v>226</v>
      </c>
      <c r="E95" s="330">
        <v>412</v>
      </c>
      <c r="F95" s="330">
        <v>412</v>
      </c>
      <c r="G95" s="26" t="str">
        <f>IFERROR(INDEX('WIP-FDN'!D:D,MATCH('Master Sheet'!B95, 'WIP-FDN'!B:B,0)),"")</f>
        <v/>
      </c>
      <c r="H95" s="29"/>
      <c r="I95" s="34"/>
      <c r="J95" s="27"/>
      <c r="K95" s="27"/>
      <c r="L95" s="27"/>
      <c r="M95" s="26" t="s">
        <v>53</v>
      </c>
      <c r="N95" s="29" t="s">
        <v>172</v>
      </c>
      <c r="O95" s="85">
        <v>45412</v>
      </c>
      <c r="P95" s="29" t="s">
        <v>53</v>
      </c>
      <c r="Q95" s="29" t="s">
        <v>230</v>
      </c>
      <c r="R95" s="85">
        <v>45413</v>
      </c>
      <c r="S95" s="29" t="s">
        <v>53</v>
      </c>
      <c r="T95" s="29" t="s">
        <v>230</v>
      </c>
      <c r="U95" s="85">
        <v>45422</v>
      </c>
      <c r="V95" s="34"/>
      <c r="W95" s="29" t="str">
        <f t="array" ref="W95">IF((Y95&lt;&gt;"")*(Z95=""), "WIP", IF((Y95&lt;&gt;"")*(Z95&lt;&gt;""), "Completed", ""))</f>
        <v/>
      </c>
      <c r="X95" s="9" t="str">
        <f t="array" ref="X95">IFERROR(INDEX('WIP-FDN'!E:E, MATCH(1, ('WIP-FDN'!B:B='Master Sheet'!B95)*1, 0)), "")</f>
        <v/>
      </c>
      <c r="Y95" s="81" t="str">
        <f t="array" ref="Y95">IFERROR(IF(INDEX('WIP-FDN'!G:G, MATCH(1, ('WIP-FDN'!B:B=B95)*1, 0)) = "", "", INDEX('WIP-FDN'!G:G, MATCH(1, ('WIP-FDN'!B:B=B95)*1, 0))), "")</f>
        <v/>
      </c>
      <c r="Z95" s="81" t="str">
        <f t="array" ref="Z95">IFERROR(IF(INDEX('WIP-FDN'!H:H, MATCH(1, ('WIP-FDN'!B:B=B95)*1, 0)) = "", "", INDEX('WIP-FDN'!H:H, MATCH(1, ('WIP-FDN'!B:B=B95)*1, 0))), "")</f>
        <v/>
      </c>
      <c r="AA95" s="9" t="str">
        <f t="shared" si="32"/>
        <v/>
      </c>
      <c r="AB95" s="9" t="str">
        <f t="shared" si="30"/>
        <v/>
      </c>
      <c r="AC95" s="81" t="str">
        <f t="shared" si="33"/>
        <v/>
      </c>
      <c r="AD95" s="81" t="str">
        <f t="shared" si="34"/>
        <v/>
      </c>
      <c r="AE95" s="9" t="str">
        <f t="shared" si="31"/>
        <v/>
      </c>
      <c r="AF95" s="9" t="str">
        <f>IFERROR(INDEX('WIP-ERC'!E:E,MATCH(B95, 'WIP-ERC'!B:B,0)),"")</f>
        <v/>
      </c>
      <c r="AG95" s="81" t="str">
        <f>IFERROR(IF(INDEX('WIP-ERC'!G:G,MATCH(B95,'WIP-ERC'!B:B,0))="","",(INDEX('WIP-ERC'!G:G,MATCH(B95,'WIP-ERC'!B:B,0)))),"")</f>
        <v/>
      </c>
      <c r="AH95" s="81" t="str">
        <f>IFERROR(IF(INDEX('WIP-ERC'!H:H,MATCH(B95,'WIP-ERC'!B:B,0))="","",(INDEX('WIP-ERC'!H:H,MATCH(B95,'WIP-ERC'!B:B,0)))),"")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282" t="str">
        <f t="shared" si="24"/>
        <v>CC1+0</v>
      </c>
      <c r="BE95" s="334" t="s">
        <v>765</v>
      </c>
      <c r="BF95" s="334" t="s">
        <v>758</v>
      </c>
      <c r="BG95" s="334" t="s">
        <v>724</v>
      </c>
    </row>
    <row r="96" spans="1:59" s="93" customFormat="1" ht="17.5" x14ac:dyDescent="0.35">
      <c r="A96" s="22">
        <f t="shared" si="29"/>
        <v>78</v>
      </c>
      <c r="B96" s="30" t="s">
        <v>59</v>
      </c>
      <c r="C96" s="276" t="s">
        <v>212</v>
      </c>
      <c r="D96" s="56"/>
      <c r="E96" s="330">
        <v>418</v>
      </c>
      <c r="F96" s="330">
        <v>418</v>
      </c>
      <c r="G96" s="26">
        <f>IFERROR(INDEX('WIP-FDN'!D:D,MATCH('Master Sheet'!B96, 'WIP-FDN'!B:B,0)),"")</f>
        <v>0</v>
      </c>
      <c r="H96" s="29"/>
      <c r="I96" s="34"/>
      <c r="J96" s="27"/>
      <c r="K96" s="27"/>
      <c r="L96" s="27"/>
      <c r="M96" s="26" t="s">
        <v>53</v>
      </c>
      <c r="N96" s="29" t="s">
        <v>172</v>
      </c>
      <c r="O96" s="85">
        <v>45412</v>
      </c>
      <c r="P96" s="29" t="s">
        <v>53</v>
      </c>
      <c r="Q96" s="29" t="s">
        <v>230</v>
      </c>
      <c r="R96" s="85">
        <v>45413</v>
      </c>
      <c r="S96" s="29" t="s">
        <v>53</v>
      </c>
      <c r="T96" s="29" t="s">
        <v>230</v>
      </c>
      <c r="U96" s="85">
        <v>45422</v>
      </c>
      <c r="V96" s="34"/>
      <c r="W96" s="29" t="str">
        <f t="array" ref="W96">IF((Y96&lt;&gt;"")*(Z96=""), "WIP", IF((Y96&lt;&gt;"")*(Z96&lt;&gt;""), "Completed", ""))</f>
        <v/>
      </c>
      <c r="X96" s="9">
        <f t="array" ref="X96">IFERROR(INDEX('WIP-FDN'!E:E, MATCH(1, ('WIP-FDN'!B:B='Master Sheet'!B96)*1, 0)), "")</f>
        <v>0</v>
      </c>
      <c r="Y96" s="81" t="str">
        <f t="array" ref="Y96">IFERROR(IF(INDEX('WIP-FDN'!G:G, MATCH(1, ('WIP-FDN'!B:B=B96)*1, 0)) = "", "", INDEX('WIP-FDN'!G:G, MATCH(1, ('WIP-FDN'!B:B=B96)*1, 0))), "")</f>
        <v/>
      </c>
      <c r="Z96" s="81" t="str">
        <f t="array" ref="Z96">IFERROR(IF(INDEX('WIP-FDN'!H:H, MATCH(1, ('WIP-FDN'!B:B=B96)*1, 0)) = "", "", INDEX('WIP-FDN'!H:H, MATCH(1, ('WIP-FDN'!B:B=B96)*1, 0))), "")</f>
        <v/>
      </c>
      <c r="AA96" s="9" t="str">
        <f t="shared" si="32"/>
        <v/>
      </c>
      <c r="AB96" s="9">
        <f t="shared" si="30"/>
        <v>0</v>
      </c>
      <c r="AC96" s="81" t="str">
        <f t="shared" si="33"/>
        <v/>
      </c>
      <c r="AD96" s="81" t="str">
        <f t="shared" si="34"/>
        <v/>
      </c>
      <c r="AE96" s="9" t="str">
        <f t="shared" si="31"/>
        <v/>
      </c>
      <c r="AF96" s="9" t="str">
        <f>IFERROR(INDEX('WIP-ERC'!E:E,MATCH(B96, 'WIP-ERC'!B:B,0)),"")</f>
        <v/>
      </c>
      <c r="AG96" s="81" t="str">
        <f>IFERROR(IF(INDEX('WIP-ERC'!G:G,MATCH(B96,'WIP-ERC'!B:B,0))="","",(INDEX('WIP-ERC'!G:G,MATCH(B96,'WIP-ERC'!B:B,0)))),"")</f>
        <v/>
      </c>
      <c r="AH96" s="81" t="str">
        <f>IFERROR(IF(INDEX('WIP-ERC'!H:H,MATCH(B96,'WIP-ERC'!B:B,0))="","",(INDEX('WIP-ERC'!H:H,MATCH(B96,'WIP-ERC'!B:B,0)))),"")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282" t="str">
        <f t="shared" si="24"/>
        <v>CA+6</v>
      </c>
      <c r="BE96" s="334" t="s">
        <v>765</v>
      </c>
      <c r="BF96" s="334" t="s">
        <v>758</v>
      </c>
      <c r="BG96" s="334" t="s">
        <v>724</v>
      </c>
    </row>
    <row r="97" spans="1:59" s="93" customFormat="1" ht="17.5" x14ac:dyDescent="0.35">
      <c r="A97" s="22">
        <f t="shared" si="29"/>
        <v>79</v>
      </c>
      <c r="B97" s="234" t="s">
        <v>684</v>
      </c>
      <c r="C97" s="30" t="s">
        <v>210</v>
      </c>
      <c r="D97" s="56" t="s">
        <v>227</v>
      </c>
      <c r="E97" s="330">
        <v>375</v>
      </c>
      <c r="F97" s="330">
        <v>375</v>
      </c>
      <c r="G97" s="26" t="str">
        <f>IFERROR(INDEX('WIP-FDN'!D:D,MATCH('Master Sheet'!B97, 'WIP-FDN'!B:B,0)),"")</f>
        <v/>
      </c>
      <c r="H97" s="29"/>
      <c r="I97" s="34"/>
      <c r="J97" s="27"/>
      <c r="K97" s="27"/>
      <c r="L97" s="27"/>
      <c r="M97" s="26" t="s">
        <v>53</v>
      </c>
      <c r="N97" s="29" t="s">
        <v>172</v>
      </c>
      <c r="O97" s="85">
        <v>45412</v>
      </c>
      <c r="P97" s="29" t="s">
        <v>53</v>
      </c>
      <c r="Q97" s="29" t="s">
        <v>230</v>
      </c>
      <c r="R97" s="85">
        <v>45413</v>
      </c>
      <c r="S97" s="29" t="s">
        <v>53</v>
      </c>
      <c r="T97" s="29" t="s">
        <v>230</v>
      </c>
      <c r="U97" s="85">
        <v>45422</v>
      </c>
      <c r="V97" s="34"/>
      <c r="W97" s="29" t="str">
        <f t="array" ref="W97">IF((Y97&lt;&gt;"")*(Z97=""), "WIP", IF((Y97&lt;&gt;"")*(Z97&lt;&gt;""), "Completed", ""))</f>
        <v/>
      </c>
      <c r="X97" s="9" t="str">
        <f t="array" ref="X97">IFERROR(INDEX('WIP-FDN'!E:E, MATCH(1, ('WIP-FDN'!B:B='Master Sheet'!B97)*1, 0)), "")</f>
        <v/>
      </c>
      <c r="Y97" s="81" t="str">
        <f t="array" ref="Y97">IFERROR(IF(INDEX('WIP-FDN'!G:G, MATCH(1, ('WIP-FDN'!B:B=B97)*1, 0)) = "", "", INDEX('WIP-FDN'!G:G, MATCH(1, ('WIP-FDN'!B:B=B97)*1, 0))), "")</f>
        <v/>
      </c>
      <c r="Z97" s="81" t="str">
        <f t="array" ref="Z97">IFERROR(IF(INDEX('WIP-FDN'!H:H, MATCH(1, ('WIP-FDN'!B:B=B97)*1, 0)) = "", "", INDEX('WIP-FDN'!H:H, MATCH(1, ('WIP-FDN'!B:B=B97)*1, 0))), "")</f>
        <v/>
      </c>
      <c r="AA97" s="9"/>
      <c r="AB97" s="9" t="str">
        <f t="shared" si="30"/>
        <v/>
      </c>
      <c r="AC97" s="81"/>
      <c r="AD97" s="81"/>
      <c r="AE97" s="9" t="str">
        <f t="shared" si="31"/>
        <v/>
      </c>
      <c r="AF97" s="9" t="str">
        <f>IFERROR(INDEX('WIP-ERC'!E:E,MATCH(B97, 'WIP-ERC'!B:B,0)),"")</f>
        <v/>
      </c>
      <c r="AG97" s="81" t="str">
        <f>IFERROR(IF(INDEX('WIP-ERC'!G:G,MATCH(B97,'WIP-ERC'!B:B,0))="","",(INDEX('WIP-ERC'!G:G,MATCH(B97,'WIP-ERC'!B:B,0)))),"")</f>
        <v/>
      </c>
      <c r="AH97" s="81" t="str">
        <f>IFERROR(IF(INDEX('WIP-ERC'!H:H,MATCH(B97,'WIP-ERC'!B:B,0))="","",(INDEX('WIP-ERC'!H:H,MATCH(B97,'WIP-ERC'!B:B,0)))),"")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282" t="str">
        <f t="shared" si="24"/>
        <v>CC1+0</v>
      </c>
      <c r="BE97" s="334" t="s">
        <v>802</v>
      </c>
      <c r="BF97" s="334" t="s">
        <v>758</v>
      </c>
      <c r="BG97" s="334" t="s">
        <v>724</v>
      </c>
    </row>
    <row r="98" spans="1:59" s="93" customFormat="1" ht="17.5" x14ac:dyDescent="0.35">
      <c r="A98" s="22">
        <f t="shared" si="29"/>
        <v>80</v>
      </c>
      <c r="B98" s="234" t="s">
        <v>35</v>
      </c>
      <c r="C98" s="30" t="s">
        <v>165</v>
      </c>
      <c r="D98" s="56"/>
      <c r="E98" s="330">
        <v>384</v>
      </c>
      <c r="F98" s="330">
        <v>384</v>
      </c>
      <c r="G98" s="26" t="str">
        <f>IFERROR(INDEX('WIP-FDN'!D:D,MATCH('Master Sheet'!B98, 'WIP-FDN'!B:B,0)),"")</f>
        <v/>
      </c>
      <c r="H98" s="29"/>
      <c r="I98" s="34"/>
      <c r="J98" s="27"/>
      <c r="K98" s="27"/>
      <c r="L98" s="27"/>
      <c r="M98" s="26" t="s">
        <v>53</v>
      </c>
      <c r="N98" s="29" t="s">
        <v>172</v>
      </c>
      <c r="O98" s="85">
        <v>45412</v>
      </c>
      <c r="P98" s="29" t="s">
        <v>53</v>
      </c>
      <c r="Q98" s="29" t="s">
        <v>230</v>
      </c>
      <c r="R98" s="85">
        <v>45413</v>
      </c>
      <c r="S98" s="29" t="s">
        <v>53</v>
      </c>
      <c r="T98" s="29" t="s">
        <v>230</v>
      </c>
      <c r="U98" s="85">
        <v>45422</v>
      </c>
      <c r="V98" s="34"/>
      <c r="W98" s="29" t="str">
        <f t="array" ref="W98">IF((Y98&lt;&gt;"")*(Z98=""), "WIP", IF((Y98&lt;&gt;"")*(Z98&lt;&gt;""), "Completed", ""))</f>
        <v/>
      </c>
      <c r="X98" s="9" t="str">
        <f t="array" ref="X98">IFERROR(INDEX('WIP-FDN'!E:E, MATCH(1, ('WIP-FDN'!B:B='Master Sheet'!B98)*1, 0)), "")</f>
        <v/>
      </c>
      <c r="Y98" s="81" t="str">
        <f t="array" ref="Y98">IFERROR(IF(INDEX('WIP-FDN'!G:G, MATCH(1, ('WIP-FDN'!B:B=B98)*1, 0)) = "", "", INDEX('WIP-FDN'!G:G, MATCH(1, ('WIP-FDN'!B:B=B98)*1, 0))), "")</f>
        <v/>
      </c>
      <c r="Z98" s="81" t="str">
        <f t="array" ref="Z98">IFERROR(IF(INDEX('WIP-FDN'!H:H, MATCH(1, ('WIP-FDN'!B:B=B98)*1, 0)) = "", "", INDEX('WIP-FDN'!H:H, MATCH(1, ('WIP-FDN'!B:B=B98)*1, 0))), "")</f>
        <v/>
      </c>
      <c r="AA98" s="9"/>
      <c r="AB98" s="9" t="str">
        <f t="shared" si="30"/>
        <v/>
      </c>
      <c r="AC98" s="81"/>
      <c r="AD98" s="81"/>
      <c r="AE98" s="9" t="str">
        <f t="shared" si="31"/>
        <v/>
      </c>
      <c r="AF98" s="9" t="str">
        <f>IFERROR(INDEX('WIP-ERC'!E:E,MATCH(B98, 'WIP-ERC'!B:B,0)),"")</f>
        <v/>
      </c>
      <c r="AG98" s="81" t="str">
        <f>IFERROR(IF(INDEX('WIP-ERC'!G:G,MATCH(B98,'WIP-ERC'!B:B,0))="","",(INDEX('WIP-ERC'!G:G,MATCH(B98,'WIP-ERC'!B:B,0)))),"")</f>
        <v/>
      </c>
      <c r="AH98" s="81" t="str">
        <f>IFERROR(IF(INDEX('WIP-ERC'!H:H,MATCH(B98,'WIP-ERC'!B:B,0))="","",(INDEX('WIP-ERC'!H:H,MATCH(B98,'WIP-ERC'!B:B,0)))),"")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282" t="str">
        <f t="shared" si="24"/>
        <v>CA+0</v>
      </c>
      <c r="BE98" s="334" t="s">
        <v>802</v>
      </c>
      <c r="BF98" s="334" t="s">
        <v>758</v>
      </c>
      <c r="BG98" s="334" t="s">
        <v>724</v>
      </c>
    </row>
    <row r="99" spans="1:59" s="93" customFormat="1" ht="17.5" x14ac:dyDescent="0.35">
      <c r="A99" s="22">
        <f t="shared" si="29"/>
        <v>81</v>
      </c>
      <c r="B99" s="234" t="s">
        <v>36</v>
      </c>
      <c r="C99" s="30" t="s">
        <v>165</v>
      </c>
      <c r="D99" s="56"/>
      <c r="E99" s="330">
        <v>378</v>
      </c>
      <c r="F99" s="330">
        <v>378</v>
      </c>
      <c r="G99" s="26" t="str">
        <f>IFERROR(INDEX('WIP-FDN'!D:D,MATCH('Master Sheet'!B99, 'WIP-FDN'!B:B,0)),"")</f>
        <v/>
      </c>
      <c r="H99" s="29"/>
      <c r="I99" s="34"/>
      <c r="J99" s="27"/>
      <c r="K99" s="27"/>
      <c r="L99" s="27"/>
      <c r="M99" s="26" t="s">
        <v>53</v>
      </c>
      <c r="N99" s="29" t="s">
        <v>172</v>
      </c>
      <c r="O99" s="85">
        <v>45412</v>
      </c>
      <c r="P99" s="29" t="s">
        <v>53</v>
      </c>
      <c r="Q99" s="29" t="s">
        <v>230</v>
      </c>
      <c r="R99" s="85">
        <v>45413</v>
      </c>
      <c r="S99" s="29" t="s">
        <v>53</v>
      </c>
      <c r="T99" s="29" t="s">
        <v>230</v>
      </c>
      <c r="U99" s="85">
        <v>45422</v>
      </c>
      <c r="V99" s="34"/>
      <c r="W99" s="29" t="str">
        <f t="array" ref="W99">IF((Y99&lt;&gt;"")*(Z99=""), "WIP", IF((Y99&lt;&gt;"")*(Z99&lt;&gt;""), "Completed", ""))</f>
        <v/>
      </c>
      <c r="X99" s="9" t="str">
        <f t="array" ref="X99">IFERROR(INDEX('WIP-FDN'!E:E, MATCH(1, ('WIP-FDN'!B:B='Master Sheet'!B99)*1, 0)), "")</f>
        <v/>
      </c>
      <c r="Y99" s="81" t="str">
        <f t="array" ref="Y99">IFERROR(IF(INDEX('WIP-FDN'!G:G, MATCH(1, ('WIP-FDN'!B:B=B99)*1, 0)) = "", "", INDEX('WIP-FDN'!G:G, MATCH(1, ('WIP-FDN'!B:B=B99)*1, 0))), "")</f>
        <v/>
      </c>
      <c r="Z99" s="81" t="str">
        <f t="array" ref="Z99">IFERROR(IF(INDEX('WIP-FDN'!H:H, MATCH(1, ('WIP-FDN'!B:B=B99)*1, 0)) = "", "", INDEX('WIP-FDN'!H:H, MATCH(1, ('WIP-FDN'!B:B=B99)*1, 0))), "")</f>
        <v/>
      </c>
      <c r="AA99" s="9"/>
      <c r="AB99" s="9" t="str">
        <f t="shared" si="30"/>
        <v/>
      </c>
      <c r="AC99" s="81"/>
      <c r="AD99" s="81"/>
      <c r="AE99" s="9" t="str">
        <f t="shared" si="31"/>
        <v/>
      </c>
      <c r="AF99" s="9" t="str">
        <f>IFERROR(INDEX('WIP-ERC'!E:E,MATCH(B99, 'WIP-ERC'!B:B,0)),"")</f>
        <v/>
      </c>
      <c r="AG99" s="81" t="str">
        <f>IFERROR(IF(INDEX('WIP-ERC'!G:G,MATCH(B99,'WIP-ERC'!B:B,0))="","",(INDEX('WIP-ERC'!G:G,MATCH(B99,'WIP-ERC'!B:B,0)))),"")</f>
        <v/>
      </c>
      <c r="AH99" s="81" t="str">
        <f>IFERROR(IF(INDEX('WIP-ERC'!H:H,MATCH(B99,'WIP-ERC'!B:B,0))="","",(INDEX('WIP-ERC'!H:H,MATCH(B99,'WIP-ERC'!B:B,0)))),"")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282" t="str">
        <f t="shared" si="24"/>
        <v>CA+0</v>
      </c>
      <c r="BE99" s="334" t="s">
        <v>802</v>
      </c>
      <c r="BF99" s="334" t="s">
        <v>758</v>
      </c>
      <c r="BG99" s="334" t="s">
        <v>724</v>
      </c>
    </row>
    <row r="100" spans="1:59" s="93" customFormat="1" ht="17.5" x14ac:dyDescent="0.35">
      <c r="A100" s="22">
        <f t="shared" si="29"/>
        <v>82</v>
      </c>
      <c r="B100" s="234" t="s">
        <v>37</v>
      </c>
      <c r="C100" s="30" t="s">
        <v>165</v>
      </c>
      <c r="D100" s="56"/>
      <c r="E100" s="330">
        <v>364</v>
      </c>
      <c r="F100" s="330">
        <v>364</v>
      </c>
      <c r="G100" s="26" t="str">
        <f>IFERROR(INDEX('WIP-FDN'!D:D,MATCH('Master Sheet'!B100, 'WIP-FDN'!B:B,0)),"")</f>
        <v/>
      </c>
      <c r="H100" s="29"/>
      <c r="I100" s="34"/>
      <c r="J100" s="27"/>
      <c r="K100" s="27"/>
      <c r="L100" s="27"/>
      <c r="M100" s="26" t="s">
        <v>53</v>
      </c>
      <c r="N100" s="29" t="s">
        <v>172</v>
      </c>
      <c r="O100" s="85">
        <v>45412</v>
      </c>
      <c r="P100" s="29" t="s">
        <v>53</v>
      </c>
      <c r="Q100" s="29" t="s">
        <v>230</v>
      </c>
      <c r="R100" s="85">
        <v>45413</v>
      </c>
      <c r="S100" s="29" t="s">
        <v>53</v>
      </c>
      <c r="T100" s="29" t="s">
        <v>230</v>
      </c>
      <c r="U100" s="85">
        <v>45422</v>
      </c>
      <c r="V100" s="34"/>
      <c r="W100" s="29" t="str">
        <f t="array" ref="W100">IF((Y100&lt;&gt;"")*(Z100=""), "WIP", IF((Y100&lt;&gt;"")*(Z100&lt;&gt;""), "Completed", ""))</f>
        <v/>
      </c>
      <c r="X100" s="9" t="str">
        <f t="array" ref="X100">IFERROR(INDEX('WIP-FDN'!E:E, MATCH(1, ('WIP-FDN'!B:B='Master Sheet'!B100)*1, 0)), "")</f>
        <v/>
      </c>
      <c r="Y100" s="81" t="str">
        <f t="array" ref="Y100">IFERROR(IF(INDEX('WIP-FDN'!G:G, MATCH(1, ('WIP-FDN'!B:B=B100)*1, 0)) = "", "", INDEX('WIP-FDN'!G:G, MATCH(1, ('WIP-FDN'!B:B=B100)*1, 0))), "")</f>
        <v/>
      </c>
      <c r="Z100" s="81" t="str">
        <f t="array" ref="Z100">IFERROR(IF(INDEX('WIP-FDN'!H:H, MATCH(1, ('WIP-FDN'!B:B=B100)*1, 0)) = "", "", INDEX('WIP-FDN'!H:H, MATCH(1, ('WIP-FDN'!B:B=B100)*1, 0))), "")</f>
        <v/>
      </c>
      <c r="AA100" s="9"/>
      <c r="AB100" s="9" t="str">
        <f t="shared" si="30"/>
        <v/>
      </c>
      <c r="AC100" s="81"/>
      <c r="AD100" s="81"/>
      <c r="AE100" s="9" t="str">
        <f t="shared" si="31"/>
        <v/>
      </c>
      <c r="AF100" s="9" t="str">
        <f>IFERROR(INDEX('WIP-ERC'!E:E,MATCH(B100, 'WIP-ERC'!B:B,0)),"")</f>
        <v/>
      </c>
      <c r="AG100" s="81" t="str">
        <f>IFERROR(IF(INDEX('WIP-ERC'!G:G,MATCH(B100,'WIP-ERC'!B:B,0))="","",(INDEX('WIP-ERC'!G:G,MATCH(B100,'WIP-ERC'!B:B,0)))),"")</f>
        <v/>
      </c>
      <c r="AH100" s="81" t="str">
        <f>IFERROR(IF(INDEX('WIP-ERC'!H:H,MATCH(B100,'WIP-ERC'!B:B,0))="","",(INDEX('WIP-ERC'!H:H,MATCH(B100,'WIP-ERC'!B:B,0)))),"")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282" t="str">
        <f t="shared" si="24"/>
        <v>CA+0</v>
      </c>
      <c r="BE100" s="334" t="s">
        <v>802</v>
      </c>
      <c r="BF100" s="334" t="s">
        <v>758</v>
      </c>
      <c r="BG100" s="334" t="s">
        <v>724</v>
      </c>
    </row>
    <row r="101" spans="1:59" s="93" customFormat="1" ht="17.5" x14ac:dyDescent="0.35">
      <c r="A101" s="22">
        <f t="shared" si="29"/>
        <v>83</v>
      </c>
      <c r="B101" s="234" t="s">
        <v>685</v>
      </c>
      <c r="C101" s="30" t="s">
        <v>166</v>
      </c>
      <c r="D101" s="56" t="s">
        <v>206</v>
      </c>
      <c r="E101" s="330">
        <v>396</v>
      </c>
      <c r="F101" s="330">
        <v>396</v>
      </c>
      <c r="G101" s="26" t="str">
        <f>IFERROR(INDEX('WIP-FDN'!D:D,MATCH('Master Sheet'!B101, 'WIP-FDN'!B:B,0)),"")</f>
        <v/>
      </c>
      <c r="H101" s="29"/>
      <c r="I101" s="34"/>
      <c r="J101" s="27">
        <v>1</v>
      </c>
      <c r="K101" s="27" t="s">
        <v>53</v>
      </c>
      <c r="L101" s="94">
        <v>45451</v>
      </c>
      <c r="M101" s="26" t="s">
        <v>53</v>
      </c>
      <c r="N101" s="29" t="s">
        <v>172</v>
      </c>
      <c r="O101" s="85">
        <v>45412</v>
      </c>
      <c r="P101" s="29" t="s">
        <v>53</v>
      </c>
      <c r="Q101" s="29" t="s">
        <v>230</v>
      </c>
      <c r="R101" s="85">
        <v>45414</v>
      </c>
      <c r="S101" s="29" t="s">
        <v>53</v>
      </c>
      <c r="T101" s="29" t="s">
        <v>230</v>
      </c>
      <c r="U101" s="85">
        <v>45451</v>
      </c>
      <c r="V101" s="34"/>
      <c r="W101" s="29" t="str">
        <f t="array" ref="W101">IF((Y101&lt;&gt;"")*(Z101=""), "WIP", IF((Y101&lt;&gt;"")*(Z101&lt;&gt;""), "Completed", ""))</f>
        <v/>
      </c>
      <c r="X101" s="9" t="str">
        <f t="array" ref="X101">IFERROR(INDEX('WIP-FDN'!E:E, MATCH(1, ('WIP-FDN'!B:B='Master Sheet'!B101)*1, 0)), "")</f>
        <v/>
      </c>
      <c r="Y101" s="81" t="str">
        <f t="array" ref="Y101">IFERROR(IF(INDEX('WIP-FDN'!G:G, MATCH(1, ('WIP-FDN'!B:B=B101)*1, 0)) = "", "", INDEX('WIP-FDN'!G:G, MATCH(1, ('WIP-FDN'!B:B=B101)*1, 0))), "")</f>
        <v/>
      </c>
      <c r="Z101" s="81" t="str">
        <f t="array" ref="Z101">IFERROR(IF(INDEX('WIP-FDN'!H:H, MATCH(1, ('WIP-FDN'!B:B=B101)*1, 0)) = "", "", INDEX('WIP-FDN'!H:H, MATCH(1, ('WIP-FDN'!B:B=B101)*1, 0))), "")</f>
        <v/>
      </c>
      <c r="AA101" s="9"/>
      <c r="AB101" s="9" t="str">
        <f t="shared" si="30"/>
        <v/>
      </c>
      <c r="AC101" s="81"/>
      <c r="AD101" s="81"/>
      <c r="AE101" s="9" t="str">
        <f t="shared" si="31"/>
        <v/>
      </c>
      <c r="AF101" s="9" t="str">
        <f>IFERROR(INDEX('WIP-ERC'!E:E,MATCH(B101, 'WIP-ERC'!B:B,0)),"")</f>
        <v/>
      </c>
      <c r="AG101" s="81" t="str">
        <f>IFERROR(IF(INDEX('WIP-ERC'!G:G,MATCH(B101,'WIP-ERC'!B:B,0))="","",(INDEX('WIP-ERC'!G:G,MATCH(B101,'WIP-ERC'!B:B,0)))),"")</f>
        <v/>
      </c>
      <c r="AH101" s="81" t="str">
        <f>IFERROR(IF(INDEX('WIP-ERC'!H:H,MATCH(B101,'WIP-ERC'!B:B,0))="","",(INDEX('WIP-ERC'!H:H,MATCH(B101,'WIP-ERC'!B:B,0)))),"")</f>
        <v/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282" t="str">
        <f t="shared" si="24"/>
        <v>CB1+0</v>
      </c>
      <c r="BE101" s="334" t="s">
        <v>766</v>
      </c>
      <c r="BF101" s="334" t="s">
        <v>758</v>
      </c>
      <c r="BG101" s="334" t="s">
        <v>724</v>
      </c>
    </row>
    <row r="102" spans="1:59" s="93" customFormat="1" ht="17.5" x14ac:dyDescent="0.35">
      <c r="A102" s="22">
        <f t="shared" si="29"/>
        <v>84</v>
      </c>
      <c r="B102" s="30" t="s">
        <v>40</v>
      </c>
      <c r="C102" s="276" t="s">
        <v>165</v>
      </c>
      <c r="D102" s="56" t="s">
        <v>207</v>
      </c>
      <c r="E102" s="330">
        <v>389</v>
      </c>
      <c r="F102" s="330">
        <v>389</v>
      </c>
      <c r="G102" s="26" t="str">
        <f>IFERROR(INDEX('WIP-FDN'!D:D,MATCH('Master Sheet'!B102, 'WIP-FDN'!B:B,0)),"")</f>
        <v/>
      </c>
      <c r="H102" s="29"/>
      <c r="I102" s="34"/>
      <c r="J102" s="27"/>
      <c r="K102" s="27"/>
      <c r="L102" s="27"/>
      <c r="M102" s="26" t="s">
        <v>53</v>
      </c>
      <c r="N102" s="29" t="s">
        <v>172</v>
      </c>
      <c r="O102" s="85">
        <v>45412</v>
      </c>
      <c r="P102" s="29" t="s">
        <v>53</v>
      </c>
      <c r="Q102" s="29" t="s">
        <v>230</v>
      </c>
      <c r="R102" s="85">
        <v>45414</v>
      </c>
      <c r="S102" s="29" t="s">
        <v>53</v>
      </c>
      <c r="T102" s="29" t="s">
        <v>230</v>
      </c>
      <c r="U102" s="85">
        <v>45451</v>
      </c>
      <c r="V102" s="34"/>
      <c r="W102" s="29" t="str">
        <f t="array" ref="W102">IF((Y102&lt;&gt;"")*(Z102=""), "WIP", IF((Y102&lt;&gt;"")*(Z102&lt;&gt;""), "Completed", ""))</f>
        <v/>
      </c>
      <c r="X102" s="9" t="str">
        <f t="array" ref="X102">IFERROR(INDEX('WIP-FDN'!E:E, MATCH(1, ('WIP-FDN'!B:B='Master Sheet'!B102)*1, 0)), "")</f>
        <v/>
      </c>
      <c r="Y102" s="81" t="str">
        <f t="array" ref="Y102">IFERROR(IF(INDEX('WIP-FDN'!G:G, MATCH(1, ('WIP-FDN'!B:B=B102)*1, 0)) = "", "", INDEX('WIP-FDN'!G:G, MATCH(1, ('WIP-FDN'!B:B=B102)*1, 0))), "")</f>
        <v/>
      </c>
      <c r="Z102" s="81" t="str">
        <f t="array" ref="Z102">IFERROR(IF(INDEX('WIP-FDN'!H:H, MATCH(1, ('WIP-FDN'!B:B=B102)*1, 0)) = "", "", INDEX('WIP-FDN'!H:H, MATCH(1, ('WIP-FDN'!B:B=B102)*1, 0))), "")</f>
        <v/>
      </c>
      <c r="AA102" s="9" t="str">
        <f t="shared" si="32"/>
        <v/>
      </c>
      <c r="AB102" s="9" t="str">
        <f t="shared" si="30"/>
        <v/>
      </c>
      <c r="AC102" s="81" t="str">
        <f t="shared" si="33"/>
        <v/>
      </c>
      <c r="AD102" s="81" t="str">
        <f t="shared" si="34"/>
        <v/>
      </c>
      <c r="AE102" s="9" t="str">
        <f t="shared" si="31"/>
        <v/>
      </c>
      <c r="AF102" s="9" t="str">
        <f>IFERROR(INDEX('WIP-ERC'!E:E,MATCH(B102, 'WIP-ERC'!B:B,0)),"")</f>
        <v/>
      </c>
      <c r="AG102" s="81" t="str">
        <f>IFERROR(IF(INDEX('WIP-ERC'!G:G,MATCH(B102,'WIP-ERC'!B:B,0))="","",(INDEX('WIP-ERC'!G:G,MATCH(B102,'WIP-ERC'!B:B,0)))),"")</f>
        <v/>
      </c>
      <c r="AH102" s="81" t="str">
        <f>IFERROR(IF(INDEX('WIP-ERC'!H:H,MATCH(B102,'WIP-ERC'!B:B,0))="","",(INDEX('WIP-ERC'!H:H,MATCH(B102,'WIP-ERC'!B:B,0)))),"")</f>
        <v/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282" t="str">
        <f t="shared" si="24"/>
        <v>CA+0</v>
      </c>
      <c r="BE102" s="334" t="s">
        <v>766</v>
      </c>
      <c r="BF102" s="334" t="s">
        <v>758</v>
      </c>
      <c r="BG102" s="334" t="s">
        <v>724</v>
      </c>
    </row>
    <row r="103" spans="1:59" s="93" customFormat="1" ht="17.5" x14ac:dyDescent="0.35">
      <c r="A103" s="22">
        <f t="shared" si="29"/>
        <v>85</v>
      </c>
      <c r="B103" s="30" t="s">
        <v>47</v>
      </c>
      <c r="C103" s="276" t="s">
        <v>165</v>
      </c>
      <c r="D103" s="56" t="s">
        <v>207</v>
      </c>
      <c r="E103" s="330">
        <v>405</v>
      </c>
      <c r="F103" s="330">
        <v>405</v>
      </c>
      <c r="G103" s="26" t="str">
        <f>IFERROR(INDEX('WIP-FDN'!D:D,MATCH('Master Sheet'!B103, 'WIP-FDN'!B:B,0)),"")</f>
        <v/>
      </c>
      <c r="H103" s="29"/>
      <c r="I103" s="34"/>
      <c r="J103" s="27"/>
      <c r="K103" s="27"/>
      <c r="L103" s="27"/>
      <c r="M103" s="26" t="s">
        <v>53</v>
      </c>
      <c r="N103" s="29" t="s">
        <v>172</v>
      </c>
      <c r="O103" s="85">
        <v>45412</v>
      </c>
      <c r="P103" s="29" t="s">
        <v>53</v>
      </c>
      <c r="Q103" s="29" t="s">
        <v>230</v>
      </c>
      <c r="R103" s="85">
        <v>45414</v>
      </c>
      <c r="S103" s="29" t="s">
        <v>53</v>
      </c>
      <c r="T103" s="29" t="s">
        <v>230</v>
      </c>
      <c r="U103" s="85">
        <v>45451</v>
      </c>
      <c r="V103" s="34"/>
      <c r="W103" s="29" t="str">
        <f t="array" ref="W103">IF((Y103&lt;&gt;"")*(Z103=""), "WIP", IF((Y103&lt;&gt;"")*(Z103&lt;&gt;""), "Completed", ""))</f>
        <v/>
      </c>
      <c r="X103" s="9" t="str">
        <f t="array" ref="X103">IFERROR(INDEX('WIP-FDN'!E:E, MATCH(1, ('WIP-FDN'!B:B='Master Sheet'!B103)*1, 0)), "")</f>
        <v/>
      </c>
      <c r="Y103" s="81" t="str">
        <f t="array" ref="Y103">IFERROR(IF(INDEX('WIP-FDN'!G:G, MATCH(1, ('WIP-FDN'!B:B=B103)*1, 0)) = "", "", INDEX('WIP-FDN'!G:G, MATCH(1, ('WIP-FDN'!B:B=B103)*1, 0))), "")</f>
        <v/>
      </c>
      <c r="Z103" s="81" t="str">
        <f t="array" ref="Z103">IFERROR(IF(INDEX('WIP-FDN'!H:H, MATCH(1, ('WIP-FDN'!B:B=B103)*1, 0)) = "", "", INDEX('WIP-FDN'!H:H, MATCH(1, ('WIP-FDN'!B:B=B103)*1, 0))), "")</f>
        <v/>
      </c>
      <c r="AA103" s="9" t="str">
        <f t="shared" si="32"/>
        <v/>
      </c>
      <c r="AB103" s="9" t="str">
        <f t="shared" si="30"/>
        <v/>
      </c>
      <c r="AC103" s="81" t="str">
        <f t="shared" si="33"/>
        <v/>
      </c>
      <c r="AD103" s="81" t="str">
        <f t="shared" si="34"/>
        <v/>
      </c>
      <c r="AE103" s="9" t="str">
        <f t="shared" si="31"/>
        <v/>
      </c>
      <c r="AF103" s="9" t="str">
        <f>IFERROR(INDEX('WIP-ERC'!E:E,MATCH(B103, 'WIP-ERC'!B:B,0)),"")</f>
        <v/>
      </c>
      <c r="AG103" s="81" t="str">
        <f>IFERROR(IF(INDEX('WIP-ERC'!G:G,MATCH(B103,'WIP-ERC'!B:B,0))="","",(INDEX('WIP-ERC'!G:G,MATCH(B103,'WIP-ERC'!B:B,0)))),"")</f>
        <v/>
      </c>
      <c r="AH103" s="81" t="str">
        <f>IFERROR(IF(INDEX('WIP-ERC'!H:H,MATCH(B103,'WIP-ERC'!B:B,0))="","",(INDEX('WIP-ERC'!H:H,MATCH(B103,'WIP-ERC'!B:B,0)))),"")</f>
        <v/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282" t="str">
        <f t="shared" si="24"/>
        <v>CA+0</v>
      </c>
      <c r="BE103" s="334" t="s">
        <v>766</v>
      </c>
      <c r="BF103" s="334" t="s">
        <v>758</v>
      </c>
      <c r="BG103" s="334" t="s">
        <v>724</v>
      </c>
    </row>
    <row r="104" spans="1:59" s="93" customFormat="1" ht="17.5" x14ac:dyDescent="0.35">
      <c r="A104" s="22">
        <f t="shared" si="29"/>
        <v>86</v>
      </c>
      <c r="B104" s="30" t="s">
        <v>98</v>
      </c>
      <c r="C104" s="276" t="s">
        <v>164</v>
      </c>
      <c r="D104" s="56" t="s">
        <v>207</v>
      </c>
      <c r="E104" s="330">
        <v>402</v>
      </c>
      <c r="F104" s="330">
        <v>402</v>
      </c>
      <c r="G104" s="26" t="str">
        <f>IFERROR(INDEX('WIP-FDN'!D:D,MATCH('Master Sheet'!B104, 'WIP-FDN'!B:B,0)),"")</f>
        <v/>
      </c>
      <c r="H104" s="29"/>
      <c r="I104" s="34"/>
      <c r="J104" s="27"/>
      <c r="K104" s="27"/>
      <c r="L104" s="27"/>
      <c r="M104" s="26" t="s">
        <v>53</v>
      </c>
      <c r="N104" s="29" t="s">
        <v>172</v>
      </c>
      <c r="O104" s="85">
        <v>45412</v>
      </c>
      <c r="P104" s="29" t="s">
        <v>53</v>
      </c>
      <c r="Q104" s="29" t="s">
        <v>230</v>
      </c>
      <c r="R104" s="85">
        <v>45414</v>
      </c>
      <c r="S104" s="29" t="s">
        <v>53</v>
      </c>
      <c r="T104" s="29" t="s">
        <v>230</v>
      </c>
      <c r="U104" s="85">
        <v>45451</v>
      </c>
      <c r="V104" s="34"/>
      <c r="W104" s="29" t="str">
        <f t="array" ref="W104">IF((Y104&lt;&gt;"")*(Z104=""), "WIP", IF((Y104&lt;&gt;"")*(Z104&lt;&gt;""), "Completed", ""))</f>
        <v/>
      </c>
      <c r="X104" s="9" t="str">
        <f t="array" ref="X104">IFERROR(INDEX('WIP-FDN'!E:E, MATCH(1, ('WIP-FDN'!B:B='Master Sheet'!B104)*1, 0)), "")</f>
        <v/>
      </c>
      <c r="Y104" s="81" t="str">
        <f t="array" ref="Y104">IFERROR(IF(INDEX('WIP-FDN'!G:G, MATCH(1, ('WIP-FDN'!B:B=B104)*1, 0)) = "", "", INDEX('WIP-FDN'!G:G, MATCH(1, ('WIP-FDN'!B:B=B104)*1, 0))), "")</f>
        <v/>
      </c>
      <c r="Z104" s="81" t="str">
        <f t="array" ref="Z104">IFERROR(IF(INDEX('WIP-FDN'!H:H, MATCH(1, ('WIP-FDN'!B:B=B104)*1, 0)) = "", "", INDEX('WIP-FDN'!H:H, MATCH(1, ('WIP-FDN'!B:B=B104)*1, 0))), "")</f>
        <v/>
      </c>
      <c r="AA104" s="9" t="str">
        <f t="shared" si="32"/>
        <v/>
      </c>
      <c r="AB104" s="9" t="str">
        <f t="shared" si="30"/>
        <v/>
      </c>
      <c r="AC104" s="81" t="str">
        <f t="shared" si="33"/>
        <v/>
      </c>
      <c r="AD104" s="81" t="str">
        <f t="shared" si="34"/>
        <v/>
      </c>
      <c r="AE104" s="9" t="str">
        <f t="shared" si="31"/>
        <v/>
      </c>
      <c r="AF104" s="9" t="str">
        <f>IFERROR(INDEX('WIP-ERC'!E:E,MATCH(B104, 'WIP-ERC'!B:B,0)),"")</f>
        <v/>
      </c>
      <c r="AG104" s="81" t="str">
        <f>IFERROR(IF(INDEX('WIP-ERC'!G:G,MATCH(B104,'WIP-ERC'!B:B,0))="","",(INDEX('WIP-ERC'!G:G,MATCH(B104,'WIP-ERC'!B:B,0)))),"")</f>
        <v/>
      </c>
      <c r="AH104" s="81" t="str">
        <f>IFERROR(IF(INDEX('WIP-ERC'!H:H,MATCH(B104,'WIP-ERC'!B:B,0))="","",(INDEX('WIP-ERC'!H:H,MATCH(B104,'WIP-ERC'!B:B,0)))),"")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282" t="str">
        <f t="shared" si="24"/>
        <v>CA+3</v>
      </c>
      <c r="BE104" s="334" t="s">
        <v>767</v>
      </c>
      <c r="BF104" s="334" t="s">
        <v>758</v>
      </c>
      <c r="BG104" s="334" t="s">
        <v>724</v>
      </c>
    </row>
    <row r="105" spans="1:59" s="93" customFormat="1" ht="17.5" x14ac:dyDescent="0.35">
      <c r="A105" s="22">
        <f t="shared" si="29"/>
        <v>87</v>
      </c>
      <c r="B105" s="30" t="s">
        <v>208</v>
      </c>
      <c r="C105" s="276" t="s">
        <v>165</v>
      </c>
      <c r="D105" s="56" t="s">
        <v>207</v>
      </c>
      <c r="E105" s="330">
        <v>394</v>
      </c>
      <c r="F105" s="330">
        <v>394</v>
      </c>
      <c r="G105" s="26" t="str">
        <f>IFERROR(INDEX('WIP-FDN'!D:D,MATCH('Master Sheet'!B105, 'WIP-FDN'!B:B,0)),"")</f>
        <v/>
      </c>
      <c r="H105" s="29"/>
      <c r="I105" s="34"/>
      <c r="J105" s="27"/>
      <c r="K105" s="27"/>
      <c r="L105" s="27"/>
      <c r="M105" s="26" t="s">
        <v>53</v>
      </c>
      <c r="N105" s="29" t="s">
        <v>172</v>
      </c>
      <c r="O105" s="85">
        <v>45412</v>
      </c>
      <c r="P105" s="29" t="s">
        <v>53</v>
      </c>
      <c r="Q105" s="29" t="s">
        <v>230</v>
      </c>
      <c r="R105" s="85">
        <v>45414</v>
      </c>
      <c r="S105" s="29" t="s">
        <v>53</v>
      </c>
      <c r="T105" s="29" t="s">
        <v>230</v>
      </c>
      <c r="U105" s="85">
        <v>45451</v>
      </c>
      <c r="V105" s="34"/>
      <c r="W105" s="29" t="str">
        <f t="array" ref="W105">IF((Y105&lt;&gt;"")*(Z105=""), "WIP", IF((Y105&lt;&gt;"")*(Z105&lt;&gt;""), "Completed", ""))</f>
        <v/>
      </c>
      <c r="X105" s="9" t="str">
        <f t="array" ref="X105">IFERROR(INDEX('WIP-FDN'!E:E, MATCH(1, ('WIP-FDN'!B:B='Master Sheet'!B105)*1, 0)), "")</f>
        <v/>
      </c>
      <c r="Y105" s="81" t="str">
        <f t="array" ref="Y105">IFERROR(IF(INDEX('WIP-FDN'!G:G, MATCH(1, ('WIP-FDN'!B:B=B105)*1, 0)) = "", "", INDEX('WIP-FDN'!G:G, MATCH(1, ('WIP-FDN'!B:B=B105)*1, 0))), "")</f>
        <v/>
      </c>
      <c r="Z105" s="81" t="str">
        <f t="array" ref="Z105">IFERROR(IF(INDEX('WIP-FDN'!H:H, MATCH(1, ('WIP-FDN'!B:B=B105)*1, 0)) = "", "", INDEX('WIP-FDN'!H:H, MATCH(1, ('WIP-FDN'!B:B=B105)*1, 0))), "")</f>
        <v/>
      </c>
      <c r="AA105" s="9" t="str">
        <f t="shared" si="32"/>
        <v/>
      </c>
      <c r="AB105" s="9" t="str">
        <f t="shared" si="30"/>
        <v/>
      </c>
      <c r="AC105" s="81" t="str">
        <f t="shared" si="33"/>
        <v/>
      </c>
      <c r="AD105" s="81" t="str">
        <f t="shared" si="34"/>
        <v/>
      </c>
      <c r="AE105" s="9" t="str">
        <f t="shared" si="31"/>
        <v/>
      </c>
      <c r="AF105" s="9" t="str">
        <f>IFERROR(INDEX('WIP-ERC'!E:E,MATCH(B105, 'WIP-ERC'!B:B,0)),"")</f>
        <v/>
      </c>
      <c r="AG105" s="81" t="str">
        <f>IFERROR(IF(INDEX('WIP-ERC'!G:G,MATCH(B105,'WIP-ERC'!B:B,0))="","",(INDEX('WIP-ERC'!G:G,MATCH(B105,'WIP-ERC'!B:B,0)))),"")</f>
        <v/>
      </c>
      <c r="AH105" s="81" t="str">
        <f>IFERROR(IF(INDEX('WIP-ERC'!H:H,MATCH(B105,'WIP-ERC'!B:B,0))="","",(INDEX('WIP-ERC'!H:H,MATCH(B105,'WIP-ERC'!B:B,0)))),"")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282" t="str">
        <f t="shared" si="24"/>
        <v>CA+0</v>
      </c>
      <c r="BE105" s="334" t="s">
        <v>767</v>
      </c>
      <c r="BF105" s="334" t="s">
        <v>758</v>
      </c>
      <c r="BG105" s="334" t="s">
        <v>724</v>
      </c>
    </row>
    <row r="106" spans="1:59" s="93" customFormat="1" ht="17.5" x14ac:dyDescent="0.35">
      <c r="A106" s="22">
        <f t="shared" si="29"/>
        <v>88</v>
      </c>
      <c r="B106" s="30" t="s">
        <v>99</v>
      </c>
      <c r="C106" s="276" t="s">
        <v>166</v>
      </c>
      <c r="D106" s="56" t="s">
        <v>209</v>
      </c>
      <c r="E106" s="330">
        <v>380</v>
      </c>
      <c r="F106" s="330">
        <v>380</v>
      </c>
      <c r="G106" s="26" t="str">
        <f>IFERROR(INDEX('WIP-FDN'!D:D,MATCH('Master Sheet'!B106, 'WIP-FDN'!B:B,0)),"")</f>
        <v/>
      </c>
      <c r="H106" s="29"/>
      <c r="I106" s="34"/>
      <c r="J106" s="27"/>
      <c r="K106" s="27"/>
      <c r="L106" s="27"/>
      <c r="M106" s="26" t="s">
        <v>53</v>
      </c>
      <c r="N106" s="29" t="s">
        <v>172</v>
      </c>
      <c r="O106" s="85">
        <v>45412</v>
      </c>
      <c r="P106" s="29" t="s">
        <v>53</v>
      </c>
      <c r="Q106" s="29" t="s">
        <v>230</v>
      </c>
      <c r="R106" s="85">
        <v>45414</v>
      </c>
      <c r="S106" s="29" t="s">
        <v>53</v>
      </c>
      <c r="T106" s="29" t="s">
        <v>230</v>
      </c>
      <c r="U106" s="85">
        <v>45451</v>
      </c>
      <c r="V106" s="34"/>
      <c r="W106" s="29" t="str">
        <f t="array" ref="W106">IF((Y106&lt;&gt;"")*(Z106=""), "WIP", IF((Y106&lt;&gt;"")*(Z106&lt;&gt;""), "Completed", ""))</f>
        <v/>
      </c>
      <c r="X106" s="9" t="str">
        <f t="array" ref="X106">IFERROR(INDEX('WIP-FDN'!E:E, MATCH(1, ('WIP-FDN'!B:B='Master Sheet'!B106)*1, 0)), "")</f>
        <v/>
      </c>
      <c r="Y106" s="81" t="str">
        <f t="array" ref="Y106">IFERROR(IF(INDEX('WIP-FDN'!G:G, MATCH(1, ('WIP-FDN'!B:B=B106)*1, 0)) = "", "", INDEX('WIP-FDN'!G:G, MATCH(1, ('WIP-FDN'!B:B=B106)*1, 0))), "")</f>
        <v/>
      </c>
      <c r="Z106" s="81" t="str">
        <f t="array" ref="Z106">IFERROR(IF(INDEX('WIP-FDN'!H:H, MATCH(1, ('WIP-FDN'!B:B=B106)*1, 0)) = "", "", INDEX('WIP-FDN'!H:H, MATCH(1, ('WIP-FDN'!B:B=B106)*1, 0))), "")</f>
        <v/>
      </c>
      <c r="AA106" s="9" t="str">
        <f t="shared" si="32"/>
        <v/>
      </c>
      <c r="AB106" s="9" t="str">
        <f t="shared" si="30"/>
        <v/>
      </c>
      <c r="AC106" s="81" t="str">
        <f t="shared" si="33"/>
        <v/>
      </c>
      <c r="AD106" s="81" t="str">
        <f t="shared" si="34"/>
        <v/>
      </c>
      <c r="AE106" s="9" t="str">
        <f t="shared" si="31"/>
        <v/>
      </c>
      <c r="AF106" s="9" t="str">
        <f>IFERROR(INDEX('WIP-ERC'!E:E,MATCH(B106, 'WIP-ERC'!B:B,0)),"")</f>
        <v/>
      </c>
      <c r="AG106" s="81" t="str">
        <f>IFERROR(IF(INDEX('WIP-ERC'!G:G,MATCH(B106,'WIP-ERC'!B:B,0))="","",(INDEX('WIP-ERC'!G:G,MATCH(B106,'WIP-ERC'!B:B,0)))),"")</f>
        <v/>
      </c>
      <c r="AH106" s="81" t="str">
        <f>IFERROR(IF(INDEX('WIP-ERC'!H:H,MATCH(B106,'WIP-ERC'!B:B,0))="","",(INDEX('WIP-ERC'!H:H,MATCH(B106,'WIP-ERC'!B:B,0)))),"")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282" t="str">
        <f t="shared" si="24"/>
        <v>CB1+0</v>
      </c>
      <c r="BE106" s="334" t="s">
        <v>767</v>
      </c>
      <c r="BF106" s="334" t="s">
        <v>758</v>
      </c>
      <c r="BG106" s="334" t="s">
        <v>724</v>
      </c>
    </row>
    <row r="107" spans="1:59" s="93" customFormat="1" ht="17.5" x14ac:dyDescent="0.35">
      <c r="A107" s="22">
        <f t="shared" si="29"/>
        <v>89</v>
      </c>
      <c r="B107" s="30" t="s">
        <v>46</v>
      </c>
      <c r="C107" s="276" t="s">
        <v>165</v>
      </c>
      <c r="D107" s="56" t="s">
        <v>207</v>
      </c>
      <c r="E107" s="330">
        <v>381</v>
      </c>
      <c r="F107" s="330">
        <v>381</v>
      </c>
      <c r="G107" s="26" t="str">
        <f>IFERROR(INDEX('WIP-FDN'!D:D,MATCH('Master Sheet'!B107, 'WIP-FDN'!B:B,0)),"")</f>
        <v/>
      </c>
      <c r="H107" s="29"/>
      <c r="I107" s="34"/>
      <c r="J107" s="27"/>
      <c r="K107" s="27"/>
      <c r="L107" s="27"/>
      <c r="M107" s="26" t="s">
        <v>53</v>
      </c>
      <c r="N107" s="29" t="s">
        <v>172</v>
      </c>
      <c r="O107" s="85">
        <v>45412</v>
      </c>
      <c r="P107" s="29" t="s">
        <v>53</v>
      </c>
      <c r="Q107" s="29" t="s">
        <v>230</v>
      </c>
      <c r="R107" s="85">
        <v>45414</v>
      </c>
      <c r="S107" s="29" t="s">
        <v>53</v>
      </c>
      <c r="T107" s="29" t="s">
        <v>230</v>
      </c>
      <c r="U107" s="85">
        <v>45451</v>
      </c>
      <c r="V107" s="34"/>
      <c r="W107" s="29" t="str">
        <f t="array" ref="W107">IF((Y107&lt;&gt;"")*(Z107=""), "WIP", IF((Y107&lt;&gt;"")*(Z107&lt;&gt;""), "Completed", ""))</f>
        <v/>
      </c>
      <c r="X107" s="9" t="str">
        <f t="array" ref="X107">IFERROR(INDEX('WIP-FDN'!E:E, MATCH(1, ('WIP-FDN'!B:B='Master Sheet'!B107)*1, 0)), "")</f>
        <v/>
      </c>
      <c r="Y107" s="81" t="str">
        <f t="array" ref="Y107">IFERROR(IF(INDEX('WIP-FDN'!G:G, MATCH(1, ('WIP-FDN'!B:B=B107)*1, 0)) = "", "", INDEX('WIP-FDN'!G:G, MATCH(1, ('WIP-FDN'!B:B=B107)*1, 0))), "")</f>
        <v/>
      </c>
      <c r="Z107" s="81" t="str">
        <f t="array" ref="Z107">IFERROR(IF(INDEX('WIP-FDN'!H:H, MATCH(1, ('WIP-FDN'!B:B=B107)*1, 0)) = "", "", INDEX('WIP-FDN'!H:H, MATCH(1, ('WIP-FDN'!B:B=B107)*1, 0))), "")</f>
        <v/>
      </c>
      <c r="AA107" s="9" t="str">
        <f t="shared" si="32"/>
        <v/>
      </c>
      <c r="AB107" s="9" t="str">
        <f t="shared" si="30"/>
        <v/>
      </c>
      <c r="AC107" s="81" t="str">
        <f t="shared" si="33"/>
        <v/>
      </c>
      <c r="AD107" s="81" t="str">
        <f t="shared" si="34"/>
        <v/>
      </c>
      <c r="AE107" s="9" t="str">
        <f t="shared" si="31"/>
        <v/>
      </c>
      <c r="AF107" s="9" t="str">
        <f>IFERROR(INDEX('WIP-ERC'!E:E,MATCH(B107, 'WIP-ERC'!B:B,0)),"")</f>
        <v/>
      </c>
      <c r="AG107" s="81" t="str">
        <f>IFERROR(IF(INDEX('WIP-ERC'!G:G,MATCH(B107,'WIP-ERC'!B:B,0))="","",(INDEX('WIP-ERC'!G:G,MATCH(B107,'WIP-ERC'!B:B,0)))),"")</f>
        <v/>
      </c>
      <c r="AH107" s="81" t="str">
        <f>IFERROR(IF(INDEX('WIP-ERC'!H:H,MATCH(B107,'WIP-ERC'!B:B,0))="","",(INDEX('WIP-ERC'!H:H,MATCH(B107,'WIP-ERC'!B:B,0)))),"")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282" t="str">
        <f t="shared" si="24"/>
        <v>CA+0</v>
      </c>
      <c r="BE107" s="334" t="s">
        <v>767</v>
      </c>
      <c r="BF107" s="334" t="s">
        <v>758</v>
      </c>
      <c r="BG107" s="334" t="s">
        <v>724</v>
      </c>
    </row>
    <row r="108" spans="1:59" s="93" customFormat="1" ht="17.5" x14ac:dyDescent="0.35">
      <c r="A108" s="22">
        <f t="shared" si="29"/>
        <v>90</v>
      </c>
      <c r="B108" s="30" t="s">
        <v>100</v>
      </c>
      <c r="C108" s="276" t="s">
        <v>210</v>
      </c>
      <c r="D108" s="56" t="s">
        <v>211</v>
      </c>
      <c r="E108" s="330">
        <v>413</v>
      </c>
      <c r="F108" s="330">
        <v>413</v>
      </c>
      <c r="G108" s="26" t="str">
        <f>IFERROR(INDEX('WIP-FDN'!D:D,MATCH('Master Sheet'!B108, 'WIP-FDN'!B:B,0)),"")</f>
        <v/>
      </c>
      <c r="H108" s="29"/>
      <c r="I108" s="34"/>
      <c r="J108" s="27"/>
      <c r="K108" s="27"/>
      <c r="L108" s="27"/>
      <c r="M108" s="26" t="s">
        <v>53</v>
      </c>
      <c r="N108" s="29" t="s">
        <v>172</v>
      </c>
      <c r="O108" s="85">
        <v>45412</v>
      </c>
      <c r="P108" s="29" t="s">
        <v>53</v>
      </c>
      <c r="Q108" s="29" t="s">
        <v>230</v>
      </c>
      <c r="R108" s="85">
        <v>45414</v>
      </c>
      <c r="S108" s="29" t="s">
        <v>53</v>
      </c>
      <c r="T108" s="29" t="s">
        <v>230</v>
      </c>
      <c r="U108" s="85">
        <v>45451</v>
      </c>
      <c r="V108" s="34"/>
      <c r="W108" s="29" t="str">
        <f t="array" ref="W108">IF((Y108&lt;&gt;"")*(Z108=""), "WIP", IF((Y108&lt;&gt;"")*(Z108&lt;&gt;""), "Completed", ""))</f>
        <v/>
      </c>
      <c r="X108" s="9" t="str">
        <f t="array" ref="X108">IFERROR(INDEX('WIP-FDN'!E:E, MATCH(1, ('WIP-FDN'!B:B='Master Sheet'!B108)*1, 0)), "")</f>
        <v/>
      </c>
      <c r="Y108" s="81" t="str">
        <f t="array" ref="Y108">IFERROR(IF(INDEX('WIP-FDN'!G:G, MATCH(1, ('WIP-FDN'!B:B=B108)*1, 0)) = "", "", INDEX('WIP-FDN'!G:G, MATCH(1, ('WIP-FDN'!B:B=B108)*1, 0))), "")</f>
        <v/>
      </c>
      <c r="Z108" s="81" t="str">
        <f t="array" ref="Z108">IFERROR(IF(INDEX('WIP-FDN'!H:H, MATCH(1, ('WIP-FDN'!B:B=B108)*1, 0)) = "", "", INDEX('WIP-FDN'!H:H, MATCH(1, ('WIP-FDN'!B:B=B108)*1, 0))), "")</f>
        <v/>
      </c>
      <c r="AA108" s="9" t="str">
        <f t="shared" si="32"/>
        <v/>
      </c>
      <c r="AB108" s="9" t="str">
        <f t="shared" si="30"/>
        <v/>
      </c>
      <c r="AC108" s="81" t="str">
        <f t="shared" si="33"/>
        <v/>
      </c>
      <c r="AD108" s="81" t="str">
        <f t="shared" si="34"/>
        <v/>
      </c>
      <c r="AE108" s="9" t="str">
        <f t="shared" si="31"/>
        <v/>
      </c>
      <c r="AF108" s="9" t="str">
        <f>IFERROR(INDEX('WIP-ERC'!E:E,MATCH(B108, 'WIP-ERC'!B:B,0)),"")</f>
        <v/>
      </c>
      <c r="AG108" s="81" t="str">
        <f>IFERROR(IF(INDEX('WIP-ERC'!G:G,MATCH(B108,'WIP-ERC'!B:B,0))="","",(INDEX('WIP-ERC'!G:G,MATCH(B108,'WIP-ERC'!B:B,0)))),"")</f>
        <v/>
      </c>
      <c r="AH108" s="81" t="str">
        <f>IFERROR(IF(INDEX('WIP-ERC'!H:H,MATCH(B108,'WIP-ERC'!B:B,0))="","",(INDEX('WIP-ERC'!H:H,MATCH(B108,'WIP-ERC'!B:B,0)))),"")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282" t="str">
        <f t="shared" si="24"/>
        <v>CC1+0</v>
      </c>
      <c r="BE108" s="334" t="s">
        <v>767</v>
      </c>
      <c r="BF108" s="334" t="s">
        <v>758</v>
      </c>
      <c r="BG108" s="334" t="s">
        <v>724</v>
      </c>
    </row>
    <row r="109" spans="1:59" s="93" customFormat="1" ht="17.5" x14ac:dyDescent="0.35">
      <c r="A109" s="22">
        <f t="shared" si="29"/>
        <v>91</v>
      </c>
      <c r="B109" s="30" t="s">
        <v>43</v>
      </c>
      <c r="C109" s="276" t="s">
        <v>212</v>
      </c>
      <c r="D109" s="56" t="s">
        <v>207</v>
      </c>
      <c r="E109" s="330">
        <v>414</v>
      </c>
      <c r="F109" s="330">
        <v>414</v>
      </c>
      <c r="G109" s="26" t="str">
        <f>IFERROR(INDEX('WIP-FDN'!D:D,MATCH('Master Sheet'!B109, 'WIP-FDN'!B:B,0)),"")</f>
        <v/>
      </c>
      <c r="H109" s="29"/>
      <c r="I109" s="34"/>
      <c r="J109" s="27"/>
      <c r="K109" s="27"/>
      <c r="L109" s="27"/>
      <c r="M109" s="26" t="s">
        <v>53</v>
      </c>
      <c r="N109" s="29" t="s">
        <v>172</v>
      </c>
      <c r="O109" s="85">
        <v>45412</v>
      </c>
      <c r="P109" s="29" t="s">
        <v>53</v>
      </c>
      <c r="Q109" s="29" t="s">
        <v>230</v>
      </c>
      <c r="R109" s="85">
        <v>45414</v>
      </c>
      <c r="S109" s="29" t="s">
        <v>53</v>
      </c>
      <c r="T109" s="29" t="s">
        <v>230</v>
      </c>
      <c r="U109" s="85">
        <v>45451</v>
      </c>
      <c r="V109" s="34"/>
      <c r="W109" s="29" t="str">
        <f t="array" ref="W109">IF((Y109&lt;&gt;"")*(Z109=""), "WIP", IF((Y109&lt;&gt;"")*(Z109&lt;&gt;""), "Completed", ""))</f>
        <v/>
      </c>
      <c r="X109" s="9" t="str">
        <f t="array" ref="X109">IFERROR(INDEX('WIP-FDN'!E:E, MATCH(1, ('WIP-FDN'!B:B='Master Sheet'!B109)*1, 0)), "")</f>
        <v/>
      </c>
      <c r="Y109" s="81" t="str">
        <f t="array" ref="Y109">IFERROR(IF(INDEX('WIP-FDN'!G:G, MATCH(1, ('WIP-FDN'!B:B=B109)*1, 0)) = "", "", INDEX('WIP-FDN'!G:G, MATCH(1, ('WIP-FDN'!B:B=B109)*1, 0))), "")</f>
        <v/>
      </c>
      <c r="Z109" s="81" t="str">
        <f t="array" ref="Z109">IFERROR(IF(INDEX('WIP-FDN'!H:H, MATCH(1, ('WIP-FDN'!B:B=B109)*1, 0)) = "", "", INDEX('WIP-FDN'!H:H, MATCH(1, ('WIP-FDN'!B:B=B109)*1, 0))), "")</f>
        <v/>
      </c>
      <c r="AA109" s="9" t="str">
        <f t="shared" si="32"/>
        <v/>
      </c>
      <c r="AB109" s="9" t="str">
        <f t="shared" si="30"/>
        <v/>
      </c>
      <c r="AC109" s="81" t="str">
        <f t="shared" si="33"/>
        <v/>
      </c>
      <c r="AD109" s="81" t="str">
        <f t="shared" si="34"/>
        <v/>
      </c>
      <c r="AE109" s="9" t="str">
        <f t="shared" si="31"/>
        <v/>
      </c>
      <c r="AF109" s="9" t="str">
        <f>IFERROR(INDEX('WIP-ERC'!E:E,MATCH(B109, 'WIP-ERC'!B:B,0)),"")</f>
        <v/>
      </c>
      <c r="AG109" s="81" t="str">
        <f>IFERROR(IF(INDEX('WIP-ERC'!G:G,MATCH(B109,'WIP-ERC'!B:B,0))="","",(INDEX('WIP-ERC'!G:G,MATCH(B109,'WIP-ERC'!B:B,0)))),"")</f>
        <v/>
      </c>
      <c r="AH109" s="81" t="str">
        <f>IFERROR(IF(INDEX('WIP-ERC'!H:H,MATCH(B109,'WIP-ERC'!B:B,0))="","",(INDEX('WIP-ERC'!H:H,MATCH(B109,'WIP-ERC'!B:B,0)))),"")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282" t="str">
        <f t="shared" si="24"/>
        <v>CA+6</v>
      </c>
      <c r="BE109" s="334" t="s">
        <v>767</v>
      </c>
      <c r="BF109" s="334" t="s">
        <v>758</v>
      </c>
      <c r="BG109" s="334" t="s">
        <v>724</v>
      </c>
    </row>
    <row r="110" spans="1:59" s="93" customFormat="1" ht="17.5" x14ac:dyDescent="0.35">
      <c r="A110" s="22">
        <f t="shared" si="29"/>
        <v>92</v>
      </c>
      <c r="B110" s="30" t="s">
        <v>101</v>
      </c>
      <c r="C110" s="276" t="s">
        <v>210</v>
      </c>
      <c r="D110" s="56" t="s">
        <v>213</v>
      </c>
      <c r="E110" s="330">
        <v>260</v>
      </c>
      <c r="F110" s="330">
        <v>260</v>
      </c>
      <c r="G110" s="26" t="str">
        <f>IFERROR(INDEX('WIP-FDN'!D:D,MATCH('Master Sheet'!B110, 'WIP-FDN'!B:B,0)),"")</f>
        <v/>
      </c>
      <c r="H110" s="29"/>
      <c r="I110" s="34"/>
      <c r="J110" s="27"/>
      <c r="K110" s="27"/>
      <c r="L110" s="27"/>
      <c r="M110" s="26" t="s">
        <v>53</v>
      </c>
      <c r="N110" s="29" t="s">
        <v>172</v>
      </c>
      <c r="O110" s="85">
        <v>45412</v>
      </c>
      <c r="P110" s="29" t="s">
        <v>53</v>
      </c>
      <c r="Q110" s="29" t="s">
        <v>230</v>
      </c>
      <c r="R110" s="85">
        <v>45414</v>
      </c>
      <c r="S110" s="29" t="s">
        <v>53</v>
      </c>
      <c r="T110" s="29" t="s">
        <v>230</v>
      </c>
      <c r="U110" s="85">
        <v>45451</v>
      </c>
      <c r="V110" s="34"/>
      <c r="W110" s="29" t="str">
        <f t="array" ref="W110">IF((Y110&lt;&gt;"")*(Z110=""), "WIP", IF((Y110&lt;&gt;"")*(Z110&lt;&gt;""), "Completed", ""))</f>
        <v/>
      </c>
      <c r="X110" s="9" t="str">
        <f t="array" ref="X110">IFERROR(INDEX('WIP-FDN'!E:E, MATCH(1, ('WIP-FDN'!B:B='Master Sheet'!B110)*1, 0)), "")</f>
        <v/>
      </c>
      <c r="Y110" s="81" t="str">
        <f t="array" ref="Y110">IFERROR(IF(INDEX('WIP-FDN'!G:G, MATCH(1, ('WIP-FDN'!B:B=B110)*1, 0)) = "", "", INDEX('WIP-FDN'!G:G, MATCH(1, ('WIP-FDN'!B:B=B110)*1, 0))), "")</f>
        <v/>
      </c>
      <c r="Z110" s="81" t="str">
        <f t="array" ref="Z110">IFERROR(IF(INDEX('WIP-FDN'!H:H, MATCH(1, ('WIP-FDN'!B:B=B110)*1, 0)) = "", "", INDEX('WIP-FDN'!H:H, MATCH(1, ('WIP-FDN'!B:B=B110)*1, 0))), "")</f>
        <v/>
      </c>
      <c r="AA110" s="9" t="str">
        <f t="shared" si="32"/>
        <v/>
      </c>
      <c r="AB110" s="9" t="str">
        <f t="shared" si="30"/>
        <v/>
      </c>
      <c r="AC110" s="81" t="str">
        <f t="shared" si="33"/>
        <v/>
      </c>
      <c r="AD110" s="81" t="str">
        <f t="shared" si="34"/>
        <v/>
      </c>
      <c r="AE110" s="9" t="str">
        <f t="shared" si="31"/>
        <v/>
      </c>
      <c r="AF110" s="9" t="str">
        <f>IFERROR(INDEX('WIP-ERC'!E:E,MATCH(B110, 'WIP-ERC'!B:B,0)),"")</f>
        <v/>
      </c>
      <c r="AG110" s="81" t="str">
        <f>IFERROR(IF(INDEX('WIP-ERC'!G:G,MATCH(B110,'WIP-ERC'!B:B,0))="","",(INDEX('WIP-ERC'!G:G,MATCH(B110,'WIP-ERC'!B:B,0)))),"")</f>
        <v/>
      </c>
      <c r="AH110" s="81" t="str">
        <f>IFERROR(IF(INDEX('WIP-ERC'!H:H,MATCH(B110,'WIP-ERC'!B:B,0))="","",(INDEX('WIP-ERC'!H:H,MATCH(B110,'WIP-ERC'!B:B,0)))),"")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282" t="str">
        <f t="shared" si="24"/>
        <v>CC1+0</v>
      </c>
      <c r="BE110" s="334" t="s">
        <v>767</v>
      </c>
      <c r="BF110" s="334" t="s">
        <v>758</v>
      </c>
      <c r="BG110" s="334" t="s">
        <v>724</v>
      </c>
    </row>
    <row r="111" spans="1:59" s="93" customFormat="1" ht="17.5" x14ac:dyDescent="0.35">
      <c r="A111" s="22">
        <f t="shared" si="29"/>
        <v>93</v>
      </c>
      <c r="B111" s="30" t="s">
        <v>126</v>
      </c>
      <c r="C111" s="276" t="s">
        <v>210</v>
      </c>
      <c r="D111" s="56" t="s">
        <v>214</v>
      </c>
      <c r="E111" s="330">
        <v>352</v>
      </c>
      <c r="F111" s="330">
        <v>352</v>
      </c>
      <c r="G111" s="26" t="str">
        <f>IFERROR(INDEX('WIP-FDN'!D:D,MATCH('Master Sheet'!B111, 'WIP-FDN'!B:B,0)),"")</f>
        <v/>
      </c>
      <c r="H111" s="29"/>
      <c r="I111" s="34"/>
      <c r="J111" s="27"/>
      <c r="K111" s="27"/>
      <c r="L111" s="27"/>
      <c r="M111" s="26" t="s">
        <v>53</v>
      </c>
      <c r="N111" s="29" t="s">
        <v>172</v>
      </c>
      <c r="O111" s="85">
        <v>45412</v>
      </c>
      <c r="P111" s="29" t="s">
        <v>53</v>
      </c>
      <c r="Q111" s="29" t="s">
        <v>230</v>
      </c>
      <c r="R111" s="85">
        <v>45414</v>
      </c>
      <c r="S111" s="29" t="s">
        <v>53</v>
      </c>
      <c r="T111" s="29" t="s">
        <v>230</v>
      </c>
      <c r="U111" s="85">
        <v>45451</v>
      </c>
      <c r="V111" s="34"/>
      <c r="W111" s="29" t="str">
        <f t="array" ref="W111">IF((Y111&lt;&gt;"")*(Z111=""), "WIP", IF((Y111&lt;&gt;"")*(Z111&lt;&gt;""), "Completed", ""))</f>
        <v/>
      </c>
      <c r="X111" s="9" t="str">
        <f t="array" ref="X111">IFERROR(INDEX('WIP-FDN'!E:E, MATCH(1, ('WIP-FDN'!B:B='Master Sheet'!B111)*1, 0)), "")</f>
        <v/>
      </c>
      <c r="Y111" s="81" t="str">
        <f t="array" ref="Y111">IFERROR(IF(INDEX('WIP-FDN'!G:G, MATCH(1, ('WIP-FDN'!B:B=B111)*1, 0)) = "", "", INDEX('WIP-FDN'!G:G, MATCH(1, ('WIP-FDN'!B:B=B111)*1, 0))), "")</f>
        <v/>
      </c>
      <c r="Z111" s="81" t="str">
        <f t="array" ref="Z111">IFERROR(IF(INDEX('WIP-FDN'!H:H, MATCH(1, ('WIP-FDN'!B:B=B111)*1, 0)) = "", "", INDEX('WIP-FDN'!H:H, MATCH(1, ('WIP-FDN'!B:B=B111)*1, 0))), "")</f>
        <v/>
      </c>
      <c r="AA111" s="9" t="str">
        <f t="shared" si="32"/>
        <v/>
      </c>
      <c r="AB111" s="9" t="str">
        <f t="shared" si="30"/>
        <v/>
      </c>
      <c r="AC111" s="81" t="str">
        <f t="shared" si="33"/>
        <v/>
      </c>
      <c r="AD111" s="81" t="str">
        <f t="shared" si="34"/>
        <v/>
      </c>
      <c r="AE111" s="9" t="str">
        <f t="shared" si="31"/>
        <v/>
      </c>
      <c r="AF111" s="9" t="str">
        <f>IFERROR(INDEX('WIP-ERC'!E:E,MATCH(B111, 'WIP-ERC'!B:B,0)),"")</f>
        <v/>
      </c>
      <c r="AG111" s="81" t="str">
        <f>IFERROR(IF(INDEX('WIP-ERC'!G:G,MATCH(B111,'WIP-ERC'!B:B,0))="","",(INDEX('WIP-ERC'!G:G,MATCH(B111,'WIP-ERC'!B:B,0)))),"")</f>
        <v/>
      </c>
      <c r="AH111" s="81" t="str">
        <f>IFERROR(IF(INDEX('WIP-ERC'!H:H,MATCH(B111,'WIP-ERC'!B:B,0))="","",(INDEX('WIP-ERC'!H:H,MATCH(B111,'WIP-ERC'!B:B,0)))),"")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282" t="str">
        <f t="shared" si="24"/>
        <v>CC1+0</v>
      </c>
      <c r="BE111" s="334" t="s">
        <v>767</v>
      </c>
      <c r="BF111" s="334" t="s">
        <v>758</v>
      </c>
      <c r="BG111" s="334" t="s">
        <v>724</v>
      </c>
    </row>
    <row r="112" spans="1:59" s="93" customFormat="1" ht="17.5" x14ac:dyDescent="0.35">
      <c r="A112" s="22">
        <f t="shared" si="29"/>
        <v>94</v>
      </c>
      <c r="B112" s="30" t="s">
        <v>127</v>
      </c>
      <c r="C112" s="276" t="s">
        <v>168</v>
      </c>
      <c r="D112" s="56" t="s">
        <v>215</v>
      </c>
      <c r="E112" s="330">
        <v>226</v>
      </c>
      <c r="F112" s="330">
        <v>226</v>
      </c>
      <c r="G112" s="26" t="str">
        <f>IFERROR(INDEX('WIP-FDN'!D:D,MATCH('Master Sheet'!B112, 'WIP-FDN'!B:B,0)),"")</f>
        <v/>
      </c>
      <c r="H112" s="29"/>
      <c r="I112" s="317"/>
      <c r="J112" s="27">
        <v>1</v>
      </c>
      <c r="K112" s="27" t="s">
        <v>53</v>
      </c>
      <c r="L112" s="94">
        <v>45451</v>
      </c>
      <c r="M112" s="26" t="s">
        <v>53</v>
      </c>
      <c r="N112" s="29" t="s">
        <v>172</v>
      </c>
      <c r="O112" s="85">
        <v>45412</v>
      </c>
      <c r="P112" s="29" t="s">
        <v>53</v>
      </c>
      <c r="Q112" s="29" t="s">
        <v>230</v>
      </c>
      <c r="R112" s="85">
        <v>45414</v>
      </c>
      <c r="S112" s="29" t="s">
        <v>53</v>
      </c>
      <c r="T112" s="29" t="s">
        <v>230</v>
      </c>
      <c r="U112" s="85">
        <v>45451</v>
      </c>
      <c r="V112" s="34"/>
      <c r="W112" s="29" t="str">
        <f t="array" ref="W112">IF((Y112&lt;&gt;"")*(Z112=""), "WIP", IF((Y112&lt;&gt;"")*(Z112&lt;&gt;""), "Completed", ""))</f>
        <v/>
      </c>
      <c r="X112" s="9" t="str">
        <f t="array" ref="X112">IFERROR(INDEX('WIP-FDN'!E:E, MATCH(1, ('WIP-FDN'!B:B='Master Sheet'!B112)*1, 0)), "")</f>
        <v/>
      </c>
      <c r="Y112" s="81" t="str">
        <f t="array" ref="Y112">IFERROR(IF(INDEX('WIP-FDN'!G:G, MATCH(1, ('WIP-FDN'!B:B=B112)*1, 0)) = "", "", INDEX('WIP-FDN'!G:G, MATCH(1, ('WIP-FDN'!B:B=B112)*1, 0))), "")</f>
        <v/>
      </c>
      <c r="Z112" s="81" t="str">
        <f t="array" ref="Z112">IFERROR(IF(INDEX('WIP-FDN'!H:H, MATCH(1, ('WIP-FDN'!B:B=B112)*1, 0)) = "", "", INDEX('WIP-FDN'!H:H, MATCH(1, ('WIP-FDN'!B:B=B112)*1, 0))), "")</f>
        <v/>
      </c>
      <c r="AA112" s="9"/>
      <c r="AB112" s="9" t="str">
        <f t="shared" si="30"/>
        <v/>
      </c>
      <c r="AC112" s="81"/>
      <c r="AD112" s="81"/>
      <c r="AE112" s="9" t="str">
        <f t="shared" si="31"/>
        <v/>
      </c>
      <c r="AF112" s="9" t="str">
        <f>IFERROR(INDEX('WIP-ERC'!E:E,MATCH(B112, 'WIP-ERC'!B:B,0)),"")</f>
        <v/>
      </c>
      <c r="AG112" s="81" t="str">
        <f>IFERROR(IF(INDEX('WIP-ERC'!G:G,MATCH(B112,'WIP-ERC'!B:B,0))="","",(INDEX('WIP-ERC'!G:G,MATCH(B112,'WIP-ERC'!B:B,0)))),"")</f>
        <v/>
      </c>
      <c r="AH112" s="81" t="str">
        <f>IFERROR(IF(INDEX('WIP-ERC'!H:H,MATCH(B112,'WIP-ERC'!B:B,0))="","",(INDEX('WIP-ERC'!H:H,MATCH(B112,'WIP-ERC'!B:B,0)))),"")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282" t="str">
        <f>IF((H112="") + (ISBLANK(H112)), C112, C112 &amp; "_" &amp; H112 &amp; "RC") &amp; "_SI"</f>
        <v>CD60+0_SI</v>
      </c>
      <c r="BE112" s="334" t="s">
        <v>768</v>
      </c>
      <c r="BF112" s="334" t="s">
        <v>758</v>
      </c>
      <c r="BG112" s="334" t="s">
        <v>724</v>
      </c>
    </row>
    <row r="113" spans="1:59" s="93" customFormat="1" ht="17.5" x14ac:dyDescent="0.35">
      <c r="A113" s="22">
        <f t="shared" si="29"/>
        <v>95</v>
      </c>
      <c r="B113" s="30" t="s">
        <v>128</v>
      </c>
      <c r="C113" s="276" t="s">
        <v>168</v>
      </c>
      <c r="D113" s="56" t="s">
        <v>216</v>
      </c>
      <c r="E113" s="330">
        <v>313</v>
      </c>
      <c r="F113" s="330">
        <v>313</v>
      </c>
      <c r="G113" s="26" t="str">
        <f>IFERROR(INDEX('WIP-FDN'!D:D,MATCH('Master Sheet'!B113, 'WIP-FDN'!B:B,0)),"")</f>
        <v/>
      </c>
      <c r="H113" s="29"/>
      <c r="I113" s="317" t="s">
        <v>690</v>
      </c>
      <c r="J113" s="27"/>
      <c r="K113" s="27"/>
      <c r="L113" s="27"/>
      <c r="M113" s="26" t="s">
        <v>53</v>
      </c>
      <c r="N113" s="29" t="s">
        <v>172</v>
      </c>
      <c r="O113" s="85">
        <v>45412</v>
      </c>
      <c r="P113" s="29" t="s">
        <v>53</v>
      </c>
      <c r="Q113" s="29" t="s">
        <v>230</v>
      </c>
      <c r="R113" s="85">
        <v>45414</v>
      </c>
      <c r="S113" s="29" t="s">
        <v>53</v>
      </c>
      <c r="T113" s="29" t="s">
        <v>230</v>
      </c>
      <c r="U113" s="85">
        <v>45451</v>
      </c>
      <c r="V113" s="34"/>
      <c r="W113" s="29" t="str">
        <f t="array" ref="W113">IF((Y113&lt;&gt;"")*(Z113=""), "WIP", IF((Y113&lt;&gt;"")*(Z113&lt;&gt;""), "Completed", ""))</f>
        <v/>
      </c>
      <c r="X113" s="9" t="str">
        <f t="array" ref="X113">IFERROR(INDEX('WIP-FDN'!E:E, MATCH(1, ('WIP-FDN'!B:B='Master Sheet'!B113)*1, 0)), "")</f>
        <v/>
      </c>
      <c r="Y113" s="81" t="str">
        <f t="array" ref="Y113">IFERROR(IF(INDEX('WIP-FDN'!G:G, MATCH(1, ('WIP-FDN'!B:B=B113)*1, 0)) = "", "", INDEX('WIP-FDN'!G:G, MATCH(1, ('WIP-FDN'!B:B=B113)*1, 0))), "")</f>
        <v/>
      </c>
      <c r="Z113" s="81" t="str">
        <f t="array" ref="Z113">IFERROR(IF(INDEX('WIP-FDN'!H:H, MATCH(1, ('WIP-FDN'!B:B=B113)*1, 0)) = "", "", INDEX('WIP-FDN'!H:H, MATCH(1, ('WIP-FDN'!B:B=B113)*1, 0))), "")</f>
        <v/>
      </c>
      <c r="AA113" s="9"/>
      <c r="AB113" s="9" t="str">
        <f t="shared" si="30"/>
        <v/>
      </c>
      <c r="AC113" s="81"/>
      <c r="AD113" s="81"/>
      <c r="AE113" s="9" t="str">
        <f t="shared" si="31"/>
        <v/>
      </c>
      <c r="AF113" s="9" t="str">
        <f>IFERROR(INDEX('WIP-ERC'!E:E,MATCH(B113, 'WIP-ERC'!B:B,0)),"")</f>
        <v/>
      </c>
      <c r="AG113" s="81" t="str">
        <f>IFERROR(IF(INDEX('WIP-ERC'!G:G,MATCH(B113,'WIP-ERC'!B:B,0))="","",(INDEX('WIP-ERC'!G:G,MATCH(B113,'WIP-ERC'!B:B,0)))),"")</f>
        <v/>
      </c>
      <c r="AH113" s="81" t="str">
        <f>IFERROR(IF(INDEX('WIP-ERC'!H:H,MATCH(B113,'WIP-ERC'!B:B,0))="","",(INDEX('WIP-ERC'!H:H,MATCH(B113,'WIP-ERC'!B:B,0)))),"")</f>
        <v/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282" t="str">
        <f t="shared" si="24"/>
        <v>CD60+0</v>
      </c>
      <c r="BE113" s="334" t="s">
        <v>768</v>
      </c>
      <c r="BF113" s="334" t="s">
        <v>758</v>
      </c>
      <c r="BG113" s="334" t="s">
        <v>724</v>
      </c>
    </row>
    <row r="114" spans="1:59" s="93" customFormat="1" ht="17.5" x14ac:dyDescent="0.35">
      <c r="A114" s="22">
        <f t="shared" si="29"/>
        <v>96</v>
      </c>
      <c r="B114" s="30" t="s">
        <v>56</v>
      </c>
      <c r="C114" s="276" t="s">
        <v>217</v>
      </c>
      <c r="D114" s="56" t="s">
        <v>207</v>
      </c>
      <c r="E114" s="330">
        <v>335</v>
      </c>
      <c r="F114" s="330">
        <v>335</v>
      </c>
      <c r="G114" s="26" t="str">
        <f>IFERROR(INDEX('WIP-FDN'!D:D,MATCH('Master Sheet'!B114, 'WIP-FDN'!B:B,0)),"")</f>
        <v/>
      </c>
      <c r="H114" s="29"/>
      <c r="I114" s="34"/>
      <c r="J114" s="27"/>
      <c r="K114" s="27"/>
      <c r="L114" s="27"/>
      <c r="M114" s="26" t="s">
        <v>53</v>
      </c>
      <c r="N114" s="29" t="s">
        <v>172</v>
      </c>
      <c r="O114" s="85">
        <v>45412</v>
      </c>
      <c r="P114" s="29" t="s">
        <v>53</v>
      </c>
      <c r="Q114" s="29" t="s">
        <v>230</v>
      </c>
      <c r="R114" s="85">
        <v>45414</v>
      </c>
      <c r="S114" s="29" t="s">
        <v>53</v>
      </c>
      <c r="T114" s="29" t="s">
        <v>230</v>
      </c>
      <c r="U114" s="85">
        <v>45451</v>
      </c>
      <c r="V114" s="34"/>
      <c r="W114" s="29" t="str">
        <f t="array" ref="W114">IF((Y114&lt;&gt;"")*(Z114=""), "WIP", IF((Y114&lt;&gt;"")*(Z114&lt;&gt;""), "Completed", ""))</f>
        <v/>
      </c>
      <c r="X114" s="9" t="str">
        <f t="array" ref="X114">IFERROR(INDEX('WIP-FDN'!E:E, MATCH(1, ('WIP-FDN'!B:B='Master Sheet'!B114)*1, 0)), "")</f>
        <v/>
      </c>
      <c r="Y114" s="81" t="str">
        <f t="array" ref="Y114">IFERROR(IF(INDEX('WIP-FDN'!G:G, MATCH(1, ('WIP-FDN'!B:B=B114)*1, 0)) = "", "", INDEX('WIP-FDN'!G:G, MATCH(1, ('WIP-FDN'!B:B=B114)*1, 0))), "")</f>
        <v/>
      </c>
      <c r="Z114" s="81" t="str">
        <f t="array" ref="Z114">IFERROR(IF(INDEX('WIP-FDN'!H:H, MATCH(1, ('WIP-FDN'!B:B=B114)*1, 0)) = "", "", INDEX('WIP-FDN'!H:H, MATCH(1, ('WIP-FDN'!B:B=B114)*1, 0))), "")</f>
        <v/>
      </c>
      <c r="AA114" s="9" t="str">
        <f t="shared" si="32"/>
        <v/>
      </c>
      <c r="AB114" s="9" t="str">
        <f t="shared" si="30"/>
        <v/>
      </c>
      <c r="AC114" s="81" t="str">
        <f t="shared" si="33"/>
        <v/>
      </c>
      <c r="AD114" s="81" t="str">
        <f t="shared" si="34"/>
        <v/>
      </c>
      <c r="AE114" s="9" t="str">
        <f t="shared" si="31"/>
        <v/>
      </c>
      <c r="AF114" s="9" t="str">
        <f>IFERROR(INDEX('WIP-ERC'!E:E,MATCH(B114, 'WIP-ERC'!B:B,0)),"")</f>
        <v/>
      </c>
      <c r="AG114" s="81" t="str">
        <f>IFERROR(IF(INDEX('WIP-ERC'!G:G,MATCH(B114,'WIP-ERC'!B:B,0))="","",(INDEX('WIP-ERC'!G:G,MATCH(B114,'WIP-ERC'!B:B,0)))),"")</f>
        <v/>
      </c>
      <c r="AH114" s="81" t="str">
        <f>IFERROR(IF(INDEX('WIP-ERC'!H:H,MATCH(B114,'WIP-ERC'!B:B,0))="","",(INDEX('WIP-ERC'!H:H,MATCH(B114,'WIP-ERC'!B:B,0)))),"")</f>
        <v/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282" t="str">
        <f t="shared" si="24"/>
        <v>CA-3</v>
      </c>
      <c r="BE114" s="334" t="s">
        <v>768</v>
      </c>
      <c r="BF114" s="334" t="s">
        <v>758</v>
      </c>
      <c r="BG114" s="334" t="s">
        <v>724</v>
      </c>
    </row>
    <row r="115" spans="1:59" s="93" customFormat="1" ht="17.5" x14ac:dyDescent="0.35">
      <c r="A115" s="22">
        <f t="shared" si="29"/>
        <v>97</v>
      </c>
      <c r="B115" s="30" t="s">
        <v>33</v>
      </c>
      <c r="C115" s="276" t="s">
        <v>217</v>
      </c>
      <c r="D115" s="56" t="s">
        <v>207</v>
      </c>
      <c r="E115" s="330">
        <v>349</v>
      </c>
      <c r="F115" s="330">
        <v>349</v>
      </c>
      <c r="G115" s="26" t="str">
        <f>IFERROR(INDEX('WIP-FDN'!D:D,MATCH('Master Sheet'!B115, 'WIP-FDN'!B:B,0)),"")</f>
        <v/>
      </c>
      <c r="H115" s="29"/>
      <c r="I115" s="34"/>
      <c r="J115" s="27"/>
      <c r="K115" s="27"/>
      <c r="L115" s="27"/>
      <c r="M115" s="26" t="s">
        <v>53</v>
      </c>
      <c r="N115" s="29" t="s">
        <v>172</v>
      </c>
      <c r="O115" s="85">
        <v>45412</v>
      </c>
      <c r="P115" s="29" t="s">
        <v>53</v>
      </c>
      <c r="Q115" s="29" t="s">
        <v>230</v>
      </c>
      <c r="R115" s="85">
        <v>45414</v>
      </c>
      <c r="S115" s="29" t="s">
        <v>53</v>
      </c>
      <c r="T115" s="29" t="s">
        <v>230</v>
      </c>
      <c r="U115" s="85">
        <v>45451</v>
      </c>
      <c r="V115" s="34"/>
      <c r="W115" s="29" t="str">
        <f t="array" ref="W115">IF((Y115&lt;&gt;"")*(Z115=""), "WIP", IF((Y115&lt;&gt;"")*(Z115&lt;&gt;""), "Completed", ""))</f>
        <v/>
      </c>
      <c r="X115" s="9" t="str">
        <f t="array" ref="X115">IFERROR(INDEX('WIP-FDN'!E:E, MATCH(1, ('WIP-FDN'!B:B='Master Sheet'!B115)*1, 0)), "")</f>
        <v/>
      </c>
      <c r="Y115" s="81" t="str">
        <f t="array" ref="Y115">IFERROR(IF(INDEX('WIP-FDN'!G:G, MATCH(1, ('WIP-FDN'!B:B=B115)*1, 0)) = "", "", INDEX('WIP-FDN'!G:G, MATCH(1, ('WIP-FDN'!B:B=B115)*1, 0))), "")</f>
        <v/>
      </c>
      <c r="Z115" s="81" t="str">
        <f t="array" ref="Z115">IFERROR(IF(INDEX('WIP-FDN'!H:H, MATCH(1, ('WIP-FDN'!B:B=B115)*1, 0)) = "", "", INDEX('WIP-FDN'!H:H, MATCH(1, ('WIP-FDN'!B:B=B115)*1, 0))), "")</f>
        <v/>
      </c>
      <c r="AA115" s="9" t="str">
        <f t="shared" si="32"/>
        <v/>
      </c>
      <c r="AB115" s="9" t="str">
        <f t="shared" si="30"/>
        <v/>
      </c>
      <c r="AC115" s="81" t="str">
        <f t="shared" si="33"/>
        <v/>
      </c>
      <c r="AD115" s="81" t="str">
        <f t="shared" si="34"/>
        <v/>
      </c>
      <c r="AE115" s="9" t="str">
        <f t="shared" si="31"/>
        <v/>
      </c>
      <c r="AF115" s="9" t="str">
        <f>IFERROR(INDEX('WIP-ERC'!E:E,MATCH(B115, 'WIP-ERC'!B:B,0)),"")</f>
        <v/>
      </c>
      <c r="AG115" s="81" t="str">
        <f>IFERROR(IF(INDEX('WIP-ERC'!G:G,MATCH(B115,'WIP-ERC'!B:B,0))="","",(INDEX('WIP-ERC'!G:G,MATCH(B115,'WIP-ERC'!B:B,0)))),"")</f>
        <v/>
      </c>
      <c r="AH115" s="81" t="str">
        <f>IFERROR(IF(INDEX('WIP-ERC'!H:H,MATCH(B115,'WIP-ERC'!B:B,0))="","",(INDEX('WIP-ERC'!H:H,MATCH(B115,'WIP-ERC'!B:B,0)))),"")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282" t="str">
        <f t="shared" si="24"/>
        <v>CA-3</v>
      </c>
      <c r="BE115" s="334" t="s">
        <v>803</v>
      </c>
      <c r="BF115" s="334" t="s">
        <v>758</v>
      </c>
      <c r="BG115" s="334" t="s">
        <v>724</v>
      </c>
    </row>
    <row r="116" spans="1:59" s="93" customFormat="1" ht="17.5" x14ac:dyDescent="0.35">
      <c r="A116" s="22">
        <f t="shared" si="29"/>
        <v>98</v>
      </c>
      <c r="B116" s="30" t="s">
        <v>102</v>
      </c>
      <c r="C116" s="276" t="s">
        <v>166</v>
      </c>
      <c r="D116" s="56" t="s">
        <v>218</v>
      </c>
      <c r="E116" s="330">
        <v>326</v>
      </c>
      <c r="F116" s="330">
        <v>326</v>
      </c>
      <c r="G116" s="26" t="str">
        <f>IFERROR(INDEX('WIP-FDN'!D:D,MATCH('Master Sheet'!B116, 'WIP-FDN'!B:B,0)),"")</f>
        <v/>
      </c>
      <c r="H116" s="29"/>
      <c r="I116" s="34"/>
      <c r="J116" s="27"/>
      <c r="K116" s="27"/>
      <c r="L116" s="27"/>
      <c r="M116" s="26" t="s">
        <v>53</v>
      </c>
      <c r="N116" s="29" t="s">
        <v>172</v>
      </c>
      <c r="O116" s="85">
        <v>45412</v>
      </c>
      <c r="P116" s="29" t="s">
        <v>53</v>
      </c>
      <c r="Q116" s="29" t="s">
        <v>230</v>
      </c>
      <c r="R116" s="85">
        <v>45414</v>
      </c>
      <c r="S116" s="29" t="s">
        <v>53</v>
      </c>
      <c r="T116" s="29" t="s">
        <v>230</v>
      </c>
      <c r="U116" s="85">
        <v>45451</v>
      </c>
      <c r="V116" s="34"/>
      <c r="W116" s="29" t="str">
        <f t="array" ref="W116">IF((Y116&lt;&gt;"")*(Z116=""), "WIP", IF((Y116&lt;&gt;"")*(Z116&lt;&gt;""), "Completed", ""))</f>
        <v/>
      </c>
      <c r="X116" s="9" t="str">
        <f t="array" ref="X116">IFERROR(INDEX('WIP-FDN'!E:E, MATCH(1, ('WIP-FDN'!B:B='Master Sheet'!B116)*1, 0)), "")</f>
        <v/>
      </c>
      <c r="Y116" s="81" t="str">
        <f t="array" ref="Y116">IFERROR(IF(INDEX('WIP-FDN'!G:G, MATCH(1, ('WIP-FDN'!B:B=B116)*1, 0)) = "", "", INDEX('WIP-FDN'!G:G, MATCH(1, ('WIP-FDN'!B:B=B116)*1, 0))), "")</f>
        <v/>
      </c>
      <c r="Z116" s="81" t="str">
        <f t="array" ref="Z116">IFERROR(IF(INDEX('WIP-FDN'!H:H, MATCH(1, ('WIP-FDN'!B:B=B116)*1, 0)) = "", "", INDEX('WIP-FDN'!H:H, MATCH(1, ('WIP-FDN'!B:B=B116)*1, 0))), "")</f>
        <v/>
      </c>
      <c r="AA116" s="9" t="str">
        <f t="shared" si="32"/>
        <v/>
      </c>
      <c r="AB116" s="9" t="str">
        <f t="shared" si="30"/>
        <v/>
      </c>
      <c r="AC116" s="81" t="str">
        <f t="shared" si="33"/>
        <v/>
      </c>
      <c r="AD116" s="81" t="str">
        <f t="shared" si="34"/>
        <v/>
      </c>
      <c r="AE116" s="9" t="str">
        <f t="shared" si="31"/>
        <v/>
      </c>
      <c r="AF116" s="9" t="str">
        <f>IFERROR(INDEX('WIP-ERC'!E:E,MATCH(B116, 'WIP-ERC'!B:B,0)),"")</f>
        <v/>
      </c>
      <c r="AG116" s="81" t="str">
        <f>IFERROR(IF(INDEX('WIP-ERC'!G:G,MATCH(B116,'WIP-ERC'!B:B,0))="","",(INDEX('WIP-ERC'!G:G,MATCH(B116,'WIP-ERC'!B:B,0)))),"")</f>
        <v/>
      </c>
      <c r="AH116" s="81" t="str">
        <f>IFERROR(IF(INDEX('WIP-ERC'!H:H,MATCH(B116,'WIP-ERC'!B:B,0))="","",(INDEX('WIP-ERC'!H:H,MATCH(B116,'WIP-ERC'!B:B,0)))),"")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282" t="str">
        <f t="shared" si="24"/>
        <v>CB1+0</v>
      </c>
      <c r="BE116" s="334" t="s">
        <v>803</v>
      </c>
      <c r="BF116" s="334" t="s">
        <v>758</v>
      </c>
      <c r="BG116" s="334" t="s">
        <v>724</v>
      </c>
    </row>
    <row r="117" spans="1:59" s="93" customFormat="1" ht="17.5" x14ac:dyDescent="0.35">
      <c r="A117" s="22">
        <f t="shared" si="29"/>
        <v>99</v>
      </c>
      <c r="B117" s="30" t="s">
        <v>219</v>
      </c>
      <c r="C117" s="276" t="s">
        <v>217</v>
      </c>
      <c r="D117" s="56" t="s">
        <v>207</v>
      </c>
      <c r="E117" s="330">
        <v>326</v>
      </c>
      <c r="F117" s="330">
        <v>326</v>
      </c>
      <c r="G117" s="26" t="str">
        <f>IFERROR(INDEX('WIP-FDN'!D:D,MATCH('Master Sheet'!B117, 'WIP-FDN'!B:B,0)),"")</f>
        <v/>
      </c>
      <c r="H117" s="29"/>
      <c r="I117" s="34"/>
      <c r="J117" s="27"/>
      <c r="K117" s="27"/>
      <c r="L117" s="27"/>
      <c r="M117" s="26" t="s">
        <v>53</v>
      </c>
      <c r="N117" s="29" t="s">
        <v>172</v>
      </c>
      <c r="O117" s="85">
        <v>45412</v>
      </c>
      <c r="P117" s="29" t="s">
        <v>53</v>
      </c>
      <c r="Q117" s="29" t="s">
        <v>230</v>
      </c>
      <c r="R117" s="85">
        <v>45414</v>
      </c>
      <c r="S117" s="29" t="s">
        <v>53</v>
      </c>
      <c r="T117" s="29" t="s">
        <v>230</v>
      </c>
      <c r="U117" s="85">
        <v>45451</v>
      </c>
      <c r="V117" s="34"/>
      <c r="W117" s="29" t="str">
        <f t="array" ref="W117">IF((Y117&lt;&gt;"")*(Z117=""), "WIP", IF((Y117&lt;&gt;"")*(Z117&lt;&gt;""), "Completed", ""))</f>
        <v/>
      </c>
      <c r="X117" s="9" t="str">
        <f t="array" ref="X117">IFERROR(INDEX('WIP-FDN'!E:E, MATCH(1, ('WIP-FDN'!B:B='Master Sheet'!B117)*1, 0)), "")</f>
        <v/>
      </c>
      <c r="Y117" s="81" t="str">
        <f t="array" ref="Y117">IFERROR(IF(INDEX('WIP-FDN'!G:G, MATCH(1, ('WIP-FDN'!B:B=B117)*1, 0)) = "", "", INDEX('WIP-FDN'!G:G, MATCH(1, ('WIP-FDN'!B:B=B117)*1, 0))), "")</f>
        <v/>
      </c>
      <c r="Z117" s="81" t="str">
        <f t="array" ref="Z117">IFERROR(IF(INDEX('WIP-FDN'!H:H, MATCH(1, ('WIP-FDN'!B:B=B117)*1, 0)) = "", "", INDEX('WIP-FDN'!H:H, MATCH(1, ('WIP-FDN'!B:B=B117)*1, 0))), "")</f>
        <v/>
      </c>
      <c r="AA117" s="9" t="str">
        <f t="shared" si="32"/>
        <v/>
      </c>
      <c r="AB117" s="9" t="str">
        <f t="shared" si="30"/>
        <v/>
      </c>
      <c r="AC117" s="81" t="str">
        <f t="shared" si="33"/>
        <v/>
      </c>
      <c r="AD117" s="81" t="str">
        <f t="shared" si="34"/>
        <v/>
      </c>
      <c r="AE117" s="9" t="str">
        <f t="shared" si="31"/>
        <v/>
      </c>
      <c r="AF117" s="9" t="str">
        <f>IFERROR(INDEX('WIP-ERC'!E:E,MATCH(B117, 'WIP-ERC'!B:B,0)),"")</f>
        <v/>
      </c>
      <c r="AG117" s="81" t="str">
        <f>IFERROR(IF(INDEX('WIP-ERC'!G:G,MATCH(B117,'WIP-ERC'!B:B,0))="","",(INDEX('WIP-ERC'!G:G,MATCH(B117,'WIP-ERC'!B:B,0)))),"")</f>
        <v/>
      </c>
      <c r="AH117" s="81" t="str">
        <f>IFERROR(IF(INDEX('WIP-ERC'!H:H,MATCH(B117,'WIP-ERC'!B:B,0))="","",(INDEX('WIP-ERC'!H:H,MATCH(B117,'WIP-ERC'!B:B,0)))),"")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282" t="str">
        <f t="shared" si="24"/>
        <v>CA-3</v>
      </c>
      <c r="BE117" s="334" t="s">
        <v>804</v>
      </c>
      <c r="BF117" s="334" t="s">
        <v>758</v>
      </c>
      <c r="BG117" s="334" t="s">
        <v>724</v>
      </c>
    </row>
    <row r="118" spans="1:59" s="93" customFormat="1" ht="17.5" x14ac:dyDescent="0.35">
      <c r="A118" s="22">
        <f t="shared" si="29"/>
        <v>100</v>
      </c>
      <c r="B118" s="30" t="s">
        <v>220</v>
      </c>
      <c r="C118" s="276" t="s">
        <v>217</v>
      </c>
      <c r="D118" s="56" t="s">
        <v>207</v>
      </c>
      <c r="E118" s="330">
        <v>300</v>
      </c>
      <c r="F118" s="330">
        <v>300</v>
      </c>
      <c r="G118" s="26" t="str">
        <f>IFERROR(INDEX('WIP-FDN'!D:D,MATCH('Master Sheet'!B118, 'WIP-FDN'!B:B,0)),"")</f>
        <v/>
      </c>
      <c r="H118" s="29"/>
      <c r="I118" s="311"/>
      <c r="J118" s="27"/>
      <c r="K118" s="27"/>
      <c r="L118" s="27"/>
      <c r="M118" s="26" t="s">
        <v>53</v>
      </c>
      <c r="N118" s="29" t="s">
        <v>172</v>
      </c>
      <c r="O118" s="85">
        <v>45412</v>
      </c>
      <c r="P118" s="29" t="s">
        <v>53</v>
      </c>
      <c r="Q118" s="29" t="s">
        <v>230</v>
      </c>
      <c r="R118" s="85">
        <v>45414</v>
      </c>
      <c r="S118" s="29" t="s">
        <v>53</v>
      </c>
      <c r="T118" s="29" t="s">
        <v>230</v>
      </c>
      <c r="U118" s="85">
        <v>45451</v>
      </c>
      <c r="V118" s="34"/>
      <c r="W118" s="29" t="str">
        <f t="array" ref="W118">IF((Y118&lt;&gt;"")*(Z118=""), "WIP", IF((Y118&lt;&gt;"")*(Z118&lt;&gt;""), "Completed", ""))</f>
        <v/>
      </c>
      <c r="X118" s="9" t="str">
        <f t="array" ref="X118">IFERROR(INDEX('WIP-FDN'!E:E, MATCH(1, ('WIP-FDN'!B:B='Master Sheet'!B118)*1, 0)), "")</f>
        <v/>
      </c>
      <c r="Y118" s="81" t="str">
        <f t="array" ref="Y118">IFERROR(IF(INDEX('WIP-FDN'!G:G, MATCH(1, ('WIP-FDN'!B:B=B118)*1, 0)) = "", "", INDEX('WIP-FDN'!G:G, MATCH(1, ('WIP-FDN'!B:B=B118)*1, 0))), "")</f>
        <v/>
      </c>
      <c r="Z118" s="81" t="str">
        <f t="array" ref="Z118">IFERROR(IF(INDEX('WIP-FDN'!H:H, MATCH(1, ('WIP-FDN'!B:B=B118)*1, 0)) = "", "", INDEX('WIP-FDN'!H:H, MATCH(1, ('WIP-FDN'!B:B=B118)*1, 0))), "")</f>
        <v/>
      </c>
      <c r="AA118" s="9" t="str">
        <f t="shared" si="32"/>
        <v/>
      </c>
      <c r="AB118" s="9" t="str">
        <f t="shared" si="30"/>
        <v/>
      </c>
      <c r="AC118" s="81"/>
      <c r="AD118" s="81"/>
      <c r="AE118" s="9" t="str">
        <f t="shared" si="31"/>
        <v/>
      </c>
      <c r="AF118" s="9" t="str">
        <f>IFERROR(INDEX('WIP-ERC'!E:E,MATCH(B118, 'WIP-ERC'!B:B,0)),"")</f>
        <v/>
      </c>
      <c r="AG118" s="81" t="str">
        <f>IFERROR(IF(INDEX('WIP-ERC'!G:G,MATCH(B118,'WIP-ERC'!B:B,0))="","",(INDEX('WIP-ERC'!G:G,MATCH(B118,'WIP-ERC'!B:B,0)))),"")</f>
        <v/>
      </c>
      <c r="AH118" s="81" t="str">
        <f>IFERROR(IF(INDEX('WIP-ERC'!H:H,MATCH(B118,'WIP-ERC'!B:B,0))="","",(INDEX('WIP-ERC'!H:H,MATCH(B118,'WIP-ERC'!B:B,0)))),"")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282" t="str">
        <f t="shared" si="24"/>
        <v>CA-3</v>
      </c>
      <c r="BE118" s="334" t="s">
        <v>804</v>
      </c>
      <c r="BF118" s="334" t="s">
        <v>758</v>
      </c>
      <c r="BG118" s="334" t="s">
        <v>724</v>
      </c>
    </row>
    <row r="119" spans="1:59" s="93" customFormat="1" ht="17.5" x14ac:dyDescent="0.35">
      <c r="A119" s="22">
        <f t="shared" si="29"/>
        <v>101</v>
      </c>
      <c r="B119" s="30" t="s">
        <v>103</v>
      </c>
      <c r="C119" s="276" t="s">
        <v>210</v>
      </c>
      <c r="D119" s="56" t="s">
        <v>221</v>
      </c>
      <c r="E119" s="330">
        <v>377</v>
      </c>
      <c r="F119" s="330">
        <v>377</v>
      </c>
      <c r="G119" s="26" t="str">
        <f>IFERROR(INDEX('WIP-FDN'!D:D,MATCH('Master Sheet'!B119, 'WIP-FDN'!B:B,0)),"")</f>
        <v/>
      </c>
      <c r="H119" s="29"/>
      <c r="I119" s="311" t="s">
        <v>689</v>
      </c>
      <c r="J119" s="27"/>
      <c r="K119" s="27"/>
      <c r="L119" s="27"/>
      <c r="M119" s="26" t="s">
        <v>53</v>
      </c>
      <c r="N119" s="29" t="s">
        <v>172</v>
      </c>
      <c r="O119" s="85">
        <v>45412</v>
      </c>
      <c r="P119" s="29" t="s">
        <v>53</v>
      </c>
      <c r="Q119" s="29" t="s">
        <v>230</v>
      </c>
      <c r="R119" s="85">
        <v>45414</v>
      </c>
      <c r="S119" s="29" t="s">
        <v>53</v>
      </c>
      <c r="T119" s="29" t="s">
        <v>230</v>
      </c>
      <c r="U119" s="85">
        <v>45451</v>
      </c>
      <c r="V119" s="34"/>
      <c r="W119" s="29" t="str">
        <f t="array" ref="W119">IF((Y119&lt;&gt;"")*(Z119=""), "WIP", IF((Y119&lt;&gt;"")*(Z119&lt;&gt;""), "Completed", ""))</f>
        <v/>
      </c>
      <c r="X119" s="9" t="str">
        <f t="array" ref="X119">IFERROR(INDEX('WIP-FDN'!E:E, MATCH(1, ('WIP-FDN'!B:B='Master Sheet'!B119)*1, 0)), "")</f>
        <v/>
      </c>
      <c r="Y119" s="81" t="str">
        <f t="array" ref="Y119">IFERROR(IF(INDEX('WIP-FDN'!G:G, MATCH(1, ('WIP-FDN'!B:B=B119)*1, 0)) = "", "", INDEX('WIP-FDN'!G:G, MATCH(1, ('WIP-FDN'!B:B=B119)*1, 0))), "")</f>
        <v/>
      </c>
      <c r="Z119" s="81" t="str">
        <f t="array" ref="Z119">IFERROR(IF(INDEX('WIP-FDN'!H:H, MATCH(1, ('WIP-FDN'!B:B=B119)*1, 0)) = "", "", INDEX('WIP-FDN'!H:H, MATCH(1, ('WIP-FDN'!B:B=B119)*1, 0))), "")</f>
        <v/>
      </c>
      <c r="AA119" s="9" t="str">
        <f t="shared" si="32"/>
        <v/>
      </c>
      <c r="AB119" s="9" t="str">
        <f t="shared" si="30"/>
        <v/>
      </c>
      <c r="AC119" s="81"/>
      <c r="AD119" s="81"/>
      <c r="AE119" s="9" t="str">
        <f t="shared" si="31"/>
        <v/>
      </c>
      <c r="AF119" s="9" t="str">
        <f>IFERROR(INDEX('WIP-ERC'!E:E,MATCH(B119, 'WIP-ERC'!B:B,0)),"")</f>
        <v/>
      </c>
      <c r="AG119" s="81" t="str">
        <f>IFERROR(IF(INDEX('WIP-ERC'!G:G,MATCH(B119,'WIP-ERC'!B:B,0))="","",(INDEX('WIP-ERC'!G:G,MATCH(B119,'WIP-ERC'!B:B,0)))),"")</f>
        <v/>
      </c>
      <c r="AH119" s="81" t="str">
        <f>IFERROR(IF(INDEX('WIP-ERC'!H:H,MATCH(B119,'WIP-ERC'!B:B,0))="","",(INDEX('WIP-ERC'!H:H,MATCH(B119,'WIP-ERC'!B:B,0)))),"")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282" t="str">
        <f t="shared" si="24"/>
        <v>CC1+0</v>
      </c>
      <c r="BE119" s="334" t="s">
        <v>804</v>
      </c>
      <c r="BF119" s="334" t="s">
        <v>758</v>
      </c>
      <c r="BG119" s="334" t="s">
        <v>724</v>
      </c>
    </row>
    <row r="120" spans="1:59" s="93" customFormat="1" ht="17.5" x14ac:dyDescent="0.35">
      <c r="A120" s="22">
        <f t="shared" si="29"/>
        <v>102</v>
      </c>
      <c r="B120" s="30" t="s">
        <v>222</v>
      </c>
      <c r="C120" s="276" t="s">
        <v>165</v>
      </c>
      <c r="D120" s="56" t="s">
        <v>207</v>
      </c>
      <c r="E120" s="330">
        <v>389</v>
      </c>
      <c r="F120" s="330">
        <v>389</v>
      </c>
      <c r="G120" s="26" t="str">
        <f>IFERROR(INDEX('WIP-FDN'!D:D,MATCH('Master Sheet'!B120, 'WIP-FDN'!B:B,0)),"")</f>
        <v/>
      </c>
      <c r="H120" s="29"/>
      <c r="I120" s="34"/>
      <c r="J120" s="27"/>
      <c r="K120" s="27"/>
      <c r="L120" s="27"/>
      <c r="M120" s="26" t="s">
        <v>53</v>
      </c>
      <c r="N120" s="29" t="s">
        <v>172</v>
      </c>
      <c r="O120" s="85">
        <v>45412</v>
      </c>
      <c r="P120" s="29" t="s">
        <v>53</v>
      </c>
      <c r="Q120" s="29" t="s">
        <v>230</v>
      </c>
      <c r="R120" s="85">
        <v>45414</v>
      </c>
      <c r="S120" s="29" t="s">
        <v>53</v>
      </c>
      <c r="T120" s="29" t="s">
        <v>230</v>
      </c>
      <c r="U120" s="85">
        <v>45451</v>
      </c>
      <c r="V120" s="34"/>
      <c r="W120" s="29" t="str">
        <f t="array" ref="W120">IF((Y120&lt;&gt;"")*(Z120=""), "WIP", IF((Y120&lt;&gt;"")*(Z120&lt;&gt;""), "Completed", ""))</f>
        <v/>
      </c>
      <c r="X120" s="9" t="str">
        <f t="array" ref="X120">IFERROR(INDEX('WIP-FDN'!E:E, MATCH(1, ('WIP-FDN'!B:B='Master Sheet'!B120)*1, 0)), "")</f>
        <v/>
      </c>
      <c r="Y120" s="81" t="str">
        <f t="array" ref="Y120">IFERROR(IF(INDEX('WIP-FDN'!G:G, MATCH(1, ('WIP-FDN'!B:B=B120)*1, 0)) = "", "", INDEX('WIP-FDN'!G:G, MATCH(1, ('WIP-FDN'!B:B=B120)*1, 0))), "")</f>
        <v/>
      </c>
      <c r="Z120" s="81" t="str">
        <f t="array" ref="Z120">IFERROR(IF(INDEX('WIP-FDN'!H:H, MATCH(1, ('WIP-FDN'!B:B=B120)*1, 0)) = "", "", INDEX('WIP-FDN'!H:H, MATCH(1, ('WIP-FDN'!B:B=B120)*1, 0))), "")</f>
        <v/>
      </c>
      <c r="AA120" s="9" t="str">
        <f t="shared" si="32"/>
        <v/>
      </c>
      <c r="AB120" s="9" t="str">
        <f t="shared" si="30"/>
        <v/>
      </c>
      <c r="AC120" s="81" t="str">
        <f t="shared" si="33"/>
        <v/>
      </c>
      <c r="AD120" s="81" t="str">
        <f t="shared" si="34"/>
        <v/>
      </c>
      <c r="AE120" s="9" t="str">
        <f t="shared" si="31"/>
        <v/>
      </c>
      <c r="AF120" s="9" t="str">
        <f>IFERROR(INDEX('WIP-ERC'!E:E,MATCH(B120, 'WIP-ERC'!B:B,0)),"")</f>
        <v/>
      </c>
      <c r="AG120" s="81" t="str">
        <f>IFERROR(IF(INDEX('WIP-ERC'!G:G,MATCH(B120,'WIP-ERC'!B:B,0))="","",(INDEX('WIP-ERC'!G:G,MATCH(B120,'WIP-ERC'!B:B,0)))),"")</f>
        <v/>
      </c>
      <c r="AH120" s="81" t="str">
        <f>IFERROR(IF(INDEX('WIP-ERC'!H:H,MATCH(B120,'WIP-ERC'!B:B,0))="","",(INDEX('WIP-ERC'!H:H,MATCH(B120,'WIP-ERC'!B:B,0)))),"")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282" t="str">
        <f t="shared" si="24"/>
        <v>CA+0</v>
      </c>
      <c r="BE120" s="334" t="s">
        <v>804</v>
      </c>
      <c r="BF120" s="334" t="s">
        <v>758</v>
      </c>
      <c r="BG120" s="334" t="s">
        <v>724</v>
      </c>
    </row>
    <row r="121" spans="1:59" s="93" customFormat="1" ht="17.5" x14ac:dyDescent="0.35">
      <c r="A121" s="22">
        <f t="shared" si="29"/>
        <v>103</v>
      </c>
      <c r="B121" s="30" t="s">
        <v>223</v>
      </c>
      <c r="C121" s="276" t="s">
        <v>165</v>
      </c>
      <c r="D121" s="56" t="s">
        <v>207</v>
      </c>
      <c r="E121" s="330">
        <v>369</v>
      </c>
      <c r="F121" s="330">
        <v>369</v>
      </c>
      <c r="G121" s="26" t="str">
        <f>IFERROR(INDEX('WIP-FDN'!D:D,MATCH('Master Sheet'!B121, 'WIP-FDN'!B:B,0)),"")</f>
        <v/>
      </c>
      <c r="H121" s="29"/>
      <c r="I121" s="34"/>
      <c r="J121" s="27"/>
      <c r="K121" s="27"/>
      <c r="L121" s="27"/>
      <c r="M121" s="26" t="s">
        <v>53</v>
      </c>
      <c r="N121" s="29" t="s">
        <v>172</v>
      </c>
      <c r="O121" s="85">
        <v>45412</v>
      </c>
      <c r="P121" s="29" t="s">
        <v>53</v>
      </c>
      <c r="Q121" s="29" t="s">
        <v>230</v>
      </c>
      <c r="R121" s="85">
        <v>45414</v>
      </c>
      <c r="S121" s="29" t="s">
        <v>53</v>
      </c>
      <c r="T121" s="29" t="s">
        <v>230</v>
      </c>
      <c r="U121" s="85">
        <v>45451</v>
      </c>
      <c r="V121" s="34"/>
      <c r="W121" s="29" t="str">
        <f t="array" ref="W121">IF((Y121&lt;&gt;"")*(Z121=""), "WIP", IF((Y121&lt;&gt;"")*(Z121&lt;&gt;""), "Completed", ""))</f>
        <v/>
      </c>
      <c r="X121" s="9" t="str">
        <f t="array" ref="X121">IFERROR(INDEX('WIP-FDN'!E:E, MATCH(1, ('WIP-FDN'!B:B='Master Sheet'!B121)*1, 0)), "")</f>
        <v/>
      </c>
      <c r="Y121" s="81" t="str">
        <f t="array" ref="Y121">IFERROR(IF(INDEX('WIP-FDN'!G:G, MATCH(1, ('WIP-FDN'!B:B=B121)*1, 0)) = "", "", INDEX('WIP-FDN'!G:G, MATCH(1, ('WIP-FDN'!B:B=B121)*1, 0))), "")</f>
        <v/>
      </c>
      <c r="Z121" s="81" t="str">
        <f t="array" ref="Z121">IFERROR(IF(INDEX('WIP-FDN'!H:H, MATCH(1, ('WIP-FDN'!B:B=B121)*1, 0)) = "", "", INDEX('WIP-FDN'!H:H, MATCH(1, ('WIP-FDN'!B:B=B121)*1, 0))), "")</f>
        <v/>
      </c>
      <c r="AA121" s="9" t="str">
        <f t="shared" si="32"/>
        <v/>
      </c>
      <c r="AB121" s="9" t="str">
        <f t="shared" si="30"/>
        <v/>
      </c>
      <c r="AC121" s="81" t="str">
        <f t="shared" si="33"/>
        <v/>
      </c>
      <c r="AD121" s="81" t="str">
        <f t="shared" si="34"/>
        <v/>
      </c>
      <c r="AE121" s="9" t="str">
        <f t="shared" si="31"/>
        <v/>
      </c>
      <c r="AF121" s="9" t="str">
        <f>IFERROR(INDEX('WIP-ERC'!E:E,MATCH(B121, 'WIP-ERC'!B:B,0)),"")</f>
        <v/>
      </c>
      <c r="AG121" s="81" t="str">
        <f>IFERROR(IF(INDEX('WIP-ERC'!G:G,MATCH(B121,'WIP-ERC'!B:B,0))="","",(INDEX('WIP-ERC'!G:G,MATCH(B121,'WIP-ERC'!B:B,0)))),"")</f>
        <v/>
      </c>
      <c r="AH121" s="81" t="str">
        <f>IFERROR(IF(INDEX('WIP-ERC'!H:H,MATCH(B121,'WIP-ERC'!B:B,0))="","",(INDEX('WIP-ERC'!H:H,MATCH(B121,'WIP-ERC'!B:B,0)))),"")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282" t="str">
        <f t="shared" si="24"/>
        <v>CA+0</v>
      </c>
      <c r="BE121" s="334" t="s">
        <v>728</v>
      </c>
      <c r="BF121" s="334" t="s">
        <v>769</v>
      </c>
      <c r="BG121" s="334" t="s">
        <v>724</v>
      </c>
    </row>
    <row r="122" spans="1:59" s="93" customFormat="1" ht="17.5" x14ac:dyDescent="0.35">
      <c r="A122" s="22">
        <f t="shared" si="29"/>
        <v>104</v>
      </c>
      <c r="B122" s="30" t="s">
        <v>224</v>
      </c>
      <c r="C122" s="276" t="s">
        <v>165</v>
      </c>
      <c r="D122" s="56" t="s">
        <v>207</v>
      </c>
      <c r="E122" s="330">
        <v>371</v>
      </c>
      <c r="F122" s="330">
        <v>371</v>
      </c>
      <c r="G122" s="26" t="str">
        <f>IFERROR(INDEX('WIP-FDN'!D:D,MATCH('Master Sheet'!B122, 'WIP-FDN'!B:B,0)),"")</f>
        <v/>
      </c>
      <c r="H122" s="29"/>
      <c r="I122" s="34"/>
      <c r="J122" s="27"/>
      <c r="K122" s="27"/>
      <c r="L122" s="27"/>
      <c r="M122" s="26" t="s">
        <v>53</v>
      </c>
      <c r="N122" s="29" t="s">
        <v>172</v>
      </c>
      <c r="O122" s="85">
        <v>45412</v>
      </c>
      <c r="P122" s="29" t="s">
        <v>53</v>
      </c>
      <c r="Q122" s="29" t="s">
        <v>230</v>
      </c>
      <c r="R122" s="85">
        <v>45414</v>
      </c>
      <c r="S122" s="29" t="s">
        <v>53</v>
      </c>
      <c r="T122" s="29" t="s">
        <v>230</v>
      </c>
      <c r="U122" s="85">
        <v>45451</v>
      </c>
      <c r="V122" s="34"/>
      <c r="W122" s="29" t="str">
        <f t="array" ref="W122">IF((Y122&lt;&gt;"")*(Z122=""), "WIP", IF((Y122&lt;&gt;"")*(Z122&lt;&gt;""), "Completed", ""))</f>
        <v/>
      </c>
      <c r="X122" s="9" t="str">
        <f t="array" ref="X122">IFERROR(INDEX('WIP-FDN'!E:E, MATCH(1, ('WIP-FDN'!B:B='Master Sheet'!B122)*1, 0)), "")</f>
        <v/>
      </c>
      <c r="Y122" s="81" t="str">
        <f t="array" ref="Y122">IFERROR(IF(INDEX('WIP-FDN'!G:G, MATCH(1, ('WIP-FDN'!B:B=B122)*1, 0)) = "", "", INDEX('WIP-FDN'!G:G, MATCH(1, ('WIP-FDN'!B:B=B122)*1, 0))), "")</f>
        <v/>
      </c>
      <c r="Z122" s="81" t="str">
        <f t="array" ref="Z122">IFERROR(IF(INDEX('WIP-FDN'!H:H, MATCH(1, ('WIP-FDN'!B:B=B122)*1, 0)) = "", "", INDEX('WIP-FDN'!H:H, MATCH(1, ('WIP-FDN'!B:B=B122)*1, 0))), "")</f>
        <v/>
      </c>
      <c r="AA122" s="9" t="str">
        <f t="shared" si="32"/>
        <v/>
      </c>
      <c r="AB122" s="9" t="str">
        <f t="shared" si="30"/>
        <v/>
      </c>
      <c r="AC122" s="81" t="str">
        <f t="shared" si="33"/>
        <v/>
      </c>
      <c r="AD122" s="81" t="str">
        <f t="shared" si="34"/>
        <v/>
      </c>
      <c r="AE122" s="9" t="str">
        <f t="shared" si="31"/>
        <v/>
      </c>
      <c r="AF122" s="9" t="str">
        <f>IFERROR(INDEX('WIP-ERC'!E:E,MATCH(B122, 'WIP-ERC'!B:B,0)),"")</f>
        <v/>
      </c>
      <c r="AG122" s="81" t="str">
        <f>IFERROR(IF(INDEX('WIP-ERC'!G:G,MATCH(B122,'WIP-ERC'!B:B,0))="","",(INDEX('WIP-ERC'!G:G,MATCH(B122,'WIP-ERC'!B:B,0)))),"")</f>
        <v/>
      </c>
      <c r="AH122" s="81" t="str">
        <f>IFERROR(IF(INDEX('WIP-ERC'!H:H,MATCH(B122,'WIP-ERC'!B:B,0))="","",(INDEX('WIP-ERC'!H:H,MATCH(B122,'WIP-ERC'!B:B,0)))),"")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282" t="str">
        <f t="shared" si="24"/>
        <v>CA+0</v>
      </c>
      <c r="BE122" s="334" t="s">
        <v>728</v>
      </c>
      <c r="BF122" s="334" t="s">
        <v>769</v>
      </c>
      <c r="BG122" s="334" t="s">
        <v>724</v>
      </c>
    </row>
    <row r="123" spans="1:59" s="93" customFormat="1" ht="17.5" x14ac:dyDescent="0.35">
      <c r="A123" s="22">
        <f t="shared" si="29"/>
        <v>105</v>
      </c>
      <c r="B123" s="30" t="s">
        <v>104</v>
      </c>
      <c r="C123" s="276" t="s">
        <v>239</v>
      </c>
      <c r="D123" s="56" t="s">
        <v>248</v>
      </c>
      <c r="E123" s="330">
        <v>329.1</v>
      </c>
      <c r="F123" s="330">
        <v>329.1</v>
      </c>
      <c r="G123" s="26" t="str">
        <f>IFERROR(INDEX('WIP-FDN'!D:D,MATCH('Master Sheet'!B123, 'WIP-FDN'!B:B,0)),"")</f>
        <v/>
      </c>
      <c r="H123" s="29"/>
      <c r="I123" s="34"/>
      <c r="J123" s="27"/>
      <c r="K123" s="27"/>
      <c r="L123" s="27"/>
      <c r="M123" s="26" t="s">
        <v>53</v>
      </c>
      <c r="N123" s="29" t="s">
        <v>172</v>
      </c>
      <c r="O123" s="85">
        <v>45412</v>
      </c>
      <c r="P123" s="29" t="s">
        <v>53</v>
      </c>
      <c r="Q123" s="29" t="s">
        <v>230</v>
      </c>
      <c r="R123" s="85">
        <v>45415</v>
      </c>
      <c r="S123" s="29" t="s">
        <v>53</v>
      </c>
      <c r="T123" s="29" t="s">
        <v>230</v>
      </c>
      <c r="U123" s="85">
        <v>45487</v>
      </c>
      <c r="V123" s="34"/>
      <c r="W123" s="29" t="str">
        <f t="array" ref="W123">IF((Y123&lt;&gt;"")*(Z123=""), "WIP", IF((Y123&lt;&gt;"")*(Z123&lt;&gt;""), "Completed", ""))</f>
        <v/>
      </c>
      <c r="X123" s="9" t="str">
        <f t="array" ref="X123">IFERROR(INDEX('WIP-FDN'!E:E, MATCH(1, ('WIP-FDN'!B:B='Master Sheet'!B123)*1, 0)), "")</f>
        <v/>
      </c>
      <c r="Y123" s="81" t="str">
        <f t="array" ref="Y123">IFERROR(IF(INDEX('WIP-FDN'!G:G, MATCH(1, ('WIP-FDN'!B:B=B123)*1, 0)) = "", "", INDEX('WIP-FDN'!G:G, MATCH(1, ('WIP-FDN'!B:B=B123)*1, 0))), "")</f>
        <v/>
      </c>
      <c r="Z123" s="81" t="str">
        <f t="array" ref="Z123">IFERROR(IF(INDEX('WIP-FDN'!H:H, MATCH(1, ('WIP-FDN'!B:B=B123)*1, 0)) = "", "", INDEX('WIP-FDN'!H:H, MATCH(1, ('WIP-FDN'!B:B=B123)*1, 0))), "")</f>
        <v/>
      </c>
      <c r="AA123" s="9" t="str">
        <f t="shared" si="32"/>
        <v/>
      </c>
      <c r="AB123" s="9" t="str">
        <f t="shared" si="30"/>
        <v/>
      </c>
      <c r="AC123" s="81" t="str">
        <f t="shared" si="33"/>
        <v/>
      </c>
      <c r="AD123" s="81" t="str">
        <f t="shared" si="34"/>
        <v/>
      </c>
      <c r="AE123" s="9" t="str">
        <f t="shared" si="31"/>
        <v/>
      </c>
      <c r="AF123" s="9" t="str">
        <f>IFERROR(INDEX('WIP-ERC'!E:E,MATCH(B123, 'WIP-ERC'!B:B,0)),"")</f>
        <v/>
      </c>
      <c r="AG123" s="81" t="str">
        <f>IFERROR(IF(INDEX('WIP-ERC'!G:G,MATCH(B123,'WIP-ERC'!B:B,0))="","",(INDEX('WIP-ERC'!G:G,MATCH(B123,'WIP-ERC'!B:B,0)))),"")</f>
        <v/>
      </c>
      <c r="AH123" s="81" t="str">
        <f>IFERROR(IF(INDEX('WIP-ERC'!H:H,MATCH(B123,'WIP-ERC'!B:B,0))="","",(INDEX('WIP-ERC'!H:H,MATCH(B123,'WIP-ERC'!B:B,0)))),"")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282" t="str">
        <f t="shared" si="24"/>
        <v>CB2+0</v>
      </c>
      <c r="BE123" s="334" t="s">
        <v>728</v>
      </c>
      <c r="BF123" s="334" t="s">
        <v>769</v>
      </c>
      <c r="BG123" s="334" t="s">
        <v>724</v>
      </c>
    </row>
    <row r="124" spans="1:59" s="93" customFormat="1" ht="17.5" x14ac:dyDescent="0.35">
      <c r="A124" s="22">
        <f t="shared" si="29"/>
        <v>106</v>
      </c>
      <c r="B124" s="30" t="s">
        <v>105</v>
      </c>
      <c r="C124" s="276" t="s">
        <v>217</v>
      </c>
      <c r="D124" s="205" t="s">
        <v>207</v>
      </c>
      <c r="E124" s="331">
        <v>281.3</v>
      </c>
      <c r="F124" s="331">
        <v>281.3</v>
      </c>
      <c r="G124" s="26" t="str">
        <f>IFERROR(INDEX('WIP-FDN'!D:D,MATCH('Master Sheet'!B124, 'WIP-FDN'!B:B,0)),"")</f>
        <v>SANDY WET</v>
      </c>
      <c r="H124" s="29"/>
      <c r="I124" s="34"/>
      <c r="J124" s="27"/>
      <c r="K124" s="27"/>
      <c r="L124" s="27"/>
      <c r="M124" s="26" t="s">
        <v>53</v>
      </c>
      <c r="N124" s="29" t="s">
        <v>172</v>
      </c>
      <c r="O124" s="85">
        <v>45412</v>
      </c>
      <c r="P124" s="29" t="s">
        <v>53</v>
      </c>
      <c r="Q124" s="29" t="s">
        <v>230</v>
      </c>
      <c r="R124" s="85">
        <v>45415</v>
      </c>
      <c r="S124" s="29" t="s">
        <v>53</v>
      </c>
      <c r="T124" s="29" t="s">
        <v>230</v>
      </c>
      <c r="U124" s="85">
        <v>45487</v>
      </c>
      <c r="V124" s="34"/>
      <c r="W124" s="29" t="str">
        <f t="array" ref="W124">IF((Y124&lt;&gt;"")*(Z124=""), "WIP", IF((Y124&lt;&gt;"")*(Z124&lt;&gt;""), "Completed", ""))</f>
        <v>Completed</v>
      </c>
      <c r="X124" s="9" t="str">
        <f t="array" ref="X124">IFERROR(INDEX('WIP-FDN'!E:E, MATCH(1, ('WIP-FDN'!B:B='Master Sheet'!B124)*1, 0)), "")</f>
        <v>Dinesh Debnath</v>
      </c>
      <c r="Y124" s="81">
        <f t="array" ref="Y124">IFERROR(IF(INDEX('WIP-FDN'!G:G, MATCH(1, ('WIP-FDN'!B:B=B124)*1, 0)) = "", "", INDEX('WIP-FDN'!G:G, MATCH(1, ('WIP-FDN'!B:B=B124)*1, 0))), "")</f>
        <v>46003</v>
      </c>
      <c r="Z124" s="81">
        <f t="array" ref="Z124">IFERROR(IF(INDEX('WIP-FDN'!H:H, MATCH(1, ('WIP-FDN'!B:B=B124)*1, 0)) = "", "", INDEX('WIP-FDN'!H:H, MATCH(1, ('WIP-FDN'!B:B=B124)*1, 0))), "")</f>
        <v>46014</v>
      </c>
      <c r="AA124" s="9" t="str">
        <f t="shared" si="32"/>
        <v>Completed</v>
      </c>
      <c r="AB124" s="9" t="str">
        <f t="shared" si="30"/>
        <v>Dinesh Debnath</v>
      </c>
      <c r="AC124" s="81">
        <f t="shared" si="33"/>
        <v>46013</v>
      </c>
      <c r="AD124" s="81">
        <f t="shared" si="34"/>
        <v>46015</v>
      </c>
      <c r="AE124" s="9" t="str">
        <f t="shared" si="31"/>
        <v/>
      </c>
      <c r="AF124" s="9" t="str">
        <f>IFERROR(INDEX('WIP-ERC'!E:E,MATCH(B124, 'WIP-ERC'!B:B,0)),"")</f>
        <v/>
      </c>
      <c r="AG124" s="81" t="str">
        <f>IFERROR(IF(INDEX('WIP-ERC'!G:G,MATCH(B124,'WIP-ERC'!B:B,0))="","",(INDEX('WIP-ERC'!G:G,MATCH(B124,'WIP-ERC'!B:B,0)))),"")</f>
        <v/>
      </c>
      <c r="AH124" s="81" t="str">
        <f>IFERROR(IF(INDEX('WIP-ERC'!H:H,MATCH(B124,'WIP-ERC'!B:B,0))="","",(INDEX('WIP-ERC'!H:H,MATCH(B124,'WIP-ERC'!B:B,0)))),"")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282" t="str">
        <f t="shared" si="24"/>
        <v>CA-3</v>
      </c>
      <c r="BE124" s="334" t="s">
        <v>728</v>
      </c>
      <c r="BF124" s="334" t="s">
        <v>769</v>
      </c>
      <c r="BG124" s="334" t="s">
        <v>724</v>
      </c>
    </row>
    <row r="125" spans="1:59" s="93" customFormat="1" ht="17.5" x14ac:dyDescent="0.35">
      <c r="A125" s="22">
        <f t="shared" si="29"/>
        <v>107</v>
      </c>
      <c r="B125" s="30" t="s">
        <v>106</v>
      </c>
      <c r="C125" s="276" t="s">
        <v>521</v>
      </c>
      <c r="D125" s="56" t="s">
        <v>249</v>
      </c>
      <c r="E125" s="330">
        <v>319.7</v>
      </c>
      <c r="F125" s="330">
        <v>319.7</v>
      </c>
      <c r="G125" s="26" t="str">
        <f>IFERROR(INDEX('WIP-FDN'!D:D,MATCH('Master Sheet'!B125, 'WIP-FDN'!B:B,0)),"")</f>
        <v/>
      </c>
      <c r="H125" s="29"/>
      <c r="I125" s="34"/>
      <c r="J125" s="27"/>
      <c r="K125" s="27"/>
      <c r="L125" s="27"/>
      <c r="M125" s="26" t="s">
        <v>53</v>
      </c>
      <c r="N125" s="29" t="s">
        <v>172</v>
      </c>
      <c r="O125" s="85">
        <v>45412</v>
      </c>
      <c r="P125" s="29" t="s">
        <v>53</v>
      </c>
      <c r="Q125" s="29" t="s">
        <v>230</v>
      </c>
      <c r="R125" s="85">
        <v>45415</v>
      </c>
      <c r="S125" s="29" t="s">
        <v>53</v>
      </c>
      <c r="T125" s="29" t="s">
        <v>230</v>
      </c>
      <c r="U125" s="85">
        <v>45487</v>
      </c>
      <c r="V125" s="34"/>
      <c r="W125" s="29" t="str">
        <f t="array" ref="W125">IF((Y125&lt;&gt;"")*(Z125=""), "WIP", IF((Y125&lt;&gt;"")*(Z125&lt;&gt;""), "Completed", ""))</f>
        <v/>
      </c>
      <c r="X125" s="9" t="str">
        <f t="array" ref="X125">IFERROR(INDEX('WIP-FDN'!E:E, MATCH(1, ('WIP-FDN'!B:B='Master Sheet'!B125)*1, 0)), "")</f>
        <v/>
      </c>
      <c r="Y125" s="81" t="str">
        <f t="array" ref="Y125">IFERROR(IF(INDEX('WIP-FDN'!G:G, MATCH(1, ('WIP-FDN'!B:B=B125)*1, 0)) = "", "", INDEX('WIP-FDN'!G:G, MATCH(1, ('WIP-FDN'!B:B=B125)*1, 0))), "")</f>
        <v/>
      </c>
      <c r="Z125" s="81" t="str">
        <f t="array" ref="Z125">IFERROR(IF(INDEX('WIP-FDN'!H:H, MATCH(1, ('WIP-FDN'!B:B=B125)*1, 0)) = "", "", INDEX('WIP-FDN'!H:H, MATCH(1, ('WIP-FDN'!B:B=B125)*1, 0))), "")</f>
        <v/>
      </c>
      <c r="AA125" s="9" t="str">
        <f t="shared" si="32"/>
        <v/>
      </c>
      <c r="AB125" s="9" t="str">
        <f t="shared" si="30"/>
        <v/>
      </c>
      <c r="AC125" s="81" t="str">
        <f t="shared" si="33"/>
        <v/>
      </c>
      <c r="AD125" s="81" t="str">
        <f t="shared" si="34"/>
        <v/>
      </c>
      <c r="AE125" s="9" t="str">
        <f t="shared" si="31"/>
        <v/>
      </c>
      <c r="AF125" s="9" t="str">
        <f>IFERROR(INDEX('WIP-ERC'!E:E,MATCH(B125, 'WIP-ERC'!B:B,0)),"")</f>
        <v/>
      </c>
      <c r="AG125" s="81" t="str">
        <f>IFERROR(IF(INDEX('WIP-ERC'!G:G,MATCH(B125,'WIP-ERC'!B:B,0))="","",(INDEX('WIP-ERC'!G:G,MATCH(B125,'WIP-ERC'!B:B,0)))),"")</f>
        <v/>
      </c>
      <c r="AH125" s="81" t="str">
        <f>IFERROR(IF(INDEX('WIP-ERC'!H:H,MATCH(B125,'WIP-ERC'!B:B,0))="","",(INDEX('WIP-ERC'!H:H,MATCH(B125,'WIP-ERC'!B:B,0)))),"")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282" t="str">
        <f t="shared" si="24"/>
        <v>CD45-3</v>
      </c>
      <c r="BE125" s="334" t="s">
        <v>763</v>
      </c>
      <c r="BF125" s="334" t="s">
        <v>769</v>
      </c>
      <c r="BG125" s="334" t="s">
        <v>724</v>
      </c>
    </row>
    <row r="126" spans="1:59" s="93" customFormat="1" ht="17.5" x14ac:dyDescent="0.35">
      <c r="A126" s="22">
        <f t="shared" si="29"/>
        <v>108</v>
      </c>
      <c r="B126" s="30" t="s">
        <v>107</v>
      </c>
      <c r="C126" s="276" t="s">
        <v>521</v>
      </c>
      <c r="D126" s="56" t="s">
        <v>250</v>
      </c>
      <c r="E126" s="330">
        <v>388.6</v>
      </c>
      <c r="F126" s="330">
        <v>388.6</v>
      </c>
      <c r="G126" s="26" t="str">
        <f>IFERROR(INDEX('WIP-FDN'!D:D,MATCH('Master Sheet'!B126, 'WIP-FDN'!B:B,0)),"")</f>
        <v/>
      </c>
      <c r="H126" s="29"/>
      <c r="I126" s="34"/>
      <c r="J126" s="27"/>
      <c r="K126" s="27"/>
      <c r="L126" s="27"/>
      <c r="M126" s="26" t="s">
        <v>53</v>
      </c>
      <c r="N126" s="29" t="s">
        <v>172</v>
      </c>
      <c r="O126" s="85">
        <v>45412</v>
      </c>
      <c r="P126" s="29" t="s">
        <v>53</v>
      </c>
      <c r="Q126" s="29" t="s">
        <v>230</v>
      </c>
      <c r="R126" s="85">
        <v>45415</v>
      </c>
      <c r="S126" s="29" t="s">
        <v>53</v>
      </c>
      <c r="T126" s="29" t="s">
        <v>230</v>
      </c>
      <c r="U126" s="85">
        <v>45487</v>
      </c>
      <c r="V126" s="34"/>
      <c r="W126" s="29" t="str">
        <f t="array" ref="W126">IF((Y126&lt;&gt;"")*(Z126=""), "WIP", IF((Y126&lt;&gt;"")*(Z126&lt;&gt;""), "Completed", ""))</f>
        <v/>
      </c>
      <c r="X126" s="9" t="str">
        <f t="array" ref="X126">IFERROR(INDEX('WIP-FDN'!E:E, MATCH(1, ('WIP-FDN'!B:B='Master Sheet'!B126)*1, 0)), "")</f>
        <v/>
      </c>
      <c r="Y126" s="81" t="str">
        <f t="array" ref="Y126">IFERROR(IF(INDEX('WIP-FDN'!G:G, MATCH(1, ('WIP-FDN'!B:B=B126)*1, 0)) = "", "", INDEX('WIP-FDN'!G:G, MATCH(1, ('WIP-FDN'!B:B=B126)*1, 0))), "")</f>
        <v/>
      </c>
      <c r="Z126" s="81" t="str">
        <f t="array" ref="Z126">IFERROR(IF(INDEX('WIP-FDN'!H:H, MATCH(1, ('WIP-FDN'!B:B=B126)*1, 0)) = "", "", INDEX('WIP-FDN'!H:H, MATCH(1, ('WIP-FDN'!B:B=B126)*1, 0))), "")</f>
        <v/>
      </c>
      <c r="AA126" s="9" t="str">
        <f t="shared" si="32"/>
        <v/>
      </c>
      <c r="AB126" s="9" t="str">
        <f t="shared" si="30"/>
        <v/>
      </c>
      <c r="AC126" s="81" t="str">
        <f t="shared" si="33"/>
        <v/>
      </c>
      <c r="AD126" s="81" t="str">
        <f t="shared" si="34"/>
        <v/>
      </c>
      <c r="AE126" s="9" t="str">
        <f t="shared" si="31"/>
        <v/>
      </c>
      <c r="AF126" s="9" t="str">
        <f>IFERROR(INDEX('WIP-ERC'!E:E,MATCH(B126, 'WIP-ERC'!B:B,0)),"")</f>
        <v/>
      </c>
      <c r="AG126" s="81" t="str">
        <f>IFERROR(IF(INDEX('WIP-ERC'!G:G,MATCH(B126,'WIP-ERC'!B:B,0))="","",(INDEX('WIP-ERC'!G:G,MATCH(B126,'WIP-ERC'!B:B,0)))),"")</f>
        <v/>
      </c>
      <c r="AH126" s="81" t="str">
        <f>IFERROR(IF(INDEX('WIP-ERC'!H:H,MATCH(B126,'WIP-ERC'!B:B,0))="","",(INDEX('WIP-ERC'!H:H,MATCH(B126,'WIP-ERC'!B:B,0)))),"")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282" t="str">
        <f t="shared" si="24"/>
        <v>CD45-3</v>
      </c>
      <c r="BE126" s="334" t="s">
        <v>728</v>
      </c>
      <c r="BF126" s="334" t="s">
        <v>769</v>
      </c>
      <c r="BG126" s="334" t="s">
        <v>724</v>
      </c>
    </row>
    <row r="127" spans="1:59" s="93" customFormat="1" ht="17.5" x14ac:dyDescent="0.35">
      <c r="A127" s="22">
        <f t="shared" si="29"/>
        <v>109</v>
      </c>
      <c r="B127" s="30" t="s">
        <v>108</v>
      </c>
      <c r="C127" s="276" t="s">
        <v>241</v>
      </c>
      <c r="D127" s="56" t="s">
        <v>251</v>
      </c>
      <c r="E127" s="330">
        <v>181.6</v>
      </c>
      <c r="F127" s="330">
        <v>181.6</v>
      </c>
      <c r="G127" s="26" t="str">
        <f>IFERROR(INDEX('WIP-FDN'!D:D,MATCH('Master Sheet'!B127, 'WIP-FDN'!B:B,0)),"")</f>
        <v/>
      </c>
      <c r="H127" s="29"/>
      <c r="I127" s="305"/>
      <c r="J127" s="27"/>
      <c r="K127" s="27"/>
      <c r="L127" s="27"/>
      <c r="M127" s="26" t="s">
        <v>53</v>
      </c>
      <c r="N127" s="29" t="s">
        <v>172</v>
      </c>
      <c r="O127" s="85">
        <v>45412</v>
      </c>
      <c r="P127" s="29" t="s">
        <v>53</v>
      </c>
      <c r="Q127" s="29" t="s">
        <v>230</v>
      </c>
      <c r="R127" s="85">
        <v>45415</v>
      </c>
      <c r="S127" s="29" t="s">
        <v>53</v>
      </c>
      <c r="T127" s="29" t="s">
        <v>230</v>
      </c>
      <c r="U127" s="85">
        <v>45487</v>
      </c>
      <c r="V127" s="34"/>
      <c r="W127" s="29" t="str">
        <f t="array" ref="W127">IF((Y127&lt;&gt;"")*(Z127=""), "WIP", IF((Y127&lt;&gt;"")*(Z127&lt;&gt;""), "Completed", ""))</f>
        <v/>
      </c>
      <c r="X127" s="9" t="str">
        <f t="array" ref="X127">IFERROR(INDEX('WIP-FDN'!E:E, MATCH(1, ('WIP-FDN'!B:B='Master Sheet'!B127)*1, 0)), "")</f>
        <v/>
      </c>
      <c r="Y127" s="81" t="str">
        <f t="array" ref="Y127">IFERROR(IF(INDEX('WIP-FDN'!G:G, MATCH(1, ('WIP-FDN'!B:B=B127)*1, 0)) = "", "", INDEX('WIP-FDN'!G:G, MATCH(1, ('WIP-FDN'!B:B=B127)*1, 0))), "")</f>
        <v/>
      </c>
      <c r="Z127" s="81" t="str">
        <f t="array" ref="Z127">IFERROR(IF(INDEX('WIP-FDN'!H:H, MATCH(1, ('WIP-FDN'!B:B=B127)*1, 0)) = "", "", INDEX('WIP-FDN'!H:H, MATCH(1, ('WIP-FDN'!B:B=B127)*1, 0))), "")</f>
        <v/>
      </c>
      <c r="AA127" s="9" t="str">
        <f t="shared" si="32"/>
        <v/>
      </c>
      <c r="AB127" s="9" t="str">
        <f t="shared" si="30"/>
        <v/>
      </c>
      <c r="AC127" s="81" t="str">
        <f t="shared" si="33"/>
        <v/>
      </c>
      <c r="AD127" s="81" t="str">
        <f t="shared" si="34"/>
        <v/>
      </c>
      <c r="AE127" s="9" t="str">
        <f t="shared" si="31"/>
        <v/>
      </c>
      <c r="AF127" s="9" t="str">
        <f>IFERROR(INDEX('WIP-ERC'!E:E,MATCH(B127, 'WIP-ERC'!B:B,0)),"")</f>
        <v/>
      </c>
      <c r="AG127" s="81" t="str">
        <f>IFERROR(IF(INDEX('WIP-ERC'!G:G,MATCH(B127,'WIP-ERC'!B:B,0))="","",(INDEX('WIP-ERC'!G:G,MATCH(B127,'WIP-ERC'!B:B,0)))),"")</f>
        <v/>
      </c>
      <c r="AH127" s="81" t="str">
        <f>IFERROR(IF(INDEX('WIP-ERC'!H:H,MATCH(B127,'WIP-ERC'!B:B,0))="","",(INDEX('WIP-ERC'!H:H,MATCH(B127,'WIP-ERC'!B:B,0)))),"")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282" t="str">
        <f t="shared" si="24"/>
        <v>CC2+3</v>
      </c>
      <c r="BE127" s="334" t="s">
        <v>728</v>
      </c>
      <c r="BF127" s="334" t="s">
        <v>769</v>
      </c>
      <c r="BG127" s="334" t="s">
        <v>724</v>
      </c>
    </row>
    <row r="128" spans="1:59" s="93" customFormat="1" ht="17.5" x14ac:dyDescent="0.35">
      <c r="A128" s="22">
        <f t="shared" si="29"/>
        <v>110</v>
      </c>
      <c r="B128" s="30" t="s">
        <v>109</v>
      </c>
      <c r="C128" s="276" t="s">
        <v>210</v>
      </c>
      <c r="D128" s="56" t="s">
        <v>252</v>
      </c>
      <c r="E128" s="330">
        <v>257.8</v>
      </c>
      <c r="F128" s="330">
        <v>257.8</v>
      </c>
      <c r="G128" s="26" t="str">
        <f>IFERROR(INDEX('WIP-FDN'!D:D,MATCH('Master Sheet'!B128, 'WIP-FDN'!B:B,0)),"")</f>
        <v/>
      </c>
      <c r="H128" s="29"/>
      <c r="I128" s="305" t="s">
        <v>686</v>
      </c>
      <c r="J128" s="27"/>
      <c r="K128" s="27"/>
      <c r="L128" s="27"/>
      <c r="M128" s="26" t="s">
        <v>53</v>
      </c>
      <c r="N128" s="29" t="s">
        <v>172</v>
      </c>
      <c r="O128" s="85">
        <v>45412</v>
      </c>
      <c r="P128" s="29" t="s">
        <v>53</v>
      </c>
      <c r="Q128" s="29" t="s">
        <v>230</v>
      </c>
      <c r="R128" s="85">
        <v>45415</v>
      </c>
      <c r="S128" s="29" t="s">
        <v>53</v>
      </c>
      <c r="T128" s="29" t="s">
        <v>230</v>
      </c>
      <c r="U128" s="85">
        <v>45487</v>
      </c>
      <c r="V128" s="34"/>
      <c r="W128" s="29" t="str">
        <f t="array" ref="W128">IF((Y128&lt;&gt;"")*(Z128=""), "WIP", IF((Y128&lt;&gt;"")*(Z128&lt;&gt;""), "Completed", ""))</f>
        <v/>
      </c>
      <c r="X128" s="9" t="str">
        <f t="array" ref="X128">IFERROR(INDEX('WIP-FDN'!E:E, MATCH(1, ('WIP-FDN'!B:B='Master Sheet'!B128)*1, 0)), "")</f>
        <v/>
      </c>
      <c r="Y128" s="81" t="str">
        <f t="array" ref="Y128">IFERROR(IF(INDEX('WIP-FDN'!G:G, MATCH(1, ('WIP-FDN'!B:B=B128)*1, 0)) = "", "", INDEX('WIP-FDN'!G:G, MATCH(1, ('WIP-FDN'!B:B=B128)*1, 0))), "")</f>
        <v/>
      </c>
      <c r="Z128" s="81" t="str">
        <f t="array" ref="Z128">IFERROR(IF(INDEX('WIP-FDN'!H:H, MATCH(1, ('WIP-FDN'!B:B=B128)*1, 0)) = "", "", INDEX('WIP-FDN'!H:H, MATCH(1, ('WIP-FDN'!B:B=B128)*1, 0))), "")</f>
        <v/>
      </c>
      <c r="AA128" s="9"/>
      <c r="AB128" s="9" t="str">
        <f t="shared" si="30"/>
        <v/>
      </c>
      <c r="AC128" s="81"/>
      <c r="AD128" s="81"/>
      <c r="AE128" s="9" t="str">
        <f t="shared" si="31"/>
        <v/>
      </c>
      <c r="AF128" s="9" t="str">
        <f>IFERROR(INDEX('WIP-ERC'!E:E,MATCH(B128, 'WIP-ERC'!B:B,0)),"")</f>
        <v/>
      </c>
      <c r="AG128" s="81" t="str">
        <f>IFERROR(IF(INDEX('WIP-ERC'!G:G,MATCH(B128,'WIP-ERC'!B:B,0))="","",(INDEX('WIP-ERC'!G:G,MATCH(B128,'WIP-ERC'!B:B,0)))),"")</f>
        <v/>
      </c>
      <c r="AH128" s="81" t="str">
        <f>IFERROR(IF(INDEX('WIP-ERC'!H:H,MATCH(B128,'WIP-ERC'!B:B,0))="","",(INDEX('WIP-ERC'!H:H,MATCH(B128,'WIP-ERC'!B:B,0)))),"")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282" t="str">
        <f t="shared" si="24"/>
        <v>CC1+0</v>
      </c>
      <c r="BE128" s="334" t="s">
        <v>728</v>
      </c>
      <c r="BF128" s="334" t="s">
        <v>769</v>
      </c>
      <c r="BG128" s="334" t="s">
        <v>724</v>
      </c>
    </row>
    <row r="129" spans="1:59" s="93" customFormat="1" ht="17.5" x14ac:dyDescent="0.35">
      <c r="A129" s="22">
        <f t="shared" si="29"/>
        <v>111</v>
      </c>
      <c r="B129" s="30" t="s">
        <v>232</v>
      </c>
      <c r="C129" s="276" t="s">
        <v>242</v>
      </c>
      <c r="D129" s="56" t="s">
        <v>207</v>
      </c>
      <c r="E129" s="330">
        <v>205.5</v>
      </c>
      <c r="F129" s="330">
        <v>205.5</v>
      </c>
      <c r="G129" s="26" t="str">
        <f>IFERROR(INDEX('WIP-FDN'!D:D,MATCH('Master Sheet'!B129, 'WIP-FDN'!B:B,0)),"")</f>
        <v>SANDY PS</v>
      </c>
      <c r="H129" s="29"/>
      <c r="I129" s="305"/>
      <c r="J129" s="27"/>
      <c r="K129" s="27"/>
      <c r="L129" s="27"/>
      <c r="M129" s="26" t="s">
        <v>53</v>
      </c>
      <c r="N129" s="29" t="s">
        <v>172</v>
      </c>
      <c r="O129" s="85">
        <v>45412</v>
      </c>
      <c r="P129" s="29" t="s">
        <v>53</v>
      </c>
      <c r="Q129" s="29" t="s">
        <v>230</v>
      </c>
      <c r="R129" s="85">
        <v>45415</v>
      </c>
      <c r="S129" s="29" t="s">
        <v>53</v>
      </c>
      <c r="T129" s="29" t="s">
        <v>230</v>
      </c>
      <c r="U129" s="85">
        <v>45487</v>
      </c>
      <c r="V129" s="34"/>
      <c r="W129" s="29" t="str">
        <f t="array" ref="W129">IF((Y129&lt;&gt;"")*(Z129=""), "WIP", IF((Y129&lt;&gt;"")*(Z129&lt;&gt;""), "Completed", ""))</f>
        <v>Completed</v>
      </c>
      <c r="X129" s="9" t="str">
        <f t="array" ref="X129">IFERROR(INDEX('WIP-FDN'!E:E, MATCH(1, ('WIP-FDN'!B:B='Master Sheet'!B129)*1, 0)), "")</f>
        <v>Bipul Debnath</v>
      </c>
      <c r="Y129" s="81">
        <f t="array" ref="Y129">IFERROR(IF(INDEX('WIP-FDN'!G:G, MATCH(1, ('WIP-FDN'!B:B=B129)*1, 0)) = "", "", INDEX('WIP-FDN'!G:G, MATCH(1, ('WIP-FDN'!B:B=B129)*1, 0))), "")</f>
        <v>45984</v>
      </c>
      <c r="Z129" s="81">
        <f t="array" ref="Z129">IFERROR(IF(INDEX('WIP-FDN'!H:H, MATCH(1, ('WIP-FDN'!B:B=B129)*1, 0)) = "", "", INDEX('WIP-FDN'!H:H, MATCH(1, ('WIP-FDN'!B:B=B129)*1, 0))), "")</f>
        <v>45993</v>
      </c>
      <c r="AA129" s="9" t="str">
        <f t="shared" si="32"/>
        <v>Completed</v>
      </c>
      <c r="AB129" s="9" t="str">
        <f t="shared" si="30"/>
        <v>Bipul Debnath</v>
      </c>
      <c r="AC129" s="81">
        <f t="shared" si="33"/>
        <v>45992</v>
      </c>
      <c r="AD129" s="81">
        <f t="shared" si="34"/>
        <v>45994</v>
      </c>
      <c r="AE129" s="9" t="str">
        <f t="shared" si="31"/>
        <v/>
      </c>
      <c r="AF129" s="9" t="str">
        <f>IFERROR(INDEX('WIP-ERC'!E:E,MATCH(B129, 'WIP-ERC'!B:B,0)),"")</f>
        <v/>
      </c>
      <c r="AG129" s="81" t="str">
        <f>IFERROR(IF(INDEX('WIP-ERC'!G:G,MATCH(B129,'WIP-ERC'!B:B,0))="","",(INDEX('WIP-ERC'!G:G,MATCH(B129,'WIP-ERC'!B:B,0)))),"")</f>
        <v/>
      </c>
      <c r="AH129" s="81" t="str">
        <f>IFERROR(IF(INDEX('WIP-ERC'!H:H,MATCH(B129,'WIP-ERC'!B:B,0))="","",(INDEX('WIP-ERC'!H:H,MATCH(B129,'WIP-ERC'!B:B,0)))),"")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282" t="str">
        <f t="shared" si="24"/>
        <v>CB1+9</v>
      </c>
      <c r="BE129" s="334" t="s">
        <v>770</v>
      </c>
      <c r="BF129" s="334" t="s">
        <v>769</v>
      </c>
      <c r="BG129" s="334" t="s">
        <v>724</v>
      </c>
    </row>
    <row r="130" spans="1:59" s="93" customFormat="1" ht="17.5" x14ac:dyDescent="0.35">
      <c r="A130" s="22">
        <f t="shared" si="29"/>
        <v>112</v>
      </c>
      <c r="B130" s="30" t="s">
        <v>110</v>
      </c>
      <c r="C130" s="276" t="s">
        <v>243</v>
      </c>
      <c r="D130" s="56" t="s">
        <v>253</v>
      </c>
      <c r="E130" s="330">
        <v>320.89999999999998</v>
      </c>
      <c r="F130" s="330">
        <v>320.89999999999998</v>
      </c>
      <c r="G130" s="26" t="str">
        <f>IFERROR(INDEX('WIP-FDN'!D:D,MATCH('Master Sheet'!B130, 'WIP-FDN'!B:B,0)),"")</f>
        <v/>
      </c>
      <c r="H130" s="29"/>
      <c r="I130" s="305" t="s">
        <v>686</v>
      </c>
      <c r="J130" s="27"/>
      <c r="K130" s="27"/>
      <c r="L130" s="27"/>
      <c r="M130" s="26" t="s">
        <v>53</v>
      </c>
      <c r="N130" s="29" t="s">
        <v>172</v>
      </c>
      <c r="O130" s="85">
        <v>45412</v>
      </c>
      <c r="P130" s="29" t="s">
        <v>53</v>
      </c>
      <c r="Q130" s="29" t="s">
        <v>230</v>
      </c>
      <c r="R130" s="85">
        <v>45415</v>
      </c>
      <c r="S130" s="29" t="s">
        <v>53</v>
      </c>
      <c r="T130" s="29" t="s">
        <v>230</v>
      </c>
      <c r="U130" s="85">
        <v>45487</v>
      </c>
      <c r="V130" s="34"/>
      <c r="W130" s="29" t="str">
        <f t="array" ref="W130">IF((Y130&lt;&gt;"")*(Z130=""), "WIP", IF((Y130&lt;&gt;"")*(Z130&lt;&gt;""), "Completed", ""))</f>
        <v/>
      </c>
      <c r="X130" s="9" t="str">
        <f t="array" ref="X130">IFERROR(INDEX('WIP-FDN'!E:E, MATCH(1, ('WIP-FDN'!B:B='Master Sheet'!B130)*1, 0)), "")</f>
        <v/>
      </c>
      <c r="Y130" s="81" t="str">
        <f t="array" ref="Y130">IFERROR(IF(INDEX('WIP-FDN'!G:G, MATCH(1, ('WIP-FDN'!B:B=B130)*1, 0)) = "", "", INDEX('WIP-FDN'!G:G, MATCH(1, ('WIP-FDN'!B:B=B130)*1, 0))), "")</f>
        <v/>
      </c>
      <c r="Z130" s="81" t="str">
        <f t="array" ref="Z130">IFERROR(IF(INDEX('WIP-FDN'!H:H, MATCH(1, ('WIP-FDN'!B:B=B130)*1, 0)) = "", "", INDEX('WIP-FDN'!H:H, MATCH(1, ('WIP-FDN'!B:B=B130)*1, 0))), "")</f>
        <v/>
      </c>
      <c r="AA130" s="9" t="str">
        <f t="shared" si="32"/>
        <v/>
      </c>
      <c r="AB130" s="9" t="str">
        <f t="shared" si="30"/>
        <v/>
      </c>
      <c r="AC130" s="81" t="str">
        <f t="shared" si="33"/>
        <v/>
      </c>
      <c r="AD130" s="81" t="str">
        <f t="shared" si="34"/>
        <v/>
      </c>
      <c r="AE130" s="9" t="str">
        <f t="shared" si="31"/>
        <v/>
      </c>
      <c r="AF130" s="9" t="str">
        <f>IFERROR(INDEX('WIP-ERC'!E:E,MATCH(B130, 'WIP-ERC'!B:B,0)),"")</f>
        <v/>
      </c>
      <c r="AG130" s="81" t="str">
        <f>IFERROR(IF(INDEX('WIP-ERC'!G:G,MATCH(B130,'WIP-ERC'!B:B,0))="","",(INDEX('WIP-ERC'!G:G,MATCH(B130,'WIP-ERC'!B:B,0)))),"")</f>
        <v/>
      </c>
      <c r="AH130" s="81" t="str">
        <f>IFERROR(IF(INDEX('WIP-ERC'!H:H,MATCH(B130,'WIP-ERC'!B:B,0))="","",(INDEX('WIP-ERC'!H:H,MATCH(B130,'WIP-ERC'!B:B,0)))),"")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282" t="str">
        <f t="shared" si="24"/>
        <v>CD45+6</v>
      </c>
      <c r="BE130" s="334" t="s">
        <v>770</v>
      </c>
      <c r="BF130" s="334" t="s">
        <v>769</v>
      </c>
      <c r="BG130" s="334" t="s">
        <v>724</v>
      </c>
    </row>
    <row r="131" spans="1:59" s="93" customFormat="1" ht="17.5" x14ac:dyDescent="0.35">
      <c r="A131" s="22">
        <f t="shared" si="29"/>
        <v>113</v>
      </c>
      <c r="B131" s="30" t="s">
        <v>111</v>
      </c>
      <c r="C131" s="276" t="s">
        <v>244</v>
      </c>
      <c r="D131" s="56" t="s">
        <v>254</v>
      </c>
      <c r="E131" s="330">
        <v>451.2</v>
      </c>
      <c r="F131" s="330">
        <v>451.2</v>
      </c>
      <c r="G131" s="26" t="str">
        <f>IFERROR(INDEX('WIP-FDN'!D:D,MATCH('Master Sheet'!B131, 'WIP-FDN'!B:B,0)),"")</f>
        <v/>
      </c>
      <c r="H131" s="29"/>
      <c r="I131" s="34"/>
      <c r="J131" s="27"/>
      <c r="K131" s="27"/>
      <c r="L131" s="27"/>
      <c r="M131" s="26" t="s">
        <v>53</v>
      </c>
      <c r="N131" s="29" t="s">
        <v>172</v>
      </c>
      <c r="O131" s="85">
        <v>45412</v>
      </c>
      <c r="P131" s="29" t="s">
        <v>53</v>
      </c>
      <c r="Q131" s="29" t="s">
        <v>230</v>
      </c>
      <c r="R131" s="85">
        <v>45415</v>
      </c>
      <c r="S131" s="29" t="s">
        <v>53</v>
      </c>
      <c r="T131" s="29" t="s">
        <v>230</v>
      </c>
      <c r="U131" s="85">
        <v>45487</v>
      </c>
      <c r="V131" s="34"/>
      <c r="W131" s="29" t="str">
        <f t="array" ref="W131">IF((Y131&lt;&gt;"")*(Z131=""), "WIP", IF((Y131&lt;&gt;"")*(Z131&lt;&gt;""), "Completed", ""))</f>
        <v/>
      </c>
      <c r="X131" s="9" t="str">
        <f t="array" ref="X131">IFERROR(INDEX('WIP-FDN'!E:E, MATCH(1, ('WIP-FDN'!B:B='Master Sheet'!B131)*1, 0)), "")</f>
        <v/>
      </c>
      <c r="Y131" s="81" t="str">
        <f t="array" ref="Y131">IFERROR(IF(INDEX('WIP-FDN'!G:G, MATCH(1, ('WIP-FDN'!B:B=B131)*1, 0)) = "", "", INDEX('WIP-FDN'!G:G, MATCH(1, ('WIP-FDN'!B:B=B131)*1, 0))), "")</f>
        <v/>
      </c>
      <c r="Z131" s="81" t="str">
        <f t="array" ref="Z131">IFERROR(IF(INDEX('WIP-FDN'!H:H, MATCH(1, ('WIP-FDN'!B:B=B131)*1, 0)) = "", "", INDEX('WIP-FDN'!H:H, MATCH(1, ('WIP-FDN'!B:B=B131)*1, 0))), "")</f>
        <v/>
      </c>
      <c r="AA131" s="9" t="str">
        <f t="shared" si="32"/>
        <v/>
      </c>
      <c r="AB131" s="9" t="str">
        <f t="shared" si="30"/>
        <v/>
      </c>
      <c r="AC131" s="81" t="str">
        <f t="shared" si="33"/>
        <v/>
      </c>
      <c r="AD131" s="81" t="str">
        <f t="shared" si="34"/>
        <v/>
      </c>
      <c r="AE131" s="9" t="str">
        <f t="shared" si="31"/>
        <v/>
      </c>
      <c r="AF131" s="9" t="str">
        <f>IFERROR(INDEX('WIP-ERC'!E:E,MATCH(B131, 'WIP-ERC'!B:B,0)),"")</f>
        <v/>
      </c>
      <c r="AG131" s="81" t="str">
        <f>IFERROR(IF(INDEX('WIP-ERC'!G:G,MATCH(B131,'WIP-ERC'!B:B,0))="","",(INDEX('WIP-ERC'!G:G,MATCH(B131,'WIP-ERC'!B:B,0)))),"")</f>
        <v/>
      </c>
      <c r="AH131" s="81" t="str">
        <f>IFERROR(IF(INDEX('WIP-ERC'!H:H,MATCH(B131,'WIP-ERC'!B:B,0))="","",(INDEX('WIP-ERC'!H:H,MATCH(B131,'WIP-ERC'!B:B,0)))),"")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282" t="str">
        <f t="shared" si="24"/>
        <v>CC2+9</v>
      </c>
      <c r="BE131" s="334" t="s">
        <v>770</v>
      </c>
      <c r="BF131" s="334" t="s">
        <v>769</v>
      </c>
      <c r="BG131" s="334" t="s">
        <v>724</v>
      </c>
    </row>
    <row r="132" spans="1:59" s="93" customFormat="1" ht="17.5" x14ac:dyDescent="0.35">
      <c r="A132" s="22">
        <f t="shared" si="29"/>
        <v>114</v>
      </c>
      <c r="B132" s="30" t="s">
        <v>69</v>
      </c>
      <c r="C132" s="276" t="s">
        <v>245</v>
      </c>
      <c r="D132" s="56" t="s">
        <v>255</v>
      </c>
      <c r="E132" s="330">
        <v>362.036</v>
      </c>
      <c r="F132" s="330">
        <v>362.036</v>
      </c>
      <c r="G132" s="26" t="str">
        <f>IFERROR(INDEX('WIP-FDN'!D:D,MATCH('Master Sheet'!B132, 'WIP-FDN'!B:B,0)),"")</f>
        <v/>
      </c>
      <c r="H132" s="29"/>
      <c r="I132" s="34"/>
      <c r="J132" s="27"/>
      <c r="K132" s="27"/>
      <c r="L132" s="27"/>
      <c r="M132" s="26" t="s">
        <v>53</v>
      </c>
      <c r="N132" s="29" t="s">
        <v>172</v>
      </c>
      <c r="O132" s="85">
        <v>45412</v>
      </c>
      <c r="P132" s="29" t="s">
        <v>53</v>
      </c>
      <c r="Q132" s="29" t="s">
        <v>230</v>
      </c>
      <c r="R132" s="85">
        <v>45415</v>
      </c>
      <c r="S132" s="29" t="s">
        <v>53</v>
      </c>
      <c r="T132" s="29" t="s">
        <v>230</v>
      </c>
      <c r="U132" s="85">
        <v>45487</v>
      </c>
      <c r="V132" s="34"/>
      <c r="W132" s="29" t="str">
        <f t="array" ref="W132">IF((Y132&lt;&gt;"")*(Z132=""), "WIP", IF((Y132&lt;&gt;"")*(Z132&lt;&gt;""), "Completed", ""))</f>
        <v/>
      </c>
      <c r="X132" s="9" t="str">
        <f t="array" ref="X132">IFERROR(INDEX('WIP-FDN'!E:E, MATCH(1, ('WIP-FDN'!B:B='Master Sheet'!B132)*1, 0)), "")</f>
        <v/>
      </c>
      <c r="Y132" s="81" t="str">
        <f t="array" ref="Y132">IFERROR(IF(INDEX('WIP-FDN'!G:G, MATCH(1, ('WIP-FDN'!B:B=B132)*1, 0)) = "", "", INDEX('WIP-FDN'!G:G, MATCH(1, ('WIP-FDN'!B:B=B132)*1, 0))), "")</f>
        <v/>
      </c>
      <c r="Z132" s="81" t="str">
        <f t="array" ref="Z132">IFERROR(IF(INDEX('WIP-FDN'!H:H, MATCH(1, ('WIP-FDN'!B:B=B132)*1, 0)) = "", "", INDEX('WIP-FDN'!H:H, MATCH(1, ('WIP-FDN'!B:B=B132)*1, 0))), "")</f>
        <v/>
      </c>
      <c r="AA132" s="9" t="str">
        <f t="shared" si="32"/>
        <v/>
      </c>
      <c r="AB132" s="9" t="str">
        <f t="shared" si="30"/>
        <v/>
      </c>
      <c r="AC132" s="81" t="str">
        <f t="shared" si="33"/>
        <v/>
      </c>
      <c r="AD132" s="81" t="str">
        <f t="shared" si="34"/>
        <v/>
      </c>
      <c r="AE132" s="9" t="str">
        <f t="shared" si="31"/>
        <v/>
      </c>
      <c r="AF132" s="9" t="str">
        <f>IFERROR(INDEX('WIP-ERC'!E:E,MATCH(B132, 'WIP-ERC'!B:B,0)),"")</f>
        <v/>
      </c>
      <c r="AG132" s="81" t="str">
        <f>IFERROR(IF(INDEX('WIP-ERC'!G:G,MATCH(B132,'WIP-ERC'!B:B,0))="","",(INDEX('WIP-ERC'!G:G,MATCH(B132,'WIP-ERC'!B:B,0)))),"")</f>
        <v/>
      </c>
      <c r="AH132" s="81" t="str">
        <f>IFERROR(IF(INDEX('WIP-ERC'!H:H,MATCH(B132,'WIP-ERC'!B:B,0))="","",(INDEX('WIP-ERC'!H:H,MATCH(B132,'WIP-ERC'!B:B,0)))),"")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282" t="str">
        <f t="shared" si="24"/>
        <v>CD45+3</v>
      </c>
      <c r="BE132" s="334" t="s">
        <v>770</v>
      </c>
      <c r="BF132" s="334" t="s">
        <v>769</v>
      </c>
      <c r="BG132" s="334" t="s">
        <v>724</v>
      </c>
    </row>
    <row r="133" spans="1:59" s="93" customFormat="1" ht="17.5" x14ac:dyDescent="0.35">
      <c r="A133" s="22">
        <f t="shared" si="29"/>
        <v>115</v>
      </c>
      <c r="B133" s="30" t="s">
        <v>112</v>
      </c>
      <c r="C133" s="276" t="s">
        <v>217</v>
      </c>
      <c r="D133" s="56" t="s">
        <v>207</v>
      </c>
      <c r="E133" s="330">
        <v>345.76400000000001</v>
      </c>
      <c r="F133" s="330">
        <v>345.76400000000001</v>
      </c>
      <c r="G133" s="26" t="str">
        <f>IFERROR(INDEX('WIP-FDN'!D:D,MATCH('Master Sheet'!B133, 'WIP-FDN'!B:B,0)),"")</f>
        <v/>
      </c>
      <c r="H133" s="29"/>
      <c r="I133" s="34"/>
      <c r="J133" s="27"/>
      <c r="K133" s="27"/>
      <c r="L133" s="27"/>
      <c r="M133" s="26" t="s">
        <v>53</v>
      </c>
      <c r="N133" s="29" t="s">
        <v>172</v>
      </c>
      <c r="O133" s="85">
        <v>45412</v>
      </c>
      <c r="P133" s="29" t="s">
        <v>53</v>
      </c>
      <c r="Q133" s="29" t="s">
        <v>230</v>
      </c>
      <c r="R133" s="85">
        <v>45415</v>
      </c>
      <c r="S133" s="29" t="s">
        <v>53</v>
      </c>
      <c r="T133" s="29" t="s">
        <v>230</v>
      </c>
      <c r="U133" s="85">
        <v>45487</v>
      </c>
      <c r="V133" s="34"/>
      <c r="W133" s="29" t="str">
        <f t="array" ref="W133">IF((Y133&lt;&gt;"")*(Z133=""), "WIP", IF((Y133&lt;&gt;"")*(Z133&lt;&gt;""), "Completed", ""))</f>
        <v/>
      </c>
      <c r="X133" s="9" t="str">
        <f t="array" ref="X133">IFERROR(INDEX('WIP-FDN'!E:E, MATCH(1, ('WIP-FDN'!B:B='Master Sheet'!B133)*1, 0)), "")</f>
        <v/>
      </c>
      <c r="Y133" s="81" t="str">
        <f t="array" ref="Y133">IFERROR(IF(INDEX('WIP-FDN'!G:G, MATCH(1, ('WIP-FDN'!B:B=B133)*1, 0)) = "", "", INDEX('WIP-FDN'!G:G, MATCH(1, ('WIP-FDN'!B:B=B133)*1, 0))), "")</f>
        <v/>
      </c>
      <c r="Z133" s="81" t="str">
        <f t="array" ref="Z133">IFERROR(IF(INDEX('WIP-FDN'!H:H, MATCH(1, ('WIP-FDN'!B:B=B133)*1, 0)) = "", "", INDEX('WIP-FDN'!H:H, MATCH(1, ('WIP-FDN'!B:B=B133)*1, 0))), "")</f>
        <v/>
      </c>
      <c r="AA133" s="9" t="str">
        <f t="shared" si="32"/>
        <v/>
      </c>
      <c r="AB133" s="9" t="str">
        <f t="shared" si="30"/>
        <v/>
      </c>
      <c r="AC133" s="81" t="str">
        <f t="shared" si="33"/>
        <v/>
      </c>
      <c r="AD133" s="81" t="str">
        <f t="shared" si="34"/>
        <v/>
      </c>
      <c r="AE133" s="9" t="str">
        <f t="shared" si="31"/>
        <v/>
      </c>
      <c r="AF133" s="9" t="str">
        <f>IFERROR(INDEX('WIP-ERC'!E:E,MATCH(B133, 'WIP-ERC'!B:B,0)),"")</f>
        <v/>
      </c>
      <c r="AG133" s="81" t="str">
        <f>IFERROR(IF(INDEX('WIP-ERC'!G:G,MATCH(B133,'WIP-ERC'!B:B,0))="","",(INDEX('WIP-ERC'!G:G,MATCH(B133,'WIP-ERC'!B:B,0)))),"")</f>
        <v/>
      </c>
      <c r="AH133" s="81" t="str">
        <f>IFERROR(IF(INDEX('WIP-ERC'!H:H,MATCH(B133,'WIP-ERC'!B:B,0))="","",(INDEX('WIP-ERC'!H:H,MATCH(B133,'WIP-ERC'!B:B,0)))),"")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282" t="str">
        <f t="shared" si="24"/>
        <v>CA-3</v>
      </c>
      <c r="BE133" s="334" t="s">
        <v>770</v>
      </c>
      <c r="BF133" s="334" t="s">
        <v>769</v>
      </c>
      <c r="BG133" s="334" t="s">
        <v>724</v>
      </c>
    </row>
    <row r="134" spans="1:59" s="93" customFormat="1" ht="17.5" x14ac:dyDescent="0.35">
      <c r="A134" s="22">
        <f t="shared" si="29"/>
        <v>116</v>
      </c>
      <c r="B134" s="30" t="s">
        <v>233</v>
      </c>
      <c r="C134" s="276" t="s">
        <v>217</v>
      </c>
      <c r="D134" s="56" t="s">
        <v>207</v>
      </c>
      <c r="E134" s="330">
        <v>311.93799999999999</v>
      </c>
      <c r="F134" s="330">
        <v>311.93799999999999</v>
      </c>
      <c r="G134" s="26" t="str">
        <f>IFERROR(INDEX('WIP-FDN'!D:D,MATCH('Master Sheet'!B134, 'WIP-FDN'!B:B,0)),"")</f>
        <v/>
      </c>
      <c r="H134" s="29"/>
      <c r="I134" s="34"/>
      <c r="J134" s="27"/>
      <c r="K134" s="27"/>
      <c r="L134" s="27"/>
      <c r="M134" s="26" t="s">
        <v>53</v>
      </c>
      <c r="N134" s="29" t="s">
        <v>172</v>
      </c>
      <c r="O134" s="85">
        <v>45412</v>
      </c>
      <c r="P134" s="29" t="s">
        <v>53</v>
      </c>
      <c r="Q134" s="29" t="s">
        <v>230</v>
      </c>
      <c r="R134" s="85">
        <v>45415</v>
      </c>
      <c r="S134" s="29" t="s">
        <v>53</v>
      </c>
      <c r="T134" s="29" t="s">
        <v>230</v>
      </c>
      <c r="U134" s="85">
        <v>45487</v>
      </c>
      <c r="V134" s="34"/>
      <c r="W134" s="29" t="str">
        <f t="array" ref="W134">IF((Y134&lt;&gt;"")*(Z134=""), "WIP", IF((Y134&lt;&gt;"")*(Z134&lt;&gt;""), "Completed", ""))</f>
        <v/>
      </c>
      <c r="X134" s="9" t="str">
        <f t="array" ref="X134">IFERROR(INDEX('WIP-FDN'!E:E, MATCH(1, ('WIP-FDN'!B:B='Master Sheet'!B134)*1, 0)), "")</f>
        <v/>
      </c>
      <c r="Y134" s="81" t="str">
        <f t="array" ref="Y134">IFERROR(IF(INDEX('WIP-FDN'!G:G, MATCH(1, ('WIP-FDN'!B:B=B134)*1, 0)) = "", "", INDEX('WIP-FDN'!G:G, MATCH(1, ('WIP-FDN'!B:B=B134)*1, 0))), "")</f>
        <v/>
      </c>
      <c r="Z134" s="81" t="str">
        <f t="array" ref="Z134">IFERROR(IF(INDEX('WIP-FDN'!H:H, MATCH(1, ('WIP-FDN'!B:B=B134)*1, 0)) = "", "", INDEX('WIP-FDN'!H:H, MATCH(1, ('WIP-FDN'!B:B=B134)*1, 0))), "")</f>
        <v/>
      </c>
      <c r="AA134" s="9" t="str">
        <f t="shared" si="32"/>
        <v/>
      </c>
      <c r="AB134" s="9" t="str">
        <f t="shared" si="30"/>
        <v/>
      </c>
      <c r="AC134" s="81" t="str">
        <f t="shared" si="33"/>
        <v/>
      </c>
      <c r="AD134" s="81" t="str">
        <f t="shared" si="34"/>
        <v/>
      </c>
      <c r="AE134" s="9" t="str">
        <f t="shared" si="31"/>
        <v/>
      </c>
      <c r="AF134" s="9" t="str">
        <f>IFERROR(INDEX('WIP-ERC'!E:E,MATCH(B134, 'WIP-ERC'!B:B,0)),"")</f>
        <v/>
      </c>
      <c r="AG134" s="81" t="str">
        <f>IFERROR(IF(INDEX('WIP-ERC'!G:G,MATCH(B134,'WIP-ERC'!B:B,0))="","",(INDEX('WIP-ERC'!G:G,MATCH(B134,'WIP-ERC'!B:B,0)))),"")</f>
        <v/>
      </c>
      <c r="AH134" s="81" t="str">
        <f>IFERROR(IF(INDEX('WIP-ERC'!H:H,MATCH(B134,'WIP-ERC'!B:B,0))="","",(INDEX('WIP-ERC'!H:H,MATCH(B134,'WIP-ERC'!B:B,0)))),"")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282" t="str">
        <f t="shared" si="24"/>
        <v>CA-3</v>
      </c>
      <c r="BE134" s="334" t="s">
        <v>770</v>
      </c>
      <c r="BF134" s="334" t="s">
        <v>769</v>
      </c>
      <c r="BG134" s="334" t="s">
        <v>724</v>
      </c>
    </row>
    <row r="135" spans="1:59" s="93" customFormat="1" ht="17.5" x14ac:dyDescent="0.35">
      <c r="A135" s="22">
        <f t="shared" si="29"/>
        <v>117</v>
      </c>
      <c r="B135" s="30" t="s">
        <v>70</v>
      </c>
      <c r="C135" s="276" t="s">
        <v>240</v>
      </c>
      <c r="D135" s="56" t="s">
        <v>256</v>
      </c>
      <c r="E135" s="330">
        <v>377.67599999999999</v>
      </c>
      <c r="F135" s="330">
        <v>377.67599999999999</v>
      </c>
      <c r="G135" s="26" t="str">
        <f>IFERROR(INDEX('WIP-FDN'!D:D,MATCH('Master Sheet'!B135, 'WIP-FDN'!B:B,0)),"")</f>
        <v/>
      </c>
      <c r="H135" s="29" t="s">
        <v>606</v>
      </c>
      <c r="I135" s="34"/>
      <c r="J135" s="27"/>
      <c r="K135" s="27"/>
      <c r="L135" s="27"/>
      <c r="M135" s="26" t="s">
        <v>53</v>
      </c>
      <c r="N135" s="29" t="s">
        <v>172</v>
      </c>
      <c r="O135" s="85">
        <v>45412</v>
      </c>
      <c r="P135" s="29" t="s">
        <v>53</v>
      </c>
      <c r="Q135" s="29" t="s">
        <v>230</v>
      </c>
      <c r="R135" s="85">
        <v>45415</v>
      </c>
      <c r="S135" s="29" t="s">
        <v>53</v>
      </c>
      <c r="T135" s="29" t="s">
        <v>230</v>
      </c>
      <c r="U135" s="85">
        <v>45487</v>
      </c>
      <c r="V135" s="34"/>
      <c r="W135" s="29" t="str">
        <f t="array" ref="W135">IF((Y135&lt;&gt;"")*(Z135=""), "WIP", IF((Y135&lt;&gt;"")*(Z135&lt;&gt;""), "Completed", ""))</f>
        <v/>
      </c>
      <c r="X135" s="9" t="str">
        <f t="array" ref="X135">IFERROR(INDEX('WIP-FDN'!E:E, MATCH(1, ('WIP-FDN'!B:B='Master Sheet'!B135)*1, 0)), "")</f>
        <v/>
      </c>
      <c r="Y135" s="81" t="str">
        <f t="array" ref="Y135">IFERROR(IF(INDEX('WIP-FDN'!G:G, MATCH(1, ('WIP-FDN'!B:B=B135)*1, 0)) = "", "", INDEX('WIP-FDN'!G:G, MATCH(1, ('WIP-FDN'!B:B=B135)*1, 0))), "")</f>
        <v/>
      </c>
      <c r="Z135" s="81" t="str">
        <f t="array" ref="Z135">IFERROR(IF(INDEX('WIP-FDN'!H:H, MATCH(1, ('WIP-FDN'!B:B=B135)*1, 0)) = "", "", INDEX('WIP-FDN'!H:H, MATCH(1, ('WIP-FDN'!B:B=B135)*1, 0))), "")</f>
        <v/>
      </c>
      <c r="AA135" s="9"/>
      <c r="AB135" s="9" t="str">
        <f t="shared" si="30"/>
        <v/>
      </c>
      <c r="AC135" s="81"/>
      <c r="AD135" s="81"/>
      <c r="AE135" s="9" t="str">
        <f t="shared" si="31"/>
        <v/>
      </c>
      <c r="AF135" s="9" t="str">
        <f>IFERROR(INDEX('WIP-ERC'!E:E,MATCH(B135, 'WIP-ERC'!B:B,0)),"")</f>
        <v/>
      </c>
      <c r="AG135" s="81" t="str">
        <f>IFERROR(IF(INDEX('WIP-ERC'!G:G,MATCH(B135,'WIP-ERC'!B:B,0))="","",(INDEX('WIP-ERC'!G:G,MATCH(B135,'WIP-ERC'!B:B,0)))),"")</f>
        <v/>
      </c>
      <c r="AH135" s="81" t="str">
        <f>IFERROR(IF(INDEX('WIP-ERC'!H:H,MATCH(B135,'WIP-ERC'!B:B,0))="","",(INDEX('WIP-ERC'!H:H,MATCH(B135,'WIP-ERC'!B:B,0)))),"")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282" t="str">
        <f t="shared" si="24"/>
        <v>CD45+0_1MRC</v>
      </c>
      <c r="BE135" s="334" t="s">
        <v>771</v>
      </c>
      <c r="BF135" s="334" t="s">
        <v>758</v>
      </c>
      <c r="BG135" s="334" t="s">
        <v>724</v>
      </c>
    </row>
    <row r="136" spans="1:59" s="93" customFormat="1" ht="17.5" x14ac:dyDescent="0.35">
      <c r="A136" s="22">
        <f t="shared" si="29"/>
        <v>118</v>
      </c>
      <c r="B136" s="30" t="s">
        <v>113</v>
      </c>
      <c r="C136" s="276" t="s">
        <v>165</v>
      </c>
      <c r="D136" s="56" t="s">
        <v>207</v>
      </c>
      <c r="E136" s="330">
        <v>390.33199999999999</v>
      </c>
      <c r="F136" s="330">
        <v>390.33199999999999</v>
      </c>
      <c r="G136" s="26" t="str">
        <f>IFERROR(INDEX('WIP-FDN'!D:D,MATCH('Master Sheet'!B136, 'WIP-FDN'!B:B,0)),"")</f>
        <v/>
      </c>
      <c r="H136" s="29"/>
      <c r="I136" s="34"/>
      <c r="J136" s="27"/>
      <c r="K136" s="27"/>
      <c r="L136" s="27"/>
      <c r="M136" s="26" t="s">
        <v>53</v>
      </c>
      <c r="N136" s="29" t="s">
        <v>172</v>
      </c>
      <c r="O136" s="85">
        <v>45412</v>
      </c>
      <c r="P136" s="29" t="s">
        <v>53</v>
      </c>
      <c r="Q136" s="29" t="s">
        <v>230</v>
      </c>
      <c r="R136" s="85">
        <v>45415</v>
      </c>
      <c r="S136" s="29" t="s">
        <v>53</v>
      </c>
      <c r="T136" s="29" t="s">
        <v>230</v>
      </c>
      <c r="U136" s="85">
        <v>45487</v>
      </c>
      <c r="V136" s="34"/>
      <c r="W136" s="29" t="str">
        <f t="array" ref="W136">IF((Y136&lt;&gt;"")*(Z136=""), "WIP", IF((Y136&lt;&gt;"")*(Z136&lt;&gt;""), "Completed", ""))</f>
        <v/>
      </c>
      <c r="X136" s="9" t="str">
        <f t="array" ref="X136">IFERROR(INDEX('WIP-FDN'!E:E, MATCH(1, ('WIP-FDN'!B:B='Master Sheet'!B136)*1, 0)), "")</f>
        <v/>
      </c>
      <c r="Y136" s="81" t="str">
        <f t="array" ref="Y136">IFERROR(IF(INDEX('WIP-FDN'!G:G, MATCH(1, ('WIP-FDN'!B:B=B136)*1, 0)) = "", "", INDEX('WIP-FDN'!G:G, MATCH(1, ('WIP-FDN'!B:B=B136)*1, 0))), "")</f>
        <v/>
      </c>
      <c r="Z136" s="81" t="str">
        <f t="array" ref="Z136">IFERROR(IF(INDEX('WIP-FDN'!H:H, MATCH(1, ('WIP-FDN'!B:B=B136)*1, 0)) = "", "", INDEX('WIP-FDN'!H:H, MATCH(1, ('WIP-FDN'!B:B=B136)*1, 0))), "")</f>
        <v/>
      </c>
      <c r="AA136" s="9" t="str">
        <f t="shared" si="32"/>
        <v/>
      </c>
      <c r="AB136" s="9" t="str">
        <f t="shared" si="30"/>
        <v/>
      </c>
      <c r="AC136" s="81" t="str">
        <f t="shared" si="33"/>
        <v/>
      </c>
      <c r="AD136" s="81" t="str">
        <f t="shared" si="34"/>
        <v/>
      </c>
      <c r="AE136" s="9" t="str">
        <f t="shared" si="31"/>
        <v/>
      </c>
      <c r="AF136" s="9" t="str">
        <f>IFERROR(INDEX('WIP-ERC'!E:E,MATCH(B136, 'WIP-ERC'!B:B,0)),"")</f>
        <v/>
      </c>
      <c r="AG136" s="81" t="str">
        <f>IFERROR(IF(INDEX('WIP-ERC'!G:G,MATCH(B136,'WIP-ERC'!B:B,0))="","",(INDEX('WIP-ERC'!G:G,MATCH(B136,'WIP-ERC'!B:B,0)))),"")</f>
        <v/>
      </c>
      <c r="AH136" s="81" t="str">
        <f>IFERROR(IF(INDEX('WIP-ERC'!H:H,MATCH(B136,'WIP-ERC'!B:B,0))="","",(INDEX('WIP-ERC'!H:H,MATCH(B136,'WIP-ERC'!B:B,0)))),"")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282" t="str">
        <f t="shared" si="24"/>
        <v>CA+0</v>
      </c>
      <c r="BE136" s="334" t="s">
        <v>771</v>
      </c>
      <c r="BF136" s="334" t="s">
        <v>758</v>
      </c>
      <c r="BG136" s="334" t="s">
        <v>724</v>
      </c>
    </row>
    <row r="137" spans="1:59" s="93" customFormat="1" ht="17.5" x14ac:dyDescent="0.35">
      <c r="A137" s="22">
        <f t="shared" si="29"/>
        <v>119</v>
      </c>
      <c r="B137" s="30" t="s">
        <v>234</v>
      </c>
      <c r="C137" s="276" t="s">
        <v>165</v>
      </c>
      <c r="D137" s="56" t="s">
        <v>207</v>
      </c>
      <c r="E137" s="330">
        <v>368.827</v>
      </c>
      <c r="F137" s="330">
        <v>368.827</v>
      </c>
      <c r="G137" s="26" t="str">
        <f>IFERROR(INDEX('WIP-FDN'!D:D,MATCH('Master Sheet'!B137, 'WIP-FDN'!B:B,0)),"")</f>
        <v>SANDY PS</v>
      </c>
      <c r="H137" s="29"/>
      <c r="I137" s="34"/>
      <c r="J137" s="27"/>
      <c r="K137" s="27"/>
      <c r="L137" s="27"/>
      <c r="M137" s="26" t="s">
        <v>53</v>
      </c>
      <c r="N137" s="29" t="s">
        <v>172</v>
      </c>
      <c r="O137" s="85">
        <v>45412</v>
      </c>
      <c r="P137" s="29" t="s">
        <v>53</v>
      </c>
      <c r="Q137" s="29" t="s">
        <v>230</v>
      </c>
      <c r="R137" s="85">
        <v>45415</v>
      </c>
      <c r="S137" s="29" t="s">
        <v>53</v>
      </c>
      <c r="T137" s="29" t="s">
        <v>230</v>
      </c>
      <c r="U137" s="85">
        <v>45487</v>
      </c>
      <c r="V137" s="34"/>
      <c r="W137" s="29" t="str">
        <f t="array" ref="W137">IF((Y137&lt;&gt;"")*(Z137=""), "WIP", IF((Y137&lt;&gt;"")*(Z137&lt;&gt;""), "Completed", ""))</f>
        <v>Completed</v>
      </c>
      <c r="X137" s="9" t="str">
        <f t="array" ref="X137">IFERROR(INDEX('WIP-FDN'!E:E, MATCH(1, ('WIP-FDN'!B:B='Master Sheet'!B137)*1, 0)), "")</f>
        <v>Sansuma Brahma</v>
      </c>
      <c r="Y137" s="81">
        <f t="array" ref="Y137">IFERROR(IF(INDEX('WIP-FDN'!G:G, MATCH(1, ('WIP-FDN'!B:B=B137)*1, 0)) = "", "", INDEX('WIP-FDN'!G:G, MATCH(1, ('WIP-FDN'!B:B=B137)*1, 0))), "")</f>
        <v>45962</v>
      </c>
      <c r="Z137" s="81">
        <f t="array" ref="Z137">IFERROR(IF(INDEX('WIP-FDN'!H:H, MATCH(1, ('WIP-FDN'!B:B=B137)*1, 0)) = "", "", INDEX('WIP-FDN'!H:H, MATCH(1, ('WIP-FDN'!B:B=B137)*1, 0))), "")</f>
        <v>45983</v>
      </c>
      <c r="AA137" s="9" t="str">
        <f t="shared" si="32"/>
        <v>Completed</v>
      </c>
      <c r="AB137" s="9" t="str">
        <f t="shared" si="30"/>
        <v>Sansuma Brahma</v>
      </c>
      <c r="AC137" s="81">
        <f t="shared" si="33"/>
        <v>45982</v>
      </c>
      <c r="AD137" s="81">
        <f t="shared" si="34"/>
        <v>45984</v>
      </c>
      <c r="AE137" s="9" t="str">
        <f t="shared" si="31"/>
        <v/>
      </c>
      <c r="AF137" s="9" t="str">
        <f>IFERROR(INDEX('WIP-ERC'!E:E,MATCH(B137, 'WIP-ERC'!B:B,0)),"")</f>
        <v/>
      </c>
      <c r="AG137" s="81" t="str">
        <f>IFERROR(IF(INDEX('WIP-ERC'!G:G,MATCH(B137,'WIP-ERC'!B:B,0))="","",(INDEX('WIP-ERC'!G:G,MATCH(B137,'WIP-ERC'!B:B,0)))),"")</f>
        <v/>
      </c>
      <c r="AH137" s="81" t="str">
        <f>IFERROR(IF(INDEX('WIP-ERC'!H:H,MATCH(B137,'WIP-ERC'!B:B,0))="","",(INDEX('WIP-ERC'!H:H,MATCH(B137,'WIP-ERC'!B:B,0)))),"")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282" t="str">
        <f t="shared" si="24"/>
        <v>CA+0</v>
      </c>
      <c r="BE137" s="334" t="s">
        <v>772</v>
      </c>
      <c r="BF137" s="334" t="s">
        <v>758</v>
      </c>
      <c r="BG137" s="334" t="s">
        <v>724</v>
      </c>
    </row>
    <row r="138" spans="1:59" s="93" customFormat="1" ht="17.5" x14ac:dyDescent="0.35">
      <c r="A138" s="22">
        <f t="shared" si="29"/>
        <v>120</v>
      </c>
      <c r="B138" s="30" t="s">
        <v>235</v>
      </c>
      <c r="C138" s="276" t="s">
        <v>165</v>
      </c>
      <c r="D138" s="56" t="s">
        <v>207</v>
      </c>
      <c r="E138" s="330">
        <v>366.80099999999999</v>
      </c>
      <c r="F138" s="330">
        <v>366.80099999999999</v>
      </c>
      <c r="G138" s="26" t="str">
        <f>IFERROR(INDEX('WIP-FDN'!D:D,MATCH('Master Sheet'!B138, 'WIP-FDN'!B:B,0)),"")</f>
        <v/>
      </c>
      <c r="H138" s="29"/>
      <c r="I138" s="34"/>
      <c r="J138" s="27"/>
      <c r="K138" s="27"/>
      <c r="L138" s="27"/>
      <c r="M138" s="26" t="s">
        <v>53</v>
      </c>
      <c r="N138" s="29" t="s">
        <v>172</v>
      </c>
      <c r="O138" s="85">
        <v>45412</v>
      </c>
      <c r="P138" s="29" t="s">
        <v>53</v>
      </c>
      <c r="Q138" s="29" t="s">
        <v>230</v>
      </c>
      <c r="R138" s="85">
        <v>45415</v>
      </c>
      <c r="S138" s="29" t="s">
        <v>53</v>
      </c>
      <c r="T138" s="29" t="s">
        <v>230</v>
      </c>
      <c r="U138" s="85">
        <v>45487</v>
      </c>
      <c r="V138" s="34"/>
      <c r="W138" s="29" t="str">
        <f t="array" ref="W138">IF((Y138&lt;&gt;"")*(Z138=""), "WIP", IF((Y138&lt;&gt;"")*(Z138&lt;&gt;""), "Completed", ""))</f>
        <v/>
      </c>
      <c r="X138" s="9" t="str">
        <f t="array" ref="X138">IFERROR(INDEX('WIP-FDN'!E:E, MATCH(1, ('WIP-FDN'!B:B='Master Sheet'!B138)*1, 0)), "")</f>
        <v/>
      </c>
      <c r="Y138" s="81" t="str">
        <f t="array" ref="Y138">IFERROR(IF(INDEX('WIP-FDN'!G:G, MATCH(1, ('WIP-FDN'!B:B=B138)*1, 0)) = "", "", INDEX('WIP-FDN'!G:G, MATCH(1, ('WIP-FDN'!B:B=B138)*1, 0))), "")</f>
        <v/>
      </c>
      <c r="Z138" s="81" t="str">
        <f t="array" ref="Z138">IFERROR(IF(INDEX('WIP-FDN'!H:H, MATCH(1, ('WIP-FDN'!B:B=B138)*1, 0)) = "", "", INDEX('WIP-FDN'!H:H, MATCH(1, ('WIP-FDN'!B:B=B138)*1, 0))), "")</f>
        <v/>
      </c>
      <c r="AA138" s="9" t="str">
        <f t="shared" si="32"/>
        <v/>
      </c>
      <c r="AB138" s="9" t="str">
        <f t="shared" si="30"/>
        <v/>
      </c>
      <c r="AC138" s="81" t="str">
        <f t="shared" si="33"/>
        <v/>
      </c>
      <c r="AD138" s="81" t="str">
        <f t="shared" si="34"/>
        <v/>
      </c>
      <c r="AE138" s="9" t="str">
        <f t="shared" si="31"/>
        <v/>
      </c>
      <c r="AF138" s="9" t="str">
        <f>IFERROR(INDEX('WIP-ERC'!E:E,MATCH(B138, 'WIP-ERC'!B:B,0)),"")</f>
        <v/>
      </c>
      <c r="AG138" s="81" t="str">
        <f>IFERROR(IF(INDEX('WIP-ERC'!G:G,MATCH(B138,'WIP-ERC'!B:B,0))="","",(INDEX('WIP-ERC'!G:G,MATCH(B138,'WIP-ERC'!B:B,0)))),"")</f>
        <v/>
      </c>
      <c r="AH138" s="81" t="str">
        <f>IFERROR(IF(INDEX('WIP-ERC'!H:H,MATCH(B138,'WIP-ERC'!B:B,0))="","",(INDEX('WIP-ERC'!H:H,MATCH(B138,'WIP-ERC'!B:B,0)))),"")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282" t="str">
        <f t="shared" si="24"/>
        <v>CA+0</v>
      </c>
      <c r="BE138" s="334" t="s">
        <v>772</v>
      </c>
      <c r="BF138" s="334" t="s">
        <v>758</v>
      </c>
      <c r="BG138" s="334" t="s">
        <v>724</v>
      </c>
    </row>
    <row r="139" spans="1:59" s="93" customFormat="1" ht="17.5" x14ac:dyDescent="0.35">
      <c r="A139" s="22">
        <f t="shared" si="29"/>
        <v>121</v>
      </c>
      <c r="B139" s="30" t="s">
        <v>71</v>
      </c>
      <c r="C139" s="276" t="s">
        <v>167</v>
      </c>
      <c r="D139" s="56" t="s">
        <v>257</v>
      </c>
      <c r="E139" s="330">
        <v>231.31399999999999</v>
      </c>
      <c r="F139" s="330">
        <v>231.31399999999999</v>
      </c>
      <c r="G139" s="26" t="str">
        <f>IFERROR(INDEX('WIP-FDN'!D:D,MATCH('Master Sheet'!B139, 'WIP-FDN'!B:B,0)),"")</f>
        <v/>
      </c>
      <c r="H139" s="29"/>
      <c r="I139" s="34"/>
      <c r="J139" s="27"/>
      <c r="K139" s="27"/>
      <c r="L139" s="27"/>
      <c r="M139" s="26" t="s">
        <v>53</v>
      </c>
      <c r="N139" s="29" t="s">
        <v>172</v>
      </c>
      <c r="O139" s="85">
        <v>45412</v>
      </c>
      <c r="P139" s="29" t="s">
        <v>53</v>
      </c>
      <c r="Q139" s="29" t="s">
        <v>230</v>
      </c>
      <c r="R139" s="85">
        <v>45415</v>
      </c>
      <c r="S139" s="29" t="s">
        <v>53</v>
      </c>
      <c r="T139" s="29" t="s">
        <v>230</v>
      </c>
      <c r="U139" s="85">
        <v>45487</v>
      </c>
      <c r="V139" s="34"/>
      <c r="W139" s="29" t="str">
        <f t="array" ref="W139">IF((Y139&lt;&gt;"")*(Z139=""), "WIP", IF((Y139&lt;&gt;"")*(Z139&lt;&gt;""), "Completed", ""))</f>
        <v/>
      </c>
      <c r="X139" s="9" t="str">
        <f t="array" ref="X139">IFERROR(INDEX('WIP-FDN'!E:E, MATCH(1, ('WIP-FDN'!B:B='Master Sheet'!B139)*1, 0)), "")</f>
        <v/>
      </c>
      <c r="Y139" s="81" t="str">
        <f t="array" ref="Y139">IFERROR(IF(INDEX('WIP-FDN'!G:G, MATCH(1, ('WIP-FDN'!B:B=B139)*1, 0)) = "", "", INDEX('WIP-FDN'!G:G, MATCH(1, ('WIP-FDN'!B:B=B139)*1, 0))), "")</f>
        <v/>
      </c>
      <c r="Z139" s="81" t="str">
        <f t="array" ref="Z139">IFERROR(IF(INDEX('WIP-FDN'!H:H, MATCH(1, ('WIP-FDN'!B:B=B139)*1, 0)) = "", "", INDEX('WIP-FDN'!H:H, MATCH(1, ('WIP-FDN'!B:B=B139)*1, 0))), "")</f>
        <v/>
      </c>
      <c r="AA139" s="9" t="str">
        <f t="shared" si="32"/>
        <v/>
      </c>
      <c r="AB139" s="9" t="str">
        <f t="shared" si="30"/>
        <v/>
      </c>
      <c r="AC139" s="81" t="str">
        <f t="shared" si="33"/>
        <v/>
      </c>
      <c r="AD139" s="81" t="str">
        <f t="shared" si="34"/>
        <v/>
      </c>
      <c r="AE139" s="9" t="str">
        <f t="shared" si="31"/>
        <v/>
      </c>
      <c r="AF139" s="9" t="str">
        <f>IFERROR(INDEX('WIP-ERC'!E:E,MATCH(B139, 'WIP-ERC'!B:B,0)),"")</f>
        <v/>
      </c>
      <c r="AG139" s="81" t="str">
        <f>IFERROR(IF(INDEX('WIP-ERC'!G:G,MATCH(B139,'WIP-ERC'!B:B,0))="","",(INDEX('WIP-ERC'!G:G,MATCH(B139,'WIP-ERC'!B:B,0)))),"")</f>
        <v/>
      </c>
      <c r="AH139" s="81" t="str">
        <f>IFERROR(IF(INDEX('WIP-ERC'!H:H,MATCH(B139,'WIP-ERC'!B:B,0))="","",(INDEX('WIP-ERC'!H:H,MATCH(B139,'WIP-ERC'!B:B,0)))),"")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282" t="str">
        <f t="shared" si="24"/>
        <v>CC2+0</v>
      </c>
      <c r="BE139" s="334" t="s">
        <v>772</v>
      </c>
      <c r="BF139" s="334" t="s">
        <v>758</v>
      </c>
      <c r="BG139" s="334" t="s">
        <v>724</v>
      </c>
    </row>
    <row r="140" spans="1:59" s="93" customFormat="1" ht="17.5" x14ac:dyDescent="0.35">
      <c r="A140" s="22">
        <f t="shared" si="29"/>
        <v>122</v>
      </c>
      <c r="B140" s="30" t="s">
        <v>114</v>
      </c>
      <c r="C140" s="276" t="s">
        <v>165</v>
      </c>
      <c r="D140" s="56" t="s">
        <v>207</v>
      </c>
      <c r="E140" s="330">
        <v>325.02800000000002</v>
      </c>
      <c r="F140" s="330">
        <v>325.02800000000002</v>
      </c>
      <c r="G140" s="26" t="str">
        <f>IFERROR(INDEX('WIP-FDN'!D:D,MATCH('Master Sheet'!B140, 'WIP-FDN'!B:B,0)),"")</f>
        <v>Sandy PS</v>
      </c>
      <c r="H140" s="29"/>
      <c r="I140" s="34"/>
      <c r="J140" s="27"/>
      <c r="K140" s="27"/>
      <c r="L140" s="27"/>
      <c r="M140" s="26" t="s">
        <v>53</v>
      </c>
      <c r="N140" s="29" t="s">
        <v>172</v>
      </c>
      <c r="O140" s="85">
        <v>45412</v>
      </c>
      <c r="P140" s="29" t="s">
        <v>53</v>
      </c>
      <c r="Q140" s="29" t="s">
        <v>230</v>
      </c>
      <c r="R140" s="85">
        <v>45415</v>
      </c>
      <c r="S140" s="29" t="s">
        <v>53</v>
      </c>
      <c r="T140" s="29" t="s">
        <v>230</v>
      </c>
      <c r="U140" s="85">
        <v>45487</v>
      </c>
      <c r="V140" s="34"/>
      <c r="W140" s="29" t="str">
        <f t="array" ref="W140">IF((Y140&lt;&gt;"")*(Z140=""), "WIP", IF((Y140&lt;&gt;"")*(Z140&lt;&gt;""), "Completed", ""))</f>
        <v>Completed</v>
      </c>
      <c r="X140" s="9" t="str">
        <f t="array" ref="X140">IFERROR(INDEX('WIP-FDN'!E:E, MATCH(1, ('WIP-FDN'!B:B='Master Sheet'!B140)*1, 0)), "")</f>
        <v>Sandan Basumatary</v>
      </c>
      <c r="Y140" s="81">
        <f t="array" ref="Y140">IFERROR(IF(INDEX('WIP-FDN'!G:G, MATCH(1, ('WIP-FDN'!B:B=B140)*1, 0)) = "", "", INDEX('WIP-FDN'!G:G, MATCH(1, ('WIP-FDN'!B:B=B140)*1, 0))), "")</f>
        <v>45984</v>
      </c>
      <c r="Z140" s="81">
        <f t="array" ref="Z140">IFERROR(IF(INDEX('WIP-FDN'!H:H, MATCH(1, ('WIP-FDN'!B:B=B140)*1, 0)) = "", "", INDEX('WIP-FDN'!H:H, MATCH(1, ('WIP-FDN'!B:B=B140)*1, 0))), "")</f>
        <v>46013</v>
      </c>
      <c r="AA140" s="9" t="str">
        <f t="shared" si="32"/>
        <v>Completed</v>
      </c>
      <c r="AB140" s="9" t="str">
        <f t="shared" si="30"/>
        <v>Sandan Basumatary</v>
      </c>
      <c r="AC140" s="81">
        <f t="shared" si="33"/>
        <v>46012</v>
      </c>
      <c r="AD140" s="81">
        <f t="shared" si="34"/>
        <v>46014</v>
      </c>
      <c r="AE140" s="9" t="str">
        <f t="shared" si="31"/>
        <v/>
      </c>
      <c r="AF140" s="9" t="str">
        <f>IFERROR(INDEX('WIP-ERC'!E:E,MATCH(B140, 'WIP-ERC'!B:B,0)),"")</f>
        <v/>
      </c>
      <c r="AG140" s="81" t="str">
        <f>IFERROR(IF(INDEX('WIP-ERC'!G:G,MATCH(B140,'WIP-ERC'!B:B,0))="","",(INDEX('WIP-ERC'!G:G,MATCH(B140,'WIP-ERC'!B:B,0)))),"")</f>
        <v/>
      </c>
      <c r="AH140" s="81" t="str">
        <f>IFERROR(IF(INDEX('WIP-ERC'!H:H,MATCH(B140,'WIP-ERC'!B:B,0))="","",(INDEX('WIP-ERC'!H:H,MATCH(B140,'WIP-ERC'!B:B,0)))),"")</f>
        <v/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282" t="str">
        <f t="shared" si="24"/>
        <v>CA+0</v>
      </c>
      <c r="BE140" s="334" t="s">
        <v>772</v>
      </c>
      <c r="BF140" s="334" t="s">
        <v>758</v>
      </c>
      <c r="BG140" s="334" t="s">
        <v>724</v>
      </c>
    </row>
    <row r="141" spans="1:59" s="93" customFormat="1" ht="17.5" x14ac:dyDescent="0.35">
      <c r="A141" s="22">
        <f t="shared" si="29"/>
        <v>123</v>
      </c>
      <c r="B141" s="30" t="s">
        <v>72</v>
      </c>
      <c r="C141" s="276" t="s">
        <v>246</v>
      </c>
      <c r="D141" s="56" t="s">
        <v>258</v>
      </c>
      <c r="E141" s="330">
        <v>255.03100000000001</v>
      </c>
      <c r="F141" s="330">
        <v>255.03100000000001</v>
      </c>
      <c r="G141" s="26" t="str">
        <f>IFERROR(INDEX('WIP-FDN'!D:D,MATCH('Master Sheet'!B141, 'WIP-FDN'!B:B,0)),"")</f>
        <v/>
      </c>
      <c r="H141" s="29"/>
      <c r="I141" s="305"/>
      <c r="J141" s="27">
        <v>1</v>
      </c>
      <c r="K141" s="27" t="s">
        <v>53</v>
      </c>
      <c r="L141" s="94">
        <v>45452</v>
      </c>
      <c r="M141" s="26" t="s">
        <v>53</v>
      </c>
      <c r="N141" s="29" t="s">
        <v>172</v>
      </c>
      <c r="O141" s="85">
        <v>45412</v>
      </c>
      <c r="P141" s="29" t="s">
        <v>53</v>
      </c>
      <c r="Q141" s="29" t="s">
        <v>230</v>
      </c>
      <c r="R141" s="85">
        <v>45415</v>
      </c>
      <c r="S141" s="29" t="s">
        <v>53</v>
      </c>
      <c r="T141" s="29" t="s">
        <v>230</v>
      </c>
      <c r="U141" s="85">
        <v>45487</v>
      </c>
      <c r="V141" s="34"/>
      <c r="W141" s="29" t="str">
        <f t="array" ref="W141">IF((Y141&lt;&gt;"")*(Z141=""), "WIP", IF((Y141&lt;&gt;"")*(Z141&lt;&gt;""), "Completed", ""))</f>
        <v/>
      </c>
      <c r="X141" s="9" t="str">
        <f t="array" ref="X141">IFERROR(INDEX('WIP-FDN'!E:E, MATCH(1, ('WIP-FDN'!B:B='Master Sheet'!B141)*1, 0)), "")</f>
        <v/>
      </c>
      <c r="Y141" s="81" t="str">
        <f t="array" ref="Y141">IFERROR(IF(INDEX('WIP-FDN'!G:G, MATCH(1, ('WIP-FDN'!B:B=B141)*1, 0)) = "", "", INDEX('WIP-FDN'!G:G, MATCH(1, ('WIP-FDN'!B:B=B141)*1, 0))), "")</f>
        <v/>
      </c>
      <c r="Z141" s="81" t="str">
        <f t="array" ref="Z141">IFERROR(IF(INDEX('WIP-FDN'!H:H, MATCH(1, ('WIP-FDN'!B:B=B141)*1, 0)) = "", "", INDEX('WIP-FDN'!H:H, MATCH(1, ('WIP-FDN'!B:B=B141)*1, 0))), "")</f>
        <v/>
      </c>
      <c r="AA141" s="9"/>
      <c r="AB141" s="9" t="str">
        <f t="shared" si="30"/>
        <v/>
      </c>
      <c r="AC141" s="81"/>
      <c r="AD141" s="81"/>
      <c r="AE141" s="9" t="str">
        <f t="shared" si="31"/>
        <v/>
      </c>
      <c r="AF141" s="9" t="str">
        <f>IFERROR(INDEX('WIP-ERC'!E:E,MATCH(B141, 'WIP-ERC'!B:B,0)),"")</f>
        <v/>
      </c>
      <c r="AG141" s="81" t="str">
        <f>IFERROR(IF(INDEX('WIP-ERC'!G:G,MATCH(B141,'WIP-ERC'!B:B,0))="","",(INDEX('WIP-ERC'!G:G,MATCH(B141,'WIP-ERC'!B:B,0)))),"")</f>
        <v/>
      </c>
      <c r="AH141" s="81" t="str">
        <f>IFERROR(IF(INDEX('WIP-ERC'!H:H,MATCH(B141,'WIP-ERC'!B:B,0))="","",(INDEX('WIP-ERC'!H:H,MATCH(B141,'WIP-ERC'!B:B,0)))),"")</f>
        <v/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282" t="str">
        <f>IF((H141="") + (ISBLANK(H141)), C141, C141 &amp; "_" &amp; H141 &amp; "RC") &amp; "_SI"</f>
        <v>CC1+6_SI</v>
      </c>
      <c r="BE141" s="334" t="s">
        <v>772</v>
      </c>
      <c r="BF141" s="334" t="s">
        <v>758</v>
      </c>
      <c r="BG141" s="334" t="s">
        <v>724</v>
      </c>
    </row>
    <row r="142" spans="1:59" s="93" customFormat="1" ht="17.5" x14ac:dyDescent="0.35">
      <c r="A142" s="22">
        <f t="shared" si="29"/>
        <v>124</v>
      </c>
      <c r="B142" s="30" t="s">
        <v>73</v>
      </c>
      <c r="C142" s="276" t="s">
        <v>240</v>
      </c>
      <c r="D142" s="56" t="s">
        <v>259</v>
      </c>
      <c r="E142" s="330">
        <v>328.161</v>
      </c>
      <c r="F142" s="330">
        <v>328.161</v>
      </c>
      <c r="G142" s="26" t="str">
        <f>IFERROR(INDEX('WIP-FDN'!D:D,MATCH('Master Sheet'!B142, 'WIP-FDN'!B:B,0)),"")</f>
        <v/>
      </c>
      <c r="H142" s="29"/>
      <c r="I142" s="305" t="s">
        <v>686</v>
      </c>
      <c r="J142" s="27"/>
      <c r="K142" s="27"/>
      <c r="L142" s="27"/>
      <c r="M142" s="26" t="s">
        <v>53</v>
      </c>
      <c r="N142" s="29" t="s">
        <v>172</v>
      </c>
      <c r="O142" s="85">
        <v>45412</v>
      </c>
      <c r="P142" s="29" t="s">
        <v>53</v>
      </c>
      <c r="Q142" s="29" t="s">
        <v>230</v>
      </c>
      <c r="R142" s="85">
        <v>45416</v>
      </c>
      <c r="S142" s="29" t="s">
        <v>53</v>
      </c>
      <c r="T142" s="29" t="s">
        <v>230</v>
      </c>
      <c r="U142" s="85">
        <v>45487</v>
      </c>
      <c r="V142" s="34"/>
      <c r="W142" s="29" t="str">
        <f t="array" ref="W142">IF((Y142&lt;&gt;"")*(Z142=""), "WIP", IF((Y142&lt;&gt;"")*(Z142&lt;&gt;""), "Completed", ""))</f>
        <v/>
      </c>
      <c r="X142" s="9" t="str">
        <f t="array" ref="X142">IFERROR(INDEX('WIP-FDN'!E:E, MATCH(1, ('WIP-FDN'!B:B='Master Sheet'!B142)*1, 0)), "")</f>
        <v/>
      </c>
      <c r="Y142" s="81" t="str">
        <f t="array" ref="Y142">IFERROR(IF(INDEX('WIP-FDN'!G:G, MATCH(1, ('WIP-FDN'!B:B=B142)*1, 0)) = "", "", INDEX('WIP-FDN'!G:G, MATCH(1, ('WIP-FDN'!B:B=B142)*1, 0))), "")</f>
        <v/>
      </c>
      <c r="Z142" s="81" t="str">
        <f t="array" ref="Z142">IFERROR(IF(INDEX('WIP-FDN'!H:H, MATCH(1, ('WIP-FDN'!B:B=B142)*1, 0)) = "", "", INDEX('WIP-FDN'!H:H, MATCH(1, ('WIP-FDN'!B:B=B142)*1, 0))), "")</f>
        <v/>
      </c>
      <c r="AA142" s="9" t="str">
        <f t="shared" si="32"/>
        <v/>
      </c>
      <c r="AB142" s="9" t="str">
        <f t="shared" si="30"/>
        <v/>
      </c>
      <c r="AC142" s="81" t="str">
        <f t="shared" si="33"/>
        <v/>
      </c>
      <c r="AD142" s="81" t="str">
        <f t="shared" si="34"/>
        <v/>
      </c>
      <c r="AE142" s="9" t="str">
        <f t="shared" si="31"/>
        <v/>
      </c>
      <c r="AF142" s="9" t="str">
        <f>IFERROR(INDEX('WIP-ERC'!E:E,MATCH(B142, 'WIP-ERC'!B:B,0)),"")</f>
        <v/>
      </c>
      <c r="AG142" s="81" t="str">
        <f>IFERROR(IF(INDEX('WIP-ERC'!G:G,MATCH(B142,'WIP-ERC'!B:B,0))="","",(INDEX('WIP-ERC'!G:G,MATCH(B142,'WIP-ERC'!B:B,0)))),"")</f>
        <v/>
      </c>
      <c r="AH142" s="81" t="str">
        <f>IFERROR(IF(INDEX('WIP-ERC'!H:H,MATCH(B142,'WIP-ERC'!B:B,0))="","",(INDEX('WIP-ERC'!H:H,MATCH(B142,'WIP-ERC'!B:B,0)))),"")</f>
        <v/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282" t="str">
        <f t="shared" si="24"/>
        <v>CD45+0</v>
      </c>
      <c r="BE142" s="334" t="s">
        <v>772</v>
      </c>
      <c r="BF142" s="334" t="s">
        <v>758</v>
      </c>
      <c r="BG142" s="334" t="s">
        <v>724</v>
      </c>
    </row>
    <row r="143" spans="1:59" s="93" customFormat="1" ht="17.5" x14ac:dyDescent="0.35">
      <c r="A143" s="22">
        <f t="shared" si="29"/>
        <v>125</v>
      </c>
      <c r="B143" s="30" t="s">
        <v>48</v>
      </c>
      <c r="C143" s="276" t="s">
        <v>217</v>
      </c>
      <c r="D143" s="56" t="s">
        <v>207</v>
      </c>
      <c r="E143" s="330">
        <v>346.90800000000002</v>
      </c>
      <c r="F143" s="330">
        <v>346.90800000000002</v>
      </c>
      <c r="G143" s="26" t="str">
        <f>IFERROR(INDEX('WIP-FDN'!D:D,MATCH('Master Sheet'!B143, 'WIP-FDN'!B:B,0)),"")</f>
        <v/>
      </c>
      <c r="H143" s="29"/>
      <c r="I143" s="34"/>
      <c r="J143" s="27"/>
      <c r="K143" s="27"/>
      <c r="L143" s="27"/>
      <c r="M143" s="26" t="s">
        <v>53</v>
      </c>
      <c r="N143" s="29" t="s">
        <v>172</v>
      </c>
      <c r="O143" s="85">
        <v>45412</v>
      </c>
      <c r="P143" s="29" t="s">
        <v>53</v>
      </c>
      <c r="Q143" s="29" t="s">
        <v>230</v>
      </c>
      <c r="R143" s="85">
        <v>45416</v>
      </c>
      <c r="S143" s="29" t="s">
        <v>53</v>
      </c>
      <c r="T143" s="29" t="s">
        <v>230</v>
      </c>
      <c r="U143" s="85">
        <v>45487</v>
      </c>
      <c r="V143" s="34"/>
      <c r="W143" s="29" t="str">
        <f t="array" ref="W143">IF((Y143&lt;&gt;"")*(Z143=""), "WIP", IF((Y143&lt;&gt;"")*(Z143&lt;&gt;""), "Completed", ""))</f>
        <v/>
      </c>
      <c r="X143" s="9" t="str">
        <f t="array" ref="X143">IFERROR(INDEX('WIP-FDN'!E:E, MATCH(1, ('WIP-FDN'!B:B='Master Sheet'!B143)*1, 0)), "")</f>
        <v/>
      </c>
      <c r="Y143" s="81" t="str">
        <f t="array" ref="Y143">IFERROR(IF(INDEX('WIP-FDN'!G:G, MATCH(1, ('WIP-FDN'!B:B=B143)*1, 0)) = "", "", INDEX('WIP-FDN'!G:G, MATCH(1, ('WIP-FDN'!B:B=B143)*1, 0))), "")</f>
        <v/>
      </c>
      <c r="Z143" s="81" t="str">
        <f t="array" ref="Z143">IFERROR(IF(INDEX('WIP-FDN'!H:H, MATCH(1, ('WIP-FDN'!B:B=B143)*1, 0)) = "", "", INDEX('WIP-FDN'!H:H, MATCH(1, ('WIP-FDN'!B:B=B143)*1, 0))), "")</f>
        <v/>
      </c>
      <c r="AA143" s="9" t="str">
        <f t="shared" si="32"/>
        <v/>
      </c>
      <c r="AB143" s="9" t="str">
        <f t="shared" si="30"/>
        <v/>
      </c>
      <c r="AC143" s="81" t="str">
        <f t="shared" si="33"/>
        <v/>
      </c>
      <c r="AD143" s="81" t="str">
        <f t="shared" si="34"/>
        <v/>
      </c>
      <c r="AE143" s="9" t="str">
        <f t="shared" si="31"/>
        <v/>
      </c>
      <c r="AF143" s="9" t="str">
        <f>IFERROR(INDEX('WIP-ERC'!E:E,MATCH(B143, 'WIP-ERC'!B:B,0)),"")</f>
        <v/>
      </c>
      <c r="AG143" s="81" t="str">
        <f>IFERROR(IF(INDEX('WIP-ERC'!G:G,MATCH(B143,'WIP-ERC'!B:B,0))="","",(INDEX('WIP-ERC'!G:G,MATCH(B143,'WIP-ERC'!B:B,0)))),"")</f>
        <v/>
      </c>
      <c r="AH143" s="81" t="str">
        <f>IFERROR(IF(INDEX('WIP-ERC'!H:H,MATCH(B143,'WIP-ERC'!B:B,0))="","",(INDEX('WIP-ERC'!H:H,MATCH(B143,'WIP-ERC'!B:B,0)))),"")</f>
        <v/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282" t="str">
        <f t="shared" si="24"/>
        <v>CA-3</v>
      </c>
      <c r="BE143" s="334" t="s">
        <v>772</v>
      </c>
      <c r="BF143" s="334" t="s">
        <v>758</v>
      </c>
      <c r="BG143" s="334" t="s">
        <v>724</v>
      </c>
    </row>
    <row r="144" spans="1:59" s="93" customFormat="1" ht="17.5" x14ac:dyDescent="0.35">
      <c r="A144" s="22">
        <f t="shared" si="29"/>
        <v>126</v>
      </c>
      <c r="B144" s="30" t="s">
        <v>31</v>
      </c>
      <c r="C144" s="276" t="s">
        <v>217</v>
      </c>
      <c r="D144" s="56" t="s">
        <v>207</v>
      </c>
      <c r="E144" s="330">
        <v>355.08</v>
      </c>
      <c r="F144" s="330">
        <v>355.08</v>
      </c>
      <c r="G144" s="26" t="str">
        <f>IFERROR(INDEX('WIP-FDN'!D:D,MATCH('Master Sheet'!B144, 'WIP-FDN'!B:B,0)),"")</f>
        <v/>
      </c>
      <c r="H144" s="29"/>
      <c r="I144" s="34"/>
      <c r="J144" s="27"/>
      <c r="K144" s="27"/>
      <c r="L144" s="27"/>
      <c r="M144" s="26" t="s">
        <v>53</v>
      </c>
      <c r="N144" s="29" t="s">
        <v>172</v>
      </c>
      <c r="O144" s="85">
        <v>45412</v>
      </c>
      <c r="P144" s="29" t="s">
        <v>53</v>
      </c>
      <c r="Q144" s="29" t="s">
        <v>230</v>
      </c>
      <c r="R144" s="85">
        <v>45416</v>
      </c>
      <c r="S144" s="29" t="s">
        <v>53</v>
      </c>
      <c r="T144" s="29" t="s">
        <v>230</v>
      </c>
      <c r="U144" s="85">
        <v>45487</v>
      </c>
      <c r="V144" s="34"/>
      <c r="W144" s="29" t="str">
        <f t="array" ref="W144">IF((Y144&lt;&gt;"")*(Z144=""), "WIP", IF((Y144&lt;&gt;"")*(Z144&lt;&gt;""), "Completed", ""))</f>
        <v/>
      </c>
      <c r="X144" s="9" t="str">
        <f t="array" ref="X144">IFERROR(INDEX('WIP-FDN'!E:E, MATCH(1, ('WIP-FDN'!B:B='Master Sheet'!B144)*1, 0)), "")</f>
        <v/>
      </c>
      <c r="Y144" s="81" t="str">
        <f t="array" ref="Y144">IFERROR(IF(INDEX('WIP-FDN'!G:G, MATCH(1, ('WIP-FDN'!B:B=B144)*1, 0)) = "", "", INDEX('WIP-FDN'!G:G, MATCH(1, ('WIP-FDN'!B:B=B144)*1, 0))), "")</f>
        <v/>
      </c>
      <c r="Z144" s="81" t="str">
        <f t="array" ref="Z144">IFERROR(IF(INDEX('WIP-FDN'!H:H, MATCH(1, ('WIP-FDN'!B:B=B144)*1, 0)) = "", "", INDEX('WIP-FDN'!H:H, MATCH(1, ('WIP-FDN'!B:B=B144)*1, 0))), "")</f>
        <v/>
      </c>
      <c r="AA144" s="9" t="str">
        <f t="shared" si="32"/>
        <v/>
      </c>
      <c r="AB144" s="9" t="str">
        <f t="shared" si="30"/>
        <v/>
      </c>
      <c r="AC144" s="81" t="str">
        <f t="shared" si="33"/>
        <v/>
      </c>
      <c r="AD144" s="81" t="str">
        <f t="shared" si="34"/>
        <v/>
      </c>
      <c r="AE144" s="9" t="str">
        <f t="shared" si="31"/>
        <v/>
      </c>
      <c r="AF144" s="9" t="str">
        <f>IFERROR(INDEX('WIP-ERC'!E:E,MATCH(B144, 'WIP-ERC'!B:B,0)),"")</f>
        <v/>
      </c>
      <c r="AG144" s="81" t="str">
        <f>IFERROR(IF(INDEX('WIP-ERC'!G:G,MATCH(B144,'WIP-ERC'!B:B,0))="","",(INDEX('WIP-ERC'!G:G,MATCH(B144,'WIP-ERC'!B:B,0)))),"")</f>
        <v/>
      </c>
      <c r="AH144" s="81" t="str">
        <f>IFERROR(IF(INDEX('WIP-ERC'!H:H,MATCH(B144,'WIP-ERC'!B:B,0))="","",(INDEX('WIP-ERC'!H:H,MATCH(B144,'WIP-ERC'!B:B,0)))),"")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282" t="str">
        <f t="shared" si="24"/>
        <v>CA-3</v>
      </c>
      <c r="BE144" s="334" t="s">
        <v>772</v>
      </c>
      <c r="BF144" s="334" t="s">
        <v>758</v>
      </c>
      <c r="BG144" s="334" t="s">
        <v>724</v>
      </c>
    </row>
    <row r="145" spans="1:59" s="93" customFormat="1" ht="17.5" x14ac:dyDescent="0.35">
      <c r="A145" s="22">
        <f t="shared" si="29"/>
        <v>127</v>
      </c>
      <c r="B145" s="30" t="s">
        <v>32</v>
      </c>
      <c r="C145" s="276" t="s">
        <v>165</v>
      </c>
      <c r="D145" s="56" t="s">
        <v>207</v>
      </c>
      <c r="E145" s="330">
        <v>358.29199999999997</v>
      </c>
      <c r="F145" s="330">
        <v>358.29199999999997</v>
      </c>
      <c r="G145" s="26" t="str">
        <f>IFERROR(INDEX('WIP-FDN'!D:D,MATCH('Master Sheet'!B145, 'WIP-FDN'!B:B,0)),"")</f>
        <v/>
      </c>
      <c r="H145" s="29"/>
      <c r="I145" s="34"/>
      <c r="J145" s="27"/>
      <c r="K145" s="27"/>
      <c r="L145" s="27"/>
      <c r="M145" s="26" t="s">
        <v>53</v>
      </c>
      <c r="N145" s="29" t="s">
        <v>172</v>
      </c>
      <c r="O145" s="85">
        <v>45412</v>
      </c>
      <c r="P145" s="29" t="s">
        <v>53</v>
      </c>
      <c r="Q145" s="29" t="s">
        <v>230</v>
      </c>
      <c r="R145" s="85">
        <v>45416</v>
      </c>
      <c r="S145" s="29" t="s">
        <v>53</v>
      </c>
      <c r="T145" s="29" t="s">
        <v>230</v>
      </c>
      <c r="U145" s="85">
        <v>45487</v>
      </c>
      <c r="V145" s="34"/>
      <c r="W145" s="29" t="str">
        <f t="array" ref="W145">IF((Y145&lt;&gt;"")*(Z145=""), "WIP", IF((Y145&lt;&gt;"")*(Z145&lt;&gt;""), "Completed", ""))</f>
        <v/>
      </c>
      <c r="X145" s="9" t="str">
        <f t="array" ref="X145">IFERROR(INDEX('WIP-FDN'!E:E, MATCH(1, ('WIP-FDN'!B:B='Master Sheet'!B145)*1, 0)), "")</f>
        <v/>
      </c>
      <c r="Y145" s="81" t="str">
        <f t="array" ref="Y145">IFERROR(IF(INDEX('WIP-FDN'!G:G, MATCH(1, ('WIP-FDN'!B:B=B145)*1, 0)) = "", "", INDEX('WIP-FDN'!G:G, MATCH(1, ('WIP-FDN'!B:B=B145)*1, 0))), "")</f>
        <v/>
      </c>
      <c r="Z145" s="81" t="str">
        <f t="array" ref="Z145">IFERROR(IF(INDEX('WIP-FDN'!H:H, MATCH(1, ('WIP-FDN'!B:B=B145)*1, 0)) = "", "", INDEX('WIP-FDN'!H:H, MATCH(1, ('WIP-FDN'!B:B=B145)*1, 0))), "")</f>
        <v/>
      </c>
      <c r="AA145" s="9" t="str">
        <f t="shared" si="32"/>
        <v/>
      </c>
      <c r="AB145" s="9" t="str">
        <f t="shared" si="30"/>
        <v/>
      </c>
      <c r="AC145" s="81" t="str">
        <f t="shared" si="33"/>
        <v/>
      </c>
      <c r="AD145" s="81" t="str">
        <f t="shared" si="34"/>
        <v/>
      </c>
      <c r="AE145" s="9" t="str">
        <f t="shared" si="31"/>
        <v/>
      </c>
      <c r="AF145" s="9" t="str">
        <f>IFERROR(INDEX('WIP-ERC'!E:E,MATCH(B145, 'WIP-ERC'!B:B,0)),"")</f>
        <v/>
      </c>
      <c r="AG145" s="81" t="str">
        <f>IFERROR(IF(INDEX('WIP-ERC'!G:G,MATCH(B145,'WIP-ERC'!B:B,0))="","",(INDEX('WIP-ERC'!G:G,MATCH(B145,'WIP-ERC'!B:B,0)))),"")</f>
        <v/>
      </c>
      <c r="AH145" s="81" t="str">
        <f>IFERROR(IF(INDEX('WIP-ERC'!H:H,MATCH(B145,'WIP-ERC'!B:B,0))="","",(INDEX('WIP-ERC'!H:H,MATCH(B145,'WIP-ERC'!B:B,0)))),"")</f>
        <v/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282" t="str">
        <f t="shared" si="24"/>
        <v>CA+0</v>
      </c>
      <c r="BE145" s="334" t="s">
        <v>772</v>
      </c>
      <c r="BF145" s="334" t="s">
        <v>758</v>
      </c>
      <c r="BG145" s="334" t="s">
        <v>724</v>
      </c>
    </row>
    <row r="146" spans="1:59" s="93" customFormat="1" ht="17.5" x14ac:dyDescent="0.35">
      <c r="A146" s="22">
        <f t="shared" si="29"/>
        <v>128</v>
      </c>
      <c r="B146" s="30" t="s">
        <v>34</v>
      </c>
      <c r="C146" s="276" t="s">
        <v>217</v>
      </c>
      <c r="D146" s="56" t="s">
        <v>207</v>
      </c>
      <c r="E146" s="330">
        <v>341.96800000000002</v>
      </c>
      <c r="F146" s="330">
        <v>341.96800000000002</v>
      </c>
      <c r="G146" s="26" t="str">
        <f>IFERROR(INDEX('WIP-FDN'!D:D,MATCH('Master Sheet'!B146, 'WIP-FDN'!B:B,0)),"")</f>
        <v/>
      </c>
      <c r="H146" s="29"/>
      <c r="I146" s="34"/>
      <c r="J146" s="27"/>
      <c r="K146" s="27"/>
      <c r="L146" s="27"/>
      <c r="M146" s="26" t="s">
        <v>53</v>
      </c>
      <c r="N146" s="29" t="s">
        <v>172</v>
      </c>
      <c r="O146" s="85">
        <v>45412</v>
      </c>
      <c r="P146" s="29" t="s">
        <v>53</v>
      </c>
      <c r="Q146" s="29" t="s">
        <v>230</v>
      </c>
      <c r="R146" s="85">
        <v>45416</v>
      </c>
      <c r="S146" s="29" t="s">
        <v>53</v>
      </c>
      <c r="T146" s="29" t="s">
        <v>230</v>
      </c>
      <c r="U146" s="85">
        <v>45487</v>
      </c>
      <c r="V146" s="34"/>
      <c r="W146" s="29" t="str">
        <f t="array" ref="W146">IF((Y146&lt;&gt;"")*(Z146=""), "WIP", IF((Y146&lt;&gt;"")*(Z146&lt;&gt;""), "Completed", ""))</f>
        <v/>
      </c>
      <c r="X146" s="9" t="str">
        <f t="array" ref="X146">IFERROR(INDEX('WIP-FDN'!E:E, MATCH(1, ('WIP-FDN'!B:B='Master Sheet'!B146)*1, 0)), "")</f>
        <v/>
      </c>
      <c r="Y146" s="81" t="str">
        <f t="array" ref="Y146">IFERROR(IF(INDEX('WIP-FDN'!G:G, MATCH(1, ('WIP-FDN'!B:B=B146)*1, 0)) = "", "", INDEX('WIP-FDN'!G:G, MATCH(1, ('WIP-FDN'!B:B=B146)*1, 0))), "")</f>
        <v/>
      </c>
      <c r="Z146" s="81" t="str">
        <f t="array" ref="Z146">IFERROR(IF(INDEX('WIP-FDN'!H:H, MATCH(1, ('WIP-FDN'!B:B=B146)*1, 0)) = "", "", INDEX('WIP-FDN'!H:H, MATCH(1, ('WIP-FDN'!B:B=B146)*1, 0))), "")</f>
        <v/>
      </c>
      <c r="AA146" s="9" t="str">
        <f t="shared" si="32"/>
        <v/>
      </c>
      <c r="AB146" s="9" t="str">
        <f t="shared" si="30"/>
        <v/>
      </c>
      <c r="AC146" s="81" t="str">
        <f t="shared" si="33"/>
        <v/>
      </c>
      <c r="AD146" s="81" t="str">
        <f t="shared" si="34"/>
        <v/>
      </c>
      <c r="AE146" s="9" t="str">
        <f t="shared" si="31"/>
        <v/>
      </c>
      <c r="AF146" s="9" t="str">
        <f>IFERROR(INDEX('WIP-ERC'!E:E,MATCH(B146, 'WIP-ERC'!B:B,0)),"")</f>
        <v/>
      </c>
      <c r="AG146" s="81" t="str">
        <f>IFERROR(IF(INDEX('WIP-ERC'!G:G,MATCH(B146,'WIP-ERC'!B:B,0))="","",(INDEX('WIP-ERC'!G:G,MATCH(B146,'WIP-ERC'!B:B,0)))),"")</f>
        <v/>
      </c>
      <c r="AH146" s="81" t="str">
        <f>IFERROR(IF(INDEX('WIP-ERC'!H:H,MATCH(B146,'WIP-ERC'!B:B,0))="","",(INDEX('WIP-ERC'!H:H,MATCH(B146,'WIP-ERC'!B:B,0)))),"")</f>
        <v/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282" t="str">
        <f t="shared" si="24"/>
        <v>CA-3</v>
      </c>
      <c r="BE146" s="334" t="s">
        <v>729</v>
      </c>
      <c r="BF146" s="334" t="s">
        <v>758</v>
      </c>
      <c r="BG146" s="334" t="s">
        <v>724</v>
      </c>
    </row>
    <row r="147" spans="1:59" s="93" customFormat="1" ht="17.5" x14ac:dyDescent="0.35">
      <c r="A147" s="22">
        <f t="shared" si="29"/>
        <v>129</v>
      </c>
      <c r="B147" s="30" t="s">
        <v>74</v>
      </c>
      <c r="C147" s="276" t="s">
        <v>210</v>
      </c>
      <c r="D147" s="56" t="s">
        <v>260</v>
      </c>
      <c r="E147" s="330">
        <v>328.59500000000003</v>
      </c>
      <c r="F147" s="330">
        <v>328.59500000000003</v>
      </c>
      <c r="G147" s="26" t="str">
        <f>IFERROR(INDEX('WIP-FDN'!D:D,MATCH('Master Sheet'!B147, 'WIP-FDN'!B:B,0)),"")</f>
        <v/>
      </c>
      <c r="H147" s="29"/>
      <c r="I147" s="311"/>
      <c r="J147" s="27"/>
      <c r="K147" s="27"/>
      <c r="L147" s="27"/>
      <c r="M147" s="26" t="s">
        <v>53</v>
      </c>
      <c r="N147" s="29" t="s">
        <v>172</v>
      </c>
      <c r="O147" s="85">
        <v>45412</v>
      </c>
      <c r="P147" s="29" t="s">
        <v>53</v>
      </c>
      <c r="Q147" s="29" t="s">
        <v>230</v>
      </c>
      <c r="R147" s="85">
        <v>45416</v>
      </c>
      <c r="S147" s="29" t="s">
        <v>53</v>
      </c>
      <c r="T147" s="29" t="s">
        <v>230</v>
      </c>
      <c r="U147" s="85">
        <v>45487</v>
      </c>
      <c r="V147" s="34"/>
      <c r="W147" s="29" t="str">
        <f t="array" ref="W147">IF((Y147&lt;&gt;"")*(Z147=""), "WIP", IF((Y147&lt;&gt;"")*(Z147&lt;&gt;""), "Completed", ""))</f>
        <v/>
      </c>
      <c r="X147" s="9" t="str">
        <f t="array" ref="X147">IFERROR(INDEX('WIP-FDN'!E:E, MATCH(1, ('WIP-FDN'!B:B='Master Sheet'!B147)*1, 0)), "")</f>
        <v/>
      </c>
      <c r="Y147" s="81" t="str">
        <f t="array" ref="Y147">IFERROR(IF(INDEX('WIP-FDN'!G:G, MATCH(1, ('WIP-FDN'!B:B=B147)*1, 0)) = "", "", INDEX('WIP-FDN'!G:G, MATCH(1, ('WIP-FDN'!B:B=B147)*1, 0))), "")</f>
        <v/>
      </c>
      <c r="Z147" s="81" t="str">
        <f t="array" ref="Z147">IFERROR(IF(INDEX('WIP-FDN'!H:H, MATCH(1, ('WIP-FDN'!B:B=B147)*1, 0)) = "", "", INDEX('WIP-FDN'!H:H, MATCH(1, ('WIP-FDN'!B:B=B147)*1, 0))), "")</f>
        <v/>
      </c>
      <c r="AA147" s="9" t="e">
        <f t="shared" si="32"/>
        <v>#REF!</v>
      </c>
      <c r="AB147" s="9" t="str">
        <f t="shared" si="30"/>
        <v/>
      </c>
      <c r="AC147" s="81" t="e">
        <f>INDEX(#REF!, MATCH('Master Sheet'!B147,#REF!, 0))</f>
        <v>#REF!</v>
      </c>
      <c r="AD147" s="81" t="e">
        <f>INDEX(#REF!, MATCH('Master Sheet'!B147,#REF!, 0))</f>
        <v>#REF!</v>
      </c>
      <c r="AE147" s="9" t="str">
        <f t="shared" si="31"/>
        <v/>
      </c>
      <c r="AF147" s="9" t="str">
        <f>IFERROR(INDEX('WIP-ERC'!E:E,MATCH(B147, 'WIP-ERC'!B:B,0)),"")</f>
        <v/>
      </c>
      <c r="AG147" s="81" t="str">
        <f>IFERROR(IF(INDEX('WIP-ERC'!G:G,MATCH(B147,'WIP-ERC'!B:B,0))="","",(INDEX('WIP-ERC'!G:G,MATCH(B147,'WIP-ERC'!B:B,0)))),"")</f>
        <v/>
      </c>
      <c r="AH147" s="81" t="str">
        <f>IFERROR(IF(INDEX('WIP-ERC'!H:H,MATCH(B147,'WIP-ERC'!B:B,0))="","",(INDEX('WIP-ERC'!H:H,MATCH(B147,'WIP-ERC'!B:B,0)))),"")</f>
        <v/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282" t="str">
        <f t="shared" si="24"/>
        <v>CC1+0</v>
      </c>
      <c r="BE147" s="334" t="s">
        <v>729</v>
      </c>
      <c r="BF147" s="334" t="s">
        <v>758</v>
      </c>
      <c r="BG147" s="334" t="s">
        <v>724</v>
      </c>
    </row>
    <row r="148" spans="1:59" s="93" customFormat="1" ht="17.5" x14ac:dyDescent="0.35">
      <c r="A148" s="22">
        <f t="shared" si="29"/>
        <v>130</v>
      </c>
      <c r="B148" s="30" t="s">
        <v>97</v>
      </c>
      <c r="C148" s="276" t="s">
        <v>217</v>
      </c>
      <c r="D148" s="56" t="s">
        <v>207</v>
      </c>
      <c r="E148" s="330">
        <v>322.096</v>
      </c>
      <c r="F148" s="330">
        <v>322.096</v>
      </c>
      <c r="G148" s="26" t="str">
        <f>IFERROR(INDEX('WIP-FDN'!D:D,MATCH('Master Sheet'!B148, 'WIP-FDN'!B:B,0)),"")</f>
        <v/>
      </c>
      <c r="H148" s="29"/>
      <c r="I148" s="311" t="s">
        <v>689</v>
      </c>
      <c r="J148" s="27"/>
      <c r="K148" s="27"/>
      <c r="L148" s="27"/>
      <c r="M148" s="26" t="s">
        <v>53</v>
      </c>
      <c r="N148" s="29" t="s">
        <v>172</v>
      </c>
      <c r="O148" s="85">
        <v>45412</v>
      </c>
      <c r="P148" s="29" t="s">
        <v>53</v>
      </c>
      <c r="Q148" s="29" t="s">
        <v>230</v>
      </c>
      <c r="R148" s="85">
        <v>45416</v>
      </c>
      <c r="S148" s="29" t="s">
        <v>53</v>
      </c>
      <c r="T148" s="29" t="s">
        <v>230</v>
      </c>
      <c r="U148" s="85">
        <v>45487</v>
      </c>
      <c r="V148" s="34"/>
      <c r="W148" s="29" t="str">
        <f t="array" ref="W148">IF((Y148&lt;&gt;"")*(Z148=""), "WIP", IF((Y148&lt;&gt;"")*(Z148&lt;&gt;""), "Completed", ""))</f>
        <v/>
      </c>
      <c r="X148" s="9" t="str">
        <f t="array" ref="X148">IFERROR(INDEX('WIP-FDN'!E:E, MATCH(1, ('WIP-FDN'!B:B='Master Sheet'!B148)*1, 0)), "")</f>
        <v/>
      </c>
      <c r="Y148" s="81" t="str">
        <f t="array" ref="Y148">IFERROR(IF(INDEX('WIP-FDN'!G:G, MATCH(1, ('WIP-FDN'!B:B=B148)*1, 0)) = "", "", INDEX('WIP-FDN'!G:G, MATCH(1, ('WIP-FDN'!B:B=B148)*1, 0))), "")</f>
        <v/>
      </c>
      <c r="Z148" s="81" t="str">
        <f t="array" ref="Z148">IFERROR(IF(INDEX('WIP-FDN'!H:H, MATCH(1, ('WIP-FDN'!B:B=B148)*1, 0)) = "", "", INDEX('WIP-FDN'!H:H, MATCH(1, ('WIP-FDN'!B:B=B148)*1, 0))), "")</f>
        <v/>
      </c>
      <c r="AA148" s="9" t="e">
        <f t="shared" si="32"/>
        <v>#REF!</v>
      </c>
      <c r="AB148" s="9" t="str">
        <f t="shared" si="30"/>
        <v/>
      </c>
      <c r="AC148" s="81" t="e">
        <f>INDEX(#REF!, MATCH('Master Sheet'!B148,#REF!, 0))</f>
        <v>#REF!</v>
      </c>
      <c r="AD148" s="81" t="e">
        <f>INDEX(#REF!, MATCH('Master Sheet'!B148,#REF!, 0))</f>
        <v>#REF!</v>
      </c>
      <c r="AE148" s="9" t="str">
        <f t="shared" si="31"/>
        <v/>
      </c>
      <c r="AF148" s="9" t="str">
        <f>IFERROR(INDEX('WIP-ERC'!E:E,MATCH(B148, 'WIP-ERC'!B:B,0)),"")</f>
        <v/>
      </c>
      <c r="AG148" s="81" t="str">
        <f>IFERROR(IF(INDEX('WIP-ERC'!G:G,MATCH(B148,'WIP-ERC'!B:B,0))="","",(INDEX('WIP-ERC'!G:G,MATCH(B148,'WIP-ERC'!B:B,0)))),"")</f>
        <v/>
      </c>
      <c r="AH148" s="81" t="str">
        <f>IFERROR(IF(INDEX('WIP-ERC'!H:H,MATCH(B148,'WIP-ERC'!B:B,0))="","",(INDEX('WIP-ERC'!H:H,MATCH(B148,'WIP-ERC'!B:B,0)))),"")</f>
        <v/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282" t="str">
        <f t="shared" ref="BD148:BD211" si="39">IF((H148="")+(ISBLANK(H148)), C148, C148 &amp; "_" &amp; H148 &amp; "RC")</f>
        <v>CA-3</v>
      </c>
      <c r="BE148" s="334" t="s">
        <v>729</v>
      </c>
      <c r="BF148" s="334" t="s">
        <v>758</v>
      </c>
      <c r="BG148" s="334" t="s">
        <v>724</v>
      </c>
    </row>
    <row r="149" spans="1:59" s="93" customFormat="1" ht="17.5" x14ac:dyDescent="0.35">
      <c r="A149" s="22">
        <f t="shared" si="29"/>
        <v>131</v>
      </c>
      <c r="B149" s="30" t="s">
        <v>236</v>
      </c>
      <c r="C149" s="276" t="s">
        <v>217</v>
      </c>
      <c r="D149" s="56" t="s">
        <v>207</v>
      </c>
      <c r="E149" s="330">
        <v>322.21300000000002</v>
      </c>
      <c r="F149" s="330">
        <v>322.21300000000002</v>
      </c>
      <c r="G149" s="26" t="str">
        <f>IFERROR(INDEX('WIP-FDN'!D:D,MATCH('Master Sheet'!B149, 'WIP-FDN'!B:B,0)),"")</f>
        <v/>
      </c>
      <c r="H149" s="29"/>
      <c r="I149" s="34"/>
      <c r="J149" s="27"/>
      <c r="K149" s="27"/>
      <c r="L149" s="27"/>
      <c r="M149" s="26" t="s">
        <v>53</v>
      </c>
      <c r="N149" s="29" t="s">
        <v>172</v>
      </c>
      <c r="O149" s="85">
        <v>45412</v>
      </c>
      <c r="P149" s="29" t="s">
        <v>53</v>
      </c>
      <c r="Q149" s="29" t="s">
        <v>230</v>
      </c>
      <c r="R149" s="85">
        <v>45416</v>
      </c>
      <c r="S149" s="29" t="s">
        <v>53</v>
      </c>
      <c r="T149" s="29" t="s">
        <v>230</v>
      </c>
      <c r="U149" s="85">
        <v>45487</v>
      </c>
      <c r="V149" s="34"/>
      <c r="W149" s="29" t="str">
        <f t="array" ref="W149">IF((Y149&lt;&gt;"")*(Z149=""), "WIP", IF((Y149&lt;&gt;"")*(Z149&lt;&gt;""), "Completed", ""))</f>
        <v/>
      </c>
      <c r="X149" s="9" t="str">
        <f t="array" ref="X149">IFERROR(INDEX('WIP-FDN'!E:E, MATCH(1, ('WIP-FDN'!B:B='Master Sheet'!B149)*1, 0)), "")</f>
        <v/>
      </c>
      <c r="Y149" s="81" t="str">
        <f t="array" ref="Y149">IFERROR(IF(INDEX('WIP-FDN'!G:G, MATCH(1, ('WIP-FDN'!B:B=B149)*1, 0)) = "", "", INDEX('WIP-FDN'!G:G, MATCH(1, ('WIP-FDN'!B:B=B149)*1, 0))), "")</f>
        <v/>
      </c>
      <c r="Z149" s="81" t="str">
        <f t="array" ref="Z149">IFERROR(IF(INDEX('WIP-FDN'!H:H, MATCH(1, ('WIP-FDN'!B:B=B149)*1, 0)) = "", "", INDEX('WIP-FDN'!H:H, MATCH(1, ('WIP-FDN'!B:B=B149)*1, 0))), "")</f>
        <v/>
      </c>
      <c r="AA149" s="9" t="str">
        <f t="shared" si="32"/>
        <v/>
      </c>
      <c r="AB149" s="9" t="str">
        <f t="shared" si="30"/>
        <v/>
      </c>
      <c r="AC149" s="81" t="str">
        <f t="shared" si="33"/>
        <v/>
      </c>
      <c r="AD149" s="81" t="str">
        <f t="shared" si="34"/>
        <v/>
      </c>
      <c r="AE149" s="9" t="str">
        <f t="shared" si="31"/>
        <v/>
      </c>
      <c r="AF149" s="9" t="str">
        <f>IFERROR(INDEX('WIP-ERC'!E:E,MATCH(B149, 'WIP-ERC'!B:B,0)),"")</f>
        <v/>
      </c>
      <c r="AG149" s="81" t="str">
        <f>IFERROR(IF(INDEX('WIP-ERC'!G:G,MATCH(B149,'WIP-ERC'!B:B,0))="","",(INDEX('WIP-ERC'!G:G,MATCH(B149,'WIP-ERC'!B:B,0)))),"")</f>
        <v/>
      </c>
      <c r="AH149" s="81" t="str">
        <f>IFERROR(IF(INDEX('WIP-ERC'!H:H,MATCH(B149,'WIP-ERC'!B:B,0))="","",(INDEX('WIP-ERC'!H:H,MATCH(B149,'WIP-ERC'!B:B,0)))),"")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282" t="str">
        <f t="shared" si="39"/>
        <v>CA-3</v>
      </c>
      <c r="BE149" s="334" t="s">
        <v>729</v>
      </c>
      <c r="BF149" s="334" t="s">
        <v>758</v>
      </c>
      <c r="BG149" s="334" t="s">
        <v>724</v>
      </c>
    </row>
    <row r="150" spans="1:59" s="93" customFormat="1" ht="17.5" x14ac:dyDescent="0.35">
      <c r="A150" s="22">
        <f t="shared" si="29"/>
        <v>132</v>
      </c>
      <c r="B150" s="30" t="s">
        <v>237</v>
      </c>
      <c r="C150" s="276" t="s">
        <v>217</v>
      </c>
      <c r="D150" s="56" t="s">
        <v>207</v>
      </c>
      <c r="E150" s="330">
        <v>325.12700000000001</v>
      </c>
      <c r="F150" s="330">
        <v>325.12700000000001</v>
      </c>
      <c r="G150" s="26" t="str">
        <f>IFERROR(INDEX('WIP-FDN'!D:D,MATCH('Master Sheet'!B150, 'WIP-FDN'!B:B,0)),"")</f>
        <v/>
      </c>
      <c r="H150" s="29"/>
      <c r="I150" s="34"/>
      <c r="J150" s="27"/>
      <c r="K150" s="27"/>
      <c r="L150" s="27"/>
      <c r="M150" s="26" t="s">
        <v>53</v>
      </c>
      <c r="N150" s="29" t="s">
        <v>172</v>
      </c>
      <c r="O150" s="85">
        <v>45412</v>
      </c>
      <c r="P150" s="29" t="s">
        <v>53</v>
      </c>
      <c r="Q150" s="29" t="s">
        <v>230</v>
      </c>
      <c r="R150" s="85">
        <v>45416</v>
      </c>
      <c r="S150" s="29" t="s">
        <v>53</v>
      </c>
      <c r="T150" s="29" t="s">
        <v>230</v>
      </c>
      <c r="U150" s="85">
        <v>45487</v>
      </c>
      <c r="V150" s="34"/>
      <c r="W150" s="29" t="str">
        <f t="array" ref="W150">IF((Y150&lt;&gt;"")*(Z150=""), "WIP", IF((Y150&lt;&gt;"")*(Z150&lt;&gt;""), "Completed", ""))</f>
        <v/>
      </c>
      <c r="X150" s="9" t="str">
        <f t="array" ref="X150">IFERROR(INDEX('WIP-FDN'!E:E, MATCH(1, ('WIP-FDN'!B:B='Master Sheet'!B150)*1, 0)), "")</f>
        <v/>
      </c>
      <c r="Y150" s="81" t="str">
        <f t="array" ref="Y150">IFERROR(IF(INDEX('WIP-FDN'!G:G, MATCH(1, ('WIP-FDN'!B:B=B150)*1, 0)) = "", "", INDEX('WIP-FDN'!G:G, MATCH(1, ('WIP-FDN'!B:B=B150)*1, 0))), "")</f>
        <v/>
      </c>
      <c r="Z150" s="81" t="str">
        <f t="array" ref="Z150">IFERROR(IF(INDEX('WIP-FDN'!H:H, MATCH(1, ('WIP-FDN'!B:B=B150)*1, 0)) = "", "", INDEX('WIP-FDN'!H:H, MATCH(1, ('WIP-FDN'!B:B=B150)*1, 0))), "")</f>
        <v/>
      </c>
      <c r="AA150" s="9" t="str">
        <f t="shared" si="32"/>
        <v/>
      </c>
      <c r="AB150" s="9" t="str">
        <f t="shared" si="30"/>
        <v/>
      </c>
      <c r="AC150" s="81" t="str">
        <f t="shared" si="33"/>
        <v/>
      </c>
      <c r="AD150" s="81" t="str">
        <f t="shared" si="34"/>
        <v/>
      </c>
      <c r="AE150" s="9" t="str">
        <f t="shared" si="31"/>
        <v/>
      </c>
      <c r="AF150" s="9" t="str">
        <f>IFERROR(INDEX('WIP-ERC'!E:E,MATCH(B150, 'WIP-ERC'!B:B,0)),"")</f>
        <v/>
      </c>
      <c r="AG150" s="81" t="str">
        <f>IFERROR(IF(INDEX('WIP-ERC'!G:G,MATCH(B150,'WIP-ERC'!B:B,0))="","",(INDEX('WIP-ERC'!G:G,MATCH(B150,'WIP-ERC'!B:B,0)))),"")</f>
        <v/>
      </c>
      <c r="AH150" s="81" t="str">
        <f>IFERROR(IF(INDEX('WIP-ERC'!H:H,MATCH(B150,'WIP-ERC'!B:B,0))="","",(INDEX('WIP-ERC'!H:H,MATCH(B150,'WIP-ERC'!B:B,0)))),"")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282" t="str">
        <f t="shared" si="39"/>
        <v>CA-3</v>
      </c>
      <c r="BE150" s="334" t="s">
        <v>729</v>
      </c>
      <c r="BF150" s="334" t="s">
        <v>758</v>
      </c>
      <c r="BG150" s="334" t="s">
        <v>724</v>
      </c>
    </row>
    <row r="151" spans="1:59" s="93" customFormat="1" ht="17.5" x14ac:dyDescent="0.35">
      <c r="A151" s="22">
        <f t="shared" ref="A151:A214" si="40">A150+1</f>
        <v>133</v>
      </c>
      <c r="B151" s="30" t="s">
        <v>75</v>
      </c>
      <c r="C151" s="276" t="s">
        <v>210</v>
      </c>
      <c r="D151" s="56" t="s">
        <v>539</v>
      </c>
      <c r="E151" s="330">
        <v>336.34</v>
      </c>
      <c r="F151" s="330">
        <v>336.34</v>
      </c>
      <c r="G151" s="26" t="str">
        <f>IFERROR(INDEX('WIP-FDN'!D:D,MATCH('Master Sheet'!B151, 'WIP-FDN'!B:B,0)),"")</f>
        <v/>
      </c>
      <c r="H151" s="29"/>
      <c r="I151" s="34"/>
      <c r="J151" s="27"/>
      <c r="K151" s="27"/>
      <c r="L151" s="27"/>
      <c r="M151" s="26" t="s">
        <v>53</v>
      </c>
      <c r="N151" s="29" t="s">
        <v>172</v>
      </c>
      <c r="O151" s="85">
        <v>45412</v>
      </c>
      <c r="P151" s="29" t="s">
        <v>53</v>
      </c>
      <c r="Q151" s="29" t="s">
        <v>230</v>
      </c>
      <c r="R151" s="85">
        <v>45416</v>
      </c>
      <c r="S151" s="29" t="s">
        <v>53</v>
      </c>
      <c r="T151" s="29" t="s">
        <v>230</v>
      </c>
      <c r="U151" s="85">
        <v>45542</v>
      </c>
      <c r="V151" s="34"/>
      <c r="W151" s="29" t="str">
        <f t="array" ref="W151">IF((Y151&lt;&gt;"")*(Z151=""), "WIP", IF((Y151&lt;&gt;"")*(Z151&lt;&gt;""), "Completed", ""))</f>
        <v/>
      </c>
      <c r="X151" s="9" t="str">
        <f t="array" ref="X151">IFERROR(INDEX('WIP-FDN'!E:E, MATCH(1, ('WIP-FDN'!B:B='Master Sheet'!B151)*1, 0)), "")</f>
        <v/>
      </c>
      <c r="Y151" s="81" t="str">
        <f t="array" ref="Y151">IFERROR(IF(INDEX('WIP-FDN'!G:G, MATCH(1, ('WIP-FDN'!B:B=B151)*1, 0)) = "", "", INDEX('WIP-FDN'!G:G, MATCH(1, ('WIP-FDN'!B:B=B151)*1, 0))), "")</f>
        <v/>
      </c>
      <c r="Z151" s="81" t="str">
        <f t="array" ref="Z151">IFERROR(IF(INDEX('WIP-FDN'!H:H, MATCH(1, ('WIP-FDN'!B:B=B151)*1, 0)) = "", "", INDEX('WIP-FDN'!H:H, MATCH(1, ('WIP-FDN'!B:B=B151)*1, 0))), "")</f>
        <v/>
      </c>
      <c r="AA151" s="9" t="str">
        <f t="shared" si="32"/>
        <v/>
      </c>
      <c r="AB151" s="9" t="str">
        <f t="shared" si="30"/>
        <v/>
      </c>
      <c r="AC151" s="81" t="str">
        <f t="shared" si="33"/>
        <v/>
      </c>
      <c r="AD151" s="81" t="str">
        <f t="shared" si="34"/>
        <v/>
      </c>
      <c r="AE151" s="9" t="str">
        <f t="shared" si="31"/>
        <v/>
      </c>
      <c r="AF151" s="9" t="str">
        <f>IFERROR(INDEX('WIP-ERC'!E:E,MATCH(B151, 'WIP-ERC'!B:B,0)),"")</f>
        <v/>
      </c>
      <c r="AG151" s="81" t="str">
        <f>IFERROR(IF(INDEX('WIP-ERC'!G:G,MATCH(B151,'WIP-ERC'!B:B,0))="","",(INDEX('WIP-ERC'!G:G,MATCH(B151,'WIP-ERC'!B:B,0)))),"")</f>
        <v/>
      </c>
      <c r="AH151" s="81" t="str">
        <f>IFERROR(IF(INDEX('WIP-ERC'!H:H,MATCH(B151,'WIP-ERC'!B:B,0))="","",(INDEX('WIP-ERC'!H:H,MATCH(B151,'WIP-ERC'!B:B,0)))),"")</f>
        <v/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282" t="str">
        <f t="shared" si="39"/>
        <v>CC1+0</v>
      </c>
      <c r="BE151" s="334" t="s">
        <v>729</v>
      </c>
      <c r="BF151" s="334" t="s">
        <v>758</v>
      </c>
      <c r="BG151" s="334" t="s">
        <v>724</v>
      </c>
    </row>
    <row r="152" spans="1:59" s="93" customFormat="1" ht="17.5" x14ac:dyDescent="0.35">
      <c r="A152" s="22">
        <f t="shared" si="40"/>
        <v>134</v>
      </c>
      <c r="B152" s="30" t="s">
        <v>95</v>
      </c>
      <c r="C152" s="276" t="s">
        <v>217</v>
      </c>
      <c r="D152" s="56" t="s">
        <v>207</v>
      </c>
      <c r="E152" s="330">
        <v>281.16300000000001</v>
      </c>
      <c r="F152" s="330">
        <v>281.16300000000001</v>
      </c>
      <c r="G152" s="26" t="str">
        <f>IFERROR(INDEX('WIP-FDN'!D:D,MATCH('Master Sheet'!B152, 'WIP-FDN'!B:B,0)),"")</f>
        <v/>
      </c>
      <c r="H152" s="29"/>
      <c r="I152" s="34"/>
      <c r="J152" s="27"/>
      <c r="K152" s="27"/>
      <c r="L152" s="27"/>
      <c r="M152" s="26" t="s">
        <v>53</v>
      </c>
      <c r="N152" s="29" t="s">
        <v>172</v>
      </c>
      <c r="O152" s="85">
        <v>45412</v>
      </c>
      <c r="P152" s="29" t="s">
        <v>53</v>
      </c>
      <c r="Q152" s="29" t="s">
        <v>230</v>
      </c>
      <c r="R152" s="85">
        <v>45416</v>
      </c>
      <c r="S152" s="29" t="s">
        <v>53</v>
      </c>
      <c r="T152" s="29" t="s">
        <v>230</v>
      </c>
      <c r="U152" s="85">
        <v>45542</v>
      </c>
      <c r="V152" s="34"/>
      <c r="W152" s="29" t="str">
        <f t="array" ref="W152">IF((Y152&lt;&gt;"")*(Z152=""), "WIP", IF((Y152&lt;&gt;"")*(Z152&lt;&gt;""), "Completed", ""))</f>
        <v/>
      </c>
      <c r="X152" s="9" t="str">
        <f t="array" ref="X152">IFERROR(INDEX('WIP-FDN'!E:E, MATCH(1, ('WIP-FDN'!B:B='Master Sheet'!B152)*1, 0)), "")</f>
        <v/>
      </c>
      <c r="Y152" s="81" t="str">
        <f t="array" ref="Y152">IFERROR(IF(INDEX('WIP-FDN'!G:G, MATCH(1, ('WIP-FDN'!B:B=B152)*1, 0)) = "", "", INDEX('WIP-FDN'!G:G, MATCH(1, ('WIP-FDN'!B:B=B152)*1, 0))), "")</f>
        <v/>
      </c>
      <c r="Z152" s="81" t="str">
        <f t="array" ref="Z152">IFERROR(IF(INDEX('WIP-FDN'!H:H, MATCH(1, ('WIP-FDN'!B:B=B152)*1, 0)) = "", "", INDEX('WIP-FDN'!H:H, MATCH(1, ('WIP-FDN'!B:B=B152)*1, 0))), "")</f>
        <v/>
      </c>
      <c r="AA152" s="9" t="str">
        <f t="shared" si="32"/>
        <v/>
      </c>
      <c r="AB152" s="9" t="str">
        <f t="shared" si="30"/>
        <v/>
      </c>
      <c r="AC152" s="81" t="str">
        <f t="shared" si="33"/>
        <v/>
      </c>
      <c r="AD152" s="81" t="str">
        <f t="shared" si="34"/>
        <v/>
      </c>
      <c r="AE152" s="9" t="str">
        <f t="shared" si="31"/>
        <v/>
      </c>
      <c r="AF152" s="9" t="str">
        <f>IFERROR(INDEX('WIP-ERC'!E:E,MATCH(B152, 'WIP-ERC'!B:B,0)),"")</f>
        <v/>
      </c>
      <c r="AG152" s="81" t="str">
        <f>IFERROR(IF(INDEX('WIP-ERC'!G:G,MATCH(B152,'WIP-ERC'!B:B,0))="","",(INDEX('WIP-ERC'!G:G,MATCH(B152,'WIP-ERC'!B:B,0)))),"")</f>
        <v/>
      </c>
      <c r="AH152" s="81" t="str">
        <f>IFERROR(IF(INDEX('WIP-ERC'!H:H,MATCH(B152,'WIP-ERC'!B:B,0))="","",(INDEX('WIP-ERC'!H:H,MATCH(B152,'WIP-ERC'!B:B,0)))),"")</f>
        <v/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282" t="str">
        <f t="shared" si="39"/>
        <v>CA-3</v>
      </c>
      <c r="BE152" s="334" t="s">
        <v>729</v>
      </c>
      <c r="BF152" s="334" t="s">
        <v>758</v>
      </c>
      <c r="BG152" s="334" t="s">
        <v>724</v>
      </c>
    </row>
    <row r="153" spans="1:59" s="93" customFormat="1" ht="17.5" x14ac:dyDescent="0.35">
      <c r="A153" s="22">
        <f t="shared" si="40"/>
        <v>135</v>
      </c>
      <c r="B153" s="30" t="s">
        <v>238</v>
      </c>
      <c r="C153" s="276" t="s">
        <v>217</v>
      </c>
      <c r="D153" s="56" t="s">
        <v>207</v>
      </c>
      <c r="E153" s="330">
        <v>282.66699999999997</v>
      </c>
      <c r="F153" s="330">
        <v>282.66699999999997</v>
      </c>
      <c r="G153" s="26" t="str">
        <f>IFERROR(INDEX('WIP-FDN'!D:D,MATCH('Master Sheet'!B153, 'WIP-FDN'!B:B,0)),"")</f>
        <v/>
      </c>
      <c r="H153" s="29"/>
      <c r="I153" s="34"/>
      <c r="J153" s="27"/>
      <c r="K153" s="27"/>
      <c r="L153" s="27"/>
      <c r="M153" s="26" t="s">
        <v>53</v>
      </c>
      <c r="N153" s="29" t="s">
        <v>172</v>
      </c>
      <c r="O153" s="85">
        <v>45412</v>
      </c>
      <c r="P153" s="29" t="s">
        <v>53</v>
      </c>
      <c r="Q153" s="29" t="s">
        <v>230</v>
      </c>
      <c r="R153" s="85">
        <v>45416</v>
      </c>
      <c r="S153" s="29" t="s">
        <v>53</v>
      </c>
      <c r="T153" s="29" t="s">
        <v>230</v>
      </c>
      <c r="U153" s="85">
        <v>45542</v>
      </c>
      <c r="V153" s="34"/>
      <c r="W153" s="29" t="str">
        <f t="array" ref="W153">IF((Y153&lt;&gt;"")*(Z153=""), "WIP", IF((Y153&lt;&gt;"")*(Z153&lt;&gt;""), "Completed", ""))</f>
        <v/>
      </c>
      <c r="X153" s="9" t="str">
        <f t="array" ref="X153">IFERROR(INDEX('WIP-FDN'!E:E, MATCH(1, ('WIP-FDN'!B:B='Master Sheet'!B153)*1, 0)), "")</f>
        <v/>
      </c>
      <c r="Y153" s="81" t="str">
        <f t="array" ref="Y153">IFERROR(IF(INDEX('WIP-FDN'!G:G, MATCH(1, ('WIP-FDN'!B:B=B153)*1, 0)) = "", "", INDEX('WIP-FDN'!G:G, MATCH(1, ('WIP-FDN'!B:B=B153)*1, 0))), "")</f>
        <v/>
      </c>
      <c r="Z153" s="81" t="str">
        <f t="array" ref="Z153">IFERROR(IF(INDEX('WIP-FDN'!H:H, MATCH(1, ('WIP-FDN'!B:B=B153)*1, 0)) = "", "", INDEX('WIP-FDN'!H:H, MATCH(1, ('WIP-FDN'!B:B=B153)*1, 0))), "")</f>
        <v/>
      </c>
      <c r="AA153" s="9" t="str">
        <f t="shared" si="32"/>
        <v/>
      </c>
      <c r="AB153" s="9" t="str">
        <f t="shared" si="30"/>
        <v/>
      </c>
      <c r="AC153" s="81" t="str">
        <f t="shared" si="33"/>
        <v/>
      </c>
      <c r="AD153" s="81" t="str">
        <f t="shared" si="34"/>
        <v/>
      </c>
      <c r="AE153" s="9" t="str">
        <f t="shared" si="31"/>
        <v/>
      </c>
      <c r="AF153" s="9" t="str">
        <f>IFERROR(INDEX('WIP-ERC'!E:E,MATCH(B153, 'WIP-ERC'!B:B,0)),"")</f>
        <v/>
      </c>
      <c r="AG153" s="81" t="str">
        <f>IFERROR(IF(INDEX('WIP-ERC'!G:G,MATCH(B153,'WIP-ERC'!B:B,0))="","",(INDEX('WIP-ERC'!G:G,MATCH(B153,'WIP-ERC'!B:B,0)))),"")</f>
        <v/>
      </c>
      <c r="AH153" s="81" t="str">
        <f>IFERROR(IF(INDEX('WIP-ERC'!H:H,MATCH(B153,'WIP-ERC'!B:B,0))="","",(INDEX('WIP-ERC'!H:H,MATCH(B153,'WIP-ERC'!B:B,0)))),"")</f>
        <v/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282" t="str">
        <f t="shared" si="39"/>
        <v>CA-3</v>
      </c>
      <c r="BE153" s="334" t="s">
        <v>729</v>
      </c>
      <c r="BF153" s="334" t="s">
        <v>758</v>
      </c>
      <c r="BG153" s="334" t="s">
        <v>724</v>
      </c>
    </row>
    <row r="154" spans="1:59" s="93" customFormat="1" ht="17.5" x14ac:dyDescent="0.35">
      <c r="A154" s="22">
        <f t="shared" si="40"/>
        <v>136</v>
      </c>
      <c r="B154" s="30" t="s">
        <v>76</v>
      </c>
      <c r="C154" s="276" t="s">
        <v>210</v>
      </c>
      <c r="D154" s="56" t="s">
        <v>540</v>
      </c>
      <c r="E154" s="330">
        <v>381.25</v>
      </c>
      <c r="F154" s="330">
        <v>381.25</v>
      </c>
      <c r="G154" s="26" t="str">
        <f>IFERROR(INDEX('WIP-FDN'!D:D,MATCH('Master Sheet'!B154, 'WIP-FDN'!B:B,0)),"")</f>
        <v/>
      </c>
      <c r="H154" s="29"/>
      <c r="I154" s="34"/>
      <c r="J154" s="27"/>
      <c r="K154" s="27"/>
      <c r="L154" s="27"/>
      <c r="M154" s="26" t="s">
        <v>53</v>
      </c>
      <c r="N154" s="29" t="s">
        <v>172</v>
      </c>
      <c r="O154" s="85">
        <v>45412</v>
      </c>
      <c r="P154" s="29" t="s">
        <v>53</v>
      </c>
      <c r="Q154" s="29" t="s">
        <v>230</v>
      </c>
      <c r="R154" s="85">
        <v>45416</v>
      </c>
      <c r="S154" s="29" t="s">
        <v>53</v>
      </c>
      <c r="T154" s="29" t="s">
        <v>230</v>
      </c>
      <c r="U154" s="85">
        <v>45542</v>
      </c>
      <c r="V154" s="34"/>
      <c r="W154" s="29" t="str">
        <f t="array" ref="W154">IF((Y154&lt;&gt;"")*(Z154=""), "WIP", IF((Y154&lt;&gt;"")*(Z154&lt;&gt;""), "Completed", ""))</f>
        <v/>
      </c>
      <c r="X154" s="9" t="str">
        <f t="array" ref="X154">IFERROR(INDEX('WIP-FDN'!E:E, MATCH(1, ('WIP-FDN'!B:B='Master Sheet'!B154)*1, 0)), "")</f>
        <v/>
      </c>
      <c r="Y154" s="81" t="str">
        <f t="array" ref="Y154">IFERROR(IF(INDEX('WIP-FDN'!G:G, MATCH(1, ('WIP-FDN'!B:B=B154)*1, 0)) = "", "", INDEX('WIP-FDN'!G:G, MATCH(1, ('WIP-FDN'!B:B=B154)*1, 0))), "")</f>
        <v/>
      </c>
      <c r="Z154" s="81" t="str">
        <f t="array" ref="Z154">IFERROR(IF(INDEX('WIP-FDN'!H:H, MATCH(1, ('WIP-FDN'!B:B=B154)*1, 0)) = "", "", INDEX('WIP-FDN'!H:H, MATCH(1, ('WIP-FDN'!B:B=B154)*1, 0))), "")</f>
        <v/>
      </c>
      <c r="AA154" s="9" t="str">
        <f t="shared" si="32"/>
        <v/>
      </c>
      <c r="AB154" s="9" t="str">
        <f t="shared" si="30"/>
        <v/>
      </c>
      <c r="AC154" s="81" t="str">
        <f t="shared" si="33"/>
        <v/>
      </c>
      <c r="AD154" s="81" t="str">
        <f t="shared" si="34"/>
        <v/>
      </c>
      <c r="AE154" s="9" t="str">
        <f t="shared" si="31"/>
        <v/>
      </c>
      <c r="AF154" s="9" t="str">
        <f>IFERROR(INDEX('WIP-ERC'!E:E,MATCH(B154, 'WIP-ERC'!B:B,0)),"")</f>
        <v/>
      </c>
      <c r="AG154" s="81" t="str">
        <f>IFERROR(IF(INDEX('WIP-ERC'!G:G,MATCH(B154,'WIP-ERC'!B:B,0))="","",(INDEX('WIP-ERC'!G:G,MATCH(B154,'WIP-ERC'!B:B,0)))),"")</f>
        <v/>
      </c>
      <c r="AH154" s="81" t="str">
        <f>IFERROR(IF(INDEX('WIP-ERC'!H:H,MATCH(B154,'WIP-ERC'!B:B,0))="","",(INDEX('WIP-ERC'!H:H,MATCH(B154,'WIP-ERC'!B:B,0)))),"")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282" t="str">
        <f t="shared" si="39"/>
        <v>CC1+0</v>
      </c>
      <c r="BE154" s="334" t="s">
        <v>729</v>
      </c>
      <c r="BF154" s="334" t="s">
        <v>758</v>
      </c>
      <c r="BG154" s="334" t="s">
        <v>724</v>
      </c>
    </row>
    <row r="155" spans="1:59" s="93" customFormat="1" ht="17.5" x14ac:dyDescent="0.35">
      <c r="A155" s="22">
        <f t="shared" si="40"/>
        <v>137</v>
      </c>
      <c r="B155" s="30" t="s">
        <v>77</v>
      </c>
      <c r="C155" s="276" t="s">
        <v>318</v>
      </c>
      <c r="D155" s="56" t="s">
        <v>541</v>
      </c>
      <c r="E155" s="330">
        <v>278.70600000000002</v>
      </c>
      <c r="F155" s="330">
        <v>278.70600000000002</v>
      </c>
      <c r="G155" s="26" t="str">
        <f>IFERROR(INDEX('WIP-FDN'!D:D,MATCH('Master Sheet'!B155, 'WIP-FDN'!B:B,0)),"")</f>
        <v/>
      </c>
      <c r="H155" s="29"/>
      <c r="I155" s="309"/>
      <c r="J155" s="27"/>
      <c r="K155" s="27"/>
      <c r="L155" s="27"/>
      <c r="M155" s="26" t="s">
        <v>53</v>
      </c>
      <c r="N155" s="29" t="s">
        <v>172</v>
      </c>
      <c r="O155" s="85">
        <v>45412</v>
      </c>
      <c r="P155" s="29" t="s">
        <v>53</v>
      </c>
      <c r="Q155" s="29" t="s">
        <v>230</v>
      </c>
      <c r="R155" s="85">
        <v>45416</v>
      </c>
      <c r="S155" s="29" t="s">
        <v>53</v>
      </c>
      <c r="T155" s="29" t="s">
        <v>230</v>
      </c>
      <c r="U155" s="85">
        <v>45542</v>
      </c>
      <c r="V155" s="34"/>
      <c r="W155" s="29" t="str">
        <f t="array" ref="W155">IF((Y155&lt;&gt;"")*(Z155=""), "WIP", IF((Y155&lt;&gt;"")*(Z155&lt;&gt;""), "Completed", ""))</f>
        <v/>
      </c>
      <c r="X155" s="9" t="str">
        <f t="array" ref="X155">IFERROR(INDEX('WIP-FDN'!E:E, MATCH(1, ('WIP-FDN'!B:B='Master Sheet'!B155)*1, 0)), "")</f>
        <v/>
      </c>
      <c r="Y155" s="81" t="str">
        <f t="array" ref="Y155">IFERROR(IF(INDEX('WIP-FDN'!G:G, MATCH(1, ('WIP-FDN'!B:B=B155)*1, 0)) = "", "", INDEX('WIP-FDN'!G:G, MATCH(1, ('WIP-FDN'!B:B=B155)*1, 0))), "")</f>
        <v/>
      </c>
      <c r="Z155" s="81" t="str">
        <f t="array" ref="Z155">IFERROR(IF(INDEX('WIP-FDN'!H:H, MATCH(1, ('WIP-FDN'!B:B=B155)*1, 0)) = "", "", INDEX('WIP-FDN'!H:H, MATCH(1, ('WIP-FDN'!B:B=B155)*1, 0))), "")</f>
        <v/>
      </c>
      <c r="AA155" s="9" t="e">
        <f t="shared" si="32"/>
        <v>#REF!</v>
      </c>
      <c r="AB155" s="9" t="str">
        <f t="shared" ref="AB155" si="41">X155</f>
        <v/>
      </c>
      <c r="AC155" s="81" t="e">
        <f>INDEX(#REF!, MATCH('Master Sheet'!B155,#REF!, 0))</f>
        <v>#REF!</v>
      </c>
      <c r="AD155" s="81" t="e">
        <f>INDEX(#REF!, MATCH('Master Sheet'!B155,#REF!, 0))</f>
        <v>#REF!</v>
      </c>
      <c r="AE155" s="9" t="str">
        <f t="shared" ref="AE155:AE197" si="42">IF(AND(AG155&lt;&gt;"", AH155=""), "WIP", IF(AND(AG155&lt;&gt;"", AH155&lt;&gt;""), "Completed", ""))</f>
        <v/>
      </c>
      <c r="AF155" s="9" t="str">
        <f>IFERROR(INDEX('WIP-ERC'!E:E,MATCH(B155, 'WIP-ERC'!B:B,0)),"")</f>
        <v/>
      </c>
      <c r="AG155" s="81" t="str">
        <f>IFERROR(IF(INDEX('WIP-ERC'!G:G,MATCH(B155,'WIP-ERC'!B:B,0))="","",(INDEX('WIP-ERC'!G:G,MATCH(B155,'WIP-ERC'!B:B,0)))),"")</f>
        <v/>
      </c>
      <c r="AH155" s="81" t="str">
        <f>IFERROR(IF(INDEX('WIP-ERC'!H:H,MATCH(B155,'WIP-ERC'!B:B,0))="","",(INDEX('WIP-ERC'!H:H,MATCH(B155,'WIP-ERC'!B:B,0)))),"")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282" t="str">
        <f t="shared" si="39"/>
        <v>CD60+18</v>
      </c>
      <c r="BE155" s="334" t="s">
        <v>773</v>
      </c>
      <c r="BF155" s="334" t="s">
        <v>730</v>
      </c>
      <c r="BG155" s="334" t="s">
        <v>724</v>
      </c>
    </row>
    <row r="156" spans="1:59" s="93" customFormat="1" ht="17.5" x14ac:dyDescent="0.35">
      <c r="A156" s="22">
        <f t="shared" si="40"/>
        <v>138</v>
      </c>
      <c r="B156" s="30" t="s">
        <v>531</v>
      </c>
      <c r="C156" s="276" t="s">
        <v>247</v>
      </c>
      <c r="D156" s="56" t="s">
        <v>542</v>
      </c>
      <c r="E156" s="330">
        <v>126.998</v>
      </c>
      <c r="F156" s="330">
        <v>126.998</v>
      </c>
      <c r="G156" s="26" t="str">
        <f>IFERROR(INDEX('WIP-FDN'!D:D,MATCH('Master Sheet'!B156, 'WIP-FDN'!B:B,0)),"")</f>
        <v/>
      </c>
      <c r="H156" s="29"/>
      <c r="I156" s="309" t="s">
        <v>688</v>
      </c>
      <c r="J156" s="27"/>
      <c r="K156" s="27"/>
      <c r="L156" s="27"/>
      <c r="M156" s="26" t="s">
        <v>53</v>
      </c>
      <c r="N156" s="29" t="s">
        <v>172</v>
      </c>
      <c r="O156" s="85">
        <v>45412</v>
      </c>
      <c r="P156" s="29" t="s">
        <v>53</v>
      </c>
      <c r="Q156" s="29" t="s">
        <v>230</v>
      </c>
      <c r="R156" s="85">
        <v>45416</v>
      </c>
      <c r="S156" s="29" t="s">
        <v>53</v>
      </c>
      <c r="T156" s="29" t="s">
        <v>230</v>
      </c>
      <c r="U156" s="85">
        <v>45542</v>
      </c>
      <c r="V156" s="34"/>
      <c r="W156" s="29" t="str">
        <f t="array" ref="W156">IF((Y156&lt;&gt;"")*(Z156=""), "WIP", IF((Y156&lt;&gt;"")*(Z156&lt;&gt;""), "Completed", ""))</f>
        <v/>
      </c>
      <c r="X156" s="9" t="str">
        <f t="array" ref="X156">IFERROR(INDEX('WIP-FDN'!E:E, MATCH(1, ('WIP-FDN'!B:B='Master Sheet'!B156)*1, 0)), "")</f>
        <v/>
      </c>
      <c r="Y156" s="81" t="str">
        <f t="array" ref="Y156">IFERROR(IF(INDEX('WIP-FDN'!G:G, MATCH(1, ('WIP-FDN'!B:B=B156)*1, 0)) = "", "", INDEX('WIP-FDN'!G:G, MATCH(1, ('WIP-FDN'!B:B=B156)*1, 0))), "")</f>
        <v/>
      </c>
      <c r="Z156" s="81" t="str">
        <f t="array" ref="Z156">IFERROR(IF(INDEX('WIP-FDN'!H:H, MATCH(1, ('WIP-FDN'!B:B=B156)*1, 0)) = "", "", INDEX('WIP-FDN'!H:H, MATCH(1, ('WIP-FDN'!B:B=B156)*1, 0))), "")</f>
        <v/>
      </c>
      <c r="AA156" s="9"/>
      <c r="AB156" s="9" t="str">
        <f t="shared" ref="AB156:AB220" si="43">X156</f>
        <v/>
      </c>
      <c r="AC156" s="81"/>
      <c r="AD156" s="81"/>
      <c r="AE156" s="9" t="str">
        <f t="shared" si="42"/>
        <v/>
      </c>
      <c r="AF156" s="9" t="str">
        <f>IFERROR(INDEX('WIP-ERC'!E:E,MATCH(B156, 'WIP-ERC'!B:B,0)),"")</f>
        <v/>
      </c>
      <c r="AG156" s="81" t="str">
        <f>IFERROR(IF(INDEX('WIP-ERC'!G:G,MATCH(B156,'WIP-ERC'!B:B,0))="","",(INDEX('WIP-ERC'!G:G,MATCH(B156,'WIP-ERC'!B:B,0)))),"")</f>
        <v/>
      </c>
      <c r="AH156" s="81" t="str">
        <f>IFERROR(IF(INDEX('WIP-ERC'!H:H,MATCH(B156,'WIP-ERC'!B:B,0))="","",(INDEX('WIP-ERC'!H:H,MATCH(B156,'WIP-ERC'!B:B,0)))),"")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282" t="str">
        <f t="shared" si="39"/>
        <v>CD60+25</v>
      </c>
      <c r="BE156" s="334" t="s">
        <v>773</v>
      </c>
      <c r="BF156" s="334" t="s">
        <v>730</v>
      </c>
      <c r="BG156" s="334" t="s">
        <v>724</v>
      </c>
    </row>
    <row r="157" spans="1:59" s="93" customFormat="1" ht="17.5" x14ac:dyDescent="0.35">
      <c r="A157" s="22">
        <f t="shared" si="40"/>
        <v>139</v>
      </c>
      <c r="B157" s="30" t="s">
        <v>532</v>
      </c>
      <c r="C157" s="276" t="s">
        <v>605</v>
      </c>
      <c r="D157" s="56" t="s">
        <v>543</v>
      </c>
      <c r="E157" s="330">
        <v>221.93799999999999</v>
      </c>
      <c r="F157" s="330">
        <v>221.93799999999999</v>
      </c>
      <c r="G157" s="26" t="str">
        <f>IFERROR(INDEX('WIP-FDN'!D:D,MATCH('Master Sheet'!B157, 'WIP-FDN'!B:B,0)),"")</f>
        <v/>
      </c>
      <c r="H157" s="29"/>
      <c r="I157" s="34"/>
      <c r="J157" s="27"/>
      <c r="K157" s="27"/>
      <c r="L157" s="27"/>
      <c r="M157" s="26" t="s">
        <v>53</v>
      </c>
      <c r="N157" s="29" t="s">
        <v>172</v>
      </c>
      <c r="O157" s="85">
        <v>45412</v>
      </c>
      <c r="P157" s="29" t="s">
        <v>53</v>
      </c>
      <c r="Q157" s="29" t="s">
        <v>230</v>
      </c>
      <c r="R157" s="85">
        <v>45416</v>
      </c>
      <c r="S157" s="29" t="s">
        <v>53</v>
      </c>
      <c r="T157" s="29" t="s">
        <v>230</v>
      </c>
      <c r="U157" s="85">
        <v>45542</v>
      </c>
      <c r="V157" s="34"/>
      <c r="W157" s="29" t="str">
        <f t="array" ref="W157">IF((Y157&lt;&gt;"")*(Z157=""), "WIP", IF((Y157&lt;&gt;"")*(Z157&lt;&gt;""), "Completed", ""))</f>
        <v/>
      </c>
      <c r="X157" s="9" t="str">
        <f t="array" ref="X157">IFERROR(INDEX('WIP-FDN'!E:E, MATCH(1, ('WIP-FDN'!B:B='Master Sheet'!B157)*1, 0)), "")</f>
        <v/>
      </c>
      <c r="Y157" s="81" t="str">
        <f t="array" ref="Y157">IFERROR(IF(INDEX('WIP-FDN'!G:G, MATCH(1, ('WIP-FDN'!B:B=B157)*1, 0)) = "", "", INDEX('WIP-FDN'!G:G, MATCH(1, ('WIP-FDN'!B:B=B157)*1, 0))), "")</f>
        <v/>
      </c>
      <c r="Z157" s="81" t="str">
        <f t="array" ref="Z157">IFERROR(IF(INDEX('WIP-FDN'!H:H, MATCH(1, ('WIP-FDN'!B:B=B157)*1, 0)) = "", "", INDEX('WIP-FDN'!H:H, MATCH(1, ('WIP-FDN'!B:B=B157)*1, 0))), "")</f>
        <v/>
      </c>
      <c r="AA157" s="9" t="str">
        <f t="shared" ref="AA157:AA198" si="44">IF(AND(AC157&lt;&gt;"", AD157=""), "WIP", IF(AND(AC157&lt;&gt;"", AD157&lt;&gt;""), "Completed", ""))</f>
        <v/>
      </c>
      <c r="AB157" s="9" t="str">
        <f t="shared" si="43"/>
        <v/>
      </c>
      <c r="AC157" s="81" t="str">
        <f t="shared" ref="AC157:AC196" si="45">IFERROR((Z157-1),"")</f>
        <v/>
      </c>
      <c r="AD157" s="81" t="str">
        <f t="shared" ref="AD157:AD196" si="46">IFERROR((Z157+1),"")</f>
        <v/>
      </c>
      <c r="AE157" s="9" t="str">
        <f t="shared" si="42"/>
        <v/>
      </c>
      <c r="AF157" s="9" t="str">
        <f>IFERROR(INDEX('WIP-ERC'!E:E,MATCH(B157, 'WIP-ERC'!B:B,0)),"")</f>
        <v/>
      </c>
      <c r="AG157" s="81" t="str">
        <f>IFERROR(IF(INDEX('WIP-ERC'!G:G,MATCH(B157,'WIP-ERC'!B:B,0))="","",(INDEX('WIP-ERC'!G:G,MATCH(B157,'WIP-ERC'!B:B,0)))),"")</f>
        <v/>
      </c>
      <c r="AH157" s="81" t="str">
        <f>IFERROR(IF(INDEX('WIP-ERC'!H:H,MATCH(B157,'WIP-ERC'!B:B,0))="","",(INDEX('WIP-ERC'!H:H,MATCH(B157,'WIP-ERC'!B:B,0)))),"")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282" t="str">
        <f t="shared" si="39"/>
        <v>CC1+9</v>
      </c>
      <c r="BE157" s="334" t="s">
        <v>773</v>
      </c>
      <c r="BF157" s="334" t="s">
        <v>730</v>
      </c>
      <c r="BG157" s="334" t="s">
        <v>724</v>
      </c>
    </row>
    <row r="158" spans="1:59" s="93" customFormat="1" ht="17.5" x14ac:dyDescent="0.35">
      <c r="A158" s="22">
        <f t="shared" si="40"/>
        <v>140</v>
      </c>
      <c r="B158" s="30" t="s">
        <v>533</v>
      </c>
      <c r="C158" s="276" t="s">
        <v>168</v>
      </c>
      <c r="D158" s="56" t="s">
        <v>544</v>
      </c>
      <c r="E158" s="330">
        <v>262.00400000000002</v>
      </c>
      <c r="F158" s="330">
        <v>262.00400000000002</v>
      </c>
      <c r="G158" s="26" t="str">
        <f>IFERROR(INDEX('WIP-FDN'!D:D,MATCH('Master Sheet'!B158, 'WIP-FDN'!B:B,0)),"")</f>
        <v/>
      </c>
      <c r="H158" s="29"/>
      <c r="I158" s="34"/>
      <c r="J158" s="29">
        <v>1</v>
      </c>
      <c r="K158" s="27" t="s">
        <v>53</v>
      </c>
      <c r="L158" s="94">
        <v>45453</v>
      </c>
      <c r="M158" s="26" t="s">
        <v>53</v>
      </c>
      <c r="N158" s="29" t="s">
        <v>172</v>
      </c>
      <c r="O158" s="85">
        <v>45412</v>
      </c>
      <c r="P158" s="29" t="s">
        <v>53</v>
      </c>
      <c r="Q158" s="29" t="s">
        <v>230</v>
      </c>
      <c r="R158" s="85">
        <v>45416</v>
      </c>
      <c r="S158" s="29" t="s">
        <v>53</v>
      </c>
      <c r="T158" s="29" t="s">
        <v>230</v>
      </c>
      <c r="U158" s="85">
        <v>45542</v>
      </c>
      <c r="V158" s="34"/>
      <c r="W158" s="29" t="str">
        <f t="array" ref="W158">IF((Y158&lt;&gt;"")*(Z158=""), "WIP", IF((Y158&lt;&gt;"")*(Z158&lt;&gt;""), "Completed", ""))</f>
        <v/>
      </c>
      <c r="X158" s="9" t="str">
        <f t="array" ref="X158">IFERROR(INDEX('WIP-FDN'!E:E, MATCH(1, ('WIP-FDN'!B:B='Master Sheet'!B158)*1, 0)), "")</f>
        <v/>
      </c>
      <c r="Y158" s="81" t="str">
        <f t="array" ref="Y158">IFERROR(IF(INDEX('WIP-FDN'!G:G, MATCH(1, ('WIP-FDN'!B:B=B158)*1, 0)) = "", "", INDEX('WIP-FDN'!G:G, MATCH(1, ('WIP-FDN'!B:B=B158)*1, 0))), "")</f>
        <v/>
      </c>
      <c r="Z158" s="81" t="str">
        <f t="array" ref="Z158">IFERROR(IF(INDEX('WIP-FDN'!H:H, MATCH(1, ('WIP-FDN'!B:B=B158)*1, 0)) = "", "", INDEX('WIP-FDN'!H:H, MATCH(1, ('WIP-FDN'!B:B=B158)*1, 0))), "")</f>
        <v/>
      </c>
      <c r="AA158" s="9"/>
      <c r="AB158" s="9" t="str">
        <f t="shared" si="43"/>
        <v/>
      </c>
      <c r="AC158" s="81"/>
      <c r="AD158" s="81"/>
      <c r="AE158" s="9" t="str">
        <f t="shared" si="42"/>
        <v/>
      </c>
      <c r="AF158" s="9" t="str">
        <f>IFERROR(INDEX('WIP-ERC'!E:E,MATCH(B158, 'WIP-ERC'!B:B,0)),"")</f>
        <v/>
      </c>
      <c r="AG158" s="81" t="str">
        <f>IFERROR(IF(INDEX('WIP-ERC'!G:G,MATCH(B158,'WIP-ERC'!B:B,0))="","",(INDEX('WIP-ERC'!G:G,MATCH(B158,'WIP-ERC'!B:B,0)))),"")</f>
        <v/>
      </c>
      <c r="AH158" s="81" t="str">
        <f>IFERROR(IF(INDEX('WIP-ERC'!H:H,MATCH(B158,'WIP-ERC'!B:B,0))="","",(INDEX('WIP-ERC'!H:H,MATCH(B158,'WIP-ERC'!B:B,0)))),"")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282" t="str">
        <f>IF((H158="") + (ISBLANK(H158)), C158, C158 &amp; "_" &amp; H158 &amp; "RC") &amp; "_SI"</f>
        <v>CD60+0_SI</v>
      </c>
      <c r="BE158" s="334" t="s">
        <v>773</v>
      </c>
      <c r="BF158" s="334" t="s">
        <v>730</v>
      </c>
      <c r="BG158" s="334" t="s">
        <v>724</v>
      </c>
    </row>
    <row r="159" spans="1:59" s="93" customFormat="1" ht="17.5" x14ac:dyDescent="0.35">
      <c r="A159" s="22">
        <f t="shared" si="40"/>
        <v>141</v>
      </c>
      <c r="B159" s="30" t="s">
        <v>534</v>
      </c>
      <c r="C159" s="276" t="s">
        <v>217</v>
      </c>
      <c r="D159" s="56" t="s">
        <v>207</v>
      </c>
      <c r="E159" s="330">
        <v>339.13799999999998</v>
      </c>
      <c r="F159" s="330">
        <v>339.13799999999998</v>
      </c>
      <c r="G159" s="26" t="str">
        <f>IFERROR(INDEX('WIP-FDN'!D:D,MATCH('Master Sheet'!B159, 'WIP-FDN'!B:B,0)),"")</f>
        <v/>
      </c>
      <c r="H159" s="29"/>
      <c r="I159" s="34"/>
      <c r="J159" s="27"/>
      <c r="K159" s="27"/>
      <c r="L159" s="27"/>
      <c r="M159" s="26" t="s">
        <v>53</v>
      </c>
      <c r="N159" s="29" t="s">
        <v>172</v>
      </c>
      <c r="O159" s="85">
        <v>45412</v>
      </c>
      <c r="P159" s="29" t="s">
        <v>53</v>
      </c>
      <c r="Q159" s="29" t="s">
        <v>230</v>
      </c>
      <c r="R159" s="85">
        <v>45416</v>
      </c>
      <c r="S159" s="29" t="s">
        <v>53</v>
      </c>
      <c r="T159" s="29" t="s">
        <v>230</v>
      </c>
      <c r="U159" s="85">
        <v>45542</v>
      </c>
      <c r="V159" s="34"/>
      <c r="W159" s="29" t="str">
        <f t="array" ref="W159">IF((Y159&lt;&gt;"")*(Z159=""), "WIP", IF((Y159&lt;&gt;"")*(Z159&lt;&gt;""), "Completed", ""))</f>
        <v/>
      </c>
      <c r="X159" s="9" t="str">
        <f t="array" ref="X159">IFERROR(INDEX('WIP-FDN'!E:E, MATCH(1, ('WIP-FDN'!B:B='Master Sheet'!B159)*1, 0)), "")</f>
        <v/>
      </c>
      <c r="Y159" s="81" t="str">
        <f t="array" ref="Y159">IFERROR(IF(INDEX('WIP-FDN'!G:G, MATCH(1, ('WIP-FDN'!B:B=B159)*1, 0)) = "", "", INDEX('WIP-FDN'!G:G, MATCH(1, ('WIP-FDN'!B:B=B159)*1, 0))), "")</f>
        <v/>
      </c>
      <c r="Z159" s="81" t="str">
        <f t="array" ref="Z159">IFERROR(IF(INDEX('WIP-FDN'!H:H, MATCH(1, ('WIP-FDN'!B:B=B159)*1, 0)) = "", "", INDEX('WIP-FDN'!H:H, MATCH(1, ('WIP-FDN'!B:B=B159)*1, 0))), "")</f>
        <v/>
      </c>
      <c r="AA159" s="9" t="str">
        <f t="shared" si="44"/>
        <v/>
      </c>
      <c r="AB159" s="9" t="str">
        <f t="shared" si="43"/>
        <v/>
      </c>
      <c r="AC159" s="81" t="str">
        <f t="shared" si="45"/>
        <v/>
      </c>
      <c r="AD159" s="81" t="str">
        <f t="shared" si="46"/>
        <v/>
      </c>
      <c r="AE159" s="9" t="str">
        <f t="shared" si="42"/>
        <v/>
      </c>
      <c r="AF159" s="9" t="str">
        <f>IFERROR(INDEX('WIP-ERC'!E:E,MATCH(B159, 'WIP-ERC'!B:B,0)),"")</f>
        <v/>
      </c>
      <c r="AG159" s="81" t="str">
        <f>IFERROR(IF(INDEX('WIP-ERC'!G:G,MATCH(B159,'WIP-ERC'!B:B,0))="","",(INDEX('WIP-ERC'!G:G,MATCH(B159,'WIP-ERC'!B:B,0)))),"")</f>
        <v/>
      </c>
      <c r="AH159" s="81" t="str">
        <f>IFERROR(IF(INDEX('WIP-ERC'!H:H,MATCH(B159,'WIP-ERC'!B:B,0))="","",(INDEX('WIP-ERC'!H:H,MATCH(B159,'WIP-ERC'!B:B,0)))),"")</f>
        <v/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282" t="str">
        <f t="shared" si="39"/>
        <v>CA-3</v>
      </c>
      <c r="BE159" s="334" t="s">
        <v>773</v>
      </c>
      <c r="BF159" s="334" t="s">
        <v>730</v>
      </c>
      <c r="BG159" s="334" t="s">
        <v>724</v>
      </c>
    </row>
    <row r="160" spans="1:59" s="93" customFormat="1" ht="17.5" x14ac:dyDescent="0.35">
      <c r="A160" s="22">
        <f t="shared" si="40"/>
        <v>142</v>
      </c>
      <c r="B160" s="30" t="s">
        <v>535</v>
      </c>
      <c r="C160" s="276" t="s">
        <v>167</v>
      </c>
      <c r="D160" s="56" t="s">
        <v>545</v>
      </c>
      <c r="E160" s="330">
        <v>280.04300000000001</v>
      </c>
      <c r="F160" s="330">
        <v>280.04300000000001</v>
      </c>
      <c r="G160" s="26" t="str">
        <f>IFERROR(INDEX('WIP-FDN'!D:D,MATCH('Master Sheet'!B160, 'WIP-FDN'!B:B,0)),"")</f>
        <v/>
      </c>
      <c r="H160" s="29"/>
      <c r="I160" s="34"/>
      <c r="J160" s="27"/>
      <c r="K160" s="27"/>
      <c r="L160" s="27"/>
      <c r="M160" s="26" t="s">
        <v>53</v>
      </c>
      <c r="N160" s="29" t="s">
        <v>172</v>
      </c>
      <c r="O160" s="85">
        <v>45412</v>
      </c>
      <c r="P160" s="29" t="s">
        <v>53</v>
      </c>
      <c r="Q160" s="29" t="s">
        <v>230</v>
      </c>
      <c r="R160" s="85">
        <v>45416</v>
      </c>
      <c r="S160" s="29" t="s">
        <v>53</v>
      </c>
      <c r="T160" s="29" t="s">
        <v>230</v>
      </c>
      <c r="U160" s="85">
        <v>45542</v>
      </c>
      <c r="V160" s="34"/>
      <c r="W160" s="29" t="str">
        <f t="array" ref="W160">IF((Y160&lt;&gt;"")*(Z160=""), "WIP", IF((Y160&lt;&gt;"")*(Z160&lt;&gt;""), "Completed", ""))</f>
        <v/>
      </c>
      <c r="X160" s="9" t="str">
        <f t="array" ref="X160">IFERROR(INDEX('WIP-FDN'!E:E, MATCH(1, ('WIP-FDN'!B:B='Master Sheet'!B160)*1, 0)), "")</f>
        <v/>
      </c>
      <c r="Y160" s="81" t="str">
        <f t="array" ref="Y160">IFERROR(IF(INDEX('WIP-FDN'!G:G, MATCH(1, ('WIP-FDN'!B:B=B160)*1, 0)) = "", "", INDEX('WIP-FDN'!G:G, MATCH(1, ('WIP-FDN'!B:B=B160)*1, 0))), "")</f>
        <v/>
      </c>
      <c r="Z160" s="81" t="str">
        <f t="array" ref="Z160">IFERROR(IF(INDEX('WIP-FDN'!H:H, MATCH(1, ('WIP-FDN'!B:B=B160)*1, 0)) = "", "", INDEX('WIP-FDN'!H:H, MATCH(1, ('WIP-FDN'!B:B=B160)*1, 0))), "")</f>
        <v/>
      </c>
      <c r="AA160" s="9" t="str">
        <f t="shared" si="44"/>
        <v/>
      </c>
      <c r="AB160" s="9" t="str">
        <f t="shared" si="43"/>
        <v/>
      </c>
      <c r="AC160" s="81" t="str">
        <f t="shared" si="45"/>
        <v/>
      </c>
      <c r="AD160" s="81" t="str">
        <f t="shared" si="46"/>
        <v/>
      </c>
      <c r="AE160" s="9" t="str">
        <f t="shared" si="42"/>
        <v/>
      </c>
      <c r="AF160" s="9" t="str">
        <f>IFERROR(INDEX('WIP-ERC'!E:E,MATCH(B160, 'WIP-ERC'!B:B,0)),"")</f>
        <v/>
      </c>
      <c r="AG160" s="81" t="str">
        <f>IFERROR(IF(INDEX('WIP-ERC'!G:G,MATCH(B160,'WIP-ERC'!B:B,0))="","",(INDEX('WIP-ERC'!G:G,MATCH(B160,'WIP-ERC'!B:B,0)))),"")</f>
        <v/>
      </c>
      <c r="AH160" s="81" t="str">
        <f>IFERROR(IF(INDEX('WIP-ERC'!H:H,MATCH(B160,'WIP-ERC'!B:B,0))="","",(INDEX('WIP-ERC'!H:H,MATCH(B160,'WIP-ERC'!B:B,0)))),"")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282" t="str">
        <f t="shared" si="39"/>
        <v>CC2+0</v>
      </c>
      <c r="BE160" s="334" t="s">
        <v>774</v>
      </c>
      <c r="BF160" s="334" t="s">
        <v>730</v>
      </c>
      <c r="BG160" s="334" t="s">
        <v>724</v>
      </c>
    </row>
    <row r="161" spans="1:59" s="93" customFormat="1" ht="17.5" x14ac:dyDescent="0.35">
      <c r="A161" s="22">
        <f t="shared" si="40"/>
        <v>143</v>
      </c>
      <c r="B161" s="30" t="s">
        <v>536</v>
      </c>
      <c r="C161" s="276" t="s">
        <v>168</v>
      </c>
      <c r="D161" s="56" t="s">
        <v>546</v>
      </c>
      <c r="E161" s="330">
        <v>152.405</v>
      </c>
      <c r="F161" s="330">
        <v>152.405</v>
      </c>
      <c r="G161" s="26" t="str">
        <f>IFERROR(INDEX('WIP-FDN'!D:D,MATCH('Master Sheet'!B161, 'WIP-FDN'!B:B,0)),"")</f>
        <v/>
      </c>
      <c r="H161" s="29"/>
      <c r="I161" s="34"/>
      <c r="J161" s="27"/>
      <c r="K161" s="27"/>
      <c r="L161" s="27"/>
      <c r="M161" s="26" t="s">
        <v>53</v>
      </c>
      <c r="N161" s="29" t="s">
        <v>172</v>
      </c>
      <c r="O161" s="85">
        <v>45412</v>
      </c>
      <c r="P161" s="29" t="s">
        <v>53</v>
      </c>
      <c r="Q161" s="29" t="s">
        <v>230</v>
      </c>
      <c r="R161" s="85">
        <v>45416</v>
      </c>
      <c r="S161" s="29" t="s">
        <v>53</v>
      </c>
      <c r="T161" s="29" t="s">
        <v>230</v>
      </c>
      <c r="U161" s="85">
        <v>45542</v>
      </c>
      <c r="V161" s="34"/>
      <c r="W161" s="29" t="str">
        <f t="array" ref="W161">IF((Y161&lt;&gt;"")*(Z161=""), "WIP", IF((Y161&lt;&gt;"")*(Z161&lt;&gt;""), "Completed", ""))</f>
        <v/>
      </c>
      <c r="X161" s="9" t="str">
        <f t="array" ref="X161">IFERROR(INDEX('WIP-FDN'!E:E, MATCH(1, ('WIP-FDN'!B:B='Master Sheet'!B161)*1, 0)), "")</f>
        <v/>
      </c>
      <c r="Y161" s="81" t="str">
        <f t="array" ref="Y161">IFERROR(IF(INDEX('WIP-FDN'!G:G, MATCH(1, ('WIP-FDN'!B:B=B161)*1, 0)) = "", "", INDEX('WIP-FDN'!G:G, MATCH(1, ('WIP-FDN'!B:B=B161)*1, 0))), "")</f>
        <v/>
      </c>
      <c r="Z161" s="81" t="str">
        <f t="array" ref="Z161">IFERROR(IF(INDEX('WIP-FDN'!H:H, MATCH(1, ('WIP-FDN'!B:B=B161)*1, 0)) = "", "", INDEX('WIP-FDN'!H:H, MATCH(1, ('WIP-FDN'!B:B=B161)*1, 0))), "")</f>
        <v/>
      </c>
      <c r="AA161" s="9" t="str">
        <f t="shared" si="44"/>
        <v/>
      </c>
      <c r="AB161" s="9" t="str">
        <f t="shared" si="43"/>
        <v/>
      </c>
      <c r="AC161" s="81" t="str">
        <f t="shared" si="45"/>
        <v/>
      </c>
      <c r="AD161" s="81" t="str">
        <f t="shared" si="46"/>
        <v/>
      </c>
      <c r="AE161" s="9" t="str">
        <f t="shared" si="42"/>
        <v/>
      </c>
      <c r="AF161" s="9" t="str">
        <f>IFERROR(INDEX('WIP-ERC'!E:E,MATCH(B161, 'WIP-ERC'!B:B,0)),"")</f>
        <v/>
      </c>
      <c r="AG161" s="81" t="str">
        <f>IFERROR(IF(INDEX('WIP-ERC'!G:G,MATCH(B161,'WIP-ERC'!B:B,0))="","",(INDEX('WIP-ERC'!G:G,MATCH(B161,'WIP-ERC'!B:B,0)))),"")</f>
        <v/>
      </c>
      <c r="AH161" s="81" t="str">
        <f>IFERROR(IF(INDEX('WIP-ERC'!H:H,MATCH(B161,'WIP-ERC'!B:B,0))="","",(INDEX('WIP-ERC'!H:H,MATCH(B161,'WIP-ERC'!B:B,0)))),"")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282" t="str">
        <f t="shared" si="39"/>
        <v>CD60+0</v>
      </c>
      <c r="BE161" s="334" t="s">
        <v>774</v>
      </c>
      <c r="BF161" s="334" t="s">
        <v>730</v>
      </c>
      <c r="BG161" s="334" t="s">
        <v>724</v>
      </c>
    </row>
    <row r="162" spans="1:59" s="93" customFormat="1" ht="17.5" x14ac:dyDescent="0.35">
      <c r="A162" s="22">
        <f t="shared" si="40"/>
        <v>144</v>
      </c>
      <c r="B162" s="30" t="s">
        <v>537</v>
      </c>
      <c r="C162" s="276" t="s">
        <v>210</v>
      </c>
      <c r="D162" s="56" t="s">
        <v>547</v>
      </c>
      <c r="E162" s="330">
        <v>321.31799999999998</v>
      </c>
      <c r="F162" s="330">
        <v>321.31799999999998</v>
      </c>
      <c r="G162" s="26" t="str">
        <f>IFERROR(INDEX('WIP-FDN'!D:D,MATCH('Master Sheet'!B162, 'WIP-FDN'!B:B,0)),"")</f>
        <v/>
      </c>
      <c r="H162" s="29"/>
      <c r="I162" s="34"/>
      <c r="J162" s="27"/>
      <c r="K162" s="27"/>
      <c r="L162" s="27"/>
      <c r="M162" s="26" t="s">
        <v>53</v>
      </c>
      <c r="N162" s="29" t="s">
        <v>172</v>
      </c>
      <c r="O162" s="85">
        <v>45412</v>
      </c>
      <c r="P162" s="29" t="s">
        <v>53</v>
      </c>
      <c r="Q162" s="29" t="s">
        <v>230</v>
      </c>
      <c r="R162" s="85">
        <v>45416</v>
      </c>
      <c r="S162" s="29" t="s">
        <v>53</v>
      </c>
      <c r="T162" s="29" t="s">
        <v>230</v>
      </c>
      <c r="U162" s="85">
        <v>45542</v>
      </c>
      <c r="V162" s="34"/>
      <c r="W162" s="29" t="str">
        <f t="array" ref="W162">IF((Y162&lt;&gt;"")*(Z162=""), "WIP", IF((Y162&lt;&gt;"")*(Z162&lt;&gt;""), "Completed", ""))</f>
        <v/>
      </c>
      <c r="X162" s="9" t="str">
        <f t="array" ref="X162">IFERROR(INDEX('WIP-FDN'!E:E, MATCH(1, ('WIP-FDN'!B:B='Master Sheet'!B162)*1, 0)), "")</f>
        <v/>
      </c>
      <c r="Y162" s="81" t="str">
        <f t="array" ref="Y162">IFERROR(IF(INDEX('WIP-FDN'!G:G, MATCH(1, ('WIP-FDN'!B:B=B162)*1, 0)) = "", "", INDEX('WIP-FDN'!G:G, MATCH(1, ('WIP-FDN'!B:B=B162)*1, 0))), "")</f>
        <v/>
      </c>
      <c r="Z162" s="81" t="str">
        <f t="array" ref="Z162">IFERROR(IF(INDEX('WIP-FDN'!H:H, MATCH(1, ('WIP-FDN'!B:B=B162)*1, 0)) = "", "", INDEX('WIP-FDN'!H:H, MATCH(1, ('WIP-FDN'!B:B=B162)*1, 0))), "")</f>
        <v/>
      </c>
      <c r="AA162" s="9" t="str">
        <f t="shared" si="44"/>
        <v/>
      </c>
      <c r="AB162" s="9" t="str">
        <f t="shared" si="43"/>
        <v/>
      </c>
      <c r="AC162" s="81" t="str">
        <f t="shared" si="45"/>
        <v/>
      </c>
      <c r="AD162" s="81" t="str">
        <f t="shared" si="46"/>
        <v/>
      </c>
      <c r="AE162" s="9" t="str">
        <f t="shared" si="42"/>
        <v/>
      </c>
      <c r="AF162" s="9" t="str">
        <f>IFERROR(INDEX('WIP-ERC'!E:E,MATCH(B162, 'WIP-ERC'!B:B,0)),"")</f>
        <v/>
      </c>
      <c r="AG162" s="81" t="str">
        <f>IFERROR(IF(INDEX('WIP-ERC'!G:G,MATCH(B162,'WIP-ERC'!B:B,0))="","",(INDEX('WIP-ERC'!G:G,MATCH(B162,'WIP-ERC'!B:B,0)))),"")</f>
        <v/>
      </c>
      <c r="AH162" s="81" t="str">
        <f>IFERROR(IF(INDEX('WIP-ERC'!H:H,MATCH(B162,'WIP-ERC'!B:B,0))="","",(INDEX('WIP-ERC'!H:H,MATCH(B162,'WIP-ERC'!B:B,0)))),"")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282" t="str">
        <f t="shared" si="39"/>
        <v>CC1+0</v>
      </c>
      <c r="BE162" s="334" t="s">
        <v>774</v>
      </c>
      <c r="BF162" s="334" t="s">
        <v>730</v>
      </c>
      <c r="BG162" s="334" t="s">
        <v>724</v>
      </c>
    </row>
    <row r="163" spans="1:59" s="93" customFormat="1" ht="17.5" x14ac:dyDescent="0.35">
      <c r="A163" s="22">
        <f t="shared" si="40"/>
        <v>145</v>
      </c>
      <c r="B163" s="30" t="s">
        <v>538</v>
      </c>
      <c r="C163" s="276" t="s">
        <v>210</v>
      </c>
      <c r="D163" s="56" t="s">
        <v>548</v>
      </c>
      <c r="E163" s="330">
        <v>352.13499999999999</v>
      </c>
      <c r="F163" s="330">
        <v>352.13499999999999</v>
      </c>
      <c r="G163" s="26" t="str">
        <f>IFERROR(INDEX('WIP-FDN'!D:D,MATCH('Master Sheet'!B163, 'WIP-FDN'!B:B,0)),"")</f>
        <v/>
      </c>
      <c r="H163" s="29"/>
      <c r="I163" s="34"/>
      <c r="J163" s="27"/>
      <c r="K163" s="27"/>
      <c r="L163" s="27"/>
      <c r="M163" s="26" t="s">
        <v>53</v>
      </c>
      <c r="N163" s="29" t="s">
        <v>172</v>
      </c>
      <c r="O163" s="85">
        <v>45412</v>
      </c>
      <c r="P163" s="29" t="s">
        <v>53</v>
      </c>
      <c r="Q163" s="29" t="s">
        <v>230</v>
      </c>
      <c r="R163" s="85">
        <v>45416</v>
      </c>
      <c r="S163" s="29" t="s">
        <v>53</v>
      </c>
      <c r="T163" s="29" t="s">
        <v>230</v>
      </c>
      <c r="U163" s="85">
        <v>45542</v>
      </c>
      <c r="V163" s="34"/>
      <c r="W163" s="29" t="str">
        <f t="array" ref="W163">IF((Y163&lt;&gt;"")*(Z163=""), "WIP", IF((Y163&lt;&gt;"")*(Z163&lt;&gt;""), "Completed", ""))</f>
        <v/>
      </c>
      <c r="X163" s="9" t="str">
        <f t="array" ref="X163">IFERROR(INDEX('WIP-FDN'!E:E, MATCH(1, ('WIP-FDN'!B:B='Master Sheet'!B163)*1, 0)), "")</f>
        <v/>
      </c>
      <c r="Y163" s="81" t="str">
        <f t="array" ref="Y163">IFERROR(IF(INDEX('WIP-FDN'!G:G, MATCH(1, ('WIP-FDN'!B:B=B163)*1, 0)) = "", "", INDEX('WIP-FDN'!G:G, MATCH(1, ('WIP-FDN'!B:B=B163)*1, 0))), "")</f>
        <v/>
      </c>
      <c r="Z163" s="81" t="str">
        <f t="array" ref="Z163">IFERROR(IF(INDEX('WIP-FDN'!H:H, MATCH(1, ('WIP-FDN'!B:B=B163)*1, 0)) = "", "", INDEX('WIP-FDN'!H:H, MATCH(1, ('WIP-FDN'!B:B=B163)*1, 0))), "")</f>
        <v/>
      </c>
      <c r="AA163" s="9" t="str">
        <f t="shared" si="44"/>
        <v/>
      </c>
      <c r="AB163" s="9" t="str">
        <f t="shared" si="43"/>
        <v/>
      </c>
      <c r="AC163" s="81" t="str">
        <f t="shared" si="45"/>
        <v/>
      </c>
      <c r="AD163" s="81" t="str">
        <f t="shared" si="46"/>
        <v/>
      </c>
      <c r="AE163" s="9" t="str">
        <f t="shared" si="42"/>
        <v/>
      </c>
      <c r="AF163" s="9" t="str">
        <f>IFERROR(INDEX('WIP-ERC'!E:E,MATCH(B163, 'WIP-ERC'!B:B,0)),"")</f>
        <v/>
      </c>
      <c r="AG163" s="81" t="str">
        <f>IFERROR(IF(INDEX('WIP-ERC'!G:G,MATCH(B163,'WIP-ERC'!B:B,0))="","",(INDEX('WIP-ERC'!G:G,MATCH(B163,'WIP-ERC'!B:B,0)))),"")</f>
        <v/>
      </c>
      <c r="AH163" s="81" t="str">
        <f>IFERROR(IF(INDEX('WIP-ERC'!H:H,MATCH(B163,'WIP-ERC'!B:B,0))="","",(INDEX('WIP-ERC'!H:H,MATCH(B163,'WIP-ERC'!B:B,0)))),"")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282" t="str">
        <f t="shared" si="39"/>
        <v>CC1+0</v>
      </c>
      <c r="BE163" s="334" t="s">
        <v>774</v>
      </c>
      <c r="BF163" s="334" t="s">
        <v>730</v>
      </c>
      <c r="BG163" s="334" t="s">
        <v>724</v>
      </c>
    </row>
    <row r="164" spans="1:59" s="93" customFormat="1" ht="17.5" x14ac:dyDescent="0.35">
      <c r="A164" s="22">
        <f t="shared" si="40"/>
        <v>146</v>
      </c>
      <c r="B164" s="30" t="s">
        <v>78</v>
      </c>
      <c r="C164" s="276" t="s">
        <v>521</v>
      </c>
      <c r="D164" s="28" t="s">
        <v>277</v>
      </c>
      <c r="E164" s="332">
        <v>284.06700000000001</v>
      </c>
      <c r="F164" s="332">
        <v>284.06700000000001</v>
      </c>
      <c r="G164" s="26" t="str">
        <f>IFERROR(INDEX('WIP-FDN'!D:D,MATCH('Master Sheet'!B164, 'WIP-FDN'!B:B,0)),"")</f>
        <v/>
      </c>
      <c r="H164" s="29"/>
      <c r="I164" s="34"/>
      <c r="J164" s="29"/>
      <c r="K164" s="29"/>
      <c r="L164" s="29"/>
      <c r="M164" s="26" t="s">
        <v>53</v>
      </c>
      <c r="N164" s="29" t="s">
        <v>172</v>
      </c>
      <c r="O164" s="85">
        <v>45412</v>
      </c>
      <c r="P164" s="29" t="s">
        <v>53</v>
      </c>
      <c r="Q164" s="29" t="s">
        <v>230</v>
      </c>
      <c r="R164" s="85">
        <v>45425</v>
      </c>
      <c r="S164" s="29" t="s">
        <v>53</v>
      </c>
      <c r="T164" s="29" t="s">
        <v>230</v>
      </c>
      <c r="U164" s="85">
        <v>45497</v>
      </c>
      <c r="V164" s="34"/>
      <c r="W164" s="29" t="str">
        <f t="array" ref="W164">IF((Y164&lt;&gt;"")*(Z164=""), "WIP", IF((Y164&lt;&gt;"")*(Z164&lt;&gt;""), "Completed", ""))</f>
        <v/>
      </c>
      <c r="X164" s="9" t="str">
        <f t="array" ref="X164">IFERROR(INDEX('WIP-FDN'!E:E, MATCH(1, ('WIP-FDN'!B:B='Master Sheet'!B164)*1, 0)), "")</f>
        <v/>
      </c>
      <c r="Y164" s="81" t="str">
        <f t="array" ref="Y164">IFERROR(IF(INDEX('WIP-FDN'!G:G, MATCH(1, ('WIP-FDN'!B:B=B164)*1, 0)) = "", "", INDEX('WIP-FDN'!G:G, MATCH(1, ('WIP-FDN'!B:B=B164)*1, 0))), "")</f>
        <v/>
      </c>
      <c r="Z164" s="81" t="str">
        <f t="array" ref="Z164">IFERROR(IF(INDEX('WIP-FDN'!H:H, MATCH(1, ('WIP-FDN'!B:B=B164)*1, 0)) = "", "", INDEX('WIP-FDN'!H:H, MATCH(1, ('WIP-FDN'!B:B=B164)*1, 0))), "")</f>
        <v/>
      </c>
      <c r="AA164" s="9" t="str">
        <f t="shared" si="44"/>
        <v/>
      </c>
      <c r="AB164" s="9" t="str">
        <f t="shared" si="43"/>
        <v/>
      </c>
      <c r="AC164" s="81" t="str">
        <f t="shared" si="45"/>
        <v/>
      </c>
      <c r="AD164" s="81" t="str">
        <f t="shared" si="46"/>
        <v/>
      </c>
      <c r="AE164" s="9" t="str">
        <f t="shared" si="42"/>
        <v/>
      </c>
      <c r="AF164" s="9" t="str">
        <f>IFERROR(INDEX('WIP-ERC'!E:E,MATCH(B164, 'WIP-ERC'!B:B,0)),"")</f>
        <v/>
      </c>
      <c r="AG164" s="81" t="str">
        <f>IFERROR(IF(INDEX('WIP-ERC'!G:G,MATCH(B164,'WIP-ERC'!B:B,0))="","",(INDEX('WIP-ERC'!G:G,MATCH(B164,'WIP-ERC'!B:B,0)))),"")</f>
        <v/>
      </c>
      <c r="AH164" s="81" t="str">
        <f>IFERROR(IF(INDEX('WIP-ERC'!H:H,MATCH(B164,'WIP-ERC'!B:B,0))="","",(INDEX('WIP-ERC'!H:H,MATCH(B164,'WIP-ERC'!B:B,0)))),"")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282" t="str">
        <f t="shared" si="39"/>
        <v>CD45-3</v>
      </c>
      <c r="BE164" s="334" t="s">
        <v>774</v>
      </c>
      <c r="BF164" s="334" t="s">
        <v>730</v>
      </c>
      <c r="BG164" s="334" t="s">
        <v>724</v>
      </c>
    </row>
    <row r="165" spans="1:59" s="93" customFormat="1" ht="17.5" x14ac:dyDescent="0.35">
      <c r="A165" s="22">
        <f t="shared" si="40"/>
        <v>147</v>
      </c>
      <c r="B165" s="30" t="s">
        <v>45</v>
      </c>
      <c r="C165" s="276" t="s">
        <v>217</v>
      </c>
      <c r="D165" s="28" t="s">
        <v>207</v>
      </c>
      <c r="E165" s="332">
        <v>288.56299999999999</v>
      </c>
      <c r="F165" s="332">
        <v>288.56299999999999</v>
      </c>
      <c r="G165" s="26" t="str">
        <f>IFERROR(INDEX('WIP-FDN'!D:D,MATCH('Master Sheet'!B165, 'WIP-FDN'!B:B,0)),"")</f>
        <v/>
      </c>
      <c r="H165" s="29"/>
      <c r="I165" s="34"/>
      <c r="J165" s="29"/>
      <c r="K165" s="29"/>
      <c r="L165" s="29"/>
      <c r="M165" s="26" t="s">
        <v>53</v>
      </c>
      <c r="N165" s="29" t="s">
        <v>172</v>
      </c>
      <c r="O165" s="85">
        <v>45412</v>
      </c>
      <c r="P165" s="29" t="s">
        <v>53</v>
      </c>
      <c r="Q165" s="29" t="s">
        <v>230</v>
      </c>
      <c r="R165" s="85">
        <v>45425</v>
      </c>
      <c r="S165" s="29" t="s">
        <v>53</v>
      </c>
      <c r="T165" s="29" t="s">
        <v>230</v>
      </c>
      <c r="U165" s="85">
        <v>45497</v>
      </c>
      <c r="V165" s="34"/>
      <c r="W165" s="29" t="str">
        <f t="array" ref="W165">IF((Y165&lt;&gt;"")*(Z165=""), "WIP", IF((Y165&lt;&gt;"")*(Z165&lt;&gt;""), "Completed", ""))</f>
        <v/>
      </c>
      <c r="X165" s="9" t="str">
        <f t="array" ref="X165">IFERROR(INDEX('WIP-FDN'!E:E, MATCH(1, ('WIP-FDN'!B:B='Master Sheet'!B165)*1, 0)), "")</f>
        <v/>
      </c>
      <c r="Y165" s="81" t="str">
        <f t="array" ref="Y165">IFERROR(IF(INDEX('WIP-FDN'!G:G, MATCH(1, ('WIP-FDN'!B:B=B165)*1, 0)) = "", "", INDEX('WIP-FDN'!G:G, MATCH(1, ('WIP-FDN'!B:B=B165)*1, 0))), "")</f>
        <v/>
      </c>
      <c r="Z165" s="81" t="str">
        <f t="array" ref="Z165">IFERROR(IF(INDEX('WIP-FDN'!H:H, MATCH(1, ('WIP-FDN'!B:B=B165)*1, 0)) = "", "", INDEX('WIP-FDN'!H:H, MATCH(1, ('WIP-FDN'!B:B=B165)*1, 0))), "")</f>
        <v/>
      </c>
      <c r="AA165" s="9" t="str">
        <f t="shared" si="44"/>
        <v/>
      </c>
      <c r="AB165" s="9" t="str">
        <f t="shared" si="43"/>
        <v/>
      </c>
      <c r="AC165" s="81" t="str">
        <f t="shared" si="45"/>
        <v/>
      </c>
      <c r="AD165" s="81" t="str">
        <f t="shared" si="46"/>
        <v/>
      </c>
      <c r="AE165" s="9" t="str">
        <f t="shared" si="42"/>
        <v/>
      </c>
      <c r="AF165" s="9" t="str">
        <f>IFERROR(INDEX('WIP-ERC'!E:E,MATCH(B165, 'WIP-ERC'!B:B,0)),"")</f>
        <v/>
      </c>
      <c r="AG165" s="81" t="str">
        <f>IFERROR(IF(INDEX('WIP-ERC'!G:G,MATCH(B165,'WIP-ERC'!B:B,0))="","",(INDEX('WIP-ERC'!G:G,MATCH(B165,'WIP-ERC'!B:B,0)))),"")</f>
        <v/>
      </c>
      <c r="AH165" s="81" t="str">
        <f>IFERROR(IF(INDEX('WIP-ERC'!H:H,MATCH(B165,'WIP-ERC'!B:B,0))="","",(INDEX('WIP-ERC'!H:H,MATCH(B165,'WIP-ERC'!B:B,0)))),"")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282" t="str">
        <f t="shared" si="39"/>
        <v>CA-3</v>
      </c>
      <c r="BE165" s="334" t="s">
        <v>774</v>
      </c>
      <c r="BF165" s="334" t="s">
        <v>730</v>
      </c>
      <c r="BG165" s="334" t="s">
        <v>724</v>
      </c>
    </row>
    <row r="166" spans="1:59" s="93" customFormat="1" ht="17.5" x14ac:dyDescent="0.35">
      <c r="A166" s="22">
        <f t="shared" si="40"/>
        <v>148</v>
      </c>
      <c r="B166" s="30" t="s">
        <v>79</v>
      </c>
      <c r="C166" s="276" t="s">
        <v>521</v>
      </c>
      <c r="D166" s="28" t="s">
        <v>522</v>
      </c>
      <c r="E166" s="332">
        <v>180.36099999999999</v>
      </c>
      <c r="F166" s="332">
        <v>180.36099999999999</v>
      </c>
      <c r="G166" s="26" t="str">
        <f>IFERROR(INDEX('WIP-FDN'!D:D,MATCH('Master Sheet'!B166, 'WIP-FDN'!B:B,0)),"")</f>
        <v/>
      </c>
      <c r="H166" s="29"/>
      <c r="I166" s="34"/>
      <c r="J166" s="29"/>
      <c r="K166" s="29"/>
      <c r="L166" s="29"/>
      <c r="M166" s="26" t="s">
        <v>53</v>
      </c>
      <c r="N166" s="29" t="s">
        <v>172</v>
      </c>
      <c r="O166" s="85">
        <v>45412</v>
      </c>
      <c r="P166" s="29" t="s">
        <v>53</v>
      </c>
      <c r="Q166" s="29" t="s">
        <v>230</v>
      </c>
      <c r="R166" s="85">
        <v>45425</v>
      </c>
      <c r="S166" s="29" t="s">
        <v>53</v>
      </c>
      <c r="T166" s="29" t="s">
        <v>230</v>
      </c>
      <c r="U166" s="85">
        <v>45497</v>
      </c>
      <c r="V166" s="34"/>
      <c r="W166" s="29" t="str">
        <f t="array" ref="W166">IF((Y166&lt;&gt;"")*(Z166=""), "WIP", IF((Y166&lt;&gt;"")*(Z166&lt;&gt;""), "Completed", ""))</f>
        <v/>
      </c>
      <c r="X166" s="9" t="str">
        <f t="array" ref="X166">IFERROR(INDEX('WIP-FDN'!E:E, MATCH(1, ('WIP-FDN'!B:B='Master Sheet'!B166)*1, 0)), "")</f>
        <v/>
      </c>
      <c r="Y166" s="81" t="str">
        <f t="array" ref="Y166">IFERROR(IF(INDEX('WIP-FDN'!G:G, MATCH(1, ('WIP-FDN'!B:B=B166)*1, 0)) = "", "", INDEX('WIP-FDN'!G:G, MATCH(1, ('WIP-FDN'!B:B=B166)*1, 0))), "")</f>
        <v/>
      </c>
      <c r="Z166" s="81" t="str">
        <f t="array" ref="Z166">IFERROR(IF(INDEX('WIP-FDN'!H:H, MATCH(1, ('WIP-FDN'!B:B=B166)*1, 0)) = "", "", INDEX('WIP-FDN'!H:H, MATCH(1, ('WIP-FDN'!B:B=B166)*1, 0))), "")</f>
        <v/>
      </c>
      <c r="AA166" s="9" t="str">
        <f t="shared" si="44"/>
        <v/>
      </c>
      <c r="AB166" s="9" t="str">
        <f t="shared" si="43"/>
        <v/>
      </c>
      <c r="AC166" s="81" t="str">
        <f t="shared" si="45"/>
        <v/>
      </c>
      <c r="AD166" s="81" t="str">
        <f t="shared" si="46"/>
        <v/>
      </c>
      <c r="AE166" s="9" t="str">
        <f t="shared" si="42"/>
        <v/>
      </c>
      <c r="AF166" s="9" t="str">
        <f>IFERROR(INDEX('WIP-ERC'!E:E,MATCH(B166, 'WIP-ERC'!B:B,0)),"")</f>
        <v/>
      </c>
      <c r="AG166" s="81" t="str">
        <f>IFERROR(IF(INDEX('WIP-ERC'!G:G,MATCH(B166,'WIP-ERC'!B:B,0))="","",(INDEX('WIP-ERC'!G:G,MATCH(B166,'WIP-ERC'!B:B,0)))),"")</f>
        <v/>
      </c>
      <c r="AH166" s="81" t="str">
        <f>IFERROR(IF(INDEX('WIP-ERC'!H:H,MATCH(B166,'WIP-ERC'!B:B,0))="","",(INDEX('WIP-ERC'!H:H,MATCH(B166,'WIP-ERC'!B:B,0)))),"")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282" t="str">
        <f t="shared" si="39"/>
        <v>CD45-3</v>
      </c>
      <c r="BE166" s="334" t="s">
        <v>774</v>
      </c>
      <c r="BF166" s="334" t="s">
        <v>730</v>
      </c>
      <c r="BG166" s="334" t="s">
        <v>724</v>
      </c>
    </row>
    <row r="167" spans="1:59" s="93" customFormat="1" ht="17.5" x14ac:dyDescent="0.35">
      <c r="A167" s="22">
        <f t="shared" si="40"/>
        <v>149</v>
      </c>
      <c r="B167" s="30" t="s">
        <v>80</v>
      </c>
      <c r="C167" s="276" t="s">
        <v>210</v>
      </c>
      <c r="D167" s="28" t="s">
        <v>523</v>
      </c>
      <c r="E167" s="332">
        <v>187.77099999999999</v>
      </c>
      <c r="F167" s="332">
        <v>187.77099999999999</v>
      </c>
      <c r="G167" s="26" t="str">
        <f>IFERROR(INDEX('WIP-FDN'!D:D,MATCH('Master Sheet'!B167, 'WIP-FDN'!B:B,0)),"")</f>
        <v/>
      </c>
      <c r="H167" s="29"/>
      <c r="I167" s="34"/>
      <c r="J167" s="29"/>
      <c r="K167" s="29"/>
      <c r="L167" s="29"/>
      <c r="M167" s="26" t="s">
        <v>53</v>
      </c>
      <c r="N167" s="29" t="s">
        <v>172</v>
      </c>
      <c r="O167" s="85">
        <v>45412</v>
      </c>
      <c r="P167" s="29" t="s">
        <v>53</v>
      </c>
      <c r="Q167" s="29" t="s">
        <v>230</v>
      </c>
      <c r="R167" s="85">
        <v>45425</v>
      </c>
      <c r="S167" s="29" t="s">
        <v>53</v>
      </c>
      <c r="T167" s="29" t="s">
        <v>230</v>
      </c>
      <c r="U167" s="85">
        <v>45497</v>
      </c>
      <c r="V167" s="34"/>
      <c r="W167" s="29" t="str">
        <f t="array" ref="W167">IF((Y167&lt;&gt;"")*(Z167=""), "WIP", IF((Y167&lt;&gt;"")*(Z167&lt;&gt;""), "Completed", ""))</f>
        <v/>
      </c>
      <c r="X167" s="9" t="str">
        <f t="array" ref="X167">IFERROR(INDEX('WIP-FDN'!E:E, MATCH(1, ('WIP-FDN'!B:B='Master Sheet'!B167)*1, 0)), "")</f>
        <v/>
      </c>
      <c r="Y167" s="81" t="str">
        <f t="array" ref="Y167">IFERROR(IF(INDEX('WIP-FDN'!G:G, MATCH(1, ('WIP-FDN'!B:B=B167)*1, 0)) = "", "", INDEX('WIP-FDN'!G:G, MATCH(1, ('WIP-FDN'!B:B=B167)*1, 0))), "")</f>
        <v/>
      </c>
      <c r="Z167" s="81" t="str">
        <f t="array" ref="Z167">IFERROR(IF(INDEX('WIP-FDN'!H:H, MATCH(1, ('WIP-FDN'!B:B=B167)*1, 0)) = "", "", INDEX('WIP-FDN'!H:H, MATCH(1, ('WIP-FDN'!B:B=B167)*1, 0))), "")</f>
        <v/>
      </c>
      <c r="AA167" s="9" t="str">
        <f t="shared" si="44"/>
        <v/>
      </c>
      <c r="AB167" s="9" t="str">
        <f t="shared" si="43"/>
        <v/>
      </c>
      <c r="AC167" s="81" t="str">
        <f t="shared" si="45"/>
        <v/>
      </c>
      <c r="AD167" s="81" t="str">
        <f t="shared" si="46"/>
        <v/>
      </c>
      <c r="AE167" s="9" t="str">
        <f t="shared" si="42"/>
        <v/>
      </c>
      <c r="AF167" s="9" t="str">
        <f>IFERROR(INDEX('WIP-ERC'!E:E,MATCH(B167, 'WIP-ERC'!B:B,0)),"")</f>
        <v/>
      </c>
      <c r="AG167" s="81" t="str">
        <f>IFERROR(IF(INDEX('WIP-ERC'!G:G,MATCH(B167,'WIP-ERC'!B:B,0))="","",(INDEX('WIP-ERC'!G:G,MATCH(B167,'WIP-ERC'!B:B,0)))),"")</f>
        <v/>
      </c>
      <c r="AH167" s="81" t="str">
        <f>IFERROR(IF(INDEX('WIP-ERC'!H:H,MATCH(B167,'WIP-ERC'!B:B,0))="","",(INDEX('WIP-ERC'!H:H,MATCH(B167,'WIP-ERC'!B:B,0)))),"")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282" t="str">
        <f t="shared" si="39"/>
        <v>CC1+0</v>
      </c>
      <c r="BE167" s="334" t="s">
        <v>775</v>
      </c>
      <c r="BF167" s="334" t="s">
        <v>730</v>
      </c>
      <c r="BG167" s="334" t="s">
        <v>724</v>
      </c>
    </row>
    <row r="168" spans="1:59" s="93" customFormat="1" ht="17.5" x14ac:dyDescent="0.35">
      <c r="A168" s="22">
        <f t="shared" si="40"/>
        <v>150</v>
      </c>
      <c r="B168" s="30" t="s">
        <v>81</v>
      </c>
      <c r="C168" s="276" t="s">
        <v>521</v>
      </c>
      <c r="D168" s="28" t="s">
        <v>524</v>
      </c>
      <c r="E168" s="332">
        <v>140.20699999999999</v>
      </c>
      <c r="F168" s="332">
        <v>140.20699999999999</v>
      </c>
      <c r="G168" s="26" t="str">
        <f>IFERROR(INDEX('WIP-FDN'!D:D,MATCH('Master Sheet'!B168, 'WIP-FDN'!B:B,0)),"")</f>
        <v/>
      </c>
      <c r="H168" s="29"/>
      <c r="I168" s="34"/>
      <c r="J168" s="29"/>
      <c r="K168" s="29"/>
      <c r="L168" s="29"/>
      <c r="M168" s="26" t="s">
        <v>53</v>
      </c>
      <c r="N168" s="29" t="s">
        <v>172</v>
      </c>
      <c r="O168" s="85">
        <v>45412</v>
      </c>
      <c r="P168" s="29" t="s">
        <v>53</v>
      </c>
      <c r="Q168" s="29" t="s">
        <v>230</v>
      </c>
      <c r="R168" s="85">
        <v>45425</v>
      </c>
      <c r="S168" s="29" t="s">
        <v>53</v>
      </c>
      <c r="T168" s="29" t="s">
        <v>230</v>
      </c>
      <c r="U168" s="85">
        <v>45497</v>
      </c>
      <c r="V168" s="34"/>
      <c r="W168" s="29" t="str">
        <f t="array" ref="W168">IF((Y168&lt;&gt;"")*(Z168=""), "WIP", IF((Y168&lt;&gt;"")*(Z168&lt;&gt;""), "Completed", ""))</f>
        <v/>
      </c>
      <c r="X168" s="9" t="str">
        <f t="array" ref="X168">IFERROR(INDEX('WIP-FDN'!E:E, MATCH(1, ('WIP-FDN'!B:B='Master Sheet'!B168)*1, 0)), "")</f>
        <v/>
      </c>
      <c r="Y168" s="81" t="str">
        <f t="array" ref="Y168">IFERROR(IF(INDEX('WIP-FDN'!G:G, MATCH(1, ('WIP-FDN'!B:B=B168)*1, 0)) = "", "", INDEX('WIP-FDN'!G:G, MATCH(1, ('WIP-FDN'!B:B=B168)*1, 0))), "")</f>
        <v/>
      </c>
      <c r="Z168" s="81" t="str">
        <f t="array" ref="Z168">IFERROR(IF(INDEX('WIP-FDN'!H:H, MATCH(1, ('WIP-FDN'!B:B=B168)*1, 0)) = "", "", INDEX('WIP-FDN'!H:H, MATCH(1, ('WIP-FDN'!B:B=B168)*1, 0))), "")</f>
        <v/>
      </c>
      <c r="AA168" s="9" t="str">
        <f t="shared" si="44"/>
        <v/>
      </c>
      <c r="AB168" s="9" t="str">
        <f t="shared" si="43"/>
        <v/>
      </c>
      <c r="AC168" s="81" t="str">
        <f t="shared" si="45"/>
        <v/>
      </c>
      <c r="AD168" s="81" t="str">
        <f t="shared" si="46"/>
        <v/>
      </c>
      <c r="AE168" s="9" t="str">
        <f t="shared" si="42"/>
        <v/>
      </c>
      <c r="AF168" s="9" t="str">
        <f>IFERROR(INDEX('WIP-ERC'!E:E,MATCH(B168, 'WIP-ERC'!B:B,0)),"")</f>
        <v/>
      </c>
      <c r="AG168" s="81" t="str">
        <f>IFERROR(IF(INDEX('WIP-ERC'!G:G,MATCH(B168,'WIP-ERC'!B:B,0))="","",(INDEX('WIP-ERC'!G:G,MATCH(B168,'WIP-ERC'!B:B,0)))),"")</f>
        <v/>
      </c>
      <c r="AH168" s="81" t="str">
        <f>IFERROR(IF(INDEX('WIP-ERC'!H:H,MATCH(B168,'WIP-ERC'!B:B,0))="","",(INDEX('WIP-ERC'!H:H,MATCH(B168,'WIP-ERC'!B:B,0)))),"")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282" t="str">
        <f t="shared" si="39"/>
        <v>CD45-3</v>
      </c>
      <c r="BE168" s="334" t="s">
        <v>775</v>
      </c>
      <c r="BF168" s="334" t="s">
        <v>730</v>
      </c>
      <c r="BG168" s="334" t="s">
        <v>724</v>
      </c>
    </row>
    <row r="169" spans="1:59" s="93" customFormat="1" ht="17.5" x14ac:dyDescent="0.35">
      <c r="A169" s="22">
        <f t="shared" si="40"/>
        <v>151</v>
      </c>
      <c r="B169" s="30" t="s">
        <v>82</v>
      </c>
      <c r="C169" s="276" t="s">
        <v>168</v>
      </c>
      <c r="D169" s="28" t="s">
        <v>278</v>
      </c>
      <c r="E169" s="332">
        <v>135.09299999999999</v>
      </c>
      <c r="F169" s="332">
        <v>135.09299999999999</v>
      </c>
      <c r="G169" s="26" t="str">
        <f>IFERROR(INDEX('WIP-FDN'!D:D,MATCH('Master Sheet'!B169, 'WIP-FDN'!B:B,0)),"")</f>
        <v/>
      </c>
      <c r="H169" s="29"/>
      <c r="I169" s="34"/>
      <c r="J169" s="29"/>
      <c r="K169" s="29"/>
      <c r="L169" s="29"/>
      <c r="M169" s="26" t="s">
        <v>53</v>
      </c>
      <c r="N169" s="29" t="s">
        <v>172</v>
      </c>
      <c r="O169" s="85">
        <v>45412</v>
      </c>
      <c r="P169" s="29" t="s">
        <v>53</v>
      </c>
      <c r="Q169" s="29" t="s">
        <v>230</v>
      </c>
      <c r="R169" s="85">
        <v>45425</v>
      </c>
      <c r="S169" s="29" t="s">
        <v>53</v>
      </c>
      <c r="T169" s="29" t="s">
        <v>230</v>
      </c>
      <c r="U169" s="85">
        <v>45497</v>
      </c>
      <c r="V169" s="34"/>
      <c r="W169" s="29" t="str">
        <f t="array" ref="W169">IF((Y169&lt;&gt;"")*(Z169=""), "WIP", IF((Y169&lt;&gt;"")*(Z169&lt;&gt;""), "Completed", ""))</f>
        <v/>
      </c>
      <c r="X169" s="9" t="str">
        <f t="array" ref="X169">IFERROR(INDEX('WIP-FDN'!E:E, MATCH(1, ('WIP-FDN'!B:B='Master Sheet'!B169)*1, 0)), "")</f>
        <v/>
      </c>
      <c r="Y169" s="81" t="str">
        <f t="array" ref="Y169">IFERROR(IF(INDEX('WIP-FDN'!G:G, MATCH(1, ('WIP-FDN'!B:B=B169)*1, 0)) = "", "", INDEX('WIP-FDN'!G:G, MATCH(1, ('WIP-FDN'!B:B=B169)*1, 0))), "")</f>
        <v/>
      </c>
      <c r="Z169" s="81" t="str">
        <f t="array" ref="Z169">IFERROR(IF(INDEX('WIP-FDN'!H:H, MATCH(1, ('WIP-FDN'!B:B=B169)*1, 0)) = "", "", INDEX('WIP-FDN'!H:H, MATCH(1, ('WIP-FDN'!B:B=B169)*1, 0))), "")</f>
        <v/>
      </c>
      <c r="AA169" s="9" t="str">
        <f t="shared" si="44"/>
        <v/>
      </c>
      <c r="AB169" s="9" t="str">
        <f t="shared" si="43"/>
        <v/>
      </c>
      <c r="AC169" s="81" t="str">
        <f t="shared" si="45"/>
        <v/>
      </c>
      <c r="AD169" s="81" t="str">
        <f t="shared" si="46"/>
        <v/>
      </c>
      <c r="AE169" s="9" t="str">
        <f t="shared" si="42"/>
        <v/>
      </c>
      <c r="AF169" s="9" t="str">
        <f>IFERROR(INDEX('WIP-ERC'!E:E,MATCH(B169, 'WIP-ERC'!B:B,0)),"")</f>
        <v/>
      </c>
      <c r="AG169" s="81" t="str">
        <f>IFERROR(IF(INDEX('WIP-ERC'!G:G,MATCH(B169,'WIP-ERC'!B:B,0))="","",(INDEX('WIP-ERC'!G:G,MATCH(B169,'WIP-ERC'!B:B,0)))),"")</f>
        <v/>
      </c>
      <c r="AH169" s="81" t="str">
        <f>IFERROR(IF(INDEX('WIP-ERC'!H:H,MATCH(B169,'WIP-ERC'!B:B,0))="","",(INDEX('WIP-ERC'!H:H,MATCH(B169,'WIP-ERC'!B:B,0)))),"")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282" t="str">
        <f t="shared" si="39"/>
        <v>CD60+0</v>
      </c>
      <c r="BE169" s="334" t="s">
        <v>775</v>
      </c>
      <c r="BF169" s="334" t="s">
        <v>730</v>
      </c>
      <c r="BG169" s="334" t="s">
        <v>724</v>
      </c>
    </row>
    <row r="170" spans="1:59" s="93" customFormat="1" ht="17.5" x14ac:dyDescent="0.35">
      <c r="A170" s="22">
        <f t="shared" si="40"/>
        <v>152</v>
      </c>
      <c r="B170" s="30" t="s">
        <v>83</v>
      </c>
      <c r="C170" s="276" t="s">
        <v>274</v>
      </c>
      <c r="D170" s="28" t="s">
        <v>279</v>
      </c>
      <c r="E170" s="332">
        <v>172.63</v>
      </c>
      <c r="F170" s="332">
        <v>172.63</v>
      </c>
      <c r="G170" s="26" t="str">
        <f>IFERROR(INDEX('WIP-FDN'!D:D,MATCH('Master Sheet'!B170, 'WIP-FDN'!B:B,0)),"")</f>
        <v/>
      </c>
      <c r="H170" s="29"/>
      <c r="I170" s="306"/>
      <c r="J170" s="29"/>
      <c r="K170" s="29"/>
      <c r="L170" s="29"/>
      <c r="M170" s="26" t="s">
        <v>53</v>
      </c>
      <c r="N170" s="29" t="s">
        <v>172</v>
      </c>
      <c r="O170" s="85">
        <v>45412</v>
      </c>
      <c r="P170" s="29" t="s">
        <v>53</v>
      </c>
      <c r="Q170" s="29" t="s">
        <v>230</v>
      </c>
      <c r="R170" s="85">
        <v>45425</v>
      </c>
      <c r="S170" s="29" t="s">
        <v>53</v>
      </c>
      <c r="T170" s="29" t="s">
        <v>230</v>
      </c>
      <c r="U170" s="85">
        <v>45497</v>
      </c>
      <c r="V170" s="34"/>
      <c r="W170" s="29" t="str">
        <f t="array" ref="W170">IF((Y170&lt;&gt;"")*(Z170=""), "WIP", IF((Y170&lt;&gt;"")*(Z170&lt;&gt;""), "Completed", ""))</f>
        <v/>
      </c>
      <c r="X170" s="9" t="str">
        <f t="array" ref="X170">IFERROR(INDEX('WIP-FDN'!E:E, MATCH(1, ('WIP-FDN'!B:B='Master Sheet'!B170)*1, 0)), "")</f>
        <v/>
      </c>
      <c r="Y170" s="81" t="str">
        <f t="array" ref="Y170">IFERROR(IF(INDEX('WIP-FDN'!G:G, MATCH(1, ('WIP-FDN'!B:B=B170)*1, 0)) = "", "", INDEX('WIP-FDN'!G:G, MATCH(1, ('WIP-FDN'!B:B=B170)*1, 0))), "")</f>
        <v/>
      </c>
      <c r="Z170" s="81" t="str">
        <f t="array" ref="Z170">IFERROR(IF(INDEX('WIP-FDN'!H:H, MATCH(1, ('WIP-FDN'!B:B=B170)*1, 0)) = "", "", INDEX('WIP-FDN'!H:H, MATCH(1, ('WIP-FDN'!B:B=B170)*1, 0))), "")</f>
        <v/>
      </c>
      <c r="AA170" s="9" t="str">
        <f t="shared" si="44"/>
        <v/>
      </c>
      <c r="AB170" s="9" t="str">
        <f t="shared" si="43"/>
        <v/>
      </c>
      <c r="AC170" s="81" t="str">
        <f t="shared" si="45"/>
        <v/>
      </c>
      <c r="AD170" s="81" t="str">
        <f t="shared" si="46"/>
        <v/>
      </c>
      <c r="AE170" s="9" t="str">
        <f t="shared" si="42"/>
        <v/>
      </c>
      <c r="AF170" s="9" t="str">
        <f>IFERROR(INDEX('WIP-ERC'!E:E,MATCH(B170, 'WIP-ERC'!B:B,0)),"")</f>
        <v/>
      </c>
      <c r="AG170" s="81" t="str">
        <f>IFERROR(IF(INDEX('WIP-ERC'!G:G,MATCH(B170,'WIP-ERC'!B:B,0))="","",(INDEX('WIP-ERC'!G:G,MATCH(B170,'WIP-ERC'!B:B,0)))),"")</f>
        <v/>
      </c>
      <c r="AH170" s="81" t="str">
        <f>IFERROR(IF(INDEX('WIP-ERC'!H:H,MATCH(B170,'WIP-ERC'!B:B,0))="","",(INDEX('WIP-ERC'!H:H,MATCH(B170,'WIP-ERC'!B:B,0)))),"")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282" t="str">
        <f t="shared" si="39"/>
        <v>CD60+3</v>
      </c>
      <c r="BE170" s="334" t="s">
        <v>731</v>
      </c>
      <c r="BF170" s="334" t="s">
        <v>730</v>
      </c>
      <c r="BG170" s="334" t="s">
        <v>724</v>
      </c>
    </row>
    <row r="171" spans="1:59" s="93" customFormat="1" ht="17.5" x14ac:dyDescent="0.35">
      <c r="A171" s="22">
        <f t="shared" si="40"/>
        <v>153</v>
      </c>
      <c r="B171" s="30" t="s">
        <v>84</v>
      </c>
      <c r="C171" s="276" t="s">
        <v>241</v>
      </c>
      <c r="D171" s="28" t="s">
        <v>525</v>
      </c>
      <c r="E171" s="332">
        <v>206.46799999999999</v>
      </c>
      <c r="F171" s="332">
        <v>206.46799999999999</v>
      </c>
      <c r="G171" s="26" t="str">
        <f>IFERROR(INDEX('WIP-FDN'!D:D,MATCH('Master Sheet'!B171, 'WIP-FDN'!B:B,0)),"")</f>
        <v/>
      </c>
      <c r="H171" s="29"/>
      <c r="I171" s="306" t="s">
        <v>691</v>
      </c>
      <c r="J171" s="29"/>
      <c r="K171" s="29"/>
      <c r="L171" s="29"/>
      <c r="M171" s="26" t="s">
        <v>53</v>
      </c>
      <c r="N171" s="29" t="s">
        <v>172</v>
      </c>
      <c r="O171" s="85">
        <v>45412</v>
      </c>
      <c r="P171" s="29" t="s">
        <v>53</v>
      </c>
      <c r="Q171" s="29" t="s">
        <v>230</v>
      </c>
      <c r="R171" s="85">
        <v>45425</v>
      </c>
      <c r="S171" s="29" t="s">
        <v>53</v>
      </c>
      <c r="T171" s="29" t="s">
        <v>230</v>
      </c>
      <c r="U171" s="85">
        <v>45497</v>
      </c>
      <c r="V171" s="34"/>
      <c r="W171" s="29" t="str">
        <f t="array" ref="W171">IF((Y171&lt;&gt;"")*(Z171=""), "WIP", IF((Y171&lt;&gt;"")*(Z171&lt;&gt;""), "Completed", ""))</f>
        <v/>
      </c>
      <c r="X171" s="9" t="str">
        <f t="array" ref="X171">IFERROR(INDEX('WIP-FDN'!E:E, MATCH(1, ('WIP-FDN'!B:B='Master Sheet'!B171)*1, 0)), "")</f>
        <v/>
      </c>
      <c r="Y171" s="81" t="str">
        <f t="array" ref="Y171">IFERROR(IF(INDEX('WIP-FDN'!G:G, MATCH(1, ('WIP-FDN'!B:B=B171)*1, 0)) = "", "", INDEX('WIP-FDN'!G:G, MATCH(1, ('WIP-FDN'!B:B=B171)*1, 0))), "")</f>
        <v/>
      </c>
      <c r="Z171" s="81" t="str">
        <f t="array" ref="Z171">IFERROR(IF(INDEX('WIP-FDN'!H:H, MATCH(1, ('WIP-FDN'!B:B=B171)*1, 0)) = "", "", INDEX('WIP-FDN'!H:H, MATCH(1, ('WIP-FDN'!B:B=B171)*1, 0))), "")</f>
        <v/>
      </c>
      <c r="AA171" s="9" t="str">
        <f t="shared" si="44"/>
        <v/>
      </c>
      <c r="AB171" s="9" t="str">
        <f t="shared" si="43"/>
        <v/>
      </c>
      <c r="AC171" s="81" t="str">
        <f t="shared" si="45"/>
        <v/>
      </c>
      <c r="AD171" s="81" t="str">
        <f t="shared" si="46"/>
        <v/>
      </c>
      <c r="AE171" s="9" t="str">
        <f t="shared" si="42"/>
        <v/>
      </c>
      <c r="AF171" s="9" t="str">
        <f>IFERROR(INDEX('WIP-ERC'!E:E,MATCH(B171, 'WIP-ERC'!B:B,0)),"")</f>
        <v/>
      </c>
      <c r="AG171" s="81" t="str">
        <f>IFERROR(IF(INDEX('WIP-ERC'!G:G,MATCH(B171,'WIP-ERC'!B:B,0))="","",(INDEX('WIP-ERC'!G:G,MATCH(B171,'WIP-ERC'!B:B,0)))),"")</f>
        <v/>
      </c>
      <c r="AH171" s="81" t="str">
        <f>IFERROR(IF(INDEX('WIP-ERC'!H:H,MATCH(B171,'WIP-ERC'!B:B,0))="","",(INDEX('WIP-ERC'!H:H,MATCH(B171,'WIP-ERC'!B:B,0)))),"")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282" t="str">
        <f t="shared" si="39"/>
        <v>CC2+3</v>
      </c>
      <c r="BE171" s="334" t="s">
        <v>731</v>
      </c>
      <c r="BF171" s="334" t="s">
        <v>730</v>
      </c>
      <c r="BG171" s="334" t="s">
        <v>724</v>
      </c>
    </row>
    <row r="172" spans="1:59" s="93" customFormat="1" ht="17.5" x14ac:dyDescent="0.35">
      <c r="A172" s="22">
        <f t="shared" si="40"/>
        <v>154</v>
      </c>
      <c r="B172" s="30" t="s">
        <v>85</v>
      </c>
      <c r="C172" s="276" t="s">
        <v>225</v>
      </c>
      <c r="D172" s="28" t="s">
        <v>526</v>
      </c>
      <c r="E172" s="332">
        <v>400.53899999999999</v>
      </c>
      <c r="F172" s="332">
        <v>400.53899999999999</v>
      </c>
      <c r="G172" s="26" t="str">
        <f>IFERROR(INDEX('WIP-FDN'!D:D,MATCH('Master Sheet'!B172, 'WIP-FDN'!B:B,0)),"")</f>
        <v/>
      </c>
      <c r="H172" s="29"/>
      <c r="I172" s="34"/>
      <c r="J172" s="29"/>
      <c r="K172" s="29"/>
      <c r="L172" s="29"/>
      <c r="M172" s="26" t="s">
        <v>53</v>
      </c>
      <c r="N172" s="29" t="s">
        <v>172</v>
      </c>
      <c r="O172" s="85">
        <v>45412</v>
      </c>
      <c r="P172" s="29" t="s">
        <v>53</v>
      </c>
      <c r="Q172" s="29" t="s">
        <v>230</v>
      </c>
      <c r="R172" s="85">
        <v>45425</v>
      </c>
      <c r="S172" s="29" t="s">
        <v>53</v>
      </c>
      <c r="T172" s="29" t="s">
        <v>230</v>
      </c>
      <c r="U172" s="85">
        <v>45497</v>
      </c>
      <c r="V172" s="34"/>
      <c r="W172" s="29" t="str">
        <f t="array" ref="W172">IF((Y172&lt;&gt;"")*(Z172=""), "WIP", IF((Y172&lt;&gt;"")*(Z172&lt;&gt;""), "Completed", ""))</f>
        <v/>
      </c>
      <c r="X172" s="9" t="str">
        <f t="array" ref="X172">IFERROR(INDEX('WIP-FDN'!E:E, MATCH(1, ('WIP-FDN'!B:B='Master Sheet'!B172)*1, 0)), "")</f>
        <v/>
      </c>
      <c r="Y172" s="81" t="str">
        <f t="array" ref="Y172">IFERROR(IF(INDEX('WIP-FDN'!G:G, MATCH(1, ('WIP-FDN'!B:B=B172)*1, 0)) = "", "", INDEX('WIP-FDN'!G:G, MATCH(1, ('WIP-FDN'!B:B=B172)*1, 0))), "")</f>
        <v/>
      </c>
      <c r="Z172" s="81" t="str">
        <f t="array" ref="Z172">IFERROR(IF(INDEX('WIP-FDN'!H:H, MATCH(1, ('WIP-FDN'!B:B=B172)*1, 0)) = "", "", INDEX('WIP-FDN'!H:H, MATCH(1, ('WIP-FDN'!B:B=B172)*1, 0))), "")</f>
        <v/>
      </c>
      <c r="AA172" s="9" t="str">
        <f t="shared" si="44"/>
        <v/>
      </c>
      <c r="AB172" s="9" t="str">
        <f t="shared" si="43"/>
        <v/>
      </c>
      <c r="AC172" s="81" t="str">
        <f t="shared" si="45"/>
        <v/>
      </c>
      <c r="AD172" s="81" t="str">
        <f t="shared" si="46"/>
        <v/>
      </c>
      <c r="AE172" s="9" t="str">
        <f t="shared" si="42"/>
        <v/>
      </c>
      <c r="AF172" s="9" t="str">
        <f>IFERROR(INDEX('WIP-ERC'!E:E,MATCH(B172, 'WIP-ERC'!B:B,0)),"")</f>
        <v/>
      </c>
      <c r="AG172" s="81" t="str">
        <f>IFERROR(IF(INDEX('WIP-ERC'!G:G,MATCH(B172,'WIP-ERC'!B:B,0))="","",(INDEX('WIP-ERC'!G:G,MATCH(B172,'WIP-ERC'!B:B,0)))),"")</f>
        <v/>
      </c>
      <c r="AH172" s="81" t="str">
        <f>IFERROR(IF(INDEX('WIP-ERC'!H:H,MATCH(B172,'WIP-ERC'!B:B,0))="","",(INDEX('WIP-ERC'!H:H,MATCH(B172,'WIP-ERC'!B:B,0)))),"")</f>
        <v/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282" t="str">
        <f t="shared" si="39"/>
        <v>CB1+3</v>
      </c>
      <c r="BE172" s="334" t="s">
        <v>731</v>
      </c>
      <c r="BF172" s="334" t="s">
        <v>730</v>
      </c>
      <c r="BG172" s="334" t="s">
        <v>724</v>
      </c>
    </row>
    <row r="173" spans="1:59" s="93" customFormat="1" ht="17.5" x14ac:dyDescent="0.35">
      <c r="A173" s="22">
        <f t="shared" si="40"/>
        <v>155</v>
      </c>
      <c r="B173" s="30" t="s">
        <v>129</v>
      </c>
      <c r="C173" s="276" t="s">
        <v>167</v>
      </c>
      <c r="D173" s="28" t="s">
        <v>527</v>
      </c>
      <c r="E173" s="332">
        <v>270.98500000000001</v>
      </c>
      <c r="F173" s="332">
        <v>270.98500000000001</v>
      </c>
      <c r="G173" s="26" t="str">
        <f>IFERROR(INDEX('WIP-FDN'!D:D,MATCH('Master Sheet'!B173, 'WIP-FDN'!B:B,0)),"")</f>
        <v/>
      </c>
      <c r="H173" s="29"/>
      <c r="I173" s="34"/>
      <c r="J173" s="29"/>
      <c r="K173" s="29"/>
      <c r="L173" s="29"/>
      <c r="M173" s="26" t="s">
        <v>53</v>
      </c>
      <c r="N173" s="29" t="s">
        <v>172</v>
      </c>
      <c r="O173" s="85">
        <v>45412</v>
      </c>
      <c r="P173" s="29" t="s">
        <v>53</v>
      </c>
      <c r="Q173" s="29" t="s">
        <v>230</v>
      </c>
      <c r="R173" s="85">
        <v>45425</v>
      </c>
      <c r="S173" s="29" t="s">
        <v>53</v>
      </c>
      <c r="T173" s="29" t="s">
        <v>230</v>
      </c>
      <c r="U173" s="85">
        <v>45497</v>
      </c>
      <c r="V173" s="34"/>
      <c r="W173" s="29" t="str">
        <f t="array" ref="W173">IF((Y173&lt;&gt;"")*(Z173=""), "WIP", IF((Y173&lt;&gt;"")*(Z173&lt;&gt;""), "Completed", ""))</f>
        <v/>
      </c>
      <c r="X173" s="9" t="str">
        <f t="array" ref="X173">IFERROR(INDEX('WIP-FDN'!E:E, MATCH(1, ('WIP-FDN'!B:B='Master Sheet'!B173)*1, 0)), "")</f>
        <v/>
      </c>
      <c r="Y173" s="81" t="str">
        <f t="array" ref="Y173">IFERROR(IF(INDEX('WIP-FDN'!G:G, MATCH(1, ('WIP-FDN'!B:B=B173)*1, 0)) = "", "", INDEX('WIP-FDN'!G:G, MATCH(1, ('WIP-FDN'!B:B=B173)*1, 0))), "")</f>
        <v/>
      </c>
      <c r="Z173" s="81" t="str">
        <f t="array" ref="Z173">IFERROR(IF(INDEX('WIP-FDN'!H:H, MATCH(1, ('WIP-FDN'!B:B=B173)*1, 0)) = "", "", INDEX('WIP-FDN'!H:H, MATCH(1, ('WIP-FDN'!B:B=B173)*1, 0))), "")</f>
        <v/>
      </c>
      <c r="AA173" s="9" t="str">
        <f t="shared" si="44"/>
        <v/>
      </c>
      <c r="AB173" s="9" t="str">
        <f t="shared" si="43"/>
        <v/>
      </c>
      <c r="AC173" s="81" t="str">
        <f t="shared" si="45"/>
        <v/>
      </c>
      <c r="AD173" s="81" t="str">
        <f t="shared" si="46"/>
        <v/>
      </c>
      <c r="AE173" s="9" t="str">
        <f t="shared" si="42"/>
        <v/>
      </c>
      <c r="AF173" s="9" t="str">
        <f>IFERROR(INDEX('WIP-ERC'!E:E,MATCH(B173, 'WIP-ERC'!B:B,0)),"")</f>
        <v/>
      </c>
      <c r="AG173" s="81" t="str">
        <f>IFERROR(IF(INDEX('WIP-ERC'!G:G,MATCH(B173,'WIP-ERC'!B:B,0))="","",(INDEX('WIP-ERC'!G:G,MATCH(B173,'WIP-ERC'!B:B,0)))),"")</f>
        <v/>
      </c>
      <c r="AH173" s="81" t="str">
        <f>IFERROR(IF(INDEX('WIP-ERC'!H:H,MATCH(B173,'WIP-ERC'!B:B,0))="","",(INDEX('WIP-ERC'!H:H,MATCH(B173,'WIP-ERC'!B:B,0)))),"")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282" t="str">
        <f t="shared" si="39"/>
        <v>CC2+0</v>
      </c>
      <c r="BE173" s="334" t="s">
        <v>731</v>
      </c>
      <c r="BF173" s="334" t="s">
        <v>730</v>
      </c>
      <c r="BG173" s="334" t="s">
        <v>724</v>
      </c>
    </row>
    <row r="174" spans="1:59" s="93" customFormat="1" ht="17.5" x14ac:dyDescent="0.35">
      <c r="A174" s="22">
        <f t="shared" si="40"/>
        <v>156</v>
      </c>
      <c r="B174" s="30" t="s">
        <v>280</v>
      </c>
      <c r="C174" s="276" t="s">
        <v>521</v>
      </c>
      <c r="D174" s="28" t="s">
        <v>281</v>
      </c>
      <c r="E174" s="332">
        <v>280.786</v>
      </c>
      <c r="F174" s="332">
        <v>280.786</v>
      </c>
      <c r="G174" s="26" t="str">
        <f>IFERROR(INDEX('WIP-FDN'!D:D,MATCH('Master Sheet'!B174, 'WIP-FDN'!B:B,0)),"")</f>
        <v/>
      </c>
      <c r="H174" s="29"/>
      <c r="I174" s="34"/>
      <c r="J174" s="29"/>
      <c r="K174" s="29"/>
      <c r="L174" s="29"/>
      <c r="M174" s="26" t="s">
        <v>53</v>
      </c>
      <c r="N174" s="29" t="s">
        <v>172</v>
      </c>
      <c r="O174" s="85">
        <v>45412</v>
      </c>
      <c r="P174" s="29" t="s">
        <v>53</v>
      </c>
      <c r="Q174" s="29" t="s">
        <v>230</v>
      </c>
      <c r="R174" s="85">
        <v>45425</v>
      </c>
      <c r="S174" s="29" t="s">
        <v>53</v>
      </c>
      <c r="T174" s="29" t="s">
        <v>230</v>
      </c>
      <c r="U174" s="85">
        <v>45497</v>
      </c>
      <c r="V174" s="34"/>
      <c r="W174" s="29" t="str">
        <f t="array" ref="W174">IF((Y174&lt;&gt;"")*(Z174=""), "WIP", IF((Y174&lt;&gt;"")*(Z174&lt;&gt;""), "Completed", ""))</f>
        <v/>
      </c>
      <c r="X174" s="9" t="str">
        <f t="array" ref="X174">IFERROR(INDEX('WIP-FDN'!E:E, MATCH(1, ('WIP-FDN'!B:B='Master Sheet'!B174)*1, 0)), "")</f>
        <v/>
      </c>
      <c r="Y174" s="81" t="str">
        <f t="array" ref="Y174">IFERROR(IF(INDEX('WIP-FDN'!G:G, MATCH(1, ('WIP-FDN'!B:B=B174)*1, 0)) = "", "", INDEX('WIP-FDN'!G:G, MATCH(1, ('WIP-FDN'!B:B=B174)*1, 0))), "")</f>
        <v/>
      </c>
      <c r="Z174" s="81" t="str">
        <f t="array" ref="Z174">IFERROR(IF(INDEX('WIP-FDN'!H:H, MATCH(1, ('WIP-FDN'!B:B=B174)*1, 0)) = "", "", INDEX('WIP-FDN'!H:H, MATCH(1, ('WIP-FDN'!B:B=B174)*1, 0))), "")</f>
        <v/>
      </c>
      <c r="AA174" s="9" t="str">
        <f t="shared" si="44"/>
        <v/>
      </c>
      <c r="AB174" s="9" t="str">
        <f t="shared" si="43"/>
        <v/>
      </c>
      <c r="AC174" s="81" t="str">
        <f t="shared" si="45"/>
        <v/>
      </c>
      <c r="AD174" s="81" t="str">
        <f t="shared" si="46"/>
        <v/>
      </c>
      <c r="AE174" s="9" t="str">
        <f t="shared" si="42"/>
        <v/>
      </c>
      <c r="AF174" s="9" t="str">
        <f>IFERROR(INDEX('WIP-ERC'!E:E,MATCH(B174, 'WIP-ERC'!B:B,0)),"")</f>
        <v/>
      </c>
      <c r="AG174" s="81" t="str">
        <f>IFERROR(IF(INDEX('WIP-ERC'!G:G,MATCH(B174,'WIP-ERC'!B:B,0))="","",(INDEX('WIP-ERC'!G:G,MATCH(B174,'WIP-ERC'!B:B,0)))),"")</f>
        <v/>
      </c>
      <c r="AH174" s="81" t="str">
        <f>IFERROR(IF(INDEX('WIP-ERC'!H:H,MATCH(B174,'WIP-ERC'!B:B,0))="","",(INDEX('WIP-ERC'!H:H,MATCH(B174,'WIP-ERC'!B:B,0)))),"")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282" t="str">
        <f t="shared" si="39"/>
        <v>CD45-3</v>
      </c>
      <c r="BE174" s="334" t="s">
        <v>731</v>
      </c>
      <c r="BF174" s="334" t="s">
        <v>730</v>
      </c>
      <c r="BG174" s="334" t="s">
        <v>724</v>
      </c>
    </row>
    <row r="175" spans="1:59" s="93" customFormat="1" ht="17.5" x14ac:dyDescent="0.35">
      <c r="A175" s="22">
        <f t="shared" si="40"/>
        <v>157</v>
      </c>
      <c r="B175" s="30" t="s">
        <v>282</v>
      </c>
      <c r="C175" s="276" t="s">
        <v>167</v>
      </c>
      <c r="D175" s="28" t="s">
        <v>283</v>
      </c>
      <c r="E175" s="332">
        <v>359.94</v>
      </c>
      <c r="F175" s="332">
        <v>359.94</v>
      </c>
      <c r="G175" s="26" t="str">
        <f>IFERROR(INDEX('WIP-FDN'!D:D,MATCH('Master Sheet'!B175, 'WIP-FDN'!B:B,0)),"")</f>
        <v/>
      </c>
      <c r="H175" s="29"/>
      <c r="I175" s="34"/>
      <c r="J175" s="29"/>
      <c r="K175" s="29"/>
      <c r="L175" s="29"/>
      <c r="M175" s="26" t="s">
        <v>53</v>
      </c>
      <c r="N175" s="29" t="s">
        <v>172</v>
      </c>
      <c r="O175" s="85">
        <v>45412</v>
      </c>
      <c r="P175" s="29" t="s">
        <v>53</v>
      </c>
      <c r="Q175" s="29" t="s">
        <v>230</v>
      </c>
      <c r="R175" s="85">
        <v>45426</v>
      </c>
      <c r="S175" s="29" t="s">
        <v>53</v>
      </c>
      <c r="T175" s="29" t="s">
        <v>230</v>
      </c>
      <c r="U175" s="85">
        <v>45497</v>
      </c>
      <c r="V175" s="34"/>
      <c r="W175" s="29" t="str">
        <f t="array" ref="W175">IF((Y175&lt;&gt;"")*(Z175=""), "WIP", IF((Y175&lt;&gt;"")*(Z175&lt;&gt;""), "Completed", ""))</f>
        <v/>
      </c>
      <c r="X175" s="9" t="str">
        <f t="array" ref="X175">IFERROR(INDEX('WIP-FDN'!E:E, MATCH(1, ('WIP-FDN'!B:B='Master Sheet'!B175)*1, 0)), "")</f>
        <v/>
      </c>
      <c r="Y175" s="81" t="str">
        <f t="array" ref="Y175">IFERROR(IF(INDEX('WIP-FDN'!G:G, MATCH(1, ('WIP-FDN'!B:B=B175)*1, 0)) = "", "", INDEX('WIP-FDN'!G:G, MATCH(1, ('WIP-FDN'!B:B=B175)*1, 0))), "")</f>
        <v/>
      </c>
      <c r="Z175" s="81" t="str">
        <f t="array" ref="Z175">IFERROR(IF(INDEX('WIP-FDN'!H:H, MATCH(1, ('WIP-FDN'!B:B=B175)*1, 0)) = "", "", INDEX('WIP-FDN'!H:H, MATCH(1, ('WIP-FDN'!B:B=B175)*1, 0))), "")</f>
        <v/>
      </c>
      <c r="AA175" s="9" t="str">
        <f t="shared" si="44"/>
        <v/>
      </c>
      <c r="AB175" s="9" t="str">
        <f t="shared" si="43"/>
        <v/>
      </c>
      <c r="AC175" s="81" t="str">
        <f t="shared" si="45"/>
        <v/>
      </c>
      <c r="AD175" s="81" t="str">
        <f t="shared" si="46"/>
        <v/>
      </c>
      <c r="AE175" s="9" t="str">
        <f t="shared" si="42"/>
        <v/>
      </c>
      <c r="AF175" s="9" t="str">
        <f>IFERROR(INDEX('WIP-ERC'!E:E,MATCH(B175, 'WIP-ERC'!B:B,0)),"")</f>
        <v/>
      </c>
      <c r="AG175" s="81" t="str">
        <f>IFERROR(IF(INDEX('WIP-ERC'!G:G,MATCH(B175,'WIP-ERC'!B:B,0))="","",(INDEX('WIP-ERC'!G:G,MATCH(B175,'WIP-ERC'!B:B,0)))),"")</f>
        <v/>
      </c>
      <c r="AH175" s="81" t="str">
        <f>IFERROR(IF(INDEX('WIP-ERC'!H:H,MATCH(B175,'WIP-ERC'!B:B,0))="","",(INDEX('WIP-ERC'!H:H,MATCH(B175,'WIP-ERC'!B:B,0)))),"")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282" t="str">
        <f t="shared" si="39"/>
        <v>CC2+0</v>
      </c>
      <c r="BE175" s="334" t="s">
        <v>731</v>
      </c>
      <c r="BF175" s="334" t="s">
        <v>730</v>
      </c>
      <c r="BG175" s="334" t="s">
        <v>724</v>
      </c>
    </row>
    <row r="176" spans="1:59" s="93" customFormat="1" ht="17.5" x14ac:dyDescent="0.35">
      <c r="A176" s="22">
        <f t="shared" si="40"/>
        <v>158</v>
      </c>
      <c r="B176" s="30" t="s">
        <v>284</v>
      </c>
      <c r="C176" s="276" t="s">
        <v>521</v>
      </c>
      <c r="D176" s="28" t="s">
        <v>285</v>
      </c>
      <c r="E176" s="332">
        <v>261.22199999999998</v>
      </c>
      <c r="F176" s="332">
        <v>261.22199999999998</v>
      </c>
      <c r="G176" s="26" t="str">
        <f>IFERROR(INDEX('WIP-FDN'!D:D,MATCH('Master Sheet'!B176, 'WIP-FDN'!B:B,0)),"")</f>
        <v/>
      </c>
      <c r="H176" s="29"/>
      <c r="I176" s="34"/>
      <c r="J176" s="29"/>
      <c r="K176" s="29"/>
      <c r="L176" s="29"/>
      <c r="M176" s="26" t="s">
        <v>53</v>
      </c>
      <c r="N176" s="29" t="s">
        <v>172</v>
      </c>
      <c r="O176" s="85">
        <v>45412</v>
      </c>
      <c r="P176" s="29" t="s">
        <v>53</v>
      </c>
      <c r="Q176" s="29" t="s">
        <v>230</v>
      </c>
      <c r="R176" s="85">
        <v>45426</v>
      </c>
      <c r="S176" s="29" t="s">
        <v>53</v>
      </c>
      <c r="T176" s="29" t="s">
        <v>230</v>
      </c>
      <c r="U176" s="85">
        <v>45497</v>
      </c>
      <c r="V176" s="34"/>
      <c r="W176" s="29" t="str">
        <f t="array" ref="W176">IF((Y176&lt;&gt;"")*(Z176=""), "WIP", IF((Y176&lt;&gt;"")*(Z176&lt;&gt;""), "Completed", ""))</f>
        <v/>
      </c>
      <c r="X176" s="9" t="str">
        <f t="array" ref="X176">IFERROR(INDEX('WIP-FDN'!E:E, MATCH(1, ('WIP-FDN'!B:B='Master Sheet'!B176)*1, 0)), "")</f>
        <v/>
      </c>
      <c r="Y176" s="81" t="str">
        <f t="array" ref="Y176">IFERROR(IF(INDEX('WIP-FDN'!G:G, MATCH(1, ('WIP-FDN'!B:B=B176)*1, 0)) = "", "", INDEX('WIP-FDN'!G:G, MATCH(1, ('WIP-FDN'!B:B=B176)*1, 0))), "")</f>
        <v/>
      </c>
      <c r="Z176" s="81" t="str">
        <f t="array" ref="Z176">IFERROR(IF(INDEX('WIP-FDN'!H:H, MATCH(1, ('WIP-FDN'!B:B=B176)*1, 0)) = "", "", INDEX('WIP-FDN'!H:H, MATCH(1, ('WIP-FDN'!B:B=B176)*1, 0))), "")</f>
        <v/>
      </c>
      <c r="AA176" s="9" t="str">
        <f t="shared" si="44"/>
        <v/>
      </c>
      <c r="AB176" s="9" t="str">
        <f t="shared" si="43"/>
        <v/>
      </c>
      <c r="AC176" s="81" t="str">
        <f t="shared" si="45"/>
        <v/>
      </c>
      <c r="AD176" s="81" t="str">
        <f t="shared" si="46"/>
        <v/>
      </c>
      <c r="AE176" s="9" t="str">
        <f t="shared" si="42"/>
        <v/>
      </c>
      <c r="AF176" s="9" t="str">
        <f>IFERROR(INDEX('WIP-ERC'!E:E,MATCH(B176, 'WIP-ERC'!B:B,0)),"")</f>
        <v/>
      </c>
      <c r="AG176" s="81" t="str">
        <f>IFERROR(IF(INDEX('WIP-ERC'!G:G,MATCH(B176,'WIP-ERC'!B:B,0))="","",(INDEX('WIP-ERC'!G:G,MATCH(B176,'WIP-ERC'!B:B,0)))),"")</f>
        <v/>
      </c>
      <c r="AH176" s="81" t="str">
        <f>IFERROR(IF(INDEX('WIP-ERC'!H:H,MATCH(B176,'WIP-ERC'!B:B,0))="","",(INDEX('WIP-ERC'!H:H,MATCH(B176,'WIP-ERC'!B:B,0)))),"")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282" t="str">
        <f t="shared" si="39"/>
        <v>CD45-3</v>
      </c>
      <c r="BE176" s="334" t="s">
        <v>776</v>
      </c>
      <c r="BF176" s="334" t="s">
        <v>730</v>
      </c>
      <c r="BG176" s="334" t="s">
        <v>724</v>
      </c>
    </row>
    <row r="177" spans="1:59" s="93" customFormat="1" ht="17.5" x14ac:dyDescent="0.35">
      <c r="A177" s="22">
        <f t="shared" si="40"/>
        <v>159</v>
      </c>
      <c r="B177" s="30" t="s">
        <v>286</v>
      </c>
      <c r="C177" s="276" t="s">
        <v>168</v>
      </c>
      <c r="D177" s="28" t="s">
        <v>287</v>
      </c>
      <c r="E177" s="332">
        <v>225.488</v>
      </c>
      <c r="F177" s="332">
        <v>225.488</v>
      </c>
      <c r="G177" s="26" t="str">
        <f>IFERROR(INDEX('WIP-FDN'!D:D,MATCH('Master Sheet'!B177, 'WIP-FDN'!B:B,0)),"")</f>
        <v/>
      </c>
      <c r="H177" s="29"/>
      <c r="I177" s="317"/>
      <c r="J177" s="29"/>
      <c r="K177" s="29"/>
      <c r="L177" s="29"/>
      <c r="M177" s="26" t="s">
        <v>53</v>
      </c>
      <c r="N177" s="29" t="s">
        <v>172</v>
      </c>
      <c r="O177" s="85">
        <v>45412</v>
      </c>
      <c r="P177" s="29" t="s">
        <v>53</v>
      </c>
      <c r="Q177" s="29" t="s">
        <v>230</v>
      </c>
      <c r="R177" s="85">
        <v>45426</v>
      </c>
      <c r="S177" s="29" t="s">
        <v>53</v>
      </c>
      <c r="T177" s="29" t="s">
        <v>230</v>
      </c>
      <c r="U177" s="85">
        <v>45497</v>
      </c>
      <c r="V177" s="34"/>
      <c r="W177" s="29" t="str">
        <f t="array" ref="W177">IF((Y177&lt;&gt;"")*(Z177=""), "WIP", IF((Y177&lt;&gt;"")*(Z177&lt;&gt;""), "Completed", ""))</f>
        <v/>
      </c>
      <c r="X177" s="9" t="str">
        <f t="array" ref="X177">IFERROR(INDEX('WIP-FDN'!E:E, MATCH(1, ('WIP-FDN'!B:B='Master Sheet'!B177)*1, 0)), "")</f>
        <v/>
      </c>
      <c r="Y177" s="81" t="str">
        <f t="array" ref="Y177">IFERROR(IF(INDEX('WIP-FDN'!G:G, MATCH(1, ('WIP-FDN'!B:B=B177)*1, 0)) = "", "", INDEX('WIP-FDN'!G:G, MATCH(1, ('WIP-FDN'!B:B=B177)*1, 0))), "")</f>
        <v/>
      </c>
      <c r="Z177" s="81" t="str">
        <f t="array" ref="Z177">IFERROR(IF(INDEX('WIP-FDN'!H:H, MATCH(1, ('WIP-FDN'!B:B=B177)*1, 0)) = "", "", INDEX('WIP-FDN'!H:H, MATCH(1, ('WIP-FDN'!B:B=B177)*1, 0))), "")</f>
        <v/>
      </c>
      <c r="AA177" s="9"/>
      <c r="AB177" s="9" t="str">
        <f t="shared" si="43"/>
        <v/>
      </c>
      <c r="AC177" s="81"/>
      <c r="AD177" s="81"/>
      <c r="AE177" s="9" t="str">
        <f t="shared" si="42"/>
        <v/>
      </c>
      <c r="AF177" s="9" t="str">
        <f>IFERROR(INDEX('WIP-ERC'!E:E,MATCH(B177, 'WIP-ERC'!B:B,0)),"")</f>
        <v/>
      </c>
      <c r="AG177" s="81" t="str">
        <f>IFERROR(IF(INDEX('WIP-ERC'!G:G,MATCH(B177,'WIP-ERC'!B:B,0))="","",(INDEX('WIP-ERC'!G:G,MATCH(B177,'WIP-ERC'!B:B,0)))),"")</f>
        <v/>
      </c>
      <c r="AH177" s="81" t="str">
        <f>IFERROR(IF(INDEX('WIP-ERC'!H:H,MATCH(B177,'WIP-ERC'!B:B,0))="","",(INDEX('WIP-ERC'!H:H,MATCH(B177,'WIP-ERC'!B:B,0)))),"")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282" t="str">
        <f t="shared" si="39"/>
        <v>CD60+0</v>
      </c>
      <c r="BE177" s="334" t="s">
        <v>776</v>
      </c>
      <c r="BF177" s="334" t="s">
        <v>730</v>
      </c>
      <c r="BG177" s="334" t="s">
        <v>724</v>
      </c>
    </row>
    <row r="178" spans="1:59" s="93" customFormat="1" ht="17.5" x14ac:dyDescent="0.35">
      <c r="A178" s="22">
        <f t="shared" si="40"/>
        <v>160</v>
      </c>
      <c r="B178" s="30" t="s">
        <v>115</v>
      </c>
      <c r="C178" s="276" t="s">
        <v>168</v>
      </c>
      <c r="D178" s="28" t="s">
        <v>288</v>
      </c>
      <c r="E178" s="332">
        <v>223.751</v>
      </c>
      <c r="F178" s="332">
        <v>223.751</v>
      </c>
      <c r="G178" s="26" t="str">
        <f>IFERROR(INDEX('WIP-FDN'!D:D,MATCH('Master Sheet'!B178, 'WIP-FDN'!B:B,0)),"")</f>
        <v/>
      </c>
      <c r="H178" s="29"/>
      <c r="I178" s="317" t="s">
        <v>690</v>
      </c>
      <c r="J178" s="29">
        <v>1</v>
      </c>
      <c r="K178" s="27" t="s">
        <v>53</v>
      </c>
      <c r="L178" s="94">
        <v>45458</v>
      </c>
      <c r="M178" s="26" t="s">
        <v>53</v>
      </c>
      <c r="N178" s="29" t="s">
        <v>172</v>
      </c>
      <c r="O178" s="85">
        <v>45412</v>
      </c>
      <c r="P178" s="29" t="s">
        <v>53</v>
      </c>
      <c r="Q178" s="29" t="s">
        <v>230</v>
      </c>
      <c r="R178" s="85">
        <v>45426</v>
      </c>
      <c r="S178" s="29" t="s">
        <v>53</v>
      </c>
      <c r="T178" s="29" t="s">
        <v>230</v>
      </c>
      <c r="U178" s="85">
        <v>45497</v>
      </c>
      <c r="V178" s="34"/>
      <c r="W178" s="29" t="str">
        <f t="array" ref="W178">IF((Y178&lt;&gt;"")*(Z178=""), "WIP", IF((Y178&lt;&gt;"")*(Z178&lt;&gt;""), "Completed", ""))</f>
        <v/>
      </c>
      <c r="X178" s="9" t="str">
        <f t="array" ref="X178">IFERROR(INDEX('WIP-FDN'!E:E, MATCH(1, ('WIP-FDN'!B:B='Master Sheet'!B178)*1, 0)), "")</f>
        <v/>
      </c>
      <c r="Y178" s="81" t="str">
        <f t="array" ref="Y178">IFERROR(IF(INDEX('WIP-FDN'!G:G, MATCH(1, ('WIP-FDN'!B:B=B178)*1, 0)) = "", "", INDEX('WIP-FDN'!G:G, MATCH(1, ('WIP-FDN'!B:B=B178)*1, 0))), "")</f>
        <v/>
      </c>
      <c r="Z178" s="81" t="str">
        <f t="array" ref="Z178">IFERROR(IF(INDEX('WIP-FDN'!H:H, MATCH(1, ('WIP-FDN'!B:B=B178)*1, 0)) = "", "", INDEX('WIP-FDN'!H:H, MATCH(1, ('WIP-FDN'!B:B=B178)*1, 0))), "")</f>
        <v/>
      </c>
      <c r="AA178" s="9"/>
      <c r="AB178" s="9" t="str">
        <f t="shared" si="43"/>
        <v/>
      </c>
      <c r="AC178" s="81"/>
      <c r="AD178" s="81"/>
      <c r="AE178" s="9" t="str">
        <f t="shared" si="42"/>
        <v/>
      </c>
      <c r="AF178" s="9" t="str">
        <f>IFERROR(INDEX('WIP-ERC'!E:E,MATCH(B178, 'WIP-ERC'!B:B,0)),"")</f>
        <v/>
      </c>
      <c r="AG178" s="81" t="str">
        <f>IFERROR(IF(INDEX('WIP-ERC'!G:G,MATCH(B178,'WIP-ERC'!B:B,0))="","",(INDEX('WIP-ERC'!G:G,MATCH(B178,'WIP-ERC'!B:B,0)))),"")</f>
        <v/>
      </c>
      <c r="AH178" s="81" t="str">
        <f>IFERROR(IF(INDEX('WIP-ERC'!H:H,MATCH(B178,'WIP-ERC'!B:B,0))="","",(INDEX('WIP-ERC'!H:H,MATCH(B178,'WIP-ERC'!B:B,0)))),"")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282" t="str">
        <f>IF((H178="") + (ISBLANK(H178)), C178, C178 &amp; "_" &amp; H178 &amp; "RC") &amp; "_SI"</f>
        <v>CD60+0_SI</v>
      </c>
      <c r="BE178" s="334" t="s">
        <v>776</v>
      </c>
      <c r="BF178" s="334" t="s">
        <v>730</v>
      </c>
      <c r="BG178" s="334" t="s">
        <v>724</v>
      </c>
    </row>
    <row r="179" spans="1:59" s="93" customFormat="1" ht="17.5" x14ac:dyDescent="0.35">
      <c r="A179" s="22">
        <f t="shared" si="40"/>
        <v>161</v>
      </c>
      <c r="B179" s="30" t="s">
        <v>57</v>
      </c>
      <c r="C179" s="276" t="s">
        <v>165</v>
      </c>
      <c r="D179" s="28" t="s">
        <v>207</v>
      </c>
      <c r="E179" s="332">
        <v>373.02199999999999</v>
      </c>
      <c r="F179" s="332">
        <v>373.02199999999999</v>
      </c>
      <c r="G179" s="26" t="str">
        <f>IFERROR(INDEX('WIP-FDN'!D:D,MATCH('Master Sheet'!B179, 'WIP-FDN'!B:B,0)),"")</f>
        <v/>
      </c>
      <c r="H179" s="29"/>
      <c r="I179" s="34"/>
      <c r="J179" s="29"/>
      <c r="K179" s="29"/>
      <c r="L179" s="29"/>
      <c r="M179" s="26" t="s">
        <v>53</v>
      </c>
      <c r="N179" s="29" t="s">
        <v>172</v>
      </c>
      <c r="O179" s="85">
        <v>45412</v>
      </c>
      <c r="P179" s="29" t="s">
        <v>53</v>
      </c>
      <c r="Q179" s="29" t="s">
        <v>230</v>
      </c>
      <c r="R179" s="85">
        <v>45426</v>
      </c>
      <c r="S179" s="29" t="s">
        <v>53</v>
      </c>
      <c r="T179" s="29" t="s">
        <v>230</v>
      </c>
      <c r="U179" s="85">
        <v>45497</v>
      </c>
      <c r="V179" s="34"/>
      <c r="W179" s="29" t="str">
        <f t="array" ref="W179">IF((Y179&lt;&gt;"")*(Z179=""), "WIP", IF((Y179&lt;&gt;"")*(Z179&lt;&gt;""), "Completed", ""))</f>
        <v/>
      </c>
      <c r="X179" s="9" t="str">
        <f t="array" ref="X179">IFERROR(INDEX('WIP-FDN'!E:E, MATCH(1, ('WIP-FDN'!B:B='Master Sheet'!B179)*1, 0)), "")</f>
        <v/>
      </c>
      <c r="Y179" s="81" t="str">
        <f t="array" ref="Y179">IFERROR(IF(INDEX('WIP-FDN'!G:G, MATCH(1, ('WIP-FDN'!B:B=B179)*1, 0)) = "", "", INDEX('WIP-FDN'!G:G, MATCH(1, ('WIP-FDN'!B:B=B179)*1, 0))), "")</f>
        <v/>
      </c>
      <c r="Z179" s="81" t="str">
        <f t="array" ref="Z179">IFERROR(IF(INDEX('WIP-FDN'!H:H, MATCH(1, ('WIP-FDN'!B:B=B179)*1, 0)) = "", "", INDEX('WIP-FDN'!H:H, MATCH(1, ('WIP-FDN'!B:B=B179)*1, 0))), "")</f>
        <v/>
      </c>
      <c r="AA179" s="9" t="str">
        <f t="shared" si="44"/>
        <v/>
      </c>
      <c r="AB179" s="9" t="str">
        <f t="shared" si="43"/>
        <v/>
      </c>
      <c r="AC179" s="81" t="str">
        <f t="shared" si="45"/>
        <v/>
      </c>
      <c r="AD179" s="81" t="str">
        <f t="shared" si="46"/>
        <v/>
      </c>
      <c r="AE179" s="9" t="str">
        <f t="shared" si="42"/>
        <v/>
      </c>
      <c r="AF179" s="9" t="str">
        <f>IFERROR(INDEX('WIP-ERC'!E:E,MATCH(B179, 'WIP-ERC'!B:B,0)),"")</f>
        <v/>
      </c>
      <c r="AG179" s="81" t="str">
        <f>IFERROR(IF(INDEX('WIP-ERC'!G:G,MATCH(B179,'WIP-ERC'!B:B,0))="","",(INDEX('WIP-ERC'!G:G,MATCH(B179,'WIP-ERC'!B:B,0)))),"")</f>
        <v/>
      </c>
      <c r="AH179" s="81" t="str">
        <f>IFERROR(IF(INDEX('WIP-ERC'!H:H,MATCH(B179,'WIP-ERC'!B:B,0))="","",(INDEX('WIP-ERC'!H:H,MATCH(B179,'WIP-ERC'!B:B,0)))),"")</f>
        <v/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282" t="str">
        <f t="shared" si="39"/>
        <v>CA+0</v>
      </c>
      <c r="BE179" s="334" t="s">
        <v>776</v>
      </c>
      <c r="BF179" s="334" t="s">
        <v>730</v>
      </c>
      <c r="BG179" s="334" t="s">
        <v>724</v>
      </c>
    </row>
    <row r="180" spans="1:59" s="93" customFormat="1" ht="17.5" x14ac:dyDescent="0.35">
      <c r="A180" s="22">
        <f t="shared" si="40"/>
        <v>162</v>
      </c>
      <c r="B180" s="30" t="s">
        <v>116</v>
      </c>
      <c r="C180" s="276" t="s">
        <v>289</v>
      </c>
      <c r="D180" s="28" t="s">
        <v>290</v>
      </c>
      <c r="E180" s="332">
        <v>230.36699999999999</v>
      </c>
      <c r="F180" s="332">
        <v>230.36699999999999</v>
      </c>
      <c r="G180" s="26" t="str">
        <f>IFERROR(INDEX('WIP-FDN'!D:D,MATCH('Master Sheet'!B180, 'WIP-FDN'!B:B,0)),"")</f>
        <v/>
      </c>
      <c r="H180" s="29"/>
      <c r="I180" s="307"/>
      <c r="J180" s="29"/>
      <c r="K180" s="29"/>
      <c r="L180" s="29"/>
      <c r="M180" s="26" t="s">
        <v>53</v>
      </c>
      <c r="N180" s="29" t="s">
        <v>172</v>
      </c>
      <c r="O180" s="85">
        <v>45412</v>
      </c>
      <c r="P180" s="29" t="s">
        <v>53</v>
      </c>
      <c r="Q180" s="29" t="s">
        <v>230</v>
      </c>
      <c r="R180" s="85">
        <v>45426</v>
      </c>
      <c r="S180" s="29" t="s">
        <v>53</v>
      </c>
      <c r="T180" s="29" t="s">
        <v>230</v>
      </c>
      <c r="U180" s="85">
        <v>45497</v>
      </c>
      <c r="V180" s="34"/>
      <c r="W180" s="29" t="str">
        <f t="array" ref="W180">IF((Y180&lt;&gt;"")*(Z180=""), "WIP", IF((Y180&lt;&gt;"")*(Z180&lt;&gt;""), "Completed", ""))</f>
        <v/>
      </c>
      <c r="X180" s="9" t="str">
        <f t="array" ref="X180">IFERROR(INDEX('WIP-FDN'!E:E, MATCH(1, ('WIP-FDN'!B:B='Master Sheet'!B180)*1, 0)), "")</f>
        <v/>
      </c>
      <c r="Y180" s="81" t="str">
        <f t="array" ref="Y180">IFERROR(IF(INDEX('WIP-FDN'!G:G, MATCH(1, ('WIP-FDN'!B:B=B180)*1, 0)) = "", "", INDEX('WIP-FDN'!G:G, MATCH(1, ('WIP-FDN'!B:B=B180)*1, 0))), "")</f>
        <v/>
      </c>
      <c r="Z180" s="81" t="str">
        <f t="array" ref="Z180">IFERROR(IF(INDEX('WIP-FDN'!H:H, MATCH(1, ('WIP-FDN'!B:B=B180)*1, 0)) = "", "", INDEX('WIP-FDN'!H:H, MATCH(1, ('WIP-FDN'!B:B=B180)*1, 0))), "")</f>
        <v/>
      </c>
      <c r="AA180" s="9"/>
      <c r="AB180" s="9" t="str">
        <f t="shared" si="43"/>
        <v/>
      </c>
      <c r="AC180" s="81"/>
      <c r="AD180" s="81"/>
      <c r="AE180" s="9" t="str">
        <f t="shared" si="42"/>
        <v/>
      </c>
      <c r="AF180" s="9" t="str">
        <f>IFERROR(INDEX('WIP-ERC'!E:E,MATCH(B180, 'WIP-ERC'!B:B,0)),"")</f>
        <v/>
      </c>
      <c r="AG180" s="81" t="str">
        <f>IFERROR(IF(INDEX('WIP-ERC'!G:G,MATCH(B180,'WIP-ERC'!B:B,0))="","",(INDEX('WIP-ERC'!G:G,MATCH(B180,'WIP-ERC'!B:B,0)))),"")</f>
        <v/>
      </c>
      <c r="AH180" s="81" t="str">
        <f>IFERROR(IF(INDEX('WIP-ERC'!H:H,MATCH(B180,'WIP-ERC'!B:B,0))="","",(INDEX('WIP-ERC'!H:H,MATCH(B180,'WIP-ERC'!B:B,0)))),"")</f>
        <v/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282" t="str">
        <f t="shared" si="39"/>
        <v>CB2+15</v>
      </c>
      <c r="BE180" s="334" t="s">
        <v>776</v>
      </c>
      <c r="BF180" s="334" t="s">
        <v>730</v>
      </c>
      <c r="BG180" s="334" t="s">
        <v>724</v>
      </c>
    </row>
    <row r="181" spans="1:59" s="93" customFormat="1" ht="17.5" x14ac:dyDescent="0.35">
      <c r="A181" s="22">
        <f t="shared" si="40"/>
        <v>163</v>
      </c>
      <c r="B181" s="30" t="s">
        <v>117</v>
      </c>
      <c r="C181" s="276" t="s">
        <v>291</v>
      </c>
      <c r="D181" s="28" t="s">
        <v>292</v>
      </c>
      <c r="E181" s="332">
        <v>376.697</v>
      </c>
      <c r="F181" s="332">
        <v>376.697</v>
      </c>
      <c r="G181" s="26" t="str">
        <f>IFERROR(INDEX('WIP-FDN'!D:D,MATCH('Master Sheet'!B181, 'WIP-FDN'!B:B,0)),"")</f>
        <v/>
      </c>
      <c r="H181" s="29"/>
      <c r="I181" s="307" t="s">
        <v>692</v>
      </c>
      <c r="J181" s="29"/>
      <c r="K181" s="29"/>
      <c r="L181" s="29"/>
      <c r="M181" s="26" t="s">
        <v>53</v>
      </c>
      <c r="N181" s="29" t="s">
        <v>172</v>
      </c>
      <c r="O181" s="85">
        <v>45412</v>
      </c>
      <c r="P181" s="29" t="s">
        <v>53</v>
      </c>
      <c r="Q181" s="29" t="s">
        <v>230</v>
      </c>
      <c r="R181" s="85">
        <v>45426</v>
      </c>
      <c r="S181" s="29" t="s">
        <v>53</v>
      </c>
      <c r="T181" s="29" t="s">
        <v>230</v>
      </c>
      <c r="U181" s="85">
        <v>45497</v>
      </c>
      <c r="V181" s="34"/>
      <c r="W181" s="29" t="str">
        <f t="array" ref="W181">IF((Y181&lt;&gt;"")*(Z181=""), "WIP", IF((Y181&lt;&gt;"")*(Z181&lt;&gt;""), "Completed", ""))</f>
        <v/>
      </c>
      <c r="X181" s="9" t="str">
        <f t="array" ref="X181">IFERROR(INDEX('WIP-FDN'!E:E, MATCH(1, ('WIP-FDN'!B:B='Master Sheet'!B181)*1, 0)), "")</f>
        <v/>
      </c>
      <c r="Y181" s="81" t="str">
        <f t="array" ref="Y181">IFERROR(IF(INDEX('WIP-FDN'!G:G, MATCH(1, ('WIP-FDN'!B:B=B181)*1, 0)) = "", "", INDEX('WIP-FDN'!G:G, MATCH(1, ('WIP-FDN'!B:B=B181)*1, 0))), "")</f>
        <v/>
      </c>
      <c r="Z181" s="81" t="str">
        <f t="array" ref="Z181">IFERROR(IF(INDEX('WIP-FDN'!H:H, MATCH(1, ('WIP-FDN'!B:B=B181)*1, 0)) = "", "", INDEX('WIP-FDN'!H:H, MATCH(1, ('WIP-FDN'!B:B=B181)*1, 0))), "")</f>
        <v/>
      </c>
      <c r="AA181" s="9"/>
      <c r="AB181" s="9" t="str">
        <f t="shared" si="43"/>
        <v/>
      </c>
      <c r="AC181" s="81"/>
      <c r="AD181" s="81"/>
      <c r="AE181" s="9" t="str">
        <f t="shared" si="42"/>
        <v/>
      </c>
      <c r="AF181" s="9" t="str">
        <f>IFERROR(INDEX('WIP-ERC'!E:E,MATCH(B181, 'WIP-ERC'!B:B,0)),"")</f>
        <v/>
      </c>
      <c r="AG181" s="81" t="str">
        <f>IFERROR(IF(INDEX('WIP-ERC'!G:G,MATCH(B181,'WIP-ERC'!B:B,0))="","",(INDEX('WIP-ERC'!G:G,MATCH(B181,'WIP-ERC'!B:B,0)))),"")</f>
        <v/>
      </c>
      <c r="AH181" s="81" t="str">
        <f>IFERROR(IF(INDEX('WIP-ERC'!H:H,MATCH(B181,'WIP-ERC'!B:B,0))="","",(INDEX('WIP-ERC'!H:H,MATCH(B181,'WIP-ERC'!B:B,0)))),"")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282" t="str">
        <f t="shared" si="39"/>
        <v>CC2+12</v>
      </c>
      <c r="BE181" s="334" t="s">
        <v>776</v>
      </c>
      <c r="BF181" s="334" t="s">
        <v>730</v>
      </c>
      <c r="BG181" s="334" t="s">
        <v>724</v>
      </c>
    </row>
    <row r="182" spans="1:59" s="93" customFormat="1" ht="17.5" x14ac:dyDescent="0.35">
      <c r="A182" s="22">
        <f t="shared" si="40"/>
        <v>164</v>
      </c>
      <c r="B182" s="30" t="s">
        <v>118</v>
      </c>
      <c r="C182" s="276" t="s">
        <v>293</v>
      </c>
      <c r="D182" s="28" t="s">
        <v>294</v>
      </c>
      <c r="E182" s="332">
        <v>206.51599999999999</v>
      </c>
      <c r="F182" s="332">
        <v>206.51599999999999</v>
      </c>
      <c r="G182" s="26" t="str">
        <f>IFERROR(INDEX('WIP-FDN'!D:D,MATCH('Master Sheet'!B182, 'WIP-FDN'!B:B,0)),"")</f>
        <v/>
      </c>
      <c r="H182" s="29"/>
      <c r="I182" s="307"/>
      <c r="J182" s="29"/>
      <c r="K182" s="29"/>
      <c r="L182" s="29"/>
      <c r="M182" s="26" t="s">
        <v>53</v>
      </c>
      <c r="N182" s="29" t="s">
        <v>172</v>
      </c>
      <c r="O182" s="85">
        <v>45412</v>
      </c>
      <c r="P182" s="29" t="s">
        <v>53</v>
      </c>
      <c r="Q182" s="29" t="s">
        <v>230</v>
      </c>
      <c r="R182" s="85">
        <v>45426</v>
      </c>
      <c r="S182" s="29" t="s">
        <v>53</v>
      </c>
      <c r="T182" s="29" t="s">
        <v>230</v>
      </c>
      <c r="U182" s="85">
        <v>45497</v>
      </c>
      <c r="V182" s="34"/>
      <c r="W182" s="29" t="str">
        <f t="array" ref="W182">IF((Y182&lt;&gt;"")*(Z182=""), "WIP", IF((Y182&lt;&gt;"")*(Z182&lt;&gt;""), "Completed", ""))</f>
        <v/>
      </c>
      <c r="X182" s="9" t="str">
        <f t="array" ref="X182">IFERROR(INDEX('WIP-FDN'!E:E, MATCH(1, ('WIP-FDN'!B:B='Master Sheet'!B182)*1, 0)), "")</f>
        <v/>
      </c>
      <c r="Y182" s="81" t="str">
        <f t="array" ref="Y182">IFERROR(IF(INDEX('WIP-FDN'!G:G, MATCH(1, ('WIP-FDN'!B:B=B182)*1, 0)) = "", "", INDEX('WIP-FDN'!G:G, MATCH(1, ('WIP-FDN'!B:B=B182)*1, 0))), "")</f>
        <v/>
      </c>
      <c r="Z182" s="81" t="str">
        <f t="array" ref="Z182">IFERROR(IF(INDEX('WIP-FDN'!H:H, MATCH(1, ('WIP-FDN'!B:B=B182)*1, 0)) = "", "", INDEX('WIP-FDN'!H:H, MATCH(1, ('WIP-FDN'!B:B=B182)*1, 0))), "")</f>
        <v/>
      </c>
      <c r="AA182" s="9" t="str">
        <f t="shared" si="44"/>
        <v/>
      </c>
      <c r="AB182" s="9" t="str">
        <f t="shared" si="43"/>
        <v/>
      </c>
      <c r="AC182" s="81" t="str">
        <f t="shared" si="45"/>
        <v/>
      </c>
      <c r="AD182" s="81" t="str">
        <f t="shared" si="46"/>
        <v/>
      </c>
      <c r="AE182" s="9" t="str">
        <f t="shared" si="42"/>
        <v/>
      </c>
      <c r="AF182" s="9" t="str">
        <f>IFERROR(INDEX('WIP-ERC'!E:E,MATCH(B182, 'WIP-ERC'!B:B,0)),"")</f>
        <v/>
      </c>
      <c r="AG182" s="81" t="str">
        <f>IFERROR(IF(INDEX('WIP-ERC'!G:G,MATCH(B182,'WIP-ERC'!B:B,0))="","",(INDEX('WIP-ERC'!G:G,MATCH(B182,'WIP-ERC'!B:B,0)))),"")</f>
        <v/>
      </c>
      <c r="AH182" s="81" t="str">
        <f>IFERROR(IF(INDEX('WIP-ERC'!H:H,MATCH(B182,'WIP-ERC'!B:B,0))="","",(INDEX('WIP-ERC'!H:H,MATCH(B182,'WIP-ERC'!B:B,0)))),"")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282" t="str">
        <f t="shared" si="39"/>
        <v>CD45+18</v>
      </c>
      <c r="BE182" s="334" t="s">
        <v>776</v>
      </c>
      <c r="BF182" s="334" t="s">
        <v>730</v>
      </c>
      <c r="BG182" s="334" t="s">
        <v>724</v>
      </c>
    </row>
    <row r="183" spans="1:59" s="93" customFormat="1" ht="17.5" x14ac:dyDescent="0.35">
      <c r="A183" s="22">
        <f t="shared" si="40"/>
        <v>165</v>
      </c>
      <c r="B183" s="30" t="s">
        <v>295</v>
      </c>
      <c r="C183" s="276" t="s">
        <v>293</v>
      </c>
      <c r="D183" s="28" t="s">
        <v>296</v>
      </c>
      <c r="E183" s="332">
        <v>291.89400000000001</v>
      </c>
      <c r="F183" s="332">
        <v>291.89400000000001</v>
      </c>
      <c r="G183" s="26" t="str">
        <f>IFERROR(INDEX('WIP-FDN'!D:D,MATCH('Master Sheet'!B183, 'WIP-FDN'!B:B,0)),"")</f>
        <v/>
      </c>
      <c r="H183" s="29"/>
      <c r="I183" s="307" t="s">
        <v>692</v>
      </c>
      <c r="J183" s="29"/>
      <c r="K183" s="29"/>
      <c r="L183" s="29"/>
      <c r="M183" s="26" t="s">
        <v>53</v>
      </c>
      <c r="N183" s="29" t="s">
        <v>172</v>
      </c>
      <c r="O183" s="85">
        <v>45412</v>
      </c>
      <c r="P183" s="29" t="s">
        <v>53</v>
      </c>
      <c r="Q183" s="29" t="s">
        <v>230</v>
      </c>
      <c r="R183" s="85">
        <v>45426</v>
      </c>
      <c r="S183" s="29" t="s">
        <v>53</v>
      </c>
      <c r="T183" s="29" t="s">
        <v>230</v>
      </c>
      <c r="U183" s="85">
        <v>45497</v>
      </c>
      <c r="V183" s="34"/>
      <c r="W183" s="29" t="str">
        <f t="array" ref="W183">IF((Y183&lt;&gt;"")*(Z183=""), "WIP", IF((Y183&lt;&gt;"")*(Z183&lt;&gt;""), "Completed", ""))</f>
        <v/>
      </c>
      <c r="X183" s="9" t="str">
        <f t="array" ref="X183">IFERROR(INDEX('WIP-FDN'!E:E, MATCH(1, ('WIP-FDN'!B:B='Master Sheet'!B183)*1, 0)), "")</f>
        <v/>
      </c>
      <c r="Y183" s="81" t="str">
        <f t="array" ref="Y183">IFERROR(IF(INDEX('WIP-FDN'!G:G, MATCH(1, ('WIP-FDN'!B:B=B183)*1, 0)) = "", "", INDEX('WIP-FDN'!G:G, MATCH(1, ('WIP-FDN'!B:B=B183)*1, 0))), "")</f>
        <v/>
      </c>
      <c r="Z183" s="81" t="str">
        <f t="array" ref="Z183">IFERROR(IF(INDEX('WIP-FDN'!H:H, MATCH(1, ('WIP-FDN'!B:B=B183)*1, 0)) = "", "", INDEX('WIP-FDN'!H:H, MATCH(1, ('WIP-FDN'!B:B=B183)*1, 0))), "")</f>
        <v/>
      </c>
      <c r="AA183" s="9" t="str">
        <f t="shared" si="44"/>
        <v/>
      </c>
      <c r="AB183" s="9" t="str">
        <f t="shared" si="43"/>
        <v/>
      </c>
      <c r="AC183" s="81" t="str">
        <f t="shared" si="45"/>
        <v/>
      </c>
      <c r="AD183" s="81" t="str">
        <f t="shared" si="46"/>
        <v/>
      </c>
      <c r="AE183" s="9" t="str">
        <f t="shared" si="42"/>
        <v/>
      </c>
      <c r="AF183" s="9" t="str">
        <f>IFERROR(INDEX('WIP-ERC'!E:E,MATCH(B183, 'WIP-ERC'!B:B,0)),"")</f>
        <v/>
      </c>
      <c r="AG183" s="81" t="str">
        <f>IFERROR(IF(INDEX('WIP-ERC'!G:G,MATCH(B183,'WIP-ERC'!B:B,0))="","",(INDEX('WIP-ERC'!G:G,MATCH(B183,'WIP-ERC'!B:B,0)))),"")</f>
        <v/>
      </c>
      <c r="AH183" s="81" t="str">
        <f>IFERROR(IF(INDEX('WIP-ERC'!H:H,MATCH(B183,'WIP-ERC'!B:B,0))="","",(INDEX('WIP-ERC'!H:H,MATCH(B183,'WIP-ERC'!B:B,0)))),"")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282" t="str">
        <f t="shared" si="39"/>
        <v>CD45+18</v>
      </c>
      <c r="BE183" s="334" t="s">
        <v>776</v>
      </c>
      <c r="BF183" s="334" t="s">
        <v>730</v>
      </c>
      <c r="BG183" s="334" t="s">
        <v>724</v>
      </c>
    </row>
    <row r="184" spans="1:59" s="93" customFormat="1" ht="17.5" x14ac:dyDescent="0.35">
      <c r="A184" s="22">
        <f t="shared" si="40"/>
        <v>166</v>
      </c>
      <c r="B184" s="30" t="s">
        <v>297</v>
      </c>
      <c r="C184" s="276" t="s">
        <v>167</v>
      </c>
      <c r="D184" s="28" t="s">
        <v>298</v>
      </c>
      <c r="E184" s="332">
        <v>174.16900000000001</v>
      </c>
      <c r="F184" s="332">
        <v>174.16900000000001</v>
      </c>
      <c r="G184" s="26" t="str">
        <f>IFERROR(INDEX('WIP-FDN'!D:D,MATCH('Master Sheet'!B184, 'WIP-FDN'!B:B,0)),"")</f>
        <v/>
      </c>
      <c r="H184" s="29"/>
      <c r="I184" s="34"/>
      <c r="J184" s="29"/>
      <c r="K184" s="29"/>
      <c r="L184" s="29"/>
      <c r="M184" s="26" t="s">
        <v>53</v>
      </c>
      <c r="N184" s="29" t="s">
        <v>172</v>
      </c>
      <c r="O184" s="85">
        <v>45412</v>
      </c>
      <c r="P184" s="29" t="s">
        <v>53</v>
      </c>
      <c r="Q184" s="29" t="s">
        <v>230</v>
      </c>
      <c r="R184" s="85">
        <v>45426</v>
      </c>
      <c r="S184" s="29" t="s">
        <v>53</v>
      </c>
      <c r="T184" s="29" t="s">
        <v>230</v>
      </c>
      <c r="U184" s="85">
        <v>45497</v>
      </c>
      <c r="V184" s="34"/>
      <c r="W184" s="29" t="str">
        <f t="array" ref="W184">IF((Y184&lt;&gt;"")*(Z184=""), "WIP", IF((Y184&lt;&gt;"")*(Z184&lt;&gt;""), "Completed", ""))</f>
        <v/>
      </c>
      <c r="X184" s="9" t="str">
        <f t="array" ref="X184">IFERROR(INDEX('WIP-FDN'!E:E, MATCH(1, ('WIP-FDN'!B:B='Master Sheet'!B184)*1, 0)), "")</f>
        <v/>
      </c>
      <c r="Y184" s="81" t="str">
        <f t="array" ref="Y184">IFERROR(IF(INDEX('WIP-FDN'!G:G, MATCH(1, ('WIP-FDN'!B:B=B184)*1, 0)) = "", "", INDEX('WIP-FDN'!G:G, MATCH(1, ('WIP-FDN'!B:B=B184)*1, 0))), "")</f>
        <v/>
      </c>
      <c r="Z184" s="81" t="str">
        <f t="array" ref="Z184">IFERROR(IF(INDEX('WIP-FDN'!H:H, MATCH(1, ('WIP-FDN'!B:B=B184)*1, 0)) = "", "", INDEX('WIP-FDN'!H:H, MATCH(1, ('WIP-FDN'!B:B=B184)*1, 0))), "")</f>
        <v/>
      </c>
      <c r="AA184" s="9" t="str">
        <f t="shared" si="44"/>
        <v/>
      </c>
      <c r="AB184" s="9" t="str">
        <f t="shared" si="43"/>
        <v/>
      </c>
      <c r="AC184" s="81" t="str">
        <f t="shared" si="45"/>
        <v/>
      </c>
      <c r="AD184" s="81" t="str">
        <f t="shared" si="46"/>
        <v/>
      </c>
      <c r="AE184" s="9" t="str">
        <f t="shared" si="42"/>
        <v/>
      </c>
      <c r="AF184" s="9" t="str">
        <f>IFERROR(INDEX('WIP-ERC'!E:E,MATCH(B184, 'WIP-ERC'!B:B,0)),"")</f>
        <v/>
      </c>
      <c r="AG184" s="81" t="str">
        <f>IFERROR(IF(INDEX('WIP-ERC'!G:G,MATCH(B184,'WIP-ERC'!B:B,0))="","",(INDEX('WIP-ERC'!G:G,MATCH(B184,'WIP-ERC'!B:B,0)))),"")</f>
        <v/>
      </c>
      <c r="AH184" s="81" t="str">
        <f>IFERROR(IF(INDEX('WIP-ERC'!H:H,MATCH(B184,'WIP-ERC'!B:B,0))="","",(INDEX('WIP-ERC'!H:H,MATCH(B184,'WIP-ERC'!B:B,0)))),"")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282" t="str">
        <f t="shared" si="39"/>
        <v>CC2+0</v>
      </c>
      <c r="BE184" s="334" t="s">
        <v>776</v>
      </c>
      <c r="BF184" s="334" t="s">
        <v>730</v>
      </c>
      <c r="BG184" s="334" t="s">
        <v>724</v>
      </c>
    </row>
    <row r="185" spans="1:59" s="93" customFormat="1" ht="17.5" x14ac:dyDescent="0.35">
      <c r="A185" s="22">
        <f t="shared" si="40"/>
        <v>167</v>
      </c>
      <c r="B185" s="30" t="s">
        <v>58</v>
      </c>
      <c r="C185" s="276" t="s">
        <v>242</v>
      </c>
      <c r="D185" s="28" t="s">
        <v>207</v>
      </c>
      <c r="E185" s="332">
        <v>233.096</v>
      </c>
      <c r="F185" s="332">
        <v>233.096</v>
      </c>
      <c r="G185" s="26" t="str">
        <f>IFERROR(INDEX('WIP-FDN'!D:D,MATCH('Master Sheet'!B185, 'WIP-FDN'!B:B,0)),"")</f>
        <v/>
      </c>
      <c r="H185" s="29"/>
      <c r="I185" s="308"/>
      <c r="J185" s="29"/>
      <c r="K185" s="29"/>
      <c r="L185" s="29"/>
      <c r="M185" s="26" t="s">
        <v>53</v>
      </c>
      <c r="N185" s="29" t="s">
        <v>172</v>
      </c>
      <c r="O185" s="85">
        <v>45412</v>
      </c>
      <c r="P185" s="29" t="s">
        <v>53</v>
      </c>
      <c r="Q185" s="29" t="s">
        <v>230</v>
      </c>
      <c r="R185" s="85">
        <v>45426</v>
      </c>
      <c r="S185" s="29" t="s">
        <v>53</v>
      </c>
      <c r="T185" s="29" t="s">
        <v>230</v>
      </c>
      <c r="U185" s="85">
        <v>45497</v>
      </c>
      <c r="V185" s="34"/>
      <c r="W185" s="29" t="str">
        <f t="array" ref="W185">IF((Y185&lt;&gt;"")*(Z185=""), "WIP", IF((Y185&lt;&gt;"")*(Z185&lt;&gt;""), "Completed", ""))</f>
        <v/>
      </c>
      <c r="X185" s="9" t="str">
        <f t="array" ref="X185">IFERROR(INDEX('WIP-FDN'!E:E, MATCH(1, ('WIP-FDN'!B:B='Master Sheet'!B185)*1, 0)), "")</f>
        <v/>
      </c>
      <c r="Y185" s="81" t="str">
        <f t="array" ref="Y185">IFERROR(IF(INDEX('WIP-FDN'!G:G, MATCH(1, ('WIP-FDN'!B:B=B185)*1, 0)) = "", "", INDEX('WIP-FDN'!G:G, MATCH(1, ('WIP-FDN'!B:B=B185)*1, 0))), "")</f>
        <v/>
      </c>
      <c r="Z185" s="81" t="str">
        <f t="array" ref="Z185">IFERROR(IF(INDEX('WIP-FDN'!H:H, MATCH(1, ('WIP-FDN'!B:B=B185)*1, 0)) = "", "", INDEX('WIP-FDN'!H:H, MATCH(1, ('WIP-FDN'!B:B=B185)*1, 0))), "")</f>
        <v/>
      </c>
      <c r="AA185" s="9"/>
      <c r="AB185" s="9" t="str">
        <f t="shared" si="43"/>
        <v/>
      </c>
      <c r="AC185" s="81"/>
      <c r="AD185" s="81"/>
      <c r="AE185" s="9" t="str">
        <f t="shared" si="42"/>
        <v/>
      </c>
      <c r="AF185" s="9" t="str">
        <f>IFERROR(INDEX('WIP-ERC'!E:E,MATCH(B185, 'WIP-ERC'!B:B,0)),"")</f>
        <v/>
      </c>
      <c r="AG185" s="81" t="str">
        <f>IFERROR(IF(INDEX('WIP-ERC'!G:G,MATCH(B185,'WIP-ERC'!B:B,0))="","",(INDEX('WIP-ERC'!G:G,MATCH(B185,'WIP-ERC'!B:B,0)))),"")</f>
        <v/>
      </c>
      <c r="AH185" s="81" t="str">
        <f>IFERROR(IF(INDEX('WIP-ERC'!H:H,MATCH(B185,'WIP-ERC'!B:B,0))="","",(INDEX('WIP-ERC'!H:H,MATCH(B185,'WIP-ERC'!B:B,0)))),"")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282" t="str">
        <f t="shared" si="39"/>
        <v>CB1+9</v>
      </c>
      <c r="BE185" s="334" t="s">
        <v>732</v>
      </c>
      <c r="BF185" s="334" t="s">
        <v>730</v>
      </c>
      <c r="BG185" s="334" t="s">
        <v>724</v>
      </c>
    </row>
    <row r="186" spans="1:59" s="93" customFormat="1" ht="17.5" x14ac:dyDescent="0.35">
      <c r="A186" s="22">
        <f t="shared" si="40"/>
        <v>168</v>
      </c>
      <c r="B186" s="30" t="s">
        <v>299</v>
      </c>
      <c r="C186" s="276" t="s">
        <v>243</v>
      </c>
      <c r="D186" s="28" t="s">
        <v>300</v>
      </c>
      <c r="E186" s="332">
        <v>118.53100000000001</v>
      </c>
      <c r="F186" s="332">
        <v>118.53100000000001</v>
      </c>
      <c r="G186" s="26" t="str">
        <f>IFERROR(INDEX('WIP-FDN'!D:D,MATCH('Master Sheet'!B186, 'WIP-FDN'!B:B,0)),"")</f>
        <v/>
      </c>
      <c r="H186" s="29"/>
      <c r="I186" s="308" t="s">
        <v>698</v>
      </c>
      <c r="J186" s="29"/>
      <c r="K186" s="29"/>
      <c r="L186" s="29"/>
      <c r="M186" s="26" t="s">
        <v>53</v>
      </c>
      <c r="N186" s="29" t="s">
        <v>172</v>
      </c>
      <c r="O186" s="85">
        <v>45412</v>
      </c>
      <c r="P186" s="29" t="s">
        <v>53</v>
      </c>
      <c r="Q186" s="29" t="s">
        <v>230</v>
      </c>
      <c r="R186" s="85">
        <v>45426</v>
      </c>
      <c r="S186" s="29" t="s">
        <v>53</v>
      </c>
      <c r="T186" s="29" t="s">
        <v>230</v>
      </c>
      <c r="U186" s="85">
        <v>45497</v>
      </c>
      <c r="V186" s="34"/>
      <c r="W186" s="29" t="str">
        <f t="array" ref="W186">IF((Y186&lt;&gt;"")*(Z186=""), "WIP", IF((Y186&lt;&gt;"")*(Z186&lt;&gt;""), "Completed", ""))</f>
        <v/>
      </c>
      <c r="X186" s="9" t="str">
        <f t="array" ref="X186">IFERROR(INDEX('WIP-FDN'!E:E, MATCH(1, ('WIP-FDN'!B:B='Master Sheet'!B186)*1, 0)), "")</f>
        <v/>
      </c>
      <c r="Y186" s="81" t="str">
        <f t="array" ref="Y186">IFERROR(IF(INDEX('WIP-FDN'!G:G, MATCH(1, ('WIP-FDN'!B:B=B186)*1, 0)) = "", "", INDEX('WIP-FDN'!G:G, MATCH(1, ('WIP-FDN'!B:B=B186)*1, 0))), "")</f>
        <v/>
      </c>
      <c r="Z186" s="81" t="str">
        <f t="array" ref="Z186">IFERROR(IF(INDEX('WIP-FDN'!H:H, MATCH(1, ('WIP-FDN'!B:B=B186)*1, 0)) = "", "", INDEX('WIP-FDN'!H:H, MATCH(1, ('WIP-FDN'!B:B=B186)*1, 0))), "")</f>
        <v/>
      </c>
      <c r="AA186" s="9" t="e">
        <f t="shared" ref="AA186" si="47">IF(AND(AC186&lt;&gt;"", AD186=""), "WIP", IF(AND(AC186&lt;&gt;"", AD186&lt;&gt;""), "Completed", ""))</f>
        <v>#REF!</v>
      </c>
      <c r="AB186" s="9" t="str">
        <f t="shared" si="43"/>
        <v/>
      </c>
      <c r="AC186" s="81" t="e">
        <f>INDEX(#REF!, MATCH('Master Sheet'!B186,#REF!, 0))</f>
        <v>#REF!</v>
      </c>
      <c r="AD186" s="81" t="e">
        <f>INDEX(#REF!, MATCH('Master Sheet'!B186,#REF!, 0))</f>
        <v>#REF!</v>
      </c>
      <c r="AE186" s="9" t="str">
        <f t="shared" si="42"/>
        <v/>
      </c>
      <c r="AF186" s="9" t="str">
        <f>IFERROR(INDEX('WIP-ERC'!E:E,MATCH(B186, 'WIP-ERC'!B:B,0)),"")</f>
        <v/>
      </c>
      <c r="AG186" s="81" t="str">
        <f>IFERROR(IF(INDEX('WIP-ERC'!G:G,MATCH(B186,'WIP-ERC'!B:B,0))="","",(INDEX('WIP-ERC'!G:G,MATCH(B186,'WIP-ERC'!B:B,0)))),"")</f>
        <v/>
      </c>
      <c r="AH186" s="81" t="str">
        <f>IFERROR(IF(INDEX('WIP-ERC'!H:H,MATCH(B186,'WIP-ERC'!B:B,0))="","",(INDEX('WIP-ERC'!H:H,MATCH(B186,'WIP-ERC'!B:B,0)))),"")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282" t="str">
        <f t="shared" si="39"/>
        <v>CD45+6</v>
      </c>
      <c r="BE186" s="334" t="s">
        <v>732</v>
      </c>
      <c r="BF186" s="334" t="s">
        <v>730</v>
      </c>
      <c r="BG186" s="334" t="s">
        <v>724</v>
      </c>
    </row>
    <row r="187" spans="1:59" s="93" customFormat="1" ht="17.5" x14ac:dyDescent="0.35">
      <c r="A187" s="22">
        <f t="shared" si="40"/>
        <v>169</v>
      </c>
      <c r="B187" s="30" t="s">
        <v>301</v>
      </c>
      <c r="C187" s="276" t="s">
        <v>240</v>
      </c>
      <c r="D187" s="28" t="s">
        <v>313</v>
      </c>
      <c r="E187" s="332">
        <v>153.95099999999999</v>
      </c>
      <c r="F187" s="332">
        <v>153.95099999999999</v>
      </c>
      <c r="G187" s="26" t="str">
        <f>IFERROR(INDEX('WIP-FDN'!D:D,MATCH('Master Sheet'!B187, 'WIP-FDN'!B:B,0)),"")</f>
        <v/>
      </c>
      <c r="H187" s="29"/>
      <c r="I187" s="313"/>
      <c r="J187" s="29"/>
      <c r="K187" s="29"/>
      <c r="L187" s="29"/>
      <c r="M187" s="26" t="s">
        <v>53</v>
      </c>
      <c r="N187" s="29" t="s">
        <v>172</v>
      </c>
      <c r="O187" s="85">
        <v>45412</v>
      </c>
      <c r="P187" s="29" t="s">
        <v>53</v>
      </c>
      <c r="Q187" s="29" t="s">
        <v>230</v>
      </c>
      <c r="R187" s="85">
        <v>45429</v>
      </c>
      <c r="S187" s="29" t="s">
        <v>53</v>
      </c>
      <c r="T187" s="29" t="s">
        <v>230</v>
      </c>
      <c r="U187" s="85">
        <v>45497</v>
      </c>
      <c r="V187" s="34"/>
      <c r="W187" s="29" t="str">
        <f t="array" ref="W187">IF((Y187&lt;&gt;"")*(Z187=""), "WIP", IF((Y187&lt;&gt;"")*(Z187&lt;&gt;""), "Completed", ""))</f>
        <v/>
      </c>
      <c r="X187" s="9" t="str">
        <f t="array" ref="X187">IFERROR(INDEX('WIP-FDN'!E:E, MATCH(1, ('WIP-FDN'!B:B='Master Sheet'!B187)*1, 0)), "")</f>
        <v/>
      </c>
      <c r="Y187" s="81" t="str">
        <f t="array" ref="Y187">IFERROR(IF(INDEX('WIP-FDN'!G:G, MATCH(1, ('WIP-FDN'!B:B=B187)*1, 0)) = "", "", INDEX('WIP-FDN'!G:G, MATCH(1, ('WIP-FDN'!B:B=B187)*1, 0))), "")</f>
        <v/>
      </c>
      <c r="Z187" s="81" t="str">
        <f t="array" ref="Z187">IFERROR(IF(INDEX('WIP-FDN'!H:H, MATCH(1, ('WIP-FDN'!B:B=B187)*1, 0)) = "", "", INDEX('WIP-FDN'!H:H, MATCH(1, ('WIP-FDN'!B:B=B187)*1, 0))), "")</f>
        <v/>
      </c>
      <c r="AA187" s="9"/>
      <c r="AB187" s="9" t="str">
        <f t="shared" si="43"/>
        <v/>
      </c>
      <c r="AC187" s="81"/>
      <c r="AD187" s="81"/>
      <c r="AE187" s="9" t="str">
        <f t="shared" si="42"/>
        <v/>
      </c>
      <c r="AF187" s="9" t="str">
        <f>IFERROR(INDEX('WIP-ERC'!E:E,MATCH(B187, 'WIP-ERC'!B:B,0)),"")</f>
        <v/>
      </c>
      <c r="AG187" s="81" t="str">
        <f>IFERROR(IF(INDEX('WIP-ERC'!G:G,MATCH(B187,'WIP-ERC'!B:B,0))="","",(INDEX('WIP-ERC'!G:G,MATCH(B187,'WIP-ERC'!B:B,0)))),"")</f>
        <v/>
      </c>
      <c r="AH187" s="81" t="str">
        <f>IFERROR(IF(INDEX('WIP-ERC'!H:H,MATCH(B187,'WIP-ERC'!B:B,0))="","",(INDEX('WIP-ERC'!H:H,MATCH(B187,'WIP-ERC'!B:B,0)))),"")</f>
        <v/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282" t="str">
        <f t="shared" si="39"/>
        <v>CD45+0</v>
      </c>
      <c r="BE187" s="334" t="s">
        <v>732</v>
      </c>
      <c r="BF187" s="334" t="s">
        <v>730</v>
      </c>
      <c r="BG187" s="334" t="s">
        <v>724</v>
      </c>
    </row>
    <row r="188" spans="1:59" s="93" customFormat="1" ht="17.5" x14ac:dyDescent="0.35">
      <c r="A188" s="22">
        <f t="shared" si="40"/>
        <v>170</v>
      </c>
      <c r="B188" s="30" t="s">
        <v>314</v>
      </c>
      <c r="C188" s="276" t="s">
        <v>470</v>
      </c>
      <c r="D188" s="28" t="s">
        <v>315</v>
      </c>
      <c r="E188" s="332">
        <v>200.01499999999999</v>
      </c>
      <c r="F188" s="332">
        <v>200.01499999999999</v>
      </c>
      <c r="G188" s="26" t="str">
        <f>IFERROR(INDEX('WIP-FDN'!D:D,MATCH('Master Sheet'!B188, 'WIP-FDN'!B:B,0)),"")</f>
        <v/>
      </c>
      <c r="H188" s="29"/>
      <c r="I188" s="313" t="s">
        <v>693</v>
      </c>
      <c r="J188" s="29"/>
      <c r="K188" s="29"/>
      <c r="L188" s="29"/>
      <c r="M188" s="26" t="s">
        <v>53</v>
      </c>
      <c r="N188" s="29" t="s">
        <v>172</v>
      </c>
      <c r="O188" s="85">
        <v>45412</v>
      </c>
      <c r="P188" s="29" t="s">
        <v>53</v>
      </c>
      <c r="Q188" s="29" t="s">
        <v>230</v>
      </c>
      <c r="R188" s="85">
        <v>45429</v>
      </c>
      <c r="S188" s="29" t="s">
        <v>53</v>
      </c>
      <c r="T188" s="29" t="s">
        <v>230</v>
      </c>
      <c r="U188" s="85">
        <v>45497</v>
      </c>
      <c r="V188" s="34"/>
      <c r="W188" s="29" t="str">
        <f t="array" ref="W188">IF((Y188&lt;&gt;"")*(Z188=""), "WIP", IF((Y188&lt;&gt;"")*(Z188&lt;&gt;""), "Completed", ""))</f>
        <v/>
      </c>
      <c r="X188" s="9" t="str">
        <f t="array" ref="X188">IFERROR(INDEX('WIP-FDN'!E:E, MATCH(1, ('WIP-FDN'!B:B='Master Sheet'!B188)*1, 0)), "")</f>
        <v/>
      </c>
      <c r="Y188" s="81" t="str">
        <f t="array" ref="Y188">IFERROR(IF(INDEX('WIP-FDN'!G:G, MATCH(1, ('WIP-FDN'!B:B=B188)*1, 0)) = "", "", INDEX('WIP-FDN'!G:G, MATCH(1, ('WIP-FDN'!B:B=B188)*1, 0))), "")</f>
        <v/>
      </c>
      <c r="Z188" s="81" t="str">
        <f t="array" ref="Z188">IFERROR(IF(INDEX('WIP-FDN'!H:H, MATCH(1, ('WIP-FDN'!B:B=B188)*1, 0)) = "", "", INDEX('WIP-FDN'!H:H, MATCH(1, ('WIP-FDN'!B:B=B188)*1, 0))), "")</f>
        <v/>
      </c>
      <c r="AA188" s="9"/>
      <c r="AB188" s="9" t="str">
        <f t="shared" si="43"/>
        <v/>
      </c>
      <c r="AC188" s="81"/>
      <c r="AD188" s="81"/>
      <c r="AE188" s="9" t="str">
        <f t="shared" si="42"/>
        <v/>
      </c>
      <c r="AF188" s="9" t="str">
        <f>IFERROR(INDEX('WIP-ERC'!E:E,MATCH(B188, 'WIP-ERC'!B:B,0)),"")</f>
        <v/>
      </c>
      <c r="AG188" s="81" t="str">
        <f>IFERROR(IF(INDEX('WIP-ERC'!G:G,MATCH(B188,'WIP-ERC'!B:B,0))="","",(INDEX('WIP-ERC'!G:G,MATCH(B188,'WIP-ERC'!B:B,0)))),"")</f>
        <v/>
      </c>
      <c r="AH188" s="81" t="str">
        <f>IFERROR(IF(INDEX('WIP-ERC'!H:H,MATCH(B188,'WIP-ERC'!B:B,0))="","",(INDEX('WIP-ERC'!H:H,MATCH(B188,'WIP-ERC'!B:B,0)))),"")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282" t="str">
        <f t="shared" si="39"/>
        <v>CB2-3</v>
      </c>
      <c r="BE188" s="334" t="s">
        <v>732</v>
      </c>
      <c r="BF188" s="334" t="s">
        <v>730</v>
      </c>
      <c r="BG188" s="334" t="s">
        <v>724</v>
      </c>
    </row>
    <row r="189" spans="1:59" s="93" customFormat="1" ht="17.5" x14ac:dyDescent="0.35">
      <c r="A189" s="22">
        <f t="shared" si="40"/>
        <v>171</v>
      </c>
      <c r="B189" s="30" t="s">
        <v>316</v>
      </c>
      <c r="C189" s="276" t="s">
        <v>164</v>
      </c>
      <c r="D189" s="28" t="s">
        <v>207</v>
      </c>
      <c r="E189" s="332">
        <v>349.916</v>
      </c>
      <c r="F189" s="332">
        <v>349.916</v>
      </c>
      <c r="G189" s="26" t="str">
        <f>IFERROR(INDEX('WIP-FDN'!D:D,MATCH('Master Sheet'!B189, 'WIP-FDN'!B:B,0)),"")</f>
        <v>Sandy PS</v>
      </c>
      <c r="H189" s="29"/>
      <c r="I189" s="34"/>
      <c r="J189" s="29"/>
      <c r="K189" s="29"/>
      <c r="L189" s="29"/>
      <c r="M189" s="26" t="s">
        <v>53</v>
      </c>
      <c r="N189" s="29" t="s">
        <v>172</v>
      </c>
      <c r="O189" s="85">
        <v>45412</v>
      </c>
      <c r="P189" s="29" t="s">
        <v>53</v>
      </c>
      <c r="Q189" s="29" t="s">
        <v>230</v>
      </c>
      <c r="R189" s="85">
        <v>45429</v>
      </c>
      <c r="S189" s="29" t="s">
        <v>53</v>
      </c>
      <c r="T189" s="29" t="s">
        <v>230</v>
      </c>
      <c r="U189" s="85">
        <v>45497</v>
      </c>
      <c r="V189" s="34"/>
      <c r="W189" s="29" t="str">
        <f t="array" ref="W189">IF((Y189&lt;&gt;"")*(Z189=""), "WIP", IF((Y189&lt;&gt;"")*(Z189&lt;&gt;""), "Completed", ""))</f>
        <v>Completed</v>
      </c>
      <c r="X189" s="9" t="str">
        <f t="array" ref="X189">IFERROR(INDEX('WIP-FDN'!E:E, MATCH(1, ('WIP-FDN'!B:B='Master Sheet'!B189)*1, 0)), "")</f>
        <v>Kulen Baro</v>
      </c>
      <c r="Y189" s="81">
        <f t="array" ref="Y189">IFERROR(IF(INDEX('WIP-FDN'!G:G, MATCH(1, ('WIP-FDN'!B:B=B189)*1, 0)) = "", "", INDEX('WIP-FDN'!G:G, MATCH(1, ('WIP-FDN'!B:B=B189)*1, 0))), "")</f>
        <v>46033</v>
      </c>
      <c r="Z189" s="81">
        <f t="array" ref="Z189">IFERROR(IF(INDEX('WIP-FDN'!H:H, MATCH(1, ('WIP-FDN'!B:B=B189)*1, 0)) = "", "", INDEX('WIP-FDN'!H:H, MATCH(1, ('WIP-FDN'!B:B=B189)*1, 0))), "")</f>
        <v>46051</v>
      </c>
      <c r="AA189" s="9" t="str">
        <f t="shared" si="44"/>
        <v>Completed</v>
      </c>
      <c r="AB189" s="9" t="str">
        <f t="shared" si="43"/>
        <v>Kulen Baro</v>
      </c>
      <c r="AC189" s="81">
        <f t="shared" si="45"/>
        <v>46050</v>
      </c>
      <c r="AD189" s="81">
        <f t="shared" si="46"/>
        <v>46052</v>
      </c>
      <c r="AE189" s="9" t="str">
        <f t="shared" si="42"/>
        <v>Completed</v>
      </c>
      <c r="AF189" s="9" t="str">
        <f>IFERROR(INDEX('WIP-ERC'!E:E,MATCH(B189, 'WIP-ERC'!B:B,0)),"")</f>
        <v>Ratul Ali</v>
      </c>
      <c r="AG189" s="81">
        <f>IFERROR(IF(INDEX('WIP-ERC'!G:G,MATCH(B189,'WIP-ERC'!B:B,0))="","",(INDEX('WIP-ERC'!G:G,MATCH(B189,'WIP-ERC'!B:B,0)))),"")</f>
        <v>46121</v>
      </c>
      <c r="AH189" s="81">
        <f>IFERROR(IF(INDEX('WIP-ERC'!H:H,MATCH(B189,'WIP-ERC'!B:B,0))="","",(INDEX('WIP-ERC'!H:H,MATCH(B189,'WIP-ERC'!B:B,0)))),"")</f>
        <v>46133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282" t="str">
        <f t="shared" si="39"/>
        <v>CA+3</v>
      </c>
      <c r="BE189" s="334" t="s">
        <v>732</v>
      </c>
      <c r="BF189" s="334" t="s">
        <v>730</v>
      </c>
      <c r="BG189" s="334" t="s">
        <v>724</v>
      </c>
    </row>
    <row r="190" spans="1:59" s="93" customFormat="1" ht="17.5" x14ac:dyDescent="0.35">
      <c r="A190" s="22">
        <f t="shared" si="40"/>
        <v>172</v>
      </c>
      <c r="B190" s="30" t="s">
        <v>317</v>
      </c>
      <c r="C190" s="276" t="s">
        <v>318</v>
      </c>
      <c r="D190" s="28" t="s">
        <v>319</v>
      </c>
      <c r="E190" s="332">
        <v>231.614</v>
      </c>
      <c r="F190" s="332">
        <v>231.614</v>
      </c>
      <c r="G190" s="26" t="str">
        <f>IFERROR(INDEX('WIP-FDN'!D:D,MATCH('Master Sheet'!B190, 'WIP-FDN'!B:B,0)),"")</f>
        <v/>
      </c>
      <c r="H190" s="29"/>
      <c r="I190" s="309"/>
      <c r="J190" s="29"/>
      <c r="K190" s="29"/>
      <c r="L190" s="29"/>
      <c r="M190" s="26" t="s">
        <v>53</v>
      </c>
      <c r="N190" s="29" t="s">
        <v>172</v>
      </c>
      <c r="O190" s="85">
        <v>45412</v>
      </c>
      <c r="P190" s="29" t="s">
        <v>53</v>
      </c>
      <c r="Q190" s="29" t="s">
        <v>230</v>
      </c>
      <c r="R190" s="85">
        <v>45429</v>
      </c>
      <c r="S190" s="29" t="s">
        <v>53</v>
      </c>
      <c r="T190" s="29" t="s">
        <v>230</v>
      </c>
      <c r="U190" s="85">
        <v>45497</v>
      </c>
      <c r="V190" s="34"/>
      <c r="W190" s="29" t="str">
        <f t="array" ref="W190">IF((Y190&lt;&gt;"")*(Z190=""), "WIP", IF((Y190&lt;&gt;"")*(Z190&lt;&gt;""), "Completed", ""))</f>
        <v/>
      </c>
      <c r="X190" s="9" t="str">
        <f t="array" ref="X190">IFERROR(INDEX('WIP-FDN'!E:E, MATCH(1, ('WIP-FDN'!B:B='Master Sheet'!B190)*1, 0)), "")</f>
        <v/>
      </c>
      <c r="Y190" s="81" t="str">
        <f t="array" ref="Y190">IFERROR(IF(INDEX('WIP-FDN'!G:G, MATCH(1, ('WIP-FDN'!B:B=B190)*1, 0)) = "", "", INDEX('WIP-FDN'!G:G, MATCH(1, ('WIP-FDN'!B:B=B190)*1, 0))), "")</f>
        <v/>
      </c>
      <c r="Z190" s="81" t="str">
        <f t="array" ref="Z190">IFERROR(IF(INDEX('WIP-FDN'!H:H, MATCH(1, ('WIP-FDN'!B:B=B190)*1, 0)) = "", "", INDEX('WIP-FDN'!H:H, MATCH(1, ('WIP-FDN'!B:B=B190)*1, 0))), "")</f>
        <v/>
      </c>
      <c r="AA190" s="9"/>
      <c r="AB190" s="9" t="str">
        <f t="shared" si="43"/>
        <v/>
      </c>
      <c r="AC190" s="81"/>
      <c r="AD190" s="81"/>
      <c r="AE190" s="9" t="str">
        <f t="shared" si="42"/>
        <v/>
      </c>
      <c r="AF190" s="9" t="str">
        <f>IFERROR(INDEX('WIP-ERC'!E:E,MATCH(B190, 'WIP-ERC'!B:B,0)),"")</f>
        <v/>
      </c>
      <c r="AG190" s="81" t="str">
        <f>IFERROR(IF(INDEX('WIP-ERC'!G:G,MATCH(B190,'WIP-ERC'!B:B,0))="","",(INDEX('WIP-ERC'!G:G,MATCH(B190,'WIP-ERC'!B:B,0)))),"")</f>
        <v/>
      </c>
      <c r="AH190" s="81" t="str">
        <f>IFERROR(IF(INDEX('WIP-ERC'!H:H,MATCH(B190,'WIP-ERC'!B:B,0))="","",(INDEX('WIP-ERC'!H:H,MATCH(B190,'WIP-ERC'!B:B,0)))),"")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282" t="str">
        <f t="shared" si="39"/>
        <v>CD60+18</v>
      </c>
      <c r="BE190" s="334" t="s">
        <v>732</v>
      </c>
      <c r="BF190" s="334" t="s">
        <v>730</v>
      </c>
      <c r="BG190" s="334" t="s">
        <v>724</v>
      </c>
    </row>
    <row r="191" spans="1:59" s="93" customFormat="1" ht="17.5" x14ac:dyDescent="0.35">
      <c r="A191" s="22">
        <f t="shared" si="40"/>
        <v>173</v>
      </c>
      <c r="B191" s="30" t="s">
        <v>320</v>
      </c>
      <c r="C191" s="276" t="s">
        <v>247</v>
      </c>
      <c r="D191" s="28" t="s">
        <v>321</v>
      </c>
      <c r="E191" s="332">
        <v>479.154</v>
      </c>
      <c r="F191" s="332">
        <v>479.154</v>
      </c>
      <c r="G191" s="26" t="str">
        <f>IFERROR(INDEX('WIP-FDN'!D:D,MATCH('Master Sheet'!B191, 'WIP-FDN'!B:B,0)),"")</f>
        <v/>
      </c>
      <c r="H191" s="29"/>
      <c r="I191" s="309" t="s">
        <v>688</v>
      </c>
      <c r="J191" s="29"/>
      <c r="K191" s="29"/>
      <c r="L191" s="29"/>
      <c r="M191" s="26" t="s">
        <v>53</v>
      </c>
      <c r="N191" s="29" t="s">
        <v>172</v>
      </c>
      <c r="O191" s="85">
        <v>45412</v>
      </c>
      <c r="P191" s="29" t="s">
        <v>53</v>
      </c>
      <c r="Q191" s="29" t="s">
        <v>230</v>
      </c>
      <c r="R191" s="85">
        <v>45429</v>
      </c>
      <c r="S191" s="29" t="s">
        <v>53</v>
      </c>
      <c r="T191" s="29" t="s">
        <v>230</v>
      </c>
      <c r="U191" s="85">
        <v>45497</v>
      </c>
      <c r="V191" s="34"/>
      <c r="W191" s="29" t="str">
        <f t="array" ref="W191">IF((Y191&lt;&gt;"")*(Z191=""), "WIP", IF((Y191&lt;&gt;"")*(Z191&lt;&gt;""), "Completed", ""))</f>
        <v/>
      </c>
      <c r="X191" s="9" t="str">
        <f t="array" ref="X191">IFERROR(INDEX('WIP-FDN'!E:E, MATCH(1, ('WIP-FDN'!B:B='Master Sheet'!B191)*1, 0)), "")</f>
        <v/>
      </c>
      <c r="Y191" s="81" t="str">
        <f t="array" ref="Y191">IFERROR(IF(INDEX('WIP-FDN'!G:G, MATCH(1, ('WIP-FDN'!B:B=B191)*1, 0)) = "", "", INDEX('WIP-FDN'!G:G, MATCH(1, ('WIP-FDN'!B:B=B191)*1, 0))), "")</f>
        <v/>
      </c>
      <c r="Z191" s="81" t="str">
        <f t="array" ref="Z191">IFERROR(IF(INDEX('WIP-FDN'!H:H, MATCH(1, ('WIP-FDN'!B:B=B191)*1, 0)) = "", "", INDEX('WIP-FDN'!H:H, MATCH(1, ('WIP-FDN'!B:B=B191)*1, 0))), "")</f>
        <v/>
      </c>
      <c r="AA191" s="9"/>
      <c r="AB191" s="9" t="str">
        <f t="shared" si="43"/>
        <v/>
      </c>
      <c r="AC191" s="81"/>
      <c r="AD191" s="81"/>
      <c r="AE191" s="9" t="str">
        <f t="shared" si="42"/>
        <v/>
      </c>
      <c r="AF191" s="9" t="str">
        <f>IFERROR(INDEX('WIP-ERC'!E:E,MATCH(B191, 'WIP-ERC'!B:B,0)),"")</f>
        <v/>
      </c>
      <c r="AG191" s="81" t="str">
        <f>IFERROR(IF(INDEX('WIP-ERC'!G:G,MATCH(B191,'WIP-ERC'!B:B,0))="","",(INDEX('WIP-ERC'!G:G,MATCH(B191,'WIP-ERC'!B:B,0)))),"")</f>
        <v/>
      </c>
      <c r="AH191" s="81" t="str">
        <f>IFERROR(IF(INDEX('WIP-ERC'!H:H,MATCH(B191,'WIP-ERC'!B:B,0))="","",(INDEX('WIP-ERC'!H:H,MATCH(B191,'WIP-ERC'!B:B,0)))),"")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282" t="str">
        <f t="shared" si="39"/>
        <v>CD60+25</v>
      </c>
      <c r="BE191" s="334" t="s">
        <v>732</v>
      </c>
      <c r="BF191" s="334" t="s">
        <v>730</v>
      </c>
      <c r="BG191" s="334" t="s">
        <v>724</v>
      </c>
    </row>
    <row r="192" spans="1:59" s="93" customFormat="1" ht="17.5" x14ac:dyDescent="0.35">
      <c r="A192" s="22">
        <f t="shared" si="40"/>
        <v>174</v>
      </c>
      <c r="B192" s="30" t="s">
        <v>322</v>
      </c>
      <c r="C192" s="276" t="s">
        <v>323</v>
      </c>
      <c r="D192" s="28" t="s">
        <v>324</v>
      </c>
      <c r="E192" s="332">
        <v>320.74799999999999</v>
      </c>
      <c r="F192" s="332">
        <v>320.74799999999999</v>
      </c>
      <c r="G192" s="26" t="str">
        <f>IFERROR(INDEX('WIP-FDN'!D:D,MATCH('Master Sheet'!B192, 'WIP-FDN'!B:B,0)),"")</f>
        <v/>
      </c>
      <c r="H192" s="29"/>
      <c r="I192" s="314" t="s">
        <v>695</v>
      </c>
      <c r="J192" s="29"/>
      <c r="K192" s="29"/>
      <c r="L192" s="29"/>
      <c r="M192" s="26" t="s">
        <v>53</v>
      </c>
      <c r="N192" s="29" t="s">
        <v>172</v>
      </c>
      <c r="O192" s="85">
        <v>45412</v>
      </c>
      <c r="P192" s="29" t="s">
        <v>53</v>
      </c>
      <c r="Q192" s="29" t="s">
        <v>230</v>
      </c>
      <c r="R192" s="85">
        <v>45429</v>
      </c>
      <c r="S192" s="29" t="s">
        <v>53</v>
      </c>
      <c r="T192" s="29" t="s">
        <v>230</v>
      </c>
      <c r="U192" s="85">
        <v>45497</v>
      </c>
      <c r="V192" s="34"/>
      <c r="W192" s="29" t="str">
        <f t="array" ref="W192">IF((Y192&lt;&gt;"")*(Z192=""), "WIP", IF((Y192&lt;&gt;"")*(Z192&lt;&gt;""), "Completed", ""))</f>
        <v/>
      </c>
      <c r="X192" s="9" t="str">
        <f t="array" ref="X192">IFERROR(INDEX('WIP-FDN'!E:E, MATCH(1, ('WIP-FDN'!B:B='Master Sheet'!B192)*1, 0)), "")</f>
        <v/>
      </c>
      <c r="Y192" s="81" t="str">
        <f t="array" ref="Y192">IFERROR(IF(INDEX('WIP-FDN'!G:G, MATCH(1, ('WIP-FDN'!B:B=B192)*1, 0)) = "", "", INDEX('WIP-FDN'!G:G, MATCH(1, ('WIP-FDN'!B:B=B192)*1, 0))), "")</f>
        <v/>
      </c>
      <c r="Z192" s="81" t="str">
        <f t="array" ref="Z192">IFERROR(IF(INDEX('WIP-FDN'!H:H, MATCH(1, ('WIP-FDN'!B:B=B192)*1, 0)) = "", "", INDEX('WIP-FDN'!H:H, MATCH(1, ('WIP-FDN'!B:B=B192)*1, 0))), "")</f>
        <v/>
      </c>
      <c r="AA192" s="9" t="e">
        <f t="shared" ref="AA192" si="48">IF(AND(AC192&lt;&gt;"", AD192=""), "WIP", IF(AND(AC192&lt;&gt;"", AD192&lt;&gt;""), "Completed", ""))</f>
        <v>#REF!</v>
      </c>
      <c r="AB192" s="9" t="str">
        <f t="shared" si="43"/>
        <v/>
      </c>
      <c r="AC192" s="81" t="e">
        <f>INDEX(#REF!, MATCH('Master Sheet'!B192,#REF!, 0))</f>
        <v>#REF!</v>
      </c>
      <c r="AD192" s="81" t="e">
        <f>INDEX(#REF!, MATCH('Master Sheet'!B192,#REF!, 0))</f>
        <v>#REF!</v>
      </c>
      <c r="AE192" s="9" t="str">
        <f t="shared" si="42"/>
        <v/>
      </c>
      <c r="AF192" s="9" t="str">
        <f>IFERROR(INDEX('WIP-ERC'!E:E,MATCH(B192, 'WIP-ERC'!B:B,0)),"")</f>
        <v/>
      </c>
      <c r="AG192" s="81" t="str">
        <f>IFERROR(IF(INDEX('WIP-ERC'!G:G,MATCH(B192,'WIP-ERC'!B:B,0))="","",(INDEX('WIP-ERC'!G:G,MATCH(B192,'WIP-ERC'!B:B,0)))),"")</f>
        <v/>
      </c>
      <c r="AH192" s="81" t="str">
        <f>IFERROR(IF(INDEX('WIP-ERC'!H:H,MATCH(B192,'WIP-ERC'!B:B,0))="","",(INDEX('WIP-ERC'!H:H,MATCH(B192,'WIP-ERC'!B:B,0)))),"")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282" t="str">
        <f t="shared" si="39"/>
        <v>CD45+9</v>
      </c>
      <c r="BE192" s="334" t="s">
        <v>732</v>
      </c>
      <c r="BF192" s="334" t="s">
        <v>730</v>
      </c>
      <c r="BG192" s="334" t="s">
        <v>724</v>
      </c>
    </row>
    <row r="193" spans="1:59" s="93" customFormat="1" ht="17.5" x14ac:dyDescent="0.35">
      <c r="A193" s="22">
        <f t="shared" si="40"/>
        <v>175</v>
      </c>
      <c r="B193" s="30" t="s">
        <v>325</v>
      </c>
      <c r="C193" s="276" t="s">
        <v>470</v>
      </c>
      <c r="D193" s="28" t="s">
        <v>326</v>
      </c>
      <c r="E193" s="332">
        <v>301.56700000000001</v>
      </c>
      <c r="F193" s="332">
        <v>301.56700000000001</v>
      </c>
      <c r="G193" s="26" t="str">
        <f>IFERROR(INDEX('WIP-FDN'!D:D,MATCH('Master Sheet'!B193, 'WIP-FDN'!B:B,0)),"")</f>
        <v/>
      </c>
      <c r="H193" s="29"/>
      <c r="I193" s="34"/>
      <c r="J193" s="29"/>
      <c r="K193" s="29"/>
      <c r="L193" s="29"/>
      <c r="M193" s="26" t="s">
        <v>53</v>
      </c>
      <c r="N193" s="29" t="s">
        <v>172</v>
      </c>
      <c r="O193" s="85">
        <v>45412</v>
      </c>
      <c r="P193" s="29" t="s">
        <v>53</v>
      </c>
      <c r="Q193" s="29" t="s">
        <v>230</v>
      </c>
      <c r="R193" s="85">
        <v>45429</v>
      </c>
      <c r="S193" s="29" t="s">
        <v>53</v>
      </c>
      <c r="T193" s="29" t="s">
        <v>230</v>
      </c>
      <c r="U193" s="85">
        <v>45497</v>
      </c>
      <c r="V193" s="34"/>
      <c r="W193" s="29" t="str">
        <f t="array" ref="W193">IF((Y193&lt;&gt;"")*(Z193=""), "WIP", IF((Y193&lt;&gt;"")*(Z193&lt;&gt;""), "Completed", ""))</f>
        <v/>
      </c>
      <c r="X193" s="9" t="str">
        <f t="array" ref="X193">IFERROR(INDEX('WIP-FDN'!E:E, MATCH(1, ('WIP-FDN'!B:B='Master Sheet'!B193)*1, 0)), "")</f>
        <v/>
      </c>
      <c r="Y193" s="81" t="str">
        <f t="array" ref="Y193">IFERROR(IF(INDEX('WIP-FDN'!G:G, MATCH(1, ('WIP-FDN'!B:B=B193)*1, 0)) = "", "", INDEX('WIP-FDN'!G:G, MATCH(1, ('WIP-FDN'!B:B=B193)*1, 0))), "")</f>
        <v/>
      </c>
      <c r="Z193" s="81" t="str">
        <f t="array" ref="Z193">IFERROR(IF(INDEX('WIP-FDN'!H:H, MATCH(1, ('WIP-FDN'!B:B=B193)*1, 0)) = "", "", INDEX('WIP-FDN'!H:H, MATCH(1, ('WIP-FDN'!B:B=B193)*1, 0))), "")</f>
        <v/>
      </c>
      <c r="AA193" s="9"/>
      <c r="AB193" s="9" t="str">
        <f t="shared" si="43"/>
        <v/>
      </c>
      <c r="AC193" s="81"/>
      <c r="AD193" s="81"/>
      <c r="AE193" s="9" t="str">
        <f t="shared" si="42"/>
        <v/>
      </c>
      <c r="AF193" s="9" t="str">
        <f>IFERROR(INDEX('WIP-ERC'!E:E,MATCH(B193, 'WIP-ERC'!B:B,0)),"")</f>
        <v/>
      </c>
      <c r="AG193" s="81" t="str">
        <f>IFERROR(IF(INDEX('WIP-ERC'!G:G,MATCH(B193,'WIP-ERC'!B:B,0))="","",(INDEX('WIP-ERC'!G:G,MATCH(B193,'WIP-ERC'!B:B,0)))),"")</f>
        <v/>
      </c>
      <c r="AH193" s="81" t="str">
        <f>IFERROR(IF(INDEX('WIP-ERC'!H:H,MATCH(B193,'WIP-ERC'!B:B,0))="","",(INDEX('WIP-ERC'!H:H,MATCH(B193,'WIP-ERC'!B:B,0)))),"")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282" t="str">
        <f t="shared" si="39"/>
        <v>CB2-3</v>
      </c>
      <c r="BE193" s="334" t="s">
        <v>732</v>
      </c>
      <c r="BF193" s="334" t="s">
        <v>730</v>
      </c>
      <c r="BG193" s="334" t="s">
        <v>724</v>
      </c>
    </row>
    <row r="194" spans="1:59" s="93" customFormat="1" ht="17.5" x14ac:dyDescent="0.35">
      <c r="A194" s="22">
        <f t="shared" si="40"/>
        <v>176</v>
      </c>
      <c r="B194" s="30" t="s">
        <v>119</v>
      </c>
      <c r="C194" s="276" t="s">
        <v>470</v>
      </c>
      <c r="D194" s="28" t="s">
        <v>327</v>
      </c>
      <c r="E194" s="332">
        <v>313.39499999999998</v>
      </c>
      <c r="F194" s="332">
        <v>313.39499999999998</v>
      </c>
      <c r="G194" s="26" t="str">
        <f>IFERROR(INDEX('WIP-FDN'!D:D,MATCH('Master Sheet'!B194, 'WIP-FDN'!B:B,0)),"")</f>
        <v/>
      </c>
      <c r="H194" s="29"/>
      <c r="I194" s="34"/>
      <c r="J194" s="28">
        <v>1</v>
      </c>
      <c r="K194" s="27" t="s">
        <v>53</v>
      </c>
      <c r="L194" s="94">
        <v>45458</v>
      </c>
      <c r="M194" s="26" t="s">
        <v>53</v>
      </c>
      <c r="N194" s="29" t="s">
        <v>172</v>
      </c>
      <c r="O194" s="85">
        <v>45412</v>
      </c>
      <c r="P194" s="29" t="s">
        <v>53</v>
      </c>
      <c r="Q194" s="29" t="s">
        <v>230</v>
      </c>
      <c r="R194" s="85">
        <v>45429</v>
      </c>
      <c r="S194" s="29" t="s">
        <v>53</v>
      </c>
      <c r="T194" s="29" t="s">
        <v>230</v>
      </c>
      <c r="U194" s="85">
        <v>45542</v>
      </c>
      <c r="V194" s="34"/>
      <c r="W194" s="29" t="str">
        <f t="array" ref="W194">IF((Y194&lt;&gt;"")*(Z194=""), "WIP", IF((Y194&lt;&gt;"")*(Z194&lt;&gt;""), "Completed", ""))</f>
        <v/>
      </c>
      <c r="X194" s="9" t="str">
        <f t="array" ref="X194">IFERROR(INDEX('WIP-FDN'!E:E, MATCH(1, ('WIP-FDN'!B:B='Master Sheet'!B194)*1, 0)), "")</f>
        <v/>
      </c>
      <c r="Y194" s="81" t="str">
        <f t="array" ref="Y194">IFERROR(IF(INDEX('WIP-FDN'!G:G, MATCH(1, ('WIP-FDN'!B:B=B194)*1, 0)) = "", "", INDEX('WIP-FDN'!G:G, MATCH(1, ('WIP-FDN'!B:B=B194)*1, 0))), "")</f>
        <v/>
      </c>
      <c r="Z194" s="81" t="str">
        <f t="array" ref="Z194">IFERROR(IF(INDEX('WIP-FDN'!H:H, MATCH(1, ('WIP-FDN'!B:B=B194)*1, 0)) = "", "", INDEX('WIP-FDN'!H:H, MATCH(1, ('WIP-FDN'!B:B=B194)*1, 0))), "")</f>
        <v/>
      </c>
      <c r="AA194" s="9" t="e">
        <f t="shared" ref="AA194" si="49">IF(AND(AC194&lt;&gt;"", AD194=""), "WIP", IF(AND(AC194&lt;&gt;"", AD194&lt;&gt;""), "Completed", ""))</f>
        <v>#REF!</v>
      </c>
      <c r="AB194" s="9" t="str">
        <f t="shared" si="43"/>
        <v/>
      </c>
      <c r="AC194" s="81" t="e">
        <f>INDEX(#REF!, MATCH('Master Sheet'!B194,#REF!, 0))</f>
        <v>#REF!</v>
      </c>
      <c r="AD194" s="81" t="e">
        <f>INDEX(#REF!, MATCH('Master Sheet'!B194,#REF!, 0))</f>
        <v>#REF!</v>
      </c>
      <c r="AE194" s="9" t="str">
        <f t="shared" si="42"/>
        <v/>
      </c>
      <c r="AF194" s="9" t="str">
        <f>IFERROR(INDEX('WIP-ERC'!E:E,MATCH(B194, 'WIP-ERC'!B:B,0)),"")</f>
        <v/>
      </c>
      <c r="AG194" s="81" t="str">
        <f>IFERROR(IF(INDEX('WIP-ERC'!G:G,MATCH(B194,'WIP-ERC'!B:B,0))="","",(INDEX('WIP-ERC'!G:G,MATCH(B194,'WIP-ERC'!B:B,0)))),"")</f>
        <v/>
      </c>
      <c r="AH194" s="81" t="str">
        <f>IFERROR(IF(INDEX('WIP-ERC'!H:H,MATCH(B194,'WIP-ERC'!B:B,0))="","",(INDEX('WIP-ERC'!H:H,MATCH(B194,'WIP-ERC'!B:B,0)))),"")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282" t="str">
        <f>IF((H194="") + (ISBLANK(H194)), C194, C194 &amp; "_" &amp; H194 &amp; "RC") &amp; "_SI"</f>
        <v>CB2-3_SI</v>
      </c>
      <c r="BE194" s="334" t="s">
        <v>732</v>
      </c>
      <c r="BF194" s="334" t="s">
        <v>730</v>
      </c>
      <c r="BG194" s="334" t="s">
        <v>724</v>
      </c>
    </row>
    <row r="195" spans="1:59" s="12" customFormat="1" ht="17.5" x14ac:dyDescent="0.35">
      <c r="A195" s="22">
        <f t="shared" si="40"/>
        <v>177</v>
      </c>
      <c r="B195" s="30" t="s">
        <v>261</v>
      </c>
      <c r="C195" s="276" t="s">
        <v>217</v>
      </c>
      <c r="D195" s="56" t="s">
        <v>207</v>
      </c>
      <c r="E195" s="332">
        <v>320.87700000000001</v>
      </c>
      <c r="F195" s="332">
        <v>320.87700000000001</v>
      </c>
      <c r="G195" s="26" t="str">
        <f>IFERROR(INDEX('WIP-FDN'!D:D,MATCH('Master Sheet'!B195, 'WIP-FDN'!B:B,0)),"")</f>
        <v/>
      </c>
      <c r="H195" s="30"/>
      <c r="I195" s="21"/>
      <c r="J195" s="30"/>
      <c r="K195" s="30"/>
      <c r="L195" s="30"/>
      <c r="M195" s="26" t="s">
        <v>53</v>
      </c>
      <c r="N195" s="29" t="s">
        <v>172</v>
      </c>
      <c r="O195" s="85">
        <v>45412</v>
      </c>
      <c r="P195" s="29" t="s">
        <v>53</v>
      </c>
      <c r="Q195" s="29" t="s">
        <v>230</v>
      </c>
      <c r="R195" s="85">
        <v>45421</v>
      </c>
      <c r="S195" s="29" t="s">
        <v>53</v>
      </c>
      <c r="T195" s="29" t="s">
        <v>230</v>
      </c>
      <c r="U195" s="85">
        <v>45542</v>
      </c>
      <c r="V195" s="21"/>
      <c r="W195" s="29" t="str">
        <f t="array" ref="W195">IF((Y195&lt;&gt;"")*(Z195=""), "WIP", IF((Y195&lt;&gt;"")*(Z195&lt;&gt;""), "Completed", ""))</f>
        <v/>
      </c>
      <c r="X195" s="9" t="str">
        <f t="array" ref="X195">IFERROR(INDEX('WIP-FDN'!E:E, MATCH(1, ('WIP-FDN'!B:B='Master Sheet'!B195)*1, 0)), "")</f>
        <v/>
      </c>
      <c r="Y195" s="81" t="str">
        <f t="array" ref="Y195">IFERROR(IF(INDEX('WIP-FDN'!G:G, MATCH(1, ('WIP-FDN'!B:B=B195)*1, 0)) = "", "", INDEX('WIP-FDN'!G:G, MATCH(1, ('WIP-FDN'!B:B=B195)*1, 0))), "")</f>
        <v/>
      </c>
      <c r="Z195" s="81" t="str">
        <f t="array" ref="Z195">IFERROR(IF(INDEX('WIP-FDN'!H:H, MATCH(1, ('WIP-FDN'!B:B=B195)*1, 0)) = "", "", INDEX('WIP-FDN'!H:H, MATCH(1, ('WIP-FDN'!B:B=B195)*1, 0))), "")</f>
        <v/>
      </c>
      <c r="AA195" s="9" t="str">
        <f t="shared" si="44"/>
        <v/>
      </c>
      <c r="AB195" s="9" t="str">
        <f t="shared" si="43"/>
        <v/>
      </c>
      <c r="AC195" s="81" t="str">
        <f t="shared" si="45"/>
        <v/>
      </c>
      <c r="AD195" s="81" t="str">
        <f t="shared" si="46"/>
        <v/>
      </c>
      <c r="AE195" s="9" t="str">
        <f t="shared" si="42"/>
        <v/>
      </c>
      <c r="AF195" s="9" t="str">
        <f>IFERROR(INDEX('WIP-ERC'!E:E,MATCH(B195, 'WIP-ERC'!B:B,0)),"")</f>
        <v/>
      </c>
      <c r="AG195" s="81" t="str">
        <f>IFERROR(IF(INDEX('WIP-ERC'!G:G,MATCH(B195,'WIP-ERC'!B:B,0))="","",(INDEX('WIP-ERC'!G:G,MATCH(B195,'WIP-ERC'!B:B,0)))),"")</f>
        <v/>
      </c>
      <c r="AH195" s="81" t="str">
        <f>IFERROR(IF(INDEX('WIP-ERC'!H:H,MATCH(B195,'WIP-ERC'!B:B,0))="","",(INDEX('WIP-ERC'!H:H,MATCH(B195,'WIP-ERC'!B:B,0)))),"")</f>
        <v/>
      </c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82" t="str">
        <f t="shared" si="39"/>
        <v>CA-3</v>
      </c>
      <c r="BE195" s="334" t="s">
        <v>732</v>
      </c>
      <c r="BF195" s="334" t="s">
        <v>730</v>
      </c>
      <c r="BG195" s="334" t="s">
        <v>724</v>
      </c>
    </row>
    <row r="196" spans="1:59" s="12" customFormat="1" ht="17.5" x14ac:dyDescent="0.35">
      <c r="A196" s="22">
        <f t="shared" si="40"/>
        <v>178</v>
      </c>
      <c r="B196" s="30" t="s">
        <v>262</v>
      </c>
      <c r="C196" s="276" t="s">
        <v>217</v>
      </c>
      <c r="D196" s="56" t="s">
        <v>207</v>
      </c>
      <c r="E196" s="332">
        <v>344.904</v>
      </c>
      <c r="F196" s="332">
        <v>344.904</v>
      </c>
      <c r="G196" s="26" t="str">
        <f>IFERROR(INDEX('WIP-FDN'!D:D,MATCH('Master Sheet'!B196, 'WIP-FDN'!B:B,0)),"")</f>
        <v/>
      </c>
      <c r="H196" s="30"/>
      <c r="I196" s="21"/>
      <c r="J196" s="30"/>
      <c r="K196" s="30"/>
      <c r="L196" s="30"/>
      <c r="M196" s="26" t="s">
        <v>53</v>
      </c>
      <c r="N196" s="29" t="s">
        <v>172</v>
      </c>
      <c r="O196" s="85">
        <v>45412</v>
      </c>
      <c r="P196" s="29" t="s">
        <v>53</v>
      </c>
      <c r="Q196" s="29" t="s">
        <v>230</v>
      </c>
      <c r="R196" s="85">
        <v>45421</v>
      </c>
      <c r="S196" s="29" t="s">
        <v>53</v>
      </c>
      <c r="T196" s="29" t="s">
        <v>230</v>
      </c>
      <c r="U196" s="85">
        <v>45542</v>
      </c>
      <c r="V196" s="21"/>
      <c r="W196" s="29" t="str">
        <f t="array" ref="W196">IF((Y196&lt;&gt;"")*(Z196=""), "WIP", IF((Y196&lt;&gt;"")*(Z196&lt;&gt;""), "Completed", ""))</f>
        <v/>
      </c>
      <c r="X196" s="9" t="str">
        <f t="array" ref="X196">IFERROR(INDEX('WIP-FDN'!E:E, MATCH(1, ('WIP-FDN'!B:B='Master Sheet'!B196)*1, 0)), "")</f>
        <v/>
      </c>
      <c r="Y196" s="81" t="str">
        <f t="array" ref="Y196">IFERROR(IF(INDEX('WIP-FDN'!G:G, MATCH(1, ('WIP-FDN'!B:B=B196)*1, 0)) = "", "", INDEX('WIP-FDN'!G:G, MATCH(1, ('WIP-FDN'!B:B=B196)*1, 0))), "")</f>
        <v/>
      </c>
      <c r="Z196" s="81" t="str">
        <f t="array" ref="Z196">IFERROR(IF(INDEX('WIP-FDN'!H:H, MATCH(1, ('WIP-FDN'!B:B=B196)*1, 0)) = "", "", INDEX('WIP-FDN'!H:H, MATCH(1, ('WIP-FDN'!B:B=B196)*1, 0))), "")</f>
        <v/>
      </c>
      <c r="AA196" s="9" t="str">
        <f t="shared" si="44"/>
        <v/>
      </c>
      <c r="AB196" s="9" t="str">
        <f t="shared" si="43"/>
        <v/>
      </c>
      <c r="AC196" s="81" t="str">
        <f t="shared" si="45"/>
        <v/>
      </c>
      <c r="AD196" s="81" t="str">
        <f t="shared" si="46"/>
        <v/>
      </c>
      <c r="AE196" s="9" t="str">
        <f t="shared" si="42"/>
        <v/>
      </c>
      <c r="AF196" s="9" t="str">
        <f>IFERROR(INDEX('WIP-ERC'!E:E,MATCH(B196, 'WIP-ERC'!B:B,0)),"")</f>
        <v/>
      </c>
      <c r="AG196" s="81" t="str">
        <f>IFERROR(IF(INDEX('WIP-ERC'!G:G,MATCH(B196,'WIP-ERC'!B:B,0))="","",(INDEX('WIP-ERC'!G:G,MATCH(B196,'WIP-ERC'!B:B,0)))),"")</f>
        <v/>
      </c>
      <c r="AH196" s="81" t="str">
        <f>IFERROR(IF(INDEX('WIP-ERC'!H:H,MATCH(B196,'WIP-ERC'!B:B,0))="","",(INDEX('WIP-ERC'!H:H,MATCH(B196,'WIP-ERC'!B:B,0)))),"")</f>
        <v/>
      </c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82" t="str">
        <f t="shared" si="39"/>
        <v>CA-3</v>
      </c>
      <c r="BE196" s="334" t="s">
        <v>732</v>
      </c>
      <c r="BF196" s="334" t="s">
        <v>730</v>
      </c>
      <c r="BG196" s="334" t="s">
        <v>724</v>
      </c>
    </row>
    <row r="197" spans="1:59" s="12" customFormat="1" ht="17.5" x14ac:dyDescent="0.35">
      <c r="A197" s="22">
        <f t="shared" si="40"/>
        <v>179</v>
      </c>
      <c r="B197" s="30" t="s">
        <v>120</v>
      </c>
      <c r="C197" s="276" t="s">
        <v>167</v>
      </c>
      <c r="D197" s="56" t="s">
        <v>263</v>
      </c>
      <c r="E197" s="332">
        <v>241</v>
      </c>
      <c r="F197" s="332">
        <v>241</v>
      </c>
      <c r="G197" s="26" t="str">
        <f>IFERROR(INDEX('WIP-FDN'!D:D,MATCH('Master Sheet'!B197, 'WIP-FDN'!B:B,0)),"")</f>
        <v/>
      </c>
      <c r="H197" s="30"/>
      <c r="I197" s="21"/>
      <c r="J197" s="30"/>
      <c r="K197" s="30"/>
      <c r="L197" s="30"/>
      <c r="M197" s="26" t="s">
        <v>53</v>
      </c>
      <c r="N197" s="29" t="s">
        <v>172</v>
      </c>
      <c r="O197" s="85">
        <v>45412</v>
      </c>
      <c r="P197" s="29" t="s">
        <v>53</v>
      </c>
      <c r="Q197" s="277" t="s">
        <v>230</v>
      </c>
      <c r="R197" s="85">
        <v>45421</v>
      </c>
      <c r="S197" s="29" t="s">
        <v>53</v>
      </c>
      <c r="T197" s="9" t="s">
        <v>230</v>
      </c>
      <c r="U197" s="81">
        <v>45742</v>
      </c>
      <c r="V197" s="21"/>
      <c r="W197" s="29" t="str">
        <f t="array" ref="W197">IF((Y197&lt;&gt;"")*(Z197=""), "WIP", IF((Y197&lt;&gt;"")*(Z197&lt;&gt;""), "Completed", ""))</f>
        <v/>
      </c>
      <c r="X197" s="9" t="str">
        <f t="array" ref="X197">IFERROR(INDEX('WIP-FDN'!E:E, MATCH(1, ('WIP-FDN'!B:B='Master Sheet'!B197)*1, 0)), "")</f>
        <v/>
      </c>
      <c r="Y197" s="81" t="str">
        <f t="array" ref="Y197">IFERROR(IF(INDEX('WIP-FDN'!G:G, MATCH(1, ('WIP-FDN'!B:B=B197)*1, 0)) = "", "", INDEX('WIP-FDN'!G:G, MATCH(1, ('WIP-FDN'!B:B=B197)*1, 0))), "")</f>
        <v/>
      </c>
      <c r="Z197" s="81" t="str">
        <f t="array" ref="Z197">IFERROR(IF(INDEX('WIP-FDN'!H:H, MATCH(1, ('WIP-FDN'!B:B=B197)*1, 0)) = "", "", INDEX('WIP-FDN'!H:H, MATCH(1, ('WIP-FDN'!B:B=B197)*1, 0))), "")</f>
        <v/>
      </c>
      <c r="AA197" s="9" t="e">
        <f t="shared" si="44"/>
        <v>#REF!</v>
      </c>
      <c r="AB197" s="9" t="str">
        <f t="shared" si="43"/>
        <v/>
      </c>
      <c r="AC197" s="81" t="e">
        <f>INDEX(#REF!, MATCH('Master Sheet'!B197,#REF!, 0))</f>
        <v>#REF!</v>
      </c>
      <c r="AD197" s="81" t="e">
        <f>INDEX(#REF!, MATCH('Master Sheet'!B197,#REF!, 0))</f>
        <v>#REF!</v>
      </c>
      <c r="AE197" s="9" t="str">
        <f t="shared" si="42"/>
        <v/>
      </c>
      <c r="AF197" s="9" t="str">
        <f>IFERROR(INDEX('WIP-ERC'!E:E,MATCH(B197, 'WIP-ERC'!B:B,0)),"")</f>
        <v/>
      </c>
      <c r="AG197" s="81" t="str">
        <f>IFERROR(IF(INDEX('WIP-ERC'!G:G,MATCH(B197,'WIP-ERC'!B:B,0))="","",(INDEX('WIP-ERC'!G:G,MATCH(B197,'WIP-ERC'!B:B,0)))),"")</f>
        <v/>
      </c>
      <c r="AH197" s="81" t="str">
        <f>IFERROR(IF(INDEX('WIP-ERC'!H:H,MATCH(B197,'WIP-ERC'!B:B,0))="","",(INDEX('WIP-ERC'!H:H,MATCH(B197,'WIP-ERC'!B:B,0)))),"")</f>
        <v/>
      </c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82" t="str">
        <f t="shared" si="39"/>
        <v>CC2+0</v>
      </c>
      <c r="BE197" s="334" t="s">
        <v>733</v>
      </c>
      <c r="BF197" s="334" t="s">
        <v>730</v>
      </c>
      <c r="BG197" s="334" t="s">
        <v>724</v>
      </c>
    </row>
    <row r="198" spans="1:59" s="12" customFormat="1" ht="17.5" x14ac:dyDescent="0.35">
      <c r="A198" s="22">
        <f t="shared" si="40"/>
        <v>180</v>
      </c>
      <c r="B198" s="30" t="s">
        <v>703</v>
      </c>
      <c r="C198" s="276" t="s">
        <v>217</v>
      </c>
      <c r="D198" s="56"/>
      <c r="E198" s="332">
        <v>339</v>
      </c>
      <c r="F198" s="332">
        <v>339</v>
      </c>
      <c r="G198" s="26" t="str">
        <f>IFERROR(INDEX('WIP-FDN'!D:D,MATCH('Master Sheet'!B198, 'WIP-FDN'!B:B,0)),"")</f>
        <v>SANDY WET</v>
      </c>
      <c r="H198" s="30"/>
      <c r="I198" s="21"/>
      <c r="J198" s="30"/>
      <c r="K198" s="30"/>
      <c r="L198" s="30"/>
      <c r="M198" s="26" t="s">
        <v>53</v>
      </c>
      <c r="N198" s="29" t="s">
        <v>172</v>
      </c>
      <c r="O198" s="85">
        <v>45412</v>
      </c>
      <c r="P198" s="29" t="s">
        <v>53</v>
      </c>
      <c r="Q198" s="277" t="s">
        <v>230</v>
      </c>
      <c r="R198" s="85">
        <v>45421</v>
      </c>
      <c r="S198" s="29" t="s">
        <v>53</v>
      </c>
      <c r="T198" s="9" t="s">
        <v>230</v>
      </c>
      <c r="U198" s="81">
        <v>45742</v>
      </c>
      <c r="V198" s="21"/>
      <c r="W198" s="29" t="str">
        <f t="array" ref="W198">IF((Y198&lt;&gt;"")*(Z198=""), "WIP", IF((Y198&lt;&gt;"")*(Z198&lt;&gt;""), "Completed", ""))</f>
        <v>Completed</v>
      </c>
      <c r="X198" s="9" t="str">
        <f t="array" ref="X198">IFERROR(INDEX('WIP-FDN'!E:E, MATCH(1, ('WIP-FDN'!B:B='Master Sheet'!B198)*1, 0)), "")</f>
        <v>MS POWER-1</v>
      </c>
      <c r="Y198" s="81">
        <f t="array" ref="Y198">IFERROR(IF(INDEX('WIP-FDN'!G:G, MATCH(1, ('WIP-FDN'!B:B=B198)*1, 0)) = "", "", INDEX('WIP-FDN'!G:G, MATCH(1, ('WIP-FDN'!B:B=B198)*1, 0))), "")</f>
        <v>46028</v>
      </c>
      <c r="Z198" s="81">
        <f t="array" ref="Z198">IFERROR(IF(INDEX('WIP-FDN'!H:H, MATCH(1, ('WIP-FDN'!B:B=B198)*1, 0)) = "", "", INDEX('WIP-FDN'!H:H, MATCH(1, ('WIP-FDN'!B:B=B198)*1, 0))), "")</f>
        <v>46041</v>
      </c>
      <c r="AA198" s="9" t="e">
        <f t="shared" si="44"/>
        <v>#REF!</v>
      </c>
      <c r="AB198" s="9" t="str">
        <f t="shared" si="43"/>
        <v>MS POWER-1</v>
      </c>
      <c r="AC198" s="81" t="e">
        <f>INDEX(#REF!, MATCH('Master Sheet'!B198,#REF!, 0))</f>
        <v>#REF!</v>
      </c>
      <c r="AD198" s="81" t="e">
        <f>INDEX(#REF!, MATCH('Master Sheet'!B198,#REF!, 0))</f>
        <v>#REF!</v>
      </c>
      <c r="AE198" s="9" t="str">
        <f>IF(AND(AG198&lt;&gt;"", AH198=""), "WIP", IF(AND(AG198&lt;&gt;"", AH198&lt;&gt;""), "Completed", ""))</f>
        <v/>
      </c>
      <c r="AF198" s="9" t="str">
        <f>IFERROR(INDEX('WIP-ERC'!E:E,MATCH(B198, 'WIP-ERC'!B:B,0)),"")</f>
        <v/>
      </c>
      <c r="AG198" s="81" t="str">
        <f>IFERROR(IF(INDEX('WIP-ERC'!G:G,MATCH(B198,'WIP-ERC'!B:B,0))="","",(INDEX('WIP-ERC'!G:G,MATCH(B198,'WIP-ERC'!B:B,0)))),"")</f>
        <v/>
      </c>
      <c r="AH198" s="81" t="str">
        <f>IFERROR(IF(INDEX('WIP-ERC'!H:H,MATCH(B198,'WIP-ERC'!B:B,0))="","",(INDEX('WIP-ERC'!H:H,MATCH(B198,'WIP-ERC'!B:B,0)))),"")</f>
        <v/>
      </c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82" t="str">
        <f t="shared" si="39"/>
        <v>CA-3</v>
      </c>
      <c r="BE198" s="334" t="s">
        <v>733</v>
      </c>
      <c r="BF198" s="334" t="s">
        <v>730</v>
      </c>
      <c r="BG198" s="334" t="s">
        <v>724</v>
      </c>
    </row>
    <row r="199" spans="1:59" s="12" customFormat="1" ht="17.5" x14ac:dyDescent="0.35">
      <c r="A199" s="22">
        <f t="shared" si="40"/>
        <v>181</v>
      </c>
      <c r="B199" s="30" t="s">
        <v>121</v>
      </c>
      <c r="C199" s="276" t="s">
        <v>242</v>
      </c>
      <c r="D199" s="56" t="s">
        <v>638</v>
      </c>
      <c r="E199" s="332">
        <v>435.79700000000003</v>
      </c>
      <c r="F199" s="332">
        <v>435.79700000000003</v>
      </c>
      <c r="G199" s="26" t="str">
        <f>IFERROR(INDEX('WIP-FDN'!D:D,MATCH('Master Sheet'!B199, 'WIP-FDN'!B:B,0)),"")</f>
        <v/>
      </c>
      <c r="H199" s="30"/>
      <c r="I199" s="21"/>
      <c r="J199" s="30"/>
      <c r="K199" s="30"/>
      <c r="L199" s="30"/>
      <c r="M199" s="26" t="s">
        <v>53</v>
      </c>
      <c r="N199" s="29" t="s">
        <v>172</v>
      </c>
      <c r="O199" s="85">
        <v>45412</v>
      </c>
      <c r="P199" s="29" t="s">
        <v>53</v>
      </c>
      <c r="Q199" s="277" t="s">
        <v>230</v>
      </c>
      <c r="R199" s="85">
        <v>45422</v>
      </c>
      <c r="S199" s="9" t="s">
        <v>53</v>
      </c>
      <c r="T199" s="9" t="s">
        <v>230</v>
      </c>
      <c r="U199" s="81">
        <v>45770</v>
      </c>
      <c r="V199" s="21"/>
      <c r="W199" s="29" t="str">
        <f t="array" ref="W199">IF((Y199&lt;&gt;"")*(Z199=""), "WIP", IF((Y199&lt;&gt;"")*(Z199&lt;&gt;""), "Completed", ""))</f>
        <v/>
      </c>
      <c r="X199" s="9" t="str">
        <f t="array" ref="X199">IFERROR(INDEX('WIP-FDN'!E:E, MATCH(1, ('WIP-FDN'!B:B='Master Sheet'!B199)*1, 0)), "")</f>
        <v/>
      </c>
      <c r="Y199" s="81" t="str">
        <f t="array" ref="Y199">IFERROR(IF(INDEX('WIP-FDN'!G:G, MATCH(1, ('WIP-FDN'!B:B=B199)*1, 0)) = "", "", INDEX('WIP-FDN'!G:G, MATCH(1, ('WIP-FDN'!B:B=B199)*1, 0))), "")</f>
        <v/>
      </c>
      <c r="Z199" s="81" t="str">
        <f t="array" ref="Z199">IFERROR(IF(INDEX('WIP-FDN'!H:H, MATCH(1, ('WIP-FDN'!B:B=B199)*1, 0)) = "", "", INDEX('WIP-FDN'!H:H, MATCH(1, ('WIP-FDN'!B:B=B199)*1, 0))), "")</f>
        <v/>
      </c>
      <c r="AA199" s="9"/>
      <c r="AB199" s="9" t="str">
        <f t="shared" si="43"/>
        <v/>
      </c>
      <c r="AC199" s="81"/>
      <c r="AD199" s="81"/>
      <c r="AE199" s="9" t="str">
        <f>IF(AND(AG199&lt;&gt;"", AH199=""), "WIP", IF(AND(AG199&lt;&gt;"", AH199&lt;&gt;""), "Completed", ""))</f>
        <v/>
      </c>
      <c r="AF199" s="9" t="str">
        <f>IFERROR(INDEX('WIP-ERC'!E:E,MATCH(B199, 'WIP-ERC'!B:B,0)),"")</f>
        <v/>
      </c>
      <c r="AG199" s="81" t="str">
        <f>IFERROR(IF(INDEX('WIP-ERC'!G:G,MATCH(B199,'WIP-ERC'!B:B,0))="","",(INDEX('WIP-ERC'!G:G,MATCH(B199,'WIP-ERC'!B:B,0)))),"")</f>
        <v/>
      </c>
      <c r="AH199" s="81" t="str">
        <f>IFERROR(IF(INDEX('WIP-ERC'!H:H,MATCH(B199,'WIP-ERC'!B:B,0))="","",(INDEX('WIP-ERC'!H:H,MATCH(B199,'WIP-ERC'!B:B,0)))),"")</f>
        <v/>
      </c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82" t="str">
        <f t="shared" si="39"/>
        <v>CB1+9</v>
      </c>
      <c r="BE199" s="334" t="s">
        <v>733</v>
      </c>
      <c r="BF199" s="334" t="s">
        <v>730</v>
      </c>
      <c r="BG199" s="334" t="s">
        <v>724</v>
      </c>
    </row>
    <row r="200" spans="1:59" s="12" customFormat="1" ht="17.5" x14ac:dyDescent="0.35">
      <c r="A200" s="22">
        <f t="shared" si="40"/>
        <v>182</v>
      </c>
      <c r="B200" s="30" t="s">
        <v>264</v>
      </c>
      <c r="C200" s="276" t="s">
        <v>520</v>
      </c>
      <c r="D200" s="56" t="s">
        <v>207</v>
      </c>
      <c r="E200" s="332">
        <v>400</v>
      </c>
      <c r="F200" s="332">
        <v>400</v>
      </c>
      <c r="G200" s="26" t="str">
        <f>IFERROR(INDEX('WIP-FDN'!D:D,MATCH('Master Sheet'!B200, 'WIP-FDN'!B:B,0)),"")</f>
        <v>SANDY WET</v>
      </c>
      <c r="H200" s="30" t="s">
        <v>753</v>
      </c>
      <c r="I200" s="21"/>
      <c r="J200" s="30"/>
      <c r="K200" s="30"/>
      <c r="L200" s="30"/>
      <c r="M200" s="26" t="s">
        <v>53</v>
      </c>
      <c r="N200" s="29" t="s">
        <v>172</v>
      </c>
      <c r="O200" s="85">
        <v>45412</v>
      </c>
      <c r="P200" s="29" t="s">
        <v>53</v>
      </c>
      <c r="Q200" s="277" t="s">
        <v>230</v>
      </c>
      <c r="R200" s="85">
        <v>45422</v>
      </c>
      <c r="S200" s="9" t="s">
        <v>53</v>
      </c>
      <c r="T200" s="9" t="s">
        <v>230</v>
      </c>
      <c r="U200" s="81">
        <v>45770</v>
      </c>
      <c r="V200" s="21"/>
      <c r="W200" s="29" t="str">
        <f t="array" ref="W200">IF((Y200&lt;&gt;"")*(Z200=""), "WIP", IF((Y200&lt;&gt;"")*(Z200&lt;&gt;""), "Completed", ""))</f>
        <v>Completed</v>
      </c>
      <c r="X200" s="9" t="str">
        <f t="array" ref="X200">IFERROR(INDEX('WIP-FDN'!E:E, MATCH(1, ('WIP-FDN'!B:B='Master Sheet'!B200)*1, 0)), "")</f>
        <v>Malboan Boro</v>
      </c>
      <c r="Y200" s="81">
        <f t="array" ref="Y200">IFERROR(IF(INDEX('WIP-FDN'!G:G, MATCH(1, ('WIP-FDN'!B:B=B200)*1, 0)) = "", "", INDEX('WIP-FDN'!G:G, MATCH(1, ('WIP-FDN'!B:B=B200)*1, 0))), "")</f>
        <v>46040</v>
      </c>
      <c r="Z200" s="81">
        <f t="array" ref="Z200">IFERROR(IF(INDEX('WIP-FDN'!H:H, MATCH(1, ('WIP-FDN'!B:B=B200)*1, 0)) = "", "", INDEX('WIP-FDN'!H:H, MATCH(1, ('WIP-FDN'!B:B=B200)*1, 0))), "")</f>
        <v>46058</v>
      </c>
      <c r="AA200" s="9"/>
      <c r="AB200" s="9" t="str">
        <f t="shared" si="43"/>
        <v>Malboan Boro</v>
      </c>
      <c r="AC200" s="81"/>
      <c r="AD200" s="81"/>
      <c r="AE200" s="9" t="str">
        <f t="shared" ref="AE200:AE204" si="50">IF(AND(AG200&lt;&gt;"", AH200=""), "WIP", IF(AND(AG200&lt;&gt;"", AH200&lt;&gt;""), "Completed", ""))</f>
        <v/>
      </c>
      <c r="AF200" s="9" t="str">
        <f>IFERROR(INDEX('WIP-ERC'!E:E,MATCH(B200, 'WIP-ERC'!B:B,0)),"")</f>
        <v/>
      </c>
      <c r="AG200" s="81" t="str">
        <f>IFERROR(IF(INDEX('WIP-ERC'!G:G,MATCH(B200,'WIP-ERC'!B:B,0))="","",(INDEX('WIP-ERC'!G:G,MATCH(B200,'WIP-ERC'!B:B,0)))),"")</f>
        <v/>
      </c>
      <c r="AH200" s="81" t="str">
        <f>IFERROR(IF(INDEX('WIP-ERC'!H:H,MATCH(B200,'WIP-ERC'!B:B,0))="","",(INDEX('WIP-ERC'!H:H,MATCH(B200,'WIP-ERC'!B:B,0)))),"")</f>
        <v/>
      </c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82" t="str">
        <f t="shared" si="39"/>
        <v>CA+9_3MRC</v>
      </c>
      <c r="BE200" s="334" t="s">
        <v>734</v>
      </c>
      <c r="BF200" s="334" t="s">
        <v>735</v>
      </c>
      <c r="BG200" s="334" t="s">
        <v>736</v>
      </c>
    </row>
    <row r="201" spans="1:59" s="12" customFormat="1" ht="17.5" x14ac:dyDescent="0.35">
      <c r="A201" s="22">
        <f t="shared" si="40"/>
        <v>183</v>
      </c>
      <c r="B201" s="30" t="s">
        <v>265</v>
      </c>
      <c r="C201" s="276" t="s">
        <v>165</v>
      </c>
      <c r="D201" s="56" t="s">
        <v>207</v>
      </c>
      <c r="E201" s="332">
        <v>414.99900000000002</v>
      </c>
      <c r="F201" s="332">
        <v>414.99900000000002</v>
      </c>
      <c r="G201" s="26" t="str">
        <f>IFERROR(INDEX('WIP-FDN'!D:D,MATCH('Master Sheet'!B201, 'WIP-FDN'!B:B,0)),"")</f>
        <v/>
      </c>
      <c r="H201" s="30" t="s">
        <v>753</v>
      </c>
      <c r="I201" s="21"/>
      <c r="J201" s="30"/>
      <c r="K201" s="30"/>
      <c r="L201" s="30"/>
      <c r="M201" s="26" t="s">
        <v>53</v>
      </c>
      <c r="N201" s="29" t="s">
        <v>172</v>
      </c>
      <c r="O201" s="85">
        <v>45412</v>
      </c>
      <c r="P201" s="29" t="s">
        <v>53</v>
      </c>
      <c r="Q201" s="277" t="s">
        <v>230</v>
      </c>
      <c r="R201" s="85">
        <v>45422</v>
      </c>
      <c r="S201" s="9" t="s">
        <v>53</v>
      </c>
      <c r="T201" s="9" t="s">
        <v>230</v>
      </c>
      <c r="U201" s="81">
        <v>45770</v>
      </c>
      <c r="V201" s="21"/>
      <c r="W201" s="29" t="str">
        <f t="array" ref="W201">IF((Y201&lt;&gt;"")*(Z201=""), "WIP", IF((Y201&lt;&gt;"")*(Z201&lt;&gt;""), "Completed", ""))</f>
        <v/>
      </c>
      <c r="X201" s="9" t="str">
        <f t="array" ref="X201">IFERROR(INDEX('WIP-FDN'!E:E, MATCH(1, ('WIP-FDN'!B:B='Master Sheet'!B201)*1, 0)), "")</f>
        <v/>
      </c>
      <c r="Y201" s="81" t="str">
        <f t="array" ref="Y201">IFERROR(IF(INDEX('WIP-FDN'!G:G, MATCH(1, ('WIP-FDN'!B:B=B201)*1, 0)) = "", "", INDEX('WIP-FDN'!G:G, MATCH(1, ('WIP-FDN'!B:B=B201)*1, 0))), "")</f>
        <v/>
      </c>
      <c r="Z201" s="81" t="str">
        <f t="array" ref="Z201">IFERROR(IF(INDEX('WIP-FDN'!H:H, MATCH(1, ('WIP-FDN'!B:B=B201)*1, 0)) = "", "", INDEX('WIP-FDN'!H:H, MATCH(1, ('WIP-FDN'!B:B=B201)*1, 0))), "")</f>
        <v/>
      </c>
      <c r="AA201" s="9"/>
      <c r="AB201" s="9" t="str">
        <f t="shared" si="43"/>
        <v/>
      </c>
      <c r="AC201" s="81"/>
      <c r="AD201" s="81"/>
      <c r="AE201" s="9" t="str">
        <f t="shared" si="50"/>
        <v/>
      </c>
      <c r="AF201" s="9" t="str">
        <f>IFERROR(INDEX('WIP-ERC'!E:E,MATCH(B201, 'WIP-ERC'!B:B,0)),"")</f>
        <v/>
      </c>
      <c r="AG201" s="81" t="str">
        <f>IFERROR(IF(INDEX('WIP-ERC'!G:G,MATCH(B201,'WIP-ERC'!B:B,0))="","",(INDEX('WIP-ERC'!G:G,MATCH(B201,'WIP-ERC'!B:B,0)))),"")</f>
        <v/>
      </c>
      <c r="AH201" s="81" t="str">
        <f>IFERROR(IF(INDEX('WIP-ERC'!H:H,MATCH(B201,'WIP-ERC'!B:B,0))="","",(INDEX('WIP-ERC'!H:H,MATCH(B201,'WIP-ERC'!B:B,0)))),"")</f>
        <v/>
      </c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82" t="str">
        <f t="shared" si="39"/>
        <v>CA+0_3MRC</v>
      </c>
      <c r="BE201" s="334" t="s">
        <v>734</v>
      </c>
      <c r="BF201" s="334" t="s">
        <v>735</v>
      </c>
      <c r="BG201" s="334" t="s">
        <v>736</v>
      </c>
    </row>
    <row r="202" spans="1:59" s="12" customFormat="1" ht="17.5" x14ac:dyDescent="0.35">
      <c r="A202" s="22">
        <f t="shared" si="40"/>
        <v>184</v>
      </c>
      <c r="B202" s="30" t="s">
        <v>266</v>
      </c>
      <c r="C202" s="276" t="s">
        <v>165</v>
      </c>
      <c r="D202" s="56" t="s">
        <v>207</v>
      </c>
      <c r="E202" s="332">
        <v>414.99599999999998</v>
      </c>
      <c r="F202" s="332">
        <v>414.99599999999998</v>
      </c>
      <c r="G202" s="26" t="str">
        <f>IFERROR(INDEX('WIP-FDN'!D:D,MATCH('Master Sheet'!B202, 'WIP-FDN'!B:B,0)),"")</f>
        <v>SANDY PS</v>
      </c>
      <c r="H202" s="30" t="s">
        <v>753</v>
      </c>
      <c r="I202" s="21"/>
      <c r="J202" s="28">
        <v>1</v>
      </c>
      <c r="K202" s="30" t="s">
        <v>53</v>
      </c>
      <c r="L202" s="30" t="s">
        <v>660</v>
      </c>
      <c r="M202" s="26" t="s">
        <v>53</v>
      </c>
      <c r="N202" s="29" t="s">
        <v>172</v>
      </c>
      <c r="O202" s="85">
        <v>45412</v>
      </c>
      <c r="P202" s="29" t="s">
        <v>53</v>
      </c>
      <c r="Q202" s="277" t="s">
        <v>230</v>
      </c>
      <c r="R202" s="85">
        <v>45422</v>
      </c>
      <c r="S202" s="9" t="s">
        <v>53</v>
      </c>
      <c r="T202" s="9" t="s">
        <v>230</v>
      </c>
      <c r="U202" s="81">
        <v>45770</v>
      </c>
      <c r="V202" s="21"/>
      <c r="W202" s="29" t="str">
        <f t="array" ref="W202">IF((Y202&lt;&gt;"")*(Z202=""), "WIP", IF((Y202&lt;&gt;"")*(Z202&lt;&gt;""), "Completed", ""))</f>
        <v>Completed</v>
      </c>
      <c r="X202" s="9" t="str">
        <f t="array" ref="X202">IFERROR(INDEX('WIP-FDN'!E:E, MATCH(1, ('WIP-FDN'!B:B='Master Sheet'!B202)*1, 0)), "")</f>
        <v>Malboan Boro</v>
      </c>
      <c r="Y202" s="81">
        <f t="array" ref="Y202">IFERROR(IF(INDEX('WIP-FDN'!G:G, MATCH(1, ('WIP-FDN'!B:B=B202)*1, 0)) = "", "", INDEX('WIP-FDN'!G:G, MATCH(1, ('WIP-FDN'!B:B=B202)*1, 0))), "")</f>
        <v>46022</v>
      </c>
      <c r="Z202" s="81">
        <f t="array" ref="Z202">IFERROR(IF(INDEX('WIP-FDN'!H:H, MATCH(1, ('WIP-FDN'!B:B=B202)*1, 0)) = "", "", INDEX('WIP-FDN'!H:H, MATCH(1, ('WIP-FDN'!B:B=B202)*1, 0))), "")</f>
        <v>46033</v>
      </c>
      <c r="AA202" s="9"/>
      <c r="AB202" s="9" t="str">
        <f t="shared" si="43"/>
        <v>Malboan Boro</v>
      </c>
      <c r="AC202" s="81"/>
      <c r="AD202" s="81"/>
      <c r="AE202" s="9" t="str">
        <f t="shared" si="50"/>
        <v>Completed</v>
      </c>
      <c r="AF202" s="9" t="str">
        <f>IFERROR(INDEX('WIP-ERC'!E:E,MATCH(B202, 'WIP-ERC'!B:B,0)),"")</f>
        <v>Ratul Ali</v>
      </c>
      <c r="AG202" s="81">
        <f>IFERROR(IF(INDEX('WIP-ERC'!G:G,MATCH(B202,'WIP-ERC'!B:B,0))="","",(INDEX('WIP-ERC'!G:G,MATCH(B202,'WIP-ERC'!B:B,0)))),"")</f>
        <v>46081</v>
      </c>
      <c r="AH202" s="81">
        <f>IFERROR(IF(INDEX('WIP-ERC'!H:H,MATCH(B202,'WIP-ERC'!B:B,0))="","",(INDEX('WIP-ERC'!H:H,MATCH(B202,'WIP-ERC'!B:B,0)))),"")</f>
        <v>46087</v>
      </c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82" t="str">
        <f t="shared" si="39"/>
        <v>CA+0_3MRC</v>
      </c>
      <c r="BE202" s="334" t="s">
        <v>734</v>
      </c>
      <c r="BF202" s="334" t="s">
        <v>735</v>
      </c>
      <c r="BG202" s="334" t="s">
        <v>736</v>
      </c>
    </row>
    <row r="203" spans="1:59" s="12" customFormat="1" ht="17.5" x14ac:dyDescent="0.35">
      <c r="A203" s="22">
        <f t="shared" si="40"/>
        <v>185</v>
      </c>
      <c r="B203" s="30" t="s">
        <v>267</v>
      </c>
      <c r="C203" s="276" t="s">
        <v>165</v>
      </c>
      <c r="D203" s="56" t="s">
        <v>207</v>
      </c>
      <c r="E203" s="332">
        <v>414.99599999999998</v>
      </c>
      <c r="F203" s="332">
        <v>414.99599999999998</v>
      </c>
      <c r="G203" s="26" t="str">
        <f>IFERROR(INDEX('WIP-FDN'!D:D,MATCH('Master Sheet'!B203, 'WIP-FDN'!B:B,0)),"")</f>
        <v/>
      </c>
      <c r="H203" s="30" t="s">
        <v>753</v>
      </c>
      <c r="I203" s="21"/>
      <c r="J203" s="30"/>
      <c r="K203" s="30"/>
      <c r="L203" s="30"/>
      <c r="M203" s="26" t="s">
        <v>53</v>
      </c>
      <c r="N203" s="29" t="s">
        <v>172</v>
      </c>
      <c r="O203" s="85">
        <v>45412</v>
      </c>
      <c r="P203" s="29" t="s">
        <v>53</v>
      </c>
      <c r="Q203" s="277" t="s">
        <v>230</v>
      </c>
      <c r="R203" s="85">
        <v>45422</v>
      </c>
      <c r="S203" s="9" t="s">
        <v>53</v>
      </c>
      <c r="T203" s="9" t="s">
        <v>230</v>
      </c>
      <c r="U203" s="81">
        <v>45770</v>
      </c>
      <c r="V203" s="21"/>
      <c r="W203" s="29" t="str">
        <f t="array" ref="W203">IF((Y203&lt;&gt;"")*(Z203=""), "WIP", IF((Y203&lt;&gt;"")*(Z203&lt;&gt;""), "Completed", ""))</f>
        <v/>
      </c>
      <c r="X203" s="9" t="str">
        <f t="array" ref="X203">IFERROR(INDEX('WIP-FDN'!E:E, MATCH(1, ('WIP-FDN'!B:B='Master Sheet'!B203)*1, 0)), "")</f>
        <v/>
      </c>
      <c r="Y203" s="81" t="str">
        <f t="array" ref="Y203">IFERROR(IF(INDEX('WIP-FDN'!G:G, MATCH(1, ('WIP-FDN'!B:B=B203)*1, 0)) = "", "", INDEX('WIP-FDN'!G:G, MATCH(1, ('WIP-FDN'!B:B=B203)*1, 0))), "")</f>
        <v/>
      </c>
      <c r="Z203" s="81" t="str">
        <f t="array" ref="Z203">IFERROR(IF(INDEX('WIP-FDN'!H:H, MATCH(1, ('WIP-FDN'!B:B=B203)*1, 0)) = "", "", INDEX('WIP-FDN'!H:H, MATCH(1, ('WIP-FDN'!B:B=B203)*1, 0))), "")</f>
        <v/>
      </c>
      <c r="AA203" s="9"/>
      <c r="AB203" s="9" t="str">
        <f t="shared" si="43"/>
        <v/>
      </c>
      <c r="AC203" s="81"/>
      <c r="AD203" s="81"/>
      <c r="AE203" s="9" t="str">
        <f t="shared" si="50"/>
        <v/>
      </c>
      <c r="AF203" s="9" t="str">
        <f>IFERROR(INDEX('WIP-ERC'!E:E,MATCH(B203, 'WIP-ERC'!B:B,0)),"")</f>
        <v/>
      </c>
      <c r="AG203" s="81" t="str">
        <f>IFERROR(IF(INDEX('WIP-ERC'!G:G,MATCH(B203,'WIP-ERC'!B:B,0))="","",(INDEX('WIP-ERC'!G:G,MATCH(B203,'WIP-ERC'!B:B,0)))),"")</f>
        <v/>
      </c>
      <c r="AH203" s="81" t="str">
        <f>IFERROR(IF(INDEX('WIP-ERC'!H:H,MATCH(B203,'WIP-ERC'!B:B,0))="","",(INDEX('WIP-ERC'!H:H,MATCH(B203,'WIP-ERC'!B:B,0)))),"")</f>
        <v/>
      </c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82" t="str">
        <f t="shared" si="39"/>
        <v>CA+0_3MRC</v>
      </c>
      <c r="BE203" s="334" t="s">
        <v>734</v>
      </c>
      <c r="BF203" s="334" t="s">
        <v>735</v>
      </c>
      <c r="BG203" s="334" t="s">
        <v>736</v>
      </c>
    </row>
    <row r="204" spans="1:59" s="12" customFormat="1" ht="17.5" x14ac:dyDescent="0.35">
      <c r="A204" s="22">
        <f t="shared" si="40"/>
        <v>186</v>
      </c>
      <c r="B204" s="30" t="s">
        <v>268</v>
      </c>
      <c r="C204" s="276" t="s">
        <v>166</v>
      </c>
      <c r="D204" s="56" t="s">
        <v>207</v>
      </c>
      <c r="E204" s="332">
        <v>415.00400000000002</v>
      </c>
      <c r="F204" s="332">
        <v>415.00400000000002</v>
      </c>
      <c r="G204" s="26" t="str">
        <f>IFERROR(INDEX('WIP-FDN'!D:D,MATCH('Master Sheet'!B204, 'WIP-FDN'!B:B,0)),"")</f>
        <v/>
      </c>
      <c r="H204" s="30" t="s">
        <v>753</v>
      </c>
      <c r="I204" s="21"/>
      <c r="J204" s="30"/>
      <c r="K204" s="30"/>
      <c r="L204" s="30"/>
      <c r="M204" s="26" t="s">
        <v>53</v>
      </c>
      <c r="N204" s="29" t="s">
        <v>172</v>
      </c>
      <c r="O204" s="85">
        <v>45412</v>
      </c>
      <c r="P204" s="29" t="s">
        <v>53</v>
      </c>
      <c r="Q204" s="277" t="s">
        <v>230</v>
      </c>
      <c r="R204" s="85">
        <v>45422</v>
      </c>
      <c r="S204" s="9" t="s">
        <v>53</v>
      </c>
      <c r="T204" s="9" t="s">
        <v>230</v>
      </c>
      <c r="U204" s="81">
        <v>45770</v>
      </c>
      <c r="V204" s="21"/>
      <c r="W204" s="29" t="str">
        <f t="array" ref="W204">IF((Y204&lt;&gt;"")*(Z204=""), "WIP", IF((Y204&lt;&gt;"")*(Z204&lt;&gt;""), "Completed", ""))</f>
        <v/>
      </c>
      <c r="X204" s="9" t="str">
        <f t="array" ref="X204">IFERROR(INDEX('WIP-FDN'!E:E, MATCH(1, ('WIP-FDN'!B:B='Master Sheet'!B204)*1, 0)), "")</f>
        <v/>
      </c>
      <c r="Y204" s="81" t="str">
        <f t="array" ref="Y204">IFERROR(IF(INDEX('WIP-FDN'!G:G, MATCH(1, ('WIP-FDN'!B:B=B204)*1, 0)) = "", "", INDEX('WIP-FDN'!G:G, MATCH(1, ('WIP-FDN'!B:B=B204)*1, 0))), "")</f>
        <v/>
      </c>
      <c r="Z204" s="81" t="str">
        <f t="array" ref="Z204">IFERROR(IF(INDEX('WIP-FDN'!H:H, MATCH(1, ('WIP-FDN'!B:B=B204)*1, 0)) = "", "", INDEX('WIP-FDN'!H:H, MATCH(1, ('WIP-FDN'!B:B=B204)*1, 0))), "")</f>
        <v/>
      </c>
      <c r="AA204" s="9"/>
      <c r="AB204" s="9" t="str">
        <f t="shared" si="43"/>
        <v/>
      </c>
      <c r="AC204" s="81"/>
      <c r="AD204" s="81"/>
      <c r="AE204" s="9" t="str">
        <f t="shared" si="50"/>
        <v/>
      </c>
      <c r="AF204" s="9" t="str">
        <f>IFERROR(INDEX('WIP-ERC'!E:E,MATCH(B204, 'WIP-ERC'!B:B,0)),"")</f>
        <v/>
      </c>
      <c r="AG204" s="81" t="str">
        <f>IFERROR(IF(INDEX('WIP-ERC'!G:G,MATCH(B204,'WIP-ERC'!B:B,0))="","",(INDEX('WIP-ERC'!G:G,MATCH(B204,'WIP-ERC'!B:B,0)))),"")</f>
        <v/>
      </c>
      <c r="AH204" s="81" t="str">
        <f>IFERROR(IF(INDEX('WIP-ERC'!H:H,MATCH(B204,'WIP-ERC'!B:B,0))="","",(INDEX('WIP-ERC'!H:H,MATCH(B204,'WIP-ERC'!B:B,0)))),"")</f>
        <v/>
      </c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82" t="str">
        <f t="shared" si="39"/>
        <v>CB1+0_3MRC</v>
      </c>
      <c r="BE204" s="334" t="s">
        <v>734</v>
      </c>
      <c r="BF204" s="334" t="s">
        <v>735</v>
      </c>
      <c r="BG204" s="334" t="s">
        <v>736</v>
      </c>
    </row>
    <row r="205" spans="1:59" s="12" customFormat="1" ht="17.5" x14ac:dyDescent="0.35">
      <c r="A205" s="22">
        <f t="shared" si="40"/>
        <v>187</v>
      </c>
      <c r="B205" s="30" t="s">
        <v>269</v>
      </c>
      <c r="C205" s="276" t="s">
        <v>165</v>
      </c>
      <c r="D205" s="56" t="s">
        <v>207</v>
      </c>
      <c r="E205" s="332">
        <v>415.00299999999999</v>
      </c>
      <c r="F205" s="332">
        <v>415.00299999999999</v>
      </c>
      <c r="G205" s="26" t="str">
        <f>IFERROR(INDEX('WIP-FDN'!D:D,MATCH('Master Sheet'!B205, 'WIP-FDN'!B:B,0)),"")</f>
        <v/>
      </c>
      <c r="H205" s="30" t="s">
        <v>753</v>
      </c>
      <c r="I205" s="21"/>
      <c r="J205" s="30"/>
      <c r="K205" s="30"/>
      <c r="L205" s="30"/>
      <c r="M205" s="26" t="s">
        <v>53</v>
      </c>
      <c r="N205" s="29" t="s">
        <v>172</v>
      </c>
      <c r="O205" s="85">
        <v>45412</v>
      </c>
      <c r="P205" s="29" t="s">
        <v>53</v>
      </c>
      <c r="Q205" s="277" t="s">
        <v>230</v>
      </c>
      <c r="R205" s="85">
        <v>45422</v>
      </c>
      <c r="S205" s="9" t="s">
        <v>53</v>
      </c>
      <c r="T205" s="9" t="s">
        <v>230</v>
      </c>
      <c r="U205" s="81">
        <v>45770</v>
      </c>
      <c r="V205" s="21"/>
      <c r="W205" s="29" t="str">
        <f t="array" ref="W205">IF((Y205&lt;&gt;"")*(Z205=""), "WIP", IF((Y205&lt;&gt;"")*(Z205&lt;&gt;""), "Completed", ""))</f>
        <v/>
      </c>
      <c r="X205" s="9" t="str">
        <f t="array" ref="X205">IFERROR(INDEX('WIP-FDN'!E:E, MATCH(1, ('WIP-FDN'!B:B='Master Sheet'!B205)*1, 0)), "")</f>
        <v/>
      </c>
      <c r="Y205" s="81" t="str">
        <f t="array" ref="Y205">IFERROR(IF(INDEX('WIP-FDN'!G:G, MATCH(1, ('WIP-FDN'!B:B=B205)*1, 0)) = "", "", INDEX('WIP-FDN'!G:G, MATCH(1, ('WIP-FDN'!B:B=B205)*1, 0))), "")</f>
        <v/>
      </c>
      <c r="Z205" s="81" t="str">
        <f t="array" ref="Z205">IFERROR(IF(INDEX('WIP-FDN'!H:H, MATCH(1, ('WIP-FDN'!B:B=B205)*1, 0)) = "", "", INDEX('WIP-FDN'!H:H, MATCH(1, ('WIP-FDN'!B:B=B205)*1, 0))), "")</f>
        <v/>
      </c>
      <c r="AA205" s="9"/>
      <c r="AB205" s="9" t="str">
        <f t="shared" si="43"/>
        <v/>
      </c>
      <c r="AC205" s="81"/>
      <c r="AD205" s="81"/>
      <c r="AE205" s="9" t="str">
        <f>IF(AND(AG205&lt;&gt;"", AH205=""), "WIP", IF(AND(AG205&lt;&gt;"", AH205&lt;&gt;""), "Completed", ""))</f>
        <v/>
      </c>
      <c r="AF205" s="9" t="str">
        <f>IFERROR(INDEX('WIP-ERC'!E:E,MATCH(B205, 'WIP-ERC'!B:B,0)),"")</f>
        <v/>
      </c>
      <c r="AG205" s="81" t="str">
        <f>IFERROR(IF(INDEX('WIP-ERC'!G:G,MATCH(B205,'WIP-ERC'!B:B,0))="","",(INDEX('WIP-ERC'!G:G,MATCH(B205,'WIP-ERC'!B:B,0)))),"")</f>
        <v/>
      </c>
      <c r="AH205" s="81" t="str">
        <f>IFERROR(IF(INDEX('WIP-ERC'!H:H,MATCH(B205,'WIP-ERC'!B:B,0))="","",(INDEX('WIP-ERC'!H:H,MATCH(B205,'WIP-ERC'!B:B,0)))),"")</f>
        <v/>
      </c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82" t="str">
        <f t="shared" si="39"/>
        <v>CA+0_3MRC</v>
      </c>
      <c r="BE205" s="334" t="s">
        <v>734</v>
      </c>
      <c r="BF205" s="334" t="s">
        <v>735</v>
      </c>
      <c r="BG205" s="334" t="s">
        <v>736</v>
      </c>
    </row>
    <row r="206" spans="1:59" s="12" customFormat="1" ht="17.5" x14ac:dyDescent="0.35">
      <c r="A206" s="22">
        <f t="shared" si="40"/>
        <v>188</v>
      </c>
      <c r="B206" s="30" t="s">
        <v>270</v>
      </c>
      <c r="C206" s="276" t="s">
        <v>165</v>
      </c>
      <c r="D206" s="56" t="s">
        <v>207</v>
      </c>
      <c r="E206" s="332">
        <v>414.99799999999999</v>
      </c>
      <c r="F206" s="332">
        <v>414.99799999999999</v>
      </c>
      <c r="G206" s="26" t="str">
        <f>IFERROR(INDEX('WIP-FDN'!D:D,MATCH('Master Sheet'!B206, 'WIP-FDN'!B:B,0)),"")</f>
        <v/>
      </c>
      <c r="H206" s="30" t="s">
        <v>753</v>
      </c>
      <c r="I206" s="21"/>
      <c r="J206" s="30"/>
      <c r="K206" s="30"/>
      <c r="L206" s="30"/>
      <c r="M206" s="26" t="s">
        <v>53</v>
      </c>
      <c r="N206" s="29" t="s">
        <v>172</v>
      </c>
      <c r="O206" s="85">
        <v>45412</v>
      </c>
      <c r="P206" s="29" t="s">
        <v>53</v>
      </c>
      <c r="Q206" s="277" t="s">
        <v>230</v>
      </c>
      <c r="R206" s="85">
        <v>45422</v>
      </c>
      <c r="S206" s="9" t="s">
        <v>53</v>
      </c>
      <c r="T206" s="9" t="s">
        <v>230</v>
      </c>
      <c r="U206" s="81">
        <v>45770</v>
      </c>
      <c r="V206" s="21"/>
      <c r="W206" s="29" t="str">
        <f t="array" ref="W206">IF((Y206&lt;&gt;"")*(Z206=""), "WIP", IF((Y206&lt;&gt;"")*(Z206&lt;&gt;""), "Completed", ""))</f>
        <v/>
      </c>
      <c r="X206" s="9" t="str">
        <f t="array" ref="X206">IFERROR(INDEX('WIP-FDN'!E:E, MATCH(1, ('WIP-FDN'!B:B='Master Sheet'!B206)*1, 0)), "")</f>
        <v/>
      </c>
      <c r="Y206" s="81" t="str">
        <f t="array" ref="Y206">IFERROR(IF(INDEX('WIP-FDN'!G:G, MATCH(1, ('WIP-FDN'!B:B=B206)*1, 0)) = "", "", INDEX('WIP-FDN'!G:G, MATCH(1, ('WIP-FDN'!B:B=B206)*1, 0))), "")</f>
        <v/>
      </c>
      <c r="Z206" s="81" t="str">
        <f t="array" ref="Z206">IFERROR(IF(INDEX('WIP-FDN'!H:H, MATCH(1, ('WIP-FDN'!B:B=B206)*1, 0)) = "", "", INDEX('WIP-FDN'!H:H, MATCH(1, ('WIP-FDN'!B:B=B206)*1, 0))), "")</f>
        <v/>
      </c>
      <c r="AA206" s="9"/>
      <c r="AB206" s="9" t="str">
        <f t="shared" si="43"/>
        <v/>
      </c>
      <c r="AC206" s="81"/>
      <c r="AD206" s="81"/>
      <c r="AE206" s="9" t="str">
        <f t="shared" ref="AE206:AE271" si="51">IF(AND(AG206&lt;&gt;"", AH206=""), "WIP", IF(AND(AG206&lt;&gt;"", AH206&lt;&gt;""), "Completed", ""))</f>
        <v/>
      </c>
      <c r="AF206" s="9" t="str">
        <f>IFERROR(INDEX('WIP-ERC'!E:E,MATCH(B206, 'WIP-ERC'!B:B,0)),"")</f>
        <v/>
      </c>
      <c r="AG206" s="81" t="str">
        <f>IFERROR(IF(INDEX('WIP-ERC'!G:G,MATCH(B206,'WIP-ERC'!B:B,0))="","",(INDEX('WIP-ERC'!G:G,MATCH(B206,'WIP-ERC'!B:B,0)))),"")</f>
        <v/>
      </c>
      <c r="AH206" s="81" t="str">
        <f>IFERROR(IF(INDEX('WIP-ERC'!H:H,MATCH(B206,'WIP-ERC'!B:B,0))="","",(INDEX('WIP-ERC'!H:H,MATCH(B206,'WIP-ERC'!B:B,0)))),"")</f>
        <v/>
      </c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82" t="str">
        <f t="shared" si="39"/>
        <v>CA+0_3MRC</v>
      </c>
      <c r="BE206" s="334" t="s">
        <v>734</v>
      </c>
      <c r="BF206" s="334" t="s">
        <v>735</v>
      </c>
      <c r="BG206" s="334" t="s">
        <v>736</v>
      </c>
    </row>
    <row r="207" spans="1:59" s="12" customFormat="1" ht="17.5" x14ac:dyDescent="0.35">
      <c r="A207" s="22">
        <f t="shared" si="40"/>
        <v>189</v>
      </c>
      <c r="B207" s="30" t="s">
        <v>271</v>
      </c>
      <c r="C207" s="276" t="s">
        <v>165</v>
      </c>
      <c r="D207" s="56" t="s">
        <v>207</v>
      </c>
      <c r="E207" s="332">
        <v>414.99799999999999</v>
      </c>
      <c r="F207" s="332">
        <v>414.99799999999999</v>
      </c>
      <c r="G207" s="26" t="str">
        <f>IFERROR(INDEX('WIP-FDN'!D:D,MATCH('Master Sheet'!B207, 'WIP-FDN'!B:B,0)),"")</f>
        <v/>
      </c>
      <c r="H207" s="30" t="s">
        <v>753</v>
      </c>
      <c r="I207" s="21"/>
      <c r="J207" s="30"/>
      <c r="K207" s="30"/>
      <c r="L207" s="30"/>
      <c r="M207" s="26" t="s">
        <v>53</v>
      </c>
      <c r="N207" s="29" t="s">
        <v>172</v>
      </c>
      <c r="O207" s="85">
        <v>45412</v>
      </c>
      <c r="P207" s="29" t="s">
        <v>53</v>
      </c>
      <c r="Q207" s="277" t="s">
        <v>230</v>
      </c>
      <c r="R207" s="85">
        <v>45422</v>
      </c>
      <c r="S207" s="9" t="s">
        <v>53</v>
      </c>
      <c r="T207" s="9" t="s">
        <v>230</v>
      </c>
      <c r="U207" s="81">
        <v>45770</v>
      </c>
      <c r="V207" s="21"/>
      <c r="W207" s="29" t="str">
        <f t="array" ref="W207">IF((Y207&lt;&gt;"")*(Z207=""), "WIP", IF((Y207&lt;&gt;"")*(Z207&lt;&gt;""), "Completed", ""))</f>
        <v/>
      </c>
      <c r="X207" s="9" t="str">
        <f t="array" ref="X207">IFERROR(INDEX('WIP-FDN'!E:E, MATCH(1, ('WIP-FDN'!B:B='Master Sheet'!B207)*1, 0)), "")</f>
        <v/>
      </c>
      <c r="Y207" s="81" t="str">
        <f t="array" ref="Y207">IFERROR(IF(INDEX('WIP-FDN'!G:G, MATCH(1, ('WIP-FDN'!B:B=B207)*1, 0)) = "", "", INDEX('WIP-FDN'!G:G, MATCH(1, ('WIP-FDN'!B:B=B207)*1, 0))), "")</f>
        <v/>
      </c>
      <c r="Z207" s="81" t="str">
        <f t="array" ref="Z207">IFERROR(IF(INDEX('WIP-FDN'!H:H, MATCH(1, ('WIP-FDN'!B:B=B207)*1, 0)) = "", "", INDEX('WIP-FDN'!H:H, MATCH(1, ('WIP-FDN'!B:B=B207)*1, 0))), "")</f>
        <v/>
      </c>
      <c r="AA207" s="9"/>
      <c r="AB207" s="9" t="str">
        <f t="shared" si="43"/>
        <v/>
      </c>
      <c r="AC207" s="81"/>
      <c r="AD207" s="81"/>
      <c r="AE207" s="9" t="str">
        <f t="shared" si="51"/>
        <v/>
      </c>
      <c r="AF207" s="9" t="str">
        <f>IFERROR(INDEX('WIP-ERC'!E:E,MATCH(B207, 'WIP-ERC'!B:B,0)),"")</f>
        <v/>
      </c>
      <c r="AG207" s="81" t="str">
        <f>IFERROR(IF(INDEX('WIP-ERC'!G:G,MATCH(B207,'WIP-ERC'!B:B,0))="","",(INDEX('WIP-ERC'!G:G,MATCH(B207,'WIP-ERC'!B:B,0)))),"")</f>
        <v/>
      </c>
      <c r="AH207" s="81" t="str">
        <f>IFERROR(IF(INDEX('WIP-ERC'!H:H,MATCH(B207,'WIP-ERC'!B:B,0))="","",(INDEX('WIP-ERC'!H:H,MATCH(B207,'WIP-ERC'!B:B,0)))),"")</f>
        <v/>
      </c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82" t="str">
        <f t="shared" si="39"/>
        <v>CA+0_3MRC</v>
      </c>
      <c r="BE207" s="334" t="s">
        <v>734</v>
      </c>
      <c r="BF207" s="334" t="s">
        <v>735</v>
      </c>
      <c r="BG207" s="334" t="s">
        <v>736</v>
      </c>
    </row>
    <row r="208" spans="1:59" s="12" customFormat="1" ht="17.5" x14ac:dyDescent="0.35">
      <c r="A208" s="22">
        <f t="shared" si="40"/>
        <v>190</v>
      </c>
      <c r="B208" s="30" t="s">
        <v>272</v>
      </c>
      <c r="C208" s="276" t="s">
        <v>165</v>
      </c>
      <c r="D208" s="56" t="s">
        <v>207</v>
      </c>
      <c r="E208" s="332">
        <v>404.99799999999999</v>
      </c>
      <c r="F208" s="332">
        <v>404.99799999999999</v>
      </c>
      <c r="G208" s="26" t="str">
        <f>IFERROR(INDEX('WIP-FDN'!D:D,MATCH('Master Sheet'!B208, 'WIP-FDN'!B:B,0)),"")</f>
        <v/>
      </c>
      <c r="H208" s="30" t="s">
        <v>753</v>
      </c>
      <c r="I208" s="21"/>
      <c r="J208" s="30"/>
      <c r="K208" s="30"/>
      <c r="L208" s="30"/>
      <c r="M208" s="26" t="s">
        <v>53</v>
      </c>
      <c r="N208" s="29" t="s">
        <v>172</v>
      </c>
      <c r="O208" s="85">
        <v>45412</v>
      </c>
      <c r="P208" s="29" t="s">
        <v>53</v>
      </c>
      <c r="Q208" s="277" t="s">
        <v>230</v>
      </c>
      <c r="R208" s="85">
        <v>45422</v>
      </c>
      <c r="S208" s="9" t="s">
        <v>53</v>
      </c>
      <c r="T208" s="9" t="s">
        <v>230</v>
      </c>
      <c r="U208" s="81">
        <v>45770</v>
      </c>
      <c r="V208" s="21"/>
      <c r="W208" s="29" t="str">
        <f t="array" ref="W208">IF((Y208&lt;&gt;"")*(Z208=""), "WIP", IF((Y208&lt;&gt;"")*(Z208&lt;&gt;""), "Completed", ""))</f>
        <v/>
      </c>
      <c r="X208" s="9" t="str">
        <f t="array" ref="X208">IFERROR(INDEX('WIP-FDN'!E:E, MATCH(1, ('WIP-FDN'!B:B='Master Sheet'!B208)*1, 0)), "")</f>
        <v/>
      </c>
      <c r="Y208" s="81" t="str">
        <f t="array" ref="Y208">IFERROR(IF(INDEX('WIP-FDN'!G:G, MATCH(1, ('WIP-FDN'!B:B=B208)*1, 0)) = "", "", INDEX('WIP-FDN'!G:G, MATCH(1, ('WIP-FDN'!B:B=B208)*1, 0))), "")</f>
        <v/>
      </c>
      <c r="Z208" s="81" t="str">
        <f t="array" ref="Z208">IFERROR(IF(INDEX('WIP-FDN'!H:H, MATCH(1, ('WIP-FDN'!B:B=B208)*1, 0)) = "", "", INDEX('WIP-FDN'!H:H, MATCH(1, ('WIP-FDN'!B:B=B208)*1, 0))), "")</f>
        <v/>
      </c>
      <c r="AA208" s="9"/>
      <c r="AB208" s="9" t="str">
        <f t="shared" si="43"/>
        <v/>
      </c>
      <c r="AC208" s="81"/>
      <c r="AD208" s="81"/>
      <c r="AE208" s="9" t="str">
        <f t="shared" si="51"/>
        <v/>
      </c>
      <c r="AF208" s="9" t="str">
        <f>IFERROR(INDEX('WIP-ERC'!E:E,MATCH(B208, 'WIP-ERC'!B:B,0)),"")</f>
        <v/>
      </c>
      <c r="AG208" s="81" t="str">
        <f>IFERROR(IF(INDEX('WIP-ERC'!G:G,MATCH(B208,'WIP-ERC'!B:B,0))="","",(INDEX('WIP-ERC'!G:G,MATCH(B208,'WIP-ERC'!B:B,0)))),"")</f>
        <v/>
      </c>
      <c r="AH208" s="81" t="str">
        <f>IFERROR(IF(INDEX('WIP-ERC'!H:H,MATCH(B208,'WIP-ERC'!B:B,0))="","",(INDEX('WIP-ERC'!H:H,MATCH(B208,'WIP-ERC'!B:B,0)))),"")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82" t="str">
        <f t="shared" si="39"/>
        <v>CA+0_3MRC</v>
      </c>
      <c r="BE208" s="334" t="s">
        <v>734</v>
      </c>
      <c r="BF208" s="334" t="s">
        <v>735</v>
      </c>
      <c r="BG208" s="334" t="s">
        <v>736</v>
      </c>
    </row>
    <row r="209" spans="1:59" s="12" customFormat="1" ht="17.5" x14ac:dyDescent="0.35">
      <c r="A209" s="22">
        <f t="shared" si="40"/>
        <v>191</v>
      </c>
      <c r="B209" s="30" t="s">
        <v>273</v>
      </c>
      <c r="C209" s="276" t="s">
        <v>704</v>
      </c>
      <c r="D209" s="56" t="s">
        <v>207</v>
      </c>
      <c r="E209" s="332">
        <v>417.00299999999999</v>
      </c>
      <c r="F209" s="332">
        <v>417.00299999999999</v>
      </c>
      <c r="G209" s="26" t="str">
        <f>IFERROR(INDEX('WIP-FDN'!D:D,MATCH('Master Sheet'!B209, 'WIP-FDN'!B:B,0)),"")</f>
        <v/>
      </c>
      <c r="H209" s="30" t="s">
        <v>754</v>
      </c>
      <c r="I209" s="21"/>
      <c r="J209" s="30"/>
      <c r="K209" s="30"/>
      <c r="L209" s="30"/>
      <c r="M209" s="26" t="s">
        <v>53</v>
      </c>
      <c r="N209" s="29" t="s">
        <v>172</v>
      </c>
      <c r="O209" s="85">
        <v>45412</v>
      </c>
      <c r="P209" s="29" t="s">
        <v>53</v>
      </c>
      <c r="Q209" s="29" t="s">
        <v>230</v>
      </c>
      <c r="R209" s="85">
        <v>45422</v>
      </c>
      <c r="S209" s="9" t="s">
        <v>53</v>
      </c>
      <c r="T209" s="9" t="s">
        <v>230</v>
      </c>
      <c r="U209" s="81">
        <v>45770</v>
      </c>
      <c r="V209" s="21"/>
      <c r="W209" s="29" t="str">
        <f t="array" ref="W209">IF((Y209&lt;&gt;"")*(Z209=""), "WIP", IF((Y209&lt;&gt;"")*(Z209&lt;&gt;""), "Completed", ""))</f>
        <v/>
      </c>
      <c r="X209" s="9" t="str">
        <f t="array" ref="X209">IFERROR(INDEX('WIP-FDN'!E:E, MATCH(1, ('WIP-FDN'!B:B='Master Sheet'!B209)*1, 0)), "")</f>
        <v/>
      </c>
      <c r="Y209" s="81" t="str">
        <f t="array" ref="Y209">IFERROR(IF(INDEX('WIP-FDN'!G:G, MATCH(1, ('WIP-FDN'!B:B=B209)*1, 0)) = "", "", INDEX('WIP-FDN'!G:G, MATCH(1, ('WIP-FDN'!B:B=B209)*1, 0))), "")</f>
        <v/>
      </c>
      <c r="Z209" s="81" t="str">
        <f t="array" ref="Z209">IFERROR(IF(INDEX('WIP-FDN'!H:H, MATCH(1, ('WIP-FDN'!B:B=B209)*1, 0)) = "", "", INDEX('WIP-FDN'!H:H, MATCH(1, ('WIP-FDN'!B:B=B209)*1, 0))), "")</f>
        <v/>
      </c>
      <c r="AA209" s="9"/>
      <c r="AB209" s="9" t="str">
        <f t="shared" si="43"/>
        <v/>
      </c>
      <c r="AC209" s="81"/>
      <c r="AD209" s="81"/>
      <c r="AE209" s="9" t="str">
        <f t="shared" si="51"/>
        <v/>
      </c>
      <c r="AF209" s="9" t="str">
        <f>IFERROR(INDEX('WIP-ERC'!E:E,MATCH(B209, 'WIP-ERC'!B:B,0)),"")</f>
        <v/>
      </c>
      <c r="AG209" s="81" t="str">
        <f>IFERROR(IF(INDEX('WIP-ERC'!G:G,MATCH(B209,'WIP-ERC'!B:B,0))="","",(INDEX('WIP-ERC'!G:G,MATCH(B209,'WIP-ERC'!B:B,0)))),"")</f>
        <v/>
      </c>
      <c r="AH209" s="81" t="str">
        <f>IFERROR(IF(INDEX('WIP-ERC'!H:H,MATCH(B209,'WIP-ERC'!B:B,0))="","",(INDEX('WIP-ERC'!H:H,MATCH(B209,'WIP-ERC'!B:B,0)))),"")</f>
        <v/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82" t="str">
        <f t="shared" si="39"/>
        <v>CB1-3_5MRC</v>
      </c>
      <c r="BE209" s="334" t="s">
        <v>734</v>
      </c>
      <c r="BF209" s="334" t="s">
        <v>735</v>
      </c>
      <c r="BG209" s="334" t="s">
        <v>736</v>
      </c>
    </row>
    <row r="210" spans="1:59" s="12" customFormat="1" ht="17.5" x14ac:dyDescent="0.35">
      <c r="A210" s="22">
        <f t="shared" si="40"/>
        <v>192</v>
      </c>
      <c r="B210" s="30" t="s">
        <v>751</v>
      </c>
      <c r="C210" s="276" t="s">
        <v>704</v>
      </c>
      <c r="D210" s="56"/>
      <c r="E210" s="332">
        <v>457.90100000000001</v>
      </c>
      <c r="F210" s="332">
        <v>457.90100000000001</v>
      </c>
      <c r="G210" s="26"/>
      <c r="H210" s="30" t="s">
        <v>754</v>
      </c>
      <c r="I210" s="21"/>
      <c r="J210" s="30"/>
      <c r="K210" s="30"/>
      <c r="L210" s="30"/>
      <c r="M210" s="26" t="s">
        <v>53</v>
      </c>
      <c r="N210" s="29" t="s">
        <v>172</v>
      </c>
      <c r="O210" s="85">
        <v>45412</v>
      </c>
      <c r="P210" s="29" t="s">
        <v>53</v>
      </c>
      <c r="Q210" s="29" t="s">
        <v>230</v>
      </c>
      <c r="R210" s="85">
        <v>45422</v>
      </c>
      <c r="S210" s="9" t="s">
        <v>53</v>
      </c>
      <c r="T210" s="9" t="s">
        <v>230</v>
      </c>
      <c r="U210" s="81">
        <v>45770</v>
      </c>
      <c r="V210" s="21"/>
      <c r="W210" s="29" t="str">
        <f t="array" ref="W210">IF((Y210&lt;&gt;"")*(Z210=""), "WIP", IF((Y210&lt;&gt;"")*(Z210&lt;&gt;""), "Completed", ""))</f>
        <v/>
      </c>
      <c r="X210" s="9" t="str">
        <f t="array" ref="X210">IFERROR(INDEX('WIP-FDN'!E:E, MATCH(1, ('WIP-FDN'!B:B='Master Sheet'!B210)*1, 0)), "")</f>
        <v/>
      </c>
      <c r="Y210" s="81" t="str">
        <f t="array" ref="Y210">IFERROR(IF(INDEX('WIP-FDN'!G:G, MATCH(1, ('WIP-FDN'!B:B=B210)*1, 0)) = "", "", INDEX('WIP-FDN'!G:G, MATCH(1, ('WIP-FDN'!B:B=B210)*1, 0))), "")</f>
        <v/>
      </c>
      <c r="Z210" s="81" t="str">
        <f t="array" ref="Z210">IFERROR(IF(INDEX('WIP-FDN'!H:H, MATCH(1, ('WIP-FDN'!B:B=B210)*1, 0)) = "", "", INDEX('WIP-FDN'!H:H, MATCH(1, ('WIP-FDN'!B:B=B210)*1, 0))), "")</f>
        <v/>
      </c>
      <c r="AA210" s="9"/>
      <c r="AB210" s="9"/>
      <c r="AC210" s="81"/>
      <c r="AD210" s="81"/>
      <c r="AE210" s="9"/>
      <c r="AF210" s="9"/>
      <c r="AG210" s="81"/>
      <c r="AH210" s="8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82" t="str">
        <f t="shared" si="39"/>
        <v>CB1-3_5MRC</v>
      </c>
      <c r="BE210" s="334" t="s">
        <v>734</v>
      </c>
      <c r="BF210" s="334" t="s">
        <v>735</v>
      </c>
      <c r="BG210" s="334" t="s">
        <v>736</v>
      </c>
    </row>
    <row r="211" spans="1:59" s="12" customFormat="1" ht="17.5" x14ac:dyDescent="0.35">
      <c r="A211" s="22">
        <f t="shared" si="40"/>
        <v>193</v>
      </c>
      <c r="B211" s="30" t="s">
        <v>752</v>
      </c>
      <c r="C211" s="276" t="s">
        <v>708</v>
      </c>
      <c r="D211" s="56"/>
      <c r="E211" s="332">
        <v>575</v>
      </c>
      <c r="F211" s="332">
        <v>575</v>
      </c>
      <c r="G211" s="26"/>
      <c r="H211" s="30" t="s">
        <v>705</v>
      </c>
      <c r="I211" s="21"/>
      <c r="J211" s="30"/>
      <c r="K211" s="30"/>
      <c r="L211" s="30"/>
      <c r="M211" s="26" t="s">
        <v>53</v>
      </c>
      <c r="N211" s="29" t="s">
        <v>172</v>
      </c>
      <c r="O211" s="85">
        <v>45412</v>
      </c>
      <c r="P211" s="29" t="s">
        <v>53</v>
      </c>
      <c r="Q211" s="29" t="s">
        <v>230</v>
      </c>
      <c r="R211" s="85">
        <v>45422</v>
      </c>
      <c r="S211" s="9" t="s">
        <v>53</v>
      </c>
      <c r="T211" s="29" t="s">
        <v>181</v>
      </c>
      <c r="U211" s="81">
        <v>45770</v>
      </c>
      <c r="V211" s="21"/>
      <c r="W211" s="29" t="str">
        <f t="array" ref="W211">IF((Y211&lt;&gt;"")*(Z211=""), "WIP", IF((Y211&lt;&gt;"")*(Z211&lt;&gt;""), "Completed", ""))</f>
        <v/>
      </c>
      <c r="X211" s="9" t="str">
        <f t="array" ref="X211">IFERROR(INDEX('WIP-FDN'!E:E, MATCH(1, ('WIP-FDN'!B:B='Master Sheet'!B211)*1, 0)), "")</f>
        <v/>
      </c>
      <c r="Y211" s="81" t="str">
        <f t="array" ref="Y211">IFERROR(IF(INDEX('WIP-FDN'!G:G, MATCH(1, ('WIP-FDN'!B:B=B211)*1, 0)) = "", "", INDEX('WIP-FDN'!G:G, MATCH(1, ('WIP-FDN'!B:B=B211)*1, 0))), "")</f>
        <v/>
      </c>
      <c r="Z211" s="81" t="str">
        <f t="array" ref="Z211">IFERROR(IF(INDEX('WIP-FDN'!H:H, MATCH(1, ('WIP-FDN'!B:B=B211)*1, 0)) = "", "", INDEX('WIP-FDN'!H:H, MATCH(1, ('WIP-FDN'!B:B=B211)*1, 0))), "")</f>
        <v/>
      </c>
      <c r="AA211" s="9"/>
      <c r="AB211" s="9"/>
      <c r="AC211" s="81"/>
      <c r="AD211" s="81"/>
      <c r="AE211" s="9"/>
      <c r="AF211" s="9"/>
      <c r="AG211" s="81"/>
      <c r="AH211" s="8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82" t="str">
        <f t="shared" si="39"/>
        <v>CD60+6_6MRC</v>
      </c>
      <c r="BE211" s="334" t="s">
        <v>734</v>
      </c>
      <c r="BF211" s="334" t="s">
        <v>735</v>
      </c>
      <c r="BG211" s="334" t="s">
        <v>736</v>
      </c>
    </row>
    <row r="212" spans="1:59" s="12" customFormat="1" ht="18.75" customHeight="1" x14ac:dyDescent="0.35">
      <c r="A212" s="22">
        <f t="shared" si="40"/>
        <v>194</v>
      </c>
      <c r="B212" s="30" t="s">
        <v>86</v>
      </c>
      <c r="C212" s="30" t="s">
        <v>483</v>
      </c>
      <c r="D212" s="56" t="s">
        <v>639</v>
      </c>
      <c r="E212" s="332">
        <v>620</v>
      </c>
      <c r="F212" s="332">
        <v>620</v>
      </c>
      <c r="G212" s="26" t="str">
        <f>IFERROR(INDEX('WIP-FDN'!D:D,MATCH('Master Sheet'!B212, 'WIP-FDN'!B:B,0)),"")</f>
        <v/>
      </c>
      <c r="H212" s="30" t="s">
        <v>705</v>
      </c>
      <c r="I212" s="21"/>
      <c r="J212" s="28">
        <v>1</v>
      </c>
      <c r="K212" s="30" t="s">
        <v>53</v>
      </c>
      <c r="L212" s="30" t="s">
        <v>660</v>
      </c>
      <c r="M212" s="26" t="s">
        <v>53</v>
      </c>
      <c r="N212" s="29" t="s">
        <v>172</v>
      </c>
      <c r="O212" s="85">
        <v>45412</v>
      </c>
      <c r="P212" s="29" t="s">
        <v>53</v>
      </c>
      <c r="Q212" s="29" t="s">
        <v>230</v>
      </c>
      <c r="R212" s="85">
        <v>45422</v>
      </c>
      <c r="S212" s="29" t="s">
        <v>53</v>
      </c>
      <c r="T212" s="29" t="s">
        <v>181</v>
      </c>
      <c r="U212" s="81">
        <v>45769</v>
      </c>
      <c r="V212" s="21"/>
      <c r="W212" s="29" t="str">
        <f t="array" ref="W212">IF((Y212&lt;&gt;"")*(Z212=""), "WIP", IF((Y212&lt;&gt;"")*(Z212&lt;&gt;""), "Completed", ""))</f>
        <v/>
      </c>
      <c r="X212" s="9" t="str">
        <f t="array" ref="X212">IFERROR(INDEX('WIP-FDN'!E:E, MATCH(1, ('WIP-FDN'!B:B='Master Sheet'!B212)*1, 0)), "")</f>
        <v/>
      </c>
      <c r="Y212" s="81" t="str">
        <f t="array" ref="Y212">IFERROR(IF(INDEX('WIP-FDN'!G:G, MATCH(1, ('WIP-FDN'!B:B=B212)*1, 0)) = "", "", INDEX('WIP-FDN'!G:G, MATCH(1, ('WIP-FDN'!B:B=B212)*1, 0))), "")</f>
        <v/>
      </c>
      <c r="Z212" s="81" t="str">
        <f t="array" ref="Z212">IFERROR(IF(INDEX('WIP-FDN'!H:H, MATCH(1, ('WIP-FDN'!B:B=B212)*1, 0)) = "", "", INDEX('WIP-FDN'!H:H, MATCH(1, ('WIP-FDN'!B:B=B212)*1, 0))), "")</f>
        <v/>
      </c>
      <c r="AA212" s="9"/>
      <c r="AB212" s="9" t="str">
        <f t="shared" si="43"/>
        <v/>
      </c>
      <c r="AC212" s="81"/>
      <c r="AD212" s="81"/>
      <c r="AE212" s="9" t="str">
        <f t="shared" si="51"/>
        <v/>
      </c>
      <c r="AF212" s="9" t="str">
        <f>IFERROR(INDEX('WIP-ERC'!E:E,MATCH(B212, 'WIP-ERC'!B:B,0)),"")</f>
        <v/>
      </c>
      <c r="AG212" s="81" t="str">
        <f>IFERROR(IF(INDEX('WIP-ERC'!G:G,MATCH(B212,'WIP-ERC'!B:B,0))="","",(INDEX('WIP-ERC'!G:G,MATCH(B212,'WIP-ERC'!B:B,0)))),"")</f>
        <v/>
      </c>
      <c r="AH212" s="81" t="str">
        <f>IFERROR(IF(INDEX('WIP-ERC'!H:H,MATCH(B212,'WIP-ERC'!B:B,0))="","",(INDEX('WIP-ERC'!H:H,MATCH(B212,'WIP-ERC'!B:B,0)))),"")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82" t="str">
        <f t="shared" ref="BD212:BD275" si="52">IF((H212="")+(ISBLANK(H212)), C212, C212 &amp; "_" &amp; H212 &amp; "RC")</f>
        <v>CD2+25_6MRC</v>
      </c>
      <c r="BE212" s="334" t="s">
        <v>734</v>
      </c>
      <c r="BF212" s="334" t="s">
        <v>735</v>
      </c>
      <c r="BG212" s="334" t="s">
        <v>736</v>
      </c>
    </row>
    <row r="213" spans="1:59" s="12" customFormat="1" ht="18.75" customHeight="1" x14ac:dyDescent="0.35">
      <c r="A213" s="22">
        <f t="shared" si="40"/>
        <v>195</v>
      </c>
      <c r="B213" s="30" t="s">
        <v>122</v>
      </c>
      <c r="C213" s="30" t="s">
        <v>483</v>
      </c>
      <c r="D213" s="56" t="s">
        <v>207</v>
      </c>
      <c r="E213" s="332">
        <v>720</v>
      </c>
      <c r="F213" s="332">
        <v>720</v>
      </c>
      <c r="G213" s="26" t="str">
        <f>IFERROR(INDEX('WIP-FDN'!D:D,MATCH('Master Sheet'!B213, 'WIP-FDN'!B:B,0)),"")</f>
        <v/>
      </c>
      <c r="H213" s="30" t="s">
        <v>705</v>
      </c>
      <c r="I213" s="21"/>
      <c r="J213" s="28">
        <v>1</v>
      </c>
      <c r="K213" s="30" t="s">
        <v>53</v>
      </c>
      <c r="L213" s="30" t="s">
        <v>660</v>
      </c>
      <c r="M213" s="26" t="s">
        <v>53</v>
      </c>
      <c r="N213" s="29" t="s">
        <v>172</v>
      </c>
      <c r="O213" s="85">
        <v>45412</v>
      </c>
      <c r="P213" s="29" t="s">
        <v>53</v>
      </c>
      <c r="Q213" s="29" t="s">
        <v>230</v>
      </c>
      <c r="R213" s="85">
        <v>45422</v>
      </c>
      <c r="S213" s="29" t="s">
        <v>53</v>
      </c>
      <c r="T213" s="29" t="s">
        <v>181</v>
      </c>
      <c r="U213" s="81">
        <v>45769</v>
      </c>
      <c r="V213" s="21"/>
      <c r="W213" s="29" t="str">
        <f t="array" ref="W213">IF((Y213&lt;&gt;"")*(Z213=""), "WIP", IF((Y213&lt;&gt;"")*(Z213&lt;&gt;""), "Completed", ""))</f>
        <v/>
      </c>
      <c r="X213" s="9" t="str">
        <f t="array" ref="X213">IFERROR(INDEX('WIP-FDN'!E:E, MATCH(1, ('WIP-FDN'!B:B='Master Sheet'!B213)*1, 0)), "")</f>
        <v/>
      </c>
      <c r="Y213" s="81" t="str">
        <f t="array" ref="Y213">IFERROR(IF(INDEX('WIP-FDN'!G:G, MATCH(1, ('WIP-FDN'!B:B=B213)*1, 0)) = "", "", INDEX('WIP-FDN'!G:G, MATCH(1, ('WIP-FDN'!B:B=B213)*1, 0))), "")</f>
        <v/>
      </c>
      <c r="Z213" s="81" t="str">
        <f t="array" ref="Z213">IFERROR(IF(INDEX('WIP-FDN'!H:H, MATCH(1, ('WIP-FDN'!B:B=B213)*1, 0)) = "", "", INDEX('WIP-FDN'!H:H, MATCH(1, ('WIP-FDN'!B:B=B213)*1, 0))), "")</f>
        <v/>
      </c>
      <c r="AA213" s="9"/>
      <c r="AB213" s="9" t="str">
        <f t="shared" si="43"/>
        <v/>
      </c>
      <c r="AC213" s="81"/>
      <c r="AD213" s="81"/>
      <c r="AE213" s="9" t="str">
        <f t="shared" si="51"/>
        <v/>
      </c>
      <c r="AF213" s="9" t="str">
        <f>IFERROR(INDEX('WIP-ERC'!E:E,MATCH(B213, 'WIP-ERC'!B:B,0)),"")</f>
        <v/>
      </c>
      <c r="AG213" s="81" t="str">
        <f>IFERROR(IF(INDEX('WIP-ERC'!G:G,MATCH(B213,'WIP-ERC'!B:B,0))="","",(INDEX('WIP-ERC'!G:G,MATCH(B213,'WIP-ERC'!B:B,0)))),"")</f>
        <v/>
      </c>
      <c r="AH213" s="81" t="str">
        <f>IFERROR(IF(INDEX('WIP-ERC'!H:H,MATCH(B213,'WIP-ERC'!B:B,0))="","",(INDEX('WIP-ERC'!H:H,MATCH(B213,'WIP-ERC'!B:B,0)))),"")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82" t="str">
        <f t="shared" si="52"/>
        <v>CD2+25_6MRC</v>
      </c>
      <c r="BE213" s="334" t="s">
        <v>734</v>
      </c>
      <c r="BF213" s="334" t="s">
        <v>735</v>
      </c>
      <c r="BG213" s="334" t="s">
        <v>736</v>
      </c>
    </row>
    <row r="214" spans="1:59" s="12" customFormat="1" ht="17.5" x14ac:dyDescent="0.35">
      <c r="A214" s="22">
        <f t="shared" si="40"/>
        <v>196</v>
      </c>
      <c r="B214" s="30" t="s">
        <v>275</v>
      </c>
      <c r="C214" s="30" t="s">
        <v>706</v>
      </c>
      <c r="D214" s="56" t="s">
        <v>207</v>
      </c>
      <c r="E214" s="332">
        <v>799.99800000000005</v>
      </c>
      <c r="F214" s="332">
        <v>799.99800000000005</v>
      </c>
      <c r="G214" s="26" t="str">
        <f>IFERROR(INDEX('WIP-FDN'!D:D,MATCH('Master Sheet'!B214, 'WIP-FDN'!B:B,0)),"")</f>
        <v/>
      </c>
      <c r="H214" s="30" t="s">
        <v>705</v>
      </c>
      <c r="I214" s="21"/>
      <c r="J214" s="28">
        <v>1</v>
      </c>
      <c r="K214" s="30" t="s">
        <v>53</v>
      </c>
      <c r="L214" s="30" t="s">
        <v>660</v>
      </c>
      <c r="M214" s="26" t="s">
        <v>53</v>
      </c>
      <c r="N214" s="29" t="s">
        <v>172</v>
      </c>
      <c r="O214" s="85">
        <v>45412</v>
      </c>
      <c r="P214" s="29" t="s">
        <v>53</v>
      </c>
      <c r="Q214" s="29" t="s">
        <v>230</v>
      </c>
      <c r="R214" s="85">
        <v>45422</v>
      </c>
      <c r="S214" s="29" t="s">
        <v>53</v>
      </c>
      <c r="T214" s="29" t="s">
        <v>181</v>
      </c>
      <c r="U214" s="81">
        <v>45769</v>
      </c>
      <c r="V214" s="21"/>
      <c r="W214" s="29" t="str">
        <f t="array" ref="W214">IF((Y214&lt;&gt;"")*(Z214=""), "WIP", IF((Y214&lt;&gt;"")*(Z214&lt;&gt;""), "Completed", ""))</f>
        <v/>
      </c>
      <c r="X214" s="9" t="str">
        <f t="array" ref="X214">IFERROR(INDEX('WIP-FDN'!E:E, MATCH(1, ('WIP-FDN'!B:B='Master Sheet'!B214)*1, 0)), "")</f>
        <v/>
      </c>
      <c r="Y214" s="81" t="str">
        <f t="array" ref="Y214">IFERROR(IF(INDEX('WIP-FDN'!G:G, MATCH(1, ('WIP-FDN'!B:B=B214)*1, 0)) = "", "", INDEX('WIP-FDN'!G:G, MATCH(1, ('WIP-FDN'!B:B=B214)*1, 0))), "")</f>
        <v/>
      </c>
      <c r="Z214" s="81" t="str">
        <f t="array" ref="Z214">IFERROR(IF(INDEX('WIP-FDN'!H:H, MATCH(1, ('WIP-FDN'!B:B=B214)*1, 0)) = "", "", INDEX('WIP-FDN'!H:H, MATCH(1, ('WIP-FDN'!B:B=B214)*1, 0))), "")</f>
        <v/>
      </c>
      <c r="AA214" s="9"/>
      <c r="AB214" s="9" t="str">
        <f t="shared" si="43"/>
        <v/>
      </c>
      <c r="AC214" s="81"/>
      <c r="AD214" s="81"/>
      <c r="AE214" s="9" t="str">
        <f t="shared" si="51"/>
        <v/>
      </c>
      <c r="AF214" s="9" t="str">
        <f>IFERROR(INDEX('WIP-ERC'!E:E,MATCH(B214, 'WIP-ERC'!B:B,0)),"")</f>
        <v/>
      </c>
      <c r="AG214" s="81" t="str">
        <f>IFERROR(IF(INDEX('WIP-ERC'!G:G,MATCH(B214,'WIP-ERC'!B:B,0))="","",(INDEX('WIP-ERC'!G:G,MATCH(B214,'WIP-ERC'!B:B,0)))),"")</f>
        <v/>
      </c>
      <c r="AH214" s="81" t="str">
        <f>IFERROR(IF(INDEX('WIP-ERC'!H:H,MATCH(B214,'WIP-ERC'!B:B,0))="","",(INDEX('WIP-ERC'!H:H,MATCH(B214,'WIP-ERC'!B:B,0)))),"")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82" t="str">
        <f t="shared" si="52"/>
        <v>DDN+55_6MRC</v>
      </c>
      <c r="BE214" s="334" t="s">
        <v>734</v>
      </c>
      <c r="BF214" s="334" t="s">
        <v>735</v>
      </c>
      <c r="BG214" s="334" t="s">
        <v>736</v>
      </c>
    </row>
    <row r="215" spans="1:59" s="12" customFormat="1" ht="17.5" x14ac:dyDescent="0.35">
      <c r="A215" s="22">
        <f t="shared" ref="A215:A278" si="53">A214+1</f>
        <v>197</v>
      </c>
      <c r="B215" s="30" t="s">
        <v>87</v>
      </c>
      <c r="C215" s="30" t="s">
        <v>706</v>
      </c>
      <c r="D215" s="56" t="s">
        <v>276</v>
      </c>
      <c r="E215" s="332">
        <v>488.26600000000002</v>
      </c>
      <c r="F215" s="332">
        <v>488.26600000000002</v>
      </c>
      <c r="G215" s="26" t="str">
        <f>IFERROR(INDEX('WIP-FDN'!D:D,MATCH('Master Sheet'!B215, 'WIP-FDN'!B:B,0)),"")</f>
        <v/>
      </c>
      <c r="H215" s="30"/>
      <c r="I215" s="21"/>
      <c r="J215" s="28">
        <v>1</v>
      </c>
      <c r="K215" s="30" t="s">
        <v>53</v>
      </c>
      <c r="L215" s="30" t="s">
        <v>468</v>
      </c>
      <c r="M215" s="26" t="s">
        <v>53</v>
      </c>
      <c r="N215" s="29" t="s">
        <v>172</v>
      </c>
      <c r="O215" s="85">
        <v>45412</v>
      </c>
      <c r="P215" s="29" t="s">
        <v>53</v>
      </c>
      <c r="Q215" s="29" t="s">
        <v>230</v>
      </c>
      <c r="R215" s="85">
        <v>45420</v>
      </c>
      <c r="S215" s="29" t="s">
        <v>53</v>
      </c>
      <c r="T215" s="29" t="s">
        <v>181</v>
      </c>
      <c r="U215" s="81">
        <v>45769</v>
      </c>
      <c r="V215" s="21"/>
      <c r="W215" s="29" t="str">
        <f t="array" ref="W215">IF((Y215&lt;&gt;"")*(Z215=""), "WIP", IF((Y215&lt;&gt;"")*(Z215&lt;&gt;""), "Completed", ""))</f>
        <v/>
      </c>
      <c r="X215" s="9" t="str">
        <f t="array" ref="X215">IFERROR(INDEX('WIP-FDN'!E:E, MATCH(1, ('WIP-FDN'!B:B='Master Sheet'!B215)*1, 0)), "")</f>
        <v/>
      </c>
      <c r="Y215" s="81" t="str">
        <f t="array" ref="Y215">IFERROR(IF(INDEX('WIP-FDN'!G:G, MATCH(1, ('WIP-FDN'!B:B=B215)*1, 0)) = "", "", INDEX('WIP-FDN'!G:G, MATCH(1, ('WIP-FDN'!B:B=B215)*1, 0))), "")</f>
        <v/>
      </c>
      <c r="Z215" s="81" t="str">
        <f t="array" ref="Z215">IFERROR(IF(INDEX('WIP-FDN'!H:H, MATCH(1, ('WIP-FDN'!B:B=B215)*1, 0)) = "", "", INDEX('WIP-FDN'!H:H, MATCH(1, ('WIP-FDN'!B:B=B215)*1, 0))), "")</f>
        <v/>
      </c>
      <c r="AA215" s="9"/>
      <c r="AB215" s="9" t="str">
        <f t="shared" si="43"/>
        <v/>
      </c>
      <c r="AC215" s="81"/>
      <c r="AD215" s="81"/>
      <c r="AE215" s="9" t="str">
        <f t="shared" si="51"/>
        <v/>
      </c>
      <c r="AF215" s="9" t="str">
        <f>IFERROR(INDEX('WIP-ERC'!E:E,MATCH(B215, 'WIP-ERC'!B:B,0)),"")</f>
        <v/>
      </c>
      <c r="AG215" s="81" t="str">
        <f>IFERROR(IF(INDEX('WIP-ERC'!G:G,MATCH(B215,'WIP-ERC'!B:B,0))="","",(INDEX('WIP-ERC'!G:G,MATCH(B215,'WIP-ERC'!B:B,0)))),"")</f>
        <v/>
      </c>
      <c r="AH215" s="81" t="str">
        <f>IFERROR(IF(INDEX('WIP-ERC'!H:H,MATCH(B215,'WIP-ERC'!B:B,0))="","",(INDEX('WIP-ERC'!H:H,MATCH(B215,'WIP-ERC'!B:B,0)))),"")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82" t="str">
        <f t="shared" si="52"/>
        <v>DDN+55</v>
      </c>
      <c r="BE215" s="334" t="s">
        <v>737</v>
      </c>
      <c r="BF215" s="334" t="s">
        <v>735</v>
      </c>
      <c r="BG215" s="334" t="s">
        <v>736</v>
      </c>
    </row>
    <row r="216" spans="1:59" s="93" customFormat="1" ht="17.5" x14ac:dyDescent="0.35">
      <c r="A216" s="22">
        <f t="shared" si="53"/>
        <v>198</v>
      </c>
      <c r="B216" s="30" t="s">
        <v>88</v>
      </c>
      <c r="C216" s="276" t="s">
        <v>94</v>
      </c>
      <c r="D216" s="56" t="s">
        <v>302</v>
      </c>
      <c r="E216" s="97">
        <v>351.46800000000002</v>
      </c>
      <c r="F216" s="97">
        <v>351.46800000000002</v>
      </c>
      <c r="G216" s="26" t="str">
        <f>IFERROR(INDEX('WIP-FDN'!D:D,MATCH('Master Sheet'!B216, 'WIP-FDN'!B:B,0)),"")</f>
        <v/>
      </c>
      <c r="H216" s="30"/>
      <c r="I216" s="34"/>
      <c r="J216" s="30"/>
      <c r="K216" s="30"/>
      <c r="L216" s="30"/>
      <c r="M216" s="26" t="s">
        <v>53</v>
      </c>
      <c r="N216" s="29" t="s">
        <v>172</v>
      </c>
      <c r="O216" s="85">
        <v>45412</v>
      </c>
      <c r="P216" s="29" t="s">
        <v>53</v>
      </c>
      <c r="Q216" s="29" t="s">
        <v>230</v>
      </c>
      <c r="R216" s="85">
        <v>45420</v>
      </c>
      <c r="S216" s="29" t="s">
        <v>53</v>
      </c>
      <c r="T216" s="29" t="s">
        <v>230</v>
      </c>
      <c r="U216" s="81">
        <v>45650</v>
      </c>
      <c r="V216" s="34"/>
      <c r="W216" s="29" t="str">
        <f t="array" ref="W216">IF((Y216&lt;&gt;"")*(Z216=""), "WIP", IF((Y216&lt;&gt;"")*(Z216&lt;&gt;""), "Completed", ""))</f>
        <v/>
      </c>
      <c r="X216" s="9" t="str">
        <f t="array" ref="X216">IFERROR(INDEX('WIP-FDN'!E:E, MATCH(1, ('WIP-FDN'!B:B='Master Sheet'!B216)*1, 0)), "")</f>
        <v/>
      </c>
      <c r="Y216" s="81" t="str">
        <f t="array" ref="Y216">IFERROR(IF(INDEX('WIP-FDN'!G:G, MATCH(1, ('WIP-FDN'!B:B=B216)*1, 0)) = "", "", INDEX('WIP-FDN'!G:G, MATCH(1, ('WIP-FDN'!B:B=B216)*1, 0))), "")</f>
        <v/>
      </c>
      <c r="Z216" s="81" t="str">
        <f t="array" ref="Z216">IFERROR(IF(INDEX('WIP-FDN'!H:H, MATCH(1, ('WIP-FDN'!B:B=B216)*1, 0)) = "", "", INDEX('WIP-FDN'!H:H, MATCH(1, ('WIP-FDN'!B:B=B216)*1, 0))), "")</f>
        <v/>
      </c>
      <c r="AA216" s="9" t="e">
        <f t="shared" ref="AA216:AA217" si="54">IF(AND(AC216&lt;&gt;"", AD216=""), "WIP", IF(AND(AC216&lt;&gt;"", AD216&lt;&gt;""), "Completed", ""))</f>
        <v>#REF!</v>
      </c>
      <c r="AB216" s="9" t="str">
        <f t="shared" si="43"/>
        <v/>
      </c>
      <c r="AC216" s="81" t="e">
        <f>INDEX(#REF!, MATCH('Master Sheet'!B216,#REF!, 0))</f>
        <v>#REF!</v>
      </c>
      <c r="AD216" s="81" t="e">
        <f>INDEX(#REF!, MATCH('Master Sheet'!B216,#REF!, 0))</f>
        <v>#REF!</v>
      </c>
      <c r="AE216" s="9" t="str">
        <f t="shared" si="51"/>
        <v/>
      </c>
      <c r="AF216" s="9" t="str">
        <f>IFERROR(INDEX('WIP-ERC'!E:E,MATCH(B216, 'WIP-ERC'!B:B,0)),"")</f>
        <v/>
      </c>
      <c r="AG216" s="81" t="str">
        <f>IFERROR(IF(INDEX('WIP-ERC'!G:G,MATCH(B216,'WIP-ERC'!B:B,0))="","",(INDEX('WIP-ERC'!G:G,MATCH(B216,'WIP-ERC'!B:B,0)))),"")</f>
        <v/>
      </c>
      <c r="AH216" s="81" t="str">
        <f>IFERROR(IF(INDEX('WIP-ERC'!H:H,MATCH(B216,'WIP-ERC'!B:B,0))="","",(INDEX('WIP-ERC'!H:H,MATCH(B216,'WIP-ERC'!B:B,0)))),"")</f>
        <v/>
      </c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282" t="str">
        <f t="shared" si="52"/>
        <v>CDC1+0</v>
      </c>
      <c r="BE216" s="334" t="s">
        <v>737</v>
      </c>
      <c r="BF216" s="334" t="s">
        <v>735</v>
      </c>
      <c r="BG216" s="334" t="s">
        <v>736</v>
      </c>
    </row>
    <row r="217" spans="1:59" s="93" customFormat="1" ht="17.5" x14ac:dyDescent="0.35">
      <c r="A217" s="22">
        <f t="shared" si="53"/>
        <v>199</v>
      </c>
      <c r="B217" s="30" t="s">
        <v>51</v>
      </c>
      <c r="C217" s="276" t="s">
        <v>369</v>
      </c>
      <c r="D217" s="56" t="s">
        <v>207</v>
      </c>
      <c r="E217" s="123">
        <v>432.74</v>
      </c>
      <c r="F217" s="123">
        <v>432.74</v>
      </c>
      <c r="G217" s="26" t="str">
        <f>IFERROR(INDEX('WIP-FDN'!D:D,MATCH('Master Sheet'!B217, 'WIP-FDN'!B:B,0)),"")</f>
        <v>SANDY WET</v>
      </c>
      <c r="H217" s="30"/>
      <c r="I217" s="34"/>
      <c r="J217" s="30"/>
      <c r="K217" s="30"/>
      <c r="L217" s="30"/>
      <c r="M217" s="26" t="s">
        <v>53</v>
      </c>
      <c r="N217" s="29" t="s">
        <v>172</v>
      </c>
      <c r="O217" s="85">
        <v>45412</v>
      </c>
      <c r="P217" s="29" t="s">
        <v>53</v>
      </c>
      <c r="Q217" s="29" t="s">
        <v>230</v>
      </c>
      <c r="R217" s="85">
        <v>45420</v>
      </c>
      <c r="S217" s="29" t="s">
        <v>53</v>
      </c>
      <c r="T217" s="29" t="s">
        <v>230</v>
      </c>
      <c r="U217" s="81">
        <v>45650</v>
      </c>
      <c r="V217" s="34"/>
      <c r="W217" s="29" t="str">
        <f t="array" ref="W217">IF((Y217&lt;&gt;"")*(Z217=""), "WIP", IF((Y217&lt;&gt;"")*(Z217&lt;&gt;""), "Completed", ""))</f>
        <v>Completed</v>
      </c>
      <c r="X217" s="9" t="str">
        <f t="array" ref="X217">IFERROR(INDEX('WIP-FDN'!E:E, MATCH(1, ('WIP-FDN'!B:B='Master Sheet'!B217)*1, 0)), "")</f>
        <v>Ratul Ali-1</v>
      </c>
      <c r="Y217" s="81">
        <f t="array" ref="Y217">IFERROR(IF(INDEX('WIP-FDN'!G:G, MATCH(1, ('WIP-FDN'!B:B=B217)*1, 0)) = "", "", INDEX('WIP-FDN'!G:G, MATCH(1, ('WIP-FDN'!B:B=B217)*1, 0))), "")</f>
        <v>46011</v>
      </c>
      <c r="Z217" s="81">
        <f t="array" ref="Z217">IFERROR(IF(INDEX('WIP-FDN'!H:H, MATCH(1, ('WIP-FDN'!B:B=B217)*1, 0)) = "", "", INDEX('WIP-FDN'!H:H, MATCH(1, ('WIP-FDN'!B:B=B217)*1, 0))), "")</f>
        <v>46019</v>
      </c>
      <c r="AA217" s="9" t="e">
        <f t="shared" si="54"/>
        <v>#REF!</v>
      </c>
      <c r="AB217" s="9" t="str">
        <f t="shared" si="43"/>
        <v>Ratul Ali-1</v>
      </c>
      <c r="AC217" s="81" t="e">
        <f>INDEX(#REF!, MATCH('Master Sheet'!B217,#REF!, 0))</f>
        <v>#REF!</v>
      </c>
      <c r="AD217" s="81" t="e">
        <f>INDEX(#REF!, MATCH('Master Sheet'!B217,#REF!, 0))</f>
        <v>#REF!</v>
      </c>
      <c r="AE217" s="9" t="str">
        <f t="shared" si="51"/>
        <v/>
      </c>
      <c r="AF217" s="9" t="str">
        <f>IFERROR(INDEX('WIP-ERC'!E:E,MATCH(B217, 'WIP-ERC'!B:B,0)),"")</f>
        <v/>
      </c>
      <c r="AG217" s="81" t="str">
        <f>IFERROR(IF(INDEX('WIP-ERC'!G:G,MATCH(B217,'WIP-ERC'!B:B,0))="","",(INDEX('WIP-ERC'!G:G,MATCH(B217,'WIP-ERC'!B:B,0)))),"")</f>
        <v/>
      </c>
      <c r="AH217" s="81" t="str">
        <f>IFERROR(IF(INDEX('WIP-ERC'!H:H,MATCH(B217,'WIP-ERC'!B:B,0))="","",(INDEX('WIP-ERC'!H:H,MATCH(B217,'WIP-ERC'!B:B,0)))),"")</f>
        <v/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282" t="str">
        <f t="shared" si="52"/>
        <v>CDA+3</v>
      </c>
      <c r="BE217" s="334" t="s">
        <v>737</v>
      </c>
      <c r="BF217" s="334" t="s">
        <v>735</v>
      </c>
      <c r="BG217" s="334" t="s">
        <v>736</v>
      </c>
    </row>
    <row r="218" spans="1:59" s="93" customFormat="1" ht="17.5" x14ac:dyDescent="0.35">
      <c r="A218" s="22">
        <f t="shared" si="53"/>
        <v>200</v>
      </c>
      <c r="B218" s="30" t="s">
        <v>60</v>
      </c>
      <c r="C218" s="276" t="s">
        <v>369</v>
      </c>
      <c r="D218" s="56" t="s">
        <v>207</v>
      </c>
      <c r="E218" s="123">
        <v>345.77499999999998</v>
      </c>
      <c r="F218" s="123">
        <v>345.77499999999998</v>
      </c>
      <c r="G218" s="26" t="str">
        <f>IFERROR(INDEX('WIP-FDN'!D:D,MATCH('Master Sheet'!B218, 'WIP-FDN'!B:B,0)),"")</f>
        <v/>
      </c>
      <c r="H218" s="30"/>
      <c r="I218" s="34"/>
      <c r="J218" s="30"/>
      <c r="K218" s="30"/>
      <c r="L218" s="30"/>
      <c r="M218" s="26" t="s">
        <v>53</v>
      </c>
      <c r="N218" s="29" t="s">
        <v>172</v>
      </c>
      <c r="O218" s="85">
        <v>45412</v>
      </c>
      <c r="P218" s="29" t="s">
        <v>53</v>
      </c>
      <c r="Q218" s="29" t="s">
        <v>230</v>
      </c>
      <c r="R218" s="85">
        <v>45420</v>
      </c>
      <c r="S218" s="29" t="s">
        <v>53</v>
      </c>
      <c r="T218" s="29" t="s">
        <v>230</v>
      </c>
      <c r="U218" s="81">
        <v>45650</v>
      </c>
      <c r="V218" s="34"/>
      <c r="W218" s="29" t="str">
        <f t="array" ref="W218">IF((Y218&lt;&gt;"")*(Z218=""), "WIP", IF((Y218&lt;&gt;"")*(Z218&lt;&gt;""), "Completed", ""))</f>
        <v/>
      </c>
      <c r="X218" s="9" t="str">
        <f t="array" ref="X218">IFERROR(INDEX('WIP-FDN'!E:E, MATCH(1, ('WIP-FDN'!B:B='Master Sheet'!B218)*1, 0)), "")</f>
        <v/>
      </c>
      <c r="Y218" s="81" t="str">
        <f t="array" ref="Y218">IFERROR(IF(INDEX('WIP-FDN'!G:G, MATCH(1, ('WIP-FDN'!B:B=B218)*1, 0)) = "", "", INDEX('WIP-FDN'!G:G, MATCH(1, ('WIP-FDN'!B:B=B218)*1, 0))), "")</f>
        <v/>
      </c>
      <c r="Z218" s="81" t="str">
        <f t="array" ref="Z218">IFERROR(IF(INDEX('WIP-FDN'!H:H, MATCH(1, ('WIP-FDN'!B:B=B218)*1, 0)) = "", "", INDEX('WIP-FDN'!H:H, MATCH(1, ('WIP-FDN'!B:B=B218)*1, 0))), "")</f>
        <v/>
      </c>
      <c r="AA218" s="9"/>
      <c r="AB218" s="9" t="str">
        <f t="shared" si="43"/>
        <v/>
      </c>
      <c r="AC218" s="81"/>
      <c r="AD218" s="81"/>
      <c r="AE218" s="9" t="str">
        <f t="shared" si="51"/>
        <v/>
      </c>
      <c r="AF218" s="9" t="str">
        <f>IFERROR(INDEX('WIP-ERC'!E:E,MATCH(B218, 'WIP-ERC'!B:B,0)),"")</f>
        <v/>
      </c>
      <c r="AG218" s="81" t="str">
        <f>IFERROR(IF(INDEX('WIP-ERC'!G:G,MATCH(B218,'WIP-ERC'!B:B,0))="","",(INDEX('WIP-ERC'!G:G,MATCH(B218,'WIP-ERC'!B:B,0)))),"")</f>
        <v/>
      </c>
      <c r="AH218" s="81" t="str">
        <f>IFERROR(IF(INDEX('WIP-ERC'!H:H,MATCH(B218,'WIP-ERC'!B:B,0))="","",(INDEX('WIP-ERC'!H:H,MATCH(B218,'WIP-ERC'!B:B,0)))),"")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282" t="str">
        <f t="shared" si="52"/>
        <v>CDA+3</v>
      </c>
      <c r="BE218" s="334" t="s">
        <v>737</v>
      </c>
      <c r="BF218" s="334" t="s">
        <v>735</v>
      </c>
      <c r="BG218" s="334" t="s">
        <v>736</v>
      </c>
    </row>
    <row r="219" spans="1:59" s="93" customFormat="1" ht="17.5" x14ac:dyDescent="0.35">
      <c r="A219" s="22">
        <f t="shared" si="53"/>
        <v>201</v>
      </c>
      <c r="B219" s="30" t="s">
        <v>89</v>
      </c>
      <c r="C219" s="276" t="s">
        <v>96</v>
      </c>
      <c r="D219" s="56" t="s">
        <v>303</v>
      </c>
      <c r="E219" s="123">
        <v>356.17</v>
      </c>
      <c r="F219" s="123">
        <v>356.17</v>
      </c>
      <c r="G219" s="26" t="str">
        <f>IFERROR(INDEX('WIP-FDN'!D:D,MATCH('Master Sheet'!B219, 'WIP-FDN'!B:B,0)),"")</f>
        <v/>
      </c>
      <c r="H219" s="30"/>
      <c r="I219" s="34"/>
      <c r="J219" s="30"/>
      <c r="K219" s="30"/>
      <c r="L219" s="30"/>
      <c r="M219" s="26" t="s">
        <v>53</v>
      </c>
      <c r="N219" s="29" t="s">
        <v>172</v>
      </c>
      <c r="O219" s="85">
        <v>45412</v>
      </c>
      <c r="P219" s="29" t="s">
        <v>53</v>
      </c>
      <c r="Q219" s="29" t="s">
        <v>230</v>
      </c>
      <c r="R219" s="85">
        <v>45420</v>
      </c>
      <c r="S219" s="29" t="s">
        <v>53</v>
      </c>
      <c r="T219" s="29" t="s">
        <v>230</v>
      </c>
      <c r="U219" s="81">
        <v>45650</v>
      </c>
      <c r="V219" s="34"/>
      <c r="W219" s="29" t="str">
        <f t="array" ref="W219">IF((Y219&lt;&gt;"")*(Z219=""), "WIP", IF((Y219&lt;&gt;"")*(Z219&lt;&gt;""), "Completed", ""))</f>
        <v/>
      </c>
      <c r="X219" s="9" t="str">
        <f t="array" ref="X219">IFERROR(INDEX('WIP-FDN'!E:E, MATCH(1, ('WIP-FDN'!B:B='Master Sheet'!B219)*1, 0)), "")</f>
        <v/>
      </c>
      <c r="Y219" s="81" t="str">
        <f t="array" ref="Y219">IFERROR(IF(INDEX('WIP-FDN'!G:G, MATCH(1, ('WIP-FDN'!B:B=B219)*1, 0)) = "", "", INDEX('WIP-FDN'!G:G, MATCH(1, ('WIP-FDN'!B:B=B219)*1, 0))), "")</f>
        <v/>
      </c>
      <c r="Z219" s="81" t="str">
        <f t="array" ref="Z219">IFERROR(IF(INDEX('WIP-FDN'!H:H, MATCH(1, ('WIP-FDN'!B:B=B219)*1, 0)) = "", "", INDEX('WIP-FDN'!H:H, MATCH(1, ('WIP-FDN'!B:B=B219)*1, 0))), "")</f>
        <v/>
      </c>
      <c r="AA219" s="9"/>
      <c r="AB219" s="9" t="str">
        <f t="shared" si="43"/>
        <v/>
      </c>
      <c r="AC219" s="81"/>
      <c r="AD219" s="81"/>
      <c r="AE219" s="9" t="str">
        <f t="shared" si="51"/>
        <v/>
      </c>
      <c r="AF219" s="9" t="str">
        <f>IFERROR(INDEX('WIP-ERC'!E:E,MATCH(B219, 'WIP-ERC'!B:B,0)),"")</f>
        <v/>
      </c>
      <c r="AG219" s="81" t="str">
        <f>IFERROR(IF(INDEX('WIP-ERC'!G:G,MATCH(B219,'WIP-ERC'!B:B,0))="","",(INDEX('WIP-ERC'!G:G,MATCH(B219,'WIP-ERC'!B:B,0)))),"")</f>
        <v/>
      </c>
      <c r="AH219" s="81" t="str">
        <f>IFERROR(IF(INDEX('WIP-ERC'!H:H,MATCH(B219,'WIP-ERC'!B:B,0))="","",(INDEX('WIP-ERC'!H:H,MATCH(B219,'WIP-ERC'!B:B,0)))),"")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282" t="str">
        <f t="shared" si="52"/>
        <v>CDB2+0</v>
      </c>
      <c r="BE219" s="334" t="s">
        <v>737</v>
      </c>
      <c r="BF219" s="334" t="s">
        <v>735</v>
      </c>
      <c r="BG219" s="334" t="s">
        <v>736</v>
      </c>
    </row>
    <row r="220" spans="1:59" s="93" customFormat="1" ht="17.5" x14ac:dyDescent="0.35">
      <c r="A220" s="22">
        <f t="shared" si="53"/>
        <v>202</v>
      </c>
      <c r="B220" s="30" t="s">
        <v>50</v>
      </c>
      <c r="C220" s="276" t="s">
        <v>130</v>
      </c>
      <c r="D220" s="56" t="s">
        <v>207</v>
      </c>
      <c r="E220" s="123">
        <v>327.73700000000002</v>
      </c>
      <c r="F220" s="123">
        <v>327.73700000000002</v>
      </c>
      <c r="G220" s="26" t="str">
        <f>IFERROR(INDEX('WIP-FDN'!D:D,MATCH('Master Sheet'!B220, 'WIP-FDN'!B:B,0)),"")</f>
        <v/>
      </c>
      <c r="H220" s="30"/>
      <c r="I220" s="34"/>
      <c r="J220" s="30"/>
      <c r="K220" s="30"/>
      <c r="L220" s="30"/>
      <c r="M220" s="26" t="s">
        <v>53</v>
      </c>
      <c r="N220" s="29" t="s">
        <v>172</v>
      </c>
      <c r="O220" s="85">
        <v>45412</v>
      </c>
      <c r="P220" s="29" t="s">
        <v>53</v>
      </c>
      <c r="Q220" s="29" t="s">
        <v>230</v>
      </c>
      <c r="R220" s="85">
        <v>45420</v>
      </c>
      <c r="S220" s="29" t="s">
        <v>53</v>
      </c>
      <c r="T220" s="29" t="s">
        <v>230</v>
      </c>
      <c r="U220" s="81">
        <v>45650</v>
      </c>
      <c r="V220" s="34"/>
      <c r="W220" s="29" t="str">
        <f t="array" ref="W220">IF((Y220&lt;&gt;"")*(Z220=""), "WIP", IF((Y220&lt;&gt;"")*(Z220&lt;&gt;""), "Completed", ""))</f>
        <v/>
      </c>
      <c r="X220" s="9" t="str">
        <f t="array" ref="X220">IFERROR(INDEX('WIP-FDN'!E:E, MATCH(1, ('WIP-FDN'!B:B='Master Sheet'!B220)*1, 0)), "")</f>
        <v/>
      </c>
      <c r="Y220" s="81" t="str">
        <f t="array" ref="Y220">IFERROR(IF(INDEX('WIP-FDN'!G:G, MATCH(1, ('WIP-FDN'!B:B=B220)*1, 0)) = "", "", INDEX('WIP-FDN'!G:G, MATCH(1, ('WIP-FDN'!B:B=B220)*1, 0))), "")</f>
        <v/>
      </c>
      <c r="Z220" s="81" t="str">
        <f t="array" ref="Z220">IFERROR(IF(INDEX('WIP-FDN'!H:H, MATCH(1, ('WIP-FDN'!B:B=B220)*1, 0)) = "", "", INDEX('WIP-FDN'!H:H, MATCH(1, ('WIP-FDN'!B:B=B220)*1, 0))), "")</f>
        <v/>
      </c>
      <c r="AA220" s="9"/>
      <c r="AB220" s="9" t="str">
        <f t="shared" si="43"/>
        <v/>
      </c>
      <c r="AC220" s="81"/>
      <c r="AD220" s="81"/>
      <c r="AE220" s="9" t="str">
        <f t="shared" si="51"/>
        <v/>
      </c>
      <c r="AF220" s="9" t="str">
        <f>IFERROR(INDEX('WIP-ERC'!E:E,MATCH(B220, 'WIP-ERC'!B:B,0)),"")</f>
        <v/>
      </c>
      <c r="AG220" s="81" t="str">
        <f>IFERROR(IF(INDEX('WIP-ERC'!G:G,MATCH(B220,'WIP-ERC'!B:B,0))="","",(INDEX('WIP-ERC'!G:G,MATCH(B220,'WIP-ERC'!B:B,0)))),"")</f>
        <v/>
      </c>
      <c r="AH220" s="81" t="str">
        <f>IFERROR(IF(INDEX('WIP-ERC'!H:H,MATCH(B220,'WIP-ERC'!B:B,0))="","",(INDEX('WIP-ERC'!H:H,MATCH(B220,'WIP-ERC'!B:B,0)))),"")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282" t="str">
        <f t="shared" si="52"/>
        <v>CDA-3</v>
      </c>
      <c r="BE220" s="334" t="s">
        <v>737</v>
      </c>
      <c r="BF220" s="334" t="s">
        <v>735</v>
      </c>
      <c r="BG220" s="334" t="s">
        <v>736</v>
      </c>
    </row>
    <row r="221" spans="1:59" s="93" customFormat="1" ht="17.5" x14ac:dyDescent="0.35">
      <c r="A221" s="22">
        <f t="shared" si="53"/>
        <v>203</v>
      </c>
      <c r="B221" s="30" t="s">
        <v>61</v>
      </c>
      <c r="C221" s="276" t="s">
        <v>130</v>
      </c>
      <c r="D221" s="56" t="s">
        <v>207</v>
      </c>
      <c r="E221" s="123">
        <v>348.58600000000001</v>
      </c>
      <c r="F221" s="123">
        <v>348.58600000000001</v>
      </c>
      <c r="G221" s="26" t="str">
        <f>IFERROR(INDEX('WIP-FDN'!D:D,MATCH('Master Sheet'!B221, 'WIP-FDN'!B:B,0)),"")</f>
        <v/>
      </c>
      <c r="H221" s="30"/>
      <c r="I221" s="34"/>
      <c r="J221" s="30"/>
      <c r="K221" s="30"/>
      <c r="L221" s="30"/>
      <c r="M221" s="26" t="s">
        <v>53</v>
      </c>
      <c r="N221" s="29" t="s">
        <v>172</v>
      </c>
      <c r="O221" s="85">
        <v>45412</v>
      </c>
      <c r="P221" s="29" t="s">
        <v>53</v>
      </c>
      <c r="Q221" s="29" t="s">
        <v>230</v>
      </c>
      <c r="R221" s="85">
        <v>45420</v>
      </c>
      <c r="S221" s="29" t="s">
        <v>53</v>
      </c>
      <c r="T221" s="29" t="s">
        <v>230</v>
      </c>
      <c r="U221" s="81">
        <v>45650</v>
      </c>
      <c r="V221" s="34"/>
      <c r="W221" s="29" t="str">
        <f t="array" ref="W221">IF((Y221&lt;&gt;"")*(Z221=""), "WIP", IF((Y221&lt;&gt;"")*(Z221&lt;&gt;""), "Completed", ""))</f>
        <v/>
      </c>
      <c r="X221" s="9" t="str">
        <f t="array" ref="X221">IFERROR(INDEX('WIP-FDN'!E:E, MATCH(1, ('WIP-FDN'!B:B='Master Sheet'!B221)*1, 0)), "")</f>
        <v/>
      </c>
      <c r="Y221" s="81" t="str">
        <f t="array" ref="Y221">IFERROR(IF(INDEX('WIP-FDN'!G:G, MATCH(1, ('WIP-FDN'!B:B=B221)*1, 0)) = "", "", INDEX('WIP-FDN'!G:G, MATCH(1, ('WIP-FDN'!B:B=B221)*1, 0))), "")</f>
        <v/>
      </c>
      <c r="Z221" s="81" t="str">
        <f t="array" ref="Z221">IFERROR(IF(INDEX('WIP-FDN'!H:H, MATCH(1, ('WIP-FDN'!B:B=B221)*1, 0)) = "", "", INDEX('WIP-FDN'!H:H, MATCH(1, ('WIP-FDN'!B:B=B221)*1, 0))), "")</f>
        <v/>
      </c>
      <c r="AA221" s="9"/>
      <c r="AB221" s="9" t="str">
        <f t="shared" ref="AB221:AB284" si="55">X221</f>
        <v/>
      </c>
      <c r="AC221" s="81"/>
      <c r="AD221" s="81"/>
      <c r="AE221" s="9" t="str">
        <f t="shared" si="51"/>
        <v/>
      </c>
      <c r="AF221" s="9" t="str">
        <f>IFERROR(INDEX('WIP-ERC'!E:E,MATCH(B221, 'WIP-ERC'!B:B,0)),"")</f>
        <v/>
      </c>
      <c r="AG221" s="81" t="str">
        <f>IFERROR(IF(INDEX('WIP-ERC'!G:G,MATCH(B221,'WIP-ERC'!B:B,0))="","",(INDEX('WIP-ERC'!G:G,MATCH(B221,'WIP-ERC'!B:B,0)))),"")</f>
        <v/>
      </c>
      <c r="AH221" s="81" t="str">
        <f>IFERROR(IF(INDEX('WIP-ERC'!H:H,MATCH(B221,'WIP-ERC'!B:B,0))="","",(INDEX('WIP-ERC'!H:H,MATCH(B221,'WIP-ERC'!B:B,0)))),"")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282" t="str">
        <f t="shared" si="52"/>
        <v>CDA-3</v>
      </c>
      <c r="BE221" s="334" t="s">
        <v>737</v>
      </c>
      <c r="BF221" s="334" t="s">
        <v>735</v>
      </c>
      <c r="BG221" s="334" t="s">
        <v>736</v>
      </c>
    </row>
    <row r="222" spans="1:59" s="93" customFormat="1" ht="17.5" x14ac:dyDescent="0.35">
      <c r="A222" s="22">
        <f t="shared" si="53"/>
        <v>204</v>
      </c>
      <c r="B222" s="30" t="s">
        <v>49</v>
      </c>
      <c r="C222" s="276" t="s">
        <v>93</v>
      </c>
      <c r="D222" s="56" t="s">
        <v>207</v>
      </c>
      <c r="E222" s="123">
        <v>354.75099999999998</v>
      </c>
      <c r="F222" s="123">
        <v>354.75099999999998</v>
      </c>
      <c r="G222" s="26" t="str">
        <f>IFERROR(INDEX('WIP-FDN'!D:D,MATCH('Master Sheet'!B222, 'WIP-FDN'!B:B,0)),"")</f>
        <v/>
      </c>
      <c r="H222" s="30"/>
      <c r="I222" s="34"/>
      <c r="J222" s="30"/>
      <c r="K222" s="30"/>
      <c r="L222" s="30"/>
      <c r="M222" s="26" t="s">
        <v>53</v>
      </c>
      <c r="N222" s="29" t="s">
        <v>172</v>
      </c>
      <c r="O222" s="85">
        <v>45412</v>
      </c>
      <c r="P222" s="29" t="s">
        <v>53</v>
      </c>
      <c r="Q222" s="29" t="s">
        <v>230</v>
      </c>
      <c r="R222" s="85">
        <v>45420</v>
      </c>
      <c r="S222" s="29" t="s">
        <v>53</v>
      </c>
      <c r="T222" s="29" t="s">
        <v>230</v>
      </c>
      <c r="U222" s="81">
        <v>45650</v>
      </c>
      <c r="V222" s="34"/>
      <c r="W222" s="29" t="str">
        <f t="array" ref="W222">IF((Y222&lt;&gt;"")*(Z222=""), "WIP", IF((Y222&lt;&gt;"")*(Z222&lt;&gt;""), "Completed", ""))</f>
        <v/>
      </c>
      <c r="X222" s="9" t="str">
        <f t="array" ref="X222">IFERROR(INDEX('WIP-FDN'!E:E, MATCH(1, ('WIP-FDN'!B:B='Master Sheet'!B222)*1, 0)), "")</f>
        <v/>
      </c>
      <c r="Y222" s="81" t="str">
        <f t="array" ref="Y222">IFERROR(IF(INDEX('WIP-FDN'!G:G, MATCH(1, ('WIP-FDN'!B:B=B222)*1, 0)) = "", "", INDEX('WIP-FDN'!G:G, MATCH(1, ('WIP-FDN'!B:B=B222)*1, 0))), "")</f>
        <v/>
      </c>
      <c r="Z222" s="81" t="str">
        <f t="array" ref="Z222">IFERROR(IF(INDEX('WIP-FDN'!H:H, MATCH(1, ('WIP-FDN'!B:B=B222)*1, 0)) = "", "", INDEX('WIP-FDN'!H:H, MATCH(1, ('WIP-FDN'!B:B=B222)*1, 0))), "")</f>
        <v/>
      </c>
      <c r="AA222" s="9"/>
      <c r="AB222" s="9" t="str">
        <f t="shared" si="55"/>
        <v/>
      </c>
      <c r="AC222" s="81"/>
      <c r="AD222" s="81"/>
      <c r="AE222" s="9" t="str">
        <f t="shared" si="51"/>
        <v/>
      </c>
      <c r="AF222" s="9" t="str">
        <f>IFERROR(INDEX('WIP-ERC'!E:E,MATCH(B222, 'WIP-ERC'!B:B,0)),"")</f>
        <v/>
      </c>
      <c r="AG222" s="81" t="str">
        <f>IFERROR(IF(INDEX('WIP-ERC'!G:G,MATCH(B222,'WIP-ERC'!B:B,0))="","",(INDEX('WIP-ERC'!G:G,MATCH(B222,'WIP-ERC'!B:B,0)))),"")</f>
        <v/>
      </c>
      <c r="AH222" s="81" t="str">
        <f>IFERROR(IF(INDEX('WIP-ERC'!H:H,MATCH(B222,'WIP-ERC'!B:B,0))="","",(INDEX('WIP-ERC'!H:H,MATCH(B222,'WIP-ERC'!B:B,0)))),"")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282" t="str">
        <f t="shared" si="52"/>
        <v>CDA+0</v>
      </c>
      <c r="BE222" s="334" t="s">
        <v>737</v>
      </c>
      <c r="BF222" s="334" t="s">
        <v>735</v>
      </c>
      <c r="BG222" s="334" t="s">
        <v>736</v>
      </c>
    </row>
    <row r="223" spans="1:59" s="93" customFormat="1" ht="17.5" x14ac:dyDescent="0.35">
      <c r="A223" s="22">
        <f t="shared" si="53"/>
        <v>205</v>
      </c>
      <c r="B223" s="30" t="s">
        <v>62</v>
      </c>
      <c r="C223" s="276" t="s">
        <v>130</v>
      </c>
      <c r="D223" s="56" t="s">
        <v>207</v>
      </c>
      <c r="E223" s="123">
        <v>335.40499999999997</v>
      </c>
      <c r="F223" s="123">
        <v>335.40499999999997</v>
      </c>
      <c r="G223" s="26" t="str">
        <f>IFERROR(INDEX('WIP-FDN'!D:D,MATCH('Master Sheet'!B223, 'WIP-FDN'!B:B,0)),"")</f>
        <v/>
      </c>
      <c r="H223" s="30"/>
      <c r="I223" s="34"/>
      <c r="J223" s="30"/>
      <c r="K223" s="30"/>
      <c r="L223" s="30"/>
      <c r="M223" s="26" t="s">
        <v>53</v>
      </c>
      <c r="N223" s="29" t="s">
        <v>172</v>
      </c>
      <c r="O223" s="85">
        <v>45412</v>
      </c>
      <c r="P223" s="29" t="s">
        <v>53</v>
      </c>
      <c r="Q223" s="29" t="s">
        <v>230</v>
      </c>
      <c r="R223" s="85">
        <v>45420</v>
      </c>
      <c r="S223" s="29" t="s">
        <v>53</v>
      </c>
      <c r="T223" s="29" t="s">
        <v>230</v>
      </c>
      <c r="U223" s="81">
        <v>45650</v>
      </c>
      <c r="V223" s="34"/>
      <c r="W223" s="29" t="str">
        <f t="array" ref="W223">IF((Y223&lt;&gt;"")*(Z223=""), "WIP", IF((Y223&lt;&gt;"")*(Z223&lt;&gt;""), "Completed", ""))</f>
        <v/>
      </c>
      <c r="X223" s="9" t="str">
        <f t="array" ref="X223">IFERROR(INDEX('WIP-FDN'!E:E, MATCH(1, ('WIP-FDN'!B:B='Master Sheet'!B223)*1, 0)), "")</f>
        <v/>
      </c>
      <c r="Y223" s="81" t="str">
        <f t="array" ref="Y223">IFERROR(IF(INDEX('WIP-FDN'!G:G, MATCH(1, ('WIP-FDN'!B:B=B223)*1, 0)) = "", "", INDEX('WIP-FDN'!G:G, MATCH(1, ('WIP-FDN'!B:B=B223)*1, 0))), "")</f>
        <v/>
      </c>
      <c r="Z223" s="81" t="str">
        <f t="array" ref="Z223">IFERROR(IF(INDEX('WIP-FDN'!H:H, MATCH(1, ('WIP-FDN'!B:B=B223)*1, 0)) = "", "", INDEX('WIP-FDN'!H:H, MATCH(1, ('WIP-FDN'!B:B=B223)*1, 0))), "")</f>
        <v/>
      </c>
      <c r="AA223" s="9"/>
      <c r="AB223" s="9" t="str">
        <f t="shared" si="55"/>
        <v/>
      </c>
      <c r="AC223" s="81"/>
      <c r="AD223" s="81"/>
      <c r="AE223" s="9" t="str">
        <f t="shared" si="51"/>
        <v/>
      </c>
      <c r="AF223" s="9" t="str">
        <f>IFERROR(INDEX('WIP-ERC'!E:E,MATCH(B223, 'WIP-ERC'!B:B,0)),"")</f>
        <v/>
      </c>
      <c r="AG223" s="81" t="str">
        <f>IFERROR(IF(INDEX('WIP-ERC'!G:G,MATCH(B223,'WIP-ERC'!B:B,0))="","",(INDEX('WIP-ERC'!G:G,MATCH(B223,'WIP-ERC'!B:B,0)))),"")</f>
        <v/>
      </c>
      <c r="AH223" s="81" t="str">
        <f>IFERROR(IF(INDEX('WIP-ERC'!H:H,MATCH(B223,'WIP-ERC'!B:B,0))="","",(INDEX('WIP-ERC'!H:H,MATCH(B223,'WIP-ERC'!B:B,0)))),"")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282" t="str">
        <f t="shared" si="52"/>
        <v>CDA-3</v>
      </c>
      <c r="BE223" s="334" t="s">
        <v>737</v>
      </c>
      <c r="BF223" s="334" t="s">
        <v>735</v>
      </c>
      <c r="BG223" s="334" t="s">
        <v>736</v>
      </c>
    </row>
    <row r="224" spans="1:59" s="93" customFormat="1" ht="17.5" x14ac:dyDescent="0.35">
      <c r="A224" s="22">
        <f t="shared" si="53"/>
        <v>206</v>
      </c>
      <c r="B224" s="30" t="s">
        <v>90</v>
      </c>
      <c r="C224" s="276" t="s">
        <v>363</v>
      </c>
      <c r="D224" s="56" t="s">
        <v>430</v>
      </c>
      <c r="E224" s="332">
        <v>285.30099999999999</v>
      </c>
      <c r="F224" s="332">
        <v>285.30099999999999</v>
      </c>
      <c r="G224" s="26" t="str">
        <f>IFERROR(INDEX('WIP-FDN'!D:D,MATCH('Master Sheet'!B224, 'WIP-FDN'!B:B,0)),"")</f>
        <v/>
      </c>
      <c r="H224" s="30"/>
      <c r="I224" s="34"/>
      <c r="J224" s="30"/>
      <c r="K224" s="30"/>
      <c r="L224" s="30"/>
      <c r="M224" s="26" t="s">
        <v>53</v>
      </c>
      <c r="N224" s="29" t="s">
        <v>172</v>
      </c>
      <c r="O224" s="85">
        <v>45412</v>
      </c>
      <c r="P224" s="29" t="s">
        <v>53</v>
      </c>
      <c r="Q224" s="29" t="s">
        <v>230</v>
      </c>
      <c r="R224" s="85">
        <v>45437</v>
      </c>
      <c r="S224" s="29" t="s">
        <v>53</v>
      </c>
      <c r="T224" s="29" t="s">
        <v>230</v>
      </c>
      <c r="U224" s="85">
        <v>45481</v>
      </c>
      <c r="V224" s="34"/>
      <c r="W224" s="29" t="str">
        <f t="array" ref="W224">IF((Y224&lt;&gt;"")*(Z224=""), "WIP", IF((Y224&lt;&gt;"")*(Z224&lt;&gt;""), "Completed", ""))</f>
        <v/>
      </c>
      <c r="X224" s="9" t="str">
        <f t="array" ref="X224">IFERROR(INDEX('WIP-FDN'!E:E, MATCH(1, ('WIP-FDN'!B:B='Master Sheet'!B224)*1, 0)), "")</f>
        <v/>
      </c>
      <c r="Y224" s="81" t="str">
        <f t="array" ref="Y224">IFERROR(IF(INDEX('WIP-FDN'!G:G, MATCH(1, ('WIP-FDN'!B:B=B224)*1, 0)) = "", "", INDEX('WIP-FDN'!G:G, MATCH(1, ('WIP-FDN'!B:B=B224)*1, 0))), "")</f>
        <v/>
      </c>
      <c r="Z224" s="81" t="str">
        <f t="array" ref="Z224">IFERROR(IF(INDEX('WIP-FDN'!H:H, MATCH(1, ('WIP-FDN'!B:B=B224)*1, 0)) = "", "", INDEX('WIP-FDN'!H:H, MATCH(1, ('WIP-FDN'!B:B=B224)*1, 0))), "")</f>
        <v/>
      </c>
      <c r="AA224" s="9"/>
      <c r="AB224" s="9" t="str">
        <f t="shared" si="55"/>
        <v/>
      </c>
      <c r="AC224" s="81"/>
      <c r="AD224" s="81"/>
      <c r="AE224" s="9" t="str">
        <f t="shared" si="51"/>
        <v/>
      </c>
      <c r="AF224" s="9" t="str">
        <f>IFERROR(INDEX('WIP-ERC'!E:E,MATCH(B224, 'WIP-ERC'!B:B,0)),"")</f>
        <v/>
      </c>
      <c r="AG224" s="81" t="str">
        <f>IFERROR(IF(INDEX('WIP-ERC'!G:G,MATCH(B224,'WIP-ERC'!B:B,0))="","",(INDEX('WIP-ERC'!G:G,MATCH(B224,'WIP-ERC'!B:B,0)))),"")</f>
        <v/>
      </c>
      <c r="AH224" s="81" t="str">
        <f>IFERROR(IF(INDEX('WIP-ERC'!H:H,MATCH(B224,'WIP-ERC'!B:B,0))="","",(INDEX('WIP-ERC'!H:H,MATCH(B224,'WIP-ERC'!B:B,0)))),"")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282" t="str">
        <f t="shared" si="52"/>
        <v>CDC2+0</v>
      </c>
      <c r="BE224" s="334" t="s">
        <v>738</v>
      </c>
      <c r="BF224" s="334" t="s">
        <v>735</v>
      </c>
      <c r="BG224" s="334" t="s">
        <v>736</v>
      </c>
    </row>
    <row r="225" spans="1:59" s="93" customFormat="1" ht="17.5" x14ac:dyDescent="0.35">
      <c r="A225" s="22">
        <f t="shared" si="53"/>
        <v>207</v>
      </c>
      <c r="B225" s="30" t="s">
        <v>364</v>
      </c>
      <c r="C225" s="276" t="s">
        <v>130</v>
      </c>
      <c r="D225" s="56" t="s">
        <v>207</v>
      </c>
      <c r="E225" s="332">
        <v>284.71600000000001</v>
      </c>
      <c r="F225" s="332">
        <v>284.71600000000001</v>
      </c>
      <c r="G225" s="26" t="str">
        <f>IFERROR(INDEX('WIP-FDN'!D:D,MATCH('Master Sheet'!B225, 'WIP-FDN'!B:B,0)),"")</f>
        <v/>
      </c>
      <c r="H225" s="30"/>
      <c r="I225" s="34"/>
      <c r="J225" s="30"/>
      <c r="K225" s="30"/>
      <c r="L225" s="30"/>
      <c r="M225" s="26" t="s">
        <v>53</v>
      </c>
      <c r="N225" s="29" t="s">
        <v>172</v>
      </c>
      <c r="O225" s="85">
        <v>45412</v>
      </c>
      <c r="P225" s="29" t="s">
        <v>53</v>
      </c>
      <c r="Q225" s="29" t="s">
        <v>230</v>
      </c>
      <c r="R225" s="85">
        <v>45437</v>
      </c>
      <c r="S225" s="29" t="s">
        <v>53</v>
      </c>
      <c r="T225" s="29" t="s">
        <v>230</v>
      </c>
      <c r="U225" s="85">
        <v>45481</v>
      </c>
      <c r="V225" s="34"/>
      <c r="W225" s="29" t="str">
        <f t="array" ref="W225">IF((Y225&lt;&gt;"")*(Z225=""), "WIP", IF((Y225&lt;&gt;"")*(Z225&lt;&gt;""), "Completed", ""))</f>
        <v/>
      </c>
      <c r="X225" s="9" t="str">
        <f t="array" ref="X225">IFERROR(INDEX('WIP-FDN'!E:E, MATCH(1, ('WIP-FDN'!B:B='Master Sheet'!B225)*1, 0)), "")</f>
        <v/>
      </c>
      <c r="Y225" s="81" t="str">
        <f t="array" ref="Y225">IFERROR(IF(INDEX('WIP-FDN'!G:G, MATCH(1, ('WIP-FDN'!B:B=B225)*1, 0)) = "", "", INDEX('WIP-FDN'!G:G, MATCH(1, ('WIP-FDN'!B:B=B225)*1, 0))), "")</f>
        <v/>
      </c>
      <c r="Z225" s="81" t="str">
        <f t="array" ref="Z225">IFERROR(IF(INDEX('WIP-FDN'!H:H, MATCH(1, ('WIP-FDN'!B:B=B225)*1, 0)) = "", "", INDEX('WIP-FDN'!H:H, MATCH(1, ('WIP-FDN'!B:B=B225)*1, 0))), "")</f>
        <v/>
      </c>
      <c r="AA225" s="9"/>
      <c r="AB225" s="9" t="str">
        <f t="shared" si="55"/>
        <v/>
      </c>
      <c r="AC225" s="81"/>
      <c r="AD225" s="81"/>
      <c r="AE225" s="9" t="str">
        <f t="shared" si="51"/>
        <v/>
      </c>
      <c r="AF225" s="9" t="str">
        <f>IFERROR(INDEX('WIP-ERC'!E:E,MATCH(B225, 'WIP-ERC'!B:B,0)),"")</f>
        <v/>
      </c>
      <c r="AG225" s="81" t="str">
        <f>IFERROR(IF(INDEX('WIP-ERC'!G:G,MATCH(B225,'WIP-ERC'!B:B,0))="","",(INDEX('WIP-ERC'!G:G,MATCH(B225,'WIP-ERC'!B:B,0)))),"")</f>
        <v/>
      </c>
      <c r="AH225" s="81" t="str">
        <f>IFERROR(IF(INDEX('WIP-ERC'!H:H,MATCH(B225,'WIP-ERC'!B:B,0))="","",(INDEX('WIP-ERC'!H:H,MATCH(B225,'WIP-ERC'!B:B,0)))),"")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282" t="str">
        <f t="shared" si="52"/>
        <v>CDA-3</v>
      </c>
      <c r="BE225" s="334" t="s">
        <v>738</v>
      </c>
      <c r="BF225" s="334" t="s">
        <v>735</v>
      </c>
      <c r="BG225" s="334" t="s">
        <v>736</v>
      </c>
    </row>
    <row r="226" spans="1:59" s="93" customFormat="1" ht="17.5" x14ac:dyDescent="0.35">
      <c r="A226" s="22">
        <f t="shared" si="53"/>
        <v>208</v>
      </c>
      <c r="B226" s="30" t="s">
        <v>365</v>
      </c>
      <c r="C226" s="276" t="s">
        <v>130</v>
      </c>
      <c r="D226" s="56" t="s">
        <v>207</v>
      </c>
      <c r="E226" s="332">
        <v>287.08600000000001</v>
      </c>
      <c r="F226" s="332">
        <v>287.08600000000001</v>
      </c>
      <c r="G226" s="26" t="str">
        <f>IFERROR(INDEX('WIP-FDN'!D:D,MATCH('Master Sheet'!B226, 'WIP-FDN'!B:B,0)),"")</f>
        <v/>
      </c>
      <c r="H226" s="30"/>
      <c r="I226" s="34"/>
      <c r="J226" s="30"/>
      <c r="K226" s="30"/>
      <c r="L226" s="30"/>
      <c r="M226" s="26" t="s">
        <v>53</v>
      </c>
      <c r="N226" s="29" t="s">
        <v>172</v>
      </c>
      <c r="O226" s="85">
        <v>45412</v>
      </c>
      <c r="P226" s="29" t="s">
        <v>53</v>
      </c>
      <c r="Q226" s="29" t="s">
        <v>230</v>
      </c>
      <c r="R226" s="85">
        <v>45437</v>
      </c>
      <c r="S226" s="29" t="s">
        <v>53</v>
      </c>
      <c r="T226" s="29" t="s">
        <v>230</v>
      </c>
      <c r="U226" s="85">
        <v>45481</v>
      </c>
      <c r="V226" s="34"/>
      <c r="W226" s="29" t="str">
        <f t="array" ref="W226">IF((Y226&lt;&gt;"")*(Z226=""), "WIP", IF((Y226&lt;&gt;"")*(Z226&lt;&gt;""), "Completed", ""))</f>
        <v/>
      </c>
      <c r="X226" s="9" t="str">
        <f t="array" ref="X226">IFERROR(INDEX('WIP-FDN'!E:E, MATCH(1, ('WIP-FDN'!B:B='Master Sheet'!B226)*1, 0)), "")</f>
        <v/>
      </c>
      <c r="Y226" s="81" t="str">
        <f t="array" ref="Y226">IFERROR(IF(INDEX('WIP-FDN'!G:G, MATCH(1, ('WIP-FDN'!B:B=B226)*1, 0)) = "", "", INDEX('WIP-FDN'!G:G, MATCH(1, ('WIP-FDN'!B:B=B226)*1, 0))), "")</f>
        <v/>
      </c>
      <c r="Z226" s="81" t="str">
        <f t="array" ref="Z226">IFERROR(IF(INDEX('WIP-FDN'!H:H, MATCH(1, ('WIP-FDN'!B:B=B226)*1, 0)) = "", "", INDEX('WIP-FDN'!H:H, MATCH(1, ('WIP-FDN'!B:B=B226)*1, 0))), "")</f>
        <v/>
      </c>
      <c r="AA226" s="9" t="str">
        <f t="shared" ref="AA226:AA271" si="56">IF(AND(AC226&lt;&gt;"", AD226=""), "WIP", IF(AND(AC226&lt;&gt;"", AD226&lt;&gt;""), "Completed", ""))</f>
        <v/>
      </c>
      <c r="AB226" s="9" t="str">
        <f t="shared" si="55"/>
        <v/>
      </c>
      <c r="AC226" s="81" t="str">
        <f t="shared" ref="AC226:AC270" si="57">IFERROR((Z226-1),"")</f>
        <v/>
      </c>
      <c r="AD226" s="81" t="str">
        <f t="shared" ref="AD226:AD270" si="58">IFERROR((Z226+1),"")</f>
        <v/>
      </c>
      <c r="AE226" s="9" t="str">
        <f t="shared" si="51"/>
        <v/>
      </c>
      <c r="AF226" s="9" t="str">
        <f>IFERROR(INDEX('WIP-ERC'!E:E,MATCH(B226, 'WIP-ERC'!B:B,0)),"")</f>
        <v/>
      </c>
      <c r="AG226" s="81" t="str">
        <f>IFERROR(IF(INDEX('WIP-ERC'!G:G,MATCH(B226,'WIP-ERC'!B:B,0))="","",(INDEX('WIP-ERC'!G:G,MATCH(B226,'WIP-ERC'!B:B,0)))),"")</f>
        <v/>
      </c>
      <c r="AH226" s="81" t="str">
        <f>IFERROR(IF(INDEX('WIP-ERC'!H:H,MATCH(B226,'WIP-ERC'!B:B,0))="","",(INDEX('WIP-ERC'!H:H,MATCH(B226,'WIP-ERC'!B:B,0)))),"")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282" t="str">
        <f t="shared" si="52"/>
        <v>CDA-3</v>
      </c>
      <c r="BE226" s="334" t="s">
        <v>738</v>
      </c>
      <c r="BF226" s="334" t="s">
        <v>735</v>
      </c>
      <c r="BG226" s="334" t="s">
        <v>736</v>
      </c>
    </row>
    <row r="227" spans="1:59" s="93" customFormat="1" ht="17.5" x14ac:dyDescent="0.35">
      <c r="A227" s="22">
        <f t="shared" si="53"/>
        <v>209</v>
      </c>
      <c r="B227" s="30" t="s">
        <v>366</v>
      </c>
      <c r="C227" s="276" t="s">
        <v>367</v>
      </c>
      <c r="D227" s="56" t="s">
        <v>431</v>
      </c>
      <c r="E227" s="332">
        <v>397.411</v>
      </c>
      <c r="F227" s="332">
        <v>397.411</v>
      </c>
      <c r="G227" s="26" t="str">
        <f>IFERROR(INDEX('WIP-FDN'!D:D,MATCH('Master Sheet'!B227, 'WIP-FDN'!B:B,0)),"")</f>
        <v/>
      </c>
      <c r="H227" s="30"/>
      <c r="I227" s="34"/>
      <c r="J227" s="28"/>
      <c r="K227" s="30"/>
      <c r="L227" s="30"/>
      <c r="M227" s="26" t="s">
        <v>53</v>
      </c>
      <c r="N227" s="29" t="s">
        <v>172</v>
      </c>
      <c r="O227" s="85">
        <v>45412</v>
      </c>
      <c r="P227" s="29" t="s">
        <v>53</v>
      </c>
      <c r="Q227" s="29" t="s">
        <v>230</v>
      </c>
      <c r="R227" s="85">
        <v>45437</v>
      </c>
      <c r="S227" s="29" t="s">
        <v>53</v>
      </c>
      <c r="T227" s="29" t="s">
        <v>230</v>
      </c>
      <c r="U227" s="85">
        <v>45481</v>
      </c>
      <c r="V227" s="34"/>
      <c r="W227" s="29" t="str">
        <f t="array" ref="W227">IF((Y227&lt;&gt;"")*(Z227=""), "WIP", IF((Y227&lt;&gt;"")*(Z227&lt;&gt;""), "Completed", ""))</f>
        <v/>
      </c>
      <c r="X227" s="9" t="str">
        <f t="array" ref="X227">IFERROR(INDEX('WIP-FDN'!E:E, MATCH(1, ('WIP-FDN'!B:B='Master Sheet'!B227)*1, 0)), "")</f>
        <v/>
      </c>
      <c r="Y227" s="81" t="str">
        <f t="array" ref="Y227">IFERROR(IF(INDEX('WIP-FDN'!G:G, MATCH(1, ('WIP-FDN'!B:B=B227)*1, 0)) = "", "", INDEX('WIP-FDN'!G:G, MATCH(1, ('WIP-FDN'!B:B=B227)*1, 0))), "")</f>
        <v/>
      </c>
      <c r="Z227" s="81" t="str">
        <f t="array" ref="Z227">IFERROR(IF(INDEX('WIP-FDN'!H:H, MATCH(1, ('WIP-FDN'!B:B=B227)*1, 0)) = "", "", INDEX('WIP-FDN'!H:H, MATCH(1, ('WIP-FDN'!B:B=B227)*1, 0))), "")</f>
        <v/>
      </c>
      <c r="AA227" s="9"/>
      <c r="AB227" s="9" t="str">
        <f t="shared" si="55"/>
        <v/>
      </c>
      <c r="AC227" s="81"/>
      <c r="AD227" s="81"/>
      <c r="AE227" s="9" t="str">
        <f t="shared" si="51"/>
        <v/>
      </c>
      <c r="AF227" s="9" t="str">
        <f>IFERROR(INDEX('WIP-ERC'!E:E,MATCH(B227, 'WIP-ERC'!B:B,0)),"")</f>
        <v/>
      </c>
      <c r="AG227" s="81" t="str">
        <f>IFERROR(IF(INDEX('WIP-ERC'!G:G,MATCH(B227,'WIP-ERC'!B:B,0))="","",(INDEX('WIP-ERC'!G:G,MATCH(B227,'WIP-ERC'!B:B,0)))),"")</f>
        <v/>
      </c>
      <c r="AH227" s="81" t="str">
        <f>IFERROR(IF(INDEX('WIP-ERC'!H:H,MATCH(B227,'WIP-ERC'!B:B,0))="","",(INDEX('WIP-ERC'!H:H,MATCH(B227,'WIP-ERC'!B:B,0)))),"")</f>
        <v/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282" t="str">
        <f t="shared" si="52"/>
        <v>CD1+0</v>
      </c>
      <c r="BE227" s="334" t="s">
        <v>738</v>
      </c>
      <c r="BF227" s="334" t="s">
        <v>735</v>
      </c>
      <c r="BG227" s="334" t="s">
        <v>736</v>
      </c>
    </row>
    <row r="228" spans="1:59" s="93" customFormat="1" ht="17.5" x14ac:dyDescent="0.35">
      <c r="A228" s="22">
        <f t="shared" si="53"/>
        <v>210</v>
      </c>
      <c r="B228" s="30" t="s">
        <v>368</v>
      </c>
      <c r="C228" s="276" t="s">
        <v>369</v>
      </c>
      <c r="D228" s="56" t="s">
        <v>207</v>
      </c>
      <c r="E228" s="332">
        <v>420.32400000000001</v>
      </c>
      <c r="F228" s="332">
        <v>420.32400000000001</v>
      </c>
      <c r="G228" s="26" t="str">
        <f>IFERROR(INDEX('WIP-FDN'!D:D,MATCH('Master Sheet'!B228, 'WIP-FDN'!B:B,0)),"")</f>
        <v>SANDY WET</v>
      </c>
      <c r="H228" s="30"/>
      <c r="I228" s="34"/>
      <c r="J228" s="30"/>
      <c r="K228" s="30"/>
      <c r="L228" s="30"/>
      <c r="M228" s="26" t="s">
        <v>53</v>
      </c>
      <c r="N228" s="29" t="s">
        <v>172</v>
      </c>
      <c r="O228" s="85">
        <v>45412</v>
      </c>
      <c r="P228" s="29" t="s">
        <v>53</v>
      </c>
      <c r="Q228" s="29" t="s">
        <v>230</v>
      </c>
      <c r="R228" s="85">
        <v>45437</v>
      </c>
      <c r="S228" s="29" t="s">
        <v>53</v>
      </c>
      <c r="T228" s="29" t="s">
        <v>230</v>
      </c>
      <c r="U228" s="85">
        <v>45481</v>
      </c>
      <c r="V228" s="34"/>
      <c r="W228" s="29" t="str">
        <f t="array" ref="W228">IF((Y228&lt;&gt;"")*(Z228=""), "WIP", IF((Y228&lt;&gt;"")*(Z228&lt;&gt;""), "Completed", ""))</f>
        <v>Completed</v>
      </c>
      <c r="X228" s="9" t="str">
        <f t="array" ref="X228">IFERROR(INDEX('WIP-FDN'!E:E, MATCH(1, ('WIP-FDN'!B:B='Master Sheet'!B228)*1, 0)), "")</f>
        <v>Ratul Ali-1</v>
      </c>
      <c r="Y228" s="81">
        <f t="array" ref="Y228">IFERROR(IF(INDEX('WIP-FDN'!G:G, MATCH(1, ('WIP-FDN'!B:B=B228)*1, 0)) = "", "", INDEX('WIP-FDN'!G:G, MATCH(1, ('WIP-FDN'!B:B=B228)*1, 0))), "")</f>
        <v>46076</v>
      </c>
      <c r="Z228" s="81">
        <f t="array" ref="Z228">IFERROR(IF(INDEX('WIP-FDN'!H:H, MATCH(1, ('WIP-FDN'!B:B=B228)*1, 0)) = "", "", INDEX('WIP-FDN'!H:H, MATCH(1, ('WIP-FDN'!B:B=B228)*1, 0))), "")</f>
        <v>46092</v>
      </c>
      <c r="AA228" s="9"/>
      <c r="AB228" s="9" t="str">
        <f t="shared" si="55"/>
        <v>Ratul Ali-1</v>
      </c>
      <c r="AC228" s="81"/>
      <c r="AD228" s="81"/>
      <c r="AE228" s="9" t="str">
        <f t="shared" si="51"/>
        <v/>
      </c>
      <c r="AF228" s="9" t="str">
        <f>IFERROR(INDEX('WIP-ERC'!E:E,MATCH(B228, 'WIP-ERC'!B:B,0)),"")</f>
        <v/>
      </c>
      <c r="AG228" s="81" t="str">
        <f>IFERROR(IF(INDEX('WIP-ERC'!G:G,MATCH(B228,'WIP-ERC'!B:B,0))="","",(INDEX('WIP-ERC'!G:G,MATCH(B228,'WIP-ERC'!B:B,0)))),"")</f>
        <v/>
      </c>
      <c r="AH228" s="81" t="str">
        <f>IFERROR(IF(INDEX('WIP-ERC'!H:H,MATCH(B228,'WIP-ERC'!B:B,0))="","",(INDEX('WIP-ERC'!H:H,MATCH(B228,'WIP-ERC'!B:B,0)))),"")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282" t="str">
        <f t="shared" si="52"/>
        <v>CDA+3</v>
      </c>
      <c r="BE228" s="334" t="s">
        <v>738</v>
      </c>
      <c r="BF228" s="334" t="s">
        <v>735</v>
      </c>
      <c r="BG228" s="334" t="s">
        <v>736</v>
      </c>
    </row>
    <row r="229" spans="1:59" s="93" customFormat="1" ht="17.5" x14ac:dyDescent="0.35">
      <c r="A229" s="22">
        <f t="shared" si="53"/>
        <v>211</v>
      </c>
      <c r="B229" s="30" t="s">
        <v>370</v>
      </c>
      <c r="C229" s="276" t="s">
        <v>369</v>
      </c>
      <c r="D229" s="56" t="s">
        <v>207</v>
      </c>
      <c r="E229" s="332">
        <v>415.452</v>
      </c>
      <c r="F229" s="332">
        <v>415.452</v>
      </c>
      <c r="G229" s="26" t="str">
        <f>IFERROR(INDEX('WIP-FDN'!D:D,MATCH('Master Sheet'!B229, 'WIP-FDN'!B:B,0)),"")</f>
        <v>SANDY WET</v>
      </c>
      <c r="H229" s="30"/>
      <c r="I229" s="34"/>
      <c r="J229" s="30"/>
      <c r="K229" s="30"/>
      <c r="L229" s="30"/>
      <c r="M229" s="26" t="s">
        <v>53</v>
      </c>
      <c r="N229" s="29" t="s">
        <v>172</v>
      </c>
      <c r="O229" s="85">
        <v>45412</v>
      </c>
      <c r="P229" s="29" t="s">
        <v>53</v>
      </c>
      <c r="Q229" s="29" t="s">
        <v>230</v>
      </c>
      <c r="R229" s="85">
        <v>45437</v>
      </c>
      <c r="S229" s="29" t="s">
        <v>53</v>
      </c>
      <c r="T229" s="29" t="s">
        <v>230</v>
      </c>
      <c r="U229" s="85">
        <v>45481</v>
      </c>
      <c r="V229" s="34"/>
      <c r="W229" s="29" t="str">
        <f t="array" ref="W229">IF((Y229&lt;&gt;"")*(Z229=""), "WIP", IF((Y229&lt;&gt;"")*(Z229&lt;&gt;""), "Completed", ""))</f>
        <v>Completed</v>
      </c>
      <c r="X229" s="9" t="str">
        <f t="array" ref="X229">IFERROR(INDEX('WIP-FDN'!E:E, MATCH(1, ('WIP-FDN'!B:B='Master Sheet'!B229)*1, 0)), "")</f>
        <v>Kulen Baro</v>
      </c>
      <c r="Y229" s="81">
        <f t="array" ref="Y229">IFERROR(IF(INDEX('WIP-FDN'!G:G, MATCH(1, ('WIP-FDN'!B:B=B229)*1, 0)) = "", "", INDEX('WIP-FDN'!G:G, MATCH(1, ('WIP-FDN'!B:B=B229)*1, 0))), "")</f>
        <v>46077</v>
      </c>
      <c r="Z229" s="81">
        <f t="array" ref="Z229">IFERROR(IF(INDEX('WIP-FDN'!H:H, MATCH(1, ('WIP-FDN'!B:B=B229)*1, 0)) = "", "", INDEX('WIP-FDN'!H:H, MATCH(1, ('WIP-FDN'!B:B=B229)*1, 0))), "")</f>
        <v>46091</v>
      </c>
      <c r="AA229" s="9" t="str">
        <f t="shared" si="56"/>
        <v>Completed</v>
      </c>
      <c r="AB229" s="9" t="str">
        <f t="shared" si="55"/>
        <v>Kulen Baro</v>
      </c>
      <c r="AC229" s="81">
        <f t="shared" si="57"/>
        <v>46090</v>
      </c>
      <c r="AD229" s="81">
        <f t="shared" si="58"/>
        <v>46092</v>
      </c>
      <c r="AE229" s="9" t="str">
        <f t="shared" si="51"/>
        <v/>
      </c>
      <c r="AF229" s="9" t="str">
        <f>IFERROR(INDEX('WIP-ERC'!E:E,MATCH(B229, 'WIP-ERC'!B:B,0)),"")</f>
        <v/>
      </c>
      <c r="AG229" s="81" t="str">
        <f>IFERROR(IF(INDEX('WIP-ERC'!G:G,MATCH(B229,'WIP-ERC'!B:B,0))="","",(INDEX('WIP-ERC'!G:G,MATCH(B229,'WIP-ERC'!B:B,0)))),"")</f>
        <v/>
      </c>
      <c r="AH229" s="81" t="str">
        <f>IFERROR(IF(INDEX('WIP-ERC'!H:H,MATCH(B229,'WIP-ERC'!B:B,0))="","",(INDEX('WIP-ERC'!H:H,MATCH(B229,'WIP-ERC'!B:B,0)))),"")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282" t="str">
        <f t="shared" si="52"/>
        <v>CDA+3</v>
      </c>
      <c r="BE229" s="334" t="s">
        <v>738</v>
      </c>
      <c r="BF229" s="334" t="s">
        <v>735</v>
      </c>
      <c r="BG229" s="334" t="s">
        <v>736</v>
      </c>
    </row>
    <row r="230" spans="1:59" s="93" customFormat="1" ht="17.5" x14ac:dyDescent="0.35">
      <c r="A230" s="22">
        <f t="shared" si="53"/>
        <v>212</v>
      </c>
      <c r="B230" s="30" t="s">
        <v>371</v>
      </c>
      <c r="C230" s="276" t="s">
        <v>93</v>
      </c>
      <c r="D230" s="56" t="s">
        <v>207</v>
      </c>
      <c r="E230" s="332">
        <v>395.839</v>
      </c>
      <c r="F230" s="332">
        <v>395.839</v>
      </c>
      <c r="G230" s="26" t="str">
        <f>IFERROR(INDEX('WIP-FDN'!D:D,MATCH('Master Sheet'!B230, 'WIP-FDN'!B:B,0)),"")</f>
        <v/>
      </c>
      <c r="H230" s="30"/>
      <c r="I230" s="34"/>
      <c r="J230" s="30"/>
      <c r="K230" s="30"/>
      <c r="L230" s="30"/>
      <c r="M230" s="26" t="s">
        <v>53</v>
      </c>
      <c r="N230" s="29" t="s">
        <v>172</v>
      </c>
      <c r="O230" s="85">
        <v>45412</v>
      </c>
      <c r="P230" s="29" t="s">
        <v>53</v>
      </c>
      <c r="Q230" s="29" t="s">
        <v>230</v>
      </c>
      <c r="R230" s="85">
        <v>45437</v>
      </c>
      <c r="S230" s="29" t="s">
        <v>53</v>
      </c>
      <c r="T230" s="29" t="s">
        <v>230</v>
      </c>
      <c r="U230" s="85">
        <v>45481</v>
      </c>
      <c r="V230" s="34"/>
      <c r="W230" s="29" t="str">
        <f t="array" ref="W230">IF((Y230&lt;&gt;"")*(Z230=""), "WIP", IF((Y230&lt;&gt;"")*(Z230&lt;&gt;""), "Completed", ""))</f>
        <v/>
      </c>
      <c r="X230" s="9" t="str">
        <f t="array" ref="X230">IFERROR(INDEX('WIP-FDN'!E:E, MATCH(1, ('WIP-FDN'!B:B='Master Sheet'!B230)*1, 0)), "")</f>
        <v/>
      </c>
      <c r="Y230" s="81" t="str">
        <f t="array" ref="Y230">IFERROR(IF(INDEX('WIP-FDN'!G:G, MATCH(1, ('WIP-FDN'!B:B=B230)*1, 0)) = "", "", INDEX('WIP-FDN'!G:G, MATCH(1, ('WIP-FDN'!B:B=B230)*1, 0))), "")</f>
        <v/>
      </c>
      <c r="Z230" s="81" t="str">
        <f t="array" ref="Z230">IFERROR(IF(INDEX('WIP-FDN'!H:H, MATCH(1, ('WIP-FDN'!B:B=B230)*1, 0)) = "", "", INDEX('WIP-FDN'!H:H, MATCH(1, ('WIP-FDN'!B:B=B230)*1, 0))), "")</f>
        <v/>
      </c>
      <c r="AA230" s="9" t="str">
        <f t="shared" si="56"/>
        <v/>
      </c>
      <c r="AB230" s="9" t="str">
        <f t="shared" si="55"/>
        <v/>
      </c>
      <c r="AC230" s="81" t="str">
        <f t="shared" si="57"/>
        <v/>
      </c>
      <c r="AD230" s="81" t="str">
        <f t="shared" si="58"/>
        <v/>
      </c>
      <c r="AE230" s="9" t="str">
        <f t="shared" si="51"/>
        <v/>
      </c>
      <c r="AF230" s="9" t="str">
        <f>IFERROR(INDEX('WIP-ERC'!E:E,MATCH(B230, 'WIP-ERC'!B:B,0)),"")</f>
        <v/>
      </c>
      <c r="AG230" s="81" t="str">
        <f>IFERROR(IF(INDEX('WIP-ERC'!G:G,MATCH(B230,'WIP-ERC'!B:B,0))="","",(INDEX('WIP-ERC'!G:G,MATCH(B230,'WIP-ERC'!B:B,0)))),"")</f>
        <v/>
      </c>
      <c r="AH230" s="81" t="str">
        <f>IFERROR(IF(INDEX('WIP-ERC'!H:H,MATCH(B230,'WIP-ERC'!B:B,0))="","",(INDEX('WIP-ERC'!H:H,MATCH(B230,'WIP-ERC'!B:B,0)))),"")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282" t="str">
        <f t="shared" si="52"/>
        <v>CDA+0</v>
      </c>
      <c r="BE230" s="334" t="s">
        <v>738</v>
      </c>
      <c r="BF230" s="334" t="s">
        <v>735</v>
      </c>
      <c r="BG230" s="334" t="s">
        <v>736</v>
      </c>
    </row>
    <row r="231" spans="1:59" s="93" customFormat="1" ht="17.5" x14ac:dyDescent="0.35">
      <c r="A231" s="22">
        <f t="shared" si="53"/>
        <v>213</v>
      </c>
      <c r="B231" s="30" t="s">
        <v>372</v>
      </c>
      <c r="C231" s="276" t="s">
        <v>93</v>
      </c>
      <c r="D231" s="56" t="s">
        <v>207</v>
      </c>
      <c r="E231" s="332">
        <v>406.52800000000002</v>
      </c>
      <c r="F231" s="332">
        <v>406.52800000000002</v>
      </c>
      <c r="G231" s="26" t="str">
        <f>IFERROR(INDEX('WIP-FDN'!D:D,MATCH('Master Sheet'!B231, 'WIP-FDN'!B:B,0)),"")</f>
        <v/>
      </c>
      <c r="H231" s="30"/>
      <c r="I231" s="34"/>
      <c r="J231" s="30"/>
      <c r="K231" s="30"/>
      <c r="L231" s="30"/>
      <c r="M231" s="26" t="s">
        <v>53</v>
      </c>
      <c r="N231" s="29" t="s">
        <v>172</v>
      </c>
      <c r="O231" s="85">
        <v>45412</v>
      </c>
      <c r="P231" s="29" t="s">
        <v>53</v>
      </c>
      <c r="Q231" s="29" t="s">
        <v>230</v>
      </c>
      <c r="R231" s="85">
        <v>45437</v>
      </c>
      <c r="S231" s="29" t="s">
        <v>53</v>
      </c>
      <c r="T231" s="29" t="s">
        <v>230</v>
      </c>
      <c r="U231" s="85">
        <v>45481</v>
      </c>
      <c r="V231" s="34"/>
      <c r="W231" s="29" t="str">
        <f t="array" ref="W231">IF((Y231&lt;&gt;"")*(Z231=""), "WIP", IF((Y231&lt;&gt;"")*(Z231&lt;&gt;""), "Completed", ""))</f>
        <v/>
      </c>
      <c r="X231" s="9" t="str">
        <f t="array" ref="X231">IFERROR(INDEX('WIP-FDN'!E:E, MATCH(1, ('WIP-FDN'!B:B='Master Sheet'!B231)*1, 0)), "")</f>
        <v/>
      </c>
      <c r="Y231" s="81" t="str">
        <f t="array" ref="Y231">IFERROR(IF(INDEX('WIP-FDN'!G:G, MATCH(1, ('WIP-FDN'!B:B=B231)*1, 0)) = "", "", INDEX('WIP-FDN'!G:G, MATCH(1, ('WIP-FDN'!B:B=B231)*1, 0))), "")</f>
        <v/>
      </c>
      <c r="Z231" s="81" t="str">
        <f t="array" ref="Z231">IFERROR(IF(INDEX('WIP-FDN'!H:H, MATCH(1, ('WIP-FDN'!B:B=B231)*1, 0)) = "", "", INDEX('WIP-FDN'!H:H, MATCH(1, ('WIP-FDN'!B:B=B231)*1, 0))), "")</f>
        <v/>
      </c>
      <c r="AA231" s="9" t="str">
        <f t="shared" si="56"/>
        <v/>
      </c>
      <c r="AB231" s="9" t="str">
        <f t="shared" si="55"/>
        <v/>
      </c>
      <c r="AC231" s="81" t="str">
        <f t="shared" si="57"/>
        <v/>
      </c>
      <c r="AD231" s="81" t="str">
        <f t="shared" si="58"/>
        <v/>
      </c>
      <c r="AE231" s="9" t="str">
        <f t="shared" si="51"/>
        <v/>
      </c>
      <c r="AF231" s="9" t="str">
        <f>IFERROR(INDEX('WIP-ERC'!E:E,MATCH(B231, 'WIP-ERC'!B:B,0)),"")</f>
        <v/>
      </c>
      <c r="AG231" s="81" t="str">
        <f>IFERROR(IF(INDEX('WIP-ERC'!G:G,MATCH(B231,'WIP-ERC'!B:B,0))="","",(INDEX('WIP-ERC'!G:G,MATCH(B231,'WIP-ERC'!B:B,0)))),"")</f>
        <v/>
      </c>
      <c r="AH231" s="81" t="str">
        <f>IFERROR(IF(INDEX('WIP-ERC'!H:H,MATCH(B231,'WIP-ERC'!B:B,0))="","",(INDEX('WIP-ERC'!H:H,MATCH(B231,'WIP-ERC'!B:B,0)))),"")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282" t="str">
        <f t="shared" si="52"/>
        <v>CDA+0</v>
      </c>
      <c r="BE231" s="334" t="s">
        <v>739</v>
      </c>
      <c r="BF231" s="334" t="s">
        <v>740</v>
      </c>
      <c r="BG231" s="334" t="s">
        <v>741</v>
      </c>
    </row>
    <row r="232" spans="1:59" s="93" customFormat="1" ht="17.5" x14ac:dyDescent="0.35">
      <c r="A232" s="22">
        <f t="shared" si="53"/>
        <v>214</v>
      </c>
      <c r="B232" s="30" t="s">
        <v>373</v>
      </c>
      <c r="C232" s="276" t="s">
        <v>369</v>
      </c>
      <c r="D232" s="56" t="s">
        <v>207</v>
      </c>
      <c r="E232" s="332">
        <v>395.07799999999997</v>
      </c>
      <c r="F232" s="332">
        <v>395.07799999999997</v>
      </c>
      <c r="G232" s="26" t="str">
        <f>IFERROR(INDEX('WIP-FDN'!D:D,MATCH('Master Sheet'!B232, 'WIP-FDN'!B:B,0)),"")</f>
        <v/>
      </c>
      <c r="H232" s="30"/>
      <c r="I232" s="34"/>
      <c r="J232" s="30"/>
      <c r="K232" s="30"/>
      <c r="L232" s="30"/>
      <c r="M232" s="26" t="s">
        <v>53</v>
      </c>
      <c r="N232" s="29" t="s">
        <v>172</v>
      </c>
      <c r="O232" s="85">
        <v>45412</v>
      </c>
      <c r="P232" s="29" t="s">
        <v>53</v>
      </c>
      <c r="Q232" s="29" t="s">
        <v>230</v>
      </c>
      <c r="R232" s="85">
        <v>45437</v>
      </c>
      <c r="S232" s="29" t="s">
        <v>53</v>
      </c>
      <c r="T232" s="29" t="s">
        <v>230</v>
      </c>
      <c r="U232" s="85">
        <v>45481</v>
      </c>
      <c r="V232" s="34"/>
      <c r="W232" s="29" t="str">
        <f t="array" ref="W232">IF((Y232&lt;&gt;"")*(Z232=""), "WIP", IF((Y232&lt;&gt;"")*(Z232&lt;&gt;""), "Completed", ""))</f>
        <v/>
      </c>
      <c r="X232" s="9" t="str">
        <f t="array" ref="X232">IFERROR(INDEX('WIP-FDN'!E:E, MATCH(1, ('WIP-FDN'!B:B='Master Sheet'!B232)*1, 0)), "")</f>
        <v/>
      </c>
      <c r="Y232" s="81" t="str">
        <f t="array" ref="Y232">IFERROR(IF(INDEX('WIP-FDN'!G:G, MATCH(1, ('WIP-FDN'!B:B=B232)*1, 0)) = "", "", INDEX('WIP-FDN'!G:G, MATCH(1, ('WIP-FDN'!B:B=B232)*1, 0))), "")</f>
        <v/>
      </c>
      <c r="Z232" s="81" t="str">
        <f t="array" ref="Z232">IFERROR(IF(INDEX('WIP-FDN'!H:H, MATCH(1, ('WIP-FDN'!B:B=B232)*1, 0)) = "", "", INDEX('WIP-FDN'!H:H, MATCH(1, ('WIP-FDN'!B:B=B232)*1, 0))), "")</f>
        <v/>
      </c>
      <c r="AA232" s="9" t="str">
        <f t="shared" si="56"/>
        <v/>
      </c>
      <c r="AB232" s="9" t="str">
        <f t="shared" si="55"/>
        <v/>
      </c>
      <c r="AC232" s="81" t="str">
        <f t="shared" si="57"/>
        <v/>
      </c>
      <c r="AD232" s="81" t="str">
        <f t="shared" si="58"/>
        <v/>
      </c>
      <c r="AE232" s="9" t="str">
        <f t="shared" si="51"/>
        <v/>
      </c>
      <c r="AF232" s="9" t="str">
        <f>IFERROR(INDEX('WIP-ERC'!E:E,MATCH(B232, 'WIP-ERC'!B:B,0)),"")</f>
        <v/>
      </c>
      <c r="AG232" s="81" t="str">
        <f>IFERROR(IF(INDEX('WIP-ERC'!G:G,MATCH(B232,'WIP-ERC'!B:B,0))="","",(INDEX('WIP-ERC'!G:G,MATCH(B232,'WIP-ERC'!B:B,0)))),"")</f>
        <v/>
      </c>
      <c r="AH232" s="81" t="str">
        <f>IFERROR(IF(INDEX('WIP-ERC'!H:H,MATCH(B232,'WIP-ERC'!B:B,0))="","",(INDEX('WIP-ERC'!H:H,MATCH(B232,'WIP-ERC'!B:B,0)))),"")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282" t="str">
        <f t="shared" si="52"/>
        <v>CDA+3</v>
      </c>
      <c r="BE232" s="334" t="s">
        <v>739</v>
      </c>
      <c r="BF232" s="334" t="s">
        <v>740</v>
      </c>
      <c r="BG232" s="334" t="s">
        <v>741</v>
      </c>
    </row>
    <row r="233" spans="1:59" s="93" customFormat="1" ht="17.5" x14ac:dyDescent="0.35">
      <c r="A233" s="22">
        <f t="shared" si="53"/>
        <v>215</v>
      </c>
      <c r="B233" s="30" t="s">
        <v>374</v>
      </c>
      <c r="C233" s="276" t="s">
        <v>367</v>
      </c>
      <c r="D233" s="56" t="s">
        <v>432</v>
      </c>
      <c r="E233" s="332">
        <v>416.00799999999998</v>
      </c>
      <c r="F233" s="332">
        <v>416.00799999999998</v>
      </c>
      <c r="G233" s="26" t="str">
        <f>IFERROR(INDEX('WIP-FDN'!D:D,MATCH('Master Sheet'!B233, 'WIP-FDN'!B:B,0)),"")</f>
        <v/>
      </c>
      <c r="H233" s="30"/>
      <c r="I233" s="34"/>
      <c r="J233" s="30"/>
      <c r="K233" s="30"/>
      <c r="L233" s="30"/>
      <c r="M233" s="26" t="s">
        <v>53</v>
      </c>
      <c r="N233" s="29" t="s">
        <v>172</v>
      </c>
      <c r="O233" s="85">
        <v>45412</v>
      </c>
      <c r="P233" s="29" t="s">
        <v>53</v>
      </c>
      <c r="Q233" s="29" t="s">
        <v>230</v>
      </c>
      <c r="R233" s="85">
        <v>45438</v>
      </c>
      <c r="S233" s="29" t="s">
        <v>53</v>
      </c>
      <c r="T233" s="29" t="s">
        <v>230</v>
      </c>
      <c r="U233" s="85">
        <v>45481</v>
      </c>
      <c r="V233" s="34"/>
      <c r="W233" s="29" t="str">
        <f t="array" ref="W233">IF((Y233&lt;&gt;"")*(Z233=""), "WIP", IF((Y233&lt;&gt;"")*(Z233&lt;&gt;""), "Completed", ""))</f>
        <v/>
      </c>
      <c r="X233" s="9" t="str">
        <f t="array" ref="X233">IFERROR(INDEX('WIP-FDN'!E:E, MATCH(1, ('WIP-FDN'!B:B='Master Sheet'!B233)*1, 0)), "")</f>
        <v/>
      </c>
      <c r="Y233" s="81" t="str">
        <f t="array" ref="Y233">IFERROR(IF(INDEX('WIP-FDN'!G:G, MATCH(1, ('WIP-FDN'!B:B=B233)*1, 0)) = "", "", INDEX('WIP-FDN'!G:G, MATCH(1, ('WIP-FDN'!B:B=B233)*1, 0))), "")</f>
        <v/>
      </c>
      <c r="Z233" s="81" t="str">
        <f t="array" ref="Z233">IFERROR(IF(INDEX('WIP-FDN'!H:H, MATCH(1, ('WIP-FDN'!B:B=B233)*1, 0)) = "", "", INDEX('WIP-FDN'!H:H, MATCH(1, ('WIP-FDN'!B:B=B233)*1, 0))), "")</f>
        <v/>
      </c>
      <c r="AA233" s="9" t="str">
        <f t="shared" si="56"/>
        <v/>
      </c>
      <c r="AB233" s="9" t="str">
        <f t="shared" si="55"/>
        <v/>
      </c>
      <c r="AC233" s="81" t="str">
        <f t="shared" si="57"/>
        <v/>
      </c>
      <c r="AD233" s="81" t="str">
        <f t="shared" si="58"/>
        <v/>
      </c>
      <c r="AE233" s="9" t="str">
        <f t="shared" si="51"/>
        <v/>
      </c>
      <c r="AF233" s="9" t="str">
        <f>IFERROR(INDEX('WIP-ERC'!E:E,MATCH(B233, 'WIP-ERC'!B:B,0)),"")</f>
        <v/>
      </c>
      <c r="AG233" s="81" t="str">
        <f>IFERROR(IF(INDEX('WIP-ERC'!G:G,MATCH(B233,'WIP-ERC'!B:B,0))="","",(INDEX('WIP-ERC'!G:G,MATCH(B233,'WIP-ERC'!B:B,0)))),"")</f>
        <v/>
      </c>
      <c r="AH233" s="81" t="str">
        <f>IFERROR(IF(INDEX('WIP-ERC'!H:H,MATCH(B233,'WIP-ERC'!B:B,0))="","",(INDEX('WIP-ERC'!H:H,MATCH(B233,'WIP-ERC'!B:B,0)))),"")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282" t="str">
        <f t="shared" si="52"/>
        <v>CD1+0</v>
      </c>
      <c r="BE233" s="334" t="s">
        <v>739</v>
      </c>
      <c r="BF233" s="334" t="s">
        <v>740</v>
      </c>
      <c r="BG233" s="334" t="s">
        <v>741</v>
      </c>
    </row>
    <row r="234" spans="1:59" s="93" customFormat="1" ht="17.5" x14ac:dyDescent="0.35">
      <c r="A234" s="22">
        <f t="shared" si="53"/>
        <v>216</v>
      </c>
      <c r="B234" s="30" t="s">
        <v>375</v>
      </c>
      <c r="C234" s="276" t="s">
        <v>92</v>
      </c>
      <c r="D234" s="56" t="s">
        <v>207</v>
      </c>
      <c r="E234" s="332">
        <v>419.83199999999999</v>
      </c>
      <c r="F234" s="332">
        <v>419.83199999999999</v>
      </c>
      <c r="G234" s="26" t="str">
        <f>IFERROR(INDEX('WIP-FDN'!D:D,MATCH('Master Sheet'!B234, 'WIP-FDN'!B:B,0)),"")</f>
        <v/>
      </c>
      <c r="H234" s="30"/>
      <c r="I234" s="34"/>
      <c r="J234" s="30"/>
      <c r="K234" s="30"/>
      <c r="L234" s="30"/>
      <c r="M234" s="26" t="s">
        <v>53</v>
      </c>
      <c r="N234" s="29" t="s">
        <v>172</v>
      </c>
      <c r="O234" s="85">
        <v>45412</v>
      </c>
      <c r="P234" s="29" t="s">
        <v>53</v>
      </c>
      <c r="Q234" s="29" t="s">
        <v>230</v>
      </c>
      <c r="R234" s="85">
        <v>45438</v>
      </c>
      <c r="S234" s="29" t="s">
        <v>53</v>
      </c>
      <c r="T234" s="29" t="s">
        <v>230</v>
      </c>
      <c r="U234" s="85">
        <v>45481</v>
      </c>
      <c r="V234" s="34"/>
      <c r="W234" s="29" t="str">
        <f t="array" ref="W234">IF((Y234&lt;&gt;"")*(Z234=""), "WIP", IF((Y234&lt;&gt;"")*(Z234&lt;&gt;""), "Completed", ""))</f>
        <v/>
      </c>
      <c r="X234" s="9" t="str">
        <f t="array" ref="X234">IFERROR(INDEX('WIP-FDN'!E:E, MATCH(1, ('WIP-FDN'!B:B='Master Sheet'!B234)*1, 0)), "")</f>
        <v/>
      </c>
      <c r="Y234" s="81" t="str">
        <f t="array" ref="Y234">IFERROR(IF(INDEX('WIP-FDN'!G:G, MATCH(1, ('WIP-FDN'!B:B=B234)*1, 0)) = "", "", INDEX('WIP-FDN'!G:G, MATCH(1, ('WIP-FDN'!B:B=B234)*1, 0))), "")</f>
        <v/>
      </c>
      <c r="Z234" s="81" t="str">
        <f t="array" ref="Z234">IFERROR(IF(INDEX('WIP-FDN'!H:H, MATCH(1, ('WIP-FDN'!B:B=B234)*1, 0)) = "", "", INDEX('WIP-FDN'!H:H, MATCH(1, ('WIP-FDN'!B:B=B234)*1, 0))), "")</f>
        <v/>
      </c>
      <c r="AA234" s="9" t="str">
        <f t="shared" si="56"/>
        <v/>
      </c>
      <c r="AB234" s="9" t="str">
        <f t="shared" si="55"/>
        <v/>
      </c>
      <c r="AC234" s="81" t="str">
        <f t="shared" si="57"/>
        <v/>
      </c>
      <c r="AD234" s="81" t="str">
        <f t="shared" si="58"/>
        <v/>
      </c>
      <c r="AE234" s="9" t="str">
        <f t="shared" si="51"/>
        <v/>
      </c>
      <c r="AF234" s="9" t="str">
        <f>IFERROR(INDEX('WIP-ERC'!E:E,MATCH(B234, 'WIP-ERC'!B:B,0)),"")</f>
        <v/>
      </c>
      <c r="AG234" s="81" t="str">
        <f>IFERROR(IF(INDEX('WIP-ERC'!G:G,MATCH(B234,'WIP-ERC'!B:B,0))="","",(INDEX('WIP-ERC'!G:G,MATCH(B234,'WIP-ERC'!B:B,0)))),"")</f>
        <v/>
      </c>
      <c r="AH234" s="81" t="str">
        <f>IFERROR(IF(INDEX('WIP-ERC'!H:H,MATCH(B234,'WIP-ERC'!B:B,0))="","",(INDEX('WIP-ERC'!H:H,MATCH(B234,'WIP-ERC'!B:B,0)))),"")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282" t="str">
        <f t="shared" si="52"/>
        <v>CDA+6</v>
      </c>
      <c r="BE234" s="334" t="s">
        <v>739</v>
      </c>
      <c r="BF234" s="334" t="s">
        <v>740</v>
      </c>
      <c r="BG234" s="334" t="s">
        <v>741</v>
      </c>
    </row>
    <row r="235" spans="1:59" s="93" customFormat="1" ht="17.5" x14ac:dyDescent="0.35">
      <c r="A235" s="22">
        <f t="shared" si="53"/>
        <v>217</v>
      </c>
      <c r="B235" s="30" t="s">
        <v>376</v>
      </c>
      <c r="C235" s="276" t="s">
        <v>94</v>
      </c>
      <c r="D235" s="56" t="s">
        <v>433</v>
      </c>
      <c r="E235" s="332">
        <v>426.625</v>
      </c>
      <c r="F235" s="332">
        <v>426.625</v>
      </c>
      <c r="G235" s="26" t="str">
        <f>IFERROR(INDEX('WIP-FDN'!D:D,MATCH('Master Sheet'!B235, 'WIP-FDN'!B:B,0)),"")</f>
        <v/>
      </c>
      <c r="H235" s="30"/>
      <c r="I235" s="34"/>
      <c r="J235" s="30"/>
      <c r="K235" s="30"/>
      <c r="L235" s="30"/>
      <c r="M235" s="26" t="s">
        <v>53</v>
      </c>
      <c r="N235" s="29" t="s">
        <v>172</v>
      </c>
      <c r="O235" s="85">
        <v>45412</v>
      </c>
      <c r="P235" s="29" t="s">
        <v>53</v>
      </c>
      <c r="Q235" s="277" t="s">
        <v>230</v>
      </c>
      <c r="R235" s="85">
        <v>45438</v>
      </c>
      <c r="S235" s="29" t="s">
        <v>53</v>
      </c>
      <c r="T235" s="277" t="s">
        <v>230</v>
      </c>
      <c r="U235" s="85">
        <v>45481</v>
      </c>
      <c r="V235" s="34"/>
      <c r="W235" s="29" t="str">
        <f t="array" ref="W235">IF((Y235&lt;&gt;"")*(Z235=""), "WIP", IF((Y235&lt;&gt;"")*(Z235&lt;&gt;""), "Completed", ""))</f>
        <v/>
      </c>
      <c r="X235" s="9" t="str">
        <f t="array" ref="X235">IFERROR(INDEX('WIP-FDN'!E:E, MATCH(1, ('WIP-FDN'!B:B='Master Sheet'!B235)*1, 0)), "")</f>
        <v/>
      </c>
      <c r="Y235" s="81" t="str">
        <f t="array" ref="Y235">IFERROR(IF(INDEX('WIP-FDN'!G:G, MATCH(1, ('WIP-FDN'!B:B=B235)*1, 0)) = "", "", INDEX('WIP-FDN'!G:G, MATCH(1, ('WIP-FDN'!B:B=B235)*1, 0))), "")</f>
        <v/>
      </c>
      <c r="Z235" s="81" t="str">
        <f t="array" ref="Z235">IFERROR(IF(INDEX('WIP-FDN'!H:H, MATCH(1, ('WIP-FDN'!B:B=B235)*1, 0)) = "", "", INDEX('WIP-FDN'!H:H, MATCH(1, ('WIP-FDN'!B:B=B235)*1, 0))), "")</f>
        <v/>
      </c>
      <c r="AA235" s="9" t="str">
        <f t="shared" si="56"/>
        <v/>
      </c>
      <c r="AB235" s="9" t="str">
        <f t="shared" si="55"/>
        <v/>
      </c>
      <c r="AC235" s="81" t="str">
        <f t="shared" si="57"/>
        <v/>
      </c>
      <c r="AD235" s="81" t="str">
        <f t="shared" si="58"/>
        <v/>
      </c>
      <c r="AE235" s="9" t="str">
        <f t="shared" si="51"/>
        <v/>
      </c>
      <c r="AF235" s="9" t="str">
        <f>IFERROR(INDEX('WIP-ERC'!E:E,MATCH(B235, 'WIP-ERC'!B:B,0)),"")</f>
        <v/>
      </c>
      <c r="AG235" s="81" t="str">
        <f>IFERROR(IF(INDEX('WIP-ERC'!G:G,MATCH(B235,'WIP-ERC'!B:B,0))="","",(INDEX('WIP-ERC'!G:G,MATCH(B235,'WIP-ERC'!B:B,0)))),"")</f>
        <v/>
      </c>
      <c r="AH235" s="81" t="str">
        <f>IFERROR(IF(INDEX('WIP-ERC'!H:H,MATCH(B235,'WIP-ERC'!B:B,0))="","",(INDEX('WIP-ERC'!H:H,MATCH(B235,'WIP-ERC'!B:B,0)))),"")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282" t="str">
        <f t="shared" si="52"/>
        <v>CDC1+0</v>
      </c>
      <c r="BE235" s="334" t="s">
        <v>777</v>
      </c>
      <c r="BF235" s="334" t="s">
        <v>740</v>
      </c>
      <c r="BG235" s="334" t="s">
        <v>741</v>
      </c>
    </row>
    <row r="236" spans="1:59" s="93" customFormat="1" ht="17.5" x14ac:dyDescent="0.35">
      <c r="A236" s="22">
        <f t="shared" si="53"/>
        <v>218</v>
      </c>
      <c r="B236" s="30" t="s">
        <v>377</v>
      </c>
      <c r="C236" s="276" t="s">
        <v>92</v>
      </c>
      <c r="D236" s="56" t="s">
        <v>207</v>
      </c>
      <c r="E236" s="332">
        <v>376.30900000000003</v>
      </c>
      <c r="F236" s="332">
        <v>376.30900000000003</v>
      </c>
      <c r="G236" s="26" t="str">
        <f>IFERROR(INDEX('WIP-FDN'!D:D,MATCH('Master Sheet'!B236, 'WIP-FDN'!B:B,0)),"")</f>
        <v/>
      </c>
      <c r="H236" s="30"/>
      <c r="I236" s="34"/>
      <c r="J236" s="30"/>
      <c r="K236" s="30"/>
      <c r="L236" s="30"/>
      <c r="M236" s="26" t="s">
        <v>53</v>
      </c>
      <c r="N236" s="29" t="s">
        <v>172</v>
      </c>
      <c r="O236" s="85">
        <v>45412</v>
      </c>
      <c r="P236" s="29" t="s">
        <v>53</v>
      </c>
      <c r="Q236" s="277" t="s">
        <v>230</v>
      </c>
      <c r="R236" s="85">
        <v>45438</v>
      </c>
      <c r="S236" s="29" t="s">
        <v>53</v>
      </c>
      <c r="T236" s="277" t="s">
        <v>230</v>
      </c>
      <c r="U236" s="85">
        <v>45481</v>
      </c>
      <c r="V236" s="34"/>
      <c r="W236" s="29" t="str">
        <f t="array" ref="W236">IF((Y236&lt;&gt;"")*(Z236=""), "WIP", IF((Y236&lt;&gt;"")*(Z236&lt;&gt;""), "Completed", ""))</f>
        <v/>
      </c>
      <c r="X236" s="9" t="str">
        <f t="array" ref="X236">IFERROR(INDEX('WIP-FDN'!E:E, MATCH(1, ('WIP-FDN'!B:B='Master Sheet'!B236)*1, 0)), "")</f>
        <v/>
      </c>
      <c r="Y236" s="81" t="str">
        <f t="array" ref="Y236">IFERROR(IF(INDEX('WIP-FDN'!G:G, MATCH(1, ('WIP-FDN'!B:B=B236)*1, 0)) = "", "", INDEX('WIP-FDN'!G:G, MATCH(1, ('WIP-FDN'!B:B=B236)*1, 0))), "")</f>
        <v/>
      </c>
      <c r="Z236" s="81" t="str">
        <f t="array" ref="Z236">IFERROR(IF(INDEX('WIP-FDN'!H:H, MATCH(1, ('WIP-FDN'!B:B=B236)*1, 0)) = "", "", INDEX('WIP-FDN'!H:H, MATCH(1, ('WIP-FDN'!B:B=B236)*1, 0))), "")</f>
        <v/>
      </c>
      <c r="AA236" s="9"/>
      <c r="AB236" s="9" t="str">
        <f t="shared" si="55"/>
        <v/>
      </c>
      <c r="AC236" s="81"/>
      <c r="AD236" s="81"/>
      <c r="AE236" s="9" t="str">
        <f t="shared" si="51"/>
        <v/>
      </c>
      <c r="AF236" s="9" t="str">
        <f>IFERROR(INDEX('WIP-ERC'!E:E,MATCH(B236, 'WIP-ERC'!B:B,0)),"")</f>
        <v/>
      </c>
      <c r="AG236" s="81" t="str">
        <f>IFERROR(IF(INDEX('WIP-ERC'!G:G,MATCH(B236,'WIP-ERC'!B:B,0))="","",(INDEX('WIP-ERC'!G:G,MATCH(B236,'WIP-ERC'!B:B,0)))),"")</f>
        <v/>
      </c>
      <c r="AH236" s="81" t="str">
        <f>IFERROR(IF(INDEX('WIP-ERC'!H:H,MATCH(B236,'WIP-ERC'!B:B,0))="","",(INDEX('WIP-ERC'!H:H,MATCH(B236,'WIP-ERC'!B:B,0)))),"")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282" t="str">
        <f t="shared" si="52"/>
        <v>CDA+6</v>
      </c>
      <c r="BE236" s="334" t="s">
        <v>777</v>
      </c>
      <c r="BF236" s="334" t="s">
        <v>740</v>
      </c>
      <c r="BG236" s="334" t="s">
        <v>741</v>
      </c>
    </row>
    <row r="237" spans="1:59" s="93" customFormat="1" ht="17.5" x14ac:dyDescent="0.35">
      <c r="A237" s="22">
        <f t="shared" si="53"/>
        <v>219</v>
      </c>
      <c r="B237" s="30" t="s">
        <v>794</v>
      </c>
      <c r="C237" s="276" t="s">
        <v>682</v>
      </c>
      <c r="D237" s="56" t="s">
        <v>207</v>
      </c>
      <c r="E237" s="332">
        <v>283.69400000000002</v>
      </c>
      <c r="F237" s="332">
        <v>283.69400000000002</v>
      </c>
      <c r="G237" s="26" t="str">
        <f>IFERROR(INDEX('WIP-FDN'!D:D,MATCH('Master Sheet'!B237, 'WIP-FDN'!B:B,0)),"")</f>
        <v/>
      </c>
      <c r="H237" s="30"/>
      <c r="I237" s="34"/>
      <c r="J237" s="30"/>
      <c r="K237" s="30"/>
      <c r="L237" s="30"/>
      <c r="M237" s="26" t="s">
        <v>53</v>
      </c>
      <c r="N237" s="29" t="s">
        <v>172</v>
      </c>
      <c r="O237" s="85">
        <v>45412</v>
      </c>
      <c r="P237" s="29" t="s">
        <v>53</v>
      </c>
      <c r="Q237" s="277" t="s">
        <v>230</v>
      </c>
      <c r="R237" s="85">
        <v>45438</v>
      </c>
      <c r="S237" s="29" t="s">
        <v>53</v>
      </c>
      <c r="T237" s="277" t="s">
        <v>230</v>
      </c>
      <c r="U237" s="85">
        <v>45481</v>
      </c>
      <c r="V237" s="34"/>
      <c r="W237" s="29" t="str">
        <f t="array" ref="W237">IF((Y237&lt;&gt;"")*(Z237=""), "WIP", IF((Y237&lt;&gt;"")*(Z237&lt;&gt;""), "Completed", ""))</f>
        <v/>
      </c>
      <c r="X237" s="9" t="str">
        <f t="array" ref="X237">IFERROR(INDEX('WIP-FDN'!E:E, MATCH(1, ('WIP-FDN'!B:B='Master Sheet'!B237)*1, 0)), "")</f>
        <v/>
      </c>
      <c r="Y237" s="81" t="str">
        <f t="array" ref="Y237">IFERROR(IF(INDEX('WIP-FDN'!G:G, MATCH(1, ('WIP-FDN'!B:B=B237)*1, 0)) = "", "", INDEX('WIP-FDN'!G:G, MATCH(1, ('WIP-FDN'!B:B=B237)*1, 0))), "")</f>
        <v/>
      </c>
      <c r="Z237" s="81" t="str">
        <f t="array" ref="Z237">IFERROR(IF(INDEX('WIP-FDN'!H:H, MATCH(1, ('WIP-FDN'!B:B=B237)*1, 0)) = "", "", INDEX('WIP-FDN'!H:H, MATCH(1, ('WIP-FDN'!B:B=B237)*1, 0))), "")</f>
        <v/>
      </c>
      <c r="AA237" s="9"/>
      <c r="AB237" s="9" t="str">
        <f t="shared" si="55"/>
        <v/>
      </c>
      <c r="AC237" s="81"/>
      <c r="AD237" s="81"/>
      <c r="AE237" s="9" t="str">
        <f t="shared" si="51"/>
        <v/>
      </c>
      <c r="AF237" s="9" t="str">
        <f>IFERROR(INDEX('WIP-ERC'!E:E,MATCH(B237, 'WIP-ERC'!B:B,0)),"")</f>
        <v/>
      </c>
      <c r="AG237" s="81" t="str">
        <f>IFERROR(IF(INDEX('WIP-ERC'!G:G,MATCH(B237,'WIP-ERC'!B:B,0))="","",(INDEX('WIP-ERC'!G:G,MATCH(B237,'WIP-ERC'!B:B,0)))),"")</f>
        <v/>
      </c>
      <c r="AH237" s="81" t="str">
        <f>IFERROR(IF(INDEX('WIP-ERC'!H:H,MATCH(B237,'WIP-ERC'!B:B,0))="","",(INDEX('WIP-ERC'!H:H,MATCH(B237,'WIP-ERC'!B:B,0)))),"")</f>
        <v/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282" t="str">
        <f t="shared" si="52"/>
        <v>CDC2-3</v>
      </c>
      <c r="BE237" s="334" t="s">
        <v>777</v>
      </c>
      <c r="BF237" s="334" t="s">
        <v>740</v>
      </c>
      <c r="BG237" s="334" t="s">
        <v>741</v>
      </c>
    </row>
    <row r="238" spans="1:59" s="93" customFormat="1" ht="17.5" x14ac:dyDescent="0.35">
      <c r="A238" s="22">
        <f t="shared" si="53"/>
        <v>220</v>
      </c>
      <c r="B238" s="30" t="s">
        <v>378</v>
      </c>
      <c r="C238" s="276" t="s">
        <v>530</v>
      </c>
      <c r="D238" s="56" t="s">
        <v>434</v>
      </c>
      <c r="E238" s="332">
        <v>182.089</v>
      </c>
      <c r="F238" s="332">
        <v>182.089</v>
      </c>
      <c r="G238" s="26" t="str">
        <f>IFERROR(INDEX('WIP-FDN'!D:D,MATCH('Master Sheet'!B238, 'WIP-FDN'!B:B,0)),"")</f>
        <v/>
      </c>
      <c r="H238" s="30"/>
      <c r="I238" s="34"/>
      <c r="J238" s="30"/>
      <c r="K238" s="30"/>
      <c r="L238" s="30"/>
      <c r="M238" s="26" t="s">
        <v>53</v>
      </c>
      <c r="N238" s="29" t="s">
        <v>172</v>
      </c>
      <c r="O238" s="85">
        <v>45412</v>
      </c>
      <c r="P238" s="29" t="s">
        <v>53</v>
      </c>
      <c r="Q238" s="277" t="s">
        <v>230</v>
      </c>
      <c r="R238" s="85">
        <v>45439</v>
      </c>
      <c r="S238" s="29" t="s">
        <v>53</v>
      </c>
      <c r="T238" s="277" t="s">
        <v>230</v>
      </c>
      <c r="U238" s="85">
        <v>45481</v>
      </c>
      <c r="V238" s="34"/>
      <c r="W238" s="29" t="str">
        <f t="array" ref="W238">IF((Y238&lt;&gt;"")*(Z238=""), "WIP", IF((Y238&lt;&gt;"")*(Z238&lt;&gt;""), "Completed", ""))</f>
        <v/>
      </c>
      <c r="X238" s="9" t="str">
        <f t="array" ref="X238">IFERROR(INDEX('WIP-FDN'!E:E, MATCH(1, ('WIP-FDN'!B:B='Master Sheet'!B238)*1, 0)), "")</f>
        <v/>
      </c>
      <c r="Y238" s="81" t="str">
        <f t="array" ref="Y238">IFERROR(IF(INDEX('WIP-FDN'!G:G, MATCH(1, ('WIP-FDN'!B:B=B238)*1, 0)) = "", "", INDEX('WIP-FDN'!G:G, MATCH(1, ('WIP-FDN'!B:B=B238)*1, 0))), "")</f>
        <v/>
      </c>
      <c r="Z238" s="81" t="str">
        <f t="array" ref="Z238">IFERROR(IF(INDEX('WIP-FDN'!H:H, MATCH(1, ('WIP-FDN'!B:B=B238)*1, 0)) = "", "", INDEX('WIP-FDN'!H:H, MATCH(1, ('WIP-FDN'!B:B=B238)*1, 0))), "")</f>
        <v/>
      </c>
      <c r="AA238" s="9" t="str">
        <f t="shared" si="56"/>
        <v/>
      </c>
      <c r="AB238" s="9" t="str">
        <f t="shared" si="55"/>
        <v/>
      </c>
      <c r="AC238" s="81" t="str">
        <f t="shared" si="57"/>
        <v/>
      </c>
      <c r="AD238" s="81" t="str">
        <f t="shared" si="58"/>
        <v/>
      </c>
      <c r="AE238" s="9" t="str">
        <f t="shared" si="51"/>
        <v/>
      </c>
      <c r="AF238" s="9" t="str">
        <f>IFERROR(INDEX('WIP-ERC'!E:E,MATCH(B238, 'WIP-ERC'!B:B,0)),"")</f>
        <v/>
      </c>
      <c r="AG238" s="81" t="str">
        <f>IFERROR(IF(INDEX('WIP-ERC'!G:G,MATCH(B238,'WIP-ERC'!B:B,0))="","",(INDEX('WIP-ERC'!G:G,MATCH(B238,'WIP-ERC'!B:B,0)))),"")</f>
        <v/>
      </c>
      <c r="AH238" s="81" t="str">
        <f>IFERROR(IF(INDEX('WIP-ERC'!H:H,MATCH(B238,'WIP-ERC'!B:B,0))="","",(INDEX('WIP-ERC'!H:H,MATCH(B238,'WIP-ERC'!B:B,0)))),"")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282" t="str">
        <f t="shared" si="52"/>
        <v>CD1-3</v>
      </c>
      <c r="BE238" s="334" t="s">
        <v>777</v>
      </c>
      <c r="BF238" s="334" t="s">
        <v>740</v>
      </c>
      <c r="BG238" s="334" t="s">
        <v>741</v>
      </c>
    </row>
    <row r="239" spans="1:59" s="93" customFormat="1" ht="17.5" x14ac:dyDescent="0.35">
      <c r="A239" s="22">
        <f t="shared" si="53"/>
        <v>221</v>
      </c>
      <c r="B239" s="30" t="s">
        <v>379</v>
      </c>
      <c r="C239" s="276" t="s">
        <v>682</v>
      </c>
      <c r="D239" s="56" t="s">
        <v>435</v>
      </c>
      <c r="E239" s="332">
        <v>209.34399999999999</v>
      </c>
      <c r="F239" s="332">
        <v>209.34399999999999</v>
      </c>
      <c r="G239" s="26" t="str">
        <f>IFERROR(INDEX('WIP-FDN'!D:D,MATCH('Master Sheet'!B239, 'WIP-FDN'!B:B,0)),"")</f>
        <v/>
      </c>
      <c r="H239" s="30"/>
      <c r="I239" s="34"/>
      <c r="J239" s="30"/>
      <c r="K239" s="30"/>
      <c r="L239" s="30"/>
      <c r="M239" s="26" t="s">
        <v>53</v>
      </c>
      <c r="N239" s="29" t="s">
        <v>172</v>
      </c>
      <c r="O239" s="85">
        <v>45412</v>
      </c>
      <c r="P239" s="29" t="s">
        <v>53</v>
      </c>
      <c r="Q239" s="29" t="s">
        <v>230</v>
      </c>
      <c r="R239" s="85">
        <v>45439</v>
      </c>
      <c r="S239" s="29" t="s">
        <v>53</v>
      </c>
      <c r="T239" s="29" t="s">
        <v>230</v>
      </c>
      <c r="U239" s="85">
        <v>45481</v>
      </c>
      <c r="V239" s="34"/>
      <c r="W239" s="29" t="str">
        <f t="array" ref="W239">IF((Y239&lt;&gt;"")*(Z239=""), "WIP", IF((Y239&lt;&gt;"")*(Z239&lt;&gt;""), "Completed", ""))</f>
        <v/>
      </c>
      <c r="X239" s="9" t="str">
        <f t="array" ref="X239">IFERROR(INDEX('WIP-FDN'!E:E, MATCH(1, ('WIP-FDN'!B:B='Master Sheet'!B239)*1, 0)), "")</f>
        <v/>
      </c>
      <c r="Y239" s="81" t="str">
        <f t="array" ref="Y239">IFERROR(IF(INDEX('WIP-FDN'!G:G, MATCH(1, ('WIP-FDN'!B:B=B239)*1, 0)) = "", "", INDEX('WIP-FDN'!G:G, MATCH(1, ('WIP-FDN'!B:B=B239)*1, 0))), "")</f>
        <v/>
      </c>
      <c r="Z239" s="81" t="str">
        <f t="array" ref="Z239">IFERROR(IF(INDEX('WIP-FDN'!H:H, MATCH(1, ('WIP-FDN'!B:B=B239)*1, 0)) = "", "", INDEX('WIP-FDN'!H:H, MATCH(1, ('WIP-FDN'!B:B=B239)*1, 0))), "")</f>
        <v/>
      </c>
      <c r="AA239" s="9" t="str">
        <f t="shared" ref="AA239" si="59">IF(AND(AC239&lt;&gt;"", AD239=""), "WIP", IF(AND(AC239&lt;&gt;"", AD239&lt;&gt;""), "Completed", ""))</f>
        <v/>
      </c>
      <c r="AB239" s="9" t="str">
        <f t="shared" ref="AB239" si="60">X239</f>
        <v/>
      </c>
      <c r="AC239" s="81" t="str">
        <f t="shared" ref="AC239" si="61">IFERROR((Z239-1),"")</f>
        <v/>
      </c>
      <c r="AD239" s="81" t="str">
        <f t="shared" ref="AD239" si="62">IFERROR((Z239+1),"")</f>
        <v/>
      </c>
      <c r="AE239" s="9" t="str">
        <f t="shared" si="51"/>
        <v/>
      </c>
      <c r="AF239" s="9" t="str">
        <f>IFERROR(INDEX('WIP-ERC'!E:E,MATCH(B239, 'WIP-ERC'!B:B,0)),"")</f>
        <v/>
      </c>
      <c r="AG239" s="81" t="str">
        <f>IFERROR(IF(INDEX('WIP-ERC'!G:G,MATCH(B239,'WIP-ERC'!B:B,0))="","",(INDEX('WIP-ERC'!G:G,MATCH(B239,'WIP-ERC'!B:B,0)))),"")</f>
        <v/>
      </c>
      <c r="AH239" s="81" t="str">
        <f>IFERROR(IF(INDEX('WIP-ERC'!H:H,MATCH(B239,'WIP-ERC'!B:B,0))="","",(INDEX('WIP-ERC'!H:H,MATCH(B239,'WIP-ERC'!B:B,0)))),"")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282" t="str">
        <f t="shared" si="52"/>
        <v>CDC2-3</v>
      </c>
      <c r="BE239" s="334" t="s">
        <v>777</v>
      </c>
      <c r="BF239" s="334" t="s">
        <v>740</v>
      </c>
      <c r="BG239" s="334" t="s">
        <v>741</v>
      </c>
    </row>
    <row r="240" spans="1:59" s="93" customFormat="1" ht="17.5" x14ac:dyDescent="0.35">
      <c r="A240" s="22">
        <f t="shared" si="53"/>
        <v>222</v>
      </c>
      <c r="B240" s="30" t="s">
        <v>380</v>
      </c>
      <c r="C240" s="276" t="s">
        <v>530</v>
      </c>
      <c r="D240" s="56" t="s">
        <v>436</v>
      </c>
      <c r="E240" s="332">
        <v>374.44299999999998</v>
      </c>
      <c r="F240" s="332">
        <v>374.44299999999998</v>
      </c>
      <c r="G240" s="26" t="str">
        <f>IFERROR(INDEX('WIP-FDN'!D:D,MATCH('Master Sheet'!B240, 'WIP-FDN'!B:B,0)),"")</f>
        <v/>
      </c>
      <c r="H240" s="30"/>
      <c r="I240" s="34"/>
      <c r="J240" s="30"/>
      <c r="K240" s="30"/>
      <c r="L240" s="30"/>
      <c r="M240" s="26" t="s">
        <v>53</v>
      </c>
      <c r="N240" s="29" t="s">
        <v>172</v>
      </c>
      <c r="O240" s="85">
        <v>45412</v>
      </c>
      <c r="P240" s="29" t="s">
        <v>53</v>
      </c>
      <c r="Q240" s="29" t="s">
        <v>230</v>
      </c>
      <c r="R240" s="85">
        <v>45439</v>
      </c>
      <c r="S240" s="29" t="s">
        <v>53</v>
      </c>
      <c r="T240" s="29" t="s">
        <v>230</v>
      </c>
      <c r="U240" s="85">
        <v>45503</v>
      </c>
      <c r="V240" s="34"/>
      <c r="W240" s="29" t="str">
        <f t="array" ref="W240">IF((Y240&lt;&gt;"")*(Z240=""), "WIP", IF((Y240&lt;&gt;"")*(Z240&lt;&gt;""), "Completed", ""))</f>
        <v/>
      </c>
      <c r="X240" s="9" t="str">
        <f t="array" ref="X240">IFERROR(INDEX('WIP-FDN'!E:E, MATCH(1, ('WIP-FDN'!B:B='Master Sheet'!B240)*1, 0)), "")</f>
        <v/>
      </c>
      <c r="Y240" s="81" t="str">
        <f t="array" ref="Y240">IFERROR(IF(INDEX('WIP-FDN'!G:G, MATCH(1, ('WIP-FDN'!B:B=B240)*1, 0)) = "", "", INDEX('WIP-FDN'!G:G, MATCH(1, ('WIP-FDN'!B:B=B240)*1, 0))), "")</f>
        <v/>
      </c>
      <c r="Z240" s="81" t="str">
        <f t="array" ref="Z240">IFERROR(IF(INDEX('WIP-FDN'!H:H, MATCH(1, ('WIP-FDN'!B:B=B240)*1, 0)) = "", "", INDEX('WIP-FDN'!H:H, MATCH(1, ('WIP-FDN'!B:B=B240)*1, 0))), "")</f>
        <v/>
      </c>
      <c r="AA240" s="9" t="str">
        <f t="shared" si="56"/>
        <v/>
      </c>
      <c r="AB240" s="9" t="str">
        <f t="shared" si="55"/>
        <v/>
      </c>
      <c r="AC240" s="81" t="str">
        <f t="shared" si="57"/>
        <v/>
      </c>
      <c r="AD240" s="81" t="str">
        <f t="shared" si="58"/>
        <v/>
      </c>
      <c r="AE240" s="9" t="str">
        <f t="shared" si="51"/>
        <v/>
      </c>
      <c r="AF240" s="9" t="str">
        <f>IFERROR(INDEX('WIP-ERC'!E:E,MATCH(B240, 'WIP-ERC'!B:B,0)),"")</f>
        <v/>
      </c>
      <c r="AG240" s="81" t="str">
        <f>IFERROR(IF(INDEX('WIP-ERC'!G:G,MATCH(B240,'WIP-ERC'!B:B,0))="","",(INDEX('WIP-ERC'!G:G,MATCH(B240,'WIP-ERC'!B:B,0)))),"")</f>
        <v/>
      </c>
      <c r="AH240" s="81" t="str">
        <f>IFERROR(IF(INDEX('WIP-ERC'!H:H,MATCH(B240,'WIP-ERC'!B:B,0))="","",(INDEX('WIP-ERC'!H:H,MATCH(B240,'WIP-ERC'!B:B,0)))),"")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282" t="str">
        <f t="shared" si="52"/>
        <v>CD1-3</v>
      </c>
      <c r="BE240" s="334" t="s">
        <v>777</v>
      </c>
      <c r="BF240" s="334" t="s">
        <v>740</v>
      </c>
      <c r="BG240" s="334" t="s">
        <v>741</v>
      </c>
    </row>
    <row r="241" spans="1:59" s="93" customFormat="1" ht="17.5" x14ac:dyDescent="0.35">
      <c r="A241" s="22">
        <f t="shared" si="53"/>
        <v>223</v>
      </c>
      <c r="B241" s="30" t="s">
        <v>382</v>
      </c>
      <c r="C241" s="276" t="s">
        <v>383</v>
      </c>
      <c r="D241" s="56" t="s">
        <v>437</v>
      </c>
      <c r="E241" s="332">
        <v>464.55900000000003</v>
      </c>
      <c r="F241" s="332">
        <v>464.55900000000003</v>
      </c>
      <c r="G241" s="26" t="str">
        <f>IFERROR(INDEX('WIP-FDN'!D:D,MATCH('Master Sheet'!B241, 'WIP-FDN'!B:B,0)),"")</f>
        <v/>
      </c>
      <c r="H241" s="30"/>
      <c r="I241" s="34"/>
      <c r="J241" s="30"/>
      <c r="K241" s="30"/>
      <c r="L241" s="30"/>
      <c r="M241" s="26" t="s">
        <v>53</v>
      </c>
      <c r="N241" s="29" t="s">
        <v>172</v>
      </c>
      <c r="O241" s="85">
        <v>45412</v>
      </c>
      <c r="P241" s="29" t="s">
        <v>53</v>
      </c>
      <c r="Q241" s="29" t="s">
        <v>230</v>
      </c>
      <c r="R241" s="85">
        <v>45439</v>
      </c>
      <c r="S241" s="29" t="s">
        <v>53</v>
      </c>
      <c r="T241" s="29" t="s">
        <v>230</v>
      </c>
      <c r="U241" s="85">
        <v>45503</v>
      </c>
      <c r="V241" s="34"/>
      <c r="W241" s="29" t="str">
        <f t="array" ref="W241">IF((Y241&lt;&gt;"")*(Z241=""), "WIP", IF((Y241&lt;&gt;"")*(Z241&lt;&gt;""), "Completed", ""))</f>
        <v/>
      </c>
      <c r="X241" s="9" t="str">
        <f t="array" ref="X241">IFERROR(INDEX('WIP-FDN'!E:E, MATCH(1, ('WIP-FDN'!B:B='Master Sheet'!B241)*1, 0)), "")</f>
        <v/>
      </c>
      <c r="Y241" s="81" t="str">
        <f t="array" ref="Y241">IFERROR(IF(INDEX('WIP-FDN'!G:G, MATCH(1, ('WIP-FDN'!B:B=B241)*1, 0)) = "", "", INDEX('WIP-FDN'!G:G, MATCH(1, ('WIP-FDN'!B:B=B241)*1, 0))), "")</f>
        <v/>
      </c>
      <c r="Z241" s="81" t="str">
        <f t="array" ref="Z241">IFERROR(IF(INDEX('WIP-FDN'!H:H, MATCH(1, ('WIP-FDN'!B:B=B241)*1, 0)) = "", "", INDEX('WIP-FDN'!H:H, MATCH(1, ('WIP-FDN'!B:B=B241)*1, 0))), "")</f>
        <v/>
      </c>
      <c r="AA241" s="9" t="str">
        <f t="shared" si="56"/>
        <v/>
      </c>
      <c r="AB241" s="9" t="str">
        <f t="shared" si="55"/>
        <v/>
      </c>
      <c r="AC241" s="81" t="str">
        <f t="shared" si="57"/>
        <v/>
      </c>
      <c r="AD241" s="81" t="str">
        <f t="shared" si="58"/>
        <v/>
      </c>
      <c r="AE241" s="9" t="str">
        <f t="shared" si="51"/>
        <v/>
      </c>
      <c r="AF241" s="9" t="str">
        <f>IFERROR(INDEX('WIP-ERC'!E:E,MATCH(B241, 'WIP-ERC'!B:B,0)),"")</f>
        <v/>
      </c>
      <c r="AG241" s="81" t="str">
        <f>IFERROR(IF(INDEX('WIP-ERC'!G:G,MATCH(B241,'WIP-ERC'!B:B,0))="","",(INDEX('WIP-ERC'!G:G,MATCH(B241,'WIP-ERC'!B:B,0)))),"")</f>
        <v/>
      </c>
      <c r="AH241" s="81" t="str">
        <f>IFERROR(IF(INDEX('WIP-ERC'!H:H,MATCH(B241,'WIP-ERC'!B:B,0))="","",(INDEX('WIP-ERC'!H:H,MATCH(B241,'WIP-ERC'!B:B,0)))),"")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282" t="str">
        <f t="shared" si="52"/>
        <v>CD1+6</v>
      </c>
      <c r="BE241" s="334" t="s">
        <v>777</v>
      </c>
      <c r="BF241" s="334" t="s">
        <v>740</v>
      </c>
      <c r="BG241" s="334" t="s">
        <v>741</v>
      </c>
    </row>
    <row r="242" spans="1:59" s="93" customFormat="1" ht="17.5" x14ac:dyDescent="0.35">
      <c r="A242" s="22">
        <f t="shared" si="53"/>
        <v>224</v>
      </c>
      <c r="B242" s="30" t="s">
        <v>384</v>
      </c>
      <c r="C242" s="276" t="s">
        <v>385</v>
      </c>
      <c r="D242" s="56" t="s">
        <v>207</v>
      </c>
      <c r="E242" s="332">
        <v>373.94400000000002</v>
      </c>
      <c r="F242" s="332">
        <v>373.94400000000002</v>
      </c>
      <c r="G242" s="26" t="str">
        <f>IFERROR(INDEX('WIP-FDN'!D:D,MATCH('Master Sheet'!B242, 'WIP-FDN'!B:B,0)),"")</f>
        <v/>
      </c>
      <c r="H242" s="30"/>
      <c r="I242" s="34"/>
      <c r="J242" s="30"/>
      <c r="K242" s="30"/>
      <c r="L242" s="30"/>
      <c r="M242" s="26" t="s">
        <v>53</v>
      </c>
      <c r="N242" s="29" t="s">
        <v>172</v>
      </c>
      <c r="O242" s="85">
        <v>45412</v>
      </c>
      <c r="P242" s="29" t="s">
        <v>53</v>
      </c>
      <c r="Q242" s="29" t="s">
        <v>230</v>
      </c>
      <c r="R242" s="85">
        <v>45439</v>
      </c>
      <c r="S242" s="29" t="s">
        <v>53</v>
      </c>
      <c r="T242" s="29" t="s">
        <v>230</v>
      </c>
      <c r="U242" s="85">
        <v>45503</v>
      </c>
      <c r="V242" s="34"/>
      <c r="W242" s="29" t="str">
        <f t="array" ref="W242">IF((Y242&lt;&gt;"")*(Z242=""), "WIP", IF((Y242&lt;&gt;"")*(Z242&lt;&gt;""), "Completed", ""))</f>
        <v/>
      </c>
      <c r="X242" s="9" t="str">
        <f t="array" ref="X242">IFERROR(INDEX('WIP-FDN'!E:E, MATCH(1, ('WIP-FDN'!B:B='Master Sheet'!B242)*1, 0)), "")</f>
        <v/>
      </c>
      <c r="Y242" s="81" t="str">
        <f t="array" ref="Y242">IFERROR(IF(INDEX('WIP-FDN'!G:G, MATCH(1, ('WIP-FDN'!B:B=B242)*1, 0)) = "", "", INDEX('WIP-FDN'!G:G, MATCH(1, ('WIP-FDN'!B:B=B242)*1, 0))), "")</f>
        <v/>
      </c>
      <c r="Z242" s="81" t="str">
        <f t="array" ref="Z242">IFERROR(IF(INDEX('WIP-FDN'!H:H, MATCH(1, ('WIP-FDN'!B:B=B242)*1, 0)) = "", "", INDEX('WIP-FDN'!H:H, MATCH(1, ('WIP-FDN'!B:B=B242)*1, 0))), "")</f>
        <v/>
      </c>
      <c r="AA242" s="9" t="str">
        <f t="shared" si="56"/>
        <v/>
      </c>
      <c r="AB242" s="9" t="str">
        <f t="shared" si="55"/>
        <v/>
      </c>
      <c r="AC242" s="81" t="str">
        <f t="shared" si="57"/>
        <v/>
      </c>
      <c r="AD242" s="81" t="str">
        <f t="shared" si="58"/>
        <v/>
      </c>
      <c r="AE242" s="9" t="str">
        <f t="shared" si="51"/>
        <v/>
      </c>
      <c r="AF242" s="9" t="str">
        <f>IFERROR(INDEX('WIP-ERC'!E:E,MATCH(B242, 'WIP-ERC'!B:B,0)),"")</f>
        <v/>
      </c>
      <c r="AG242" s="81" t="str">
        <f>IFERROR(IF(INDEX('WIP-ERC'!G:G,MATCH(B242,'WIP-ERC'!B:B,0))="","",(INDEX('WIP-ERC'!G:G,MATCH(B242,'WIP-ERC'!B:B,0)))),"")</f>
        <v/>
      </c>
      <c r="AH242" s="81" t="str">
        <f>IFERROR(IF(INDEX('WIP-ERC'!H:H,MATCH(B242,'WIP-ERC'!B:B,0))="","",(INDEX('WIP-ERC'!H:H,MATCH(B242,'WIP-ERC'!B:B,0)))),"")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282" t="str">
        <f t="shared" si="52"/>
        <v>CDA+9</v>
      </c>
      <c r="BE242" s="334" t="s">
        <v>777</v>
      </c>
      <c r="BF242" s="334" t="s">
        <v>740</v>
      </c>
      <c r="BG242" s="334" t="s">
        <v>741</v>
      </c>
    </row>
    <row r="243" spans="1:59" s="93" customFormat="1" ht="17.5" x14ac:dyDescent="0.35">
      <c r="A243" s="22">
        <f t="shared" si="53"/>
        <v>225</v>
      </c>
      <c r="B243" s="30" t="s">
        <v>386</v>
      </c>
      <c r="C243" s="276" t="s">
        <v>369</v>
      </c>
      <c r="D243" s="56" t="s">
        <v>207</v>
      </c>
      <c r="E243" s="332">
        <v>412.11200000000002</v>
      </c>
      <c r="F243" s="332">
        <v>412.11200000000002</v>
      </c>
      <c r="G243" s="26" t="str">
        <f>IFERROR(INDEX('WIP-FDN'!D:D,MATCH('Master Sheet'!B243, 'WIP-FDN'!B:B,0)),"")</f>
        <v/>
      </c>
      <c r="H243" s="30"/>
      <c r="I243" s="34"/>
      <c r="J243" s="30"/>
      <c r="K243" s="30"/>
      <c r="L243" s="30"/>
      <c r="M243" s="26" t="s">
        <v>53</v>
      </c>
      <c r="N243" s="29" t="s">
        <v>172</v>
      </c>
      <c r="O243" s="85">
        <v>45412</v>
      </c>
      <c r="P243" s="29" t="s">
        <v>53</v>
      </c>
      <c r="Q243" s="29" t="s">
        <v>230</v>
      </c>
      <c r="R243" s="85">
        <v>45439</v>
      </c>
      <c r="S243" s="29" t="s">
        <v>53</v>
      </c>
      <c r="T243" s="29" t="s">
        <v>230</v>
      </c>
      <c r="U243" s="85">
        <v>45503</v>
      </c>
      <c r="V243" s="34"/>
      <c r="W243" s="29" t="str">
        <f t="array" ref="W243">IF((Y243&lt;&gt;"")*(Z243=""), "WIP", IF((Y243&lt;&gt;"")*(Z243&lt;&gt;""), "Completed", ""))</f>
        <v/>
      </c>
      <c r="X243" s="9" t="str">
        <f t="array" ref="X243">IFERROR(INDEX('WIP-FDN'!E:E, MATCH(1, ('WIP-FDN'!B:B='Master Sheet'!B243)*1, 0)), "")</f>
        <v/>
      </c>
      <c r="Y243" s="81" t="str">
        <f t="array" ref="Y243">IFERROR(IF(INDEX('WIP-FDN'!G:G, MATCH(1, ('WIP-FDN'!B:B=B243)*1, 0)) = "", "", INDEX('WIP-FDN'!G:G, MATCH(1, ('WIP-FDN'!B:B=B243)*1, 0))), "")</f>
        <v/>
      </c>
      <c r="Z243" s="81" t="str">
        <f t="array" ref="Z243">IFERROR(IF(INDEX('WIP-FDN'!H:H, MATCH(1, ('WIP-FDN'!B:B=B243)*1, 0)) = "", "", INDEX('WIP-FDN'!H:H, MATCH(1, ('WIP-FDN'!B:B=B243)*1, 0))), "")</f>
        <v/>
      </c>
      <c r="AA243" s="9" t="str">
        <f t="shared" si="56"/>
        <v/>
      </c>
      <c r="AB243" s="9" t="str">
        <f t="shared" si="55"/>
        <v/>
      </c>
      <c r="AC243" s="81" t="str">
        <f t="shared" si="57"/>
        <v/>
      </c>
      <c r="AD243" s="81" t="str">
        <f t="shared" si="58"/>
        <v/>
      </c>
      <c r="AE243" s="9" t="str">
        <f t="shared" si="51"/>
        <v/>
      </c>
      <c r="AF243" s="9" t="str">
        <f>IFERROR(INDEX('WIP-ERC'!E:E,MATCH(B243, 'WIP-ERC'!B:B,0)),"")</f>
        <v/>
      </c>
      <c r="AG243" s="81" t="str">
        <f>IFERROR(IF(INDEX('WIP-ERC'!G:G,MATCH(B243,'WIP-ERC'!B:B,0))="","",(INDEX('WIP-ERC'!G:G,MATCH(B243,'WIP-ERC'!B:B,0)))),"")</f>
        <v/>
      </c>
      <c r="AH243" s="81" t="str">
        <f>IFERROR(IF(INDEX('WIP-ERC'!H:H,MATCH(B243,'WIP-ERC'!B:B,0))="","",(INDEX('WIP-ERC'!H:H,MATCH(B243,'WIP-ERC'!B:B,0)))),"")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282" t="str">
        <f t="shared" si="52"/>
        <v>CDA+3</v>
      </c>
      <c r="BE243" s="334" t="s">
        <v>742</v>
      </c>
      <c r="BF243" s="334" t="s">
        <v>740</v>
      </c>
      <c r="BG243" s="334" t="s">
        <v>741</v>
      </c>
    </row>
    <row r="244" spans="1:59" s="93" customFormat="1" ht="17.5" x14ac:dyDescent="0.35">
      <c r="A244" s="22">
        <f t="shared" si="53"/>
        <v>226</v>
      </c>
      <c r="B244" s="30" t="s">
        <v>387</v>
      </c>
      <c r="C244" s="276" t="s">
        <v>94</v>
      </c>
      <c r="D244" s="56"/>
      <c r="E244" s="332">
        <v>305.39999999999998</v>
      </c>
      <c r="F244" s="332">
        <v>305.39999999999998</v>
      </c>
      <c r="G244" s="26" t="str">
        <f>IFERROR(INDEX('WIP-FDN'!D:D,MATCH('Master Sheet'!B244, 'WIP-FDN'!B:B,0)),"")</f>
        <v/>
      </c>
      <c r="H244" s="30"/>
      <c r="I244" s="34"/>
      <c r="J244" s="30"/>
      <c r="K244" s="30"/>
      <c r="L244" s="30"/>
      <c r="M244" s="26" t="s">
        <v>53</v>
      </c>
      <c r="N244" s="29" t="s">
        <v>172</v>
      </c>
      <c r="O244" s="85">
        <v>45412</v>
      </c>
      <c r="P244" s="29" t="s">
        <v>53</v>
      </c>
      <c r="Q244" s="29" t="s">
        <v>230</v>
      </c>
      <c r="R244" s="85">
        <v>45439</v>
      </c>
      <c r="S244" s="29" t="s">
        <v>53</v>
      </c>
      <c r="T244" s="29" t="s">
        <v>230</v>
      </c>
      <c r="U244" s="85">
        <v>45602</v>
      </c>
      <c r="V244" s="34"/>
      <c r="W244" s="29" t="str">
        <f t="array" ref="W244">IF((Y244&lt;&gt;"")*(Z244=""), "WIP", IF((Y244&lt;&gt;"")*(Z244&lt;&gt;""), "Completed", ""))</f>
        <v/>
      </c>
      <c r="X244" s="9" t="str">
        <f t="array" ref="X244">IFERROR(INDEX('WIP-FDN'!E:E, MATCH(1, ('WIP-FDN'!B:B='Master Sheet'!B244)*1, 0)), "")</f>
        <v/>
      </c>
      <c r="Y244" s="81" t="str">
        <f t="array" ref="Y244">IFERROR(IF(INDEX('WIP-FDN'!G:G, MATCH(1, ('WIP-FDN'!B:B=B244)*1, 0)) = "", "", INDEX('WIP-FDN'!G:G, MATCH(1, ('WIP-FDN'!B:B=B244)*1, 0))), "")</f>
        <v/>
      </c>
      <c r="Z244" s="81" t="str">
        <f t="array" ref="Z244">IFERROR(IF(INDEX('WIP-FDN'!H:H, MATCH(1, ('WIP-FDN'!B:B=B244)*1, 0)) = "", "", INDEX('WIP-FDN'!H:H, MATCH(1, ('WIP-FDN'!B:B=B244)*1, 0))), "")</f>
        <v/>
      </c>
      <c r="AA244" s="9" t="str">
        <f t="shared" si="56"/>
        <v/>
      </c>
      <c r="AB244" s="9" t="str">
        <f t="shared" si="55"/>
        <v/>
      </c>
      <c r="AC244" s="81" t="str">
        <f t="shared" si="57"/>
        <v/>
      </c>
      <c r="AD244" s="81" t="str">
        <f t="shared" si="58"/>
        <v/>
      </c>
      <c r="AE244" s="9" t="str">
        <f t="shared" si="51"/>
        <v/>
      </c>
      <c r="AF244" s="9" t="str">
        <f>IFERROR(INDEX('WIP-ERC'!E:E,MATCH(B244, 'WIP-ERC'!B:B,0)),"")</f>
        <v/>
      </c>
      <c r="AG244" s="81" t="str">
        <f>IFERROR(IF(INDEX('WIP-ERC'!G:G,MATCH(B244,'WIP-ERC'!B:B,0))="","",(INDEX('WIP-ERC'!G:G,MATCH(B244,'WIP-ERC'!B:B,0)))),"")</f>
        <v/>
      </c>
      <c r="AH244" s="81" t="str">
        <f>IFERROR(IF(INDEX('WIP-ERC'!H:H,MATCH(B244,'WIP-ERC'!B:B,0))="","",(INDEX('WIP-ERC'!H:H,MATCH(B244,'WIP-ERC'!B:B,0)))),"")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282" t="str">
        <f t="shared" si="52"/>
        <v>CDC1+0</v>
      </c>
      <c r="BE244" s="334" t="s">
        <v>742</v>
      </c>
      <c r="BF244" s="334" t="s">
        <v>740</v>
      </c>
      <c r="BG244" s="334" t="s">
        <v>741</v>
      </c>
    </row>
    <row r="245" spans="1:59" s="12" customFormat="1" ht="17.5" x14ac:dyDescent="0.35">
      <c r="A245" s="22">
        <f t="shared" si="53"/>
        <v>227</v>
      </c>
      <c r="B245" s="30" t="s">
        <v>388</v>
      </c>
      <c r="C245" s="276" t="s">
        <v>130</v>
      </c>
      <c r="D245" s="56"/>
      <c r="E245" s="332">
        <v>351.03699999999998</v>
      </c>
      <c r="F245" s="332">
        <v>351.03699999999998</v>
      </c>
      <c r="G245" s="26" t="str">
        <f>IFERROR(INDEX('WIP-FDN'!D:D,MATCH('Master Sheet'!B245, 'WIP-FDN'!B:B,0)),"")</f>
        <v/>
      </c>
      <c r="H245" s="30"/>
      <c r="I245" s="21"/>
      <c r="J245" s="30"/>
      <c r="K245" s="30"/>
      <c r="L245" s="30"/>
      <c r="M245" s="26" t="s">
        <v>53</v>
      </c>
      <c r="N245" s="29" t="s">
        <v>172</v>
      </c>
      <c r="O245" s="85">
        <v>45412</v>
      </c>
      <c r="P245" s="29" t="s">
        <v>53</v>
      </c>
      <c r="Q245" s="29" t="s">
        <v>230</v>
      </c>
      <c r="R245" s="85">
        <v>45439</v>
      </c>
      <c r="S245" s="29" t="s">
        <v>53</v>
      </c>
      <c r="T245" s="29" t="s">
        <v>230</v>
      </c>
      <c r="U245" s="85">
        <v>45602</v>
      </c>
      <c r="V245" s="21"/>
      <c r="W245" s="29" t="str">
        <f t="array" ref="W245">IF((Y245&lt;&gt;"")*(Z245=""), "WIP", IF((Y245&lt;&gt;"")*(Z245&lt;&gt;""), "Completed", ""))</f>
        <v/>
      </c>
      <c r="X245" s="9" t="str">
        <f t="array" ref="X245">IFERROR(INDEX('WIP-FDN'!E:E, MATCH(1, ('WIP-FDN'!B:B='Master Sheet'!B245)*1, 0)), "")</f>
        <v/>
      </c>
      <c r="Y245" s="81" t="str">
        <f t="array" ref="Y245">IFERROR(IF(INDEX('WIP-FDN'!G:G, MATCH(1, ('WIP-FDN'!B:B=B245)*1, 0)) = "", "", INDEX('WIP-FDN'!G:G, MATCH(1, ('WIP-FDN'!B:B=B245)*1, 0))), "")</f>
        <v/>
      </c>
      <c r="Z245" s="81" t="str">
        <f t="array" ref="Z245">IFERROR(IF(INDEX('WIP-FDN'!H:H, MATCH(1, ('WIP-FDN'!B:B=B245)*1, 0)) = "", "", INDEX('WIP-FDN'!H:H, MATCH(1, ('WIP-FDN'!B:B=B245)*1, 0))), "")</f>
        <v/>
      </c>
      <c r="AA245" s="9" t="str">
        <f t="shared" si="56"/>
        <v/>
      </c>
      <c r="AB245" s="9" t="str">
        <f t="shared" si="55"/>
        <v/>
      </c>
      <c r="AC245" s="81" t="str">
        <f t="shared" si="57"/>
        <v/>
      </c>
      <c r="AD245" s="81" t="str">
        <f t="shared" si="58"/>
        <v/>
      </c>
      <c r="AE245" s="9" t="str">
        <f t="shared" si="51"/>
        <v/>
      </c>
      <c r="AF245" s="9" t="str">
        <f>IFERROR(INDEX('WIP-ERC'!E:E,MATCH(B245, 'WIP-ERC'!B:B,0)),"")</f>
        <v/>
      </c>
      <c r="AG245" s="81" t="str">
        <f>IFERROR(IF(INDEX('WIP-ERC'!G:G,MATCH(B245,'WIP-ERC'!B:B,0))="","",(INDEX('WIP-ERC'!G:G,MATCH(B245,'WIP-ERC'!B:B,0)))),"")</f>
        <v/>
      </c>
      <c r="AH245" s="81" t="str">
        <f>IFERROR(IF(INDEX('WIP-ERC'!H:H,MATCH(B245,'WIP-ERC'!B:B,0))="","",(INDEX('WIP-ERC'!H:H,MATCH(B245,'WIP-ERC'!B:B,0)))),"")</f>
        <v/>
      </c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82" t="str">
        <f t="shared" si="52"/>
        <v>CDA-3</v>
      </c>
      <c r="BE245" s="334" t="s">
        <v>742</v>
      </c>
      <c r="BF245" s="334" t="s">
        <v>740</v>
      </c>
      <c r="BG245" s="334" t="s">
        <v>741</v>
      </c>
    </row>
    <row r="246" spans="1:59" s="12" customFormat="1" ht="17.5" x14ac:dyDescent="0.35">
      <c r="A246" s="22">
        <f t="shared" si="53"/>
        <v>228</v>
      </c>
      <c r="B246" s="30" t="s">
        <v>389</v>
      </c>
      <c r="C246" s="276" t="s">
        <v>93</v>
      </c>
      <c r="D246" s="56"/>
      <c r="E246" s="332">
        <v>365.22</v>
      </c>
      <c r="F246" s="332">
        <v>365.22</v>
      </c>
      <c r="G246" s="26" t="str">
        <f>IFERROR(INDEX('WIP-FDN'!D:D,MATCH('Master Sheet'!B246, 'WIP-FDN'!B:B,0)),"")</f>
        <v/>
      </c>
      <c r="H246" s="30"/>
      <c r="I246" s="21"/>
      <c r="J246" s="30"/>
      <c r="K246" s="30"/>
      <c r="L246" s="30"/>
      <c r="M246" s="26" t="s">
        <v>53</v>
      </c>
      <c r="N246" s="29" t="s">
        <v>172</v>
      </c>
      <c r="O246" s="85">
        <v>45412</v>
      </c>
      <c r="P246" s="29" t="s">
        <v>53</v>
      </c>
      <c r="Q246" s="29" t="s">
        <v>230</v>
      </c>
      <c r="R246" s="85">
        <v>45439</v>
      </c>
      <c r="S246" s="29" t="s">
        <v>53</v>
      </c>
      <c r="T246" s="29" t="s">
        <v>230</v>
      </c>
      <c r="U246" s="85">
        <v>45602</v>
      </c>
      <c r="V246" s="21"/>
      <c r="W246" s="29" t="str">
        <f t="array" ref="W246">IF((Y246&lt;&gt;"")*(Z246=""), "WIP", IF((Y246&lt;&gt;"")*(Z246&lt;&gt;""), "Completed", ""))</f>
        <v/>
      </c>
      <c r="X246" s="9" t="str">
        <f t="array" ref="X246">IFERROR(INDEX('WIP-FDN'!E:E, MATCH(1, ('WIP-FDN'!B:B='Master Sheet'!B246)*1, 0)), "")</f>
        <v/>
      </c>
      <c r="Y246" s="81" t="str">
        <f t="array" ref="Y246">IFERROR(IF(INDEX('WIP-FDN'!G:G, MATCH(1, ('WIP-FDN'!B:B=B246)*1, 0)) = "", "", INDEX('WIP-FDN'!G:G, MATCH(1, ('WIP-FDN'!B:B=B246)*1, 0))), "")</f>
        <v/>
      </c>
      <c r="Z246" s="81" t="str">
        <f t="array" ref="Z246">IFERROR(IF(INDEX('WIP-FDN'!H:H, MATCH(1, ('WIP-FDN'!B:B=B246)*1, 0)) = "", "", INDEX('WIP-FDN'!H:H, MATCH(1, ('WIP-FDN'!B:B=B246)*1, 0))), "")</f>
        <v/>
      </c>
      <c r="AA246" s="9" t="str">
        <f t="shared" si="56"/>
        <v/>
      </c>
      <c r="AB246" s="9" t="str">
        <f t="shared" si="55"/>
        <v/>
      </c>
      <c r="AC246" s="81" t="str">
        <f t="shared" si="57"/>
        <v/>
      </c>
      <c r="AD246" s="81" t="str">
        <f t="shared" si="58"/>
        <v/>
      </c>
      <c r="AE246" s="9" t="str">
        <f t="shared" si="51"/>
        <v/>
      </c>
      <c r="AF246" s="9" t="str">
        <f>IFERROR(INDEX('WIP-ERC'!E:E,MATCH(B246, 'WIP-ERC'!B:B,0)),"")</f>
        <v/>
      </c>
      <c r="AG246" s="81" t="str">
        <f>IFERROR(IF(INDEX('WIP-ERC'!G:G,MATCH(B246,'WIP-ERC'!B:B,0))="","",(INDEX('WIP-ERC'!G:G,MATCH(B246,'WIP-ERC'!B:B,0)))),"")</f>
        <v/>
      </c>
      <c r="AH246" s="81" t="str">
        <f>IFERROR(IF(INDEX('WIP-ERC'!H:H,MATCH(B246,'WIP-ERC'!B:B,0))="","",(INDEX('WIP-ERC'!H:H,MATCH(B246,'WIP-ERC'!B:B,0)))),"")</f>
        <v/>
      </c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82" t="str">
        <f t="shared" si="52"/>
        <v>CDA+0</v>
      </c>
      <c r="BE246" s="334" t="s">
        <v>742</v>
      </c>
      <c r="BF246" s="334" t="s">
        <v>740</v>
      </c>
      <c r="BG246" s="334" t="s">
        <v>741</v>
      </c>
    </row>
    <row r="247" spans="1:59" s="12" customFormat="1" ht="17.5" x14ac:dyDescent="0.35">
      <c r="A247" s="22">
        <f t="shared" si="53"/>
        <v>229</v>
      </c>
      <c r="B247" s="30" t="s">
        <v>390</v>
      </c>
      <c r="C247" s="276" t="s">
        <v>369</v>
      </c>
      <c r="D247" s="56"/>
      <c r="E247" s="332">
        <v>234.83</v>
      </c>
      <c r="F247" s="332">
        <v>234.83</v>
      </c>
      <c r="G247" s="26" t="str">
        <f>IFERROR(INDEX('WIP-FDN'!D:D,MATCH('Master Sheet'!B247, 'WIP-FDN'!B:B,0)),"")</f>
        <v/>
      </c>
      <c r="H247" s="30"/>
      <c r="I247" s="305"/>
      <c r="J247" s="30"/>
      <c r="K247" s="30"/>
      <c r="L247" s="30"/>
      <c r="M247" s="26" t="s">
        <v>53</v>
      </c>
      <c r="N247" s="29" t="s">
        <v>172</v>
      </c>
      <c r="O247" s="85">
        <v>45412</v>
      </c>
      <c r="P247" s="29" t="s">
        <v>53</v>
      </c>
      <c r="Q247" s="29" t="s">
        <v>230</v>
      </c>
      <c r="R247" s="85">
        <v>45439</v>
      </c>
      <c r="S247" s="29" t="s">
        <v>53</v>
      </c>
      <c r="T247" s="29" t="s">
        <v>230</v>
      </c>
      <c r="U247" s="85">
        <v>45602</v>
      </c>
      <c r="V247" s="21"/>
      <c r="W247" s="29" t="str">
        <f t="array" ref="W247">IF((Y247&lt;&gt;"")*(Z247=""), "WIP", IF((Y247&lt;&gt;"")*(Z247&lt;&gt;""), "Completed", ""))</f>
        <v/>
      </c>
      <c r="X247" s="9" t="str">
        <f t="array" ref="X247">IFERROR(INDEX('WIP-FDN'!E:E, MATCH(1, ('WIP-FDN'!B:B='Master Sheet'!B247)*1, 0)), "")</f>
        <v/>
      </c>
      <c r="Y247" s="81" t="str">
        <f t="array" ref="Y247">IFERROR(IF(INDEX('WIP-FDN'!G:G, MATCH(1, ('WIP-FDN'!B:B=B247)*1, 0)) = "", "", INDEX('WIP-FDN'!G:G, MATCH(1, ('WIP-FDN'!B:B=B247)*1, 0))), "")</f>
        <v/>
      </c>
      <c r="Z247" s="81" t="str">
        <f t="array" ref="Z247">IFERROR(IF(INDEX('WIP-FDN'!H:H, MATCH(1, ('WIP-FDN'!B:B=B247)*1, 0)) = "", "", INDEX('WIP-FDN'!H:H, MATCH(1, ('WIP-FDN'!B:B=B247)*1, 0))), "")</f>
        <v/>
      </c>
      <c r="AA247" s="9" t="str">
        <f t="shared" si="56"/>
        <v/>
      </c>
      <c r="AB247" s="9" t="str">
        <f t="shared" si="55"/>
        <v/>
      </c>
      <c r="AC247" s="81" t="str">
        <f t="shared" si="57"/>
        <v/>
      </c>
      <c r="AD247" s="81" t="str">
        <f t="shared" si="58"/>
        <v/>
      </c>
      <c r="AE247" s="9" t="str">
        <f t="shared" si="51"/>
        <v/>
      </c>
      <c r="AF247" s="9" t="str">
        <f>IFERROR(INDEX('WIP-ERC'!E:E,MATCH(B247, 'WIP-ERC'!B:B,0)),"")</f>
        <v/>
      </c>
      <c r="AG247" s="81" t="str">
        <f>IFERROR(IF(INDEX('WIP-ERC'!G:G,MATCH(B247,'WIP-ERC'!B:B,0))="","",(INDEX('WIP-ERC'!G:G,MATCH(B247,'WIP-ERC'!B:B,0)))),"")</f>
        <v/>
      </c>
      <c r="AH247" s="81" t="str">
        <f>IFERROR(IF(INDEX('WIP-ERC'!H:H,MATCH(B247,'WIP-ERC'!B:B,0))="","",(INDEX('WIP-ERC'!H:H,MATCH(B247,'WIP-ERC'!B:B,0)))),"")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82" t="str">
        <f t="shared" si="52"/>
        <v>CDA+3</v>
      </c>
      <c r="BE247" s="334" t="s">
        <v>742</v>
      </c>
      <c r="BF247" s="334" t="s">
        <v>740</v>
      </c>
      <c r="BG247" s="334" t="s">
        <v>741</v>
      </c>
    </row>
    <row r="248" spans="1:59" s="12" customFormat="1" ht="17.5" x14ac:dyDescent="0.35">
      <c r="A248" s="22">
        <f t="shared" si="53"/>
        <v>230</v>
      </c>
      <c r="B248" s="30" t="s">
        <v>391</v>
      </c>
      <c r="C248" s="276" t="s">
        <v>363</v>
      </c>
      <c r="D248" s="56"/>
      <c r="E248" s="332">
        <v>377.17200000000003</v>
      </c>
      <c r="F248" s="332">
        <v>377.17200000000003</v>
      </c>
      <c r="G248" s="26" t="str">
        <f>IFERROR(INDEX('WIP-FDN'!D:D,MATCH('Master Sheet'!B248, 'WIP-FDN'!B:B,0)),"")</f>
        <v/>
      </c>
      <c r="H248" s="30"/>
      <c r="I248" s="305" t="s">
        <v>686</v>
      </c>
      <c r="J248" s="30"/>
      <c r="K248" s="30"/>
      <c r="L248" s="30"/>
      <c r="M248" s="26" t="s">
        <v>53</v>
      </c>
      <c r="N248" s="29" t="s">
        <v>172</v>
      </c>
      <c r="O248" s="85">
        <v>45412</v>
      </c>
      <c r="P248" s="29" t="s">
        <v>53</v>
      </c>
      <c r="Q248" s="29" t="s">
        <v>230</v>
      </c>
      <c r="R248" s="85">
        <v>45440</v>
      </c>
      <c r="S248" s="29" t="s">
        <v>53</v>
      </c>
      <c r="T248" s="29" t="s">
        <v>230</v>
      </c>
      <c r="U248" s="85">
        <v>45602</v>
      </c>
      <c r="V248" s="21"/>
      <c r="W248" s="29" t="str">
        <f t="array" ref="W248">IF((Y248&lt;&gt;"")*(Z248=""), "WIP", IF((Y248&lt;&gt;"")*(Z248&lt;&gt;""), "Completed", ""))</f>
        <v/>
      </c>
      <c r="X248" s="9" t="str">
        <f t="array" ref="X248">IFERROR(INDEX('WIP-FDN'!E:E, MATCH(1, ('WIP-FDN'!B:B='Master Sheet'!B248)*1, 0)), "")</f>
        <v/>
      </c>
      <c r="Y248" s="81" t="str">
        <f t="array" ref="Y248">IFERROR(IF(INDEX('WIP-FDN'!G:G, MATCH(1, ('WIP-FDN'!B:B=B248)*1, 0)) = "", "", INDEX('WIP-FDN'!G:G, MATCH(1, ('WIP-FDN'!B:B=B248)*1, 0))), "")</f>
        <v/>
      </c>
      <c r="Z248" s="81" t="str">
        <f t="array" ref="Z248">IFERROR(IF(INDEX('WIP-FDN'!H:H, MATCH(1, ('WIP-FDN'!B:B=B248)*1, 0)) = "", "", INDEX('WIP-FDN'!H:H, MATCH(1, ('WIP-FDN'!B:B=B248)*1, 0))), "")</f>
        <v/>
      </c>
      <c r="AA248" s="9" t="str">
        <f t="shared" si="56"/>
        <v/>
      </c>
      <c r="AB248" s="9" t="str">
        <f t="shared" si="55"/>
        <v/>
      </c>
      <c r="AC248" s="81" t="str">
        <f t="shared" si="57"/>
        <v/>
      </c>
      <c r="AD248" s="81" t="str">
        <f t="shared" si="58"/>
        <v/>
      </c>
      <c r="AE248" s="9" t="str">
        <f t="shared" si="51"/>
        <v/>
      </c>
      <c r="AF248" s="9" t="str">
        <f>IFERROR(INDEX('WIP-ERC'!E:E,MATCH(B248, 'WIP-ERC'!B:B,0)),"")</f>
        <v/>
      </c>
      <c r="AG248" s="81" t="str">
        <f>IFERROR(IF(INDEX('WIP-ERC'!G:G,MATCH(B248,'WIP-ERC'!B:B,0))="","",(INDEX('WIP-ERC'!G:G,MATCH(B248,'WIP-ERC'!B:B,0)))),"")</f>
        <v/>
      </c>
      <c r="AH248" s="81" t="str">
        <f>IFERROR(IF(INDEX('WIP-ERC'!H:H,MATCH(B248,'WIP-ERC'!B:B,0))="","",(INDEX('WIP-ERC'!H:H,MATCH(B248,'WIP-ERC'!B:B,0)))),"")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82" t="str">
        <f t="shared" si="52"/>
        <v>CDC2+0</v>
      </c>
      <c r="BE248" s="334" t="s">
        <v>742</v>
      </c>
      <c r="BF248" s="334" t="s">
        <v>740</v>
      </c>
      <c r="BG248" s="334" t="s">
        <v>741</v>
      </c>
    </row>
    <row r="249" spans="1:59" s="12" customFormat="1" ht="17.5" x14ac:dyDescent="0.35">
      <c r="A249" s="22">
        <f t="shared" si="53"/>
        <v>231</v>
      </c>
      <c r="B249" s="30" t="s">
        <v>392</v>
      </c>
      <c r="C249" s="276" t="s">
        <v>93</v>
      </c>
      <c r="D249" s="56"/>
      <c r="E249" s="332">
        <v>365.19099999999997</v>
      </c>
      <c r="F249" s="332">
        <v>365.19099999999997</v>
      </c>
      <c r="G249" s="26" t="str">
        <f>IFERROR(INDEX('WIP-FDN'!D:D,MATCH('Master Sheet'!B249, 'WIP-FDN'!B:B,0)),"")</f>
        <v/>
      </c>
      <c r="H249" s="30"/>
      <c r="I249" s="21"/>
      <c r="J249" s="30"/>
      <c r="K249" s="30"/>
      <c r="L249" s="30"/>
      <c r="M249" s="26" t="s">
        <v>53</v>
      </c>
      <c r="N249" s="29" t="s">
        <v>172</v>
      </c>
      <c r="O249" s="85">
        <v>45412</v>
      </c>
      <c r="P249" s="29" t="s">
        <v>53</v>
      </c>
      <c r="Q249" s="29" t="s">
        <v>230</v>
      </c>
      <c r="R249" s="85">
        <v>45440</v>
      </c>
      <c r="S249" s="29" t="s">
        <v>53</v>
      </c>
      <c r="T249" s="29" t="s">
        <v>230</v>
      </c>
      <c r="U249" s="85">
        <v>45602</v>
      </c>
      <c r="V249" s="21"/>
      <c r="W249" s="29" t="str">
        <f t="array" ref="W249">IF((Y249&lt;&gt;"")*(Z249=""), "WIP", IF((Y249&lt;&gt;"")*(Z249&lt;&gt;""), "Completed", ""))</f>
        <v/>
      </c>
      <c r="X249" s="9" t="str">
        <f t="array" ref="X249">IFERROR(INDEX('WIP-FDN'!E:E, MATCH(1, ('WIP-FDN'!B:B='Master Sheet'!B249)*1, 0)), "")</f>
        <v/>
      </c>
      <c r="Y249" s="81" t="str">
        <f t="array" ref="Y249">IFERROR(IF(INDEX('WIP-FDN'!G:G, MATCH(1, ('WIP-FDN'!B:B=B249)*1, 0)) = "", "", INDEX('WIP-FDN'!G:G, MATCH(1, ('WIP-FDN'!B:B=B249)*1, 0))), "")</f>
        <v/>
      </c>
      <c r="Z249" s="81" t="str">
        <f t="array" ref="Z249">IFERROR(IF(INDEX('WIP-FDN'!H:H, MATCH(1, ('WIP-FDN'!B:B=B249)*1, 0)) = "", "", INDEX('WIP-FDN'!H:H, MATCH(1, ('WIP-FDN'!B:B=B249)*1, 0))), "")</f>
        <v/>
      </c>
      <c r="AA249" s="9" t="str">
        <f t="shared" si="56"/>
        <v/>
      </c>
      <c r="AB249" s="9" t="str">
        <f t="shared" si="55"/>
        <v/>
      </c>
      <c r="AC249" s="81" t="str">
        <f t="shared" si="57"/>
        <v/>
      </c>
      <c r="AD249" s="81" t="str">
        <f t="shared" si="58"/>
        <v/>
      </c>
      <c r="AE249" s="9" t="str">
        <f t="shared" si="51"/>
        <v/>
      </c>
      <c r="AF249" s="9" t="str">
        <f>IFERROR(INDEX('WIP-ERC'!E:E,MATCH(B249, 'WIP-ERC'!B:B,0)),"")</f>
        <v/>
      </c>
      <c r="AG249" s="81" t="str">
        <f>IFERROR(IF(INDEX('WIP-ERC'!G:G,MATCH(B249,'WIP-ERC'!B:B,0))="","",(INDEX('WIP-ERC'!G:G,MATCH(B249,'WIP-ERC'!B:B,0)))),"")</f>
        <v/>
      </c>
      <c r="AH249" s="81" t="str">
        <f>IFERROR(IF(INDEX('WIP-ERC'!H:H,MATCH(B249,'WIP-ERC'!B:B,0))="","",(INDEX('WIP-ERC'!H:H,MATCH(B249,'WIP-ERC'!B:B,0)))),"")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82" t="str">
        <f t="shared" si="52"/>
        <v>CDA+0</v>
      </c>
      <c r="BE249" s="334" t="s">
        <v>742</v>
      </c>
      <c r="BF249" s="334" t="s">
        <v>740</v>
      </c>
      <c r="BG249" s="334" t="s">
        <v>741</v>
      </c>
    </row>
    <row r="250" spans="1:59" s="12" customFormat="1" ht="17.5" x14ac:dyDescent="0.35">
      <c r="A250" s="22">
        <f t="shared" si="53"/>
        <v>232</v>
      </c>
      <c r="B250" s="30" t="s">
        <v>393</v>
      </c>
      <c r="C250" s="276" t="s">
        <v>130</v>
      </c>
      <c r="D250" s="56"/>
      <c r="E250" s="332">
        <v>362.96600000000001</v>
      </c>
      <c r="F250" s="332">
        <v>362.96600000000001</v>
      </c>
      <c r="G250" s="26" t="str">
        <f>IFERROR(INDEX('WIP-FDN'!D:D,MATCH('Master Sheet'!B250, 'WIP-FDN'!B:B,0)),"")</f>
        <v/>
      </c>
      <c r="H250" s="30"/>
      <c r="I250" s="21"/>
      <c r="J250" s="30"/>
      <c r="K250" s="30"/>
      <c r="L250" s="30"/>
      <c r="M250" s="26" t="s">
        <v>53</v>
      </c>
      <c r="N250" s="29" t="s">
        <v>172</v>
      </c>
      <c r="O250" s="85">
        <v>45412</v>
      </c>
      <c r="P250" s="29" t="s">
        <v>53</v>
      </c>
      <c r="Q250" s="29" t="s">
        <v>230</v>
      </c>
      <c r="R250" s="85">
        <v>45440</v>
      </c>
      <c r="S250" s="29" t="s">
        <v>53</v>
      </c>
      <c r="T250" s="29" t="s">
        <v>230</v>
      </c>
      <c r="U250" s="85">
        <v>45602</v>
      </c>
      <c r="V250" s="21"/>
      <c r="W250" s="29" t="str">
        <f t="array" ref="W250">IF((Y250&lt;&gt;"")*(Z250=""), "WIP", IF((Y250&lt;&gt;"")*(Z250&lt;&gt;""), "Completed", ""))</f>
        <v/>
      </c>
      <c r="X250" s="9" t="str">
        <f t="array" ref="X250">IFERROR(INDEX('WIP-FDN'!E:E, MATCH(1, ('WIP-FDN'!B:B='Master Sheet'!B250)*1, 0)), "")</f>
        <v/>
      </c>
      <c r="Y250" s="81" t="str">
        <f t="array" ref="Y250">IFERROR(IF(INDEX('WIP-FDN'!G:G, MATCH(1, ('WIP-FDN'!B:B=B250)*1, 0)) = "", "", INDEX('WIP-FDN'!G:G, MATCH(1, ('WIP-FDN'!B:B=B250)*1, 0))), "")</f>
        <v/>
      </c>
      <c r="Z250" s="81" t="str">
        <f t="array" ref="Z250">IFERROR(IF(INDEX('WIP-FDN'!H:H, MATCH(1, ('WIP-FDN'!B:B=B250)*1, 0)) = "", "", INDEX('WIP-FDN'!H:H, MATCH(1, ('WIP-FDN'!B:B=B250)*1, 0))), "")</f>
        <v/>
      </c>
      <c r="AA250" s="9" t="str">
        <f t="shared" si="56"/>
        <v/>
      </c>
      <c r="AB250" s="9" t="str">
        <f t="shared" si="55"/>
        <v/>
      </c>
      <c r="AC250" s="81" t="str">
        <f t="shared" si="57"/>
        <v/>
      </c>
      <c r="AD250" s="81" t="str">
        <f t="shared" si="58"/>
        <v/>
      </c>
      <c r="AE250" s="9" t="str">
        <f t="shared" si="51"/>
        <v/>
      </c>
      <c r="AF250" s="9" t="str">
        <f>IFERROR(INDEX('WIP-ERC'!E:E,MATCH(B250, 'WIP-ERC'!B:B,0)),"")</f>
        <v/>
      </c>
      <c r="AG250" s="81" t="str">
        <f>IFERROR(IF(INDEX('WIP-ERC'!G:G,MATCH(B250,'WIP-ERC'!B:B,0))="","",(INDEX('WIP-ERC'!G:G,MATCH(B250,'WIP-ERC'!B:B,0)))),"")</f>
        <v/>
      </c>
      <c r="AH250" s="81" t="str">
        <f>IFERROR(IF(INDEX('WIP-ERC'!H:H,MATCH(B250,'WIP-ERC'!B:B,0))="","",(INDEX('WIP-ERC'!H:H,MATCH(B250,'WIP-ERC'!B:B,0)))),"")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82" t="str">
        <f t="shared" si="52"/>
        <v>CDA-3</v>
      </c>
      <c r="BE250" s="334" t="s">
        <v>742</v>
      </c>
      <c r="BF250" s="334" t="s">
        <v>740</v>
      </c>
      <c r="BG250" s="334" t="s">
        <v>741</v>
      </c>
    </row>
    <row r="251" spans="1:59" s="12" customFormat="1" ht="17.5" x14ac:dyDescent="0.35">
      <c r="A251" s="22">
        <f t="shared" si="53"/>
        <v>233</v>
      </c>
      <c r="B251" s="30" t="s">
        <v>394</v>
      </c>
      <c r="C251" s="276" t="s">
        <v>93</v>
      </c>
      <c r="D251" s="56"/>
      <c r="E251" s="332">
        <v>338.89800000000002</v>
      </c>
      <c r="F251" s="332">
        <v>338.89800000000002</v>
      </c>
      <c r="G251" s="26" t="str">
        <f>IFERROR(INDEX('WIP-FDN'!D:D,MATCH('Master Sheet'!B251, 'WIP-FDN'!B:B,0)),"")</f>
        <v/>
      </c>
      <c r="H251" s="30"/>
      <c r="I251" s="21"/>
      <c r="J251" s="30"/>
      <c r="K251" s="30"/>
      <c r="L251" s="30"/>
      <c r="M251" s="26" t="s">
        <v>53</v>
      </c>
      <c r="N251" s="29" t="s">
        <v>172</v>
      </c>
      <c r="O251" s="85">
        <v>45412</v>
      </c>
      <c r="P251" s="29" t="s">
        <v>53</v>
      </c>
      <c r="Q251" s="29" t="s">
        <v>230</v>
      </c>
      <c r="R251" s="85">
        <v>45440</v>
      </c>
      <c r="S251" s="29" t="s">
        <v>53</v>
      </c>
      <c r="T251" s="29" t="s">
        <v>230</v>
      </c>
      <c r="U251" s="85">
        <v>45602</v>
      </c>
      <c r="V251" s="21"/>
      <c r="W251" s="29" t="str">
        <f t="array" ref="W251">IF((Y251&lt;&gt;"")*(Z251=""), "WIP", IF((Y251&lt;&gt;"")*(Z251&lt;&gt;""), "Completed", ""))</f>
        <v/>
      </c>
      <c r="X251" s="9" t="str">
        <f t="array" ref="X251">IFERROR(INDEX('WIP-FDN'!E:E, MATCH(1, ('WIP-FDN'!B:B='Master Sheet'!B251)*1, 0)), "")</f>
        <v/>
      </c>
      <c r="Y251" s="81" t="str">
        <f t="array" ref="Y251">IFERROR(IF(INDEX('WIP-FDN'!G:G, MATCH(1, ('WIP-FDN'!B:B=B251)*1, 0)) = "", "", INDEX('WIP-FDN'!G:G, MATCH(1, ('WIP-FDN'!B:B=B251)*1, 0))), "")</f>
        <v/>
      </c>
      <c r="Z251" s="81" t="str">
        <f t="array" ref="Z251">IFERROR(IF(INDEX('WIP-FDN'!H:H, MATCH(1, ('WIP-FDN'!B:B=B251)*1, 0)) = "", "", INDEX('WIP-FDN'!H:H, MATCH(1, ('WIP-FDN'!B:B=B251)*1, 0))), "")</f>
        <v/>
      </c>
      <c r="AA251" s="9" t="str">
        <f t="shared" si="56"/>
        <v/>
      </c>
      <c r="AB251" s="9" t="str">
        <f t="shared" si="55"/>
        <v/>
      </c>
      <c r="AC251" s="81" t="str">
        <f t="shared" si="57"/>
        <v/>
      </c>
      <c r="AD251" s="81" t="str">
        <f t="shared" si="58"/>
        <v/>
      </c>
      <c r="AE251" s="9" t="str">
        <f t="shared" si="51"/>
        <v/>
      </c>
      <c r="AF251" s="9" t="str">
        <f>IFERROR(INDEX('WIP-ERC'!E:E,MATCH(B251, 'WIP-ERC'!B:B,0)),"")</f>
        <v/>
      </c>
      <c r="AG251" s="81" t="str">
        <f>IFERROR(IF(INDEX('WIP-ERC'!G:G,MATCH(B251,'WIP-ERC'!B:B,0))="","",(INDEX('WIP-ERC'!G:G,MATCH(B251,'WIP-ERC'!B:B,0)))),"")</f>
        <v/>
      </c>
      <c r="AH251" s="81" t="str">
        <f>IFERROR(IF(INDEX('WIP-ERC'!H:H,MATCH(B251,'WIP-ERC'!B:B,0))="","",(INDEX('WIP-ERC'!H:H,MATCH(B251,'WIP-ERC'!B:B,0)))),"")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82" t="str">
        <f t="shared" si="52"/>
        <v>CDA+0</v>
      </c>
      <c r="BE251" s="334" t="s">
        <v>742</v>
      </c>
      <c r="BF251" s="334" t="s">
        <v>740</v>
      </c>
      <c r="BG251" s="334" t="s">
        <v>741</v>
      </c>
    </row>
    <row r="252" spans="1:59" s="12" customFormat="1" ht="17.5" x14ac:dyDescent="0.35">
      <c r="A252" s="22">
        <f t="shared" si="53"/>
        <v>234</v>
      </c>
      <c r="B252" s="30" t="s">
        <v>395</v>
      </c>
      <c r="C252" s="276" t="s">
        <v>93</v>
      </c>
      <c r="D252" s="56"/>
      <c r="E252" s="332">
        <v>341.06400000000002</v>
      </c>
      <c r="F252" s="332">
        <v>341.06400000000002</v>
      </c>
      <c r="G252" s="26" t="str">
        <f>IFERROR(INDEX('WIP-FDN'!D:D,MATCH('Master Sheet'!B252, 'WIP-FDN'!B:B,0)),"")</f>
        <v/>
      </c>
      <c r="H252" s="30"/>
      <c r="I252" s="21"/>
      <c r="J252" s="30"/>
      <c r="K252" s="30"/>
      <c r="L252" s="30"/>
      <c r="M252" s="26" t="s">
        <v>53</v>
      </c>
      <c r="N252" s="29" t="s">
        <v>172</v>
      </c>
      <c r="O252" s="85">
        <v>45412</v>
      </c>
      <c r="P252" s="29" t="s">
        <v>53</v>
      </c>
      <c r="Q252" s="29" t="s">
        <v>230</v>
      </c>
      <c r="R252" s="85">
        <v>45440</v>
      </c>
      <c r="S252" s="29" t="s">
        <v>53</v>
      </c>
      <c r="T252" s="29" t="s">
        <v>230</v>
      </c>
      <c r="U252" s="85">
        <v>45602</v>
      </c>
      <c r="V252" s="21"/>
      <c r="W252" s="29" t="str">
        <f t="array" ref="W252">IF((Y252&lt;&gt;"")*(Z252=""), "WIP", IF((Y252&lt;&gt;"")*(Z252&lt;&gt;""), "Completed", ""))</f>
        <v/>
      </c>
      <c r="X252" s="9" t="str">
        <f t="array" ref="X252">IFERROR(INDEX('WIP-FDN'!E:E, MATCH(1, ('WIP-FDN'!B:B='Master Sheet'!B252)*1, 0)), "")</f>
        <v/>
      </c>
      <c r="Y252" s="81" t="str">
        <f t="array" ref="Y252">IFERROR(IF(INDEX('WIP-FDN'!G:G, MATCH(1, ('WIP-FDN'!B:B=B252)*1, 0)) = "", "", INDEX('WIP-FDN'!G:G, MATCH(1, ('WIP-FDN'!B:B=B252)*1, 0))), "")</f>
        <v/>
      </c>
      <c r="Z252" s="81" t="str">
        <f t="array" ref="Z252">IFERROR(IF(INDEX('WIP-FDN'!H:H, MATCH(1, ('WIP-FDN'!B:B=B252)*1, 0)) = "", "", INDEX('WIP-FDN'!H:H, MATCH(1, ('WIP-FDN'!B:B=B252)*1, 0))), "")</f>
        <v/>
      </c>
      <c r="AA252" s="9" t="str">
        <f t="shared" si="56"/>
        <v/>
      </c>
      <c r="AB252" s="9" t="str">
        <f t="shared" si="55"/>
        <v/>
      </c>
      <c r="AC252" s="81" t="str">
        <f t="shared" si="57"/>
        <v/>
      </c>
      <c r="AD252" s="81" t="str">
        <f t="shared" si="58"/>
        <v/>
      </c>
      <c r="AE252" s="9" t="str">
        <f t="shared" si="51"/>
        <v/>
      </c>
      <c r="AF252" s="9" t="str">
        <f>IFERROR(INDEX('WIP-ERC'!E:E,MATCH(B252, 'WIP-ERC'!B:B,0)),"")</f>
        <v/>
      </c>
      <c r="AG252" s="81" t="str">
        <f>IFERROR(IF(INDEX('WIP-ERC'!G:G,MATCH(B252,'WIP-ERC'!B:B,0))="","",(INDEX('WIP-ERC'!G:G,MATCH(B252,'WIP-ERC'!B:B,0)))),"")</f>
        <v/>
      </c>
      <c r="AH252" s="81" t="str">
        <f>IFERROR(IF(INDEX('WIP-ERC'!H:H,MATCH(B252,'WIP-ERC'!B:B,0))="","",(INDEX('WIP-ERC'!H:H,MATCH(B252,'WIP-ERC'!B:B,0)))),"")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82" t="str">
        <f t="shared" si="52"/>
        <v>CDA+0</v>
      </c>
      <c r="BE252" s="334" t="s">
        <v>742</v>
      </c>
      <c r="BF252" s="334" t="s">
        <v>740</v>
      </c>
      <c r="BG252" s="334" t="s">
        <v>741</v>
      </c>
    </row>
    <row r="253" spans="1:59" s="12" customFormat="1" ht="17.5" x14ac:dyDescent="0.35">
      <c r="A253" s="22">
        <f t="shared" si="53"/>
        <v>235</v>
      </c>
      <c r="B253" s="30" t="s">
        <v>396</v>
      </c>
      <c r="C253" s="276" t="s">
        <v>130</v>
      </c>
      <c r="D253" s="56"/>
      <c r="E253" s="332">
        <v>347.31099999999998</v>
      </c>
      <c r="F253" s="332">
        <v>347.31099999999998</v>
      </c>
      <c r="G253" s="26" t="str">
        <f>IFERROR(INDEX('WIP-FDN'!D:D,MATCH('Master Sheet'!B253, 'WIP-FDN'!B:B,0)),"")</f>
        <v/>
      </c>
      <c r="H253" s="30"/>
      <c r="I253" s="21"/>
      <c r="J253" s="30"/>
      <c r="K253" s="30"/>
      <c r="L253" s="30"/>
      <c r="M253" s="26" t="s">
        <v>53</v>
      </c>
      <c r="N253" s="29" t="s">
        <v>172</v>
      </c>
      <c r="O253" s="85">
        <v>45412</v>
      </c>
      <c r="P253" s="29" t="s">
        <v>53</v>
      </c>
      <c r="Q253" s="29" t="s">
        <v>230</v>
      </c>
      <c r="R253" s="85">
        <v>45440</v>
      </c>
      <c r="S253" s="29" t="s">
        <v>53</v>
      </c>
      <c r="T253" s="29" t="s">
        <v>230</v>
      </c>
      <c r="U253" s="85">
        <v>45602</v>
      </c>
      <c r="V253" s="21"/>
      <c r="W253" s="29" t="str">
        <f t="array" ref="W253">IF((Y253&lt;&gt;"")*(Z253=""), "WIP", IF((Y253&lt;&gt;"")*(Z253&lt;&gt;""), "Completed", ""))</f>
        <v/>
      </c>
      <c r="X253" s="9" t="str">
        <f t="array" ref="X253">IFERROR(INDEX('WIP-FDN'!E:E, MATCH(1, ('WIP-FDN'!B:B='Master Sheet'!B253)*1, 0)), "")</f>
        <v/>
      </c>
      <c r="Y253" s="81" t="str">
        <f t="array" ref="Y253">IFERROR(IF(INDEX('WIP-FDN'!G:G, MATCH(1, ('WIP-FDN'!B:B=B253)*1, 0)) = "", "", INDEX('WIP-FDN'!G:G, MATCH(1, ('WIP-FDN'!B:B=B253)*1, 0))), "")</f>
        <v/>
      </c>
      <c r="Z253" s="81" t="str">
        <f t="array" ref="Z253">IFERROR(IF(INDEX('WIP-FDN'!H:H, MATCH(1, ('WIP-FDN'!B:B=B253)*1, 0)) = "", "", INDEX('WIP-FDN'!H:H, MATCH(1, ('WIP-FDN'!B:B=B253)*1, 0))), "")</f>
        <v/>
      </c>
      <c r="AA253" s="9"/>
      <c r="AB253" s="9" t="str">
        <f t="shared" si="55"/>
        <v/>
      </c>
      <c r="AC253" s="81"/>
      <c r="AD253" s="81"/>
      <c r="AE253" s="9" t="str">
        <f t="shared" si="51"/>
        <v/>
      </c>
      <c r="AF253" s="9" t="str">
        <f>IFERROR(INDEX('WIP-ERC'!E:E,MATCH(B253, 'WIP-ERC'!B:B,0)),"")</f>
        <v/>
      </c>
      <c r="AG253" s="81" t="str">
        <f>IFERROR(IF(INDEX('WIP-ERC'!G:G,MATCH(B253,'WIP-ERC'!B:B,0))="","",(INDEX('WIP-ERC'!G:G,MATCH(B253,'WIP-ERC'!B:B,0)))),"")</f>
        <v/>
      </c>
      <c r="AH253" s="81" t="str">
        <f>IFERROR(IF(INDEX('WIP-ERC'!H:H,MATCH(B253,'WIP-ERC'!B:B,0))="","",(INDEX('WIP-ERC'!H:H,MATCH(B253,'WIP-ERC'!B:B,0)))),"")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82" t="str">
        <f t="shared" si="52"/>
        <v>CDA-3</v>
      </c>
      <c r="BE253" s="334" t="s">
        <v>742</v>
      </c>
      <c r="BF253" s="334" t="s">
        <v>740</v>
      </c>
      <c r="BG253" s="334" t="s">
        <v>741</v>
      </c>
    </row>
    <row r="254" spans="1:59" s="12" customFormat="1" ht="17.5" x14ac:dyDescent="0.35">
      <c r="A254" s="22">
        <f t="shared" si="53"/>
        <v>236</v>
      </c>
      <c r="B254" s="30" t="s">
        <v>397</v>
      </c>
      <c r="C254" s="276" t="s">
        <v>367</v>
      </c>
      <c r="D254" s="56"/>
      <c r="E254" s="332">
        <v>379.36700000000002</v>
      </c>
      <c r="F254" s="332">
        <v>379.36700000000002</v>
      </c>
      <c r="G254" s="26" t="str">
        <f>IFERROR(INDEX('WIP-FDN'!D:D,MATCH('Master Sheet'!B254, 'WIP-FDN'!B:B,0)),"")</f>
        <v/>
      </c>
      <c r="H254" s="30"/>
      <c r="I254" s="21"/>
      <c r="J254" s="28"/>
      <c r="K254" s="30"/>
      <c r="L254" s="30"/>
      <c r="M254" s="26" t="s">
        <v>53</v>
      </c>
      <c r="N254" s="29" t="s">
        <v>172</v>
      </c>
      <c r="O254" s="85">
        <v>45412</v>
      </c>
      <c r="P254" s="29" t="s">
        <v>53</v>
      </c>
      <c r="Q254" s="29" t="s">
        <v>230</v>
      </c>
      <c r="R254" s="85">
        <v>45440</v>
      </c>
      <c r="S254" s="29" t="s">
        <v>53</v>
      </c>
      <c r="T254" s="29" t="s">
        <v>230</v>
      </c>
      <c r="U254" s="85">
        <v>45602</v>
      </c>
      <c r="V254" s="21"/>
      <c r="W254" s="29" t="str">
        <f t="array" ref="W254">IF((Y254&lt;&gt;"")*(Z254=""), "WIP", IF((Y254&lt;&gt;"")*(Z254&lt;&gt;""), "Completed", ""))</f>
        <v/>
      </c>
      <c r="X254" s="9" t="str">
        <f t="array" ref="X254">IFERROR(INDEX('WIP-FDN'!E:E, MATCH(1, ('WIP-FDN'!B:B='Master Sheet'!B254)*1, 0)), "")</f>
        <v/>
      </c>
      <c r="Y254" s="81" t="str">
        <f t="array" ref="Y254">IFERROR(IF(INDEX('WIP-FDN'!G:G, MATCH(1, ('WIP-FDN'!B:B=B254)*1, 0)) = "", "", INDEX('WIP-FDN'!G:G, MATCH(1, ('WIP-FDN'!B:B=B254)*1, 0))), "")</f>
        <v/>
      </c>
      <c r="Z254" s="81" t="str">
        <f t="array" ref="Z254">IFERROR(IF(INDEX('WIP-FDN'!H:H, MATCH(1, ('WIP-FDN'!B:B=B254)*1, 0)) = "", "", INDEX('WIP-FDN'!H:H, MATCH(1, ('WIP-FDN'!B:B=B254)*1, 0))), "")</f>
        <v/>
      </c>
      <c r="AA254" s="9"/>
      <c r="AB254" s="9" t="str">
        <f t="shared" si="55"/>
        <v/>
      </c>
      <c r="AC254" s="81"/>
      <c r="AD254" s="81"/>
      <c r="AE254" s="9" t="str">
        <f t="shared" si="51"/>
        <v/>
      </c>
      <c r="AF254" s="9" t="str">
        <f>IFERROR(INDEX('WIP-ERC'!E:E,MATCH(B254, 'WIP-ERC'!B:B,0)),"")</f>
        <v/>
      </c>
      <c r="AG254" s="81" t="str">
        <f>IFERROR(IF(INDEX('WIP-ERC'!G:G,MATCH(B254,'WIP-ERC'!B:B,0))="","",(INDEX('WIP-ERC'!G:G,MATCH(B254,'WIP-ERC'!B:B,0)))),"")</f>
        <v/>
      </c>
      <c r="AH254" s="81" t="str">
        <f>IFERROR(IF(INDEX('WIP-ERC'!H:H,MATCH(B254,'WIP-ERC'!B:B,0))="","",(INDEX('WIP-ERC'!H:H,MATCH(B254,'WIP-ERC'!B:B,0)))),"")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82" t="str">
        <f t="shared" si="52"/>
        <v>CD1+0</v>
      </c>
      <c r="BE254" s="334" t="s">
        <v>742</v>
      </c>
      <c r="BF254" s="334" t="s">
        <v>740</v>
      </c>
      <c r="BG254" s="334" t="s">
        <v>741</v>
      </c>
    </row>
    <row r="255" spans="1:59" s="12" customFormat="1" ht="17.5" x14ac:dyDescent="0.35">
      <c r="A255" s="22">
        <f t="shared" si="53"/>
        <v>237</v>
      </c>
      <c r="B255" s="30" t="s">
        <v>398</v>
      </c>
      <c r="C255" s="30" t="s">
        <v>93</v>
      </c>
      <c r="D255" s="56"/>
      <c r="E255" s="332">
        <v>387.68799999999999</v>
      </c>
      <c r="F255" s="332">
        <v>387.68799999999999</v>
      </c>
      <c r="G255" s="26" t="str">
        <f>IFERROR(INDEX('WIP-FDN'!D:D,MATCH('Master Sheet'!B255, 'WIP-FDN'!B:B,0)),"")</f>
        <v>SANDY WET</v>
      </c>
      <c r="H255" s="30"/>
      <c r="I255" s="21"/>
      <c r="J255" s="30"/>
      <c r="K255" s="30"/>
      <c r="L255" s="30"/>
      <c r="M255" s="26" t="s">
        <v>53</v>
      </c>
      <c r="N255" s="29" t="s">
        <v>172</v>
      </c>
      <c r="O255" s="85">
        <v>45412</v>
      </c>
      <c r="P255" s="29" t="s">
        <v>53</v>
      </c>
      <c r="Q255" s="29" t="s">
        <v>230</v>
      </c>
      <c r="R255" s="85">
        <v>45440</v>
      </c>
      <c r="S255" s="29" t="s">
        <v>53</v>
      </c>
      <c r="T255" s="29" t="s">
        <v>230</v>
      </c>
      <c r="U255" s="85">
        <v>45602</v>
      </c>
      <c r="V255" s="21"/>
      <c r="W255" s="29" t="str">
        <f t="array" ref="W255">IF((Y255&lt;&gt;"")*(Z255=""), "WIP", IF((Y255&lt;&gt;"")*(Z255&lt;&gt;""), "Completed", ""))</f>
        <v>Completed</v>
      </c>
      <c r="X255" s="9" t="str">
        <f t="array" ref="X255">IFERROR(INDEX('WIP-FDN'!E:E, MATCH(1, ('WIP-FDN'!B:B='Master Sheet'!B255)*1, 0)), "")</f>
        <v>Mohar Ali-2</v>
      </c>
      <c r="Y255" s="81">
        <f t="array" ref="Y255">IFERROR(IF(INDEX('WIP-FDN'!G:G, MATCH(1, ('WIP-FDN'!B:B=B255)*1, 0)) = "", "", INDEX('WIP-FDN'!G:G, MATCH(1, ('WIP-FDN'!B:B=B255)*1, 0))), "")</f>
        <v>45991</v>
      </c>
      <c r="Z255" s="81">
        <f t="array" ref="Z255">IFERROR(IF(INDEX('WIP-FDN'!H:H, MATCH(1, ('WIP-FDN'!B:B=B255)*1, 0)) = "", "", INDEX('WIP-FDN'!H:H, MATCH(1, ('WIP-FDN'!B:B=B255)*1, 0))), "")</f>
        <v>46018</v>
      </c>
      <c r="AA255" s="9"/>
      <c r="AB255" s="9" t="str">
        <f t="shared" si="55"/>
        <v>Mohar Ali-2</v>
      </c>
      <c r="AC255" s="81"/>
      <c r="AD255" s="81"/>
      <c r="AE255" s="9" t="str">
        <f t="shared" si="51"/>
        <v/>
      </c>
      <c r="AF255" s="9" t="str">
        <f>IFERROR(INDEX('WIP-ERC'!E:E,MATCH(B255, 'WIP-ERC'!B:B,0)),"")</f>
        <v/>
      </c>
      <c r="AG255" s="81" t="str">
        <f>IFERROR(IF(INDEX('WIP-ERC'!G:G,MATCH(B255,'WIP-ERC'!B:B,0))="","",(INDEX('WIP-ERC'!G:G,MATCH(B255,'WIP-ERC'!B:B,0)))),"")</f>
        <v/>
      </c>
      <c r="AH255" s="81" t="str">
        <f>IFERROR(IF(INDEX('WIP-ERC'!H:H,MATCH(B255,'WIP-ERC'!B:B,0))="","",(INDEX('WIP-ERC'!H:H,MATCH(B255,'WIP-ERC'!B:B,0)))),"")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82" t="str">
        <f t="shared" si="52"/>
        <v>CDA+0</v>
      </c>
      <c r="BE255" s="334" t="s">
        <v>742</v>
      </c>
      <c r="BF255" s="334" t="s">
        <v>740</v>
      </c>
      <c r="BG255" s="334" t="s">
        <v>741</v>
      </c>
    </row>
    <row r="256" spans="1:59" s="12" customFormat="1" ht="17.5" x14ac:dyDescent="0.35">
      <c r="A256" s="22">
        <f t="shared" si="53"/>
        <v>238</v>
      </c>
      <c r="B256" s="30" t="s">
        <v>399</v>
      </c>
      <c r="C256" s="276" t="s">
        <v>93</v>
      </c>
      <c r="D256" s="56"/>
      <c r="E256" s="332">
        <v>361.88499999999999</v>
      </c>
      <c r="F256" s="332">
        <v>361.88499999999999</v>
      </c>
      <c r="G256" s="26" t="str">
        <f>IFERROR(INDEX('WIP-FDN'!D:D,MATCH('Master Sheet'!B256, 'WIP-FDN'!B:B,0)),"")</f>
        <v>SANDY PS</v>
      </c>
      <c r="H256" s="30"/>
      <c r="I256" s="21"/>
      <c r="J256" s="30"/>
      <c r="K256" s="30"/>
      <c r="L256" s="30"/>
      <c r="M256" s="26" t="s">
        <v>53</v>
      </c>
      <c r="N256" s="29" t="s">
        <v>172</v>
      </c>
      <c r="O256" s="85">
        <v>45412</v>
      </c>
      <c r="P256" s="29" t="s">
        <v>53</v>
      </c>
      <c r="Q256" s="29" t="s">
        <v>230</v>
      </c>
      <c r="R256" s="85">
        <v>45440</v>
      </c>
      <c r="S256" s="29" t="s">
        <v>53</v>
      </c>
      <c r="T256" s="29" t="s">
        <v>230</v>
      </c>
      <c r="U256" s="85">
        <v>45602</v>
      </c>
      <c r="V256" s="21"/>
      <c r="W256" s="29" t="str">
        <f t="array" ref="W256">IF((Y256&lt;&gt;"")*(Z256=""), "WIP", IF((Y256&lt;&gt;"")*(Z256&lt;&gt;""), "Completed", ""))</f>
        <v>Completed</v>
      </c>
      <c r="X256" s="9" t="str">
        <f t="array" ref="X256">IFERROR(INDEX('WIP-FDN'!E:E, MATCH(1, ('WIP-FDN'!B:B='Master Sheet'!B256)*1, 0)), "")</f>
        <v>Mohar Ali-3</v>
      </c>
      <c r="Y256" s="81">
        <f t="array" ref="Y256">IFERROR(IF(INDEX('WIP-FDN'!G:G, MATCH(1, ('WIP-FDN'!B:B=B256)*1, 0)) = "", "", INDEX('WIP-FDN'!G:G, MATCH(1, ('WIP-FDN'!B:B=B256)*1, 0))), "")</f>
        <v>45994</v>
      </c>
      <c r="Z256" s="81">
        <f t="array" ref="Z256">IFERROR(IF(INDEX('WIP-FDN'!H:H, MATCH(1, ('WIP-FDN'!B:B=B256)*1, 0)) = "", "", INDEX('WIP-FDN'!H:H, MATCH(1, ('WIP-FDN'!B:B=B256)*1, 0))), "")</f>
        <v>46019</v>
      </c>
      <c r="AA256" s="9"/>
      <c r="AB256" s="9" t="str">
        <f t="shared" si="55"/>
        <v>Mohar Ali-3</v>
      </c>
      <c r="AC256" s="81"/>
      <c r="AD256" s="81"/>
      <c r="AE256" s="9" t="str">
        <f t="shared" si="51"/>
        <v/>
      </c>
      <c r="AF256" s="9" t="str">
        <f>IFERROR(INDEX('WIP-ERC'!E:E,MATCH(B256, 'WIP-ERC'!B:B,0)),"")</f>
        <v/>
      </c>
      <c r="AG256" s="81" t="str">
        <f>IFERROR(IF(INDEX('WIP-ERC'!G:G,MATCH(B256,'WIP-ERC'!B:B,0))="","",(INDEX('WIP-ERC'!G:G,MATCH(B256,'WIP-ERC'!B:B,0)))),"")</f>
        <v/>
      </c>
      <c r="AH256" s="81" t="str">
        <f>IFERROR(IF(INDEX('WIP-ERC'!H:H,MATCH(B256,'WIP-ERC'!B:B,0))="","",(INDEX('WIP-ERC'!H:H,MATCH(B256,'WIP-ERC'!B:B,0)))),"")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82" t="str">
        <f t="shared" si="52"/>
        <v>CDA+0</v>
      </c>
      <c r="BE256" s="334" t="s">
        <v>742</v>
      </c>
      <c r="BF256" s="334" t="s">
        <v>740</v>
      </c>
      <c r="BG256" s="334" t="s">
        <v>741</v>
      </c>
    </row>
    <row r="257" spans="1:59" s="12" customFormat="1" ht="17.5" x14ac:dyDescent="0.35">
      <c r="A257" s="22">
        <f t="shared" si="53"/>
        <v>239</v>
      </c>
      <c r="B257" s="30" t="s">
        <v>400</v>
      </c>
      <c r="C257" s="276" t="s">
        <v>130</v>
      </c>
      <c r="D257" s="56"/>
      <c r="E257" s="332">
        <v>356.77800000000002</v>
      </c>
      <c r="F257" s="332">
        <v>356.77800000000002</v>
      </c>
      <c r="G257" s="26" t="str">
        <f>IFERROR(INDEX('WIP-FDN'!D:D,MATCH('Master Sheet'!B257, 'WIP-FDN'!B:B,0)),"")</f>
        <v/>
      </c>
      <c r="H257" s="30"/>
      <c r="I257" s="21"/>
      <c r="J257" s="30"/>
      <c r="K257" s="30"/>
      <c r="L257" s="30"/>
      <c r="M257" s="26" t="s">
        <v>53</v>
      </c>
      <c r="N257" s="29" t="s">
        <v>172</v>
      </c>
      <c r="O257" s="85">
        <v>45412</v>
      </c>
      <c r="P257" s="29" t="s">
        <v>53</v>
      </c>
      <c r="Q257" s="29" t="s">
        <v>230</v>
      </c>
      <c r="R257" s="85">
        <v>45440</v>
      </c>
      <c r="S257" s="29" t="s">
        <v>53</v>
      </c>
      <c r="T257" s="29" t="s">
        <v>230</v>
      </c>
      <c r="U257" s="85">
        <v>45602</v>
      </c>
      <c r="V257" s="21"/>
      <c r="W257" s="29" t="str">
        <f t="array" ref="W257">IF((Y257&lt;&gt;"")*(Z257=""), "WIP", IF((Y257&lt;&gt;"")*(Z257&lt;&gt;""), "Completed", ""))</f>
        <v/>
      </c>
      <c r="X257" s="9" t="str">
        <f t="array" ref="X257">IFERROR(INDEX('WIP-FDN'!E:E, MATCH(1, ('WIP-FDN'!B:B='Master Sheet'!B257)*1, 0)), "")</f>
        <v/>
      </c>
      <c r="Y257" s="81" t="str">
        <f t="array" ref="Y257">IFERROR(IF(INDEX('WIP-FDN'!G:G, MATCH(1, ('WIP-FDN'!B:B=B257)*1, 0)) = "", "", INDEX('WIP-FDN'!G:G, MATCH(1, ('WIP-FDN'!B:B=B257)*1, 0))), "")</f>
        <v/>
      </c>
      <c r="Z257" s="81" t="str">
        <f t="array" ref="Z257">IFERROR(IF(INDEX('WIP-FDN'!H:H, MATCH(1, ('WIP-FDN'!B:B=B257)*1, 0)) = "", "", INDEX('WIP-FDN'!H:H, MATCH(1, ('WIP-FDN'!B:B=B257)*1, 0))), "")</f>
        <v/>
      </c>
      <c r="AA257" s="9" t="str">
        <f t="shared" si="56"/>
        <v/>
      </c>
      <c r="AB257" s="9" t="str">
        <f t="shared" si="55"/>
        <v/>
      </c>
      <c r="AC257" s="81" t="str">
        <f t="shared" si="57"/>
        <v/>
      </c>
      <c r="AD257" s="81" t="str">
        <f t="shared" si="58"/>
        <v/>
      </c>
      <c r="AE257" s="9" t="str">
        <f t="shared" si="51"/>
        <v/>
      </c>
      <c r="AF257" s="9" t="str">
        <f>IFERROR(INDEX('WIP-ERC'!E:E,MATCH(B257, 'WIP-ERC'!B:B,0)),"")</f>
        <v/>
      </c>
      <c r="AG257" s="81" t="str">
        <f>IFERROR(IF(INDEX('WIP-ERC'!G:G,MATCH(B257,'WIP-ERC'!B:B,0))="","",(INDEX('WIP-ERC'!G:G,MATCH(B257,'WIP-ERC'!B:B,0)))),"")</f>
        <v/>
      </c>
      <c r="AH257" s="81" t="str">
        <f>IFERROR(IF(INDEX('WIP-ERC'!H:H,MATCH(B257,'WIP-ERC'!B:B,0))="","",(INDEX('WIP-ERC'!H:H,MATCH(B257,'WIP-ERC'!B:B,0)))),"")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82" t="str">
        <f t="shared" si="52"/>
        <v>CDA-3</v>
      </c>
      <c r="BE257" s="334" t="s">
        <v>778</v>
      </c>
      <c r="BF257" s="334" t="s">
        <v>740</v>
      </c>
      <c r="BG257" s="334" t="s">
        <v>741</v>
      </c>
    </row>
    <row r="258" spans="1:59" s="12" customFormat="1" ht="17.5" x14ac:dyDescent="0.35">
      <c r="A258" s="22">
        <f t="shared" si="53"/>
        <v>240</v>
      </c>
      <c r="B258" s="30" t="s">
        <v>401</v>
      </c>
      <c r="C258" s="276" t="s">
        <v>93</v>
      </c>
      <c r="D258" s="56"/>
      <c r="E258" s="332">
        <v>395.41800000000001</v>
      </c>
      <c r="F258" s="332">
        <v>395.41800000000001</v>
      </c>
      <c r="G258" s="26" t="str">
        <f>IFERROR(INDEX('WIP-FDN'!D:D,MATCH('Master Sheet'!B258, 'WIP-FDN'!B:B,0)),"")</f>
        <v>Sandy WET</v>
      </c>
      <c r="H258" s="30"/>
      <c r="I258" s="21"/>
      <c r="J258" s="30"/>
      <c r="K258" s="30"/>
      <c r="L258" s="30"/>
      <c r="M258" s="26" t="s">
        <v>53</v>
      </c>
      <c r="N258" s="29" t="s">
        <v>172</v>
      </c>
      <c r="O258" s="85">
        <v>45412</v>
      </c>
      <c r="P258" s="29" t="s">
        <v>53</v>
      </c>
      <c r="Q258" s="29" t="s">
        <v>230</v>
      </c>
      <c r="R258" s="85">
        <v>45440</v>
      </c>
      <c r="S258" s="29" t="s">
        <v>53</v>
      </c>
      <c r="T258" s="29" t="s">
        <v>230</v>
      </c>
      <c r="U258" s="85">
        <v>45602</v>
      </c>
      <c r="V258" s="21"/>
      <c r="W258" s="29" t="str">
        <f t="array" ref="W258">IF((Y258&lt;&gt;"")*(Z258=""), "WIP", IF((Y258&lt;&gt;"")*(Z258&lt;&gt;""), "Completed", ""))</f>
        <v>Completed</v>
      </c>
      <c r="X258" s="9" t="str">
        <f t="array" ref="X258">IFERROR(INDEX('WIP-FDN'!E:E, MATCH(1, ('WIP-FDN'!B:B='Master Sheet'!B258)*1, 0)), "")</f>
        <v>Mohar Ali-1</v>
      </c>
      <c r="Y258" s="81">
        <f t="array" ref="Y258">IFERROR(IF(INDEX('WIP-FDN'!G:G, MATCH(1, ('WIP-FDN'!B:B=B258)*1, 0)) = "", "", INDEX('WIP-FDN'!G:G, MATCH(1, ('WIP-FDN'!B:B=B258)*1, 0))), "")</f>
        <v>46039</v>
      </c>
      <c r="Z258" s="81">
        <f t="array" ref="Z258">IFERROR(IF(INDEX('WIP-FDN'!H:H, MATCH(1, ('WIP-FDN'!B:B=B258)*1, 0)) = "", "", INDEX('WIP-FDN'!H:H, MATCH(1, ('WIP-FDN'!B:B=B258)*1, 0))), "")</f>
        <v>46053</v>
      </c>
      <c r="AA258" s="9" t="str">
        <f t="shared" si="56"/>
        <v>Completed</v>
      </c>
      <c r="AB258" s="9" t="str">
        <f t="shared" si="55"/>
        <v>Mohar Ali-1</v>
      </c>
      <c r="AC258" s="81">
        <f t="shared" si="57"/>
        <v>46052</v>
      </c>
      <c r="AD258" s="81">
        <f t="shared" si="58"/>
        <v>46054</v>
      </c>
      <c r="AE258" s="9" t="str">
        <f t="shared" si="51"/>
        <v/>
      </c>
      <c r="AF258" s="9" t="str">
        <f>IFERROR(INDEX('WIP-ERC'!E:E,MATCH(B258, 'WIP-ERC'!B:B,0)),"")</f>
        <v/>
      </c>
      <c r="AG258" s="81" t="str">
        <f>IFERROR(IF(INDEX('WIP-ERC'!G:G,MATCH(B258,'WIP-ERC'!B:B,0))="","",(INDEX('WIP-ERC'!G:G,MATCH(B258,'WIP-ERC'!B:B,0)))),"")</f>
        <v/>
      </c>
      <c r="AH258" s="81" t="str">
        <f>IFERROR(IF(INDEX('WIP-ERC'!H:H,MATCH(B258,'WIP-ERC'!B:B,0))="","",(INDEX('WIP-ERC'!H:H,MATCH(B258,'WIP-ERC'!B:B,0)))),"")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82" t="str">
        <f t="shared" si="52"/>
        <v>CDA+0</v>
      </c>
      <c r="BE258" s="334" t="s">
        <v>778</v>
      </c>
      <c r="BF258" s="334" t="s">
        <v>740</v>
      </c>
      <c r="BG258" s="334" t="s">
        <v>741</v>
      </c>
    </row>
    <row r="259" spans="1:59" s="12" customFormat="1" ht="35" x14ac:dyDescent="0.35">
      <c r="A259" s="22">
        <f t="shared" si="53"/>
        <v>241</v>
      </c>
      <c r="B259" s="30" t="s">
        <v>402</v>
      </c>
      <c r="C259" s="276" t="s">
        <v>93</v>
      </c>
      <c r="D259" s="56"/>
      <c r="E259" s="332">
        <v>385.38299999999998</v>
      </c>
      <c r="F259" s="332">
        <v>385.38299999999998</v>
      </c>
      <c r="G259" s="26" t="str">
        <f>IFERROR(INDEX('WIP-FDN'!D:D,MATCH('Master Sheet'!B259, 'WIP-FDN'!B:B,0)),"")</f>
        <v>SANDY WET &amp; Boulder Soiling</v>
      </c>
      <c r="H259" s="30"/>
      <c r="I259" s="21"/>
      <c r="J259" s="30"/>
      <c r="K259" s="30"/>
      <c r="L259" s="30"/>
      <c r="M259" s="26" t="s">
        <v>53</v>
      </c>
      <c r="N259" s="29" t="s">
        <v>172</v>
      </c>
      <c r="O259" s="85">
        <v>45412</v>
      </c>
      <c r="P259" s="29" t="s">
        <v>53</v>
      </c>
      <c r="Q259" s="29" t="s">
        <v>230</v>
      </c>
      <c r="R259" s="85">
        <v>45440</v>
      </c>
      <c r="S259" s="29" t="s">
        <v>53</v>
      </c>
      <c r="T259" s="29" t="s">
        <v>230</v>
      </c>
      <c r="U259" s="85">
        <v>45602</v>
      </c>
      <c r="V259" s="21"/>
      <c r="W259" s="29" t="str">
        <f t="array" ref="W259">IF((Y259&lt;&gt;"")*(Z259=""), "WIP", IF((Y259&lt;&gt;"")*(Z259&lt;&gt;""), "Completed", ""))</f>
        <v>Completed</v>
      </c>
      <c r="X259" s="9" t="str">
        <f t="array" ref="X259">IFERROR(INDEX('WIP-FDN'!E:E, MATCH(1, ('WIP-FDN'!B:B='Master Sheet'!B259)*1, 0)), "")</f>
        <v>Mohar Ali-1</v>
      </c>
      <c r="Y259" s="81">
        <f t="array" ref="Y259">IFERROR(IF(INDEX('WIP-FDN'!G:G, MATCH(1, ('WIP-FDN'!B:B=B259)*1, 0)) = "", "", INDEX('WIP-FDN'!G:G, MATCH(1, ('WIP-FDN'!B:B=B259)*1, 0))), "")</f>
        <v>46019</v>
      </c>
      <c r="Z259" s="81">
        <f t="array" ref="Z259">IFERROR(IF(INDEX('WIP-FDN'!H:H, MATCH(1, ('WIP-FDN'!B:B=B259)*1, 0)) = "", "", INDEX('WIP-FDN'!H:H, MATCH(1, ('WIP-FDN'!B:B=B259)*1, 0))), "")</f>
        <v>46034</v>
      </c>
      <c r="AA259" s="9" t="str">
        <f t="shared" si="56"/>
        <v>Completed</v>
      </c>
      <c r="AB259" s="9" t="str">
        <f t="shared" si="55"/>
        <v>Mohar Ali-1</v>
      </c>
      <c r="AC259" s="81">
        <f t="shared" si="57"/>
        <v>46033</v>
      </c>
      <c r="AD259" s="81">
        <f t="shared" si="58"/>
        <v>46035</v>
      </c>
      <c r="AE259" s="9" t="str">
        <f t="shared" si="51"/>
        <v/>
      </c>
      <c r="AF259" s="9" t="str">
        <f>IFERROR(INDEX('WIP-ERC'!E:E,MATCH(B259, 'WIP-ERC'!B:B,0)),"")</f>
        <v/>
      </c>
      <c r="AG259" s="81" t="str">
        <f>IFERROR(IF(INDEX('WIP-ERC'!G:G,MATCH(B259,'WIP-ERC'!B:B,0))="","",(INDEX('WIP-ERC'!G:G,MATCH(B259,'WIP-ERC'!B:B,0)))),"")</f>
        <v/>
      </c>
      <c r="AH259" s="81" t="str">
        <f>IFERROR(IF(INDEX('WIP-ERC'!H:H,MATCH(B259,'WIP-ERC'!B:B,0))="","",(INDEX('WIP-ERC'!H:H,MATCH(B259,'WIP-ERC'!B:B,0)))),"")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82" t="str">
        <f t="shared" si="52"/>
        <v>CDA+0</v>
      </c>
      <c r="BE259" s="334" t="s">
        <v>778</v>
      </c>
      <c r="BF259" s="334" t="s">
        <v>740</v>
      </c>
      <c r="BG259" s="334" t="s">
        <v>741</v>
      </c>
    </row>
    <row r="260" spans="1:59" s="12" customFormat="1" ht="17.5" x14ac:dyDescent="0.35">
      <c r="A260" s="22">
        <f t="shared" si="53"/>
        <v>242</v>
      </c>
      <c r="B260" s="30" t="s">
        <v>572</v>
      </c>
      <c r="C260" s="276" t="s">
        <v>96</v>
      </c>
      <c r="D260" s="56"/>
      <c r="E260" s="332">
        <v>247.47</v>
      </c>
      <c r="F260" s="332">
        <v>247.47</v>
      </c>
      <c r="G260" s="26" t="str">
        <f>IFERROR(INDEX('WIP-FDN'!D:D,MATCH('Master Sheet'!B260, 'WIP-FDN'!B:B,0)),"")</f>
        <v/>
      </c>
      <c r="H260" s="30"/>
      <c r="I260" s="21"/>
      <c r="J260" s="30"/>
      <c r="K260" s="30"/>
      <c r="L260" s="30"/>
      <c r="M260" s="26" t="s">
        <v>53</v>
      </c>
      <c r="N260" s="29" t="s">
        <v>172</v>
      </c>
      <c r="O260" s="85">
        <v>45412</v>
      </c>
      <c r="P260" s="29" t="s">
        <v>53</v>
      </c>
      <c r="Q260" s="29" t="s">
        <v>230</v>
      </c>
      <c r="R260" s="85">
        <v>45440</v>
      </c>
      <c r="S260" s="29" t="s">
        <v>53</v>
      </c>
      <c r="T260" s="29" t="s">
        <v>230</v>
      </c>
      <c r="U260" s="85">
        <v>45602</v>
      </c>
      <c r="V260" s="21"/>
      <c r="W260" s="29" t="str">
        <f t="array" ref="W260">IF((Y260&lt;&gt;"")*(Z260=""), "WIP", IF((Y260&lt;&gt;"")*(Z260&lt;&gt;""), "Completed", ""))</f>
        <v/>
      </c>
      <c r="X260" s="9" t="str">
        <f t="array" ref="X260">IFERROR(INDEX('WIP-FDN'!E:E, MATCH(1, ('WIP-FDN'!B:B='Master Sheet'!B260)*1, 0)), "")</f>
        <v/>
      </c>
      <c r="Y260" s="81" t="str">
        <f t="array" ref="Y260">IFERROR(IF(INDEX('WIP-FDN'!G:G, MATCH(1, ('WIP-FDN'!B:B=B260)*1, 0)) = "", "", INDEX('WIP-FDN'!G:G, MATCH(1, ('WIP-FDN'!B:B=B260)*1, 0))), "")</f>
        <v/>
      </c>
      <c r="Z260" s="81" t="str">
        <f t="array" ref="Z260">IFERROR(IF(INDEX('WIP-FDN'!H:H, MATCH(1, ('WIP-FDN'!B:B=B260)*1, 0)) = "", "", INDEX('WIP-FDN'!H:H, MATCH(1, ('WIP-FDN'!B:B=B260)*1, 0))), "")</f>
        <v/>
      </c>
      <c r="AA260" s="9" t="str">
        <f t="shared" si="56"/>
        <v/>
      </c>
      <c r="AB260" s="9" t="str">
        <f t="shared" si="55"/>
        <v/>
      </c>
      <c r="AC260" s="81" t="str">
        <f t="shared" si="57"/>
        <v/>
      </c>
      <c r="AD260" s="81" t="str">
        <f t="shared" si="58"/>
        <v/>
      </c>
      <c r="AE260" s="9" t="str">
        <f t="shared" si="51"/>
        <v/>
      </c>
      <c r="AF260" s="9" t="str">
        <f>IFERROR(INDEX('WIP-ERC'!E:E,MATCH(B260, 'WIP-ERC'!B:B,0)),"")</f>
        <v/>
      </c>
      <c r="AG260" s="81" t="str">
        <f>IFERROR(IF(INDEX('WIP-ERC'!G:G,MATCH(B260,'WIP-ERC'!B:B,0))="","",(INDEX('WIP-ERC'!G:G,MATCH(B260,'WIP-ERC'!B:B,0)))),"")</f>
        <v/>
      </c>
      <c r="AH260" s="81" t="str">
        <f>IFERROR(IF(INDEX('WIP-ERC'!H:H,MATCH(B260,'WIP-ERC'!B:B,0))="","",(INDEX('WIP-ERC'!H:H,MATCH(B260,'WIP-ERC'!B:B,0)))),"")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82" t="str">
        <f t="shared" si="52"/>
        <v>CDB2+0</v>
      </c>
      <c r="BE260" s="334" t="s">
        <v>778</v>
      </c>
      <c r="BF260" s="334" t="s">
        <v>740</v>
      </c>
      <c r="BG260" s="334" t="s">
        <v>741</v>
      </c>
    </row>
    <row r="261" spans="1:59" s="12" customFormat="1" ht="17.5" x14ac:dyDescent="0.35">
      <c r="A261" s="22">
        <f t="shared" si="53"/>
        <v>243</v>
      </c>
      <c r="B261" s="30" t="s">
        <v>573</v>
      </c>
      <c r="C261" s="276" t="s">
        <v>381</v>
      </c>
      <c r="D261" s="56"/>
      <c r="E261" s="332">
        <v>163.26900000000001</v>
      </c>
      <c r="F261" s="332">
        <v>163.26900000000001</v>
      </c>
      <c r="G261" s="26" t="str">
        <f>IFERROR(INDEX('WIP-FDN'!D:D,MATCH('Master Sheet'!B261, 'WIP-FDN'!B:B,0)),"")</f>
        <v/>
      </c>
      <c r="H261" s="30"/>
      <c r="I261" s="312"/>
      <c r="J261" s="30"/>
      <c r="K261" s="30"/>
      <c r="L261" s="30"/>
      <c r="M261" s="26" t="s">
        <v>53</v>
      </c>
      <c r="N261" s="29" t="s">
        <v>172</v>
      </c>
      <c r="O261" s="85">
        <v>45412</v>
      </c>
      <c r="P261" s="29" t="s">
        <v>53</v>
      </c>
      <c r="Q261" s="29" t="s">
        <v>230</v>
      </c>
      <c r="R261" s="85">
        <v>45440</v>
      </c>
      <c r="S261" s="29" t="s">
        <v>53</v>
      </c>
      <c r="T261" s="29" t="s">
        <v>230</v>
      </c>
      <c r="U261" s="85">
        <v>45602</v>
      </c>
      <c r="V261" s="21"/>
      <c r="W261" s="29" t="str">
        <f t="array" ref="W261">IF((Y261&lt;&gt;"")*(Z261=""), "WIP", IF((Y261&lt;&gt;"")*(Z261&lt;&gt;""), "Completed", ""))</f>
        <v/>
      </c>
      <c r="X261" s="9" t="str">
        <f t="array" ref="X261">IFERROR(INDEX('WIP-FDN'!E:E, MATCH(1, ('WIP-FDN'!B:B='Master Sheet'!B261)*1, 0)), "")</f>
        <v/>
      </c>
      <c r="Y261" s="81" t="str">
        <f t="array" ref="Y261">IFERROR(IF(INDEX('WIP-FDN'!G:G, MATCH(1, ('WIP-FDN'!B:B=B261)*1, 0)) = "", "", INDEX('WIP-FDN'!G:G, MATCH(1, ('WIP-FDN'!B:B=B261)*1, 0))), "")</f>
        <v/>
      </c>
      <c r="Z261" s="81" t="str">
        <f t="array" ref="Z261">IFERROR(IF(INDEX('WIP-FDN'!H:H, MATCH(1, ('WIP-FDN'!B:B=B261)*1, 0)) = "", "", INDEX('WIP-FDN'!H:H, MATCH(1, ('WIP-FDN'!B:B=B261)*1, 0))), "")</f>
        <v/>
      </c>
      <c r="AA261" s="9" t="str">
        <f t="shared" si="56"/>
        <v/>
      </c>
      <c r="AB261" s="9" t="str">
        <f t="shared" si="55"/>
        <v/>
      </c>
      <c r="AC261" s="81" t="str">
        <f t="shared" si="57"/>
        <v/>
      </c>
      <c r="AD261" s="81" t="str">
        <f t="shared" si="58"/>
        <v/>
      </c>
      <c r="AE261" s="9" t="str">
        <f t="shared" si="51"/>
        <v/>
      </c>
      <c r="AF261" s="9" t="str">
        <f>IFERROR(INDEX('WIP-ERC'!E:E,MATCH(B261, 'WIP-ERC'!B:B,0)),"")</f>
        <v/>
      </c>
      <c r="AG261" s="81" t="str">
        <f>IFERROR(IF(INDEX('WIP-ERC'!G:G,MATCH(B261,'WIP-ERC'!B:B,0))="","",(INDEX('WIP-ERC'!G:G,MATCH(B261,'WIP-ERC'!B:B,0)))),"")</f>
        <v/>
      </c>
      <c r="AH261" s="81" t="str">
        <f>IFERROR(IF(INDEX('WIP-ERC'!H:H,MATCH(B261,'WIP-ERC'!B:B,0))="","",(INDEX('WIP-ERC'!H:H,MATCH(B261,'WIP-ERC'!B:B,0)))),"")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82" t="str">
        <f t="shared" si="52"/>
        <v>CD2+0</v>
      </c>
      <c r="BE261" s="334" t="s">
        <v>778</v>
      </c>
      <c r="BF261" s="334" t="s">
        <v>740</v>
      </c>
      <c r="BG261" s="334" t="s">
        <v>741</v>
      </c>
    </row>
    <row r="262" spans="1:59" s="12" customFormat="1" ht="17.5" x14ac:dyDescent="0.35">
      <c r="A262" s="22">
        <f t="shared" si="53"/>
        <v>244</v>
      </c>
      <c r="B262" s="30" t="s">
        <v>403</v>
      </c>
      <c r="C262" s="276" t="s">
        <v>381</v>
      </c>
      <c r="D262" s="56"/>
      <c r="E262" s="332">
        <v>443.20600000000002</v>
      </c>
      <c r="F262" s="332">
        <v>443.20600000000002</v>
      </c>
      <c r="G262" s="26" t="str">
        <f>IFERROR(INDEX('WIP-FDN'!D:D,MATCH('Master Sheet'!B262, 'WIP-FDN'!B:B,0)),"")</f>
        <v/>
      </c>
      <c r="H262" s="30"/>
      <c r="I262" s="312" t="s">
        <v>696</v>
      </c>
      <c r="J262" s="30"/>
      <c r="K262" s="30"/>
      <c r="L262" s="30"/>
      <c r="M262" s="26" t="s">
        <v>53</v>
      </c>
      <c r="N262" s="29" t="s">
        <v>172</v>
      </c>
      <c r="O262" s="85">
        <v>45412</v>
      </c>
      <c r="P262" s="29" t="s">
        <v>53</v>
      </c>
      <c r="Q262" s="29" t="s">
        <v>230</v>
      </c>
      <c r="R262" s="85">
        <v>45440</v>
      </c>
      <c r="S262" s="29" t="s">
        <v>53</v>
      </c>
      <c r="T262" s="29" t="s">
        <v>230</v>
      </c>
      <c r="U262" s="85">
        <v>45602</v>
      </c>
      <c r="V262" s="21"/>
      <c r="W262" s="29" t="str">
        <f t="array" ref="W262">IF((Y262&lt;&gt;"")*(Z262=""), "WIP", IF((Y262&lt;&gt;"")*(Z262&lt;&gt;""), "Completed", ""))</f>
        <v/>
      </c>
      <c r="X262" s="9" t="str">
        <f t="array" ref="X262">IFERROR(INDEX('WIP-FDN'!E:E, MATCH(1, ('WIP-FDN'!B:B='Master Sheet'!B262)*1, 0)), "")</f>
        <v/>
      </c>
      <c r="Y262" s="81" t="str">
        <f t="array" ref="Y262">IFERROR(IF(INDEX('WIP-FDN'!G:G, MATCH(1, ('WIP-FDN'!B:B=B262)*1, 0)) = "", "", INDEX('WIP-FDN'!G:G, MATCH(1, ('WIP-FDN'!B:B=B262)*1, 0))), "")</f>
        <v/>
      </c>
      <c r="Z262" s="81" t="str">
        <f t="array" ref="Z262">IFERROR(IF(INDEX('WIP-FDN'!H:H, MATCH(1, ('WIP-FDN'!B:B=B262)*1, 0)) = "", "", INDEX('WIP-FDN'!H:H, MATCH(1, ('WIP-FDN'!B:B=B262)*1, 0))), "")</f>
        <v/>
      </c>
      <c r="AA262" s="9" t="str">
        <f t="shared" si="56"/>
        <v/>
      </c>
      <c r="AB262" s="9" t="str">
        <f t="shared" si="55"/>
        <v/>
      </c>
      <c r="AC262" s="81" t="str">
        <f t="shared" si="57"/>
        <v/>
      </c>
      <c r="AD262" s="81" t="str">
        <f t="shared" si="58"/>
        <v/>
      </c>
      <c r="AE262" s="9" t="str">
        <f t="shared" si="51"/>
        <v/>
      </c>
      <c r="AF262" s="9" t="str">
        <f>IFERROR(INDEX('WIP-ERC'!E:E,MATCH(B262, 'WIP-ERC'!B:B,0)),"")</f>
        <v/>
      </c>
      <c r="AG262" s="81" t="str">
        <f>IFERROR(IF(INDEX('WIP-ERC'!G:G,MATCH(B262,'WIP-ERC'!B:B,0))="","",(INDEX('WIP-ERC'!G:G,MATCH(B262,'WIP-ERC'!B:B,0)))),"")</f>
        <v/>
      </c>
      <c r="AH262" s="81" t="str">
        <f>IFERROR(IF(INDEX('WIP-ERC'!H:H,MATCH(B262,'WIP-ERC'!B:B,0))="","",(INDEX('WIP-ERC'!H:H,MATCH(B262,'WIP-ERC'!B:B,0)))),"")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82" t="str">
        <f t="shared" si="52"/>
        <v>CD2+0</v>
      </c>
      <c r="BE262" s="334" t="s">
        <v>778</v>
      </c>
      <c r="BF262" s="334" t="s">
        <v>740</v>
      </c>
      <c r="BG262" s="334" t="s">
        <v>741</v>
      </c>
    </row>
    <row r="263" spans="1:59" s="12" customFormat="1" ht="17.5" x14ac:dyDescent="0.35">
      <c r="A263" s="22">
        <f t="shared" si="53"/>
        <v>245</v>
      </c>
      <c r="B263" s="30" t="s">
        <v>404</v>
      </c>
      <c r="C263" s="276" t="s">
        <v>385</v>
      </c>
      <c r="D263" s="56"/>
      <c r="E263" s="332">
        <v>397.80700000000002</v>
      </c>
      <c r="F263" s="332">
        <v>397.80700000000002</v>
      </c>
      <c r="G263" s="26" t="str">
        <f>IFERROR(INDEX('WIP-FDN'!D:D,MATCH('Master Sheet'!B263, 'WIP-FDN'!B:B,0)),"")</f>
        <v/>
      </c>
      <c r="H263" s="30"/>
      <c r="I263" s="21"/>
      <c r="J263" s="30"/>
      <c r="K263" s="30"/>
      <c r="L263" s="30"/>
      <c r="M263" s="26" t="s">
        <v>53</v>
      </c>
      <c r="N263" s="29" t="s">
        <v>172</v>
      </c>
      <c r="O263" s="85">
        <v>45412</v>
      </c>
      <c r="P263" s="29" t="s">
        <v>53</v>
      </c>
      <c r="Q263" s="29" t="s">
        <v>230</v>
      </c>
      <c r="R263" s="85">
        <v>45440</v>
      </c>
      <c r="S263" s="29" t="s">
        <v>53</v>
      </c>
      <c r="T263" s="29" t="s">
        <v>230</v>
      </c>
      <c r="U263" s="85">
        <v>45602</v>
      </c>
      <c r="V263" s="21"/>
      <c r="W263" s="29" t="str">
        <f t="array" ref="W263">IF((Y263&lt;&gt;"")*(Z263=""), "WIP", IF((Y263&lt;&gt;"")*(Z263&lt;&gt;""), "Completed", ""))</f>
        <v/>
      </c>
      <c r="X263" s="9" t="str">
        <f t="array" ref="X263">IFERROR(INDEX('WIP-FDN'!E:E, MATCH(1, ('WIP-FDN'!B:B='Master Sheet'!B263)*1, 0)), "")</f>
        <v/>
      </c>
      <c r="Y263" s="81" t="str">
        <f t="array" ref="Y263">IFERROR(IF(INDEX('WIP-FDN'!G:G, MATCH(1, ('WIP-FDN'!B:B=B263)*1, 0)) = "", "", INDEX('WIP-FDN'!G:G, MATCH(1, ('WIP-FDN'!B:B=B263)*1, 0))), "")</f>
        <v/>
      </c>
      <c r="Z263" s="81" t="str">
        <f t="array" ref="Z263">IFERROR(IF(INDEX('WIP-FDN'!H:H, MATCH(1, ('WIP-FDN'!B:B=B263)*1, 0)) = "", "", INDEX('WIP-FDN'!H:H, MATCH(1, ('WIP-FDN'!B:B=B263)*1, 0))), "")</f>
        <v/>
      </c>
      <c r="AA263" s="9" t="str">
        <f t="shared" si="56"/>
        <v/>
      </c>
      <c r="AB263" s="9" t="str">
        <f t="shared" si="55"/>
        <v/>
      </c>
      <c r="AC263" s="81" t="str">
        <f t="shared" si="57"/>
        <v/>
      </c>
      <c r="AD263" s="81" t="str">
        <f t="shared" si="58"/>
        <v/>
      </c>
      <c r="AE263" s="9" t="str">
        <f t="shared" si="51"/>
        <v/>
      </c>
      <c r="AF263" s="9" t="str">
        <f>IFERROR(INDEX('WIP-ERC'!E:E,MATCH(B263, 'WIP-ERC'!B:B,0)),"")</f>
        <v/>
      </c>
      <c r="AG263" s="81" t="str">
        <f>IFERROR(IF(INDEX('WIP-ERC'!G:G,MATCH(B263,'WIP-ERC'!B:B,0))="","",(INDEX('WIP-ERC'!G:G,MATCH(B263,'WIP-ERC'!B:B,0)))),"")</f>
        <v/>
      </c>
      <c r="AH263" s="81" t="str">
        <f>IFERROR(IF(INDEX('WIP-ERC'!H:H,MATCH(B263,'WIP-ERC'!B:B,0))="","",(INDEX('WIP-ERC'!H:H,MATCH(B263,'WIP-ERC'!B:B,0)))),"")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82" t="str">
        <f t="shared" si="52"/>
        <v>CDA+9</v>
      </c>
      <c r="BE263" s="334" t="s">
        <v>778</v>
      </c>
      <c r="BF263" s="334" t="s">
        <v>740</v>
      </c>
      <c r="BG263" s="334" t="s">
        <v>741</v>
      </c>
    </row>
    <row r="264" spans="1:59" s="12" customFormat="1" ht="17.5" x14ac:dyDescent="0.35">
      <c r="A264" s="22">
        <f t="shared" si="53"/>
        <v>246</v>
      </c>
      <c r="B264" s="30" t="s">
        <v>405</v>
      </c>
      <c r="C264" s="276" t="s">
        <v>92</v>
      </c>
      <c r="D264" s="56"/>
      <c r="E264" s="332">
        <v>445.92599999999999</v>
      </c>
      <c r="F264" s="332">
        <v>445.92599999999999</v>
      </c>
      <c r="G264" s="26" t="str">
        <f>IFERROR(INDEX('WIP-FDN'!D:D,MATCH('Master Sheet'!B264, 'WIP-FDN'!B:B,0)),"")</f>
        <v/>
      </c>
      <c r="H264" s="30"/>
      <c r="I264" s="21"/>
      <c r="J264" s="30"/>
      <c r="K264" s="30"/>
      <c r="L264" s="30"/>
      <c r="M264" s="26" t="s">
        <v>53</v>
      </c>
      <c r="N264" s="29" t="s">
        <v>172</v>
      </c>
      <c r="O264" s="85">
        <v>45412</v>
      </c>
      <c r="P264" s="29" t="s">
        <v>53</v>
      </c>
      <c r="Q264" s="29" t="s">
        <v>230</v>
      </c>
      <c r="R264" s="85">
        <v>45440</v>
      </c>
      <c r="S264" s="29" t="s">
        <v>53</v>
      </c>
      <c r="T264" s="29" t="s">
        <v>230</v>
      </c>
      <c r="U264" s="85">
        <v>45602</v>
      </c>
      <c r="V264" s="21"/>
      <c r="W264" s="29" t="str">
        <f t="array" ref="W264">IF((Y264&lt;&gt;"")*(Z264=""), "WIP", IF((Y264&lt;&gt;"")*(Z264&lt;&gt;""), "Completed", ""))</f>
        <v/>
      </c>
      <c r="X264" s="9" t="str">
        <f t="array" ref="X264">IFERROR(INDEX('WIP-FDN'!E:E, MATCH(1, ('WIP-FDN'!B:B='Master Sheet'!B264)*1, 0)), "")</f>
        <v/>
      </c>
      <c r="Y264" s="81" t="str">
        <f t="array" ref="Y264">IFERROR(IF(INDEX('WIP-FDN'!G:G, MATCH(1, ('WIP-FDN'!B:B=B264)*1, 0)) = "", "", INDEX('WIP-FDN'!G:G, MATCH(1, ('WIP-FDN'!B:B=B264)*1, 0))), "")</f>
        <v/>
      </c>
      <c r="Z264" s="81" t="str">
        <f t="array" ref="Z264">IFERROR(IF(INDEX('WIP-FDN'!H:H, MATCH(1, ('WIP-FDN'!B:B=B264)*1, 0)) = "", "", INDEX('WIP-FDN'!H:H, MATCH(1, ('WIP-FDN'!B:B=B264)*1, 0))), "")</f>
        <v/>
      </c>
      <c r="AA264" s="9" t="str">
        <f t="shared" si="56"/>
        <v/>
      </c>
      <c r="AB264" s="9" t="str">
        <f t="shared" si="55"/>
        <v/>
      </c>
      <c r="AC264" s="81" t="str">
        <f t="shared" si="57"/>
        <v/>
      </c>
      <c r="AD264" s="81" t="str">
        <f t="shared" si="58"/>
        <v/>
      </c>
      <c r="AE264" s="9" t="str">
        <f t="shared" si="51"/>
        <v/>
      </c>
      <c r="AF264" s="9" t="str">
        <f>IFERROR(INDEX('WIP-ERC'!E:E,MATCH(B264, 'WIP-ERC'!B:B,0)),"")</f>
        <v/>
      </c>
      <c r="AG264" s="81" t="str">
        <f>IFERROR(IF(INDEX('WIP-ERC'!G:G,MATCH(B264,'WIP-ERC'!B:B,0))="","",(INDEX('WIP-ERC'!G:G,MATCH(B264,'WIP-ERC'!B:B,0)))),"")</f>
        <v/>
      </c>
      <c r="AH264" s="81" t="str">
        <f>IFERROR(IF(INDEX('WIP-ERC'!H:H,MATCH(B264,'WIP-ERC'!B:B,0))="","",(INDEX('WIP-ERC'!H:H,MATCH(B264,'WIP-ERC'!B:B,0)))),"")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82" t="str">
        <f t="shared" si="52"/>
        <v>CDA+6</v>
      </c>
      <c r="BE264" s="334" t="s">
        <v>778</v>
      </c>
      <c r="BF264" s="334" t="s">
        <v>740</v>
      </c>
      <c r="BG264" s="334" t="s">
        <v>741</v>
      </c>
    </row>
    <row r="265" spans="1:59" s="12" customFormat="1" ht="17.5" x14ac:dyDescent="0.35">
      <c r="A265" s="22">
        <f t="shared" si="53"/>
        <v>247</v>
      </c>
      <c r="B265" s="30" t="s">
        <v>406</v>
      </c>
      <c r="C265" s="276" t="s">
        <v>574</v>
      </c>
      <c r="D265" s="56"/>
      <c r="E265" s="332">
        <v>248.21100000000001</v>
      </c>
      <c r="F265" s="332">
        <v>248.21100000000001</v>
      </c>
      <c r="G265" s="26" t="str">
        <f>IFERROR(INDEX('WIP-FDN'!D:D,MATCH('Master Sheet'!B265, 'WIP-FDN'!B:B,0)),"")</f>
        <v/>
      </c>
      <c r="H265" s="30"/>
      <c r="I265" s="315"/>
      <c r="J265" s="30"/>
      <c r="K265" s="30"/>
      <c r="L265" s="30"/>
      <c r="M265" s="26" t="s">
        <v>53</v>
      </c>
      <c r="N265" s="29" t="s">
        <v>172</v>
      </c>
      <c r="O265" s="85">
        <v>45412</v>
      </c>
      <c r="P265" s="29" t="s">
        <v>53</v>
      </c>
      <c r="Q265" s="29" t="s">
        <v>230</v>
      </c>
      <c r="R265" s="85">
        <v>45440</v>
      </c>
      <c r="S265" s="29" t="s">
        <v>53</v>
      </c>
      <c r="T265" s="29" t="s">
        <v>230</v>
      </c>
      <c r="U265" s="85">
        <v>45602</v>
      </c>
      <c r="V265" s="21"/>
      <c r="W265" s="29" t="str">
        <f t="array" ref="W265">IF((Y265&lt;&gt;"")*(Z265=""), "WIP", IF((Y265&lt;&gt;"")*(Z265&lt;&gt;""), "Completed", ""))</f>
        <v/>
      </c>
      <c r="X265" s="9" t="str">
        <f t="array" ref="X265">IFERROR(INDEX('WIP-FDN'!E:E, MATCH(1, ('WIP-FDN'!B:B='Master Sheet'!B265)*1, 0)), "")</f>
        <v/>
      </c>
      <c r="Y265" s="81" t="str">
        <f t="array" ref="Y265">IFERROR(IF(INDEX('WIP-FDN'!G:G, MATCH(1, ('WIP-FDN'!B:B=B265)*1, 0)) = "", "", INDEX('WIP-FDN'!G:G, MATCH(1, ('WIP-FDN'!B:B=B265)*1, 0))), "")</f>
        <v/>
      </c>
      <c r="Z265" s="81" t="str">
        <f t="array" ref="Z265">IFERROR(IF(INDEX('WIP-FDN'!H:H, MATCH(1, ('WIP-FDN'!B:B=B265)*1, 0)) = "", "", INDEX('WIP-FDN'!H:H, MATCH(1, ('WIP-FDN'!B:B=B265)*1, 0))), "")</f>
        <v/>
      </c>
      <c r="AA265" s="9" t="str">
        <f t="shared" ref="AA265" si="63">IF(AND(AC265&lt;&gt;"", AD265=""), "WIP", IF(AND(AC265&lt;&gt;"", AD265&lt;&gt;""), "Completed", ""))</f>
        <v/>
      </c>
      <c r="AB265" s="9" t="str">
        <f t="shared" ref="AB265" si="64">X265</f>
        <v/>
      </c>
      <c r="AC265" s="81" t="str">
        <f t="shared" ref="AC265" si="65">IFERROR((Z265-1),"")</f>
        <v/>
      </c>
      <c r="AD265" s="81" t="str">
        <f t="shared" ref="AD265" si="66">IFERROR((Z265+1),"")</f>
        <v/>
      </c>
      <c r="AE265" s="9" t="str">
        <f t="shared" si="51"/>
        <v/>
      </c>
      <c r="AF265" s="9" t="str">
        <f>IFERROR(INDEX('WIP-ERC'!E:E,MATCH(B265, 'WIP-ERC'!B:B,0)),"")</f>
        <v/>
      </c>
      <c r="AG265" s="81" t="str">
        <f>IFERROR(IF(INDEX('WIP-ERC'!G:G,MATCH(B265,'WIP-ERC'!B:B,0))="","",(INDEX('WIP-ERC'!G:G,MATCH(B265,'WIP-ERC'!B:B,0)))),"")</f>
        <v/>
      </c>
      <c r="AH265" s="81" t="str">
        <f>IFERROR(IF(INDEX('WIP-ERC'!H:H,MATCH(B265,'WIP-ERC'!B:B,0))="","",(INDEX('WIP-ERC'!H:H,MATCH(B265,'WIP-ERC'!B:B,0)))),"")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82" t="str">
        <f t="shared" si="52"/>
        <v>CDB2+3</v>
      </c>
      <c r="BE265" s="334" t="s">
        <v>778</v>
      </c>
      <c r="BF265" s="334" t="s">
        <v>740</v>
      </c>
      <c r="BG265" s="334" t="s">
        <v>741</v>
      </c>
    </row>
    <row r="266" spans="1:59" s="12" customFormat="1" ht="17.5" x14ac:dyDescent="0.35">
      <c r="A266" s="22">
        <f t="shared" si="53"/>
        <v>248</v>
      </c>
      <c r="B266" s="30" t="s">
        <v>407</v>
      </c>
      <c r="C266" s="276" t="s">
        <v>469</v>
      </c>
      <c r="D266" s="56"/>
      <c r="E266" s="332">
        <v>166.059</v>
      </c>
      <c r="F266" s="332">
        <v>166.059</v>
      </c>
      <c r="G266" s="26" t="str">
        <f>IFERROR(INDEX('WIP-FDN'!D:D,MATCH('Master Sheet'!B266, 'WIP-FDN'!B:B,0)),"")</f>
        <v/>
      </c>
      <c r="H266" s="30"/>
      <c r="I266" s="315" t="s">
        <v>657</v>
      </c>
      <c r="J266" s="30"/>
      <c r="K266" s="30"/>
      <c r="L266" s="30"/>
      <c r="M266" s="26" t="s">
        <v>53</v>
      </c>
      <c r="N266" s="29" t="s">
        <v>172</v>
      </c>
      <c r="O266" s="85">
        <v>45412</v>
      </c>
      <c r="P266" s="29" t="s">
        <v>53</v>
      </c>
      <c r="Q266" s="29" t="s">
        <v>230</v>
      </c>
      <c r="R266" s="85">
        <v>45440</v>
      </c>
      <c r="S266" s="29" t="s">
        <v>53</v>
      </c>
      <c r="T266" s="29" t="s">
        <v>230</v>
      </c>
      <c r="U266" s="85">
        <v>45602</v>
      </c>
      <c r="V266" s="21"/>
      <c r="W266" s="29" t="str">
        <f t="array" ref="W266">IF((Y266&lt;&gt;"")*(Z266=""), "WIP", IF((Y266&lt;&gt;"")*(Z266&lt;&gt;""), "Completed", ""))</f>
        <v/>
      </c>
      <c r="X266" s="9" t="str">
        <f t="array" ref="X266">IFERROR(INDEX('WIP-FDN'!E:E, MATCH(1, ('WIP-FDN'!B:B='Master Sheet'!B266)*1, 0)), "")</f>
        <v/>
      </c>
      <c r="Y266" s="81" t="str">
        <f t="array" ref="Y266">IFERROR(IF(INDEX('WIP-FDN'!G:G, MATCH(1, ('WIP-FDN'!B:B=B266)*1, 0)) = "", "", INDEX('WIP-FDN'!G:G, MATCH(1, ('WIP-FDN'!B:B=B266)*1, 0))), "")</f>
        <v/>
      </c>
      <c r="Z266" s="81" t="str">
        <f t="array" ref="Z266">IFERROR(IF(INDEX('WIP-FDN'!H:H, MATCH(1, ('WIP-FDN'!B:B=B266)*1, 0)) = "", "", INDEX('WIP-FDN'!H:H, MATCH(1, ('WIP-FDN'!B:B=B266)*1, 0))), "")</f>
        <v/>
      </c>
      <c r="AA266" s="9"/>
      <c r="AB266" s="9" t="str">
        <f t="shared" si="55"/>
        <v/>
      </c>
      <c r="AC266" s="81"/>
      <c r="AD266" s="81"/>
      <c r="AE266" s="9" t="str">
        <f t="shared" si="51"/>
        <v/>
      </c>
      <c r="AF266" s="9" t="str">
        <f>IFERROR(INDEX('WIP-ERC'!E:E,MATCH(B266, 'WIP-ERC'!B:B,0)),"")</f>
        <v/>
      </c>
      <c r="AG266" s="81" t="str">
        <f>IFERROR(IF(INDEX('WIP-ERC'!G:G,MATCH(B266,'WIP-ERC'!B:B,0))="","",(INDEX('WIP-ERC'!G:G,MATCH(B266,'WIP-ERC'!B:B,0)))),"")</f>
        <v/>
      </c>
      <c r="AH266" s="81" t="str">
        <f>IFERROR(IF(INDEX('WIP-ERC'!H:H,MATCH(B266,'WIP-ERC'!B:B,0))="","",(INDEX('WIP-ERC'!H:H,MATCH(B266,'WIP-ERC'!B:B,0)))),"")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82" t="str">
        <f t="shared" si="52"/>
        <v>CDB1-3</v>
      </c>
      <c r="BE266" s="334" t="s">
        <v>743</v>
      </c>
      <c r="BF266" s="334" t="s">
        <v>740</v>
      </c>
      <c r="BG266" s="334" t="s">
        <v>741</v>
      </c>
    </row>
    <row r="267" spans="1:59" s="12" customFormat="1" ht="17.5" x14ac:dyDescent="0.35">
      <c r="A267" s="22">
        <f t="shared" si="53"/>
        <v>249</v>
      </c>
      <c r="B267" s="30" t="s">
        <v>409</v>
      </c>
      <c r="C267" s="276" t="s">
        <v>381</v>
      </c>
      <c r="D267" s="56" t="s">
        <v>569</v>
      </c>
      <c r="E267" s="332">
        <v>287.40600000000001</v>
      </c>
      <c r="F267" s="332">
        <v>287.40600000000001</v>
      </c>
      <c r="G267" s="26" t="str">
        <f>IFERROR(INDEX('WIP-FDN'!D:D,MATCH('Master Sheet'!B267, 'WIP-FDN'!B:B,0)),"")</f>
        <v/>
      </c>
      <c r="H267" s="30"/>
      <c r="I267" s="317"/>
      <c r="J267" s="29">
        <v>1</v>
      </c>
      <c r="K267" s="27" t="s">
        <v>53</v>
      </c>
      <c r="L267" s="94">
        <v>45459</v>
      </c>
      <c r="M267" s="26" t="s">
        <v>53</v>
      </c>
      <c r="N267" s="29" t="s">
        <v>172</v>
      </c>
      <c r="O267" s="85">
        <v>45412</v>
      </c>
      <c r="P267" s="29" t="s">
        <v>53</v>
      </c>
      <c r="Q267" s="29" t="s">
        <v>230</v>
      </c>
      <c r="R267" s="85">
        <v>45440</v>
      </c>
      <c r="S267" s="29" t="s">
        <v>53</v>
      </c>
      <c r="T267" s="29" t="s">
        <v>230</v>
      </c>
      <c r="U267" s="85">
        <v>45584</v>
      </c>
      <c r="V267" s="21"/>
      <c r="W267" s="29" t="str">
        <f t="array" ref="W267">IF((Y267&lt;&gt;"")*(Z267=""), "WIP", IF((Y267&lt;&gt;"")*(Z267&lt;&gt;""), "Completed", ""))</f>
        <v/>
      </c>
      <c r="X267" s="9" t="str">
        <f t="array" ref="X267">IFERROR(INDEX('WIP-FDN'!E:E, MATCH(1, ('WIP-FDN'!B:B='Master Sheet'!B267)*1, 0)), "")</f>
        <v/>
      </c>
      <c r="Y267" s="81" t="str">
        <f t="array" ref="Y267">IFERROR(IF(INDEX('WIP-FDN'!G:G, MATCH(1, ('WIP-FDN'!B:B=B267)*1, 0)) = "", "", INDEX('WIP-FDN'!G:G, MATCH(1, ('WIP-FDN'!B:B=B267)*1, 0))), "")</f>
        <v/>
      </c>
      <c r="Z267" s="81" t="str">
        <f t="array" ref="Z267">IFERROR(IF(INDEX('WIP-FDN'!H:H, MATCH(1, ('WIP-FDN'!B:B=B267)*1, 0)) = "", "", INDEX('WIP-FDN'!H:H, MATCH(1, ('WIP-FDN'!B:B=B267)*1, 0))), "")</f>
        <v/>
      </c>
      <c r="AA267" s="9"/>
      <c r="AB267" s="9" t="str">
        <f t="shared" si="55"/>
        <v/>
      </c>
      <c r="AC267" s="81"/>
      <c r="AD267" s="81"/>
      <c r="AE267" s="9" t="str">
        <f t="shared" si="51"/>
        <v/>
      </c>
      <c r="AF267" s="9" t="str">
        <f>IFERROR(INDEX('WIP-ERC'!E:E,MATCH(B267, 'WIP-ERC'!B:B,0)),"")</f>
        <v/>
      </c>
      <c r="AG267" s="81" t="str">
        <f>IFERROR(IF(INDEX('WIP-ERC'!G:G,MATCH(B267,'WIP-ERC'!B:B,0))="","",(INDEX('WIP-ERC'!G:G,MATCH(B267,'WIP-ERC'!B:B,0)))),"")</f>
        <v/>
      </c>
      <c r="AH267" s="81" t="str">
        <f>IFERROR(IF(INDEX('WIP-ERC'!H:H,MATCH(B267,'WIP-ERC'!B:B,0))="","",(INDEX('WIP-ERC'!H:H,MATCH(B267,'WIP-ERC'!B:B,0)))),"")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82" t="str">
        <f t="shared" si="52"/>
        <v>CD2+0</v>
      </c>
      <c r="BE267" s="334" t="s">
        <v>743</v>
      </c>
      <c r="BF267" s="334" t="s">
        <v>740</v>
      </c>
      <c r="BG267" s="334" t="s">
        <v>741</v>
      </c>
    </row>
    <row r="268" spans="1:59" s="12" customFormat="1" ht="17.5" x14ac:dyDescent="0.35">
      <c r="A268" s="22">
        <f t="shared" si="53"/>
        <v>250</v>
      </c>
      <c r="B268" s="30" t="s">
        <v>410</v>
      </c>
      <c r="C268" s="276" t="s">
        <v>411</v>
      </c>
      <c r="D268" s="56" t="s">
        <v>570</v>
      </c>
      <c r="E268" s="332">
        <v>427.65899999999999</v>
      </c>
      <c r="F268" s="332">
        <v>427.65899999999999</v>
      </c>
      <c r="G268" s="26" t="str">
        <f>IFERROR(INDEX('WIP-FDN'!D:D,MATCH('Master Sheet'!B268, 'WIP-FDN'!B:B,0)),"")</f>
        <v/>
      </c>
      <c r="H268" s="30"/>
      <c r="I268" s="317" t="s">
        <v>690</v>
      </c>
      <c r="J268" s="30"/>
      <c r="K268" s="30"/>
      <c r="L268" s="30"/>
      <c r="M268" s="26" t="s">
        <v>53</v>
      </c>
      <c r="N268" s="29" t="s">
        <v>172</v>
      </c>
      <c r="O268" s="85">
        <v>45412</v>
      </c>
      <c r="P268" s="29" t="s">
        <v>53</v>
      </c>
      <c r="Q268" s="29" t="s">
        <v>230</v>
      </c>
      <c r="R268" s="85">
        <v>45440</v>
      </c>
      <c r="S268" s="29" t="s">
        <v>53</v>
      </c>
      <c r="T268" s="29" t="s">
        <v>230</v>
      </c>
      <c r="U268" s="85">
        <v>45584</v>
      </c>
      <c r="V268" s="21"/>
      <c r="W268" s="29" t="str">
        <f t="array" ref="W268">IF((Y268&lt;&gt;"")*(Z268=""), "WIP", IF((Y268&lt;&gt;"")*(Z268&lt;&gt;""), "Completed", ""))</f>
        <v/>
      </c>
      <c r="X268" s="9" t="str">
        <f t="array" ref="X268">IFERROR(INDEX('WIP-FDN'!E:E, MATCH(1, ('WIP-FDN'!B:B='Master Sheet'!B268)*1, 0)), "")</f>
        <v/>
      </c>
      <c r="Y268" s="81" t="str">
        <f t="array" ref="Y268">IFERROR(IF(INDEX('WIP-FDN'!G:G, MATCH(1, ('WIP-FDN'!B:B=B268)*1, 0)) = "", "", INDEX('WIP-FDN'!G:G, MATCH(1, ('WIP-FDN'!B:B=B268)*1, 0))), "")</f>
        <v/>
      </c>
      <c r="Z268" s="81" t="str">
        <f t="array" ref="Z268">IFERROR(IF(INDEX('WIP-FDN'!H:H, MATCH(1, ('WIP-FDN'!B:B=B268)*1, 0)) = "", "", INDEX('WIP-FDN'!H:H, MATCH(1, ('WIP-FDN'!B:B=B268)*1, 0))), "")</f>
        <v/>
      </c>
      <c r="AA268" s="9"/>
      <c r="AB268" s="9" t="str">
        <f t="shared" si="55"/>
        <v/>
      </c>
      <c r="AC268" s="81"/>
      <c r="AD268" s="81"/>
      <c r="AE268" s="9" t="str">
        <f t="shared" si="51"/>
        <v/>
      </c>
      <c r="AF268" s="9" t="str">
        <f>IFERROR(INDEX('WIP-ERC'!E:E,MATCH(B268, 'WIP-ERC'!B:B,0)),"")</f>
        <v/>
      </c>
      <c r="AG268" s="81" t="str">
        <f>IFERROR(IF(INDEX('WIP-ERC'!G:G,MATCH(B268,'WIP-ERC'!B:B,0))="","",(INDEX('WIP-ERC'!G:G,MATCH(B268,'WIP-ERC'!B:B,0)))),"")</f>
        <v/>
      </c>
      <c r="AH268" s="81" t="str">
        <f>IFERROR(IF(INDEX('WIP-ERC'!H:H,MATCH(B268,'WIP-ERC'!B:B,0))="","",(INDEX('WIP-ERC'!H:H,MATCH(B268,'WIP-ERC'!B:B,0)))),"")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82" t="str">
        <f t="shared" si="52"/>
        <v>CD2+3</v>
      </c>
      <c r="BE268" s="334" t="s">
        <v>743</v>
      </c>
      <c r="BF268" s="334" t="s">
        <v>740</v>
      </c>
      <c r="BG268" s="334" t="s">
        <v>741</v>
      </c>
    </row>
    <row r="269" spans="1:59" s="12" customFormat="1" ht="35" x14ac:dyDescent="0.35">
      <c r="A269" s="22">
        <f t="shared" si="53"/>
        <v>251</v>
      </c>
      <c r="B269" s="30" t="s">
        <v>412</v>
      </c>
      <c r="C269" s="276" t="s">
        <v>369</v>
      </c>
      <c r="D269" s="56" t="s">
        <v>207</v>
      </c>
      <c r="E269" s="332">
        <v>415.54300000000001</v>
      </c>
      <c r="F269" s="332">
        <v>415.54300000000001</v>
      </c>
      <c r="G269" s="26" t="str">
        <f>IFERROR(INDEX('WIP-FDN'!D:D,MATCH('Master Sheet'!B269, 'WIP-FDN'!B:B,0)),"")</f>
        <v>SANDY WET &amp; Boulder Soiling</v>
      </c>
      <c r="H269" s="30"/>
      <c r="I269" s="21"/>
      <c r="J269" s="30"/>
      <c r="K269" s="30"/>
      <c r="L269" s="30"/>
      <c r="M269" s="26" t="s">
        <v>53</v>
      </c>
      <c r="N269" s="29" t="s">
        <v>172</v>
      </c>
      <c r="O269" s="85">
        <v>45412</v>
      </c>
      <c r="P269" s="29" t="s">
        <v>53</v>
      </c>
      <c r="Q269" s="29" t="s">
        <v>230</v>
      </c>
      <c r="R269" s="85">
        <v>45440</v>
      </c>
      <c r="S269" s="29" t="s">
        <v>53</v>
      </c>
      <c r="T269" s="29" t="s">
        <v>230</v>
      </c>
      <c r="U269" s="85">
        <v>45584</v>
      </c>
      <c r="V269" s="21"/>
      <c r="W269" s="29" t="str">
        <f t="array" ref="W269">IF((Y269&lt;&gt;"")*(Z269=""), "WIP", IF((Y269&lt;&gt;"")*(Z269&lt;&gt;""), "Completed", ""))</f>
        <v>Completed</v>
      </c>
      <c r="X269" s="9" t="str">
        <f t="array" ref="X269">IFERROR(INDEX('WIP-FDN'!E:E, MATCH(1, ('WIP-FDN'!B:B='Master Sheet'!B269)*1, 0)), "")</f>
        <v>Mohar Ali-3</v>
      </c>
      <c r="Y269" s="81">
        <f t="array" ref="Y269">IFERROR(IF(INDEX('WIP-FDN'!G:G, MATCH(1, ('WIP-FDN'!B:B=B269)*1, 0)) = "", "", INDEX('WIP-FDN'!G:G, MATCH(1, ('WIP-FDN'!B:B=B269)*1, 0))), "")</f>
        <v>46056</v>
      </c>
      <c r="Z269" s="81">
        <f t="array" ref="Z269">IFERROR(IF(INDEX('WIP-FDN'!H:H, MATCH(1, ('WIP-FDN'!B:B=B269)*1, 0)) = "", "", INDEX('WIP-FDN'!H:H, MATCH(1, ('WIP-FDN'!B:B=B269)*1, 0))), "")</f>
        <v>46069</v>
      </c>
      <c r="AA269" s="9" t="str">
        <f t="shared" si="56"/>
        <v>Completed</v>
      </c>
      <c r="AB269" s="9" t="str">
        <f t="shared" si="55"/>
        <v>Mohar Ali-3</v>
      </c>
      <c r="AC269" s="81">
        <f t="shared" si="57"/>
        <v>46068</v>
      </c>
      <c r="AD269" s="81">
        <f t="shared" si="58"/>
        <v>46070</v>
      </c>
      <c r="AE269" s="9" t="str">
        <f t="shared" si="51"/>
        <v/>
      </c>
      <c r="AF269" s="9" t="str">
        <f>IFERROR(INDEX('WIP-ERC'!E:E,MATCH(B269, 'WIP-ERC'!B:B,0)),"")</f>
        <v/>
      </c>
      <c r="AG269" s="81" t="str">
        <f>IFERROR(IF(INDEX('WIP-ERC'!G:G,MATCH(B269,'WIP-ERC'!B:B,0))="","",(INDEX('WIP-ERC'!G:G,MATCH(B269,'WIP-ERC'!B:B,0)))),"")</f>
        <v/>
      </c>
      <c r="AH269" s="81" t="str">
        <f>IFERROR(IF(INDEX('WIP-ERC'!H:H,MATCH(B269,'WIP-ERC'!B:B,0))="","",(INDEX('WIP-ERC'!H:H,MATCH(B269,'WIP-ERC'!B:B,0)))),"")</f>
        <v/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82" t="str">
        <f t="shared" si="52"/>
        <v>CDA+3</v>
      </c>
      <c r="BE269" s="334" t="s">
        <v>743</v>
      </c>
      <c r="BF269" s="334" t="s">
        <v>740</v>
      </c>
      <c r="BG269" s="334" t="s">
        <v>741</v>
      </c>
    </row>
    <row r="270" spans="1:59" s="12" customFormat="1" ht="35" x14ac:dyDescent="0.35">
      <c r="A270" s="22">
        <f t="shared" si="53"/>
        <v>252</v>
      </c>
      <c r="B270" s="30" t="s">
        <v>413</v>
      </c>
      <c r="C270" s="276" t="s">
        <v>93</v>
      </c>
      <c r="D270" s="56" t="s">
        <v>207</v>
      </c>
      <c r="E270" s="332">
        <v>356.11200000000002</v>
      </c>
      <c r="F270" s="332">
        <v>356.11200000000002</v>
      </c>
      <c r="G270" s="26" t="str">
        <f>IFERROR(INDEX('WIP-FDN'!D:D,MATCH('Master Sheet'!B270, 'WIP-FDN'!B:B,0)),"")</f>
        <v>SANDY PS &amp; Boulder Soiling</v>
      </c>
      <c r="H270" s="30"/>
      <c r="I270" s="21"/>
      <c r="J270" s="30"/>
      <c r="K270" s="30"/>
      <c r="L270" s="30"/>
      <c r="M270" s="26" t="s">
        <v>53</v>
      </c>
      <c r="N270" s="29" t="s">
        <v>172</v>
      </c>
      <c r="O270" s="85">
        <v>45412</v>
      </c>
      <c r="P270" s="29" t="s">
        <v>53</v>
      </c>
      <c r="Q270" s="29" t="s">
        <v>230</v>
      </c>
      <c r="R270" s="85">
        <v>45440</v>
      </c>
      <c r="S270" s="29" t="s">
        <v>53</v>
      </c>
      <c r="T270" s="29" t="s">
        <v>230</v>
      </c>
      <c r="U270" s="85">
        <v>45584</v>
      </c>
      <c r="V270" s="21"/>
      <c r="W270" s="29" t="str">
        <f t="array" ref="W270">IF((Y270&lt;&gt;"")*(Z270=""), "WIP", IF((Y270&lt;&gt;"")*(Z270&lt;&gt;""), "Completed", ""))</f>
        <v>Completed</v>
      </c>
      <c r="X270" s="9" t="str">
        <f t="array" ref="X270">IFERROR(INDEX('WIP-FDN'!E:E, MATCH(1, ('WIP-FDN'!B:B='Master Sheet'!B270)*1, 0)), "")</f>
        <v>Mohar Ali-3</v>
      </c>
      <c r="Y270" s="81">
        <f t="array" ref="Y270">IFERROR(IF(INDEX('WIP-FDN'!G:G, MATCH(1, ('WIP-FDN'!B:B=B270)*1, 0)) = "", "", INDEX('WIP-FDN'!G:G, MATCH(1, ('WIP-FDN'!B:B=B270)*1, 0))), "")</f>
        <v>46063</v>
      </c>
      <c r="Z270" s="81">
        <f t="array" ref="Z270">IFERROR(IF(INDEX('WIP-FDN'!H:H, MATCH(1, ('WIP-FDN'!B:B=B270)*1, 0)) = "", "", INDEX('WIP-FDN'!H:H, MATCH(1, ('WIP-FDN'!B:B=B270)*1, 0))), "")</f>
        <v>46081</v>
      </c>
      <c r="AA270" s="9" t="str">
        <f t="shared" si="56"/>
        <v>Completed</v>
      </c>
      <c r="AB270" s="9" t="str">
        <f t="shared" si="55"/>
        <v>Mohar Ali-3</v>
      </c>
      <c r="AC270" s="81">
        <f t="shared" si="57"/>
        <v>46080</v>
      </c>
      <c r="AD270" s="81">
        <f t="shared" si="58"/>
        <v>46082</v>
      </c>
      <c r="AE270" s="9" t="str">
        <f t="shared" si="51"/>
        <v/>
      </c>
      <c r="AF270" s="9" t="str">
        <f>IFERROR(INDEX('WIP-ERC'!E:E,MATCH(B270, 'WIP-ERC'!B:B,0)),"")</f>
        <v/>
      </c>
      <c r="AG270" s="81" t="str">
        <f>IFERROR(IF(INDEX('WIP-ERC'!G:G,MATCH(B270,'WIP-ERC'!B:B,0))="","",(INDEX('WIP-ERC'!G:G,MATCH(B270,'WIP-ERC'!B:B,0)))),"")</f>
        <v/>
      </c>
      <c r="AH270" s="81" t="str">
        <f>IFERROR(IF(INDEX('WIP-ERC'!H:H,MATCH(B270,'WIP-ERC'!B:B,0))="","",(INDEX('WIP-ERC'!H:H,MATCH(B270,'WIP-ERC'!B:B,0)))),"")</f>
        <v/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82" t="str">
        <f t="shared" si="52"/>
        <v>CDA+0</v>
      </c>
      <c r="BE270" s="334" t="s">
        <v>743</v>
      </c>
      <c r="BF270" s="334" t="s">
        <v>740</v>
      </c>
      <c r="BG270" s="334" t="s">
        <v>741</v>
      </c>
    </row>
    <row r="271" spans="1:59" s="12" customFormat="1" ht="17.5" x14ac:dyDescent="0.35">
      <c r="A271" s="22">
        <f t="shared" si="53"/>
        <v>253</v>
      </c>
      <c r="B271" s="30" t="s">
        <v>414</v>
      </c>
      <c r="C271" s="276" t="s">
        <v>381</v>
      </c>
      <c r="D271" s="56" t="s">
        <v>571</v>
      </c>
      <c r="E271" s="332">
        <v>355.322</v>
      </c>
      <c r="F271" s="332">
        <v>355.322</v>
      </c>
      <c r="G271" s="26" t="str">
        <f>IFERROR(INDEX('WIP-FDN'!D:D,MATCH('Master Sheet'!B271, 'WIP-FDN'!B:B,0)),"")</f>
        <v/>
      </c>
      <c r="H271" s="30"/>
      <c r="I271" s="312"/>
      <c r="J271" s="30"/>
      <c r="K271" s="30"/>
      <c r="L271" s="30"/>
      <c r="M271" s="26" t="s">
        <v>53</v>
      </c>
      <c r="N271" s="29" t="s">
        <v>172</v>
      </c>
      <c r="O271" s="85">
        <v>45412</v>
      </c>
      <c r="P271" s="29" t="s">
        <v>53</v>
      </c>
      <c r="Q271" s="29" t="s">
        <v>230</v>
      </c>
      <c r="R271" s="85">
        <v>45440</v>
      </c>
      <c r="S271" s="29" t="s">
        <v>53</v>
      </c>
      <c r="T271" s="29" t="s">
        <v>230</v>
      </c>
      <c r="U271" s="85">
        <v>45584</v>
      </c>
      <c r="V271" s="21"/>
      <c r="W271" s="29" t="str">
        <f t="array" ref="W271">IF((Y271&lt;&gt;"")*(Z271=""), "WIP", IF((Y271&lt;&gt;"")*(Z271&lt;&gt;""), "Completed", ""))</f>
        <v/>
      </c>
      <c r="X271" s="9" t="str">
        <f t="array" ref="X271">IFERROR(INDEX('WIP-FDN'!E:E, MATCH(1, ('WIP-FDN'!B:B='Master Sheet'!B271)*1, 0)), "")</f>
        <v/>
      </c>
      <c r="Y271" s="81" t="str">
        <f t="array" ref="Y271">IFERROR(IF(INDEX('WIP-FDN'!G:G, MATCH(1, ('WIP-FDN'!B:B=B271)*1, 0)) = "", "", INDEX('WIP-FDN'!G:G, MATCH(1, ('WIP-FDN'!B:B=B271)*1, 0))), "")</f>
        <v/>
      </c>
      <c r="Z271" s="81" t="str">
        <f t="array" ref="Z271">IFERROR(IF(INDEX('WIP-FDN'!H:H, MATCH(1, ('WIP-FDN'!B:B=B271)*1, 0)) = "", "", INDEX('WIP-FDN'!H:H, MATCH(1, ('WIP-FDN'!B:B=B271)*1, 0))), "")</f>
        <v/>
      </c>
      <c r="AA271" s="9" t="e">
        <f t="shared" si="56"/>
        <v>#REF!</v>
      </c>
      <c r="AB271" s="9" t="str">
        <f t="shared" si="55"/>
        <v/>
      </c>
      <c r="AC271" s="81" t="e">
        <f>INDEX(#REF!, MATCH('Master Sheet'!B271,#REF!, 0))</f>
        <v>#REF!</v>
      </c>
      <c r="AD271" s="81" t="e">
        <f>INDEX(#REF!, MATCH('Master Sheet'!B271,#REF!, 0))</f>
        <v>#REF!</v>
      </c>
      <c r="AE271" s="9" t="str">
        <f t="shared" si="51"/>
        <v/>
      </c>
      <c r="AF271" s="9" t="str">
        <f>IFERROR(INDEX('WIP-ERC'!E:E,MATCH(B271, 'WIP-ERC'!B:B,0)),"")</f>
        <v/>
      </c>
      <c r="AG271" s="81" t="str">
        <f>IFERROR(IF(INDEX('WIP-ERC'!G:G,MATCH(B271,'WIP-ERC'!B:B,0))="","",(INDEX('WIP-ERC'!G:G,MATCH(B271,'WIP-ERC'!B:B,0)))),"")</f>
        <v/>
      </c>
      <c r="AH271" s="81" t="str">
        <f>IFERROR(IF(INDEX('WIP-ERC'!H:H,MATCH(B271,'WIP-ERC'!B:B,0))="","",(INDEX('WIP-ERC'!H:H,MATCH(B271,'WIP-ERC'!B:B,0)))),"")</f>
        <v/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82" t="str">
        <f t="shared" si="52"/>
        <v>CD2+0</v>
      </c>
      <c r="BE271" s="334" t="s">
        <v>743</v>
      </c>
      <c r="BF271" s="334" t="s">
        <v>740</v>
      </c>
      <c r="BG271" s="334" t="s">
        <v>741</v>
      </c>
    </row>
    <row r="272" spans="1:59" s="12" customFormat="1" ht="17.5" x14ac:dyDescent="0.35">
      <c r="A272" s="22">
        <f t="shared" si="53"/>
        <v>254</v>
      </c>
      <c r="B272" s="30" t="s">
        <v>568</v>
      </c>
      <c r="C272" s="276" t="s">
        <v>130</v>
      </c>
      <c r="D272" s="56"/>
      <c r="E272" s="332">
        <v>349.63499999999999</v>
      </c>
      <c r="F272" s="332">
        <v>349.63499999999999</v>
      </c>
      <c r="G272" s="26" t="str">
        <f>IFERROR(INDEX('WIP-FDN'!D:D,MATCH('Master Sheet'!B272, 'WIP-FDN'!B:B,0)),"")</f>
        <v>SANDY WET</v>
      </c>
      <c r="H272" s="30"/>
      <c r="I272" s="312" t="s">
        <v>696</v>
      </c>
      <c r="J272" s="30"/>
      <c r="K272" s="30"/>
      <c r="L272" s="30"/>
      <c r="M272" s="26" t="s">
        <v>53</v>
      </c>
      <c r="N272" s="29" t="s">
        <v>172</v>
      </c>
      <c r="O272" s="85">
        <v>45412</v>
      </c>
      <c r="P272" s="29" t="s">
        <v>53</v>
      </c>
      <c r="Q272" s="29" t="s">
        <v>230</v>
      </c>
      <c r="R272" s="85">
        <v>45440</v>
      </c>
      <c r="S272" s="29" t="s">
        <v>53</v>
      </c>
      <c r="T272" s="29" t="s">
        <v>230</v>
      </c>
      <c r="U272" s="85">
        <v>45584</v>
      </c>
      <c r="V272" s="21"/>
      <c r="W272" s="29" t="str">
        <f t="array" ref="W272">IF((Y272&lt;&gt;"")*(Z272=""), "WIP", IF((Y272&lt;&gt;"")*(Z272&lt;&gt;""), "Completed", ""))</f>
        <v>Completed</v>
      </c>
      <c r="X272" s="9" t="str">
        <f t="array" ref="X272">IFERROR(INDEX('WIP-FDN'!E:E, MATCH(1, ('WIP-FDN'!B:B='Master Sheet'!B272)*1, 0)), "")</f>
        <v>RS Construction</v>
      </c>
      <c r="Y272" s="81">
        <f t="array" ref="Y272">IFERROR(IF(INDEX('WIP-FDN'!G:G, MATCH(1, ('WIP-FDN'!B:B=B272)*1, 0)) = "", "", INDEX('WIP-FDN'!G:G, MATCH(1, ('WIP-FDN'!B:B=B272)*1, 0))), "")</f>
        <v>46049</v>
      </c>
      <c r="Z272" s="81">
        <f t="array" ref="Z272">IFERROR(IF(INDEX('WIP-FDN'!H:H, MATCH(1, ('WIP-FDN'!B:B=B272)*1, 0)) = "", "", INDEX('WIP-FDN'!H:H, MATCH(1, ('WIP-FDN'!B:B=B272)*1, 0))), "")</f>
        <v>46058</v>
      </c>
      <c r="AA272" s="9" t="str">
        <f t="shared" ref="AA272:AA311" si="67">IF(AND(AC272&lt;&gt;"", AD272=""), "WIP", IF(AND(AC272&lt;&gt;"", AD272&lt;&gt;""), "Completed", ""))</f>
        <v>Completed</v>
      </c>
      <c r="AB272" s="9" t="str">
        <f t="shared" si="55"/>
        <v>RS Construction</v>
      </c>
      <c r="AC272" s="81">
        <f t="shared" ref="AC272:AC311" si="68">IFERROR((Z272-1),"")</f>
        <v>46057</v>
      </c>
      <c r="AD272" s="81">
        <f t="shared" ref="AD272:AD311" si="69">IFERROR((Z272+1),"")</f>
        <v>46059</v>
      </c>
      <c r="AE272" s="9" t="str">
        <f t="shared" ref="AE272:AE322" si="70">IF(AND(AG272&lt;&gt;"", AH272=""), "WIP", IF(AND(AG272&lt;&gt;"", AH272&lt;&gt;""), "Completed", ""))</f>
        <v/>
      </c>
      <c r="AF272" s="9" t="str">
        <f>IFERROR(INDEX('WIP-ERC'!E:E,MATCH(B272, 'WIP-ERC'!B:B,0)),"")</f>
        <v/>
      </c>
      <c r="AG272" s="81" t="str">
        <f>IFERROR(IF(INDEX('WIP-ERC'!G:G,MATCH(B272,'WIP-ERC'!B:B,0))="","",(INDEX('WIP-ERC'!G:G,MATCH(B272,'WIP-ERC'!B:B,0)))),"")</f>
        <v/>
      </c>
      <c r="AH272" s="81" t="str">
        <f>IFERROR(IF(INDEX('WIP-ERC'!H:H,MATCH(B272,'WIP-ERC'!B:B,0))="","",(INDEX('WIP-ERC'!H:H,MATCH(B272,'WIP-ERC'!B:B,0)))),"")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82" t="str">
        <f t="shared" si="52"/>
        <v>CDA-3</v>
      </c>
      <c r="BE272" s="334" t="s">
        <v>743</v>
      </c>
      <c r="BF272" s="334" t="s">
        <v>740</v>
      </c>
      <c r="BG272" s="334" t="s">
        <v>741</v>
      </c>
    </row>
    <row r="273" spans="1:59" s="12" customFormat="1" ht="17.5" x14ac:dyDescent="0.35">
      <c r="A273" s="22">
        <f t="shared" si="53"/>
        <v>255</v>
      </c>
      <c r="B273" s="30" t="s">
        <v>415</v>
      </c>
      <c r="C273" s="276" t="s">
        <v>367</v>
      </c>
      <c r="D273" s="56" t="s">
        <v>438</v>
      </c>
      <c r="E273" s="332">
        <v>387.55900000000003</v>
      </c>
      <c r="F273" s="332">
        <v>387.55900000000003</v>
      </c>
      <c r="G273" s="26" t="str">
        <f>IFERROR(INDEX('WIP-FDN'!D:D,MATCH('Master Sheet'!B273, 'WIP-FDN'!B:B,0)),"")</f>
        <v/>
      </c>
      <c r="H273" s="30"/>
      <c r="I273" s="312" t="s">
        <v>696</v>
      </c>
      <c r="J273" s="30"/>
      <c r="K273" s="30"/>
      <c r="L273" s="30"/>
      <c r="M273" s="26" t="s">
        <v>53</v>
      </c>
      <c r="N273" s="29" t="s">
        <v>172</v>
      </c>
      <c r="O273" s="85">
        <v>45412</v>
      </c>
      <c r="P273" s="29" t="s">
        <v>53</v>
      </c>
      <c r="Q273" s="29" t="s">
        <v>230</v>
      </c>
      <c r="R273" s="85">
        <v>45440</v>
      </c>
      <c r="S273" s="29" t="s">
        <v>53</v>
      </c>
      <c r="T273" s="29" t="s">
        <v>230</v>
      </c>
      <c r="U273" s="85">
        <v>45584</v>
      </c>
      <c r="V273" s="21"/>
      <c r="W273" s="29" t="str">
        <f t="array" ref="W273">IF((Y273&lt;&gt;"")*(Z273=""), "WIP", IF((Y273&lt;&gt;"")*(Z273&lt;&gt;""), "Completed", ""))</f>
        <v/>
      </c>
      <c r="X273" s="9" t="str">
        <f t="array" ref="X273">IFERROR(INDEX('WIP-FDN'!E:E, MATCH(1, ('WIP-FDN'!B:B='Master Sheet'!B273)*1, 0)), "")</f>
        <v/>
      </c>
      <c r="Y273" s="81" t="str">
        <f t="array" ref="Y273">IFERROR(IF(INDEX('WIP-FDN'!G:G, MATCH(1, ('WIP-FDN'!B:B=B273)*1, 0)) = "", "", INDEX('WIP-FDN'!G:G, MATCH(1, ('WIP-FDN'!B:B=B273)*1, 0))), "")</f>
        <v/>
      </c>
      <c r="Z273" s="81" t="str">
        <f t="array" ref="Z273">IFERROR(IF(INDEX('WIP-FDN'!H:H, MATCH(1, ('WIP-FDN'!B:B=B273)*1, 0)) = "", "", INDEX('WIP-FDN'!H:H, MATCH(1, ('WIP-FDN'!B:B=B273)*1, 0))), "")</f>
        <v/>
      </c>
      <c r="AA273" s="9" t="e">
        <f t="shared" si="67"/>
        <v>#REF!</v>
      </c>
      <c r="AB273" s="9" t="str">
        <f t="shared" si="55"/>
        <v/>
      </c>
      <c r="AC273" s="81" t="e">
        <f>INDEX(#REF!, MATCH('Master Sheet'!B273,#REF!, 0))</f>
        <v>#REF!</v>
      </c>
      <c r="AD273" s="81" t="e">
        <f>INDEX(#REF!, MATCH('Master Sheet'!B273,#REF!, 0))</f>
        <v>#REF!</v>
      </c>
      <c r="AE273" s="9" t="str">
        <f t="shared" si="70"/>
        <v/>
      </c>
      <c r="AF273" s="9" t="str">
        <f>IFERROR(INDEX('WIP-ERC'!E:E,MATCH(B273, 'WIP-ERC'!B:B,0)),"")</f>
        <v/>
      </c>
      <c r="AG273" s="81" t="str">
        <f>IFERROR(IF(INDEX('WIP-ERC'!G:G,MATCH(B273,'WIP-ERC'!B:B,0))="","",(INDEX('WIP-ERC'!G:G,MATCH(B273,'WIP-ERC'!B:B,0)))),"")</f>
        <v/>
      </c>
      <c r="AH273" s="81" t="str">
        <f>IFERROR(IF(INDEX('WIP-ERC'!H:H,MATCH(B273,'WIP-ERC'!B:B,0))="","",(INDEX('WIP-ERC'!H:H,MATCH(B273,'WIP-ERC'!B:B,0)))),"")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82" t="str">
        <f t="shared" si="52"/>
        <v>CD1+0</v>
      </c>
      <c r="BE273" s="334" t="s">
        <v>743</v>
      </c>
      <c r="BF273" s="334" t="s">
        <v>740</v>
      </c>
      <c r="BG273" s="334" t="s">
        <v>741</v>
      </c>
    </row>
    <row r="274" spans="1:59" s="12" customFormat="1" ht="17.5" x14ac:dyDescent="0.35">
      <c r="A274" s="22">
        <f t="shared" si="53"/>
        <v>256</v>
      </c>
      <c r="B274" s="30" t="s">
        <v>416</v>
      </c>
      <c r="C274" s="276" t="s">
        <v>417</v>
      </c>
      <c r="D274" s="56" t="s">
        <v>439</v>
      </c>
      <c r="E274" s="332">
        <v>238.27099999999999</v>
      </c>
      <c r="F274" s="332">
        <v>238.27099999999999</v>
      </c>
      <c r="G274" s="26" t="str">
        <f>IFERROR(INDEX('WIP-FDN'!D:D,MATCH('Master Sheet'!B274, 'WIP-FDN'!B:B,0)),"")</f>
        <v/>
      </c>
      <c r="H274" s="30"/>
      <c r="I274" s="305"/>
      <c r="J274" s="30"/>
      <c r="K274" s="30"/>
      <c r="L274" s="30"/>
      <c r="M274" s="26" t="s">
        <v>53</v>
      </c>
      <c r="N274" s="29" t="s">
        <v>172</v>
      </c>
      <c r="O274" s="85">
        <v>45412</v>
      </c>
      <c r="P274" s="29" t="s">
        <v>53</v>
      </c>
      <c r="Q274" s="29" t="s">
        <v>230</v>
      </c>
      <c r="R274" s="85">
        <v>45440</v>
      </c>
      <c r="S274" s="29" t="s">
        <v>53</v>
      </c>
      <c r="T274" s="29" t="s">
        <v>230</v>
      </c>
      <c r="U274" s="85">
        <v>45584</v>
      </c>
      <c r="V274" s="21"/>
      <c r="W274" s="29" t="str">
        <f t="array" ref="W274">IF((Y274&lt;&gt;"")*(Z274=""), "WIP", IF((Y274&lt;&gt;"")*(Z274&lt;&gt;""), "Completed", ""))</f>
        <v/>
      </c>
      <c r="X274" s="9" t="str">
        <f t="array" ref="X274">IFERROR(INDEX('WIP-FDN'!E:E, MATCH(1, ('WIP-FDN'!B:B='Master Sheet'!B274)*1, 0)), "")</f>
        <v/>
      </c>
      <c r="Y274" s="81" t="str">
        <f t="array" ref="Y274">IFERROR(IF(INDEX('WIP-FDN'!G:G, MATCH(1, ('WIP-FDN'!B:B=B274)*1, 0)) = "", "", INDEX('WIP-FDN'!G:G, MATCH(1, ('WIP-FDN'!B:B=B274)*1, 0))), "")</f>
        <v/>
      </c>
      <c r="Z274" s="81" t="str">
        <f t="array" ref="Z274">IFERROR(IF(INDEX('WIP-FDN'!H:H, MATCH(1, ('WIP-FDN'!B:B=B274)*1, 0)) = "", "", INDEX('WIP-FDN'!H:H, MATCH(1, ('WIP-FDN'!B:B=B274)*1, 0))), "")</f>
        <v/>
      </c>
      <c r="AA274" s="9" t="str">
        <f t="shared" si="67"/>
        <v/>
      </c>
      <c r="AB274" s="9" t="str">
        <f t="shared" si="55"/>
        <v/>
      </c>
      <c r="AC274" s="81" t="str">
        <f t="shared" si="68"/>
        <v/>
      </c>
      <c r="AD274" s="81" t="str">
        <f t="shared" si="69"/>
        <v/>
      </c>
      <c r="AE274" s="9" t="str">
        <f t="shared" si="70"/>
        <v/>
      </c>
      <c r="AF274" s="9" t="str">
        <f>IFERROR(INDEX('WIP-ERC'!E:E,MATCH(B274, 'WIP-ERC'!B:B,0)),"")</f>
        <v/>
      </c>
      <c r="AG274" s="81" t="str">
        <f>IFERROR(IF(INDEX('WIP-ERC'!G:G,MATCH(B274,'WIP-ERC'!B:B,0))="","",(INDEX('WIP-ERC'!G:G,MATCH(B274,'WIP-ERC'!B:B,0)))),"")</f>
        <v/>
      </c>
      <c r="AH274" s="81" t="str">
        <f>IFERROR(IF(INDEX('WIP-ERC'!H:H,MATCH(B274,'WIP-ERC'!B:B,0))="","",(INDEX('WIP-ERC'!H:H,MATCH(B274,'WIP-ERC'!B:B,0)))),"")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82" t="str">
        <f t="shared" si="52"/>
        <v>CDC1+3</v>
      </c>
      <c r="BE274" s="334" t="s">
        <v>779</v>
      </c>
      <c r="BF274" s="334" t="s">
        <v>780</v>
      </c>
      <c r="BG274" s="334" t="s">
        <v>741</v>
      </c>
    </row>
    <row r="275" spans="1:59" s="12" customFormat="1" ht="17.5" x14ac:dyDescent="0.35">
      <c r="A275" s="22">
        <f t="shared" si="53"/>
        <v>257</v>
      </c>
      <c r="B275" s="30" t="s">
        <v>418</v>
      </c>
      <c r="C275" s="276" t="s">
        <v>381</v>
      </c>
      <c r="D275" s="56" t="s">
        <v>440</v>
      </c>
      <c r="E275" s="332">
        <v>408.43200000000002</v>
      </c>
      <c r="F275" s="332">
        <v>408.43200000000002</v>
      </c>
      <c r="G275" s="26" t="str">
        <f>IFERROR(INDEX('WIP-FDN'!D:D,MATCH('Master Sheet'!B275, 'WIP-FDN'!B:B,0)),"")</f>
        <v/>
      </c>
      <c r="H275" s="30"/>
      <c r="I275" s="305" t="s">
        <v>686</v>
      </c>
      <c r="J275" s="30"/>
      <c r="K275" s="30"/>
      <c r="L275" s="30"/>
      <c r="M275" s="26" t="s">
        <v>53</v>
      </c>
      <c r="N275" s="29" t="s">
        <v>172</v>
      </c>
      <c r="O275" s="85">
        <v>45412</v>
      </c>
      <c r="P275" s="29" t="s">
        <v>53</v>
      </c>
      <c r="Q275" s="29" t="s">
        <v>230</v>
      </c>
      <c r="R275" s="85">
        <v>45441</v>
      </c>
      <c r="S275" s="29" t="s">
        <v>53</v>
      </c>
      <c r="T275" s="29" t="s">
        <v>230</v>
      </c>
      <c r="U275" s="85">
        <v>45664</v>
      </c>
      <c r="V275" s="21"/>
      <c r="W275" s="29" t="str">
        <f t="array" ref="W275">IF((Y275&lt;&gt;"")*(Z275=""), "WIP", IF((Y275&lt;&gt;"")*(Z275&lt;&gt;""), "Completed", ""))</f>
        <v/>
      </c>
      <c r="X275" s="9" t="str">
        <f t="array" ref="X275">IFERROR(INDEX('WIP-FDN'!E:E, MATCH(1, ('WIP-FDN'!B:B='Master Sheet'!B275)*1, 0)), "")</f>
        <v/>
      </c>
      <c r="Y275" s="81" t="str">
        <f t="array" ref="Y275">IFERROR(IF(INDEX('WIP-FDN'!G:G, MATCH(1, ('WIP-FDN'!B:B=B275)*1, 0)) = "", "", INDEX('WIP-FDN'!G:G, MATCH(1, ('WIP-FDN'!B:B=B275)*1, 0))), "")</f>
        <v/>
      </c>
      <c r="Z275" s="81" t="str">
        <f t="array" ref="Z275">IFERROR(IF(INDEX('WIP-FDN'!H:H, MATCH(1, ('WIP-FDN'!B:B=B275)*1, 0)) = "", "", INDEX('WIP-FDN'!H:H, MATCH(1, ('WIP-FDN'!B:B=B275)*1, 0))), "")</f>
        <v/>
      </c>
      <c r="AA275" s="9" t="str">
        <f t="shared" si="67"/>
        <v/>
      </c>
      <c r="AB275" s="9" t="str">
        <f t="shared" si="55"/>
        <v/>
      </c>
      <c r="AC275" s="81" t="str">
        <f t="shared" si="68"/>
        <v/>
      </c>
      <c r="AD275" s="81" t="str">
        <f t="shared" si="69"/>
        <v/>
      </c>
      <c r="AE275" s="9" t="str">
        <f t="shared" si="70"/>
        <v/>
      </c>
      <c r="AF275" s="9" t="str">
        <f>IFERROR(INDEX('WIP-ERC'!E:E,MATCH(B275, 'WIP-ERC'!B:B,0)),"")</f>
        <v/>
      </c>
      <c r="AG275" s="81" t="str">
        <f>IFERROR(IF(INDEX('WIP-ERC'!G:G,MATCH(B275,'WIP-ERC'!B:B,0))="","",(INDEX('WIP-ERC'!G:G,MATCH(B275,'WIP-ERC'!B:B,0)))),"")</f>
        <v/>
      </c>
      <c r="AH275" s="81" t="str">
        <f>IFERROR(IF(INDEX('WIP-ERC'!H:H,MATCH(B275,'WIP-ERC'!B:B,0))="","",(INDEX('WIP-ERC'!H:H,MATCH(B275,'WIP-ERC'!B:B,0)))),"")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82" t="str">
        <f t="shared" si="52"/>
        <v>CD2+0</v>
      </c>
      <c r="BE275" s="334" t="s">
        <v>779</v>
      </c>
      <c r="BF275" s="334" t="s">
        <v>780</v>
      </c>
      <c r="BG275" s="334" t="s">
        <v>741</v>
      </c>
    </row>
    <row r="276" spans="1:59" s="12" customFormat="1" ht="17.5" x14ac:dyDescent="0.35">
      <c r="A276" s="22">
        <f t="shared" si="53"/>
        <v>258</v>
      </c>
      <c r="B276" s="30" t="s">
        <v>419</v>
      </c>
      <c r="C276" s="276" t="s">
        <v>369</v>
      </c>
      <c r="D276" s="56" t="s">
        <v>207</v>
      </c>
      <c r="E276" s="332">
        <v>414.51400000000001</v>
      </c>
      <c r="F276" s="332">
        <v>414.51400000000001</v>
      </c>
      <c r="G276" s="26" t="str">
        <f>IFERROR(INDEX('WIP-FDN'!D:D,MATCH('Master Sheet'!B276, 'WIP-FDN'!B:B,0)),"")</f>
        <v/>
      </c>
      <c r="H276" s="30"/>
      <c r="I276" s="21"/>
      <c r="J276" s="30"/>
      <c r="K276" s="30"/>
      <c r="L276" s="30"/>
      <c r="M276" s="26" t="s">
        <v>53</v>
      </c>
      <c r="N276" s="29" t="s">
        <v>172</v>
      </c>
      <c r="O276" s="85">
        <v>45412</v>
      </c>
      <c r="P276" s="29" t="s">
        <v>53</v>
      </c>
      <c r="Q276" s="29" t="s">
        <v>230</v>
      </c>
      <c r="R276" s="85">
        <v>45441</v>
      </c>
      <c r="S276" s="29" t="s">
        <v>53</v>
      </c>
      <c r="T276" s="29" t="s">
        <v>230</v>
      </c>
      <c r="U276" s="85">
        <v>45664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9" t="str">
        <f t="shared" si="67"/>
        <v/>
      </c>
      <c r="AB276" s="9" t="str">
        <f t="shared" si="55"/>
        <v/>
      </c>
      <c r="AC276" s="81" t="str">
        <f t="shared" si="68"/>
        <v/>
      </c>
      <c r="AD276" s="81" t="str">
        <f t="shared" si="69"/>
        <v/>
      </c>
      <c r="AE276" s="9" t="str">
        <f t="shared" si="70"/>
        <v/>
      </c>
      <c r="AF276" s="9" t="str">
        <f>IFERROR(INDEX('WIP-ERC'!E:E,MATCH(B276, 'WIP-ERC'!B:B,0)),"")</f>
        <v/>
      </c>
      <c r="AG276" s="81" t="str">
        <f>IFERROR(IF(INDEX('WIP-ERC'!G:G,MATCH(B276,'WIP-ERC'!B:B,0))="","",(INDEX('WIP-ERC'!G:G,MATCH(B276,'WIP-ERC'!B:B,0)))),"")</f>
        <v/>
      </c>
      <c r="AH276" s="81" t="str">
        <f>IFERROR(IF(INDEX('WIP-ERC'!H:H,MATCH(B276,'WIP-ERC'!B:B,0))="","",(INDEX('WIP-ERC'!H:H,MATCH(B276,'WIP-ERC'!B:B,0)))),"")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82" t="str">
        <f t="shared" ref="BD276:BD339" si="71">IF((H276="")+(ISBLANK(H276)), C276, C276 &amp; "_" &amp; H276 &amp; "RC")</f>
        <v>CDA+3</v>
      </c>
      <c r="BE276" s="334" t="s">
        <v>779</v>
      </c>
      <c r="BF276" s="334" t="s">
        <v>780</v>
      </c>
      <c r="BG276" s="334" t="s">
        <v>741</v>
      </c>
    </row>
    <row r="277" spans="1:59" s="12" customFormat="1" ht="17.5" x14ac:dyDescent="0.35">
      <c r="A277" s="22">
        <f t="shared" si="53"/>
        <v>259</v>
      </c>
      <c r="B277" s="30" t="s">
        <v>420</v>
      </c>
      <c r="C277" s="276" t="s">
        <v>369</v>
      </c>
      <c r="D277" s="56" t="s">
        <v>207</v>
      </c>
      <c r="E277" s="332">
        <v>408.99700000000001</v>
      </c>
      <c r="F277" s="332">
        <v>408.99700000000001</v>
      </c>
      <c r="G277" s="26" t="str">
        <f>IFERROR(INDEX('WIP-FDN'!D:D,MATCH('Master Sheet'!B277, 'WIP-FDN'!B:B,0)),"")</f>
        <v/>
      </c>
      <c r="H277" s="30"/>
      <c r="I277" s="21"/>
      <c r="J277" s="30"/>
      <c r="K277" s="30"/>
      <c r="L277" s="30"/>
      <c r="M277" s="26" t="s">
        <v>53</v>
      </c>
      <c r="N277" s="29" t="s">
        <v>172</v>
      </c>
      <c r="O277" s="85">
        <v>45412</v>
      </c>
      <c r="P277" s="29" t="s">
        <v>53</v>
      </c>
      <c r="Q277" s="29" t="s">
        <v>230</v>
      </c>
      <c r="R277" s="85">
        <v>45441</v>
      </c>
      <c r="S277" s="29" t="s">
        <v>53</v>
      </c>
      <c r="T277" s="29" t="s">
        <v>230</v>
      </c>
      <c r="U277" s="85">
        <v>45664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9" t="str">
        <f t="shared" si="67"/>
        <v/>
      </c>
      <c r="AB277" s="9" t="str">
        <f t="shared" si="55"/>
        <v/>
      </c>
      <c r="AC277" s="81" t="str">
        <f t="shared" si="68"/>
        <v/>
      </c>
      <c r="AD277" s="81" t="str">
        <f t="shared" si="69"/>
        <v/>
      </c>
      <c r="AE277" s="9" t="str">
        <f t="shared" si="70"/>
        <v/>
      </c>
      <c r="AF277" s="9" t="str">
        <f>IFERROR(INDEX('WIP-ERC'!E:E,MATCH(B277, 'WIP-ERC'!B:B,0)),"")</f>
        <v/>
      </c>
      <c r="AG277" s="81" t="str">
        <f>IFERROR(IF(INDEX('WIP-ERC'!G:G,MATCH(B277,'WIP-ERC'!B:B,0))="","",(INDEX('WIP-ERC'!G:G,MATCH(B277,'WIP-ERC'!B:B,0)))),"")</f>
        <v/>
      </c>
      <c r="AH277" s="81" t="str">
        <f>IFERROR(IF(INDEX('WIP-ERC'!H:H,MATCH(B277,'WIP-ERC'!B:B,0))="","",(INDEX('WIP-ERC'!H:H,MATCH(B277,'WIP-ERC'!B:B,0)))),"")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82" t="str">
        <f t="shared" si="71"/>
        <v>CDA+3</v>
      </c>
      <c r="BE277" s="334" t="s">
        <v>743</v>
      </c>
      <c r="BF277" s="334" t="s">
        <v>740</v>
      </c>
      <c r="BG277" s="334" t="s">
        <v>741</v>
      </c>
    </row>
    <row r="278" spans="1:59" s="12" customFormat="1" ht="17.5" x14ac:dyDescent="0.35">
      <c r="A278" s="22">
        <f t="shared" si="53"/>
        <v>260</v>
      </c>
      <c r="B278" s="30" t="s">
        <v>421</v>
      </c>
      <c r="C278" s="276" t="s">
        <v>93</v>
      </c>
      <c r="D278" s="56" t="s">
        <v>207</v>
      </c>
      <c r="E278" s="332">
        <v>414.74700000000001</v>
      </c>
      <c r="F278" s="332">
        <v>414.74700000000001</v>
      </c>
      <c r="G278" s="26" t="str">
        <f>IFERROR(INDEX('WIP-FDN'!D:D,MATCH('Master Sheet'!B278, 'WIP-FDN'!B:B,0)),"")</f>
        <v/>
      </c>
      <c r="H278" s="30"/>
      <c r="I278" s="21"/>
      <c r="J278" s="30"/>
      <c r="K278" s="30"/>
      <c r="L278" s="30"/>
      <c r="M278" s="26" t="s">
        <v>53</v>
      </c>
      <c r="N278" s="29" t="s">
        <v>172</v>
      </c>
      <c r="O278" s="85">
        <v>45412</v>
      </c>
      <c r="P278" s="29" t="s">
        <v>53</v>
      </c>
      <c r="Q278" s="29" t="s">
        <v>230</v>
      </c>
      <c r="R278" s="85">
        <v>45441</v>
      </c>
      <c r="S278" s="29" t="s">
        <v>53</v>
      </c>
      <c r="T278" s="29" t="s">
        <v>230</v>
      </c>
      <c r="U278" s="85">
        <v>45664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9"/>
      <c r="AB278" s="9" t="str">
        <f t="shared" si="55"/>
        <v/>
      </c>
      <c r="AC278" s="81"/>
      <c r="AD278" s="81"/>
      <c r="AE278" s="9" t="str">
        <f t="shared" si="70"/>
        <v/>
      </c>
      <c r="AF278" s="9" t="str">
        <f>IFERROR(INDEX('WIP-ERC'!E:E,MATCH(B278, 'WIP-ERC'!B:B,0)),"")</f>
        <v/>
      </c>
      <c r="AG278" s="81" t="str">
        <f>IFERROR(IF(INDEX('WIP-ERC'!G:G,MATCH(B278,'WIP-ERC'!B:B,0))="","",(INDEX('WIP-ERC'!G:G,MATCH(B278,'WIP-ERC'!B:B,0)))),"")</f>
        <v/>
      </c>
      <c r="AH278" s="81" t="str">
        <f>IFERROR(IF(INDEX('WIP-ERC'!H:H,MATCH(B278,'WIP-ERC'!B:B,0))="","",(INDEX('WIP-ERC'!H:H,MATCH(B278,'WIP-ERC'!B:B,0)))),"")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82" t="str">
        <f t="shared" si="71"/>
        <v>CDA+0</v>
      </c>
      <c r="BE278" s="334" t="s">
        <v>743</v>
      </c>
      <c r="BF278" s="334" t="s">
        <v>740</v>
      </c>
      <c r="BG278" s="334" t="s">
        <v>741</v>
      </c>
    </row>
    <row r="279" spans="1:59" s="12" customFormat="1" ht="17.5" x14ac:dyDescent="0.35">
      <c r="A279" s="22">
        <f t="shared" ref="A279:A342" si="72">A278+1</f>
        <v>261</v>
      </c>
      <c r="B279" s="30" t="s">
        <v>422</v>
      </c>
      <c r="C279" s="276" t="s">
        <v>369</v>
      </c>
      <c r="D279" s="56" t="s">
        <v>207</v>
      </c>
      <c r="E279" s="332">
        <v>408.108</v>
      </c>
      <c r="F279" s="332">
        <v>408.108</v>
      </c>
      <c r="G279" s="26" t="str">
        <f>IFERROR(INDEX('WIP-FDN'!D:D,MATCH('Master Sheet'!B279, 'WIP-FDN'!B:B,0)),"")</f>
        <v/>
      </c>
      <c r="H279" s="30"/>
      <c r="I279" s="21"/>
      <c r="J279" s="30"/>
      <c r="K279" s="30"/>
      <c r="L279" s="30"/>
      <c r="M279" s="26" t="s">
        <v>53</v>
      </c>
      <c r="N279" s="29" t="s">
        <v>172</v>
      </c>
      <c r="O279" s="85">
        <v>45412</v>
      </c>
      <c r="P279" s="29" t="s">
        <v>53</v>
      </c>
      <c r="Q279" s="29" t="s">
        <v>230</v>
      </c>
      <c r="R279" s="85">
        <v>45441</v>
      </c>
      <c r="S279" s="29" t="s">
        <v>53</v>
      </c>
      <c r="T279" s="29" t="s">
        <v>230</v>
      </c>
      <c r="U279" s="85">
        <v>45664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9" t="str">
        <f t="shared" si="67"/>
        <v/>
      </c>
      <c r="AB279" s="9" t="str">
        <f t="shared" si="55"/>
        <v/>
      </c>
      <c r="AC279" s="81" t="str">
        <f t="shared" si="68"/>
        <v/>
      </c>
      <c r="AD279" s="81" t="str">
        <f t="shared" si="69"/>
        <v/>
      </c>
      <c r="AE279" s="9" t="str">
        <f t="shared" si="70"/>
        <v/>
      </c>
      <c r="AF279" s="9" t="str">
        <f>IFERROR(INDEX('WIP-ERC'!E:E,MATCH(B279, 'WIP-ERC'!B:B,0)),"")</f>
        <v/>
      </c>
      <c r="AG279" s="81" t="str">
        <f>IFERROR(IF(INDEX('WIP-ERC'!G:G,MATCH(B279,'WIP-ERC'!B:B,0))="","",(INDEX('WIP-ERC'!G:G,MATCH(B279,'WIP-ERC'!B:B,0)))),"")</f>
        <v/>
      </c>
      <c r="AH279" s="81" t="str">
        <f>IFERROR(IF(INDEX('WIP-ERC'!H:H,MATCH(B279,'WIP-ERC'!B:B,0))="","",(INDEX('WIP-ERC'!H:H,MATCH(B279,'WIP-ERC'!B:B,0)))),"")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82" t="str">
        <f t="shared" si="71"/>
        <v>CDA+3</v>
      </c>
      <c r="BE279" s="334" t="s">
        <v>743</v>
      </c>
      <c r="BF279" s="334" t="s">
        <v>740</v>
      </c>
      <c r="BG279" s="334" t="s">
        <v>741</v>
      </c>
    </row>
    <row r="280" spans="1:59" s="12" customFormat="1" ht="17.5" x14ac:dyDescent="0.35">
      <c r="A280" s="22">
        <f t="shared" si="72"/>
        <v>262</v>
      </c>
      <c r="B280" s="30" t="s">
        <v>423</v>
      </c>
      <c r="C280" s="276" t="s">
        <v>408</v>
      </c>
      <c r="D280" s="56" t="s">
        <v>207</v>
      </c>
      <c r="E280" s="332">
        <v>418.29199999999997</v>
      </c>
      <c r="F280" s="332">
        <v>418.29199999999997</v>
      </c>
      <c r="G280" s="26" t="str">
        <f>IFERROR(INDEX('WIP-FDN'!D:D,MATCH('Master Sheet'!B280, 'WIP-FDN'!B:B,0)),"")</f>
        <v/>
      </c>
      <c r="H280" s="30"/>
      <c r="I280" s="21"/>
      <c r="J280" s="30"/>
      <c r="K280" s="30"/>
      <c r="L280" s="30"/>
      <c r="M280" s="26" t="s">
        <v>53</v>
      </c>
      <c r="N280" s="29" t="s">
        <v>172</v>
      </c>
      <c r="O280" s="85">
        <v>45412</v>
      </c>
      <c r="P280" s="29" t="s">
        <v>53</v>
      </c>
      <c r="Q280" s="29" t="s">
        <v>230</v>
      </c>
      <c r="R280" s="85">
        <v>45441</v>
      </c>
      <c r="S280" s="29" t="s">
        <v>53</v>
      </c>
      <c r="T280" s="29" t="s">
        <v>230</v>
      </c>
      <c r="U280" s="85">
        <v>45664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9"/>
      <c r="AB280" s="9" t="str">
        <f t="shared" si="55"/>
        <v/>
      </c>
      <c r="AC280" s="81"/>
      <c r="AD280" s="81"/>
      <c r="AE280" s="9" t="str">
        <f t="shared" si="70"/>
        <v/>
      </c>
      <c r="AF280" s="9" t="str">
        <f>IFERROR(INDEX('WIP-ERC'!E:E,MATCH(B280, 'WIP-ERC'!B:B,0)),"")</f>
        <v/>
      </c>
      <c r="AG280" s="81" t="str">
        <f>IFERROR(IF(INDEX('WIP-ERC'!G:G,MATCH(B280,'WIP-ERC'!B:B,0))="","",(INDEX('WIP-ERC'!G:G,MATCH(B280,'WIP-ERC'!B:B,0)))),"")</f>
        <v/>
      </c>
      <c r="AH280" s="81" t="str">
        <f>IFERROR(IF(INDEX('WIP-ERC'!H:H,MATCH(B280,'WIP-ERC'!B:B,0))="","",(INDEX('WIP-ERC'!H:H,MATCH(B280,'WIP-ERC'!B:B,0)))),"")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82" t="str">
        <f t="shared" si="71"/>
        <v>CDB1+0</v>
      </c>
      <c r="BE280" s="334" t="s">
        <v>743</v>
      </c>
      <c r="BF280" s="334" t="s">
        <v>740</v>
      </c>
      <c r="BG280" s="334" t="s">
        <v>741</v>
      </c>
    </row>
    <row r="281" spans="1:59" s="12" customFormat="1" ht="17.5" x14ac:dyDescent="0.35">
      <c r="A281" s="22">
        <f t="shared" si="72"/>
        <v>263</v>
      </c>
      <c r="B281" s="30" t="s">
        <v>424</v>
      </c>
      <c r="C281" s="276" t="s">
        <v>369</v>
      </c>
      <c r="D281" s="56" t="s">
        <v>207</v>
      </c>
      <c r="E281" s="332">
        <v>422.60899999999998</v>
      </c>
      <c r="F281" s="332">
        <v>422.60899999999998</v>
      </c>
      <c r="G281" s="26" t="str">
        <f>IFERROR(INDEX('WIP-FDN'!D:D,MATCH('Master Sheet'!B281, 'WIP-FDN'!B:B,0)),"")</f>
        <v/>
      </c>
      <c r="H281" s="30"/>
      <c r="I281" s="21"/>
      <c r="J281" s="30"/>
      <c r="K281" s="30"/>
      <c r="L281" s="30"/>
      <c r="M281" s="26" t="s">
        <v>53</v>
      </c>
      <c r="N281" s="29" t="s">
        <v>172</v>
      </c>
      <c r="O281" s="85">
        <v>45412</v>
      </c>
      <c r="P281" s="29" t="s">
        <v>53</v>
      </c>
      <c r="Q281" s="29" t="s">
        <v>230</v>
      </c>
      <c r="R281" s="85">
        <v>45441</v>
      </c>
      <c r="S281" s="29" t="s">
        <v>53</v>
      </c>
      <c r="T281" s="29" t="s">
        <v>230</v>
      </c>
      <c r="U281" s="85">
        <v>45664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9"/>
      <c r="AB281" s="9" t="str">
        <f t="shared" si="55"/>
        <v/>
      </c>
      <c r="AC281" s="81"/>
      <c r="AD281" s="81"/>
      <c r="AE281" s="9" t="str">
        <f t="shared" si="70"/>
        <v/>
      </c>
      <c r="AF281" s="9" t="str">
        <f>IFERROR(INDEX('WIP-ERC'!E:E,MATCH(B281, 'WIP-ERC'!B:B,0)),"")</f>
        <v/>
      </c>
      <c r="AG281" s="81" t="str">
        <f>IFERROR(IF(INDEX('WIP-ERC'!G:G,MATCH(B281,'WIP-ERC'!B:B,0))="","",(INDEX('WIP-ERC'!G:G,MATCH(B281,'WIP-ERC'!B:B,0)))),"")</f>
        <v/>
      </c>
      <c r="AH281" s="81" t="str">
        <f>IFERROR(IF(INDEX('WIP-ERC'!H:H,MATCH(B281,'WIP-ERC'!B:B,0))="","",(INDEX('WIP-ERC'!H:H,MATCH(B281,'WIP-ERC'!B:B,0)))),"")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82" t="str">
        <f t="shared" si="71"/>
        <v>CDA+3</v>
      </c>
      <c r="BE281" s="334" t="s">
        <v>743</v>
      </c>
      <c r="BF281" s="334" t="s">
        <v>740</v>
      </c>
      <c r="BG281" s="334" t="s">
        <v>741</v>
      </c>
    </row>
    <row r="282" spans="1:59" s="12" customFormat="1" ht="17.5" x14ac:dyDescent="0.35">
      <c r="A282" s="22">
        <f t="shared" si="72"/>
        <v>264</v>
      </c>
      <c r="B282" s="30" t="s">
        <v>425</v>
      </c>
      <c r="C282" s="276" t="s">
        <v>369</v>
      </c>
      <c r="D282" s="56" t="s">
        <v>207</v>
      </c>
      <c r="E282" s="332">
        <v>416.34399999999999</v>
      </c>
      <c r="F282" s="332">
        <v>416.34399999999999</v>
      </c>
      <c r="G282" s="26" t="str">
        <f>IFERROR(INDEX('WIP-FDN'!D:D,MATCH('Master Sheet'!B282, 'WIP-FDN'!B:B,0)),"")</f>
        <v/>
      </c>
      <c r="H282" s="30"/>
      <c r="I282" s="21"/>
      <c r="J282" s="30"/>
      <c r="K282" s="30"/>
      <c r="L282" s="30"/>
      <c r="M282" s="26" t="s">
        <v>53</v>
      </c>
      <c r="N282" s="29" t="s">
        <v>172</v>
      </c>
      <c r="O282" s="85">
        <v>45412</v>
      </c>
      <c r="P282" s="29" t="s">
        <v>53</v>
      </c>
      <c r="Q282" s="29" t="s">
        <v>230</v>
      </c>
      <c r="R282" s="85">
        <v>45441</v>
      </c>
      <c r="S282" s="29" t="s">
        <v>53</v>
      </c>
      <c r="T282" s="29" t="s">
        <v>230</v>
      </c>
      <c r="U282" s="85">
        <v>45664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9" t="e">
        <f t="shared" ref="AA282:AA284" si="73">IF(AND(AC282&lt;&gt;"", AD282=""), "WIP", IF(AND(AC282&lt;&gt;"", AD282&lt;&gt;""), "Completed", ""))</f>
        <v>#REF!</v>
      </c>
      <c r="AB282" s="9" t="str">
        <f t="shared" si="55"/>
        <v/>
      </c>
      <c r="AC282" s="81" t="e">
        <f>INDEX(#REF!, MATCH('Master Sheet'!B282,#REF!, 0))</f>
        <v>#REF!</v>
      </c>
      <c r="AD282" s="81" t="e">
        <f>INDEX(#REF!, MATCH('Master Sheet'!B282,#REF!, 0))</f>
        <v>#REF!</v>
      </c>
      <c r="AE282" s="9" t="str">
        <f t="shared" si="70"/>
        <v/>
      </c>
      <c r="AF282" s="9" t="str">
        <f>IFERROR(INDEX('WIP-ERC'!E:E,MATCH(B282, 'WIP-ERC'!B:B,0)),"")</f>
        <v/>
      </c>
      <c r="AG282" s="81" t="str">
        <f>IFERROR(IF(INDEX('WIP-ERC'!G:G,MATCH(B282,'WIP-ERC'!B:B,0))="","",(INDEX('WIP-ERC'!G:G,MATCH(B282,'WIP-ERC'!B:B,0)))),"")</f>
        <v/>
      </c>
      <c r="AH282" s="81" t="str">
        <f>IFERROR(IF(INDEX('WIP-ERC'!H:H,MATCH(B282,'WIP-ERC'!B:B,0))="","",(INDEX('WIP-ERC'!H:H,MATCH(B282,'WIP-ERC'!B:B,0)))),"")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82" t="str">
        <f t="shared" si="71"/>
        <v>CDA+3</v>
      </c>
      <c r="BE282" s="334" t="s">
        <v>781</v>
      </c>
      <c r="BF282" s="334" t="s">
        <v>782</v>
      </c>
      <c r="BG282" s="334" t="s">
        <v>741</v>
      </c>
    </row>
    <row r="283" spans="1:59" s="12" customFormat="1" ht="17.5" x14ac:dyDescent="0.35">
      <c r="A283" s="22">
        <f t="shared" si="72"/>
        <v>265</v>
      </c>
      <c r="B283" s="30" t="s">
        <v>426</v>
      </c>
      <c r="C283" s="276" t="s">
        <v>93</v>
      </c>
      <c r="D283" s="56" t="s">
        <v>207</v>
      </c>
      <c r="E283" s="332">
        <v>423.79500000000002</v>
      </c>
      <c r="F283" s="332">
        <v>423.79500000000002</v>
      </c>
      <c r="G283" s="26" t="str">
        <f>IFERROR(INDEX('WIP-FDN'!D:D,MATCH('Master Sheet'!B283, 'WIP-FDN'!B:B,0)),"")</f>
        <v/>
      </c>
      <c r="H283" s="30"/>
      <c r="I283" s="21"/>
      <c r="J283" s="30"/>
      <c r="K283" s="30"/>
      <c r="L283" s="30"/>
      <c r="M283" s="26" t="s">
        <v>53</v>
      </c>
      <c r="N283" s="29" t="s">
        <v>172</v>
      </c>
      <c r="O283" s="85">
        <v>45412</v>
      </c>
      <c r="P283" s="29" t="s">
        <v>53</v>
      </c>
      <c r="Q283" s="29" t="s">
        <v>230</v>
      </c>
      <c r="R283" s="85">
        <v>45441</v>
      </c>
      <c r="S283" s="29" t="s">
        <v>53</v>
      </c>
      <c r="T283" s="29" t="s">
        <v>230</v>
      </c>
      <c r="U283" s="85">
        <v>45664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9" t="e">
        <f t="shared" si="73"/>
        <v>#REF!</v>
      </c>
      <c r="AB283" s="9" t="str">
        <f t="shared" si="55"/>
        <v/>
      </c>
      <c r="AC283" s="81" t="e">
        <f>INDEX(#REF!, MATCH('Master Sheet'!B283,#REF!, 0))</f>
        <v>#REF!</v>
      </c>
      <c r="AD283" s="81" t="e">
        <f>INDEX(#REF!, MATCH('Master Sheet'!B283,#REF!, 0))</f>
        <v>#REF!</v>
      </c>
      <c r="AE283" s="9" t="str">
        <f t="shared" si="70"/>
        <v/>
      </c>
      <c r="AF283" s="9" t="str">
        <f>IFERROR(INDEX('WIP-ERC'!E:E,MATCH(B283, 'WIP-ERC'!B:B,0)),"")</f>
        <v/>
      </c>
      <c r="AG283" s="81" t="str">
        <f>IFERROR(IF(INDEX('WIP-ERC'!G:G,MATCH(B283,'WIP-ERC'!B:B,0))="","",(INDEX('WIP-ERC'!G:G,MATCH(B283,'WIP-ERC'!B:B,0)))),"")</f>
        <v/>
      </c>
      <c r="AH283" s="81" t="str">
        <f>IFERROR(IF(INDEX('WIP-ERC'!H:H,MATCH(B283,'WIP-ERC'!B:B,0))="","",(INDEX('WIP-ERC'!H:H,MATCH(B283,'WIP-ERC'!B:B,0)))),"")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82" t="str">
        <f t="shared" si="71"/>
        <v>CDA+0</v>
      </c>
      <c r="BE283" s="334" t="s">
        <v>781</v>
      </c>
      <c r="BF283" s="334" t="s">
        <v>782</v>
      </c>
      <c r="BG283" s="334" t="s">
        <v>741</v>
      </c>
    </row>
    <row r="284" spans="1:59" s="12" customFormat="1" ht="17.5" x14ac:dyDescent="0.35">
      <c r="A284" s="22">
        <f t="shared" si="72"/>
        <v>266</v>
      </c>
      <c r="B284" s="30" t="s">
        <v>427</v>
      </c>
      <c r="C284" s="276" t="s">
        <v>92</v>
      </c>
      <c r="D284" s="56" t="s">
        <v>207</v>
      </c>
      <c r="E284" s="332">
        <v>407.04899999999998</v>
      </c>
      <c r="F284" s="332">
        <v>407.04899999999998</v>
      </c>
      <c r="G284" s="26" t="str">
        <f>IFERROR(INDEX('WIP-FDN'!D:D,MATCH('Master Sheet'!B284, 'WIP-FDN'!B:B,0)),"")</f>
        <v/>
      </c>
      <c r="H284" s="30"/>
      <c r="I284" s="21"/>
      <c r="J284" s="30"/>
      <c r="K284" s="30"/>
      <c r="L284" s="30"/>
      <c r="M284" s="26" t="s">
        <v>53</v>
      </c>
      <c r="N284" s="29" t="s">
        <v>172</v>
      </c>
      <c r="O284" s="85">
        <v>45412</v>
      </c>
      <c r="P284" s="29" t="s">
        <v>53</v>
      </c>
      <c r="Q284" s="29" t="s">
        <v>230</v>
      </c>
      <c r="R284" s="85">
        <v>45441</v>
      </c>
      <c r="S284" s="29" t="s">
        <v>53</v>
      </c>
      <c r="T284" s="29" t="s">
        <v>230</v>
      </c>
      <c r="U284" s="85">
        <v>45664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9" t="e">
        <f t="shared" si="73"/>
        <v>#REF!</v>
      </c>
      <c r="AB284" s="9" t="str">
        <f t="shared" si="55"/>
        <v/>
      </c>
      <c r="AC284" s="81" t="e">
        <f>INDEX(#REF!, MATCH('Master Sheet'!B284,#REF!, 0))</f>
        <v>#REF!</v>
      </c>
      <c r="AD284" s="81" t="e">
        <f>INDEX(#REF!, MATCH('Master Sheet'!B284,#REF!, 0))</f>
        <v>#REF!</v>
      </c>
      <c r="AE284" s="9" t="str">
        <f t="shared" si="70"/>
        <v/>
      </c>
      <c r="AF284" s="9" t="str">
        <f>IFERROR(INDEX('WIP-ERC'!E:E,MATCH(B284, 'WIP-ERC'!B:B,0)),"")</f>
        <v/>
      </c>
      <c r="AG284" s="81" t="str">
        <f>IFERROR(IF(INDEX('WIP-ERC'!G:G,MATCH(B284,'WIP-ERC'!B:B,0))="","",(INDEX('WIP-ERC'!G:G,MATCH(B284,'WIP-ERC'!B:B,0)))),"")</f>
        <v/>
      </c>
      <c r="AH284" s="81" t="str">
        <f>IFERROR(IF(INDEX('WIP-ERC'!H:H,MATCH(B284,'WIP-ERC'!B:B,0))="","",(INDEX('WIP-ERC'!H:H,MATCH(B284,'WIP-ERC'!B:B,0)))),"")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82" t="str">
        <f t="shared" si="71"/>
        <v>CDA+6</v>
      </c>
      <c r="BE284" s="334" t="s">
        <v>781</v>
      </c>
      <c r="BF284" s="334" t="s">
        <v>782</v>
      </c>
      <c r="BG284" s="334" t="s">
        <v>741</v>
      </c>
    </row>
    <row r="285" spans="1:59" s="12" customFormat="1" ht="17.5" x14ac:dyDescent="0.35">
      <c r="A285" s="22">
        <f t="shared" si="72"/>
        <v>267</v>
      </c>
      <c r="B285" s="30" t="s">
        <v>428</v>
      </c>
      <c r="C285" s="276" t="s">
        <v>641</v>
      </c>
      <c r="D285" s="56" t="s">
        <v>642</v>
      </c>
      <c r="E285" s="97">
        <v>321.02100000000002</v>
      </c>
      <c r="F285" s="97">
        <v>321.02100000000002</v>
      </c>
      <c r="G285" s="26" t="str">
        <f>IFERROR(INDEX('WIP-FDN'!D:D,MATCH('Master Sheet'!B285, 'WIP-FDN'!B:B,0)),"")</f>
        <v/>
      </c>
      <c r="H285" s="30"/>
      <c r="I285" s="311"/>
      <c r="J285" s="30"/>
      <c r="K285" s="30"/>
      <c r="L285" s="30"/>
      <c r="M285" s="26" t="s">
        <v>53</v>
      </c>
      <c r="N285" s="29" t="s">
        <v>172</v>
      </c>
      <c r="O285" s="85">
        <v>45412</v>
      </c>
      <c r="P285" s="29" t="s">
        <v>53</v>
      </c>
      <c r="Q285" s="29" t="s">
        <v>230</v>
      </c>
      <c r="R285" s="85">
        <v>45441</v>
      </c>
      <c r="S285" s="29" t="s">
        <v>53</v>
      </c>
      <c r="T285" s="29" t="s">
        <v>230</v>
      </c>
      <c r="U285" s="81">
        <v>45693</v>
      </c>
      <c r="V285" s="21"/>
      <c r="W285" s="29" t="str">
        <f t="array" ref="W285">IF((Y285&lt;&gt;"")*(Z285=""), "WIP", IF((Y285&lt;&gt;"")*(Z285&lt;&gt;""), "Completed", ""))</f>
        <v/>
      </c>
      <c r="X285" s="9" t="str">
        <f t="array" ref="X285">IFERROR(INDEX('WIP-FDN'!E:E, MATCH(1, ('WIP-FDN'!B:B='Master Sheet'!B285)*1, 0)), "")</f>
        <v/>
      </c>
      <c r="Y285" s="81" t="str">
        <f t="array" ref="Y285">IFERROR(IF(INDEX('WIP-FDN'!G:G, MATCH(1, ('WIP-FDN'!B:B=B285)*1, 0)) = "", "", INDEX('WIP-FDN'!G:G, MATCH(1, ('WIP-FDN'!B:B=B285)*1, 0))), "")</f>
        <v/>
      </c>
      <c r="Z285" s="81" t="str">
        <f t="array" ref="Z285">IFERROR(IF(INDEX('WIP-FDN'!H:H, MATCH(1, ('WIP-FDN'!B:B=B285)*1, 0)) = "", "", INDEX('WIP-FDN'!H:H, MATCH(1, ('WIP-FDN'!B:B=B285)*1, 0))), "")</f>
        <v/>
      </c>
      <c r="AA285" s="9" t="str">
        <f t="shared" ref="AA285" si="74">IF(AND(AC285&lt;&gt;"", AD285=""), "WIP", IF(AND(AC285&lt;&gt;"", AD285&lt;&gt;""), "Completed", ""))</f>
        <v/>
      </c>
      <c r="AB285" s="9" t="str">
        <f t="shared" ref="AB285" si="75">X285</f>
        <v/>
      </c>
      <c r="AC285" s="81" t="str">
        <f t="shared" ref="AC285" si="76">IFERROR((Z285-1),"")</f>
        <v/>
      </c>
      <c r="AD285" s="81" t="str">
        <f t="shared" ref="AD285" si="77">IFERROR((Z285+1),"")</f>
        <v/>
      </c>
      <c r="AE285" s="9" t="str">
        <f t="shared" si="70"/>
        <v/>
      </c>
      <c r="AF285" s="9" t="str">
        <f>IFERROR(INDEX('WIP-ERC'!E:E,MATCH(B285, 'WIP-ERC'!B:B,0)),"")</f>
        <v/>
      </c>
      <c r="AG285" s="81" t="str">
        <f>IFERROR(IF(INDEX('WIP-ERC'!G:G,MATCH(B285,'WIP-ERC'!B:B,0))="","",(INDEX('WIP-ERC'!G:G,MATCH(B285,'WIP-ERC'!B:B,0)))),"")</f>
        <v/>
      </c>
      <c r="AH285" s="81" t="str">
        <f>IFERROR(IF(INDEX('WIP-ERC'!H:H,MATCH(B285,'WIP-ERC'!B:B,0))="","",(INDEX('WIP-ERC'!H:H,MATCH(B285,'WIP-ERC'!B:B,0)))),"")</f>
        <v/>
      </c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82" t="str">
        <f t="shared" si="71"/>
        <v>CDB2-3</v>
      </c>
      <c r="BE285" s="334" t="s">
        <v>781</v>
      </c>
      <c r="BF285" s="334" t="s">
        <v>782</v>
      </c>
      <c r="BG285" s="334" t="s">
        <v>741</v>
      </c>
    </row>
    <row r="286" spans="1:59" s="12" customFormat="1" ht="17.5" x14ac:dyDescent="0.35">
      <c r="A286" s="22">
        <f t="shared" si="72"/>
        <v>268</v>
      </c>
      <c r="B286" s="30" t="s">
        <v>643</v>
      </c>
      <c r="C286" s="30" t="s">
        <v>381</v>
      </c>
      <c r="D286" s="56" t="s">
        <v>644</v>
      </c>
      <c r="E286" s="97">
        <v>194.60300000000001</v>
      </c>
      <c r="F286" s="97">
        <v>194.60300000000001</v>
      </c>
      <c r="G286" s="26" t="str">
        <f>IFERROR(INDEX('WIP-FDN'!D:D,MATCH('Master Sheet'!B286, 'WIP-FDN'!B:B,0)),"")</f>
        <v/>
      </c>
      <c r="H286" s="30"/>
      <c r="I286" s="311" t="s">
        <v>689</v>
      </c>
      <c r="J286" s="30"/>
      <c r="K286" s="30"/>
      <c r="L286" s="30"/>
      <c r="M286" s="26" t="s">
        <v>53</v>
      </c>
      <c r="N286" s="29" t="s">
        <v>172</v>
      </c>
      <c r="O286" s="85">
        <v>45412</v>
      </c>
      <c r="P286" s="29" t="s">
        <v>53</v>
      </c>
      <c r="Q286" s="29" t="s">
        <v>230</v>
      </c>
      <c r="R286" s="85">
        <v>45441</v>
      </c>
      <c r="S286" s="29" t="s">
        <v>53</v>
      </c>
      <c r="T286" s="29" t="s">
        <v>230</v>
      </c>
      <c r="U286" s="81">
        <v>45693</v>
      </c>
      <c r="V286" s="21"/>
      <c r="W286" s="29" t="str">
        <f t="array" ref="W286">IF((Y286&lt;&gt;"")*(Z286=""), "WIP", IF((Y286&lt;&gt;"")*(Z286&lt;&gt;""), "Completed", ""))</f>
        <v/>
      </c>
      <c r="X286" s="9" t="str">
        <f t="array" ref="X286">IFERROR(INDEX('WIP-FDN'!E:E, MATCH(1, ('WIP-FDN'!B:B='Master Sheet'!B286)*1, 0)), "")</f>
        <v/>
      </c>
      <c r="Y286" s="81" t="str">
        <f t="array" ref="Y286">IFERROR(IF(INDEX('WIP-FDN'!G:G, MATCH(1, ('WIP-FDN'!B:B=B286)*1, 0)) = "", "", INDEX('WIP-FDN'!G:G, MATCH(1, ('WIP-FDN'!B:B=B286)*1, 0))), "")</f>
        <v/>
      </c>
      <c r="Z286" s="81" t="str">
        <f t="array" ref="Z286">IFERROR(IF(INDEX('WIP-FDN'!H:H, MATCH(1, ('WIP-FDN'!B:B=B286)*1, 0)) = "", "", INDEX('WIP-FDN'!H:H, MATCH(1, ('WIP-FDN'!B:B=B286)*1, 0))), "")</f>
        <v/>
      </c>
      <c r="AA286" s="9"/>
      <c r="AB286" s="9" t="str">
        <f t="shared" ref="AB286:AB348" si="78">X286</f>
        <v/>
      </c>
      <c r="AC286" s="81"/>
      <c r="AD286" s="81"/>
      <c r="AE286" s="9" t="str">
        <f t="shared" si="70"/>
        <v/>
      </c>
      <c r="AF286" s="9" t="str">
        <f>IFERROR(INDEX('WIP-ERC'!E:E,MATCH(B286, 'WIP-ERC'!B:B,0)),"")</f>
        <v/>
      </c>
      <c r="AG286" s="81" t="str">
        <f>IFERROR(IF(INDEX('WIP-ERC'!G:G,MATCH(B286,'WIP-ERC'!B:B,0))="","",(INDEX('WIP-ERC'!G:G,MATCH(B286,'WIP-ERC'!B:B,0)))),"")</f>
        <v/>
      </c>
      <c r="AH286" s="81" t="str">
        <f>IFERROR(IF(INDEX('WIP-ERC'!H:H,MATCH(B286,'WIP-ERC'!B:B,0))="","",(INDEX('WIP-ERC'!H:H,MATCH(B286,'WIP-ERC'!B:B,0)))),"")</f>
        <v/>
      </c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82" t="str">
        <f t="shared" si="71"/>
        <v>CD2+0</v>
      </c>
      <c r="BE286" s="334" t="s">
        <v>781</v>
      </c>
      <c r="BF286" s="334" t="s">
        <v>782</v>
      </c>
      <c r="BG286" s="334" t="s">
        <v>741</v>
      </c>
    </row>
    <row r="287" spans="1:59" s="12" customFormat="1" ht="17.5" x14ac:dyDescent="0.35">
      <c r="A287" s="22">
        <f t="shared" si="72"/>
        <v>269</v>
      </c>
      <c r="B287" s="30" t="s">
        <v>429</v>
      </c>
      <c r="C287" s="30" t="s">
        <v>381</v>
      </c>
      <c r="D287" s="56" t="s">
        <v>645</v>
      </c>
      <c r="E287" s="261">
        <v>411</v>
      </c>
      <c r="F287" s="261">
        <v>411</v>
      </c>
      <c r="G287" s="26" t="str">
        <f>IFERROR(INDEX('WIP-FDN'!D:D,MATCH('Master Sheet'!B287, 'WIP-FDN'!B:B,0)),"")</f>
        <v/>
      </c>
      <c r="H287" s="30"/>
      <c r="I287" s="310" t="s">
        <v>697</v>
      </c>
      <c r="J287" s="29">
        <v>1</v>
      </c>
      <c r="K287" s="27" t="s">
        <v>53</v>
      </c>
      <c r="L287" s="94">
        <v>45459</v>
      </c>
      <c r="M287" s="26" t="s">
        <v>53</v>
      </c>
      <c r="N287" s="29" t="s">
        <v>172</v>
      </c>
      <c r="O287" s="85">
        <v>45412</v>
      </c>
      <c r="P287" s="29" t="s">
        <v>53</v>
      </c>
      <c r="Q287" s="29" t="s">
        <v>181</v>
      </c>
      <c r="R287" s="85">
        <v>45441</v>
      </c>
      <c r="S287" s="29"/>
      <c r="T287" s="29"/>
      <c r="U287" s="81"/>
      <c r="V287" s="21"/>
      <c r="W287" s="29" t="str">
        <f t="array" ref="W287">IF((Y287&lt;&gt;"")*(Z287=""), "WIP", IF((Y287&lt;&gt;"")*(Z287&lt;&gt;""), "Completed", ""))</f>
        <v/>
      </c>
      <c r="X287" s="9" t="str">
        <f t="array" ref="X287">IFERROR(INDEX('WIP-FDN'!E:E, MATCH(1, ('WIP-FDN'!B:B='Master Sheet'!B287)*1, 0)), "")</f>
        <v/>
      </c>
      <c r="Y287" s="81" t="str">
        <f t="array" ref="Y287">IFERROR(IF(INDEX('WIP-FDN'!G:G, MATCH(1, ('WIP-FDN'!B:B=B287)*1, 0)) = "", "", INDEX('WIP-FDN'!G:G, MATCH(1, ('WIP-FDN'!B:B=B287)*1, 0))), "")</f>
        <v/>
      </c>
      <c r="Z287" s="81" t="str">
        <f t="array" ref="Z287">IFERROR(IF(INDEX('WIP-FDN'!H:H, MATCH(1, ('WIP-FDN'!B:B=B287)*1, 0)) = "", "", INDEX('WIP-FDN'!H:H, MATCH(1, ('WIP-FDN'!B:B=B287)*1, 0))), "")</f>
        <v/>
      </c>
      <c r="AA287" s="9"/>
      <c r="AB287" s="9" t="str">
        <f t="shared" si="78"/>
        <v/>
      </c>
      <c r="AC287" s="81"/>
      <c r="AD287" s="81"/>
      <c r="AE287" s="9" t="str">
        <f t="shared" si="70"/>
        <v/>
      </c>
      <c r="AF287" s="9" t="str">
        <f>IFERROR(INDEX('WIP-ERC'!E:E,MATCH(B287, 'WIP-ERC'!B:B,0)),"")</f>
        <v/>
      </c>
      <c r="AG287" s="81" t="str">
        <f>IFERROR(IF(INDEX('WIP-ERC'!G:G,MATCH(B287,'WIP-ERC'!B:B,0))="","",(INDEX('WIP-ERC'!G:G,MATCH(B287,'WIP-ERC'!B:B,0)))),"")</f>
        <v/>
      </c>
      <c r="AH287" s="81" t="str">
        <f>IFERROR(IF(INDEX('WIP-ERC'!H:H,MATCH(B287,'WIP-ERC'!B:B,0))="","",(INDEX('WIP-ERC'!H:H,MATCH(B287,'WIP-ERC'!B:B,0)))),"")</f>
        <v/>
      </c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82" t="str">
        <f>IF((H287="") + (ISBLANK(H287)), C287, C287 &amp; "_" &amp; H287 &amp; "RC") &amp; "_SI"</f>
        <v>CD2+0_SI</v>
      </c>
      <c r="BE287" s="334" t="s">
        <v>781</v>
      </c>
      <c r="BF287" s="334" t="s">
        <v>782</v>
      </c>
      <c r="BG287" s="334" t="s">
        <v>741</v>
      </c>
    </row>
    <row r="288" spans="1:59" s="12" customFormat="1" ht="17.5" x14ac:dyDescent="0.35">
      <c r="A288" s="22">
        <f t="shared" si="72"/>
        <v>270</v>
      </c>
      <c r="B288" s="30" t="s">
        <v>441</v>
      </c>
      <c r="C288" s="30" t="s">
        <v>130</v>
      </c>
      <c r="D288" s="56" t="s">
        <v>207</v>
      </c>
      <c r="E288" s="261">
        <v>427</v>
      </c>
      <c r="F288" s="261">
        <v>427</v>
      </c>
      <c r="G288" s="26" t="str">
        <f>IFERROR(INDEX('WIP-FDN'!D:D,MATCH('Master Sheet'!B288, 'WIP-FDN'!B:B,0)),"")</f>
        <v/>
      </c>
      <c r="H288" s="30"/>
      <c r="I288" s="21"/>
      <c r="J288" s="30"/>
      <c r="K288" s="30"/>
      <c r="L288" s="30"/>
      <c r="M288" s="26" t="s">
        <v>53</v>
      </c>
      <c r="N288" s="29" t="s">
        <v>172</v>
      </c>
      <c r="O288" s="85">
        <v>45412</v>
      </c>
      <c r="P288" s="29" t="s">
        <v>53</v>
      </c>
      <c r="Q288" s="29" t="s">
        <v>181</v>
      </c>
      <c r="R288" s="85">
        <v>45441</v>
      </c>
      <c r="S288" s="278"/>
      <c r="T288" s="29"/>
      <c r="U288" s="278"/>
      <c r="V288" s="21"/>
      <c r="W288" s="29" t="str">
        <f t="array" ref="W288">IF((Y288&lt;&gt;"")*(Z288=""), "WIP", IF((Y288&lt;&gt;"")*(Z288&lt;&gt;""), "Completed", ""))</f>
        <v/>
      </c>
      <c r="X288" s="9" t="str">
        <f t="array" ref="X288">IFERROR(INDEX('WIP-FDN'!E:E, MATCH(1, ('WIP-FDN'!B:B='Master Sheet'!B288)*1, 0)), "")</f>
        <v/>
      </c>
      <c r="Y288" s="81" t="str">
        <f t="array" ref="Y288">IFERROR(IF(INDEX('WIP-FDN'!G:G, MATCH(1, ('WIP-FDN'!B:B=B288)*1, 0)) = "", "", INDEX('WIP-FDN'!G:G, MATCH(1, ('WIP-FDN'!B:B=B288)*1, 0))), "")</f>
        <v/>
      </c>
      <c r="Z288" s="81" t="str">
        <f t="array" ref="Z288">IFERROR(IF(INDEX('WIP-FDN'!H:H, MATCH(1, ('WIP-FDN'!B:B=B288)*1, 0)) = "", "", INDEX('WIP-FDN'!H:H, MATCH(1, ('WIP-FDN'!B:B=B288)*1, 0))), "")</f>
        <v/>
      </c>
      <c r="AA288" s="9"/>
      <c r="AB288" s="9" t="str">
        <f t="shared" si="78"/>
        <v/>
      </c>
      <c r="AC288" s="81"/>
      <c r="AD288" s="81"/>
      <c r="AE288" s="9" t="str">
        <f t="shared" si="70"/>
        <v/>
      </c>
      <c r="AF288" s="9" t="str">
        <f>IFERROR(INDEX('WIP-ERC'!E:E,MATCH(B288, 'WIP-ERC'!B:B,0)),"")</f>
        <v/>
      </c>
      <c r="AG288" s="81" t="str">
        <f>IFERROR(IF(INDEX('WIP-ERC'!G:G,MATCH(B288,'WIP-ERC'!B:B,0))="","",(INDEX('WIP-ERC'!G:G,MATCH(B288,'WIP-ERC'!B:B,0)))),"")</f>
        <v/>
      </c>
      <c r="AH288" s="81" t="str">
        <f>IFERROR(IF(INDEX('WIP-ERC'!H:H,MATCH(B288,'WIP-ERC'!B:B,0))="","",(INDEX('WIP-ERC'!H:H,MATCH(B288,'WIP-ERC'!B:B,0)))),"")</f>
        <v/>
      </c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82" t="str">
        <f t="shared" si="71"/>
        <v>CDA-3</v>
      </c>
      <c r="BE288" s="334" t="s">
        <v>744</v>
      </c>
      <c r="BF288" s="334" t="s">
        <v>744</v>
      </c>
      <c r="BG288" s="334" t="s">
        <v>741</v>
      </c>
    </row>
    <row r="289" spans="1:59" s="12" customFormat="1" ht="17.5" x14ac:dyDescent="0.35">
      <c r="A289" s="22">
        <f t="shared" si="72"/>
        <v>271</v>
      </c>
      <c r="B289" s="30" t="s">
        <v>442</v>
      </c>
      <c r="C289" s="30" t="s">
        <v>93</v>
      </c>
      <c r="D289" s="56" t="s">
        <v>207</v>
      </c>
      <c r="E289" s="261">
        <v>415</v>
      </c>
      <c r="F289" s="261">
        <v>415</v>
      </c>
      <c r="G289" s="26" t="str">
        <f>IFERROR(INDEX('WIP-FDN'!D:D,MATCH('Master Sheet'!B289, 'WIP-FDN'!B:B,0)),"")</f>
        <v/>
      </c>
      <c r="H289" s="30"/>
      <c r="I289" s="21"/>
      <c r="J289" s="30"/>
      <c r="K289" s="30"/>
      <c r="L289" s="30"/>
      <c r="M289" s="26" t="s">
        <v>53</v>
      </c>
      <c r="N289" s="29" t="s">
        <v>172</v>
      </c>
      <c r="O289" s="85">
        <v>45412</v>
      </c>
      <c r="P289" s="29" t="s">
        <v>53</v>
      </c>
      <c r="Q289" s="29" t="s">
        <v>181</v>
      </c>
      <c r="R289" s="85">
        <v>45441</v>
      </c>
      <c r="S289" s="278"/>
      <c r="T289" s="278"/>
      <c r="U289" s="278"/>
      <c r="V289" s="21"/>
      <c r="W289" s="29" t="str">
        <f t="array" ref="W289">IF((Y289&lt;&gt;"")*(Z289=""), "WIP", IF((Y289&lt;&gt;"")*(Z289&lt;&gt;""), "Completed", ""))</f>
        <v/>
      </c>
      <c r="X289" s="9" t="str">
        <f t="array" ref="X289">IFERROR(INDEX('WIP-FDN'!E:E, MATCH(1, ('WIP-FDN'!B:B='Master Sheet'!B289)*1, 0)), "")</f>
        <v/>
      </c>
      <c r="Y289" s="81" t="str">
        <f t="array" ref="Y289">IFERROR(IF(INDEX('WIP-FDN'!G:G, MATCH(1, ('WIP-FDN'!B:B=B289)*1, 0)) = "", "", INDEX('WIP-FDN'!G:G, MATCH(1, ('WIP-FDN'!B:B=B289)*1, 0))), "")</f>
        <v/>
      </c>
      <c r="Z289" s="81" t="str">
        <f t="array" ref="Z289">IFERROR(IF(INDEX('WIP-FDN'!H:H, MATCH(1, ('WIP-FDN'!B:B=B289)*1, 0)) = "", "", INDEX('WIP-FDN'!H:H, MATCH(1, ('WIP-FDN'!B:B=B289)*1, 0))), "")</f>
        <v/>
      </c>
      <c r="AA289" s="9"/>
      <c r="AB289" s="9" t="str">
        <f t="shared" si="78"/>
        <v/>
      </c>
      <c r="AC289" s="81"/>
      <c r="AD289" s="81"/>
      <c r="AE289" s="9" t="str">
        <f t="shared" si="70"/>
        <v/>
      </c>
      <c r="AF289" s="9" t="str">
        <f>IFERROR(INDEX('WIP-ERC'!E:E,MATCH(B289, 'WIP-ERC'!B:B,0)),"")</f>
        <v/>
      </c>
      <c r="AG289" s="81" t="str">
        <f>IFERROR(IF(INDEX('WIP-ERC'!G:G,MATCH(B289,'WIP-ERC'!B:B,0))="","",(INDEX('WIP-ERC'!G:G,MATCH(B289,'WIP-ERC'!B:B,0)))),"")</f>
        <v/>
      </c>
      <c r="AH289" s="81" t="str">
        <f>IFERROR(IF(INDEX('WIP-ERC'!H:H,MATCH(B289,'WIP-ERC'!B:B,0))="","",(INDEX('WIP-ERC'!H:H,MATCH(B289,'WIP-ERC'!B:B,0)))),"")</f>
        <v/>
      </c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82" t="str">
        <f t="shared" si="71"/>
        <v>CDA+0</v>
      </c>
      <c r="BE289" s="334" t="s">
        <v>744</v>
      </c>
      <c r="BF289" s="334" t="s">
        <v>744</v>
      </c>
      <c r="BG289" s="334" t="s">
        <v>741</v>
      </c>
    </row>
    <row r="290" spans="1:59" s="12" customFormat="1" ht="17.5" x14ac:dyDescent="0.35">
      <c r="A290" s="22">
        <f t="shared" si="72"/>
        <v>272</v>
      </c>
      <c r="B290" s="30" t="s">
        <v>443</v>
      </c>
      <c r="C290" s="30" t="s">
        <v>130</v>
      </c>
      <c r="D290" s="56" t="s">
        <v>207</v>
      </c>
      <c r="E290" s="261">
        <v>395</v>
      </c>
      <c r="F290" s="261">
        <v>395</v>
      </c>
      <c r="G290" s="26" t="str">
        <f>IFERROR(INDEX('WIP-FDN'!D:D,MATCH('Master Sheet'!B290, 'WIP-FDN'!B:B,0)),"")</f>
        <v/>
      </c>
      <c r="H290" s="30"/>
      <c r="I290" s="21"/>
      <c r="J290" s="30"/>
      <c r="K290" s="30"/>
      <c r="L290" s="30"/>
      <c r="M290" s="26" t="s">
        <v>53</v>
      </c>
      <c r="N290" s="29" t="s">
        <v>172</v>
      </c>
      <c r="O290" s="85">
        <v>45412</v>
      </c>
      <c r="P290" s="29" t="s">
        <v>53</v>
      </c>
      <c r="Q290" s="29" t="s">
        <v>181</v>
      </c>
      <c r="R290" s="85">
        <v>45441</v>
      </c>
      <c r="S290" s="278"/>
      <c r="T290" s="278"/>
      <c r="U290" s="278"/>
      <c r="V290" s="21"/>
      <c r="W290" s="29" t="str">
        <f t="array" ref="W290">IF((Y290&lt;&gt;"")*(Z290=""), "WIP", IF((Y290&lt;&gt;"")*(Z290&lt;&gt;""), "Completed", ""))</f>
        <v/>
      </c>
      <c r="X290" s="9" t="str">
        <f t="array" ref="X290">IFERROR(INDEX('WIP-FDN'!E:E, MATCH(1, ('WIP-FDN'!B:B='Master Sheet'!B290)*1, 0)), "")</f>
        <v/>
      </c>
      <c r="Y290" s="81" t="str">
        <f t="array" ref="Y290">IFERROR(IF(INDEX('WIP-FDN'!G:G, MATCH(1, ('WIP-FDN'!B:B=B290)*1, 0)) = "", "", INDEX('WIP-FDN'!G:G, MATCH(1, ('WIP-FDN'!B:B=B290)*1, 0))), "")</f>
        <v/>
      </c>
      <c r="Z290" s="81" t="str">
        <f t="array" ref="Z290">IFERROR(IF(INDEX('WIP-FDN'!H:H, MATCH(1, ('WIP-FDN'!B:B=B290)*1, 0)) = "", "", INDEX('WIP-FDN'!H:H, MATCH(1, ('WIP-FDN'!B:B=B290)*1, 0))), "")</f>
        <v/>
      </c>
      <c r="AA290" s="9"/>
      <c r="AB290" s="9" t="str">
        <f t="shared" si="78"/>
        <v/>
      </c>
      <c r="AC290" s="81"/>
      <c r="AD290" s="81"/>
      <c r="AE290" s="9" t="str">
        <f t="shared" si="70"/>
        <v/>
      </c>
      <c r="AF290" s="9" t="str">
        <f>IFERROR(INDEX('WIP-ERC'!E:E,MATCH(B290, 'WIP-ERC'!B:B,0)),"")</f>
        <v/>
      </c>
      <c r="AG290" s="81" t="str">
        <f>IFERROR(IF(INDEX('WIP-ERC'!G:G,MATCH(B290,'WIP-ERC'!B:B,0))="","",(INDEX('WIP-ERC'!G:G,MATCH(B290,'WIP-ERC'!B:B,0)))),"")</f>
        <v/>
      </c>
      <c r="AH290" s="81" t="str">
        <f>IFERROR(IF(INDEX('WIP-ERC'!H:H,MATCH(B290,'WIP-ERC'!B:B,0))="","",(INDEX('WIP-ERC'!H:H,MATCH(B290,'WIP-ERC'!B:B,0)))),"")</f>
        <v/>
      </c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82" t="str">
        <f t="shared" si="71"/>
        <v>CDA-3</v>
      </c>
      <c r="BE290" s="334" t="s">
        <v>744</v>
      </c>
      <c r="BF290" s="334" t="s">
        <v>744</v>
      </c>
      <c r="BG290" s="334" t="s">
        <v>741</v>
      </c>
    </row>
    <row r="291" spans="1:59" s="12" customFormat="1" ht="17.5" x14ac:dyDescent="0.35">
      <c r="A291" s="22">
        <f t="shared" si="72"/>
        <v>273</v>
      </c>
      <c r="B291" s="30" t="s">
        <v>444</v>
      </c>
      <c r="C291" s="30" t="s">
        <v>93</v>
      </c>
      <c r="D291" s="56" t="s">
        <v>207</v>
      </c>
      <c r="E291" s="261">
        <v>437</v>
      </c>
      <c r="F291" s="261">
        <v>437</v>
      </c>
      <c r="G291" s="26" t="str">
        <f>IFERROR(INDEX('WIP-FDN'!D:D,MATCH('Master Sheet'!B291, 'WIP-FDN'!B:B,0)),"")</f>
        <v/>
      </c>
      <c r="H291" s="30"/>
      <c r="I291" s="21"/>
      <c r="J291" s="30"/>
      <c r="K291" s="30"/>
      <c r="L291" s="30"/>
      <c r="M291" s="26" t="s">
        <v>53</v>
      </c>
      <c r="N291" s="29" t="s">
        <v>172</v>
      </c>
      <c r="O291" s="85">
        <v>45412</v>
      </c>
      <c r="P291" s="29" t="s">
        <v>53</v>
      </c>
      <c r="Q291" s="29" t="s">
        <v>181</v>
      </c>
      <c r="R291" s="85">
        <v>45441</v>
      </c>
      <c r="S291" s="278"/>
      <c r="T291" s="278"/>
      <c r="U291" s="278"/>
      <c r="V291" s="21"/>
      <c r="W291" s="29" t="str">
        <f t="array" ref="W291">IF((Y291&lt;&gt;"")*(Z291=""), "WIP", IF((Y291&lt;&gt;"")*(Z291&lt;&gt;""), "Completed", ""))</f>
        <v/>
      </c>
      <c r="X291" s="9" t="str">
        <f t="array" ref="X291">IFERROR(INDEX('WIP-FDN'!E:E, MATCH(1, ('WIP-FDN'!B:B='Master Sheet'!B291)*1, 0)), "")</f>
        <v/>
      </c>
      <c r="Y291" s="81" t="str">
        <f t="array" ref="Y291">IFERROR(IF(INDEX('WIP-FDN'!G:G, MATCH(1, ('WIP-FDN'!B:B=B291)*1, 0)) = "", "", INDEX('WIP-FDN'!G:G, MATCH(1, ('WIP-FDN'!B:B=B291)*1, 0))), "")</f>
        <v/>
      </c>
      <c r="Z291" s="81" t="str">
        <f t="array" ref="Z291">IFERROR(IF(INDEX('WIP-FDN'!H:H, MATCH(1, ('WIP-FDN'!B:B=B291)*1, 0)) = "", "", INDEX('WIP-FDN'!H:H, MATCH(1, ('WIP-FDN'!B:B=B291)*1, 0))), "")</f>
        <v/>
      </c>
      <c r="AA291" s="9"/>
      <c r="AB291" s="9" t="str">
        <f t="shared" si="78"/>
        <v/>
      </c>
      <c r="AC291" s="81"/>
      <c r="AD291" s="81"/>
      <c r="AE291" s="9" t="str">
        <f t="shared" si="70"/>
        <v/>
      </c>
      <c r="AF291" s="9" t="str">
        <f>IFERROR(INDEX('WIP-ERC'!E:E,MATCH(B291, 'WIP-ERC'!B:B,0)),"")</f>
        <v/>
      </c>
      <c r="AG291" s="81" t="str">
        <f>IFERROR(IF(INDEX('WIP-ERC'!G:G,MATCH(B291,'WIP-ERC'!B:B,0))="","",(INDEX('WIP-ERC'!G:G,MATCH(B291,'WIP-ERC'!B:B,0)))),"")</f>
        <v/>
      </c>
      <c r="AH291" s="81" t="str">
        <f>IFERROR(IF(INDEX('WIP-ERC'!H:H,MATCH(B291,'WIP-ERC'!B:B,0))="","",(INDEX('WIP-ERC'!H:H,MATCH(B291,'WIP-ERC'!B:B,0)))),"")</f>
        <v/>
      </c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82" t="str">
        <f t="shared" si="71"/>
        <v>CDA+0</v>
      </c>
      <c r="BE291" s="334" t="s">
        <v>744</v>
      </c>
      <c r="BF291" s="334" t="s">
        <v>744</v>
      </c>
      <c r="BG291" s="334" t="s">
        <v>741</v>
      </c>
    </row>
    <row r="292" spans="1:59" s="12" customFormat="1" ht="17.5" x14ac:dyDescent="0.35">
      <c r="A292" s="22">
        <f t="shared" si="72"/>
        <v>274</v>
      </c>
      <c r="B292" s="30" t="s">
        <v>445</v>
      </c>
      <c r="C292" s="30" t="s">
        <v>92</v>
      </c>
      <c r="D292" s="56" t="s">
        <v>207</v>
      </c>
      <c r="E292" s="261">
        <v>253</v>
      </c>
      <c r="F292" s="261">
        <v>253</v>
      </c>
      <c r="G292" s="26" t="str">
        <f>IFERROR(INDEX('WIP-FDN'!D:D,MATCH('Master Sheet'!B292, 'WIP-FDN'!B:B,0)),"")</f>
        <v/>
      </c>
      <c r="H292" s="30"/>
      <c r="I292" s="21"/>
      <c r="J292" s="30"/>
      <c r="K292" s="30"/>
      <c r="L292" s="30"/>
      <c r="M292" s="26" t="s">
        <v>53</v>
      </c>
      <c r="N292" s="29" t="s">
        <v>172</v>
      </c>
      <c r="O292" s="85">
        <v>45412</v>
      </c>
      <c r="P292" s="29" t="s">
        <v>53</v>
      </c>
      <c r="Q292" s="29" t="s">
        <v>181</v>
      </c>
      <c r="R292" s="85">
        <v>45441</v>
      </c>
      <c r="S292" s="278"/>
      <c r="T292" s="278"/>
      <c r="U292" s="278"/>
      <c r="V292" s="21"/>
      <c r="W292" s="29" t="str">
        <f t="array" ref="W292">IF((Y292&lt;&gt;"")*(Z292=""), "WIP", IF((Y292&lt;&gt;"")*(Z292&lt;&gt;""), "Completed", ""))</f>
        <v/>
      </c>
      <c r="X292" s="9" t="str">
        <f t="array" ref="X292">IFERROR(INDEX('WIP-FDN'!E:E, MATCH(1, ('WIP-FDN'!B:B='Master Sheet'!B292)*1, 0)), "")</f>
        <v/>
      </c>
      <c r="Y292" s="81" t="str">
        <f t="array" ref="Y292">IFERROR(IF(INDEX('WIP-FDN'!G:G, MATCH(1, ('WIP-FDN'!B:B=B292)*1, 0)) = "", "", INDEX('WIP-FDN'!G:G, MATCH(1, ('WIP-FDN'!B:B=B292)*1, 0))), "")</f>
        <v/>
      </c>
      <c r="Z292" s="81" t="str">
        <f t="array" ref="Z292">IFERROR(IF(INDEX('WIP-FDN'!H:H, MATCH(1, ('WIP-FDN'!B:B=B292)*1, 0)) = "", "", INDEX('WIP-FDN'!H:H, MATCH(1, ('WIP-FDN'!B:B=B292)*1, 0))), "")</f>
        <v/>
      </c>
      <c r="AA292" s="9"/>
      <c r="AB292" s="9" t="str">
        <f t="shared" si="78"/>
        <v/>
      </c>
      <c r="AC292" s="81"/>
      <c r="AD292" s="81"/>
      <c r="AE292" s="9" t="str">
        <f t="shared" si="70"/>
        <v/>
      </c>
      <c r="AF292" s="9" t="str">
        <f>IFERROR(INDEX('WIP-ERC'!E:E,MATCH(B292, 'WIP-ERC'!B:B,0)),"")</f>
        <v/>
      </c>
      <c r="AG292" s="81" t="str">
        <f>IFERROR(IF(INDEX('WIP-ERC'!G:G,MATCH(B292,'WIP-ERC'!B:B,0))="","",(INDEX('WIP-ERC'!G:G,MATCH(B292,'WIP-ERC'!B:B,0)))),"")</f>
        <v/>
      </c>
      <c r="AH292" s="81" t="str">
        <f>IFERROR(IF(INDEX('WIP-ERC'!H:H,MATCH(B292,'WIP-ERC'!B:B,0))="","",(INDEX('WIP-ERC'!H:H,MATCH(B292,'WIP-ERC'!B:B,0)))),"")</f>
        <v/>
      </c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82" t="str">
        <f t="shared" si="71"/>
        <v>CDA+6</v>
      </c>
      <c r="BE292" s="334" t="s">
        <v>744</v>
      </c>
      <c r="BF292" s="334" t="s">
        <v>744</v>
      </c>
      <c r="BG292" s="334" t="s">
        <v>741</v>
      </c>
    </row>
    <row r="293" spans="1:59" s="12" customFormat="1" ht="17.5" x14ac:dyDescent="0.35">
      <c r="A293" s="22">
        <f t="shared" si="72"/>
        <v>275</v>
      </c>
      <c r="B293" s="30" t="s">
        <v>646</v>
      </c>
      <c r="C293" s="30" t="s">
        <v>369</v>
      </c>
      <c r="D293" s="56" t="s">
        <v>207</v>
      </c>
      <c r="E293" s="261">
        <v>259</v>
      </c>
      <c r="F293" s="261">
        <v>259</v>
      </c>
      <c r="G293" s="26" t="str">
        <f>IFERROR(INDEX('WIP-FDN'!D:D,MATCH('Master Sheet'!B293, 'WIP-FDN'!B:B,0)),"")</f>
        <v/>
      </c>
      <c r="H293" s="30"/>
      <c r="I293" s="311"/>
      <c r="J293" s="30"/>
      <c r="K293" s="30"/>
      <c r="L293" s="30"/>
      <c r="M293" s="26" t="s">
        <v>53</v>
      </c>
      <c r="N293" s="29" t="s">
        <v>172</v>
      </c>
      <c r="O293" s="85">
        <v>45412</v>
      </c>
      <c r="P293" s="29" t="s">
        <v>53</v>
      </c>
      <c r="Q293" s="29" t="s">
        <v>181</v>
      </c>
      <c r="R293" s="85">
        <v>45441</v>
      </c>
      <c r="S293" s="278"/>
      <c r="T293" s="278"/>
      <c r="U293" s="278"/>
      <c r="V293" s="21"/>
      <c r="W293" s="29" t="str">
        <f t="array" ref="W293">IF((Y293&lt;&gt;"")*(Z293=""), "WIP", IF((Y293&lt;&gt;"")*(Z293&lt;&gt;""), "Completed", ""))</f>
        <v/>
      </c>
      <c r="X293" s="9" t="str">
        <f t="array" ref="X293">IFERROR(INDEX('WIP-FDN'!E:E, MATCH(1, ('WIP-FDN'!B:B='Master Sheet'!B293)*1, 0)), "")</f>
        <v/>
      </c>
      <c r="Y293" s="81" t="str">
        <f t="array" ref="Y293">IFERROR(IF(INDEX('WIP-FDN'!G:G, MATCH(1, ('WIP-FDN'!B:B=B293)*1, 0)) = "", "", INDEX('WIP-FDN'!G:G, MATCH(1, ('WIP-FDN'!B:B=B293)*1, 0))), "")</f>
        <v/>
      </c>
      <c r="Z293" s="81" t="str">
        <f t="array" ref="Z293">IFERROR(IF(INDEX('WIP-FDN'!H:H, MATCH(1, ('WIP-FDN'!B:B=B293)*1, 0)) = "", "", INDEX('WIP-FDN'!H:H, MATCH(1, ('WIP-FDN'!B:B=B293)*1, 0))), "")</f>
        <v/>
      </c>
      <c r="AA293" s="9"/>
      <c r="AB293" s="9" t="str">
        <f t="shared" si="78"/>
        <v/>
      </c>
      <c r="AC293" s="81"/>
      <c r="AD293" s="81"/>
      <c r="AE293" s="9" t="str">
        <f t="shared" si="70"/>
        <v/>
      </c>
      <c r="AF293" s="9" t="str">
        <f>IFERROR(INDEX('WIP-ERC'!E:E,MATCH(B293, 'WIP-ERC'!B:B,0)),"")</f>
        <v/>
      </c>
      <c r="AG293" s="81" t="str">
        <f>IFERROR(IF(INDEX('WIP-ERC'!G:G,MATCH(B293,'WIP-ERC'!B:B,0))="","",(INDEX('WIP-ERC'!G:G,MATCH(B293,'WIP-ERC'!B:B,0)))),"")</f>
        <v/>
      </c>
      <c r="AH293" s="81" t="str">
        <f>IFERROR(IF(INDEX('WIP-ERC'!H:H,MATCH(B293,'WIP-ERC'!B:B,0))="","",(INDEX('WIP-ERC'!H:H,MATCH(B293,'WIP-ERC'!B:B,0)))),"")</f>
        <v/>
      </c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82" t="str">
        <f t="shared" si="71"/>
        <v>CDA+3</v>
      </c>
      <c r="BE293" s="334" t="s">
        <v>744</v>
      </c>
      <c r="BF293" s="334" t="s">
        <v>744</v>
      </c>
      <c r="BG293" s="334" t="s">
        <v>741</v>
      </c>
    </row>
    <row r="294" spans="1:59" s="12" customFormat="1" ht="17.5" x14ac:dyDescent="0.35">
      <c r="A294" s="22">
        <f t="shared" si="72"/>
        <v>276</v>
      </c>
      <c r="B294" s="30" t="s">
        <v>647</v>
      </c>
      <c r="C294" s="30" t="s">
        <v>462</v>
      </c>
      <c r="D294" s="56" t="s">
        <v>648</v>
      </c>
      <c r="E294" s="261">
        <f>232+118</f>
        <v>350</v>
      </c>
      <c r="F294" s="261">
        <f>232+118</f>
        <v>350</v>
      </c>
      <c r="G294" s="26" t="str">
        <f>IFERROR(INDEX('WIP-FDN'!D:D,MATCH('Master Sheet'!B294, 'WIP-FDN'!B:B,0)),"")</f>
        <v/>
      </c>
      <c r="H294" s="30"/>
      <c r="I294" s="311" t="s">
        <v>689</v>
      </c>
      <c r="J294" s="30"/>
      <c r="K294" s="30"/>
      <c r="L294" s="30"/>
      <c r="M294" s="26" t="s">
        <v>53</v>
      </c>
      <c r="N294" s="29" t="s">
        <v>172</v>
      </c>
      <c r="O294" s="85">
        <v>45412</v>
      </c>
      <c r="P294" s="29" t="s">
        <v>53</v>
      </c>
      <c r="Q294" s="29" t="s">
        <v>181</v>
      </c>
      <c r="R294" s="85">
        <v>45441</v>
      </c>
      <c r="S294" s="278"/>
      <c r="T294" s="278"/>
      <c r="U294" s="278"/>
      <c r="V294" s="21"/>
      <c r="W294" s="29" t="str">
        <f t="array" ref="W294">IF((Y294&lt;&gt;"")*(Z294=""), "WIP", IF((Y294&lt;&gt;"")*(Z294&lt;&gt;""), "Completed", ""))</f>
        <v/>
      </c>
      <c r="X294" s="9" t="str">
        <f t="array" ref="X294">IFERROR(INDEX('WIP-FDN'!E:E, MATCH(1, ('WIP-FDN'!B:B='Master Sheet'!B294)*1, 0)), "")</f>
        <v/>
      </c>
      <c r="Y294" s="81" t="str">
        <f t="array" ref="Y294">IFERROR(IF(INDEX('WIP-FDN'!G:G, MATCH(1, ('WIP-FDN'!B:B=B294)*1, 0)) = "", "", INDEX('WIP-FDN'!G:G, MATCH(1, ('WIP-FDN'!B:B=B294)*1, 0))), "")</f>
        <v/>
      </c>
      <c r="Z294" s="81" t="str">
        <f t="array" ref="Z294">IFERROR(IF(INDEX('WIP-FDN'!H:H, MATCH(1, ('WIP-FDN'!B:B=B294)*1, 0)) = "", "", INDEX('WIP-FDN'!H:H, MATCH(1, ('WIP-FDN'!B:B=B294)*1, 0))), "")</f>
        <v/>
      </c>
      <c r="AA294" s="9"/>
      <c r="AB294" s="9" t="str">
        <f t="shared" si="78"/>
        <v/>
      </c>
      <c r="AC294" s="81"/>
      <c r="AD294" s="81"/>
      <c r="AE294" s="9" t="str">
        <f t="shared" si="70"/>
        <v/>
      </c>
      <c r="AF294" s="9" t="str">
        <f>IFERROR(INDEX('WIP-ERC'!E:E,MATCH(B294, 'WIP-ERC'!B:B,0)),"")</f>
        <v/>
      </c>
      <c r="AG294" s="81" t="str">
        <f>IFERROR(IF(INDEX('WIP-ERC'!G:G,MATCH(B294,'WIP-ERC'!B:B,0))="","",(INDEX('WIP-ERC'!G:G,MATCH(B294,'WIP-ERC'!B:B,0)))),"")</f>
        <v/>
      </c>
      <c r="AH294" s="81" t="str">
        <f>IFERROR(IF(INDEX('WIP-ERC'!H:H,MATCH(B294,'WIP-ERC'!B:B,0))="","",(INDEX('WIP-ERC'!H:H,MATCH(B294,'WIP-ERC'!B:B,0)))),"")</f>
        <v/>
      </c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82" t="str">
        <f t="shared" si="71"/>
        <v>CD1+9</v>
      </c>
      <c r="BE294" s="334" t="s">
        <v>744</v>
      </c>
      <c r="BF294" s="334" t="s">
        <v>744</v>
      </c>
      <c r="BG294" s="334" t="s">
        <v>741</v>
      </c>
    </row>
    <row r="295" spans="1:59" s="12" customFormat="1" ht="17.5" x14ac:dyDescent="0.35">
      <c r="A295" s="22">
        <f t="shared" si="72"/>
        <v>277</v>
      </c>
      <c r="B295" s="30" t="s">
        <v>649</v>
      </c>
      <c r="C295" s="30" t="s">
        <v>385</v>
      </c>
      <c r="D295" s="56" t="s">
        <v>207</v>
      </c>
      <c r="E295" s="261">
        <v>387</v>
      </c>
      <c r="F295" s="261">
        <v>387</v>
      </c>
      <c r="G295" s="26" t="str">
        <f>IFERROR(INDEX('WIP-FDN'!D:D,MATCH('Master Sheet'!B295, 'WIP-FDN'!B:B,0)),"")</f>
        <v/>
      </c>
      <c r="H295" s="30"/>
      <c r="I295" s="311" t="s">
        <v>689</v>
      </c>
      <c r="J295" s="30"/>
      <c r="K295" s="30"/>
      <c r="L295" s="30"/>
      <c r="M295" s="26" t="s">
        <v>53</v>
      </c>
      <c r="N295" s="29" t="s">
        <v>172</v>
      </c>
      <c r="O295" s="85">
        <v>45412</v>
      </c>
      <c r="P295" s="29" t="s">
        <v>53</v>
      </c>
      <c r="Q295" s="29" t="s">
        <v>181</v>
      </c>
      <c r="R295" s="85">
        <v>45441</v>
      </c>
      <c r="S295" s="278"/>
      <c r="T295" s="278"/>
      <c r="U295" s="278"/>
      <c r="V295" s="21"/>
      <c r="W295" s="29" t="str">
        <f t="array" ref="W295">IF((Y295&lt;&gt;"")*(Z295=""), "WIP", IF((Y295&lt;&gt;"")*(Z295&lt;&gt;""), "Completed", ""))</f>
        <v/>
      </c>
      <c r="X295" s="9" t="str">
        <f t="array" ref="X295">IFERROR(INDEX('WIP-FDN'!E:E, MATCH(1, ('WIP-FDN'!B:B='Master Sheet'!B295)*1, 0)), "")</f>
        <v/>
      </c>
      <c r="Y295" s="81" t="str">
        <f t="array" ref="Y295">IFERROR(IF(INDEX('WIP-FDN'!G:G, MATCH(1, ('WIP-FDN'!B:B=B295)*1, 0)) = "", "", INDEX('WIP-FDN'!G:G, MATCH(1, ('WIP-FDN'!B:B=B295)*1, 0))), "")</f>
        <v/>
      </c>
      <c r="Z295" s="81" t="str">
        <f t="array" ref="Z295">IFERROR(IF(INDEX('WIP-FDN'!H:H, MATCH(1, ('WIP-FDN'!B:B=B295)*1, 0)) = "", "", INDEX('WIP-FDN'!H:H, MATCH(1, ('WIP-FDN'!B:B=B295)*1, 0))), "")</f>
        <v/>
      </c>
      <c r="AA295" s="9"/>
      <c r="AB295" s="9" t="str">
        <f t="shared" si="78"/>
        <v/>
      </c>
      <c r="AC295" s="81"/>
      <c r="AD295" s="81"/>
      <c r="AE295" s="9" t="str">
        <f t="shared" si="70"/>
        <v/>
      </c>
      <c r="AF295" s="9" t="str">
        <f>IFERROR(INDEX('WIP-ERC'!E:E,MATCH(B295, 'WIP-ERC'!B:B,0)),"")</f>
        <v/>
      </c>
      <c r="AG295" s="81" t="str">
        <f>IFERROR(IF(INDEX('WIP-ERC'!G:G,MATCH(B295,'WIP-ERC'!B:B,0))="","",(INDEX('WIP-ERC'!G:G,MATCH(B295,'WIP-ERC'!B:B,0)))),"")</f>
        <v/>
      </c>
      <c r="AH295" s="81" t="str">
        <f>IFERROR(IF(INDEX('WIP-ERC'!H:H,MATCH(B295,'WIP-ERC'!B:B,0))="","",(INDEX('WIP-ERC'!H:H,MATCH(B295,'WIP-ERC'!B:B,0)))),"")</f>
        <v/>
      </c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82" t="str">
        <f t="shared" si="71"/>
        <v>CDA+9</v>
      </c>
      <c r="BE295" s="334" t="s">
        <v>744</v>
      </c>
      <c r="BF295" s="334" t="s">
        <v>744</v>
      </c>
      <c r="BG295" s="334" t="s">
        <v>741</v>
      </c>
    </row>
    <row r="296" spans="1:59" s="12" customFormat="1" ht="17.5" x14ac:dyDescent="0.35">
      <c r="A296" s="22">
        <f t="shared" si="72"/>
        <v>278</v>
      </c>
      <c r="B296" s="30" t="s">
        <v>650</v>
      </c>
      <c r="C296" s="30" t="s">
        <v>94</v>
      </c>
      <c r="D296" s="56" t="s">
        <v>651</v>
      </c>
      <c r="E296" s="332">
        <v>412.33499999999998</v>
      </c>
      <c r="F296" s="332">
        <v>412.33499999999998</v>
      </c>
      <c r="G296" s="26" t="str">
        <f>IFERROR(INDEX('WIP-FDN'!D:D,MATCH('Master Sheet'!B296, 'WIP-FDN'!B:B,0)),"")</f>
        <v/>
      </c>
      <c r="H296" s="30"/>
      <c r="I296" s="21"/>
      <c r="J296" s="30"/>
      <c r="K296" s="30"/>
      <c r="L296" s="30"/>
      <c r="M296" s="26" t="s">
        <v>53</v>
      </c>
      <c r="N296" s="29" t="s">
        <v>172</v>
      </c>
      <c r="O296" s="85">
        <v>45412</v>
      </c>
      <c r="P296" s="29" t="s">
        <v>53</v>
      </c>
      <c r="Q296" s="29" t="s">
        <v>230</v>
      </c>
      <c r="R296" s="85">
        <v>45441</v>
      </c>
      <c r="S296" s="29" t="s">
        <v>53</v>
      </c>
      <c r="T296" s="29" t="s">
        <v>230</v>
      </c>
      <c r="U296" s="81">
        <v>45731</v>
      </c>
      <c r="V296" s="21"/>
      <c r="W296" s="29" t="str">
        <f t="array" ref="W296">IF((Y296&lt;&gt;"")*(Z296=""), "WIP", IF((Y296&lt;&gt;"")*(Z296&lt;&gt;""), "Completed", ""))</f>
        <v/>
      </c>
      <c r="X296" s="9" t="str">
        <f t="array" ref="X296">IFERROR(INDEX('WIP-FDN'!E:E, MATCH(1, ('WIP-FDN'!B:B='Master Sheet'!B296)*1, 0)), "")</f>
        <v/>
      </c>
      <c r="Y296" s="81" t="str">
        <f t="array" ref="Y296">IFERROR(IF(INDEX('WIP-FDN'!G:G, MATCH(1, ('WIP-FDN'!B:B=B296)*1, 0)) = "", "", INDEX('WIP-FDN'!G:G, MATCH(1, ('WIP-FDN'!B:B=B296)*1, 0))), "")</f>
        <v/>
      </c>
      <c r="Z296" s="81" t="str">
        <f t="array" ref="Z296">IFERROR(IF(INDEX('WIP-FDN'!H:H, MATCH(1, ('WIP-FDN'!B:B=B296)*1, 0)) = "", "", INDEX('WIP-FDN'!H:H, MATCH(1, ('WIP-FDN'!B:B=B296)*1, 0))), "")</f>
        <v/>
      </c>
      <c r="AA296" s="9"/>
      <c r="AB296" s="9" t="str">
        <f t="shared" si="78"/>
        <v/>
      </c>
      <c r="AC296" s="81"/>
      <c r="AD296" s="81"/>
      <c r="AE296" s="9" t="str">
        <f t="shared" si="70"/>
        <v/>
      </c>
      <c r="AF296" s="9" t="str">
        <f>IFERROR(INDEX('WIP-ERC'!E:E,MATCH(B296, 'WIP-ERC'!B:B,0)),"")</f>
        <v/>
      </c>
      <c r="AG296" s="81" t="str">
        <f>IFERROR(IF(INDEX('WIP-ERC'!G:G,MATCH(B296,'WIP-ERC'!B:B,0))="","",(INDEX('WIP-ERC'!G:G,MATCH(B296,'WIP-ERC'!B:B,0)))),"")</f>
        <v/>
      </c>
      <c r="AH296" s="81" t="str">
        <f>IFERROR(IF(INDEX('WIP-ERC'!H:H,MATCH(B296,'WIP-ERC'!B:B,0))="","",(INDEX('WIP-ERC'!H:H,MATCH(B296,'WIP-ERC'!B:B,0)))),"")</f>
        <v/>
      </c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82" t="str">
        <f t="shared" si="71"/>
        <v>CDC1+0</v>
      </c>
      <c r="BE296" s="334" t="s">
        <v>744</v>
      </c>
      <c r="BF296" s="334" t="s">
        <v>744</v>
      </c>
      <c r="BG296" s="334" t="s">
        <v>741</v>
      </c>
    </row>
    <row r="297" spans="1:59" s="93" customFormat="1" ht="17.5" x14ac:dyDescent="0.35">
      <c r="A297" s="22">
        <f t="shared" si="72"/>
        <v>279</v>
      </c>
      <c r="B297" s="30" t="s">
        <v>446</v>
      </c>
      <c r="C297" s="276" t="s">
        <v>369</v>
      </c>
      <c r="D297" s="56" t="s">
        <v>207</v>
      </c>
      <c r="E297" s="332">
        <v>421.13</v>
      </c>
      <c r="F297" s="332">
        <v>421.13</v>
      </c>
      <c r="G297" s="26" t="str">
        <f>IFERROR(INDEX('WIP-FDN'!D:D,MATCH('Master Sheet'!B297, 'WIP-FDN'!B:B,0)),"")</f>
        <v/>
      </c>
      <c r="H297" s="30"/>
      <c r="I297" s="34"/>
      <c r="J297" s="30"/>
      <c r="K297" s="30"/>
      <c r="L297" s="30"/>
      <c r="M297" s="26" t="s">
        <v>53</v>
      </c>
      <c r="N297" s="29" t="s">
        <v>172</v>
      </c>
      <c r="O297" s="85">
        <v>45412</v>
      </c>
      <c r="P297" s="29" t="s">
        <v>53</v>
      </c>
      <c r="Q297" s="29" t="s">
        <v>230</v>
      </c>
      <c r="R297" s="85">
        <v>45442</v>
      </c>
      <c r="S297" s="29" t="s">
        <v>53</v>
      </c>
      <c r="T297" s="29" t="s">
        <v>230</v>
      </c>
      <c r="U297" s="81">
        <v>45731</v>
      </c>
      <c r="V297" s="34"/>
      <c r="W297" s="29" t="str">
        <f t="array" ref="W297">IF((Y297&lt;&gt;"")*(Z297=""), "WIP", IF((Y297&lt;&gt;"")*(Z297&lt;&gt;""), "Completed", ""))</f>
        <v/>
      </c>
      <c r="X297" s="9" t="str">
        <f t="array" ref="X297">IFERROR(INDEX('WIP-FDN'!E:E, MATCH(1, ('WIP-FDN'!B:B='Master Sheet'!B297)*1, 0)), "")</f>
        <v/>
      </c>
      <c r="Y297" s="81" t="str">
        <f t="array" ref="Y297">IFERROR(IF(INDEX('WIP-FDN'!G:G, MATCH(1, ('WIP-FDN'!B:B=B297)*1, 0)) = "", "", INDEX('WIP-FDN'!G:G, MATCH(1, ('WIP-FDN'!B:B=B297)*1, 0))), "")</f>
        <v/>
      </c>
      <c r="Z297" s="81" t="str">
        <f t="array" ref="Z297">IFERROR(IF(INDEX('WIP-FDN'!H:H, MATCH(1, ('WIP-FDN'!B:B=B297)*1, 0)) = "", "", INDEX('WIP-FDN'!H:H, MATCH(1, ('WIP-FDN'!B:B=B297)*1, 0))), "")</f>
        <v/>
      </c>
      <c r="AA297" s="9"/>
      <c r="AB297" s="9" t="str">
        <f t="shared" si="78"/>
        <v/>
      </c>
      <c r="AC297" s="81"/>
      <c r="AD297" s="81"/>
      <c r="AE297" s="9" t="str">
        <f t="shared" si="70"/>
        <v/>
      </c>
      <c r="AF297" s="9" t="str">
        <f>IFERROR(INDEX('WIP-ERC'!E:E,MATCH(B297, 'WIP-ERC'!B:B,0)),"")</f>
        <v/>
      </c>
      <c r="AG297" s="81" t="str">
        <f>IFERROR(IF(INDEX('WIP-ERC'!G:G,MATCH(B297,'WIP-ERC'!B:B,0))="","",(INDEX('WIP-ERC'!G:G,MATCH(B297,'WIP-ERC'!B:B,0)))),"")</f>
        <v/>
      </c>
      <c r="AH297" s="81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282" t="str">
        <f t="shared" si="71"/>
        <v>CDA+3</v>
      </c>
      <c r="BE297" s="334" t="s">
        <v>744</v>
      </c>
      <c r="BF297" s="334" t="s">
        <v>744</v>
      </c>
      <c r="BG297" s="334" t="s">
        <v>741</v>
      </c>
    </row>
    <row r="298" spans="1:59" s="93" customFormat="1" ht="17.5" x14ac:dyDescent="0.35">
      <c r="A298" s="22">
        <f t="shared" si="72"/>
        <v>280</v>
      </c>
      <c r="B298" s="30" t="s">
        <v>447</v>
      </c>
      <c r="C298" s="276" t="s">
        <v>369</v>
      </c>
      <c r="D298" s="56" t="s">
        <v>207</v>
      </c>
      <c r="E298" s="332">
        <v>421.44499999999999</v>
      </c>
      <c r="F298" s="332">
        <v>421.44499999999999</v>
      </c>
      <c r="G298" s="26" t="str">
        <f>IFERROR(INDEX('WIP-FDN'!D:D,MATCH('Master Sheet'!B298, 'WIP-FDN'!B:B,0)),"")</f>
        <v/>
      </c>
      <c r="H298" s="30"/>
      <c r="I298" s="34"/>
      <c r="J298" s="30"/>
      <c r="K298" s="30"/>
      <c r="L298" s="30"/>
      <c r="M298" s="26" t="s">
        <v>53</v>
      </c>
      <c r="N298" s="29" t="s">
        <v>172</v>
      </c>
      <c r="O298" s="85">
        <v>45412</v>
      </c>
      <c r="P298" s="29" t="s">
        <v>53</v>
      </c>
      <c r="Q298" s="29" t="s">
        <v>230</v>
      </c>
      <c r="R298" s="85">
        <v>45442</v>
      </c>
      <c r="S298" s="29" t="s">
        <v>53</v>
      </c>
      <c r="T298" s="29" t="s">
        <v>230</v>
      </c>
      <c r="U298" s="81">
        <v>45731</v>
      </c>
      <c r="V298" s="34"/>
      <c r="W298" s="29" t="str">
        <f t="array" ref="W298">IF((Y298&lt;&gt;"")*(Z298=""), "WIP", IF((Y298&lt;&gt;"")*(Z298&lt;&gt;""), "Completed", ""))</f>
        <v/>
      </c>
      <c r="X298" s="9" t="str">
        <f t="array" ref="X298">IFERROR(INDEX('WIP-FDN'!E:E, MATCH(1, ('WIP-FDN'!B:B='Master Sheet'!B298)*1, 0)), "")</f>
        <v/>
      </c>
      <c r="Y298" s="81" t="str">
        <f t="array" ref="Y298">IFERROR(IF(INDEX('WIP-FDN'!G:G, MATCH(1, ('WIP-FDN'!B:B=B298)*1, 0)) = "", "", INDEX('WIP-FDN'!G:G, MATCH(1, ('WIP-FDN'!B:B=B298)*1, 0))), "")</f>
        <v/>
      </c>
      <c r="Z298" s="81" t="str">
        <f t="array" ref="Z298">IFERROR(IF(INDEX('WIP-FDN'!H:H, MATCH(1, ('WIP-FDN'!B:B=B298)*1, 0)) = "", "", INDEX('WIP-FDN'!H:H, MATCH(1, ('WIP-FDN'!B:B=B298)*1, 0))), "")</f>
        <v/>
      </c>
      <c r="AA298" s="9"/>
      <c r="AB298" s="9" t="str">
        <f t="shared" si="78"/>
        <v/>
      </c>
      <c r="AC298" s="81"/>
      <c r="AD298" s="81"/>
      <c r="AE298" s="9" t="str">
        <f t="shared" si="70"/>
        <v/>
      </c>
      <c r="AF298" s="9" t="str">
        <f>IFERROR(INDEX('WIP-ERC'!E:E,MATCH(B298, 'WIP-ERC'!B:B,0)),"")</f>
        <v/>
      </c>
      <c r="AG298" s="81" t="str">
        <f>IFERROR(IF(INDEX('WIP-ERC'!G:G,MATCH(B298,'WIP-ERC'!B:B,0))="","",(INDEX('WIP-ERC'!G:G,MATCH(B298,'WIP-ERC'!B:B,0)))),"")</f>
        <v/>
      </c>
      <c r="AH298" s="81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282" t="str">
        <f t="shared" si="71"/>
        <v>CDA+3</v>
      </c>
      <c r="BE298" s="334" t="s">
        <v>744</v>
      </c>
      <c r="BF298" s="334" t="s">
        <v>744</v>
      </c>
      <c r="BG298" s="334" t="s">
        <v>741</v>
      </c>
    </row>
    <row r="299" spans="1:59" s="93" customFormat="1" ht="17.5" x14ac:dyDescent="0.35">
      <c r="A299" s="22">
        <f t="shared" si="72"/>
        <v>281</v>
      </c>
      <c r="B299" s="30" t="s">
        <v>448</v>
      </c>
      <c r="C299" s="276" t="s">
        <v>369</v>
      </c>
      <c r="D299" s="56" t="s">
        <v>207</v>
      </c>
      <c r="E299" s="332">
        <v>422.23700000000002</v>
      </c>
      <c r="F299" s="332">
        <v>422.23700000000002</v>
      </c>
      <c r="G299" s="26" t="str">
        <f>IFERROR(INDEX('WIP-FDN'!D:D,MATCH('Master Sheet'!B299, 'WIP-FDN'!B:B,0)),"")</f>
        <v/>
      </c>
      <c r="H299" s="30"/>
      <c r="I299" s="34"/>
      <c r="J299" s="30"/>
      <c r="K299" s="30"/>
      <c r="L299" s="30"/>
      <c r="M299" s="26" t="s">
        <v>53</v>
      </c>
      <c r="N299" s="29" t="s">
        <v>172</v>
      </c>
      <c r="O299" s="85">
        <v>45412</v>
      </c>
      <c r="P299" s="29" t="s">
        <v>53</v>
      </c>
      <c r="Q299" s="29" t="s">
        <v>230</v>
      </c>
      <c r="R299" s="85">
        <v>45442</v>
      </c>
      <c r="S299" s="29" t="s">
        <v>53</v>
      </c>
      <c r="T299" s="29" t="s">
        <v>230</v>
      </c>
      <c r="U299" s="81">
        <v>45731</v>
      </c>
      <c r="V299" s="34"/>
      <c r="W299" s="29" t="str">
        <f t="array" ref="W299">IF((Y299&lt;&gt;"")*(Z299=""), "WIP", IF((Y299&lt;&gt;"")*(Z299&lt;&gt;""), "Completed", ""))</f>
        <v/>
      </c>
      <c r="X299" s="9" t="str">
        <f t="array" ref="X299">IFERROR(INDEX('WIP-FDN'!E:E, MATCH(1, ('WIP-FDN'!B:B='Master Sheet'!B299)*1, 0)), "")</f>
        <v/>
      </c>
      <c r="Y299" s="81" t="str">
        <f t="array" ref="Y299">IFERROR(IF(INDEX('WIP-FDN'!G:G, MATCH(1, ('WIP-FDN'!B:B=B299)*1, 0)) = "", "", INDEX('WIP-FDN'!G:G, MATCH(1, ('WIP-FDN'!B:B=B299)*1, 0))), "")</f>
        <v/>
      </c>
      <c r="Z299" s="81" t="str">
        <f t="array" ref="Z299">IFERROR(IF(INDEX('WIP-FDN'!H:H, MATCH(1, ('WIP-FDN'!B:B=B299)*1, 0)) = "", "", INDEX('WIP-FDN'!H:H, MATCH(1, ('WIP-FDN'!B:B=B299)*1, 0))), "")</f>
        <v/>
      </c>
      <c r="AA299" s="9"/>
      <c r="AB299" s="9" t="str">
        <f t="shared" si="78"/>
        <v/>
      </c>
      <c r="AC299" s="81"/>
      <c r="AD299" s="81"/>
      <c r="AE299" s="9" t="str">
        <f t="shared" si="70"/>
        <v/>
      </c>
      <c r="AF299" s="9" t="str">
        <f>IFERROR(INDEX('WIP-ERC'!E:E,MATCH(B299, 'WIP-ERC'!B:B,0)),"")</f>
        <v/>
      </c>
      <c r="AG299" s="81" t="str">
        <f>IFERROR(IF(INDEX('WIP-ERC'!G:G,MATCH(B299,'WIP-ERC'!B:B,0))="","",(INDEX('WIP-ERC'!G:G,MATCH(B299,'WIP-ERC'!B:B,0)))),"")</f>
        <v/>
      </c>
      <c r="AH299" s="81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282" t="str">
        <f t="shared" si="71"/>
        <v>CDA+3</v>
      </c>
      <c r="BE299" s="334" t="s">
        <v>744</v>
      </c>
      <c r="BF299" s="334" t="s">
        <v>744</v>
      </c>
      <c r="BG299" s="334" t="s">
        <v>741</v>
      </c>
    </row>
    <row r="300" spans="1:59" s="93" customFormat="1" ht="17.5" x14ac:dyDescent="0.35">
      <c r="A300" s="22">
        <f t="shared" si="72"/>
        <v>282</v>
      </c>
      <c r="B300" s="30" t="s">
        <v>449</v>
      </c>
      <c r="C300" s="276" t="s">
        <v>93</v>
      </c>
      <c r="D300" s="56" t="s">
        <v>207</v>
      </c>
      <c r="E300" s="332">
        <v>421.50900000000001</v>
      </c>
      <c r="F300" s="332">
        <v>421.50900000000001</v>
      </c>
      <c r="G300" s="26" t="str">
        <f>IFERROR(INDEX('WIP-FDN'!D:D,MATCH('Master Sheet'!B300, 'WIP-FDN'!B:B,0)),"")</f>
        <v/>
      </c>
      <c r="H300" s="30"/>
      <c r="I300" s="34"/>
      <c r="J300" s="30"/>
      <c r="K300" s="30"/>
      <c r="L300" s="30"/>
      <c r="M300" s="26" t="s">
        <v>53</v>
      </c>
      <c r="N300" s="29" t="s">
        <v>172</v>
      </c>
      <c r="O300" s="85">
        <v>45412</v>
      </c>
      <c r="P300" s="29" t="s">
        <v>53</v>
      </c>
      <c r="Q300" s="29" t="s">
        <v>230</v>
      </c>
      <c r="R300" s="85">
        <v>45442</v>
      </c>
      <c r="S300" s="29" t="s">
        <v>53</v>
      </c>
      <c r="T300" s="29" t="s">
        <v>230</v>
      </c>
      <c r="U300" s="81">
        <v>45731</v>
      </c>
      <c r="V300" s="34"/>
      <c r="W300" s="29" t="str">
        <f t="array" ref="W300">IF((Y300&lt;&gt;"")*(Z300=""), "WIP", IF((Y300&lt;&gt;"")*(Z300&lt;&gt;""), "Completed", ""))</f>
        <v/>
      </c>
      <c r="X300" s="9" t="str">
        <f t="array" ref="X300">IFERROR(INDEX('WIP-FDN'!E:E, MATCH(1, ('WIP-FDN'!B:B='Master Sheet'!B300)*1, 0)), "")</f>
        <v/>
      </c>
      <c r="Y300" s="81" t="str">
        <f t="array" ref="Y300">IFERROR(IF(INDEX('WIP-FDN'!G:G, MATCH(1, ('WIP-FDN'!B:B=B300)*1, 0)) = "", "", INDEX('WIP-FDN'!G:G, MATCH(1, ('WIP-FDN'!B:B=B300)*1, 0))), "")</f>
        <v/>
      </c>
      <c r="Z300" s="81" t="str">
        <f t="array" ref="Z300">IFERROR(IF(INDEX('WIP-FDN'!H:H, MATCH(1, ('WIP-FDN'!B:B=B300)*1, 0)) = "", "", INDEX('WIP-FDN'!H:H, MATCH(1, ('WIP-FDN'!B:B=B300)*1, 0))), "")</f>
        <v/>
      </c>
      <c r="AA300" s="9"/>
      <c r="AB300" s="9" t="str">
        <f t="shared" si="78"/>
        <v/>
      </c>
      <c r="AC300" s="81"/>
      <c r="AD300" s="81"/>
      <c r="AE300" s="9" t="str">
        <f t="shared" si="70"/>
        <v/>
      </c>
      <c r="AF300" s="9" t="str">
        <f>IFERROR(INDEX('WIP-ERC'!E:E,MATCH(B300, 'WIP-ERC'!B:B,0)),"")</f>
        <v/>
      </c>
      <c r="AG300" s="81" t="str">
        <f>IFERROR(IF(INDEX('WIP-ERC'!G:G,MATCH(B300,'WIP-ERC'!B:B,0))="","",(INDEX('WIP-ERC'!G:G,MATCH(B300,'WIP-ERC'!B:B,0)))),"")</f>
        <v/>
      </c>
      <c r="AH300" s="81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282" t="str">
        <f t="shared" si="71"/>
        <v>CDA+0</v>
      </c>
      <c r="BE300" s="334" t="s">
        <v>744</v>
      </c>
      <c r="BF300" s="334" t="s">
        <v>744</v>
      </c>
      <c r="BG300" s="334" t="s">
        <v>741</v>
      </c>
    </row>
    <row r="301" spans="1:59" s="93" customFormat="1" ht="17.5" x14ac:dyDescent="0.35">
      <c r="A301" s="22">
        <f t="shared" si="72"/>
        <v>283</v>
      </c>
      <c r="B301" s="30" t="s">
        <v>450</v>
      </c>
      <c r="C301" s="276" t="s">
        <v>369</v>
      </c>
      <c r="D301" s="56" t="s">
        <v>207</v>
      </c>
      <c r="E301" s="332">
        <v>419.43900000000002</v>
      </c>
      <c r="F301" s="332">
        <v>419.43900000000002</v>
      </c>
      <c r="G301" s="26" t="str">
        <f>IFERROR(INDEX('WIP-FDN'!D:D,MATCH('Master Sheet'!B301, 'WIP-FDN'!B:B,0)),"")</f>
        <v/>
      </c>
      <c r="H301" s="30"/>
      <c r="I301" s="34"/>
      <c r="J301" s="30"/>
      <c r="K301" s="30"/>
      <c r="L301" s="30"/>
      <c r="M301" s="26" t="s">
        <v>53</v>
      </c>
      <c r="N301" s="29" t="s">
        <v>172</v>
      </c>
      <c r="O301" s="85">
        <v>45412</v>
      </c>
      <c r="P301" s="29" t="s">
        <v>53</v>
      </c>
      <c r="Q301" s="29" t="s">
        <v>230</v>
      </c>
      <c r="R301" s="85">
        <v>45442</v>
      </c>
      <c r="S301" s="29" t="s">
        <v>53</v>
      </c>
      <c r="T301" s="29" t="s">
        <v>230</v>
      </c>
      <c r="U301" s="81">
        <v>45731</v>
      </c>
      <c r="V301" s="34"/>
      <c r="W301" s="29" t="str">
        <f t="array" ref="W301">IF((Y301&lt;&gt;"")*(Z301=""), "WIP", IF((Y301&lt;&gt;"")*(Z301&lt;&gt;""), "Completed", ""))</f>
        <v/>
      </c>
      <c r="X301" s="9" t="str">
        <f t="array" ref="X301">IFERROR(INDEX('WIP-FDN'!E:E, MATCH(1, ('WIP-FDN'!B:B='Master Sheet'!B301)*1, 0)), "")</f>
        <v/>
      </c>
      <c r="Y301" s="81" t="str">
        <f t="array" ref="Y301">IFERROR(IF(INDEX('WIP-FDN'!G:G, MATCH(1, ('WIP-FDN'!B:B=B301)*1, 0)) = "", "", INDEX('WIP-FDN'!G:G, MATCH(1, ('WIP-FDN'!B:B=B301)*1, 0))), "")</f>
        <v/>
      </c>
      <c r="Z301" s="81" t="str">
        <f t="array" ref="Z301">IFERROR(IF(INDEX('WIP-FDN'!H:H, MATCH(1, ('WIP-FDN'!B:B=B301)*1, 0)) = "", "", INDEX('WIP-FDN'!H:H, MATCH(1, ('WIP-FDN'!B:B=B301)*1, 0))), "")</f>
        <v/>
      </c>
      <c r="AA301" s="9"/>
      <c r="AB301" s="9" t="str">
        <f t="shared" si="78"/>
        <v/>
      </c>
      <c r="AC301" s="81"/>
      <c r="AD301" s="81"/>
      <c r="AE301" s="9" t="str">
        <f t="shared" si="70"/>
        <v/>
      </c>
      <c r="AF301" s="9" t="str">
        <f>IFERROR(INDEX('WIP-ERC'!E:E,MATCH(B301, 'WIP-ERC'!B:B,0)),"")</f>
        <v/>
      </c>
      <c r="AG301" s="81" t="str">
        <f>IFERROR(IF(INDEX('WIP-ERC'!G:G,MATCH(B301,'WIP-ERC'!B:B,0))="","",(INDEX('WIP-ERC'!G:G,MATCH(B301,'WIP-ERC'!B:B,0)))),"")</f>
        <v/>
      </c>
      <c r="AH301" s="81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282" t="str">
        <f t="shared" si="71"/>
        <v>CDA+3</v>
      </c>
      <c r="BE301" s="334" t="s">
        <v>744</v>
      </c>
      <c r="BF301" s="334" t="s">
        <v>744</v>
      </c>
      <c r="BG301" s="334" t="s">
        <v>741</v>
      </c>
    </row>
    <row r="302" spans="1:59" s="93" customFormat="1" ht="17.5" x14ac:dyDescent="0.35">
      <c r="A302" s="22">
        <f t="shared" si="72"/>
        <v>284</v>
      </c>
      <c r="B302" s="30" t="s">
        <v>451</v>
      </c>
      <c r="C302" s="276" t="s">
        <v>369</v>
      </c>
      <c r="D302" s="56" t="s">
        <v>207</v>
      </c>
      <c r="E302" s="332">
        <v>413.03</v>
      </c>
      <c r="F302" s="332">
        <v>413.03</v>
      </c>
      <c r="G302" s="26" t="str">
        <f>IFERROR(INDEX('WIP-FDN'!D:D,MATCH('Master Sheet'!B302, 'WIP-FDN'!B:B,0)),"")</f>
        <v/>
      </c>
      <c r="H302" s="30"/>
      <c r="I302" s="34"/>
      <c r="J302" s="30"/>
      <c r="K302" s="30"/>
      <c r="L302" s="30"/>
      <c r="M302" s="26" t="s">
        <v>53</v>
      </c>
      <c r="N302" s="29" t="s">
        <v>172</v>
      </c>
      <c r="O302" s="85">
        <v>45412</v>
      </c>
      <c r="P302" s="29" t="s">
        <v>53</v>
      </c>
      <c r="Q302" s="29" t="s">
        <v>230</v>
      </c>
      <c r="R302" s="85">
        <v>45442</v>
      </c>
      <c r="S302" s="29" t="s">
        <v>53</v>
      </c>
      <c r="T302" s="29" t="s">
        <v>230</v>
      </c>
      <c r="U302" s="81">
        <v>45731</v>
      </c>
      <c r="V302" s="34"/>
      <c r="W302" s="29" t="str">
        <f t="array" ref="W302">IF((Y302&lt;&gt;"")*(Z302=""), "WIP", IF((Y302&lt;&gt;"")*(Z302&lt;&gt;""), "Completed", ""))</f>
        <v/>
      </c>
      <c r="X302" s="9" t="str">
        <f t="array" ref="X302">IFERROR(INDEX('WIP-FDN'!E:E, MATCH(1, ('WIP-FDN'!B:B='Master Sheet'!B302)*1, 0)), "")</f>
        <v/>
      </c>
      <c r="Y302" s="81" t="str">
        <f t="array" ref="Y302">IFERROR(IF(INDEX('WIP-FDN'!G:G, MATCH(1, ('WIP-FDN'!B:B=B302)*1, 0)) = "", "", INDEX('WIP-FDN'!G:G, MATCH(1, ('WIP-FDN'!B:B=B302)*1, 0))), "")</f>
        <v/>
      </c>
      <c r="Z302" s="81" t="str">
        <f t="array" ref="Z302">IFERROR(IF(INDEX('WIP-FDN'!H:H, MATCH(1, ('WIP-FDN'!B:B=B302)*1, 0)) = "", "", INDEX('WIP-FDN'!H:H, MATCH(1, ('WIP-FDN'!B:B=B302)*1, 0))), "")</f>
        <v/>
      </c>
      <c r="AA302" s="9"/>
      <c r="AB302" s="9" t="str">
        <f t="shared" si="78"/>
        <v/>
      </c>
      <c r="AC302" s="81"/>
      <c r="AD302" s="81"/>
      <c r="AE302" s="9" t="str">
        <f t="shared" si="70"/>
        <v/>
      </c>
      <c r="AF302" s="9" t="str">
        <f>IFERROR(INDEX('WIP-ERC'!E:E,MATCH(B302, 'WIP-ERC'!B:B,0)),"")</f>
        <v/>
      </c>
      <c r="AG302" s="81" t="str">
        <f>IFERROR(IF(INDEX('WIP-ERC'!G:G,MATCH(B302,'WIP-ERC'!B:B,0))="","",(INDEX('WIP-ERC'!G:G,MATCH(B302,'WIP-ERC'!B:B,0)))),"")</f>
        <v/>
      </c>
      <c r="AH302" s="81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282" t="str">
        <f t="shared" si="71"/>
        <v>CDA+3</v>
      </c>
      <c r="BE302" s="334" t="s">
        <v>744</v>
      </c>
      <c r="BF302" s="334" t="s">
        <v>744</v>
      </c>
      <c r="BG302" s="334" t="s">
        <v>741</v>
      </c>
    </row>
    <row r="303" spans="1:59" s="93" customFormat="1" ht="17.5" x14ac:dyDescent="0.35">
      <c r="A303" s="22">
        <f t="shared" si="72"/>
        <v>285</v>
      </c>
      <c r="B303" s="30" t="s">
        <v>714</v>
      </c>
      <c r="C303" s="276" t="s">
        <v>367</v>
      </c>
      <c r="D303" s="56" t="s">
        <v>452</v>
      </c>
      <c r="E303" s="332">
        <v>406.11</v>
      </c>
      <c r="F303" s="332">
        <v>406.11</v>
      </c>
      <c r="G303" s="26" t="str">
        <f>IFERROR(INDEX('WIP-FDN'!D:D,MATCH('Master Sheet'!B303, 'WIP-FDN'!B:B,0)),"")</f>
        <v/>
      </c>
      <c r="H303" s="30"/>
      <c r="I303" s="312"/>
      <c r="J303" s="30"/>
      <c r="K303" s="30"/>
      <c r="L303" s="30"/>
      <c r="M303" s="26" t="s">
        <v>53</v>
      </c>
      <c r="N303" s="29" t="s">
        <v>172</v>
      </c>
      <c r="O303" s="85">
        <v>45412</v>
      </c>
      <c r="P303" s="29" t="s">
        <v>53</v>
      </c>
      <c r="Q303" s="29" t="s">
        <v>230</v>
      </c>
      <c r="R303" s="85">
        <v>45442</v>
      </c>
      <c r="S303" s="29" t="s">
        <v>53</v>
      </c>
      <c r="T303" s="29" t="s">
        <v>230</v>
      </c>
      <c r="U303" s="85">
        <v>45529</v>
      </c>
      <c r="V303" s="34"/>
      <c r="W303" s="29" t="str">
        <f t="array" ref="W303">IF((Y303&lt;&gt;"")*(Z303=""), "WIP", IF((Y303&lt;&gt;"")*(Z303&lt;&gt;""), "Completed", ""))</f>
        <v/>
      </c>
      <c r="X303" s="9" t="str">
        <f t="array" ref="X303">IFERROR(INDEX('WIP-FDN'!E:E, MATCH(1, ('WIP-FDN'!B:B='Master Sheet'!B303)*1, 0)), "")</f>
        <v/>
      </c>
      <c r="Y303" s="81" t="str">
        <f t="array" ref="Y303">IFERROR(IF(INDEX('WIP-FDN'!G:G, MATCH(1, ('WIP-FDN'!B:B=B303)*1, 0)) = "", "", INDEX('WIP-FDN'!G:G, MATCH(1, ('WIP-FDN'!B:B=B303)*1, 0))), "")</f>
        <v/>
      </c>
      <c r="Z303" s="81" t="str">
        <f t="array" ref="Z303">IFERROR(IF(INDEX('WIP-FDN'!H:H, MATCH(1, ('WIP-FDN'!B:B=B303)*1, 0)) = "", "", INDEX('WIP-FDN'!H:H, MATCH(1, ('WIP-FDN'!B:B=B303)*1, 0))), "")</f>
        <v/>
      </c>
      <c r="AA303" s="9"/>
      <c r="AB303" s="9" t="str">
        <f t="shared" si="78"/>
        <v/>
      </c>
      <c r="AC303" s="81"/>
      <c r="AD303" s="81"/>
      <c r="AE303" s="9" t="str">
        <f t="shared" si="70"/>
        <v/>
      </c>
      <c r="AF303" s="9" t="str">
        <f>IFERROR(INDEX('WIP-ERC'!E:E,MATCH(B303, 'WIP-ERC'!B:B,0)),"")</f>
        <v/>
      </c>
      <c r="AG303" s="81" t="str">
        <f>IFERROR(IF(INDEX('WIP-ERC'!G:G,MATCH(B303,'WIP-ERC'!B:B,0))="","",(INDEX('WIP-ERC'!G:G,MATCH(B303,'WIP-ERC'!B:B,0)))),"")</f>
        <v/>
      </c>
      <c r="AH303" s="81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282" t="str">
        <f t="shared" si="71"/>
        <v>CD1+0</v>
      </c>
      <c r="BE303" s="334" t="s">
        <v>744</v>
      </c>
      <c r="BF303" s="334" t="s">
        <v>744</v>
      </c>
      <c r="BG303" s="334" t="s">
        <v>741</v>
      </c>
    </row>
    <row r="304" spans="1:59" s="93" customFormat="1" ht="17.5" x14ac:dyDescent="0.35">
      <c r="A304" s="22">
        <f t="shared" si="72"/>
        <v>286</v>
      </c>
      <c r="B304" s="30" t="s">
        <v>715</v>
      </c>
      <c r="C304" s="276" t="s">
        <v>417</v>
      </c>
      <c r="D304" s="56" t="s">
        <v>453</v>
      </c>
      <c r="E304" s="332">
        <v>427.07600000000002</v>
      </c>
      <c r="F304" s="332">
        <v>427.07600000000002</v>
      </c>
      <c r="G304" s="26" t="str">
        <f>IFERROR(INDEX('WIP-FDN'!D:D,MATCH('Master Sheet'!B304, 'WIP-FDN'!B:B,0)),"")</f>
        <v/>
      </c>
      <c r="H304" s="30"/>
      <c r="I304" s="312" t="s">
        <v>696</v>
      </c>
      <c r="J304" s="30"/>
      <c r="K304" s="30"/>
      <c r="L304" s="30"/>
      <c r="M304" s="26" t="s">
        <v>53</v>
      </c>
      <c r="N304" s="29" t="s">
        <v>172</v>
      </c>
      <c r="O304" s="85">
        <v>45412</v>
      </c>
      <c r="P304" s="29" t="s">
        <v>53</v>
      </c>
      <c r="Q304" s="29" t="s">
        <v>230</v>
      </c>
      <c r="R304" s="85">
        <v>45443</v>
      </c>
      <c r="S304" s="29" t="s">
        <v>53</v>
      </c>
      <c r="T304" s="29" t="s">
        <v>230</v>
      </c>
      <c r="U304" s="85">
        <v>45529</v>
      </c>
      <c r="V304" s="34"/>
      <c r="W304" s="29" t="str">
        <f t="array" ref="W304">IF((Y304&lt;&gt;"")*(Z304=""), "WIP", IF((Y304&lt;&gt;"")*(Z304&lt;&gt;""), "Completed", ""))</f>
        <v/>
      </c>
      <c r="X304" s="9" t="str">
        <f t="array" ref="X304">IFERROR(INDEX('WIP-FDN'!E:E, MATCH(1, ('WIP-FDN'!B:B='Master Sheet'!B304)*1, 0)), "")</f>
        <v/>
      </c>
      <c r="Y304" s="81" t="str">
        <f t="array" ref="Y304">IFERROR(IF(INDEX('WIP-FDN'!G:G, MATCH(1, ('WIP-FDN'!B:B=B304)*1, 0)) = "", "", INDEX('WIP-FDN'!G:G, MATCH(1, ('WIP-FDN'!B:B=B304)*1, 0))), "")</f>
        <v/>
      </c>
      <c r="Z304" s="81" t="str">
        <f t="array" ref="Z304">IFERROR(IF(INDEX('WIP-FDN'!H:H, MATCH(1, ('WIP-FDN'!B:B=B304)*1, 0)) = "", "", INDEX('WIP-FDN'!H:H, MATCH(1, ('WIP-FDN'!B:B=B304)*1, 0))), "")</f>
        <v/>
      </c>
      <c r="AA304" s="9"/>
      <c r="AB304" s="9" t="str">
        <f t="shared" si="78"/>
        <v/>
      </c>
      <c r="AC304" s="81"/>
      <c r="AD304" s="81"/>
      <c r="AE304" s="9" t="str">
        <f t="shared" si="70"/>
        <v/>
      </c>
      <c r="AF304" s="9" t="str">
        <f>IFERROR(INDEX('WIP-ERC'!E:E,MATCH(B304, 'WIP-ERC'!B:B,0)),"")</f>
        <v/>
      </c>
      <c r="AG304" s="81" t="str">
        <f>IFERROR(IF(INDEX('WIP-ERC'!G:G,MATCH(B304,'WIP-ERC'!B:B,0))="","",(INDEX('WIP-ERC'!G:G,MATCH(B304,'WIP-ERC'!B:B,0)))),"")</f>
        <v/>
      </c>
      <c r="AH304" s="81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282" t="str">
        <f t="shared" si="71"/>
        <v>CDC1+3</v>
      </c>
      <c r="BE304" s="334" t="s">
        <v>744</v>
      </c>
      <c r="BF304" s="334" t="s">
        <v>744</v>
      </c>
      <c r="BG304" s="334" t="s">
        <v>741</v>
      </c>
    </row>
    <row r="305" spans="1:59" s="93" customFormat="1" ht="17.5" x14ac:dyDescent="0.35">
      <c r="A305" s="22">
        <f t="shared" si="72"/>
        <v>287</v>
      </c>
      <c r="B305" s="30" t="s">
        <v>454</v>
      </c>
      <c r="C305" s="276" t="s">
        <v>93</v>
      </c>
      <c r="D305" s="56" t="s">
        <v>207</v>
      </c>
      <c r="E305" s="332">
        <v>386.50799999999998</v>
      </c>
      <c r="F305" s="332">
        <v>386.50799999999998</v>
      </c>
      <c r="G305" s="26" t="str">
        <f>IFERROR(INDEX('WIP-FDN'!D:D,MATCH('Master Sheet'!B305, 'WIP-FDN'!B:B,0)),"")</f>
        <v/>
      </c>
      <c r="H305" s="30"/>
      <c r="I305" s="34"/>
      <c r="J305" s="30"/>
      <c r="K305" s="30"/>
      <c r="L305" s="30"/>
      <c r="M305" s="26" t="s">
        <v>53</v>
      </c>
      <c r="N305" s="29" t="s">
        <v>172</v>
      </c>
      <c r="O305" s="85">
        <v>45412</v>
      </c>
      <c r="P305" s="29" t="s">
        <v>53</v>
      </c>
      <c r="Q305" s="29" t="s">
        <v>230</v>
      </c>
      <c r="R305" s="85">
        <v>45443</v>
      </c>
      <c r="S305" s="29" t="s">
        <v>53</v>
      </c>
      <c r="T305" s="29" t="s">
        <v>230</v>
      </c>
      <c r="U305" s="85">
        <v>45529</v>
      </c>
      <c r="V305" s="34"/>
      <c r="W305" s="29" t="str">
        <f t="array" ref="W305">IF((Y305&lt;&gt;"")*(Z305=""), "WIP", IF((Y305&lt;&gt;"")*(Z305&lt;&gt;""), "Completed", ""))</f>
        <v/>
      </c>
      <c r="X305" s="9" t="str">
        <f t="array" ref="X305">IFERROR(INDEX('WIP-FDN'!E:E, MATCH(1, ('WIP-FDN'!B:B='Master Sheet'!B305)*1, 0)), "")</f>
        <v/>
      </c>
      <c r="Y305" s="81" t="str">
        <f t="array" ref="Y305">IFERROR(IF(INDEX('WIP-FDN'!G:G, MATCH(1, ('WIP-FDN'!B:B=B305)*1, 0)) = "", "", INDEX('WIP-FDN'!G:G, MATCH(1, ('WIP-FDN'!B:B=B305)*1, 0))), "")</f>
        <v/>
      </c>
      <c r="Z305" s="81" t="str">
        <f t="array" ref="Z305">IFERROR(IF(INDEX('WIP-FDN'!H:H, MATCH(1, ('WIP-FDN'!B:B=B305)*1, 0)) = "", "", INDEX('WIP-FDN'!H:H, MATCH(1, ('WIP-FDN'!B:B=B305)*1, 0))), "")</f>
        <v/>
      </c>
      <c r="AA305" s="9" t="str">
        <f t="shared" si="67"/>
        <v/>
      </c>
      <c r="AB305" s="9" t="str">
        <f t="shared" si="78"/>
        <v/>
      </c>
      <c r="AC305" s="81" t="str">
        <f t="shared" si="68"/>
        <v/>
      </c>
      <c r="AD305" s="81" t="str">
        <f t="shared" si="69"/>
        <v/>
      </c>
      <c r="AE305" s="9" t="str">
        <f t="shared" si="70"/>
        <v/>
      </c>
      <c r="AF305" s="9" t="str">
        <f>IFERROR(INDEX('WIP-ERC'!E:E,MATCH(B305, 'WIP-ERC'!B:B,0)),"")</f>
        <v/>
      </c>
      <c r="AG305" s="81" t="str">
        <f>IFERROR(IF(INDEX('WIP-ERC'!G:G,MATCH(B305,'WIP-ERC'!B:B,0))="","",(INDEX('WIP-ERC'!G:G,MATCH(B305,'WIP-ERC'!B:B,0)))),"")</f>
        <v/>
      </c>
      <c r="AH305" s="81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282" t="str">
        <f t="shared" si="71"/>
        <v>CDA+0</v>
      </c>
      <c r="BE305" s="334" t="s">
        <v>783</v>
      </c>
      <c r="BF305" s="334" t="s">
        <v>744</v>
      </c>
      <c r="BG305" s="334" t="s">
        <v>741</v>
      </c>
    </row>
    <row r="306" spans="1:59" s="93" customFormat="1" ht="17.5" x14ac:dyDescent="0.35">
      <c r="A306" s="22">
        <f t="shared" si="72"/>
        <v>288</v>
      </c>
      <c r="B306" s="30" t="s">
        <v>455</v>
      </c>
      <c r="C306" s="276" t="s">
        <v>93</v>
      </c>
      <c r="D306" s="56" t="s">
        <v>207</v>
      </c>
      <c r="E306" s="332">
        <v>363.93799999999999</v>
      </c>
      <c r="F306" s="332">
        <v>363.93799999999999</v>
      </c>
      <c r="G306" s="26" t="str">
        <f>IFERROR(INDEX('WIP-FDN'!D:D,MATCH('Master Sheet'!B306, 'WIP-FDN'!B:B,0)),"")</f>
        <v/>
      </c>
      <c r="H306" s="30"/>
      <c r="I306" s="34"/>
      <c r="J306" s="30"/>
      <c r="K306" s="30"/>
      <c r="L306" s="30"/>
      <c r="M306" s="26" t="s">
        <v>53</v>
      </c>
      <c r="N306" s="29" t="s">
        <v>172</v>
      </c>
      <c r="O306" s="85">
        <v>45412</v>
      </c>
      <c r="P306" s="29" t="s">
        <v>53</v>
      </c>
      <c r="Q306" s="29" t="s">
        <v>230</v>
      </c>
      <c r="R306" s="85">
        <v>45443</v>
      </c>
      <c r="S306" s="29" t="s">
        <v>53</v>
      </c>
      <c r="T306" s="29" t="s">
        <v>230</v>
      </c>
      <c r="U306" s="85">
        <v>45529</v>
      </c>
      <c r="V306" s="34"/>
      <c r="W306" s="29" t="str">
        <f t="array" ref="W306">IF((Y306&lt;&gt;"")*(Z306=""), "WIP", IF((Y306&lt;&gt;"")*(Z306&lt;&gt;""), "Completed", ""))</f>
        <v/>
      </c>
      <c r="X306" s="9" t="str">
        <f t="array" ref="X306">IFERROR(INDEX('WIP-FDN'!E:E, MATCH(1, ('WIP-FDN'!B:B='Master Sheet'!B306)*1, 0)), "")</f>
        <v/>
      </c>
      <c r="Y306" s="81" t="str">
        <f t="array" ref="Y306">IFERROR(IF(INDEX('WIP-FDN'!G:G, MATCH(1, ('WIP-FDN'!B:B=B306)*1, 0)) = "", "", INDEX('WIP-FDN'!G:G, MATCH(1, ('WIP-FDN'!B:B=B306)*1, 0))), "")</f>
        <v/>
      </c>
      <c r="Z306" s="81" t="str">
        <f t="array" ref="Z306">IFERROR(IF(INDEX('WIP-FDN'!H:H, MATCH(1, ('WIP-FDN'!B:B=B306)*1, 0)) = "", "", INDEX('WIP-FDN'!H:H, MATCH(1, ('WIP-FDN'!B:B=B306)*1, 0))), "")</f>
        <v/>
      </c>
      <c r="AA306" s="9"/>
      <c r="AB306" s="9" t="str">
        <f t="shared" si="78"/>
        <v/>
      </c>
      <c r="AC306" s="81"/>
      <c r="AD306" s="81"/>
      <c r="AE306" s="9" t="str">
        <f t="shared" si="70"/>
        <v/>
      </c>
      <c r="AF306" s="9" t="str">
        <f>IFERROR(INDEX('WIP-ERC'!E:E,MATCH(B306, 'WIP-ERC'!B:B,0)),"")</f>
        <v/>
      </c>
      <c r="AG306" s="81" t="str">
        <f>IFERROR(IF(INDEX('WIP-ERC'!G:G,MATCH(B306,'WIP-ERC'!B:B,0))="","",(INDEX('WIP-ERC'!G:G,MATCH(B306,'WIP-ERC'!B:B,0)))),"")</f>
        <v/>
      </c>
      <c r="AH306" s="81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282" t="str">
        <f t="shared" si="71"/>
        <v>CDA+0</v>
      </c>
      <c r="BE306" s="334" t="s">
        <v>783</v>
      </c>
      <c r="BF306" s="334" t="s">
        <v>744</v>
      </c>
      <c r="BG306" s="334" t="s">
        <v>741</v>
      </c>
    </row>
    <row r="307" spans="1:59" s="93" customFormat="1" ht="17.5" x14ac:dyDescent="0.35">
      <c r="A307" s="22">
        <f t="shared" si="72"/>
        <v>289</v>
      </c>
      <c r="B307" s="30" t="s">
        <v>456</v>
      </c>
      <c r="C307" s="276" t="s">
        <v>130</v>
      </c>
      <c r="D307" s="56" t="s">
        <v>207</v>
      </c>
      <c r="E307" s="332">
        <v>337.68900000000002</v>
      </c>
      <c r="F307" s="332">
        <v>337.68900000000002</v>
      </c>
      <c r="G307" s="26" t="str">
        <f>IFERROR(INDEX('WIP-FDN'!D:D,MATCH('Master Sheet'!B307, 'WIP-FDN'!B:B,0)),"")</f>
        <v/>
      </c>
      <c r="H307" s="30"/>
      <c r="I307" s="34"/>
      <c r="J307" s="30"/>
      <c r="K307" s="30"/>
      <c r="L307" s="30"/>
      <c r="M307" s="26" t="s">
        <v>53</v>
      </c>
      <c r="N307" s="29" t="s">
        <v>172</v>
      </c>
      <c r="O307" s="85">
        <v>45412</v>
      </c>
      <c r="P307" s="29" t="s">
        <v>53</v>
      </c>
      <c r="Q307" s="29" t="s">
        <v>230</v>
      </c>
      <c r="R307" s="85">
        <v>45443</v>
      </c>
      <c r="S307" s="29" t="s">
        <v>53</v>
      </c>
      <c r="T307" s="29" t="s">
        <v>230</v>
      </c>
      <c r="U307" s="85">
        <v>45529</v>
      </c>
      <c r="V307" s="34"/>
      <c r="W307" s="29" t="str">
        <f t="array" ref="W307">IF((Y307&lt;&gt;"")*(Z307=""), "WIP", IF((Y307&lt;&gt;"")*(Z307&lt;&gt;""), "Completed", ""))</f>
        <v/>
      </c>
      <c r="X307" s="9" t="str">
        <f t="array" ref="X307">IFERROR(INDEX('WIP-FDN'!E:E, MATCH(1, ('WIP-FDN'!B:B='Master Sheet'!B307)*1, 0)), "")</f>
        <v/>
      </c>
      <c r="Y307" s="81" t="str">
        <f t="array" ref="Y307">IFERROR(IF(INDEX('WIP-FDN'!G:G, MATCH(1, ('WIP-FDN'!B:B=B307)*1, 0)) = "", "", INDEX('WIP-FDN'!G:G, MATCH(1, ('WIP-FDN'!B:B=B307)*1, 0))), "")</f>
        <v/>
      </c>
      <c r="Z307" s="81" t="str">
        <f t="array" ref="Z307">IFERROR(IF(INDEX('WIP-FDN'!H:H, MATCH(1, ('WIP-FDN'!B:B=B307)*1, 0)) = "", "", INDEX('WIP-FDN'!H:H, MATCH(1, ('WIP-FDN'!B:B=B307)*1, 0))), "")</f>
        <v/>
      </c>
      <c r="AA307" s="9" t="str">
        <f t="shared" si="67"/>
        <v/>
      </c>
      <c r="AB307" s="9" t="str">
        <f t="shared" si="78"/>
        <v/>
      </c>
      <c r="AC307" s="81" t="str">
        <f t="shared" si="68"/>
        <v/>
      </c>
      <c r="AD307" s="81" t="str">
        <f t="shared" si="69"/>
        <v/>
      </c>
      <c r="AE307" s="9" t="str">
        <f t="shared" si="70"/>
        <v/>
      </c>
      <c r="AF307" s="9" t="str">
        <f>IFERROR(INDEX('WIP-ERC'!E:E,MATCH(B307, 'WIP-ERC'!B:B,0)),"")</f>
        <v/>
      </c>
      <c r="AG307" s="81" t="str">
        <f>IFERROR(IF(INDEX('WIP-ERC'!G:G,MATCH(B307,'WIP-ERC'!B:B,0))="","",(INDEX('WIP-ERC'!G:G,MATCH(B307,'WIP-ERC'!B:B,0)))),"")</f>
        <v/>
      </c>
      <c r="AH307" s="81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282" t="str">
        <f t="shared" si="71"/>
        <v>CDA-3</v>
      </c>
      <c r="BE307" s="334" t="s">
        <v>745</v>
      </c>
      <c r="BF307" s="334" t="s">
        <v>744</v>
      </c>
      <c r="BG307" s="334" t="s">
        <v>741</v>
      </c>
    </row>
    <row r="308" spans="1:59" s="93" customFormat="1" ht="17.5" x14ac:dyDescent="0.35">
      <c r="A308" s="22">
        <f t="shared" si="72"/>
        <v>290</v>
      </c>
      <c r="B308" s="30" t="s">
        <v>457</v>
      </c>
      <c r="C308" s="276" t="s">
        <v>130</v>
      </c>
      <c r="D308" s="56" t="s">
        <v>207</v>
      </c>
      <c r="E308" s="332">
        <v>357.233</v>
      </c>
      <c r="F308" s="332">
        <v>357.233</v>
      </c>
      <c r="G308" s="26" t="str">
        <f>IFERROR(INDEX('WIP-FDN'!D:D,MATCH('Master Sheet'!B308, 'WIP-FDN'!B:B,0)),"")</f>
        <v/>
      </c>
      <c r="H308" s="30"/>
      <c r="I308" s="34"/>
      <c r="J308" s="30"/>
      <c r="K308" s="30"/>
      <c r="L308" s="30"/>
      <c r="M308" s="26" t="s">
        <v>53</v>
      </c>
      <c r="N308" s="29" t="s">
        <v>172</v>
      </c>
      <c r="O308" s="85">
        <v>45412</v>
      </c>
      <c r="P308" s="29" t="s">
        <v>53</v>
      </c>
      <c r="Q308" s="29" t="s">
        <v>230</v>
      </c>
      <c r="R308" s="85">
        <v>45443</v>
      </c>
      <c r="S308" s="29" t="s">
        <v>53</v>
      </c>
      <c r="T308" s="29" t="s">
        <v>230</v>
      </c>
      <c r="U308" s="85">
        <v>45529</v>
      </c>
      <c r="V308" s="34"/>
      <c r="W308" s="29" t="str">
        <f t="array" ref="W308">IF((Y308&lt;&gt;"")*(Z308=""), "WIP", IF((Y308&lt;&gt;"")*(Z308&lt;&gt;""), "Completed", ""))</f>
        <v/>
      </c>
      <c r="X308" s="9" t="str">
        <f t="array" ref="X308">IFERROR(INDEX('WIP-FDN'!E:E, MATCH(1, ('WIP-FDN'!B:B='Master Sheet'!B308)*1, 0)), "")</f>
        <v/>
      </c>
      <c r="Y308" s="81" t="str">
        <f t="array" ref="Y308">IFERROR(IF(INDEX('WIP-FDN'!G:G, MATCH(1, ('WIP-FDN'!B:B=B308)*1, 0)) = "", "", INDEX('WIP-FDN'!G:G, MATCH(1, ('WIP-FDN'!B:B=B308)*1, 0))), "")</f>
        <v/>
      </c>
      <c r="Z308" s="81" t="str">
        <f t="array" ref="Z308">IFERROR(IF(INDEX('WIP-FDN'!H:H, MATCH(1, ('WIP-FDN'!B:B=B308)*1, 0)) = "", "", INDEX('WIP-FDN'!H:H, MATCH(1, ('WIP-FDN'!B:B=B308)*1, 0))), "")</f>
        <v/>
      </c>
      <c r="AA308" s="9" t="str">
        <f t="shared" si="67"/>
        <v/>
      </c>
      <c r="AB308" s="9" t="str">
        <f t="shared" si="78"/>
        <v/>
      </c>
      <c r="AC308" s="81" t="str">
        <f t="shared" si="68"/>
        <v/>
      </c>
      <c r="AD308" s="81" t="str">
        <f t="shared" si="69"/>
        <v/>
      </c>
      <c r="AE308" s="9" t="str">
        <f t="shared" si="70"/>
        <v/>
      </c>
      <c r="AF308" s="9" t="str">
        <f>IFERROR(INDEX('WIP-ERC'!E:E,MATCH(B308, 'WIP-ERC'!B:B,0)),"")</f>
        <v/>
      </c>
      <c r="AG308" s="81" t="str">
        <f>IFERROR(IF(INDEX('WIP-ERC'!G:G,MATCH(B308,'WIP-ERC'!B:B,0))="","",(INDEX('WIP-ERC'!G:G,MATCH(B308,'WIP-ERC'!B:B,0)))),"")</f>
        <v/>
      </c>
      <c r="AH308" s="81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282" t="str">
        <f t="shared" si="71"/>
        <v>CDA-3</v>
      </c>
      <c r="BE308" s="334" t="s">
        <v>745</v>
      </c>
      <c r="BF308" s="334" t="s">
        <v>744</v>
      </c>
      <c r="BG308" s="334" t="s">
        <v>741</v>
      </c>
    </row>
    <row r="309" spans="1:59" s="93" customFormat="1" ht="17.5" x14ac:dyDescent="0.35">
      <c r="A309" s="22">
        <f t="shared" si="72"/>
        <v>291</v>
      </c>
      <c r="B309" s="30" t="s">
        <v>458</v>
      </c>
      <c r="C309" s="276" t="s">
        <v>93</v>
      </c>
      <c r="D309" s="56" t="s">
        <v>207</v>
      </c>
      <c r="E309" s="332">
        <v>357.14499999999998</v>
      </c>
      <c r="F309" s="332">
        <v>357.14499999999998</v>
      </c>
      <c r="G309" s="26" t="str">
        <f>IFERROR(INDEX('WIP-FDN'!D:D,MATCH('Master Sheet'!B309, 'WIP-FDN'!B:B,0)),"")</f>
        <v/>
      </c>
      <c r="H309" s="30"/>
      <c r="I309" s="34"/>
      <c r="J309" s="30"/>
      <c r="K309" s="30"/>
      <c r="L309" s="30"/>
      <c r="M309" s="26" t="s">
        <v>53</v>
      </c>
      <c r="N309" s="29" t="s">
        <v>172</v>
      </c>
      <c r="O309" s="85">
        <v>45412</v>
      </c>
      <c r="P309" s="29" t="s">
        <v>53</v>
      </c>
      <c r="Q309" s="29" t="s">
        <v>230</v>
      </c>
      <c r="R309" s="85">
        <v>45443</v>
      </c>
      <c r="S309" s="29" t="s">
        <v>53</v>
      </c>
      <c r="T309" s="29" t="s">
        <v>230</v>
      </c>
      <c r="U309" s="85">
        <v>45529</v>
      </c>
      <c r="V309" s="34"/>
      <c r="W309" s="29" t="str">
        <f t="array" ref="W309">IF((Y309&lt;&gt;"")*(Z309=""), "WIP", IF((Y309&lt;&gt;"")*(Z309&lt;&gt;""), "Completed", ""))</f>
        <v/>
      </c>
      <c r="X309" s="9" t="str">
        <f t="array" ref="X309">IFERROR(INDEX('WIP-FDN'!E:E, MATCH(1, ('WIP-FDN'!B:B='Master Sheet'!B309)*1, 0)), "")</f>
        <v/>
      </c>
      <c r="Y309" s="81" t="str">
        <f t="array" ref="Y309">IFERROR(IF(INDEX('WIP-FDN'!G:G, MATCH(1, ('WIP-FDN'!B:B=B309)*1, 0)) = "", "", INDEX('WIP-FDN'!G:G, MATCH(1, ('WIP-FDN'!B:B=B309)*1, 0))), "")</f>
        <v/>
      </c>
      <c r="Z309" s="81" t="str">
        <f t="array" ref="Z309">IFERROR(IF(INDEX('WIP-FDN'!H:H, MATCH(1, ('WIP-FDN'!B:B=B309)*1, 0)) = "", "", INDEX('WIP-FDN'!H:H, MATCH(1, ('WIP-FDN'!B:B=B309)*1, 0))), "")</f>
        <v/>
      </c>
      <c r="AA309" s="9"/>
      <c r="AB309" s="9" t="str">
        <f t="shared" si="78"/>
        <v/>
      </c>
      <c r="AC309" s="81"/>
      <c r="AD309" s="81"/>
      <c r="AE309" s="9" t="str">
        <f t="shared" si="70"/>
        <v/>
      </c>
      <c r="AF309" s="9" t="str">
        <f>IFERROR(INDEX('WIP-ERC'!E:E,MATCH(B309, 'WIP-ERC'!B:B,0)),"")</f>
        <v/>
      </c>
      <c r="AG309" s="81" t="str">
        <f>IFERROR(IF(INDEX('WIP-ERC'!G:G,MATCH(B309,'WIP-ERC'!B:B,0))="","",(INDEX('WIP-ERC'!G:G,MATCH(B309,'WIP-ERC'!B:B,0)))),"")</f>
        <v/>
      </c>
      <c r="AH309" s="81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282" t="str">
        <f t="shared" si="71"/>
        <v>CDA+0</v>
      </c>
      <c r="BE309" s="334" t="s">
        <v>745</v>
      </c>
      <c r="BF309" s="334" t="s">
        <v>744</v>
      </c>
      <c r="BG309" s="334" t="s">
        <v>741</v>
      </c>
    </row>
    <row r="310" spans="1:59" s="93" customFormat="1" ht="17.5" x14ac:dyDescent="0.35">
      <c r="A310" s="22">
        <f t="shared" si="72"/>
        <v>292</v>
      </c>
      <c r="B310" s="30" t="s">
        <v>459</v>
      </c>
      <c r="C310" s="276" t="s">
        <v>130</v>
      </c>
      <c r="D310" s="56" t="s">
        <v>207</v>
      </c>
      <c r="E310" s="332">
        <v>338.37599999999998</v>
      </c>
      <c r="F310" s="332">
        <v>338.37599999999998</v>
      </c>
      <c r="G310" s="26" t="str">
        <f>IFERROR(INDEX('WIP-FDN'!D:D,MATCH('Master Sheet'!B310, 'WIP-FDN'!B:B,0)),"")</f>
        <v/>
      </c>
      <c r="H310" s="30"/>
      <c r="I310" s="34"/>
      <c r="J310" s="30"/>
      <c r="K310" s="30"/>
      <c r="L310" s="30"/>
      <c r="M310" s="26" t="s">
        <v>53</v>
      </c>
      <c r="N310" s="29" t="s">
        <v>172</v>
      </c>
      <c r="O310" s="85">
        <v>45412</v>
      </c>
      <c r="P310" s="29" t="s">
        <v>53</v>
      </c>
      <c r="Q310" s="29" t="s">
        <v>230</v>
      </c>
      <c r="R310" s="85">
        <v>45443</v>
      </c>
      <c r="S310" s="29" t="s">
        <v>53</v>
      </c>
      <c r="T310" s="29" t="s">
        <v>230</v>
      </c>
      <c r="U310" s="85">
        <v>45529</v>
      </c>
      <c r="V310" s="34"/>
      <c r="W310" s="29" t="str">
        <f t="array" ref="W310">IF((Y310&lt;&gt;"")*(Z310=""), "WIP", IF((Y310&lt;&gt;"")*(Z310&lt;&gt;""), "Completed", ""))</f>
        <v/>
      </c>
      <c r="X310" s="9" t="str">
        <f t="array" ref="X310">IFERROR(INDEX('WIP-FDN'!E:E, MATCH(1, ('WIP-FDN'!B:B='Master Sheet'!B310)*1, 0)), "")</f>
        <v/>
      </c>
      <c r="Y310" s="81" t="str">
        <f t="array" ref="Y310">IFERROR(IF(INDEX('WIP-FDN'!G:G, MATCH(1, ('WIP-FDN'!B:B=B310)*1, 0)) = "", "", INDEX('WIP-FDN'!G:G, MATCH(1, ('WIP-FDN'!B:B=B310)*1, 0))), "")</f>
        <v/>
      </c>
      <c r="Z310" s="81" t="str">
        <f t="array" ref="Z310">IFERROR(IF(INDEX('WIP-FDN'!H:H, MATCH(1, ('WIP-FDN'!B:B=B310)*1, 0)) = "", "", INDEX('WIP-FDN'!H:H, MATCH(1, ('WIP-FDN'!B:B=B310)*1, 0))), "")</f>
        <v/>
      </c>
      <c r="AA310" s="9" t="str">
        <f t="shared" si="67"/>
        <v/>
      </c>
      <c r="AB310" s="9" t="str">
        <f t="shared" si="78"/>
        <v/>
      </c>
      <c r="AC310" s="81" t="str">
        <f t="shared" si="68"/>
        <v/>
      </c>
      <c r="AD310" s="81" t="str">
        <f t="shared" si="69"/>
        <v/>
      </c>
      <c r="AE310" s="9" t="str">
        <f t="shared" si="70"/>
        <v/>
      </c>
      <c r="AF310" s="9" t="str">
        <f>IFERROR(INDEX('WIP-ERC'!E:E,MATCH(B310, 'WIP-ERC'!B:B,0)),"")</f>
        <v/>
      </c>
      <c r="AG310" s="81" t="str">
        <f>IFERROR(IF(INDEX('WIP-ERC'!G:G,MATCH(B310,'WIP-ERC'!B:B,0))="","",(INDEX('WIP-ERC'!G:G,MATCH(B310,'WIP-ERC'!B:B,0)))),"")</f>
        <v/>
      </c>
      <c r="AH310" s="81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282" t="str">
        <f t="shared" si="71"/>
        <v>CDA-3</v>
      </c>
      <c r="BE310" s="334" t="s">
        <v>745</v>
      </c>
      <c r="BF310" s="334" t="s">
        <v>744</v>
      </c>
      <c r="BG310" s="334" t="s">
        <v>741</v>
      </c>
    </row>
    <row r="311" spans="1:59" s="93" customFormat="1" ht="17.5" x14ac:dyDescent="0.35">
      <c r="A311" s="22">
        <f t="shared" si="72"/>
        <v>293</v>
      </c>
      <c r="B311" s="30" t="s">
        <v>460</v>
      </c>
      <c r="C311" s="276" t="s">
        <v>130</v>
      </c>
      <c r="D311" s="56" t="s">
        <v>207</v>
      </c>
      <c r="E311" s="332">
        <v>431.928</v>
      </c>
      <c r="F311" s="332">
        <v>431.928</v>
      </c>
      <c r="G311" s="26" t="str">
        <f>IFERROR(INDEX('WIP-FDN'!D:D,MATCH('Master Sheet'!B311, 'WIP-FDN'!B:B,0)),"")</f>
        <v/>
      </c>
      <c r="H311" s="30"/>
      <c r="I311" s="34"/>
      <c r="J311" s="30"/>
      <c r="K311" s="30"/>
      <c r="L311" s="30"/>
      <c r="M311" s="26" t="s">
        <v>53</v>
      </c>
      <c r="N311" s="29" t="s">
        <v>172</v>
      </c>
      <c r="O311" s="85">
        <v>45412</v>
      </c>
      <c r="P311" s="29" t="s">
        <v>53</v>
      </c>
      <c r="Q311" s="29" t="s">
        <v>230</v>
      </c>
      <c r="R311" s="85">
        <v>45443</v>
      </c>
      <c r="S311" s="29" t="s">
        <v>53</v>
      </c>
      <c r="T311" s="29" t="s">
        <v>230</v>
      </c>
      <c r="U311" s="85">
        <v>45529</v>
      </c>
      <c r="V311" s="34"/>
      <c r="W311" s="29" t="str">
        <f t="array" ref="W311">IF((Y311&lt;&gt;"")*(Z311=""), "WIP", IF((Y311&lt;&gt;"")*(Z311&lt;&gt;""), "Completed", ""))</f>
        <v/>
      </c>
      <c r="X311" s="9" t="str">
        <f t="array" ref="X311">IFERROR(INDEX('WIP-FDN'!E:E, MATCH(1, ('WIP-FDN'!B:B='Master Sheet'!B311)*1, 0)), "")</f>
        <v/>
      </c>
      <c r="Y311" s="81" t="str">
        <f t="array" ref="Y311">IFERROR(IF(INDEX('WIP-FDN'!G:G, MATCH(1, ('WIP-FDN'!B:B=B311)*1, 0)) = "", "", INDEX('WIP-FDN'!G:G, MATCH(1, ('WIP-FDN'!B:B=B311)*1, 0))), "")</f>
        <v/>
      </c>
      <c r="Z311" s="81" t="str">
        <f t="array" ref="Z311">IFERROR(IF(INDEX('WIP-FDN'!H:H, MATCH(1, ('WIP-FDN'!B:B=B311)*1, 0)) = "", "", INDEX('WIP-FDN'!H:H, MATCH(1, ('WIP-FDN'!B:B=B311)*1, 0))), "")</f>
        <v/>
      </c>
      <c r="AA311" s="9" t="str">
        <f t="shared" si="67"/>
        <v/>
      </c>
      <c r="AB311" s="9" t="str">
        <f t="shared" si="78"/>
        <v/>
      </c>
      <c r="AC311" s="81" t="str">
        <f t="shared" si="68"/>
        <v/>
      </c>
      <c r="AD311" s="81" t="str">
        <f t="shared" si="69"/>
        <v/>
      </c>
      <c r="AE311" s="9" t="str">
        <f t="shared" si="70"/>
        <v/>
      </c>
      <c r="AF311" s="9" t="str">
        <f>IFERROR(INDEX('WIP-ERC'!E:E,MATCH(B311, 'WIP-ERC'!B:B,0)),"")</f>
        <v/>
      </c>
      <c r="AG311" s="81" t="str">
        <f>IFERROR(IF(INDEX('WIP-ERC'!G:G,MATCH(B311,'WIP-ERC'!B:B,0))="","",(INDEX('WIP-ERC'!G:G,MATCH(B311,'WIP-ERC'!B:B,0)))),"")</f>
        <v/>
      </c>
      <c r="AH311" s="81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282" t="str">
        <f t="shared" si="71"/>
        <v>CDA-3</v>
      </c>
      <c r="BE311" s="334" t="s">
        <v>745</v>
      </c>
      <c r="BF311" s="334" t="s">
        <v>744</v>
      </c>
      <c r="BG311" s="334" t="s">
        <v>741</v>
      </c>
    </row>
    <row r="312" spans="1:59" s="93" customFormat="1" ht="17.5" x14ac:dyDescent="0.35">
      <c r="A312" s="22">
        <f t="shared" si="72"/>
        <v>294</v>
      </c>
      <c r="B312" s="30" t="s">
        <v>716</v>
      </c>
      <c r="C312" s="276" t="s">
        <v>709</v>
      </c>
      <c r="D312" s="56" t="s">
        <v>461</v>
      </c>
      <c r="E312" s="332">
        <v>225.57400000000001</v>
      </c>
      <c r="F312" s="332">
        <v>225.57400000000001</v>
      </c>
      <c r="G312" s="26" t="str">
        <f>IFERROR(INDEX('WIP-FDN'!D:D,MATCH('Master Sheet'!B312, 'WIP-FDN'!B:B,0)),"")</f>
        <v/>
      </c>
      <c r="H312" s="30" t="s">
        <v>661</v>
      </c>
      <c r="I312" s="307"/>
      <c r="J312" s="30"/>
      <c r="K312" s="30"/>
      <c r="L312" s="30"/>
      <c r="M312" s="26" t="s">
        <v>53</v>
      </c>
      <c r="N312" s="29" t="s">
        <v>172</v>
      </c>
      <c r="O312" s="85">
        <v>45412</v>
      </c>
      <c r="P312" s="29" t="s">
        <v>53</v>
      </c>
      <c r="Q312" s="29" t="s">
        <v>230</v>
      </c>
      <c r="R312" s="85">
        <v>45443</v>
      </c>
      <c r="S312" s="29" t="s">
        <v>53</v>
      </c>
      <c r="T312" s="29" t="s">
        <v>230</v>
      </c>
      <c r="U312" s="85">
        <v>45529</v>
      </c>
      <c r="V312" s="34"/>
      <c r="W312" s="29" t="str">
        <f t="array" ref="W312">IF((Y312&lt;&gt;"")*(Z312=""), "WIP", IF((Y312&lt;&gt;"")*(Z312&lt;&gt;""), "Completed", ""))</f>
        <v/>
      </c>
      <c r="X312" s="9" t="str">
        <f t="array" ref="X312">IFERROR(INDEX('WIP-FDN'!E:E, MATCH(1, ('WIP-FDN'!B:B='Master Sheet'!B312)*1, 0)), "")</f>
        <v/>
      </c>
      <c r="Y312" s="81" t="str">
        <f t="array" ref="Y312">IFERROR(IF(INDEX('WIP-FDN'!G:G, MATCH(1, ('WIP-FDN'!B:B=B312)*1, 0)) = "", "", INDEX('WIP-FDN'!G:G, MATCH(1, ('WIP-FDN'!B:B=B312)*1, 0))), "")</f>
        <v/>
      </c>
      <c r="Z312" s="81" t="str">
        <f t="array" ref="Z312">IFERROR(IF(INDEX('WIP-FDN'!H:H, MATCH(1, ('WIP-FDN'!B:B=B312)*1, 0)) = "", "", INDEX('WIP-FDN'!H:H, MATCH(1, ('WIP-FDN'!B:B=B312)*1, 0))), "")</f>
        <v/>
      </c>
      <c r="AA312" s="9"/>
      <c r="AB312" s="9" t="str">
        <f t="shared" si="78"/>
        <v/>
      </c>
      <c r="AC312" s="81"/>
      <c r="AD312" s="81"/>
      <c r="AE312" s="9" t="str">
        <f t="shared" si="70"/>
        <v/>
      </c>
      <c r="AF312" s="9" t="str">
        <f>IFERROR(INDEX('WIP-ERC'!E:E,MATCH(B312, 'WIP-ERC'!B:B,0)),"")</f>
        <v/>
      </c>
      <c r="AG312" s="81" t="str">
        <f>IFERROR(IF(INDEX('WIP-ERC'!G:G,MATCH(B312,'WIP-ERC'!B:B,0))="","",(INDEX('WIP-ERC'!G:G,MATCH(B312,'WIP-ERC'!B:B,0)))),"")</f>
        <v/>
      </c>
      <c r="AH312" s="81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282" t="str">
        <f t="shared" si="71"/>
        <v>CDC2+9_2MRC</v>
      </c>
      <c r="BE312" s="334" t="s">
        <v>745</v>
      </c>
      <c r="BF312" s="334" t="s">
        <v>744</v>
      </c>
      <c r="BG312" s="334" t="s">
        <v>741</v>
      </c>
    </row>
    <row r="313" spans="1:59" s="93" customFormat="1" ht="17.5" x14ac:dyDescent="0.35">
      <c r="A313" s="22">
        <f t="shared" si="72"/>
        <v>295</v>
      </c>
      <c r="B313" s="30" t="s">
        <v>717</v>
      </c>
      <c r="C313" s="276" t="s">
        <v>710</v>
      </c>
      <c r="D313" s="56" t="s">
        <v>463</v>
      </c>
      <c r="E313" s="332">
        <v>436</v>
      </c>
      <c r="F313" s="332">
        <v>436</v>
      </c>
      <c r="G313" s="26" t="str">
        <f>IFERROR(INDEX('WIP-FDN'!D:D,MATCH('Master Sheet'!B313, 'WIP-FDN'!B:B,0)),"")</f>
        <v/>
      </c>
      <c r="H313" s="30" t="s">
        <v>661</v>
      </c>
      <c r="I313" s="307" t="s">
        <v>692</v>
      </c>
      <c r="J313" s="30"/>
      <c r="K313" s="30"/>
      <c r="L313" s="30"/>
      <c r="M313" s="26" t="s">
        <v>53</v>
      </c>
      <c r="N313" s="29" t="s">
        <v>172</v>
      </c>
      <c r="O313" s="85">
        <v>45412</v>
      </c>
      <c r="P313" s="29" t="s">
        <v>53</v>
      </c>
      <c r="Q313" s="277" t="s">
        <v>230</v>
      </c>
      <c r="R313" s="85">
        <v>45443</v>
      </c>
      <c r="S313" s="29" t="s">
        <v>53</v>
      </c>
      <c r="T313" s="29" t="s">
        <v>230</v>
      </c>
      <c r="U313" s="85">
        <v>45740</v>
      </c>
      <c r="V313" s="34"/>
      <c r="W313" s="29" t="str">
        <f t="array" ref="W313">IF((Y313&lt;&gt;"")*(Z313=""), "WIP", IF((Y313&lt;&gt;"")*(Z313&lt;&gt;""), "Completed", ""))</f>
        <v/>
      </c>
      <c r="X313" s="9" t="str">
        <f t="array" ref="X313">IFERROR(INDEX('WIP-FDN'!E:E, MATCH(1, ('WIP-FDN'!B:B='Master Sheet'!B313)*1, 0)), "")</f>
        <v/>
      </c>
      <c r="Y313" s="81" t="str">
        <f t="array" ref="Y313">IFERROR(IF(INDEX('WIP-FDN'!G:G, MATCH(1, ('WIP-FDN'!B:B=B313)*1, 0)) = "", "", INDEX('WIP-FDN'!G:G, MATCH(1, ('WIP-FDN'!B:B=B313)*1, 0))), "")</f>
        <v/>
      </c>
      <c r="Z313" s="81" t="str">
        <f t="array" ref="Z313">IFERROR(IF(INDEX('WIP-FDN'!H:H, MATCH(1, ('WIP-FDN'!B:B=B313)*1, 0)) = "", "", INDEX('WIP-FDN'!H:H, MATCH(1, ('WIP-FDN'!B:B=B313)*1, 0))), "")</f>
        <v/>
      </c>
      <c r="AA313" s="9"/>
      <c r="AB313" s="9" t="str">
        <f t="shared" si="78"/>
        <v/>
      </c>
      <c r="AC313" s="81"/>
      <c r="AD313" s="81"/>
      <c r="AE313" s="9" t="str">
        <f t="shared" si="70"/>
        <v/>
      </c>
      <c r="AF313" s="9" t="str">
        <f>IFERROR(INDEX('WIP-ERC'!E:E,MATCH(B313, 'WIP-ERC'!B:B,0)),"")</f>
        <v/>
      </c>
      <c r="AG313" s="81" t="str">
        <f>IFERROR(IF(INDEX('WIP-ERC'!G:G,MATCH(B313,'WIP-ERC'!B:B,0))="","",(INDEX('WIP-ERC'!G:G,MATCH(B313,'WIP-ERC'!B:B,0)))),"")</f>
        <v/>
      </c>
      <c r="AH313" s="81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282" t="str">
        <f t="shared" si="71"/>
        <v>CDB2+9_2MRC</v>
      </c>
      <c r="BE313" s="334" t="s">
        <v>745</v>
      </c>
      <c r="BF313" s="334" t="s">
        <v>744</v>
      </c>
      <c r="BG313" s="334" t="s">
        <v>741</v>
      </c>
    </row>
    <row r="314" spans="1:59" s="93" customFormat="1" ht="17.5" x14ac:dyDescent="0.35">
      <c r="A314" s="22">
        <f t="shared" si="72"/>
        <v>296</v>
      </c>
      <c r="B314" s="30" t="s">
        <v>464</v>
      </c>
      <c r="C314" s="276" t="s">
        <v>130</v>
      </c>
      <c r="D314" s="56" t="s">
        <v>207</v>
      </c>
      <c r="E314" s="332">
        <v>369</v>
      </c>
      <c r="F314" s="332">
        <v>369</v>
      </c>
      <c r="G314" s="26" t="str">
        <f>IFERROR(INDEX('WIP-FDN'!D:D,MATCH('Master Sheet'!B314, 'WIP-FDN'!B:B,0)),"")</f>
        <v/>
      </c>
      <c r="H314" s="30"/>
      <c r="I314" s="312"/>
      <c r="J314" s="30"/>
      <c r="K314" s="30"/>
      <c r="L314" s="30"/>
      <c r="M314" s="26" t="s">
        <v>53</v>
      </c>
      <c r="N314" s="29" t="s">
        <v>172</v>
      </c>
      <c r="O314" s="85">
        <v>45412</v>
      </c>
      <c r="P314" s="29" t="s">
        <v>53</v>
      </c>
      <c r="Q314" s="277" t="s">
        <v>230</v>
      </c>
      <c r="R314" s="85">
        <v>45443</v>
      </c>
      <c r="S314" s="29" t="s">
        <v>53</v>
      </c>
      <c r="T314" s="29" t="s">
        <v>230</v>
      </c>
      <c r="U314" s="85">
        <v>45740</v>
      </c>
      <c r="V314" s="34"/>
      <c r="W314" s="29" t="str">
        <f t="array" ref="W314">IF((Y314&lt;&gt;"")*(Z314=""), "WIP", IF((Y314&lt;&gt;"")*(Z314&lt;&gt;""), "Completed", ""))</f>
        <v/>
      </c>
      <c r="X314" s="9" t="str">
        <f t="array" ref="X314">IFERROR(INDEX('WIP-FDN'!E:E, MATCH(1, ('WIP-FDN'!B:B='Master Sheet'!B314)*1, 0)), "")</f>
        <v/>
      </c>
      <c r="Y314" s="81" t="str">
        <f t="array" ref="Y314">IFERROR(IF(INDEX('WIP-FDN'!G:G, MATCH(1, ('WIP-FDN'!B:B=B314)*1, 0)) = "", "", INDEX('WIP-FDN'!G:G, MATCH(1, ('WIP-FDN'!B:B=B314)*1, 0))), "")</f>
        <v/>
      </c>
      <c r="Z314" s="81" t="str">
        <f t="array" ref="Z314">IFERROR(IF(INDEX('WIP-FDN'!H:H, MATCH(1, ('WIP-FDN'!B:B=B314)*1, 0)) = "", "", INDEX('WIP-FDN'!H:H, MATCH(1, ('WIP-FDN'!B:B=B314)*1, 0))), "")</f>
        <v/>
      </c>
      <c r="AA314" s="9" t="e">
        <f t="shared" ref="AA314:AA319" si="79">IF(AND(AC314&lt;&gt;"", AD314=""), "WIP", IF(AND(AC314&lt;&gt;"", AD314&lt;&gt;""), "Completed", ""))</f>
        <v>#REF!</v>
      </c>
      <c r="AB314" s="9" t="str">
        <f t="shared" si="78"/>
        <v/>
      </c>
      <c r="AC314" s="81" t="e">
        <f>INDEX(#REF!, MATCH('Master Sheet'!B314,#REF!, 0))</f>
        <v>#REF!</v>
      </c>
      <c r="AD314" s="81" t="e">
        <f>INDEX(#REF!, MATCH('Master Sheet'!B314,#REF!, 0))</f>
        <v>#REF!</v>
      </c>
      <c r="AE314" s="9" t="str">
        <f t="shared" si="70"/>
        <v/>
      </c>
      <c r="AF314" s="9" t="str">
        <f>IFERROR(INDEX('WIP-ERC'!E:E,MATCH(B314, 'WIP-ERC'!B:B,0)),"")</f>
        <v/>
      </c>
      <c r="AG314" s="81" t="str">
        <f>IFERROR(IF(INDEX('WIP-ERC'!G:G,MATCH(B314,'WIP-ERC'!B:B,0))="","",(INDEX('WIP-ERC'!G:G,MATCH(B314,'WIP-ERC'!B:B,0)))),"")</f>
        <v/>
      </c>
      <c r="AH314" s="81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282" t="str">
        <f t="shared" si="71"/>
        <v>CDA-3</v>
      </c>
      <c r="BE314" s="334" t="s">
        <v>745</v>
      </c>
      <c r="BF314" s="334" t="s">
        <v>744</v>
      </c>
      <c r="BG314" s="334" t="s">
        <v>741</v>
      </c>
    </row>
    <row r="315" spans="1:59" s="93" customFormat="1" ht="17.5" x14ac:dyDescent="0.35">
      <c r="A315" s="22">
        <f t="shared" si="72"/>
        <v>297</v>
      </c>
      <c r="B315" s="30" t="s">
        <v>465</v>
      </c>
      <c r="C315" s="276" t="s">
        <v>93</v>
      </c>
      <c r="D315" s="56" t="s">
        <v>207</v>
      </c>
      <c r="E315" s="332">
        <v>361</v>
      </c>
      <c r="F315" s="332">
        <v>361</v>
      </c>
      <c r="G315" s="26" t="str">
        <f>IFERROR(INDEX('WIP-FDN'!D:D,MATCH('Master Sheet'!B315, 'WIP-FDN'!B:B,0)),"")</f>
        <v/>
      </c>
      <c r="H315" s="30"/>
      <c r="I315" s="312" t="s">
        <v>699</v>
      </c>
      <c r="J315" s="30"/>
      <c r="K315" s="30"/>
      <c r="L315" s="30"/>
      <c r="M315" s="26" t="s">
        <v>53</v>
      </c>
      <c r="N315" s="29" t="s">
        <v>172</v>
      </c>
      <c r="O315" s="85">
        <v>45412</v>
      </c>
      <c r="P315" s="29" t="s">
        <v>53</v>
      </c>
      <c r="Q315" s="277" t="s">
        <v>230</v>
      </c>
      <c r="R315" s="85">
        <v>45443</v>
      </c>
      <c r="S315" s="29" t="s">
        <v>53</v>
      </c>
      <c r="T315" s="29" t="s">
        <v>230</v>
      </c>
      <c r="U315" s="85">
        <v>45740</v>
      </c>
      <c r="V315" s="34"/>
      <c r="W315" s="29" t="str">
        <f t="array" ref="W315">IF((Y315&lt;&gt;"")*(Z315=""), "WIP", IF((Y315&lt;&gt;"")*(Z315&lt;&gt;""), "Completed", ""))</f>
        <v/>
      </c>
      <c r="X315" s="9" t="str">
        <f t="array" ref="X315">IFERROR(INDEX('WIP-FDN'!E:E, MATCH(1, ('WIP-FDN'!B:B='Master Sheet'!B315)*1, 0)), "")</f>
        <v/>
      </c>
      <c r="Y315" s="81" t="str">
        <f t="array" ref="Y315">IFERROR(IF(INDEX('WIP-FDN'!G:G, MATCH(1, ('WIP-FDN'!B:B=B315)*1, 0)) = "", "", INDEX('WIP-FDN'!G:G, MATCH(1, ('WIP-FDN'!B:B=B315)*1, 0))), "")</f>
        <v/>
      </c>
      <c r="Z315" s="81" t="str">
        <f t="array" ref="Z315">IFERROR(IF(INDEX('WIP-FDN'!H:H, MATCH(1, ('WIP-FDN'!B:B=B315)*1, 0)) = "", "", INDEX('WIP-FDN'!H:H, MATCH(1, ('WIP-FDN'!B:B=B315)*1, 0))), "")</f>
        <v/>
      </c>
      <c r="AA315" s="9" t="e">
        <f t="shared" si="79"/>
        <v>#REF!</v>
      </c>
      <c r="AB315" s="9" t="str">
        <f t="shared" si="78"/>
        <v/>
      </c>
      <c r="AC315" s="81" t="e">
        <f>INDEX(#REF!, MATCH('Master Sheet'!B315,#REF!, 0))</f>
        <v>#REF!</v>
      </c>
      <c r="AD315" s="81" t="e">
        <f>INDEX(#REF!, MATCH('Master Sheet'!B315,#REF!, 0))</f>
        <v>#REF!</v>
      </c>
      <c r="AE315" s="9" t="str">
        <f t="shared" si="70"/>
        <v/>
      </c>
      <c r="AF315" s="9" t="str">
        <f>IFERROR(INDEX('WIP-ERC'!E:E,MATCH(B315, 'WIP-ERC'!B:B,0)),"")</f>
        <v/>
      </c>
      <c r="AG315" s="81" t="str">
        <f>IFERROR(IF(INDEX('WIP-ERC'!G:G,MATCH(B315,'WIP-ERC'!B:B,0))="","",(INDEX('WIP-ERC'!G:G,MATCH(B315,'WIP-ERC'!B:B,0)))),"")</f>
        <v/>
      </c>
      <c r="AH315" s="81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282" t="str">
        <f t="shared" si="71"/>
        <v>CDA+0</v>
      </c>
      <c r="BE315" s="334" t="s">
        <v>784</v>
      </c>
      <c r="BF315" s="334" t="s">
        <v>744</v>
      </c>
      <c r="BG315" s="334" t="s">
        <v>741</v>
      </c>
    </row>
    <row r="316" spans="1:59" s="93" customFormat="1" ht="17.5" x14ac:dyDescent="0.35">
      <c r="A316" s="22">
        <f t="shared" si="72"/>
        <v>298</v>
      </c>
      <c r="B316" s="30" t="s">
        <v>466</v>
      </c>
      <c r="C316" s="276" t="s">
        <v>130</v>
      </c>
      <c r="D316" s="56" t="s">
        <v>207</v>
      </c>
      <c r="E316" s="332">
        <v>343</v>
      </c>
      <c r="F316" s="332">
        <v>343</v>
      </c>
      <c r="G316" s="26" t="str">
        <f>IFERROR(INDEX('WIP-FDN'!D:D,MATCH('Master Sheet'!B316, 'WIP-FDN'!B:B,0)),"")</f>
        <v/>
      </c>
      <c r="H316" s="30"/>
      <c r="I316" s="34"/>
      <c r="J316" s="30"/>
      <c r="K316" s="30"/>
      <c r="L316" s="30"/>
      <c r="M316" s="26" t="s">
        <v>53</v>
      </c>
      <c r="N316" s="29" t="s">
        <v>172</v>
      </c>
      <c r="O316" s="85">
        <v>45412</v>
      </c>
      <c r="P316" s="29" t="s">
        <v>53</v>
      </c>
      <c r="Q316" s="277" t="s">
        <v>230</v>
      </c>
      <c r="R316" s="85">
        <v>45443</v>
      </c>
      <c r="S316" s="29" t="s">
        <v>53</v>
      </c>
      <c r="T316" s="29" t="s">
        <v>230</v>
      </c>
      <c r="U316" s="85">
        <v>45740</v>
      </c>
      <c r="V316" s="34"/>
      <c r="W316" s="29" t="str">
        <f t="array" ref="W316">IF((Y316&lt;&gt;"")*(Z316=""), "WIP", IF((Y316&lt;&gt;"")*(Z316&lt;&gt;""), "Completed", ""))</f>
        <v/>
      </c>
      <c r="X316" s="9" t="str">
        <f t="array" ref="X316">IFERROR(INDEX('WIP-FDN'!E:E, MATCH(1, ('WIP-FDN'!B:B='Master Sheet'!B316)*1, 0)), "")</f>
        <v/>
      </c>
      <c r="Y316" s="81" t="str">
        <f t="array" ref="Y316">IFERROR(IF(INDEX('WIP-FDN'!G:G, MATCH(1, ('WIP-FDN'!B:B=B316)*1, 0)) = "", "", INDEX('WIP-FDN'!G:G, MATCH(1, ('WIP-FDN'!B:B=B316)*1, 0))), "")</f>
        <v/>
      </c>
      <c r="Z316" s="81" t="str">
        <f t="array" ref="Z316">IFERROR(IF(INDEX('WIP-FDN'!H:H, MATCH(1, ('WIP-FDN'!B:B=B316)*1, 0)) = "", "", INDEX('WIP-FDN'!H:H, MATCH(1, ('WIP-FDN'!B:B=B316)*1, 0))), "")</f>
        <v/>
      </c>
      <c r="AA316" s="9" t="e">
        <f t="shared" si="79"/>
        <v>#REF!</v>
      </c>
      <c r="AB316" s="9" t="str">
        <f t="shared" si="78"/>
        <v/>
      </c>
      <c r="AC316" s="81" t="e">
        <f>INDEX(#REF!, MATCH('Master Sheet'!B316,#REF!, 0))</f>
        <v>#REF!</v>
      </c>
      <c r="AD316" s="81" t="e">
        <f>INDEX(#REF!, MATCH('Master Sheet'!B316,#REF!, 0))</f>
        <v>#REF!</v>
      </c>
      <c r="AE316" s="9" t="str">
        <f t="shared" si="70"/>
        <v/>
      </c>
      <c r="AF316" s="9" t="str">
        <f>IFERROR(INDEX('WIP-ERC'!E:E,MATCH(B316, 'WIP-ERC'!B:B,0)),"")</f>
        <v/>
      </c>
      <c r="AG316" s="81" t="str">
        <f>IFERROR(IF(INDEX('WIP-ERC'!G:G,MATCH(B316,'WIP-ERC'!B:B,0))="","",(INDEX('WIP-ERC'!G:G,MATCH(B316,'WIP-ERC'!B:B,0)))),"")</f>
        <v/>
      </c>
      <c r="AH316" s="81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282" t="str">
        <f t="shared" si="71"/>
        <v>CDA-3</v>
      </c>
      <c r="BE316" s="334" t="s">
        <v>784</v>
      </c>
      <c r="BF316" s="334" t="s">
        <v>744</v>
      </c>
      <c r="BG316" s="334" t="s">
        <v>741</v>
      </c>
    </row>
    <row r="317" spans="1:59" s="93" customFormat="1" ht="17.5" x14ac:dyDescent="0.35">
      <c r="A317" s="22">
        <f t="shared" si="72"/>
        <v>299</v>
      </c>
      <c r="B317" s="30" t="s">
        <v>467</v>
      </c>
      <c r="C317" s="276" t="s">
        <v>130</v>
      </c>
      <c r="D317" s="56" t="s">
        <v>207</v>
      </c>
      <c r="E317" s="332">
        <v>351</v>
      </c>
      <c r="F317" s="332">
        <v>351</v>
      </c>
      <c r="G317" s="26" t="str">
        <f>IFERROR(INDEX('WIP-FDN'!D:D,MATCH('Master Sheet'!B317, 'WIP-FDN'!B:B,0)),"")</f>
        <v/>
      </c>
      <c r="H317" s="30"/>
      <c r="I317" s="34"/>
      <c r="J317" s="30"/>
      <c r="K317" s="30"/>
      <c r="L317" s="30"/>
      <c r="M317" s="26" t="s">
        <v>53</v>
      </c>
      <c r="N317" s="29" t="s">
        <v>172</v>
      </c>
      <c r="O317" s="85">
        <v>45412</v>
      </c>
      <c r="P317" s="29" t="s">
        <v>53</v>
      </c>
      <c r="Q317" s="277" t="s">
        <v>230</v>
      </c>
      <c r="R317" s="85">
        <v>45443</v>
      </c>
      <c r="S317" s="29" t="s">
        <v>53</v>
      </c>
      <c r="T317" s="29" t="s">
        <v>230</v>
      </c>
      <c r="U317" s="85">
        <v>45740</v>
      </c>
      <c r="V317" s="34"/>
      <c r="W317" s="29" t="str">
        <f t="array" ref="W317">IF((Y317&lt;&gt;"")*(Z317=""), "WIP", IF((Y317&lt;&gt;"")*(Z317&lt;&gt;""), "Completed", ""))</f>
        <v/>
      </c>
      <c r="X317" s="9" t="str">
        <f t="array" ref="X317">IFERROR(INDEX('WIP-FDN'!E:E, MATCH(1, ('WIP-FDN'!B:B='Master Sheet'!B317)*1, 0)), "")</f>
        <v/>
      </c>
      <c r="Y317" s="81" t="str">
        <f t="array" ref="Y317">IFERROR(IF(INDEX('WIP-FDN'!G:G, MATCH(1, ('WIP-FDN'!B:B=B317)*1, 0)) = "", "", INDEX('WIP-FDN'!G:G, MATCH(1, ('WIP-FDN'!B:B=B317)*1, 0))), "")</f>
        <v/>
      </c>
      <c r="Z317" s="81" t="str">
        <f t="array" ref="Z317">IFERROR(IF(INDEX('WIP-FDN'!H:H, MATCH(1, ('WIP-FDN'!B:B=B317)*1, 0)) = "", "", INDEX('WIP-FDN'!H:H, MATCH(1, ('WIP-FDN'!B:B=B317)*1, 0))), "")</f>
        <v/>
      </c>
      <c r="AA317" s="9" t="e">
        <f t="shared" si="79"/>
        <v>#REF!</v>
      </c>
      <c r="AB317" s="9" t="str">
        <f t="shared" si="78"/>
        <v/>
      </c>
      <c r="AC317" s="81" t="e">
        <f>INDEX(#REF!, MATCH('Master Sheet'!B317,#REF!, 0))</f>
        <v>#REF!</v>
      </c>
      <c r="AD317" s="81" t="e">
        <f>INDEX(#REF!, MATCH('Master Sheet'!B317,#REF!, 0))</f>
        <v>#REF!</v>
      </c>
      <c r="AE317" s="9" t="str">
        <f t="shared" si="70"/>
        <v/>
      </c>
      <c r="AF317" s="9" t="str">
        <f>IFERROR(INDEX('WIP-ERC'!E:E,MATCH(B317, 'WIP-ERC'!B:B,0)),"")</f>
        <v/>
      </c>
      <c r="AG317" s="81" t="str">
        <f>IFERROR(IF(INDEX('WIP-ERC'!G:G,MATCH(B317,'WIP-ERC'!B:B,0))="","",(INDEX('WIP-ERC'!G:G,MATCH(B317,'WIP-ERC'!B:B,0)))),"")</f>
        <v/>
      </c>
      <c r="AH317" s="81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282" t="str">
        <f t="shared" si="71"/>
        <v>CDA-3</v>
      </c>
      <c r="BE317" s="334" t="s">
        <v>784</v>
      </c>
      <c r="BF317" s="334" t="s">
        <v>744</v>
      </c>
      <c r="BG317" s="334" t="s">
        <v>741</v>
      </c>
    </row>
    <row r="318" spans="1:59" s="93" customFormat="1" ht="17.5" x14ac:dyDescent="0.35">
      <c r="A318" s="22">
        <f t="shared" si="72"/>
        <v>300</v>
      </c>
      <c r="B318" s="30" t="s">
        <v>471</v>
      </c>
      <c r="C318" s="276" t="s">
        <v>367</v>
      </c>
      <c r="D318" s="56" t="s">
        <v>472</v>
      </c>
      <c r="E318" s="332">
        <v>421</v>
      </c>
      <c r="F318" s="332">
        <v>421</v>
      </c>
      <c r="G318" s="26" t="str">
        <f>IFERROR(INDEX('WIP-FDN'!D:D,MATCH('Master Sheet'!B318, 'WIP-FDN'!B:B,0)),"")</f>
        <v/>
      </c>
      <c r="H318" s="30"/>
      <c r="I318" s="34"/>
      <c r="J318" s="30"/>
      <c r="K318" s="30"/>
      <c r="L318" s="30"/>
      <c r="M318" s="26" t="s">
        <v>53</v>
      </c>
      <c r="N318" s="29" t="s">
        <v>172</v>
      </c>
      <c r="O318" s="85">
        <v>45412</v>
      </c>
      <c r="P318" s="29" t="s">
        <v>53</v>
      </c>
      <c r="Q318" s="277" t="s">
        <v>230</v>
      </c>
      <c r="R318" s="85">
        <v>45443</v>
      </c>
      <c r="S318" s="29" t="s">
        <v>53</v>
      </c>
      <c r="T318" s="29" t="s">
        <v>230</v>
      </c>
      <c r="U318" s="85">
        <v>45740</v>
      </c>
      <c r="V318" s="34"/>
      <c r="W318" s="29" t="str">
        <f t="array" ref="W318">IF((Y318&lt;&gt;"")*(Z318=""), "WIP", IF((Y318&lt;&gt;"")*(Z318&lt;&gt;""), "Completed", ""))</f>
        <v/>
      </c>
      <c r="X318" s="9" t="str">
        <f t="array" ref="X318">IFERROR(INDEX('WIP-FDN'!E:E, MATCH(1, ('WIP-FDN'!B:B='Master Sheet'!B318)*1, 0)), "")</f>
        <v/>
      </c>
      <c r="Y318" s="81" t="str">
        <f t="array" ref="Y318">IFERROR(IF(INDEX('WIP-FDN'!G:G, MATCH(1, ('WIP-FDN'!B:B=B318)*1, 0)) = "", "", INDEX('WIP-FDN'!G:G, MATCH(1, ('WIP-FDN'!B:B=B318)*1, 0))), "")</f>
        <v/>
      </c>
      <c r="Z318" s="81" t="str">
        <f t="array" ref="Z318">IFERROR(IF(INDEX('WIP-FDN'!H:H, MATCH(1, ('WIP-FDN'!B:B=B318)*1, 0)) = "", "", INDEX('WIP-FDN'!H:H, MATCH(1, ('WIP-FDN'!B:B=B318)*1, 0))), "")</f>
        <v/>
      </c>
      <c r="AA318" s="9" t="e">
        <f t="shared" si="79"/>
        <v>#REF!</v>
      </c>
      <c r="AB318" s="9" t="str">
        <f t="shared" si="78"/>
        <v/>
      </c>
      <c r="AC318" s="81" t="e">
        <f>INDEX(#REF!, MATCH('Master Sheet'!B318,#REF!, 0))</f>
        <v>#REF!</v>
      </c>
      <c r="AD318" s="81" t="e">
        <f>INDEX(#REF!, MATCH('Master Sheet'!B318,#REF!, 0))</f>
        <v>#REF!</v>
      </c>
      <c r="AE318" s="9" t="str">
        <f t="shared" si="70"/>
        <v/>
      </c>
      <c r="AF318" s="9" t="str">
        <f>IFERROR(INDEX('WIP-ERC'!E:E,MATCH(B318, 'WIP-ERC'!B:B,0)),"")</f>
        <v/>
      </c>
      <c r="AG318" s="81" t="str">
        <f>IFERROR(IF(INDEX('WIP-ERC'!G:G,MATCH(B318,'WIP-ERC'!B:B,0))="","",(INDEX('WIP-ERC'!G:G,MATCH(B318,'WIP-ERC'!B:B,0)))),"")</f>
        <v/>
      </c>
      <c r="AH318" s="81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282" t="str">
        <f t="shared" si="71"/>
        <v>CD1+0</v>
      </c>
      <c r="BE318" s="334" t="s">
        <v>784</v>
      </c>
      <c r="BF318" s="334" t="s">
        <v>744</v>
      </c>
      <c r="BG318" s="334" t="s">
        <v>741</v>
      </c>
    </row>
    <row r="319" spans="1:59" s="93" customFormat="1" ht="35" x14ac:dyDescent="0.35">
      <c r="A319" s="22">
        <f t="shared" si="72"/>
        <v>301</v>
      </c>
      <c r="B319" s="30" t="s">
        <v>473</v>
      </c>
      <c r="C319" s="276" t="s">
        <v>92</v>
      </c>
      <c r="D319" s="56" t="s">
        <v>207</v>
      </c>
      <c r="E319" s="332">
        <v>422</v>
      </c>
      <c r="F319" s="332">
        <v>422</v>
      </c>
      <c r="G319" s="26" t="str">
        <f>IFERROR(INDEX('WIP-FDN'!D:D,MATCH('Master Sheet'!B319, 'WIP-FDN'!B:B,0)),"")</f>
        <v>SANDY FS  &amp; Boulder Soiling</v>
      </c>
      <c r="H319" s="30"/>
      <c r="I319" s="34"/>
      <c r="J319" s="30"/>
      <c r="K319" s="30"/>
      <c r="L319" s="30"/>
      <c r="M319" s="26" t="s">
        <v>53</v>
      </c>
      <c r="N319" s="29" t="s">
        <v>172</v>
      </c>
      <c r="O319" s="85">
        <v>45412</v>
      </c>
      <c r="P319" s="29" t="s">
        <v>53</v>
      </c>
      <c r="Q319" s="277" t="s">
        <v>230</v>
      </c>
      <c r="R319" s="85">
        <v>45443</v>
      </c>
      <c r="S319" s="29" t="s">
        <v>53</v>
      </c>
      <c r="T319" s="29" t="s">
        <v>230</v>
      </c>
      <c r="U319" s="85">
        <v>45740</v>
      </c>
      <c r="V319" s="34"/>
      <c r="W319" s="29" t="str">
        <f t="array" ref="W319">IF((Y319&lt;&gt;"")*(Z319=""), "WIP", IF((Y319&lt;&gt;"")*(Z319&lt;&gt;""), "Completed", ""))</f>
        <v>Completed</v>
      </c>
      <c r="X319" s="9" t="str">
        <f t="array" ref="X319">IFERROR(INDEX('WIP-FDN'!E:E, MATCH(1, ('WIP-FDN'!B:B='Master Sheet'!B319)*1, 0)), "")</f>
        <v>Mohar Ali-1</v>
      </c>
      <c r="Y319" s="81">
        <f t="array" ref="Y319">IFERROR(IF(INDEX('WIP-FDN'!G:G, MATCH(1, ('WIP-FDN'!B:B=B319)*1, 0)) = "", "", INDEX('WIP-FDN'!G:G, MATCH(1, ('WIP-FDN'!B:B=B319)*1, 0))), "")</f>
        <v>46098</v>
      </c>
      <c r="Z319" s="81">
        <f t="array" ref="Z319">IFERROR(IF(INDEX('WIP-FDN'!H:H, MATCH(1, ('WIP-FDN'!B:B=B319)*1, 0)) = "", "", INDEX('WIP-FDN'!H:H, MATCH(1, ('WIP-FDN'!B:B=B319)*1, 0))), "")</f>
        <v>46131</v>
      </c>
      <c r="AA319" s="9" t="e">
        <f t="shared" si="79"/>
        <v>#REF!</v>
      </c>
      <c r="AB319" s="9" t="str">
        <f t="shared" si="78"/>
        <v>Mohar Ali-1</v>
      </c>
      <c r="AC319" s="81" t="e">
        <f>INDEX(#REF!, MATCH('Master Sheet'!B319,#REF!, 0))</f>
        <v>#REF!</v>
      </c>
      <c r="AD319" s="81" t="e">
        <f>INDEX(#REF!, MATCH('Master Sheet'!B319,#REF!, 0))</f>
        <v>#REF!</v>
      </c>
      <c r="AE319" s="9" t="str">
        <f t="shared" si="70"/>
        <v/>
      </c>
      <c r="AF319" s="9" t="str">
        <f>IFERROR(INDEX('WIP-ERC'!E:E,MATCH(B319, 'WIP-ERC'!B:B,0)),"")</f>
        <v/>
      </c>
      <c r="AG319" s="81" t="str">
        <f>IFERROR(IF(INDEX('WIP-ERC'!G:G,MATCH(B319,'WIP-ERC'!B:B,0))="","",(INDEX('WIP-ERC'!G:G,MATCH(B319,'WIP-ERC'!B:B,0)))),"")</f>
        <v/>
      </c>
      <c r="AH319" s="81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282" t="str">
        <f t="shared" si="71"/>
        <v>CDA+6</v>
      </c>
      <c r="BE319" s="334" t="s">
        <v>785</v>
      </c>
      <c r="BF319" s="334" t="s">
        <v>744</v>
      </c>
      <c r="BG319" s="334" t="s">
        <v>741</v>
      </c>
    </row>
    <row r="320" spans="1:59" s="93" customFormat="1" ht="17.5" x14ac:dyDescent="0.35">
      <c r="A320" s="22">
        <f t="shared" si="72"/>
        <v>302</v>
      </c>
      <c r="B320" s="30" t="s">
        <v>474</v>
      </c>
      <c r="C320" s="276" t="s">
        <v>93</v>
      </c>
      <c r="D320" s="56" t="s">
        <v>207</v>
      </c>
      <c r="E320" s="332">
        <v>421</v>
      </c>
      <c r="F320" s="332">
        <v>421</v>
      </c>
      <c r="G320" s="26" t="str">
        <f>IFERROR(INDEX('WIP-FDN'!D:D,MATCH('Master Sheet'!B320, 'WIP-FDN'!B:B,0)),"")</f>
        <v/>
      </c>
      <c r="H320" s="30"/>
      <c r="I320" s="34"/>
      <c r="J320" s="30"/>
      <c r="K320" s="30"/>
      <c r="L320" s="30"/>
      <c r="M320" s="26" t="s">
        <v>53</v>
      </c>
      <c r="N320" s="29" t="s">
        <v>172</v>
      </c>
      <c r="O320" s="85">
        <v>45412</v>
      </c>
      <c r="P320" s="29" t="s">
        <v>53</v>
      </c>
      <c r="Q320" s="277" t="s">
        <v>230</v>
      </c>
      <c r="R320" s="85">
        <v>45443</v>
      </c>
      <c r="S320" s="29" t="s">
        <v>53</v>
      </c>
      <c r="T320" s="29" t="s">
        <v>230</v>
      </c>
      <c r="U320" s="85">
        <v>45740</v>
      </c>
      <c r="V320" s="34"/>
      <c r="W320" s="29" t="str">
        <f t="array" ref="W320">IF((Y320&lt;&gt;"")*(Z320=""), "WIP", IF((Y320&lt;&gt;"")*(Z320&lt;&gt;""), "Completed", ""))</f>
        <v/>
      </c>
      <c r="X320" s="9" t="str">
        <f t="array" ref="X320">IFERROR(INDEX('WIP-FDN'!E:E, MATCH(1, ('WIP-FDN'!B:B='Master Sheet'!B320)*1, 0)), "")</f>
        <v/>
      </c>
      <c r="Y320" s="81" t="str">
        <f t="array" ref="Y320">IFERROR(IF(INDEX('WIP-FDN'!G:G, MATCH(1, ('WIP-FDN'!B:B=B320)*1, 0)) = "", "", INDEX('WIP-FDN'!G:G, MATCH(1, ('WIP-FDN'!B:B=B320)*1, 0))), "")</f>
        <v/>
      </c>
      <c r="Z320" s="81" t="str">
        <f t="array" ref="Z320">IFERROR(IF(INDEX('WIP-FDN'!H:H, MATCH(1, ('WIP-FDN'!B:B=B320)*1, 0)) = "", "", INDEX('WIP-FDN'!H:H, MATCH(1, ('WIP-FDN'!B:B=B320)*1, 0))), "")</f>
        <v/>
      </c>
      <c r="AA320" s="9"/>
      <c r="AB320" s="9" t="str">
        <f t="shared" si="78"/>
        <v/>
      </c>
      <c r="AC320" s="81"/>
      <c r="AD320" s="81"/>
      <c r="AE320" s="9" t="str">
        <f t="shared" si="70"/>
        <v/>
      </c>
      <c r="AF320" s="9" t="str">
        <f>IFERROR(INDEX('WIP-ERC'!E:E,MATCH(B320, 'WIP-ERC'!B:B,0)),"")</f>
        <v/>
      </c>
      <c r="AG320" s="81" t="str">
        <f>IFERROR(IF(INDEX('WIP-ERC'!G:G,MATCH(B320,'WIP-ERC'!B:B,0))="","",(INDEX('WIP-ERC'!G:G,MATCH(B320,'WIP-ERC'!B:B,0)))),"")</f>
        <v/>
      </c>
      <c r="AH320" s="81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282" t="str">
        <f t="shared" si="71"/>
        <v>CDA+0</v>
      </c>
      <c r="BE320" s="334" t="s">
        <v>785</v>
      </c>
      <c r="BF320" s="334" t="s">
        <v>744</v>
      </c>
      <c r="BG320" s="334" t="s">
        <v>741</v>
      </c>
    </row>
    <row r="321" spans="1:59" s="93" customFormat="1" ht="17.5" x14ac:dyDescent="0.35">
      <c r="A321" s="22">
        <f t="shared" si="72"/>
        <v>303</v>
      </c>
      <c r="B321" s="30" t="s">
        <v>475</v>
      </c>
      <c r="C321" s="276" t="s">
        <v>92</v>
      </c>
      <c r="D321" s="56" t="s">
        <v>207</v>
      </c>
      <c r="E321" s="332">
        <v>420</v>
      </c>
      <c r="F321" s="332">
        <v>420</v>
      </c>
      <c r="G321" s="26" t="str">
        <f>IFERROR(INDEX('WIP-FDN'!D:D,MATCH('Master Sheet'!B321, 'WIP-FDN'!B:B,0)),"")</f>
        <v/>
      </c>
      <c r="H321" s="30"/>
      <c r="I321" s="34"/>
      <c r="J321" s="30"/>
      <c r="K321" s="30"/>
      <c r="L321" s="30"/>
      <c r="M321" s="26" t="s">
        <v>53</v>
      </c>
      <c r="N321" s="29" t="s">
        <v>172</v>
      </c>
      <c r="O321" s="85">
        <v>45412</v>
      </c>
      <c r="P321" s="29" t="s">
        <v>53</v>
      </c>
      <c r="Q321" s="277" t="s">
        <v>230</v>
      </c>
      <c r="R321" s="85">
        <v>45443</v>
      </c>
      <c r="S321" s="29" t="s">
        <v>53</v>
      </c>
      <c r="T321" s="29" t="s">
        <v>230</v>
      </c>
      <c r="U321" s="85">
        <v>45740</v>
      </c>
      <c r="V321" s="34"/>
      <c r="W321" s="29" t="str">
        <f t="array" ref="W321">IF((Y321&lt;&gt;"")*(Z321=""), "WIP", IF((Y321&lt;&gt;"")*(Z321&lt;&gt;""), "Completed", ""))</f>
        <v/>
      </c>
      <c r="X321" s="9" t="str">
        <f t="array" ref="X321">IFERROR(INDEX('WIP-FDN'!E:E, MATCH(1, ('WIP-FDN'!B:B='Master Sheet'!B321)*1, 0)), "")</f>
        <v/>
      </c>
      <c r="Y321" s="81" t="str">
        <f t="array" ref="Y321">IFERROR(IF(INDEX('WIP-FDN'!G:G, MATCH(1, ('WIP-FDN'!B:B=B321)*1, 0)) = "", "", INDEX('WIP-FDN'!G:G, MATCH(1, ('WIP-FDN'!B:B=B321)*1, 0))), "")</f>
        <v/>
      </c>
      <c r="Z321" s="81" t="str">
        <f t="array" ref="Z321">IFERROR(IF(INDEX('WIP-FDN'!H:H, MATCH(1, ('WIP-FDN'!B:B=B321)*1, 0)) = "", "", INDEX('WIP-FDN'!H:H, MATCH(1, ('WIP-FDN'!B:B=B321)*1, 0))), "")</f>
        <v/>
      </c>
      <c r="AA321" s="9" t="e">
        <f t="shared" ref="AA321" si="80">IF(AND(AC321&lt;&gt;"", AD321=""), "WIP", IF(AND(AC321&lt;&gt;"", AD321&lt;&gt;""), "Completed", ""))</f>
        <v>#REF!</v>
      </c>
      <c r="AB321" s="9" t="str">
        <f t="shared" si="78"/>
        <v/>
      </c>
      <c r="AC321" s="81" t="e">
        <f>INDEX(#REF!, MATCH('Master Sheet'!B321,#REF!, 0))</f>
        <v>#REF!</v>
      </c>
      <c r="AD321" s="81" t="e">
        <f>INDEX(#REF!, MATCH('Master Sheet'!B321,#REF!, 0))</f>
        <v>#REF!</v>
      </c>
      <c r="AE321" s="9" t="str">
        <f t="shared" si="70"/>
        <v/>
      </c>
      <c r="AF321" s="9" t="str">
        <f>IFERROR(INDEX('WIP-ERC'!E:E,MATCH(B321, 'WIP-ERC'!B:B,0)),"")</f>
        <v/>
      </c>
      <c r="AG321" s="81" t="str">
        <f>IFERROR(IF(INDEX('WIP-ERC'!G:G,MATCH(B321,'WIP-ERC'!B:B,0))="","",(INDEX('WIP-ERC'!G:G,MATCH(B321,'WIP-ERC'!B:B,0)))),"")</f>
        <v/>
      </c>
      <c r="AH321" s="81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282" t="str">
        <f t="shared" si="71"/>
        <v>CDA+6</v>
      </c>
      <c r="BE321" s="334" t="s">
        <v>785</v>
      </c>
      <c r="BF321" s="334" t="s">
        <v>744</v>
      </c>
      <c r="BG321" s="334" t="s">
        <v>741</v>
      </c>
    </row>
    <row r="322" spans="1:59" s="93" customFormat="1" ht="17.5" x14ac:dyDescent="0.35">
      <c r="A322" s="22">
        <f t="shared" si="72"/>
        <v>304</v>
      </c>
      <c r="B322" s="30" t="s">
        <v>476</v>
      </c>
      <c r="C322" s="276" t="s">
        <v>369</v>
      </c>
      <c r="D322" s="56" t="s">
        <v>207</v>
      </c>
      <c r="E322" s="332">
        <v>422</v>
      </c>
      <c r="F322" s="332">
        <v>422</v>
      </c>
      <c r="G322" s="26" t="str">
        <f>IFERROR(INDEX('WIP-FDN'!D:D,MATCH('Master Sheet'!B322, 'WIP-FDN'!B:B,0)),"")</f>
        <v/>
      </c>
      <c r="H322" s="30"/>
      <c r="I322" s="34"/>
      <c r="J322" s="30"/>
      <c r="K322" s="30"/>
      <c r="L322" s="30"/>
      <c r="M322" s="26" t="s">
        <v>53</v>
      </c>
      <c r="N322" s="29" t="s">
        <v>172</v>
      </c>
      <c r="O322" s="85">
        <v>45412</v>
      </c>
      <c r="P322" s="29" t="s">
        <v>53</v>
      </c>
      <c r="Q322" s="277" t="s">
        <v>230</v>
      </c>
      <c r="R322" s="85">
        <v>45443</v>
      </c>
      <c r="S322" s="29" t="s">
        <v>53</v>
      </c>
      <c r="T322" s="29" t="s">
        <v>230</v>
      </c>
      <c r="U322" s="85">
        <v>45740</v>
      </c>
      <c r="V322" s="34"/>
      <c r="W322" s="29" t="str">
        <f t="array" ref="W322">IF((Y322&lt;&gt;"")*(Z322=""), "WIP", IF((Y322&lt;&gt;"")*(Z322&lt;&gt;""), "Completed", ""))</f>
        <v/>
      </c>
      <c r="X322" s="9" t="str">
        <f t="array" ref="X322">IFERROR(INDEX('WIP-FDN'!E:E, MATCH(1, ('WIP-FDN'!B:B='Master Sheet'!B322)*1, 0)), "")</f>
        <v/>
      </c>
      <c r="Y322" s="81" t="str">
        <f t="array" ref="Y322">IFERROR(IF(INDEX('WIP-FDN'!G:G, MATCH(1, ('WIP-FDN'!B:B=B322)*1, 0)) = "", "", INDEX('WIP-FDN'!G:G, MATCH(1, ('WIP-FDN'!B:B=B322)*1, 0))), "")</f>
        <v/>
      </c>
      <c r="Z322" s="81" t="str">
        <f t="array" ref="Z322">IFERROR(IF(INDEX('WIP-FDN'!H:H, MATCH(1, ('WIP-FDN'!B:B=B322)*1, 0)) = "", "", INDEX('WIP-FDN'!H:H, MATCH(1, ('WIP-FDN'!B:B=B322)*1, 0))), "")</f>
        <v/>
      </c>
      <c r="AA322" s="9"/>
      <c r="AB322" s="9" t="str">
        <f t="shared" si="78"/>
        <v/>
      </c>
      <c r="AC322" s="81"/>
      <c r="AD322" s="81"/>
      <c r="AE322" s="9" t="str">
        <f t="shared" si="70"/>
        <v/>
      </c>
      <c r="AF322" s="9" t="str">
        <f>IFERROR(INDEX('WIP-ERC'!E:E,MATCH(B322, 'WIP-ERC'!B:B,0)),"")</f>
        <v/>
      </c>
      <c r="AG322" s="81" t="str">
        <f>IFERROR(IF(INDEX('WIP-ERC'!G:G,MATCH(B322,'WIP-ERC'!B:B,0))="","",(INDEX('WIP-ERC'!G:G,MATCH(B322,'WIP-ERC'!B:B,0)))),"")</f>
        <v/>
      </c>
      <c r="AH322" s="81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282" t="str">
        <f t="shared" si="71"/>
        <v>CDA+3</v>
      </c>
      <c r="BE322" s="334" t="s">
        <v>786</v>
      </c>
      <c r="BF322" s="334" t="s">
        <v>744</v>
      </c>
      <c r="BG322" s="334" t="s">
        <v>741</v>
      </c>
    </row>
    <row r="323" spans="1:59" s="93" customFormat="1" ht="17.5" x14ac:dyDescent="0.35">
      <c r="A323" s="22">
        <f t="shared" si="72"/>
        <v>305</v>
      </c>
      <c r="B323" s="30" t="s">
        <v>700</v>
      </c>
      <c r="C323" s="276" t="s">
        <v>369</v>
      </c>
      <c r="D323" s="56"/>
      <c r="E323" s="332">
        <v>421</v>
      </c>
      <c r="F323" s="332">
        <v>421</v>
      </c>
      <c r="G323" s="26" t="str">
        <f>IFERROR(INDEX('WIP-FDN'!D:D,MATCH('Master Sheet'!B323, 'WIP-FDN'!B:B,0)),"")</f>
        <v/>
      </c>
      <c r="H323" s="30"/>
      <c r="I323" s="34"/>
      <c r="J323" s="30"/>
      <c r="K323" s="30"/>
      <c r="L323" s="30"/>
      <c r="M323" s="116" t="s">
        <v>53</v>
      </c>
      <c r="N323" s="117" t="s">
        <v>172</v>
      </c>
      <c r="O323" s="118">
        <v>45412</v>
      </c>
      <c r="P323" s="117" t="s">
        <v>53</v>
      </c>
      <c r="Q323" s="277" t="s">
        <v>230</v>
      </c>
      <c r="R323" s="118">
        <v>45443</v>
      </c>
      <c r="S323" s="29" t="s">
        <v>53</v>
      </c>
      <c r="T323" s="29" t="s">
        <v>230</v>
      </c>
      <c r="U323" s="85">
        <v>45740</v>
      </c>
      <c r="V323" s="34"/>
      <c r="W323" s="29" t="str">
        <f t="array" ref="W323">IF((Y323&lt;&gt;"")*(Z323=""), "WIP", IF((Y323&lt;&gt;"")*(Z323&lt;&gt;""), "Completed", ""))</f>
        <v/>
      </c>
      <c r="X323" s="9" t="str">
        <f t="array" ref="X323">IFERROR(INDEX('WIP-FDN'!E:E, MATCH(1, ('WIP-FDN'!B:B='Master Sheet'!B323)*1, 0)), "")</f>
        <v/>
      </c>
      <c r="Y323" s="81" t="str">
        <f t="array" ref="Y323">IFERROR(IF(INDEX('WIP-FDN'!G:G, MATCH(1, ('WIP-FDN'!B:B=B323)*1, 0)) = "", "", INDEX('WIP-FDN'!G:G, MATCH(1, ('WIP-FDN'!B:B=B323)*1, 0))), "")</f>
        <v/>
      </c>
      <c r="Z323" s="81" t="str">
        <f t="array" ref="Z323">IFERROR(IF(INDEX('WIP-FDN'!H:H, MATCH(1, ('WIP-FDN'!B:B=B323)*1, 0)) = "", "", INDEX('WIP-FDN'!H:H, MATCH(1, ('WIP-FDN'!B:B=B323)*1, 0))), "")</f>
        <v/>
      </c>
      <c r="AA323" s="9" t="e">
        <f t="shared" ref="AA323:AA324" si="81">IF(AND(AC323&lt;&gt;"", AD323=""), "WIP", IF(AND(AC323&lt;&gt;"", AD323&lt;&gt;""), "Completed", ""))</f>
        <v>#REF!</v>
      </c>
      <c r="AB323" s="9" t="str">
        <f t="shared" si="78"/>
        <v/>
      </c>
      <c r="AC323" s="81" t="e">
        <f>INDEX(#REF!, MATCH('Master Sheet'!B323,#REF!, 0))</f>
        <v>#REF!</v>
      </c>
      <c r="AD323" s="81" t="e">
        <f>INDEX(#REF!, MATCH('Master Sheet'!B323,#REF!, 0))</f>
        <v>#REF!</v>
      </c>
      <c r="AE323" s="9" t="str">
        <f>IF(AND(AG323&lt;&gt;"", AH323=""), "WIP", IF(AND(AG323&lt;&gt;"", AH323&lt;&gt;""), "Completed", ""))</f>
        <v/>
      </c>
      <c r="AF323" s="9" t="str">
        <f>IFERROR(INDEX('WIP-ERC'!E:E,MATCH(B323, 'WIP-ERC'!B:B,0)),"")</f>
        <v/>
      </c>
      <c r="AG323" s="81" t="str">
        <f>IFERROR(IF(INDEX('WIP-ERC'!G:G,MATCH(B323,'WIP-ERC'!B:B,0))="","",(INDEX('WIP-ERC'!G:G,MATCH(B323,'WIP-ERC'!B:B,0)))),"")</f>
        <v/>
      </c>
      <c r="AH323" s="81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282" t="str">
        <f t="shared" si="71"/>
        <v>CDA+3</v>
      </c>
      <c r="BE323" s="334" t="s">
        <v>786</v>
      </c>
      <c r="BF323" s="334" t="s">
        <v>744</v>
      </c>
      <c r="BG323" s="334" t="s">
        <v>741</v>
      </c>
    </row>
    <row r="324" spans="1:59" s="93" customFormat="1" ht="17.5" x14ac:dyDescent="0.35">
      <c r="A324" s="22">
        <f t="shared" si="72"/>
        <v>306</v>
      </c>
      <c r="B324" s="30" t="s">
        <v>701</v>
      </c>
      <c r="C324" s="276" t="s">
        <v>92</v>
      </c>
      <c r="D324" s="56"/>
      <c r="E324" s="332">
        <v>423</v>
      </c>
      <c r="F324" s="332">
        <v>423</v>
      </c>
      <c r="G324" s="26" t="str">
        <f>IFERROR(INDEX('WIP-FDN'!D:D,MATCH('Master Sheet'!B324, 'WIP-FDN'!B:B,0)),"")</f>
        <v/>
      </c>
      <c r="H324" s="30"/>
      <c r="I324" s="34"/>
      <c r="J324" s="30"/>
      <c r="K324" s="30"/>
      <c r="L324" s="30"/>
      <c r="M324" s="116" t="s">
        <v>53</v>
      </c>
      <c r="N324" s="117" t="s">
        <v>172</v>
      </c>
      <c r="O324" s="118">
        <v>45412</v>
      </c>
      <c r="P324" s="117" t="s">
        <v>53</v>
      </c>
      <c r="Q324" s="277" t="s">
        <v>230</v>
      </c>
      <c r="R324" s="118">
        <v>45443</v>
      </c>
      <c r="S324" s="29" t="s">
        <v>53</v>
      </c>
      <c r="T324" s="29" t="s">
        <v>230</v>
      </c>
      <c r="U324" s="85">
        <v>45740</v>
      </c>
      <c r="V324" s="34"/>
      <c r="W324" s="29" t="str">
        <f t="array" ref="W324">IF((Y324&lt;&gt;"")*(Z324=""), "WIP", IF((Y324&lt;&gt;"")*(Z324&lt;&gt;""), "Completed", ""))</f>
        <v/>
      </c>
      <c r="X324" s="9" t="str">
        <f t="array" ref="X324">IFERROR(INDEX('WIP-FDN'!E:E, MATCH(1, ('WIP-FDN'!B:B='Master Sheet'!B324)*1, 0)), "")</f>
        <v/>
      </c>
      <c r="Y324" s="81" t="str">
        <f t="array" ref="Y324">IFERROR(IF(INDEX('WIP-FDN'!G:G, MATCH(1, ('WIP-FDN'!B:B=B324)*1, 0)) = "", "", INDEX('WIP-FDN'!G:G, MATCH(1, ('WIP-FDN'!B:B=B324)*1, 0))), "")</f>
        <v/>
      </c>
      <c r="Z324" s="81" t="str">
        <f t="array" ref="Z324">IFERROR(IF(INDEX('WIP-FDN'!H:H, MATCH(1, ('WIP-FDN'!B:B=B324)*1, 0)) = "", "", INDEX('WIP-FDN'!H:H, MATCH(1, ('WIP-FDN'!B:B=B324)*1, 0))), "")</f>
        <v/>
      </c>
      <c r="AA324" s="9" t="e">
        <f t="shared" si="81"/>
        <v>#REF!</v>
      </c>
      <c r="AB324" s="9" t="str">
        <f t="shared" si="78"/>
        <v/>
      </c>
      <c r="AC324" s="81" t="e">
        <f>INDEX(#REF!, MATCH('Master Sheet'!B324,#REF!, 0))</f>
        <v>#REF!</v>
      </c>
      <c r="AD324" s="81" t="e">
        <f>INDEX(#REF!, MATCH('Master Sheet'!B324,#REF!, 0))</f>
        <v>#REF!</v>
      </c>
      <c r="AE324" s="9" t="str">
        <f t="shared" ref="AE324" si="82">IF(AND(AG324&lt;&gt;"", AH324=""), "WIP", IF(AND(AG324&lt;&gt;"", AH324&lt;&gt;""), "Completed", ""))</f>
        <v/>
      </c>
      <c r="AF324" s="9" t="str">
        <f>IFERROR(INDEX('WIP-ERC'!E:E,MATCH(B324, 'WIP-ERC'!B:B,0)),"")</f>
        <v/>
      </c>
      <c r="AG324" s="81" t="str">
        <f>IFERROR(IF(INDEX('WIP-ERC'!G:G,MATCH(B324,'WIP-ERC'!B:B,0))="","",(INDEX('WIP-ERC'!G:G,MATCH(B324,'WIP-ERC'!B:B,0)))),"")</f>
        <v/>
      </c>
      <c r="AH324" s="81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282" t="str">
        <f t="shared" si="71"/>
        <v>CDA+6</v>
      </c>
      <c r="BE324" s="334" t="s">
        <v>786</v>
      </c>
      <c r="BF324" s="334" t="s">
        <v>744</v>
      </c>
      <c r="BG324" s="334" t="s">
        <v>741</v>
      </c>
    </row>
    <row r="325" spans="1:59" s="93" customFormat="1" ht="17.5" x14ac:dyDescent="0.35">
      <c r="A325" s="22">
        <f t="shared" si="72"/>
        <v>307</v>
      </c>
      <c r="B325" s="30" t="s">
        <v>477</v>
      </c>
      <c r="C325" s="276" t="s">
        <v>367</v>
      </c>
      <c r="D325" s="56" t="s">
        <v>478</v>
      </c>
      <c r="E325" s="332">
        <v>335.23500000000001</v>
      </c>
      <c r="F325" s="332">
        <v>335.23500000000001</v>
      </c>
      <c r="G325" s="26" t="str">
        <f>IFERROR(INDEX('WIP-FDN'!D:D,MATCH('Master Sheet'!B325, 'WIP-FDN'!B:B,0)),"")</f>
        <v/>
      </c>
      <c r="H325" s="30"/>
      <c r="I325" s="34"/>
      <c r="J325" s="30"/>
      <c r="K325" s="30"/>
      <c r="L325" s="30"/>
      <c r="M325" s="26" t="s">
        <v>53</v>
      </c>
      <c r="N325" s="29" t="s">
        <v>172</v>
      </c>
      <c r="O325" s="85">
        <v>45412</v>
      </c>
      <c r="P325" s="29" t="s">
        <v>53</v>
      </c>
      <c r="Q325" s="29" t="s">
        <v>230</v>
      </c>
      <c r="R325" s="85">
        <v>45443</v>
      </c>
      <c r="S325" s="29" t="s">
        <v>53</v>
      </c>
      <c r="T325" s="29" t="s">
        <v>230</v>
      </c>
      <c r="U325" s="85">
        <v>45493</v>
      </c>
      <c r="V325" s="34"/>
      <c r="W325" s="29" t="str">
        <f t="array" ref="W325">IF((Y325&lt;&gt;"")*(Z325=""), "WIP", IF((Y325&lt;&gt;"")*(Z325&lt;&gt;""), "Completed", ""))</f>
        <v/>
      </c>
      <c r="X325" s="9" t="str">
        <f t="array" ref="X325">IFERROR(INDEX('WIP-FDN'!E:E, MATCH(1, ('WIP-FDN'!B:B='Master Sheet'!B325)*1, 0)), "")</f>
        <v/>
      </c>
      <c r="Y325" s="81" t="str">
        <f t="array" ref="Y325">IFERROR(IF(INDEX('WIP-FDN'!G:G, MATCH(1, ('WIP-FDN'!B:B=B325)*1, 0)) = "", "", INDEX('WIP-FDN'!G:G, MATCH(1, ('WIP-FDN'!B:B=B325)*1, 0))), "")</f>
        <v/>
      </c>
      <c r="Z325" s="81" t="str">
        <f t="array" ref="Z325">IFERROR(IF(INDEX('WIP-FDN'!H:H, MATCH(1, ('WIP-FDN'!B:B=B325)*1, 0)) = "", "", INDEX('WIP-FDN'!H:H, MATCH(1, ('WIP-FDN'!B:B=B325)*1, 0))), "")</f>
        <v/>
      </c>
      <c r="AA325" s="9"/>
      <c r="AB325" s="9" t="str">
        <f t="shared" si="78"/>
        <v/>
      </c>
      <c r="AC325" s="81"/>
      <c r="AD325" s="81"/>
      <c r="AE325" s="9" t="str">
        <f>IF(AND(AG325&lt;&gt;"", AH325=""), "WIP", IF(AND(AG325&lt;&gt;"", AH325&lt;&gt;""), "Completed", ""))</f>
        <v/>
      </c>
      <c r="AF325" s="9" t="str">
        <f>IFERROR(INDEX('WIP-ERC'!E:E,MATCH(B325, 'WIP-ERC'!B:B,0)),"")</f>
        <v/>
      </c>
      <c r="AG325" s="81" t="str">
        <f>IFERROR(IF(INDEX('WIP-ERC'!G:G,MATCH(B325,'WIP-ERC'!B:B,0))="","",(INDEX('WIP-ERC'!G:G,MATCH(B325,'WIP-ERC'!B:B,0)))),"")</f>
        <v/>
      </c>
      <c r="AH325" s="81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282" t="str">
        <f t="shared" si="71"/>
        <v>CD1+0</v>
      </c>
      <c r="BE325" s="334" t="s">
        <v>786</v>
      </c>
      <c r="BF325" s="334" t="s">
        <v>744</v>
      </c>
      <c r="BG325" s="334" t="s">
        <v>741</v>
      </c>
    </row>
    <row r="326" spans="1:59" s="93" customFormat="1" ht="17.5" x14ac:dyDescent="0.35">
      <c r="A326" s="22">
        <f t="shared" si="72"/>
        <v>308</v>
      </c>
      <c r="B326" s="30" t="s">
        <v>479</v>
      </c>
      <c r="C326" s="276" t="s">
        <v>93</v>
      </c>
      <c r="D326" s="56" t="s">
        <v>207</v>
      </c>
      <c r="E326" s="332">
        <v>366.04599999999999</v>
      </c>
      <c r="F326" s="332">
        <v>366.04599999999999</v>
      </c>
      <c r="G326" s="26" t="str">
        <f>IFERROR(INDEX('WIP-FDN'!D:D,MATCH('Master Sheet'!B326, 'WIP-FDN'!B:B,0)),"")</f>
        <v/>
      </c>
      <c r="H326" s="30"/>
      <c r="I326" s="34"/>
      <c r="J326" s="30"/>
      <c r="K326" s="30"/>
      <c r="L326" s="30"/>
      <c r="M326" s="26" t="s">
        <v>53</v>
      </c>
      <c r="N326" s="29" t="s">
        <v>172</v>
      </c>
      <c r="O326" s="85">
        <v>45412</v>
      </c>
      <c r="P326" s="29" t="s">
        <v>53</v>
      </c>
      <c r="Q326" s="29" t="s">
        <v>230</v>
      </c>
      <c r="R326" s="85">
        <v>45443</v>
      </c>
      <c r="S326" s="29" t="s">
        <v>53</v>
      </c>
      <c r="T326" s="29" t="s">
        <v>230</v>
      </c>
      <c r="U326" s="85">
        <v>45493</v>
      </c>
      <c r="V326" s="34"/>
      <c r="W326" s="29" t="str">
        <f t="array" ref="W326">IF((Y326&lt;&gt;"")*(Z326=""), "WIP", IF((Y326&lt;&gt;"")*(Z326&lt;&gt;""), "Completed", ""))</f>
        <v/>
      </c>
      <c r="X326" s="9" t="str">
        <f t="array" ref="X326">IFERROR(INDEX('WIP-FDN'!E:E, MATCH(1, ('WIP-FDN'!B:B='Master Sheet'!B326)*1, 0)), "")</f>
        <v/>
      </c>
      <c r="Y326" s="81" t="str">
        <f t="array" ref="Y326">IFERROR(IF(INDEX('WIP-FDN'!G:G, MATCH(1, ('WIP-FDN'!B:B=B326)*1, 0)) = "", "", INDEX('WIP-FDN'!G:G, MATCH(1, ('WIP-FDN'!B:B=B326)*1, 0))), "")</f>
        <v/>
      </c>
      <c r="Z326" s="81" t="str">
        <f t="array" ref="Z326">IFERROR(IF(INDEX('WIP-FDN'!H:H, MATCH(1, ('WIP-FDN'!B:B=B326)*1, 0)) = "", "", INDEX('WIP-FDN'!H:H, MATCH(1, ('WIP-FDN'!B:B=B326)*1, 0))), "")</f>
        <v/>
      </c>
      <c r="AA326" s="9"/>
      <c r="AB326" s="9" t="str">
        <f t="shared" si="78"/>
        <v/>
      </c>
      <c r="AC326" s="81"/>
      <c r="AD326" s="81"/>
      <c r="AE326" s="9" t="str">
        <f t="shared" ref="AE326:AE330" si="83">IF(AND(AG326&lt;&gt;"", AH326=""), "WIP", IF(AND(AG326&lt;&gt;"", AH326&lt;&gt;""), "Completed", ""))</f>
        <v/>
      </c>
      <c r="AF326" s="9" t="str">
        <f>IFERROR(INDEX('WIP-ERC'!E:E,MATCH(B326, 'WIP-ERC'!B:B,0)),"")</f>
        <v/>
      </c>
      <c r="AG326" s="81" t="str">
        <f>IFERROR(IF(INDEX('WIP-ERC'!G:G,MATCH(B326,'WIP-ERC'!B:B,0))="","",(INDEX('WIP-ERC'!G:G,MATCH(B326,'WIP-ERC'!B:B,0)))),"")</f>
        <v/>
      </c>
      <c r="AH326" s="81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282" t="str">
        <f t="shared" si="71"/>
        <v>CDA+0</v>
      </c>
      <c r="BE326" s="334" t="s">
        <v>786</v>
      </c>
      <c r="BF326" s="334" t="s">
        <v>744</v>
      </c>
      <c r="BG326" s="334" t="s">
        <v>741</v>
      </c>
    </row>
    <row r="327" spans="1:59" s="93" customFormat="1" ht="17.5" x14ac:dyDescent="0.35">
      <c r="A327" s="22">
        <f t="shared" si="72"/>
        <v>309</v>
      </c>
      <c r="B327" s="30" t="s">
        <v>480</v>
      </c>
      <c r="C327" s="276" t="s">
        <v>130</v>
      </c>
      <c r="D327" s="56" t="s">
        <v>207</v>
      </c>
      <c r="E327" s="332">
        <v>387.21300000000002</v>
      </c>
      <c r="F327" s="332">
        <v>387.21300000000002</v>
      </c>
      <c r="G327" s="26" t="str">
        <f>IFERROR(INDEX('WIP-FDN'!D:D,MATCH('Master Sheet'!B327, 'WIP-FDN'!B:B,0)),"")</f>
        <v/>
      </c>
      <c r="H327" s="30"/>
      <c r="I327" s="34"/>
      <c r="J327" s="30"/>
      <c r="K327" s="30"/>
      <c r="L327" s="30"/>
      <c r="M327" s="26" t="s">
        <v>53</v>
      </c>
      <c r="N327" s="29" t="s">
        <v>172</v>
      </c>
      <c r="O327" s="85">
        <v>45412</v>
      </c>
      <c r="P327" s="29" t="s">
        <v>53</v>
      </c>
      <c r="Q327" s="29" t="s">
        <v>230</v>
      </c>
      <c r="R327" s="85">
        <v>45443</v>
      </c>
      <c r="S327" s="29" t="s">
        <v>53</v>
      </c>
      <c r="T327" s="29" t="s">
        <v>230</v>
      </c>
      <c r="U327" s="85">
        <v>45493</v>
      </c>
      <c r="V327" s="34"/>
      <c r="W327" s="29" t="str">
        <f t="array" ref="W327">IF((Y327&lt;&gt;"")*(Z327=""), "WIP", IF((Y327&lt;&gt;"")*(Z327&lt;&gt;""), "Completed", ""))</f>
        <v/>
      </c>
      <c r="X327" s="9" t="str">
        <f t="array" ref="X327">IFERROR(INDEX('WIP-FDN'!E:E, MATCH(1, ('WIP-FDN'!B:B='Master Sheet'!B327)*1, 0)), "")</f>
        <v/>
      </c>
      <c r="Y327" s="81" t="str">
        <f t="array" ref="Y327">IFERROR(IF(INDEX('WIP-FDN'!G:G, MATCH(1, ('WIP-FDN'!B:B=B327)*1, 0)) = "", "", INDEX('WIP-FDN'!G:G, MATCH(1, ('WIP-FDN'!B:B=B327)*1, 0))), "")</f>
        <v/>
      </c>
      <c r="Z327" s="81" t="str">
        <f t="array" ref="Z327">IFERROR(IF(INDEX('WIP-FDN'!H:H, MATCH(1, ('WIP-FDN'!B:B=B327)*1, 0)) = "", "", INDEX('WIP-FDN'!H:H, MATCH(1, ('WIP-FDN'!B:B=B327)*1, 0))), "")</f>
        <v/>
      </c>
      <c r="AA327" s="9"/>
      <c r="AB327" s="9" t="str">
        <f t="shared" si="78"/>
        <v/>
      </c>
      <c r="AC327" s="81"/>
      <c r="AD327" s="81"/>
      <c r="AE327" s="9" t="str">
        <f t="shared" si="83"/>
        <v/>
      </c>
      <c r="AF327" s="9" t="str">
        <f>IFERROR(INDEX('WIP-ERC'!E:E,MATCH(B327, 'WIP-ERC'!B:B,0)),"")</f>
        <v/>
      </c>
      <c r="AG327" s="81" t="str">
        <f>IFERROR(IF(INDEX('WIP-ERC'!G:G,MATCH(B327,'WIP-ERC'!B:B,0))="","",(INDEX('WIP-ERC'!G:G,MATCH(B327,'WIP-ERC'!B:B,0)))),"")</f>
        <v/>
      </c>
      <c r="AH327" s="81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282" t="str">
        <f t="shared" si="71"/>
        <v>CDA-3</v>
      </c>
      <c r="BE327" s="334" t="s">
        <v>786</v>
      </c>
      <c r="BF327" s="334" t="s">
        <v>744</v>
      </c>
      <c r="BG327" s="334" t="s">
        <v>741</v>
      </c>
    </row>
    <row r="328" spans="1:59" s="93" customFormat="1" ht="17.5" x14ac:dyDescent="0.35">
      <c r="A328" s="22">
        <f t="shared" si="72"/>
        <v>310</v>
      </c>
      <c r="B328" s="30" t="s">
        <v>481</v>
      </c>
      <c r="C328" s="276" t="s">
        <v>369</v>
      </c>
      <c r="D328" s="56" t="s">
        <v>207</v>
      </c>
      <c r="E328" s="332">
        <v>447.18400000000003</v>
      </c>
      <c r="F328" s="332">
        <v>447.18400000000003</v>
      </c>
      <c r="G328" s="26" t="str">
        <f>IFERROR(INDEX('WIP-FDN'!D:D,MATCH('Master Sheet'!B328, 'WIP-FDN'!B:B,0)),"")</f>
        <v/>
      </c>
      <c r="H328" s="30"/>
      <c r="I328" s="34"/>
      <c r="J328" s="30"/>
      <c r="K328" s="30"/>
      <c r="L328" s="30"/>
      <c r="M328" s="26" t="s">
        <v>53</v>
      </c>
      <c r="N328" s="29" t="s">
        <v>172</v>
      </c>
      <c r="O328" s="85">
        <v>45412</v>
      </c>
      <c r="P328" s="29" t="s">
        <v>53</v>
      </c>
      <c r="Q328" s="29" t="s">
        <v>230</v>
      </c>
      <c r="R328" s="85">
        <v>45443</v>
      </c>
      <c r="S328" s="29" t="s">
        <v>53</v>
      </c>
      <c r="T328" s="29" t="s">
        <v>230</v>
      </c>
      <c r="U328" s="85">
        <v>45493</v>
      </c>
      <c r="V328" s="34"/>
      <c r="W328" s="29" t="str">
        <f t="array" ref="W328">IF((Y328&lt;&gt;"")*(Z328=""), "WIP", IF((Y328&lt;&gt;"")*(Z328&lt;&gt;""), "Completed", ""))</f>
        <v/>
      </c>
      <c r="X328" s="9" t="str">
        <f t="array" ref="X328">IFERROR(INDEX('WIP-FDN'!E:E, MATCH(1, ('WIP-FDN'!B:B='Master Sheet'!B328)*1, 0)), "")</f>
        <v/>
      </c>
      <c r="Y328" s="81" t="str">
        <f t="array" ref="Y328">IFERROR(IF(INDEX('WIP-FDN'!G:G, MATCH(1, ('WIP-FDN'!B:B=B328)*1, 0)) = "", "", INDEX('WIP-FDN'!G:G, MATCH(1, ('WIP-FDN'!B:B=B328)*1, 0))), "")</f>
        <v/>
      </c>
      <c r="Z328" s="81" t="str">
        <f t="array" ref="Z328">IFERROR(IF(INDEX('WIP-FDN'!H:H, MATCH(1, ('WIP-FDN'!B:B=B328)*1, 0)) = "", "", INDEX('WIP-FDN'!H:H, MATCH(1, ('WIP-FDN'!B:B=B328)*1, 0))), "")</f>
        <v/>
      </c>
      <c r="AA328" s="9"/>
      <c r="AB328" s="9" t="str">
        <f t="shared" si="78"/>
        <v/>
      </c>
      <c r="AC328" s="81"/>
      <c r="AD328" s="81"/>
      <c r="AE328" s="9" t="str">
        <f t="shared" si="83"/>
        <v/>
      </c>
      <c r="AF328" s="9" t="str">
        <f>IFERROR(INDEX('WIP-ERC'!E:E,MATCH(B328, 'WIP-ERC'!B:B,0)),"")</f>
        <v/>
      </c>
      <c r="AG328" s="81" t="str">
        <f>IFERROR(IF(INDEX('WIP-ERC'!G:G,MATCH(B328,'WIP-ERC'!B:B,0))="","",(INDEX('WIP-ERC'!G:G,MATCH(B328,'WIP-ERC'!B:B,0)))),"")</f>
        <v/>
      </c>
      <c r="AH328" s="81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282" t="str">
        <f t="shared" si="71"/>
        <v>CDA+3</v>
      </c>
      <c r="BE328" s="334" t="s">
        <v>786</v>
      </c>
      <c r="BF328" s="334" t="s">
        <v>744</v>
      </c>
      <c r="BG328" s="334" t="s">
        <v>741</v>
      </c>
    </row>
    <row r="329" spans="1:59" s="93" customFormat="1" ht="17.5" x14ac:dyDescent="0.35">
      <c r="A329" s="22">
        <f t="shared" si="72"/>
        <v>311</v>
      </c>
      <c r="B329" s="30" t="s">
        <v>482</v>
      </c>
      <c r="C329" s="276" t="s">
        <v>483</v>
      </c>
      <c r="D329" s="56" t="s">
        <v>484</v>
      </c>
      <c r="E329" s="332">
        <v>232.55199999999999</v>
      </c>
      <c r="F329" s="332">
        <v>232.55199999999999</v>
      </c>
      <c r="G329" s="26" t="str">
        <f>IFERROR(INDEX('WIP-FDN'!D:D,MATCH('Master Sheet'!B329, 'WIP-FDN'!B:B,0)),"")</f>
        <v/>
      </c>
      <c r="H329" s="30"/>
      <c r="I329" s="309"/>
      <c r="J329" s="30"/>
      <c r="K329" s="30"/>
      <c r="L329" s="30"/>
      <c r="M329" s="26" t="s">
        <v>53</v>
      </c>
      <c r="N329" s="29" t="s">
        <v>172</v>
      </c>
      <c r="O329" s="85">
        <v>45412</v>
      </c>
      <c r="P329" s="29" t="s">
        <v>53</v>
      </c>
      <c r="Q329" s="29" t="s">
        <v>230</v>
      </c>
      <c r="R329" s="85">
        <v>45443</v>
      </c>
      <c r="S329" s="29" t="s">
        <v>53</v>
      </c>
      <c r="T329" s="29" t="s">
        <v>230</v>
      </c>
      <c r="U329" s="85">
        <v>45493</v>
      </c>
      <c r="V329" s="34"/>
      <c r="W329" s="29" t="str">
        <f t="array" ref="W329">IF((Y329&lt;&gt;"")*(Z329=""), "WIP", IF((Y329&lt;&gt;"")*(Z329&lt;&gt;""), "Completed", ""))</f>
        <v/>
      </c>
      <c r="X329" s="9" t="str">
        <f t="array" ref="X329">IFERROR(INDEX('WIP-FDN'!E:E, MATCH(1, ('WIP-FDN'!B:B='Master Sheet'!B329)*1, 0)), "")</f>
        <v/>
      </c>
      <c r="Y329" s="81" t="str">
        <f t="array" ref="Y329">IFERROR(IF(INDEX('WIP-FDN'!G:G, MATCH(1, ('WIP-FDN'!B:B=B329)*1, 0)) = "", "", INDEX('WIP-FDN'!G:G, MATCH(1, ('WIP-FDN'!B:B=B329)*1, 0))), "")</f>
        <v/>
      </c>
      <c r="Z329" s="81" t="str">
        <f t="array" ref="Z329">IFERROR(IF(INDEX('WIP-FDN'!H:H, MATCH(1, ('WIP-FDN'!B:B=B329)*1, 0)) = "", "", INDEX('WIP-FDN'!H:H, MATCH(1, ('WIP-FDN'!B:B=B329)*1, 0))), "")</f>
        <v/>
      </c>
      <c r="AA329" s="9"/>
      <c r="AB329" s="9" t="str">
        <f t="shared" si="78"/>
        <v/>
      </c>
      <c r="AC329" s="81"/>
      <c r="AD329" s="81"/>
      <c r="AE329" s="9" t="str">
        <f t="shared" si="83"/>
        <v/>
      </c>
      <c r="AF329" s="9" t="str">
        <f>IFERROR(INDEX('WIP-ERC'!E:E,MATCH(B329, 'WIP-ERC'!B:B,0)),"")</f>
        <v/>
      </c>
      <c r="AG329" s="81" t="str">
        <f>IFERROR(IF(INDEX('WIP-ERC'!G:G,MATCH(B329,'WIP-ERC'!B:B,0))="","",(INDEX('WIP-ERC'!G:G,MATCH(B329,'WIP-ERC'!B:B,0)))),"")</f>
        <v/>
      </c>
      <c r="AH329" s="81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282" t="str">
        <f t="shared" si="71"/>
        <v>CD2+25</v>
      </c>
      <c r="BE329" s="334" t="s">
        <v>786</v>
      </c>
      <c r="BF329" s="334" t="s">
        <v>744</v>
      </c>
      <c r="BG329" s="334" t="s">
        <v>741</v>
      </c>
    </row>
    <row r="330" spans="1:59" s="93" customFormat="1" ht="17.5" x14ac:dyDescent="0.35">
      <c r="A330" s="22">
        <f t="shared" si="72"/>
        <v>312</v>
      </c>
      <c r="B330" s="30" t="s">
        <v>485</v>
      </c>
      <c r="C330" s="276" t="s">
        <v>483</v>
      </c>
      <c r="D330" s="56" t="s">
        <v>486</v>
      </c>
      <c r="E330" s="332">
        <v>436.45499999999998</v>
      </c>
      <c r="F330" s="332">
        <v>436.45499999999998</v>
      </c>
      <c r="G330" s="26" t="str">
        <f>IFERROR(INDEX('WIP-FDN'!D:D,MATCH('Master Sheet'!B330, 'WIP-FDN'!B:B,0)),"")</f>
        <v/>
      </c>
      <c r="H330" s="30"/>
      <c r="I330" s="309" t="s">
        <v>688</v>
      </c>
      <c r="J330" s="30"/>
      <c r="K330" s="30"/>
      <c r="L330" s="30"/>
      <c r="M330" s="26" t="s">
        <v>53</v>
      </c>
      <c r="N330" s="29" t="s">
        <v>172</v>
      </c>
      <c r="O330" s="85">
        <v>45412</v>
      </c>
      <c r="P330" s="29" t="s">
        <v>53</v>
      </c>
      <c r="Q330" s="29" t="s">
        <v>230</v>
      </c>
      <c r="R330" s="85">
        <v>45444</v>
      </c>
      <c r="S330" s="29" t="s">
        <v>53</v>
      </c>
      <c r="T330" s="29" t="s">
        <v>230</v>
      </c>
      <c r="U330" s="85">
        <v>45618</v>
      </c>
      <c r="V330" s="34"/>
      <c r="W330" s="29" t="str">
        <f t="array" ref="W330">IF((Y330&lt;&gt;"")*(Z330=""), "WIP", IF((Y330&lt;&gt;"")*(Z330&lt;&gt;""), "Completed", ""))</f>
        <v/>
      </c>
      <c r="X330" s="9" t="str">
        <f t="array" ref="X330">IFERROR(INDEX('WIP-FDN'!E:E, MATCH(1, ('WIP-FDN'!B:B='Master Sheet'!B330)*1, 0)), "")</f>
        <v/>
      </c>
      <c r="Y330" s="81" t="str">
        <f t="array" ref="Y330">IFERROR(IF(INDEX('WIP-FDN'!G:G, MATCH(1, ('WIP-FDN'!B:B=B330)*1, 0)) = "", "", INDEX('WIP-FDN'!G:G, MATCH(1, ('WIP-FDN'!B:B=B330)*1, 0))), "")</f>
        <v/>
      </c>
      <c r="Z330" s="81" t="str">
        <f t="array" ref="Z330">IFERROR(IF(INDEX('WIP-FDN'!H:H, MATCH(1, ('WIP-FDN'!B:B=B330)*1, 0)) = "", "", INDEX('WIP-FDN'!H:H, MATCH(1, ('WIP-FDN'!B:B=B330)*1, 0))), "")</f>
        <v/>
      </c>
      <c r="AA330" s="9"/>
      <c r="AB330" s="9" t="str">
        <f t="shared" si="78"/>
        <v/>
      </c>
      <c r="AC330" s="81"/>
      <c r="AD330" s="81"/>
      <c r="AE330" s="9" t="str">
        <f t="shared" si="83"/>
        <v/>
      </c>
      <c r="AF330" s="9" t="str">
        <f>IFERROR(INDEX('WIP-ERC'!E:E,MATCH(B330, 'WIP-ERC'!B:B,0)),"")</f>
        <v/>
      </c>
      <c r="AG330" s="81" t="str">
        <f>IFERROR(IF(INDEX('WIP-ERC'!G:G,MATCH(B330,'WIP-ERC'!B:B,0))="","",(INDEX('WIP-ERC'!G:G,MATCH(B330,'WIP-ERC'!B:B,0)))),"")</f>
        <v/>
      </c>
      <c r="AH330" s="81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282" t="str">
        <f t="shared" si="71"/>
        <v>CD2+25</v>
      </c>
      <c r="BE330" s="334" t="s">
        <v>787</v>
      </c>
      <c r="BF330" s="334" t="s">
        <v>746</v>
      </c>
      <c r="BG330" s="334" t="s">
        <v>741</v>
      </c>
    </row>
    <row r="331" spans="1:59" s="93" customFormat="1" ht="17.5" x14ac:dyDescent="0.35">
      <c r="A331" s="22">
        <f t="shared" si="72"/>
        <v>313</v>
      </c>
      <c r="B331" s="30" t="s">
        <v>487</v>
      </c>
      <c r="C331" s="276" t="s">
        <v>369</v>
      </c>
      <c r="D331" s="56" t="s">
        <v>207</v>
      </c>
      <c r="E331" s="332">
        <v>388.1</v>
      </c>
      <c r="F331" s="332">
        <v>388.1</v>
      </c>
      <c r="G331" s="26" t="str">
        <f>IFERROR(INDEX('WIP-FDN'!D:D,MATCH('Master Sheet'!B331, 'WIP-FDN'!B:B,0)),"")</f>
        <v/>
      </c>
      <c r="H331" s="30"/>
      <c r="I331" s="34"/>
      <c r="J331" s="30"/>
      <c r="K331" s="30"/>
      <c r="L331" s="30"/>
      <c r="M331" s="26" t="s">
        <v>53</v>
      </c>
      <c r="N331" s="29" t="s">
        <v>172</v>
      </c>
      <c r="O331" s="85">
        <v>45412</v>
      </c>
      <c r="P331" s="29" t="s">
        <v>53</v>
      </c>
      <c r="Q331" s="29" t="s">
        <v>230</v>
      </c>
      <c r="R331" s="85">
        <v>45444</v>
      </c>
      <c r="S331" s="29" t="s">
        <v>53</v>
      </c>
      <c r="T331" s="29" t="s">
        <v>230</v>
      </c>
      <c r="U331" s="85">
        <v>45618</v>
      </c>
      <c r="V331" s="34"/>
      <c r="W331" s="29" t="str">
        <f t="array" ref="W331">IF((Y331&lt;&gt;"")*(Z331=""), "WIP", IF((Y331&lt;&gt;"")*(Z331&lt;&gt;""), "Completed", ""))</f>
        <v/>
      </c>
      <c r="X331" s="9" t="str">
        <f t="array" ref="X331">IFERROR(INDEX('WIP-FDN'!E:E, MATCH(1, ('WIP-FDN'!B:B='Master Sheet'!B331)*1, 0)), "")</f>
        <v/>
      </c>
      <c r="Y331" s="81" t="str">
        <f t="array" ref="Y331">IFERROR(IF(INDEX('WIP-FDN'!G:G, MATCH(1, ('WIP-FDN'!B:B=B331)*1, 0)) = "", "", INDEX('WIP-FDN'!G:G, MATCH(1, ('WIP-FDN'!B:B=B331)*1, 0))), "")</f>
        <v/>
      </c>
      <c r="Z331" s="81" t="str">
        <f t="array" ref="Z331">IFERROR(IF(INDEX('WIP-FDN'!H:H, MATCH(1, ('WIP-FDN'!B:B=B331)*1, 0)) = "", "", INDEX('WIP-FDN'!H:H, MATCH(1, ('WIP-FDN'!B:B=B331)*1, 0))), "")</f>
        <v/>
      </c>
      <c r="AA331" s="9" t="e">
        <f t="shared" ref="AA331:AA336" si="84">IF(AND(AC331&lt;&gt;"", AD331=""), "WIP", IF(AND(AC331&lt;&gt;"", AD331&lt;&gt;""), "Completed", ""))</f>
        <v>#REF!</v>
      </c>
      <c r="AB331" s="9" t="str">
        <f t="shared" si="78"/>
        <v/>
      </c>
      <c r="AC331" s="81" t="e">
        <f>INDEX(#REF!, MATCH('Master Sheet'!B331,#REF!, 0))</f>
        <v>#REF!</v>
      </c>
      <c r="AD331" s="81" t="e">
        <f>INDEX(#REF!, MATCH('Master Sheet'!B331,#REF!, 0))</f>
        <v>#REF!</v>
      </c>
      <c r="AE331" s="9" t="str">
        <f>IF(AND(AG331&lt;&gt;"", AH331=""), "WIP", IF(AND(AG331&lt;&gt;"", AH331&lt;&gt;""), "Completed", ""))</f>
        <v/>
      </c>
      <c r="AF331" s="9" t="str">
        <f>IFERROR(INDEX('WIP-ERC'!E:E,MATCH(B331, 'WIP-ERC'!B:B,0)),"")</f>
        <v/>
      </c>
      <c r="AG331" s="81" t="str">
        <f>IFERROR(IF(INDEX('WIP-ERC'!G:G,MATCH(B331,'WIP-ERC'!B:B,0))="","",(INDEX('WIP-ERC'!G:G,MATCH(B331,'WIP-ERC'!B:B,0)))),"")</f>
        <v/>
      </c>
      <c r="AH331" s="81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282" t="str">
        <f t="shared" si="71"/>
        <v>CDA+3</v>
      </c>
      <c r="BE331" s="334" t="s">
        <v>747</v>
      </c>
      <c r="BF331" s="334" t="s">
        <v>744</v>
      </c>
      <c r="BG331" s="334" t="s">
        <v>741</v>
      </c>
    </row>
    <row r="332" spans="1:59" s="93" customFormat="1" ht="17.5" x14ac:dyDescent="0.35">
      <c r="A332" s="22">
        <f t="shared" si="72"/>
        <v>314</v>
      </c>
      <c r="B332" s="30" t="s">
        <v>488</v>
      </c>
      <c r="C332" s="276" t="s">
        <v>130</v>
      </c>
      <c r="D332" s="56" t="s">
        <v>207</v>
      </c>
      <c r="E332" s="332">
        <v>346.95</v>
      </c>
      <c r="F332" s="332">
        <v>346.95</v>
      </c>
      <c r="G332" s="26" t="str">
        <f>IFERROR(INDEX('WIP-FDN'!D:D,MATCH('Master Sheet'!B332, 'WIP-FDN'!B:B,0)),"")</f>
        <v/>
      </c>
      <c r="H332" s="30"/>
      <c r="I332" s="34"/>
      <c r="J332" s="30"/>
      <c r="K332" s="30"/>
      <c r="L332" s="30"/>
      <c r="M332" s="26" t="s">
        <v>53</v>
      </c>
      <c r="N332" s="29" t="s">
        <v>172</v>
      </c>
      <c r="O332" s="85">
        <v>45412</v>
      </c>
      <c r="P332" s="29" t="s">
        <v>53</v>
      </c>
      <c r="Q332" s="29" t="s">
        <v>230</v>
      </c>
      <c r="R332" s="85">
        <v>45444</v>
      </c>
      <c r="S332" s="29" t="s">
        <v>53</v>
      </c>
      <c r="T332" s="29" t="s">
        <v>230</v>
      </c>
      <c r="U332" s="85">
        <v>45618</v>
      </c>
      <c r="V332" s="34"/>
      <c r="W332" s="29" t="str">
        <f t="array" ref="W332">IF((Y332&lt;&gt;"")*(Z332=""), "WIP", IF((Y332&lt;&gt;"")*(Z332&lt;&gt;""), "Completed", ""))</f>
        <v/>
      </c>
      <c r="X332" s="9" t="str">
        <f t="array" ref="X332">IFERROR(INDEX('WIP-FDN'!E:E, MATCH(1, ('WIP-FDN'!B:B='Master Sheet'!B332)*1, 0)), "")</f>
        <v/>
      </c>
      <c r="Y332" s="81" t="str">
        <f t="array" ref="Y332">IFERROR(IF(INDEX('WIP-FDN'!G:G, MATCH(1, ('WIP-FDN'!B:B=B332)*1, 0)) = "", "", INDEX('WIP-FDN'!G:G, MATCH(1, ('WIP-FDN'!B:B=B332)*1, 0))), "")</f>
        <v/>
      </c>
      <c r="Z332" s="81" t="str">
        <f t="array" ref="Z332">IFERROR(IF(INDEX('WIP-FDN'!H:H, MATCH(1, ('WIP-FDN'!B:B=B332)*1, 0)) = "", "", INDEX('WIP-FDN'!H:H, MATCH(1, ('WIP-FDN'!B:B=B332)*1, 0))), "")</f>
        <v/>
      </c>
      <c r="AA332" s="9" t="e">
        <f t="shared" si="84"/>
        <v>#REF!</v>
      </c>
      <c r="AB332" s="9" t="str">
        <f t="shared" si="78"/>
        <v/>
      </c>
      <c r="AC332" s="81" t="e">
        <f>INDEX(#REF!, MATCH('Master Sheet'!B332,#REF!, 0))</f>
        <v>#REF!</v>
      </c>
      <c r="AD332" s="81" t="e">
        <f>INDEX(#REF!, MATCH('Master Sheet'!B332,#REF!, 0))</f>
        <v>#REF!</v>
      </c>
      <c r="AE332" s="9" t="str">
        <f t="shared" ref="AE332:AE345" si="85">IF(AND(AG332&lt;&gt;"", AH332=""), "WIP", IF(AND(AG332&lt;&gt;"", AH332&lt;&gt;""), "Completed", ""))</f>
        <v/>
      </c>
      <c r="AF332" s="9" t="str">
        <f>IFERROR(INDEX('WIP-ERC'!E:E,MATCH(B332, 'WIP-ERC'!B:B,0)),"")</f>
        <v/>
      </c>
      <c r="AG332" s="81" t="str">
        <f>IFERROR(IF(INDEX('WIP-ERC'!G:G,MATCH(B332,'WIP-ERC'!B:B,0))="","",(INDEX('WIP-ERC'!G:G,MATCH(B332,'WIP-ERC'!B:B,0)))),"")</f>
        <v/>
      </c>
      <c r="AH332" s="81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282" t="str">
        <f t="shared" si="71"/>
        <v>CDA-3</v>
      </c>
      <c r="BE332" s="334" t="s">
        <v>747</v>
      </c>
      <c r="BF332" s="334" t="s">
        <v>744</v>
      </c>
      <c r="BG332" s="334" t="s">
        <v>741</v>
      </c>
    </row>
    <row r="333" spans="1:59" s="93" customFormat="1" ht="17.5" x14ac:dyDescent="0.35">
      <c r="A333" s="22">
        <f t="shared" si="72"/>
        <v>315</v>
      </c>
      <c r="B333" s="30" t="s">
        <v>489</v>
      </c>
      <c r="C333" s="276" t="s">
        <v>130</v>
      </c>
      <c r="D333" s="56" t="s">
        <v>207</v>
      </c>
      <c r="E333" s="332">
        <v>338.03100000000001</v>
      </c>
      <c r="F333" s="332">
        <v>338.03100000000001</v>
      </c>
      <c r="G333" s="26" t="str">
        <f>IFERROR(INDEX('WIP-FDN'!D:D,MATCH('Master Sheet'!B333, 'WIP-FDN'!B:B,0)),"")</f>
        <v/>
      </c>
      <c r="H333" s="30"/>
      <c r="I333" s="34"/>
      <c r="J333" s="30"/>
      <c r="K333" s="30"/>
      <c r="L333" s="30"/>
      <c r="M333" s="26" t="s">
        <v>53</v>
      </c>
      <c r="N333" s="29" t="s">
        <v>172</v>
      </c>
      <c r="O333" s="85">
        <v>45412</v>
      </c>
      <c r="P333" s="29" t="s">
        <v>53</v>
      </c>
      <c r="Q333" s="29" t="s">
        <v>230</v>
      </c>
      <c r="R333" s="85">
        <v>45444</v>
      </c>
      <c r="S333" s="29" t="s">
        <v>53</v>
      </c>
      <c r="T333" s="29" t="s">
        <v>230</v>
      </c>
      <c r="U333" s="85">
        <v>45618</v>
      </c>
      <c r="V333" s="34"/>
      <c r="W333" s="29" t="str">
        <f t="array" ref="W333">IF((Y333&lt;&gt;"")*(Z333=""), "WIP", IF((Y333&lt;&gt;"")*(Z333&lt;&gt;""), "Completed", ""))</f>
        <v/>
      </c>
      <c r="X333" s="9" t="str">
        <f t="array" ref="X333">IFERROR(INDEX('WIP-FDN'!E:E, MATCH(1, ('WIP-FDN'!B:B='Master Sheet'!B333)*1, 0)), "")</f>
        <v/>
      </c>
      <c r="Y333" s="81" t="str">
        <f t="array" ref="Y333">IFERROR(IF(INDEX('WIP-FDN'!G:G, MATCH(1, ('WIP-FDN'!B:B=B333)*1, 0)) = "", "", INDEX('WIP-FDN'!G:G, MATCH(1, ('WIP-FDN'!B:B=B333)*1, 0))), "")</f>
        <v/>
      </c>
      <c r="Z333" s="81" t="str">
        <f t="array" ref="Z333">IFERROR(IF(INDEX('WIP-FDN'!H:H, MATCH(1, ('WIP-FDN'!B:B=B333)*1, 0)) = "", "", INDEX('WIP-FDN'!H:H, MATCH(1, ('WIP-FDN'!B:B=B333)*1, 0))), "")</f>
        <v/>
      </c>
      <c r="AA333" s="9" t="e">
        <f t="shared" si="84"/>
        <v>#REF!</v>
      </c>
      <c r="AB333" s="9" t="str">
        <f t="shared" si="78"/>
        <v/>
      </c>
      <c r="AC333" s="81" t="e">
        <f>INDEX(#REF!, MATCH('Master Sheet'!B333,#REF!, 0))</f>
        <v>#REF!</v>
      </c>
      <c r="AD333" s="81" t="e">
        <f>INDEX(#REF!, MATCH('Master Sheet'!B333,#REF!, 0))</f>
        <v>#REF!</v>
      </c>
      <c r="AE333" s="9" t="str">
        <f t="shared" si="85"/>
        <v/>
      </c>
      <c r="AF333" s="9" t="str">
        <f>IFERROR(INDEX('WIP-ERC'!E:E,MATCH(B333, 'WIP-ERC'!B:B,0)),"")</f>
        <v/>
      </c>
      <c r="AG333" s="81" t="str">
        <f>IFERROR(IF(INDEX('WIP-ERC'!G:G,MATCH(B333,'WIP-ERC'!B:B,0))="","",(INDEX('WIP-ERC'!G:G,MATCH(B333,'WIP-ERC'!B:B,0)))),"")</f>
        <v/>
      </c>
      <c r="AH333" s="81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282" t="str">
        <f t="shared" si="71"/>
        <v>CDA-3</v>
      </c>
      <c r="BE333" s="334" t="s">
        <v>747</v>
      </c>
      <c r="BF333" s="334" t="s">
        <v>744</v>
      </c>
      <c r="BG333" s="334" t="s">
        <v>741</v>
      </c>
    </row>
    <row r="334" spans="1:59" s="93" customFormat="1" ht="17.5" x14ac:dyDescent="0.35">
      <c r="A334" s="22">
        <f t="shared" si="72"/>
        <v>316</v>
      </c>
      <c r="B334" s="30" t="s">
        <v>490</v>
      </c>
      <c r="C334" s="276" t="s">
        <v>130</v>
      </c>
      <c r="D334" s="56" t="s">
        <v>207</v>
      </c>
      <c r="E334" s="332">
        <v>369.00400000000002</v>
      </c>
      <c r="F334" s="332">
        <v>369.00400000000002</v>
      </c>
      <c r="G334" s="26" t="str">
        <f>IFERROR(INDEX('WIP-FDN'!D:D,MATCH('Master Sheet'!B334, 'WIP-FDN'!B:B,0)),"")</f>
        <v/>
      </c>
      <c r="H334" s="30"/>
      <c r="I334" s="34"/>
      <c r="J334" s="30"/>
      <c r="K334" s="30"/>
      <c r="L334" s="30"/>
      <c r="M334" s="26" t="s">
        <v>53</v>
      </c>
      <c r="N334" s="29" t="s">
        <v>172</v>
      </c>
      <c r="O334" s="85">
        <v>45412</v>
      </c>
      <c r="P334" s="29" t="s">
        <v>53</v>
      </c>
      <c r="Q334" s="29" t="s">
        <v>230</v>
      </c>
      <c r="R334" s="85">
        <v>45444</v>
      </c>
      <c r="S334" s="29" t="s">
        <v>53</v>
      </c>
      <c r="T334" s="29" t="s">
        <v>230</v>
      </c>
      <c r="U334" s="85">
        <v>45618</v>
      </c>
      <c r="V334" s="34"/>
      <c r="W334" s="29" t="str">
        <f t="array" ref="W334">IF((Y334&lt;&gt;"")*(Z334=""), "WIP", IF((Y334&lt;&gt;"")*(Z334&lt;&gt;""), "Completed", ""))</f>
        <v/>
      </c>
      <c r="X334" s="9" t="str">
        <f t="array" ref="X334">IFERROR(INDEX('WIP-FDN'!E:E, MATCH(1, ('WIP-FDN'!B:B='Master Sheet'!B334)*1, 0)), "")</f>
        <v/>
      </c>
      <c r="Y334" s="81" t="str">
        <f t="array" ref="Y334">IFERROR(IF(INDEX('WIP-FDN'!G:G, MATCH(1, ('WIP-FDN'!B:B=B334)*1, 0)) = "", "", INDEX('WIP-FDN'!G:G, MATCH(1, ('WIP-FDN'!B:B=B334)*1, 0))), "")</f>
        <v/>
      </c>
      <c r="Z334" s="81" t="str">
        <f t="array" ref="Z334">IFERROR(IF(INDEX('WIP-FDN'!H:H, MATCH(1, ('WIP-FDN'!B:B=B334)*1, 0)) = "", "", INDEX('WIP-FDN'!H:H, MATCH(1, ('WIP-FDN'!B:B=B334)*1, 0))), "")</f>
        <v/>
      </c>
      <c r="AA334" s="9" t="e">
        <f t="shared" si="84"/>
        <v>#REF!</v>
      </c>
      <c r="AB334" s="9" t="str">
        <f t="shared" si="78"/>
        <v/>
      </c>
      <c r="AC334" s="81" t="e">
        <f>INDEX(#REF!, MATCH('Master Sheet'!B334,#REF!, 0))</f>
        <v>#REF!</v>
      </c>
      <c r="AD334" s="81" t="e">
        <f>INDEX(#REF!, MATCH('Master Sheet'!B334,#REF!, 0))</f>
        <v>#REF!</v>
      </c>
      <c r="AE334" s="9" t="str">
        <f t="shared" si="85"/>
        <v/>
      </c>
      <c r="AF334" s="9" t="str">
        <f>IFERROR(INDEX('WIP-ERC'!E:E,MATCH(B334, 'WIP-ERC'!B:B,0)),"")</f>
        <v/>
      </c>
      <c r="AG334" s="81" t="str">
        <f>IFERROR(IF(INDEX('WIP-ERC'!G:G,MATCH(B334,'WIP-ERC'!B:B,0))="","",(INDEX('WIP-ERC'!G:G,MATCH(B334,'WIP-ERC'!B:B,0)))),"")</f>
        <v/>
      </c>
      <c r="AH334" s="81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282" t="str">
        <f t="shared" si="71"/>
        <v>CDA-3</v>
      </c>
      <c r="BE334" s="334" t="s">
        <v>747</v>
      </c>
      <c r="BF334" s="334" t="s">
        <v>744</v>
      </c>
      <c r="BG334" s="334" t="s">
        <v>741</v>
      </c>
    </row>
    <row r="335" spans="1:59" s="93" customFormat="1" ht="17.5" x14ac:dyDescent="0.35">
      <c r="A335" s="22">
        <f t="shared" si="72"/>
        <v>317</v>
      </c>
      <c r="B335" s="30" t="s">
        <v>491</v>
      </c>
      <c r="C335" s="276" t="s">
        <v>93</v>
      </c>
      <c r="D335" s="56" t="s">
        <v>207</v>
      </c>
      <c r="E335" s="332">
        <v>389.19</v>
      </c>
      <c r="F335" s="332">
        <v>389.19</v>
      </c>
      <c r="G335" s="26" t="str">
        <f>IFERROR(INDEX('WIP-FDN'!D:D,MATCH('Master Sheet'!B335, 'WIP-FDN'!B:B,0)),"")</f>
        <v/>
      </c>
      <c r="H335" s="30"/>
      <c r="I335" s="34"/>
      <c r="J335" s="30"/>
      <c r="K335" s="30"/>
      <c r="L335" s="30"/>
      <c r="M335" s="26" t="s">
        <v>53</v>
      </c>
      <c r="N335" s="29" t="s">
        <v>172</v>
      </c>
      <c r="O335" s="85">
        <v>45412</v>
      </c>
      <c r="P335" s="29" t="s">
        <v>53</v>
      </c>
      <c r="Q335" s="29" t="s">
        <v>230</v>
      </c>
      <c r="R335" s="85">
        <v>45444</v>
      </c>
      <c r="S335" s="29" t="s">
        <v>53</v>
      </c>
      <c r="T335" s="29" t="s">
        <v>230</v>
      </c>
      <c r="U335" s="85">
        <v>45618</v>
      </c>
      <c r="V335" s="34"/>
      <c r="W335" s="29" t="str">
        <f t="array" ref="W335">IF((Y335&lt;&gt;"")*(Z335=""), "WIP", IF((Y335&lt;&gt;"")*(Z335&lt;&gt;""), "Completed", ""))</f>
        <v/>
      </c>
      <c r="X335" s="9" t="str">
        <f t="array" ref="X335">IFERROR(INDEX('WIP-FDN'!E:E, MATCH(1, ('WIP-FDN'!B:B='Master Sheet'!B335)*1, 0)), "")</f>
        <v/>
      </c>
      <c r="Y335" s="81" t="str">
        <f t="array" ref="Y335">IFERROR(IF(INDEX('WIP-FDN'!G:G, MATCH(1, ('WIP-FDN'!B:B=B335)*1, 0)) = "", "", INDEX('WIP-FDN'!G:G, MATCH(1, ('WIP-FDN'!B:B=B335)*1, 0))), "")</f>
        <v/>
      </c>
      <c r="Z335" s="81" t="str">
        <f t="array" ref="Z335">IFERROR(IF(INDEX('WIP-FDN'!H:H, MATCH(1, ('WIP-FDN'!B:B=B335)*1, 0)) = "", "", INDEX('WIP-FDN'!H:H, MATCH(1, ('WIP-FDN'!B:B=B335)*1, 0))), "")</f>
        <v/>
      </c>
      <c r="AA335" s="9" t="e">
        <f t="shared" si="84"/>
        <v>#REF!</v>
      </c>
      <c r="AB335" s="9" t="str">
        <f t="shared" si="78"/>
        <v/>
      </c>
      <c r="AC335" s="81" t="e">
        <f>INDEX(#REF!, MATCH('Master Sheet'!B335,#REF!, 0))</f>
        <v>#REF!</v>
      </c>
      <c r="AD335" s="81" t="e">
        <f>INDEX(#REF!, MATCH('Master Sheet'!B335,#REF!, 0))</f>
        <v>#REF!</v>
      </c>
      <c r="AE335" s="9" t="str">
        <f t="shared" si="85"/>
        <v/>
      </c>
      <c r="AF335" s="9" t="str">
        <f>IFERROR(INDEX('WIP-ERC'!E:E,MATCH(B335, 'WIP-ERC'!B:B,0)),"")</f>
        <v/>
      </c>
      <c r="AG335" s="81" t="str">
        <f>IFERROR(IF(INDEX('WIP-ERC'!G:G,MATCH(B335,'WIP-ERC'!B:B,0))="","",(INDEX('WIP-ERC'!G:G,MATCH(B335,'WIP-ERC'!B:B,0)))),"")</f>
        <v/>
      </c>
      <c r="AH335" s="81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282" t="str">
        <f t="shared" si="71"/>
        <v>CDA+0</v>
      </c>
      <c r="BE335" s="334" t="s">
        <v>747</v>
      </c>
      <c r="BF335" s="334" t="s">
        <v>744</v>
      </c>
      <c r="BG335" s="334" t="s">
        <v>741</v>
      </c>
    </row>
    <row r="336" spans="1:59" s="93" customFormat="1" ht="17.5" x14ac:dyDescent="0.35">
      <c r="A336" s="22">
        <f t="shared" si="72"/>
        <v>318</v>
      </c>
      <c r="B336" s="30" t="s">
        <v>492</v>
      </c>
      <c r="C336" s="276" t="s">
        <v>363</v>
      </c>
      <c r="D336" s="56" t="s">
        <v>493</v>
      </c>
      <c r="E336" s="332">
        <v>293.98</v>
      </c>
      <c r="F336" s="332">
        <v>293.98</v>
      </c>
      <c r="G336" s="26" t="str">
        <f>IFERROR(INDEX('WIP-FDN'!D:D,MATCH('Master Sheet'!B336, 'WIP-FDN'!B:B,0)),"")</f>
        <v/>
      </c>
      <c r="H336" s="30"/>
      <c r="I336" s="311"/>
      <c r="J336" s="30"/>
      <c r="K336" s="30"/>
      <c r="L336" s="30"/>
      <c r="M336" s="26" t="s">
        <v>53</v>
      </c>
      <c r="N336" s="29" t="s">
        <v>172</v>
      </c>
      <c r="O336" s="85">
        <v>45412</v>
      </c>
      <c r="P336" s="29" t="s">
        <v>53</v>
      </c>
      <c r="Q336" s="29" t="s">
        <v>230</v>
      </c>
      <c r="R336" s="85">
        <v>45444</v>
      </c>
      <c r="S336" s="29" t="s">
        <v>53</v>
      </c>
      <c r="T336" s="29" t="s">
        <v>230</v>
      </c>
      <c r="U336" s="85">
        <v>45618</v>
      </c>
      <c r="V336" s="34"/>
      <c r="W336" s="29" t="str">
        <f t="array" ref="W336">IF((Y336&lt;&gt;"")*(Z336=""), "WIP", IF((Y336&lt;&gt;"")*(Z336&lt;&gt;""), "Completed", ""))</f>
        <v/>
      </c>
      <c r="X336" s="9" t="str">
        <f t="array" ref="X336">IFERROR(INDEX('WIP-FDN'!E:E, MATCH(1, ('WIP-FDN'!B:B='Master Sheet'!B336)*1, 0)), "")</f>
        <v/>
      </c>
      <c r="Y336" s="81" t="str">
        <f t="array" ref="Y336">IFERROR(IF(INDEX('WIP-FDN'!G:G, MATCH(1, ('WIP-FDN'!B:B=B336)*1, 0)) = "", "", INDEX('WIP-FDN'!G:G, MATCH(1, ('WIP-FDN'!B:B=B336)*1, 0))), "")</f>
        <v/>
      </c>
      <c r="Z336" s="81" t="str">
        <f t="array" ref="Z336">IFERROR(IF(INDEX('WIP-FDN'!H:H, MATCH(1, ('WIP-FDN'!B:B=B336)*1, 0)) = "", "", INDEX('WIP-FDN'!H:H, MATCH(1, ('WIP-FDN'!B:B=B336)*1, 0))), "")</f>
        <v/>
      </c>
      <c r="AA336" s="9" t="e">
        <f t="shared" si="84"/>
        <v>#REF!</v>
      </c>
      <c r="AB336" s="9" t="str">
        <f t="shared" si="78"/>
        <v/>
      </c>
      <c r="AC336" s="81" t="e">
        <f>INDEX(#REF!, MATCH('Master Sheet'!B336,#REF!, 0))</f>
        <v>#REF!</v>
      </c>
      <c r="AD336" s="81" t="e">
        <f>INDEX(#REF!, MATCH('Master Sheet'!B336,#REF!, 0))</f>
        <v>#REF!</v>
      </c>
      <c r="AE336" s="9" t="str">
        <f t="shared" si="85"/>
        <v/>
      </c>
      <c r="AF336" s="9" t="str">
        <f>IFERROR(INDEX('WIP-ERC'!E:E,MATCH(B336, 'WIP-ERC'!B:B,0)),"")</f>
        <v/>
      </c>
      <c r="AG336" s="81" t="str">
        <f>IFERROR(IF(INDEX('WIP-ERC'!G:G,MATCH(B336,'WIP-ERC'!B:B,0))="","",(INDEX('WIP-ERC'!G:G,MATCH(B336,'WIP-ERC'!B:B,0)))),"")</f>
        <v/>
      </c>
      <c r="AH336" s="81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282" t="str">
        <f t="shared" si="71"/>
        <v>CDC2+0</v>
      </c>
      <c r="BE336" s="334" t="s">
        <v>747</v>
      </c>
      <c r="BF336" s="334" t="s">
        <v>744</v>
      </c>
      <c r="BG336" s="334" t="s">
        <v>741</v>
      </c>
    </row>
    <row r="337" spans="1:59" s="93" customFormat="1" ht="17.5" x14ac:dyDescent="0.35">
      <c r="A337" s="22">
        <f t="shared" si="72"/>
        <v>319</v>
      </c>
      <c r="B337" s="30" t="s">
        <v>494</v>
      </c>
      <c r="C337" s="276" t="s">
        <v>130</v>
      </c>
      <c r="D337" s="56" t="s">
        <v>207</v>
      </c>
      <c r="E337" s="332">
        <v>294.06</v>
      </c>
      <c r="F337" s="332">
        <v>294.06</v>
      </c>
      <c r="G337" s="26" t="str">
        <f>IFERROR(INDEX('WIP-FDN'!D:D,MATCH('Master Sheet'!B337, 'WIP-FDN'!B:B,0)),"")</f>
        <v>WET</v>
      </c>
      <c r="H337" s="30"/>
      <c r="I337" s="311" t="s">
        <v>689</v>
      </c>
      <c r="J337" s="30"/>
      <c r="K337" s="30"/>
      <c r="L337" s="30"/>
      <c r="M337" s="26" t="s">
        <v>53</v>
      </c>
      <c r="N337" s="29" t="s">
        <v>172</v>
      </c>
      <c r="O337" s="85">
        <v>45412</v>
      </c>
      <c r="P337" s="29" t="s">
        <v>53</v>
      </c>
      <c r="Q337" s="29" t="s">
        <v>230</v>
      </c>
      <c r="R337" s="85">
        <v>45444</v>
      </c>
      <c r="S337" s="29" t="s">
        <v>53</v>
      </c>
      <c r="T337" s="29" t="s">
        <v>230</v>
      </c>
      <c r="U337" s="85">
        <v>45618</v>
      </c>
      <c r="V337" s="34"/>
      <c r="W337" s="29" t="str">
        <f t="array" ref="W337">IF((Y337&lt;&gt;"")*(Z337=""), "WIP", IF((Y337&lt;&gt;"")*(Z337&lt;&gt;""), "Completed", ""))</f>
        <v>Completed</v>
      </c>
      <c r="X337" s="9" t="str">
        <f t="array" ref="X337">IFERROR(INDEX('WIP-FDN'!E:E, MATCH(1, ('WIP-FDN'!B:B='Master Sheet'!B337)*1, 0)), "")</f>
        <v>Sanjay Talukdar-1</v>
      </c>
      <c r="Y337" s="81">
        <f t="array" ref="Y337">IFERROR(IF(INDEX('WIP-FDN'!G:G, MATCH(1, ('WIP-FDN'!B:B=B337)*1, 0)) = "", "", INDEX('WIP-FDN'!G:G, MATCH(1, ('WIP-FDN'!B:B=B337)*1, 0))), "")</f>
        <v>46003</v>
      </c>
      <c r="Z337" s="81">
        <f t="array" ref="Z337">IFERROR(IF(INDEX('WIP-FDN'!H:H, MATCH(1, ('WIP-FDN'!B:B=B337)*1, 0)) = "", "", INDEX('WIP-FDN'!H:H, MATCH(1, ('WIP-FDN'!B:B=B337)*1, 0))), "")</f>
        <v>46012</v>
      </c>
      <c r="AA337" s="9"/>
      <c r="AB337" s="9" t="str">
        <f t="shared" si="78"/>
        <v>Sanjay Talukdar-1</v>
      </c>
      <c r="AC337" s="81"/>
      <c r="AD337" s="81"/>
      <c r="AE337" s="9" t="str">
        <f t="shared" si="85"/>
        <v/>
      </c>
      <c r="AF337" s="9" t="str">
        <f>IFERROR(INDEX('WIP-ERC'!E:E,MATCH(B337, 'WIP-ERC'!B:B,0)),"")</f>
        <v/>
      </c>
      <c r="AG337" s="81" t="str">
        <f>IFERROR(IF(INDEX('WIP-ERC'!G:G,MATCH(B337,'WIP-ERC'!B:B,0))="","",(INDEX('WIP-ERC'!G:G,MATCH(B337,'WIP-ERC'!B:B,0)))),"")</f>
        <v/>
      </c>
      <c r="AH337" s="81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282" t="str">
        <f t="shared" si="71"/>
        <v>CDA-3</v>
      </c>
      <c r="BE337" s="334" t="s">
        <v>788</v>
      </c>
      <c r="BF337" s="334" t="s">
        <v>746</v>
      </c>
      <c r="BG337" s="334" t="s">
        <v>741</v>
      </c>
    </row>
    <row r="338" spans="1:59" s="93" customFormat="1" ht="17.5" x14ac:dyDescent="0.35">
      <c r="A338" s="22">
        <f t="shared" si="72"/>
        <v>320</v>
      </c>
      <c r="B338" s="30" t="s">
        <v>603</v>
      </c>
      <c r="C338" s="276" t="s">
        <v>130</v>
      </c>
      <c r="D338" s="56"/>
      <c r="E338" s="332">
        <v>294.16199999999998</v>
      </c>
      <c r="F338" s="332">
        <v>294.16199999999998</v>
      </c>
      <c r="G338" s="26" t="str">
        <f>IFERROR(INDEX('WIP-FDN'!D:D,MATCH('Master Sheet'!B338, 'WIP-FDN'!B:B,0)),"")</f>
        <v/>
      </c>
      <c r="H338" s="30"/>
      <c r="I338" s="312" t="s">
        <v>696</v>
      </c>
      <c r="J338" s="30"/>
      <c r="K338" s="30"/>
      <c r="L338" s="30"/>
      <c r="M338" s="26" t="s">
        <v>53</v>
      </c>
      <c r="N338" s="29" t="s">
        <v>172</v>
      </c>
      <c r="O338" s="85">
        <v>45412</v>
      </c>
      <c r="P338" s="29" t="s">
        <v>53</v>
      </c>
      <c r="Q338" s="29" t="s">
        <v>230</v>
      </c>
      <c r="R338" s="85">
        <v>45444</v>
      </c>
      <c r="S338" s="29" t="s">
        <v>53</v>
      </c>
      <c r="T338" s="29" t="s">
        <v>230</v>
      </c>
      <c r="U338" s="85">
        <v>45618</v>
      </c>
      <c r="V338" s="34"/>
      <c r="W338" s="29" t="str">
        <f t="array" ref="W338">IF((Y338&lt;&gt;"")*(Z338=""), "WIP", IF((Y338&lt;&gt;"")*(Z338&lt;&gt;""), "Completed", ""))</f>
        <v/>
      </c>
      <c r="X338" s="9" t="str">
        <f t="array" ref="X338">IFERROR(INDEX('WIP-FDN'!E:E, MATCH(1, ('WIP-FDN'!B:B='Master Sheet'!B338)*1, 0)), "")</f>
        <v/>
      </c>
      <c r="Y338" s="81" t="str">
        <f t="array" ref="Y338">IFERROR(IF(INDEX('WIP-FDN'!G:G, MATCH(1, ('WIP-FDN'!B:B=B338)*1, 0)) = "", "", INDEX('WIP-FDN'!G:G, MATCH(1, ('WIP-FDN'!B:B=B338)*1, 0))), "")</f>
        <v/>
      </c>
      <c r="Z338" s="81" t="str">
        <f t="array" ref="Z338">IFERROR(IF(INDEX('WIP-FDN'!H:H, MATCH(1, ('WIP-FDN'!B:B=B338)*1, 0)) = "", "", INDEX('WIP-FDN'!H:H, MATCH(1, ('WIP-FDN'!B:B=B338)*1, 0))), "")</f>
        <v/>
      </c>
      <c r="AA338" s="9"/>
      <c r="AB338" s="9" t="str">
        <f t="shared" si="78"/>
        <v/>
      </c>
      <c r="AC338" s="81"/>
      <c r="AD338" s="81"/>
      <c r="AE338" s="9" t="str">
        <f t="shared" si="85"/>
        <v/>
      </c>
      <c r="AF338" s="9" t="str">
        <f>IFERROR(INDEX('WIP-ERC'!E:E,MATCH(B338, 'WIP-ERC'!B:B,0)),"")</f>
        <v/>
      </c>
      <c r="AG338" s="81" t="str">
        <f>IFERROR(IF(INDEX('WIP-ERC'!G:G,MATCH(B338,'WIP-ERC'!B:B,0))="","",(INDEX('WIP-ERC'!G:G,MATCH(B338,'WIP-ERC'!B:B,0)))),"")</f>
        <v/>
      </c>
      <c r="AH338" s="81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282" t="str">
        <f t="shared" si="71"/>
        <v>CDA-3</v>
      </c>
      <c r="BE338" s="334" t="s">
        <v>788</v>
      </c>
      <c r="BF338" s="334" t="s">
        <v>746</v>
      </c>
      <c r="BG338" s="334" t="s">
        <v>741</v>
      </c>
    </row>
    <row r="339" spans="1:59" s="93" customFormat="1" ht="17.5" x14ac:dyDescent="0.35">
      <c r="A339" s="22">
        <f t="shared" si="72"/>
        <v>321</v>
      </c>
      <c r="B339" s="30" t="s">
        <v>495</v>
      </c>
      <c r="C339" s="276" t="s">
        <v>381</v>
      </c>
      <c r="D339" s="56" t="s">
        <v>496</v>
      </c>
      <c r="E339" s="260">
        <v>213.84700000000001</v>
      </c>
      <c r="F339" s="260">
        <v>213.84700000000001</v>
      </c>
      <c r="G339" s="26" t="str">
        <f>IFERROR(INDEX('WIP-FDN'!D:D,MATCH('Master Sheet'!B339, 'WIP-FDN'!B:B,0)),"")</f>
        <v/>
      </c>
      <c r="H339" s="30"/>
      <c r="I339" s="317"/>
      <c r="J339" s="29">
        <v>1</v>
      </c>
      <c r="K339" s="27" t="s">
        <v>53</v>
      </c>
      <c r="L339" s="94">
        <v>45460</v>
      </c>
      <c r="M339" s="26" t="s">
        <v>53</v>
      </c>
      <c r="N339" s="29" t="s">
        <v>172</v>
      </c>
      <c r="O339" s="85">
        <v>45412</v>
      </c>
      <c r="P339" s="29" t="s">
        <v>53</v>
      </c>
      <c r="Q339" s="29" t="s">
        <v>230</v>
      </c>
      <c r="R339" s="85">
        <v>45444</v>
      </c>
      <c r="S339" s="29" t="s">
        <v>53</v>
      </c>
      <c r="T339" s="29" t="s">
        <v>230</v>
      </c>
      <c r="U339" s="85">
        <v>45493</v>
      </c>
      <c r="V339" s="34"/>
      <c r="W339" s="29" t="str">
        <f t="array" ref="W339">IF((Y339&lt;&gt;"")*(Z339=""), "WIP", IF((Y339&lt;&gt;"")*(Z339&lt;&gt;""), "Completed", ""))</f>
        <v/>
      </c>
      <c r="X339" s="9" t="str">
        <f t="array" ref="X339">IFERROR(INDEX('WIP-FDN'!E:E, MATCH(1, ('WIP-FDN'!B:B='Master Sheet'!B339)*1, 0)), "")</f>
        <v/>
      </c>
      <c r="Y339" s="81" t="str">
        <f t="array" ref="Y339">IFERROR(IF(INDEX('WIP-FDN'!G:G, MATCH(1, ('WIP-FDN'!B:B=B339)*1, 0)) = "", "", INDEX('WIP-FDN'!G:G, MATCH(1, ('WIP-FDN'!B:B=B339)*1, 0))), "")</f>
        <v/>
      </c>
      <c r="Z339" s="81" t="str">
        <f t="array" ref="Z339">IFERROR(IF(INDEX('WIP-FDN'!H:H, MATCH(1, ('WIP-FDN'!B:B=B339)*1, 0)) = "", "", INDEX('WIP-FDN'!H:H, MATCH(1, ('WIP-FDN'!B:B=B339)*1, 0))), "")</f>
        <v/>
      </c>
      <c r="AA339" s="9"/>
      <c r="AB339" s="9" t="str">
        <f t="shared" si="78"/>
        <v/>
      </c>
      <c r="AC339" s="81"/>
      <c r="AD339" s="81"/>
      <c r="AE339" s="9" t="str">
        <f t="shared" si="85"/>
        <v/>
      </c>
      <c r="AF339" s="9" t="str">
        <f>IFERROR(INDEX('WIP-ERC'!E:E,MATCH(B339, 'WIP-ERC'!B:B,0)),"")</f>
        <v/>
      </c>
      <c r="AG339" s="81" t="str">
        <f>IFERROR(IF(INDEX('WIP-ERC'!G:G,MATCH(B339,'WIP-ERC'!B:B,0))="","",(INDEX('WIP-ERC'!G:G,MATCH(B339,'WIP-ERC'!B:B,0)))),"")</f>
        <v/>
      </c>
      <c r="AH339" s="81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282" t="str">
        <f t="shared" si="71"/>
        <v>CD2+0</v>
      </c>
      <c r="BE339" s="334" t="s">
        <v>788</v>
      </c>
      <c r="BF339" s="334" t="s">
        <v>746</v>
      </c>
      <c r="BG339" s="334" t="s">
        <v>741</v>
      </c>
    </row>
    <row r="340" spans="1:59" s="93" customFormat="1" ht="17.5" x14ac:dyDescent="0.35">
      <c r="A340" s="22">
        <f t="shared" si="72"/>
        <v>322</v>
      </c>
      <c r="B340" s="30" t="s">
        <v>497</v>
      </c>
      <c r="C340" s="276" t="s">
        <v>381</v>
      </c>
      <c r="D340" s="56" t="s">
        <v>498</v>
      </c>
      <c r="E340" s="123">
        <v>360</v>
      </c>
      <c r="F340" s="123">
        <v>360</v>
      </c>
      <c r="G340" s="26" t="str">
        <f>IFERROR(INDEX('WIP-FDN'!D:D,MATCH('Master Sheet'!B340, 'WIP-FDN'!B:B,0)),"")</f>
        <v/>
      </c>
      <c r="H340" s="30"/>
      <c r="I340" s="317" t="s">
        <v>690</v>
      </c>
      <c r="J340" s="30"/>
      <c r="K340" s="30"/>
      <c r="L340" s="30"/>
      <c r="M340" s="26" t="s">
        <v>53</v>
      </c>
      <c r="N340" s="29" t="s">
        <v>172</v>
      </c>
      <c r="O340" s="85">
        <v>45412</v>
      </c>
      <c r="P340" s="29" t="s">
        <v>53</v>
      </c>
      <c r="Q340" s="29" t="s">
        <v>181</v>
      </c>
      <c r="R340" s="85">
        <v>45444</v>
      </c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9" t="str">
        <f t="array" ref="X340">IFERROR(INDEX('WIP-FDN'!E:E, MATCH(1, ('WIP-FDN'!B:B='Master Sheet'!B340)*1, 0)), "")</f>
        <v/>
      </c>
      <c r="Y340" s="81" t="str">
        <f t="array" ref="Y340">IFERROR(IF(INDEX('WIP-FDN'!G:G, MATCH(1, ('WIP-FDN'!B:B=B340)*1, 0)) = "", "", INDEX('WIP-FDN'!G:G, MATCH(1, ('WIP-FDN'!B:B=B340)*1, 0))), "")</f>
        <v/>
      </c>
      <c r="Z340" s="81" t="str">
        <f t="array" ref="Z340">IFERROR(IF(INDEX('WIP-FDN'!H:H, MATCH(1, ('WIP-FDN'!B:B=B340)*1, 0)) = "", "", INDEX('WIP-FDN'!H:H, MATCH(1, ('WIP-FDN'!B:B=B340)*1, 0))), "")</f>
        <v/>
      </c>
      <c r="AA340" s="9"/>
      <c r="AB340" s="9" t="str">
        <f t="shared" si="78"/>
        <v/>
      </c>
      <c r="AC340" s="81"/>
      <c r="AD340" s="81"/>
      <c r="AE340" s="9" t="str">
        <f t="shared" si="85"/>
        <v/>
      </c>
      <c r="AF340" s="9" t="str">
        <f>IFERROR(INDEX('WIP-ERC'!E:E,MATCH(B340, 'WIP-ERC'!B:B,0)),"")</f>
        <v/>
      </c>
      <c r="AG340" s="81" t="str">
        <f>IFERROR(IF(INDEX('WIP-ERC'!G:G,MATCH(B340,'WIP-ERC'!B:B,0))="","",(INDEX('WIP-ERC'!G:G,MATCH(B340,'WIP-ERC'!B:B,0)))),"")</f>
        <v/>
      </c>
      <c r="AH340" s="81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282" t="str">
        <f t="shared" ref="BD340:BD357" si="86">IF((H340="")+(ISBLANK(H340)), C340, C340 &amp; "_" &amp; H340 &amp; "RC")</f>
        <v>CD2+0</v>
      </c>
      <c r="BE340" s="334" t="s">
        <v>788</v>
      </c>
      <c r="BF340" s="334" t="s">
        <v>746</v>
      </c>
      <c r="BG340" s="334" t="s">
        <v>741</v>
      </c>
    </row>
    <row r="341" spans="1:59" s="93" customFormat="1" ht="17.5" x14ac:dyDescent="0.35">
      <c r="A341" s="22">
        <f t="shared" si="72"/>
        <v>323</v>
      </c>
      <c r="B341" s="30" t="s">
        <v>499</v>
      </c>
      <c r="C341" s="30" t="s">
        <v>130</v>
      </c>
      <c r="D341" s="56" t="s">
        <v>207</v>
      </c>
      <c r="E341" s="123">
        <v>338</v>
      </c>
      <c r="F341" s="123">
        <v>338</v>
      </c>
      <c r="G341" s="26" t="str">
        <f>IFERROR(INDEX('WIP-FDN'!D:D,MATCH('Master Sheet'!B341, 'WIP-FDN'!B:B,0)),"")</f>
        <v/>
      </c>
      <c r="H341" s="30"/>
      <c r="I341" s="34"/>
      <c r="J341" s="30"/>
      <c r="K341" s="30"/>
      <c r="L341" s="30"/>
      <c r="M341" s="26" t="s">
        <v>53</v>
      </c>
      <c r="N341" s="29" t="s">
        <v>172</v>
      </c>
      <c r="O341" s="85">
        <v>45412</v>
      </c>
      <c r="P341" s="29" t="s">
        <v>53</v>
      </c>
      <c r="Q341" s="29" t="s">
        <v>181</v>
      </c>
      <c r="R341" s="85">
        <v>45444</v>
      </c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9" t="str">
        <f t="array" ref="X341">IFERROR(INDEX('WIP-FDN'!E:E, MATCH(1, ('WIP-FDN'!B:B='Master Sheet'!B341)*1, 0)), "")</f>
        <v/>
      </c>
      <c r="Y341" s="81" t="str">
        <f t="array" ref="Y341">IFERROR(IF(INDEX('WIP-FDN'!G:G, MATCH(1, ('WIP-FDN'!B:B=B341)*1, 0)) = "", "", INDEX('WIP-FDN'!G:G, MATCH(1, ('WIP-FDN'!B:B=B341)*1, 0))), "")</f>
        <v/>
      </c>
      <c r="Z341" s="81" t="str">
        <f t="array" ref="Z341">IFERROR(IF(INDEX('WIP-FDN'!H:H, MATCH(1, ('WIP-FDN'!B:B=B341)*1, 0)) = "", "", INDEX('WIP-FDN'!H:H, MATCH(1, ('WIP-FDN'!B:B=B341)*1, 0))), "")</f>
        <v/>
      </c>
      <c r="AA341" s="9"/>
      <c r="AB341" s="9" t="str">
        <f t="shared" si="78"/>
        <v/>
      </c>
      <c r="AC341" s="81"/>
      <c r="AD341" s="81"/>
      <c r="AE341" s="9" t="str">
        <f t="shared" si="85"/>
        <v/>
      </c>
      <c r="AF341" s="9" t="str">
        <f>IFERROR(INDEX('WIP-ERC'!E:E,MATCH(B341, 'WIP-ERC'!B:B,0)),"")</f>
        <v/>
      </c>
      <c r="AG341" s="81" t="str">
        <f>IFERROR(IF(INDEX('WIP-ERC'!G:G,MATCH(B341,'WIP-ERC'!B:B,0))="","",(INDEX('WIP-ERC'!G:G,MATCH(B341,'WIP-ERC'!B:B,0)))),"")</f>
        <v/>
      </c>
      <c r="AH341" s="81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282" t="str">
        <f t="shared" si="86"/>
        <v>CDA-3</v>
      </c>
      <c r="BE341" s="334" t="s">
        <v>788</v>
      </c>
      <c r="BF341" s="334" t="s">
        <v>746</v>
      </c>
      <c r="BG341" s="334" t="s">
        <v>741</v>
      </c>
    </row>
    <row r="342" spans="1:59" s="93" customFormat="1" ht="17.5" x14ac:dyDescent="0.35">
      <c r="A342" s="22">
        <f t="shared" si="72"/>
        <v>324</v>
      </c>
      <c r="B342" s="30" t="s">
        <v>500</v>
      </c>
      <c r="C342" s="30" t="s">
        <v>130</v>
      </c>
      <c r="D342" s="56" t="s">
        <v>207</v>
      </c>
      <c r="E342" s="123">
        <v>409</v>
      </c>
      <c r="F342" s="123">
        <v>409</v>
      </c>
      <c r="G342" s="26" t="str">
        <f>IFERROR(INDEX('WIP-FDN'!D:D,MATCH('Master Sheet'!B342, 'WIP-FDN'!B:B,0)),"")</f>
        <v/>
      </c>
      <c r="H342" s="30"/>
      <c r="I342" s="312"/>
      <c r="J342" s="30"/>
      <c r="K342" s="30"/>
      <c r="L342" s="30"/>
      <c r="M342" s="26" t="s">
        <v>53</v>
      </c>
      <c r="N342" s="29" t="s">
        <v>172</v>
      </c>
      <c r="O342" s="85">
        <v>45412</v>
      </c>
      <c r="P342" s="29" t="s">
        <v>53</v>
      </c>
      <c r="Q342" s="29" t="s">
        <v>181</v>
      </c>
      <c r="R342" s="85">
        <v>45444</v>
      </c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9" t="str">
        <f t="array" ref="X342">IFERROR(INDEX('WIP-FDN'!E:E, MATCH(1, ('WIP-FDN'!B:B='Master Sheet'!B342)*1, 0)), "")</f>
        <v/>
      </c>
      <c r="Y342" s="81" t="str">
        <f t="array" ref="Y342">IFERROR(IF(INDEX('WIP-FDN'!G:G, MATCH(1, ('WIP-FDN'!B:B=B342)*1, 0)) = "", "", INDEX('WIP-FDN'!G:G, MATCH(1, ('WIP-FDN'!B:B=B342)*1, 0))), "")</f>
        <v/>
      </c>
      <c r="Z342" s="81" t="str">
        <f t="array" ref="Z342">IFERROR(IF(INDEX('WIP-FDN'!H:H, MATCH(1, ('WIP-FDN'!B:B=B342)*1, 0)) = "", "", INDEX('WIP-FDN'!H:H, MATCH(1, ('WIP-FDN'!B:B=B342)*1, 0))), "")</f>
        <v/>
      </c>
      <c r="AA342" s="9"/>
      <c r="AB342" s="9" t="str">
        <f t="shared" si="78"/>
        <v/>
      </c>
      <c r="AC342" s="81"/>
      <c r="AD342" s="81"/>
      <c r="AE342" s="9" t="str">
        <f t="shared" si="85"/>
        <v/>
      </c>
      <c r="AF342" s="9" t="str">
        <f>IFERROR(INDEX('WIP-ERC'!E:E,MATCH(B342, 'WIP-ERC'!B:B,0)),"")</f>
        <v/>
      </c>
      <c r="AG342" s="81" t="str">
        <f>IFERROR(IF(INDEX('WIP-ERC'!G:G,MATCH(B342,'WIP-ERC'!B:B,0))="","",(INDEX('WIP-ERC'!G:G,MATCH(B342,'WIP-ERC'!B:B,0)))),"")</f>
        <v/>
      </c>
      <c r="AH342" s="81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282" t="str">
        <f t="shared" si="86"/>
        <v>CDA-3</v>
      </c>
      <c r="BE342" s="334" t="s">
        <v>788</v>
      </c>
      <c r="BF342" s="334" t="s">
        <v>746</v>
      </c>
      <c r="BG342" s="334" t="s">
        <v>741</v>
      </c>
    </row>
    <row r="343" spans="1:59" s="93" customFormat="1" ht="17.5" x14ac:dyDescent="0.35">
      <c r="A343" s="22">
        <f t="shared" ref="A343:A357" si="87">A342+1</f>
        <v>325</v>
      </c>
      <c r="B343" s="30" t="s">
        <v>501</v>
      </c>
      <c r="C343" s="30" t="s">
        <v>92</v>
      </c>
      <c r="D343" s="56" t="s">
        <v>207</v>
      </c>
      <c r="E343" s="123">
        <v>413</v>
      </c>
      <c r="F343" s="123">
        <v>413</v>
      </c>
      <c r="G343" s="26" t="str">
        <f>IFERROR(INDEX('WIP-FDN'!D:D,MATCH('Master Sheet'!B343, 'WIP-FDN'!B:B,0)),"")</f>
        <v/>
      </c>
      <c r="H343" s="30"/>
      <c r="I343" s="312" t="s">
        <v>696</v>
      </c>
      <c r="J343" s="30"/>
      <c r="K343" s="30"/>
      <c r="L343" s="30"/>
      <c r="M343" s="26" t="s">
        <v>53</v>
      </c>
      <c r="N343" s="29" t="s">
        <v>172</v>
      </c>
      <c r="O343" s="85">
        <v>45412</v>
      </c>
      <c r="P343" s="29" t="s">
        <v>53</v>
      </c>
      <c r="Q343" s="29" t="s">
        <v>181</v>
      </c>
      <c r="R343" s="85">
        <v>45444</v>
      </c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9" t="str">
        <f t="array" ref="X343">IFERROR(INDEX('WIP-FDN'!E:E, MATCH(1, ('WIP-FDN'!B:B='Master Sheet'!B343)*1, 0)), "")</f>
        <v/>
      </c>
      <c r="Y343" s="81" t="str">
        <f t="array" ref="Y343">IFERROR(IF(INDEX('WIP-FDN'!G:G, MATCH(1, ('WIP-FDN'!B:B=B343)*1, 0)) = "", "", INDEX('WIP-FDN'!G:G, MATCH(1, ('WIP-FDN'!B:B=B343)*1, 0))), "")</f>
        <v/>
      </c>
      <c r="Z343" s="81" t="str">
        <f t="array" ref="Z343">IFERROR(IF(INDEX('WIP-FDN'!H:H, MATCH(1, ('WIP-FDN'!B:B=B343)*1, 0)) = "", "", INDEX('WIP-FDN'!H:H, MATCH(1, ('WIP-FDN'!B:B=B343)*1, 0))), "")</f>
        <v/>
      </c>
      <c r="AA343" s="9"/>
      <c r="AB343" s="9" t="str">
        <f t="shared" si="78"/>
        <v/>
      </c>
      <c r="AC343" s="81"/>
      <c r="AD343" s="81"/>
      <c r="AE343" s="9" t="str">
        <f t="shared" si="85"/>
        <v/>
      </c>
      <c r="AF343" s="9" t="str">
        <f>IFERROR(INDEX('WIP-ERC'!E:E,MATCH(B343, 'WIP-ERC'!B:B,0)),"")</f>
        <v/>
      </c>
      <c r="AG343" s="81" t="str">
        <f>IFERROR(IF(INDEX('WIP-ERC'!G:G,MATCH(B343,'WIP-ERC'!B:B,0))="","",(INDEX('WIP-ERC'!G:G,MATCH(B343,'WIP-ERC'!B:B,0)))),"")</f>
        <v/>
      </c>
      <c r="AH343" s="81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282" t="str">
        <f t="shared" si="86"/>
        <v>CDA+6</v>
      </c>
      <c r="BE343" s="334" t="s">
        <v>788</v>
      </c>
      <c r="BF343" s="334" t="s">
        <v>746</v>
      </c>
      <c r="BG343" s="334" t="s">
        <v>741</v>
      </c>
    </row>
    <row r="344" spans="1:59" s="93" customFormat="1" ht="17.5" x14ac:dyDescent="0.35">
      <c r="A344" s="22">
        <f t="shared" si="87"/>
        <v>326</v>
      </c>
      <c r="B344" s="30" t="s">
        <v>502</v>
      </c>
      <c r="C344" s="30" t="s">
        <v>483</v>
      </c>
      <c r="D344" s="56" t="s">
        <v>207</v>
      </c>
      <c r="E344" s="123">
        <v>206</v>
      </c>
      <c r="F344" s="123">
        <v>206</v>
      </c>
      <c r="G344" s="26" t="str">
        <f>IFERROR(INDEX('WIP-FDN'!D:D,MATCH('Master Sheet'!B344, 'WIP-FDN'!B:B,0)),"")</f>
        <v/>
      </c>
      <c r="H344" s="30"/>
      <c r="I344" s="34"/>
      <c r="J344" s="30"/>
      <c r="K344" s="30"/>
      <c r="L344" s="30"/>
      <c r="M344" s="26" t="s">
        <v>53</v>
      </c>
      <c r="N344" s="29" t="s">
        <v>172</v>
      </c>
      <c r="O344" s="85">
        <v>45412</v>
      </c>
      <c r="P344" s="29" t="s">
        <v>53</v>
      </c>
      <c r="Q344" s="29" t="s">
        <v>181</v>
      </c>
      <c r="R344" s="85">
        <v>45444</v>
      </c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9" t="str">
        <f t="array" ref="X344">IFERROR(INDEX('WIP-FDN'!E:E, MATCH(1, ('WIP-FDN'!B:B='Master Sheet'!B344)*1, 0)), "")</f>
        <v/>
      </c>
      <c r="Y344" s="81" t="str">
        <f t="array" ref="Y344">IFERROR(IF(INDEX('WIP-FDN'!G:G, MATCH(1, ('WIP-FDN'!B:B=B344)*1, 0)) = "", "", INDEX('WIP-FDN'!G:G, MATCH(1, ('WIP-FDN'!B:B=B344)*1, 0))), "")</f>
        <v/>
      </c>
      <c r="Z344" s="81" t="str">
        <f t="array" ref="Z344">IFERROR(IF(INDEX('WIP-FDN'!H:H, MATCH(1, ('WIP-FDN'!B:B=B344)*1, 0)) = "", "", INDEX('WIP-FDN'!H:H, MATCH(1, ('WIP-FDN'!B:B=B344)*1, 0))), "")</f>
        <v/>
      </c>
      <c r="AA344" s="9"/>
      <c r="AB344" s="9" t="str">
        <f t="shared" si="78"/>
        <v/>
      </c>
      <c r="AC344" s="81"/>
      <c r="AD344" s="81"/>
      <c r="AE344" s="9" t="str">
        <f t="shared" si="85"/>
        <v/>
      </c>
      <c r="AF344" s="9" t="str">
        <f>IFERROR(INDEX('WIP-ERC'!E:E,MATCH(B344, 'WIP-ERC'!B:B,0)),"")</f>
        <v/>
      </c>
      <c r="AG344" s="81" t="str">
        <f>IFERROR(IF(INDEX('WIP-ERC'!G:G,MATCH(B344,'WIP-ERC'!B:B,0))="","",(INDEX('WIP-ERC'!G:G,MATCH(B344,'WIP-ERC'!B:B,0)))),"")</f>
        <v/>
      </c>
      <c r="AH344" s="81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282" t="str">
        <f t="shared" si="86"/>
        <v>CD2+25</v>
      </c>
      <c r="BE344" s="334" t="s">
        <v>788</v>
      </c>
      <c r="BF344" s="334" t="s">
        <v>746</v>
      </c>
      <c r="BG344" s="334" t="s">
        <v>741</v>
      </c>
    </row>
    <row r="345" spans="1:59" s="93" customFormat="1" ht="17.5" x14ac:dyDescent="0.35">
      <c r="A345" s="22">
        <f t="shared" si="87"/>
        <v>327</v>
      </c>
      <c r="B345" s="30" t="s">
        <v>503</v>
      </c>
      <c r="C345" s="30" t="s">
        <v>483</v>
      </c>
      <c r="D345" s="56" t="s">
        <v>207</v>
      </c>
      <c r="E345" s="123">
        <v>398</v>
      </c>
      <c r="F345" s="123">
        <v>398</v>
      </c>
      <c r="G345" s="26" t="str">
        <f>IFERROR(INDEX('WIP-FDN'!D:D,MATCH('Master Sheet'!B345, 'WIP-FDN'!B:B,0)),"")</f>
        <v/>
      </c>
      <c r="H345" s="30"/>
      <c r="I345" s="126"/>
      <c r="J345" s="30"/>
      <c r="K345" s="30"/>
      <c r="L345" s="30"/>
      <c r="M345" s="26" t="s">
        <v>53</v>
      </c>
      <c r="N345" s="29" t="s">
        <v>172</v>
      </c>
      <c r="O345" s="85">
        <v>45412</v>
      </c>
      <c r="P345" s="29" t="s">
        <v>53</v>
      </c>
      <c r="Q345" s="29" t="s">
        <v>181</v>
      </c>
      <c r="R345" s="85">
        <v>45444</v>
      </c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9" t="str">
        <f t="array" ref="X345">IFERROR(INDEX('WIP-FDN'!E:E, MATCH(1, ('WIP-FDN'!B:B='Master Sheet'!B345)*1, 0)), "")</f>
        <v/>
      </c>
      <c r="Y345" s="81" t="str">
        <f t="array" ref="Y345">IFERROR(IF(INDEX('WIP-FDN'!G:G, MATCH(1, ('WIP-FDN'!B:B=B345)*1, 0)) = "", "", INDEX('WIP-FDN'!G:G, MATCH(1, ('WIP-FDN'!B:B=B345)*1, 0))), "")</f>
        <v/>
      </c>
      <c r="Z345" s="81" t="str">
        <f t="array" ref="Z345">IFERROR(IF(INDEX('WIP-FDN'!H:H, MATCH(1, ('WIP-FDN'!B:B=B345)*1, 0)) = "", "", INDEX('WIP-FDN'!H:H, MATCH(1, ('WIP-FDN'!B:B=B345)*1, 0))), "")</f>
        <v/>
      </c>
      <c r="AA345" s="9"/>
      <c r="AB345" s="9" t="str">
        <f t="shared" si="78"/>
        <v/>
      </c>
      <c r="AC345" s="81"/>
      <c r="AD345" s="81"/>
      <c r="AE345" s="9" t="str">
        <f t="shared" si="85"/>
        <v/>
      </c>
      <c r="AF345" s="9" t="str">
        <f>IFERROR(INDEX('WIP-ERC'!E:E,MATCH(B345, 'WIP-ERC'!B:B,0)),"")</f>
        <v/>
      </c>
      <c r="AG345" s="81" t="str">
        <f>IFERROR(IF(INDEX('WIP-ERC'!G:G,MATCH(B345,'WIP-ERC'!B:B,0))="","",(INDEX('WIP-ERC'!G:G,MATCH(B345,'WIP-ERC'!B:B,0)))),"")</f>
        <v/>
      </c>
      <c r="AH345" s="81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282" t="str">
        <f t="shared" si="86"/>
        <v>CD2+25</v>
      </c>
      <c r="BE345" s="334" t="s">
        <v>748</v>
      </c>
      <c r="BF345" s="334" t="s">
        <v>741</v>
      </c>
      <c r="BG345" s="334" t="s">
        <v>741</v>
      </c>
    </row>
    <row r="346" spans="1:59" s="93" customFormat="1" ht="17.5" x14ac:dyDescent="0.35">
      <c r="A346" s="22">
        <f t="shared" si="87"/>
        <v>328</v>
      </c>
      <c r="B346" s="30" t="s">
        <v>694</v>
      </c>
      <c r="C346" s="30" t="s">
        <v>385</v>
      </c>
      <c r="D346" s="56"/>
      <c r="E346" s="123">
        <v>246</v>
      </c>
      <c r="F346" s="123">
        <v>246</v>
      </c>
      <c r="G346" s="26" t="str">
        <f>IFERROR(INDEX('WIP-FDN'!D:D,MATCH('Master Sheet'!B346, 'WIP-FDN'!B:B,0)),"")</f>
        <v/>
      </c>
      <c r="H346" s="30"/>
      <c r="I346" s="312"/>
      <c r="J346" s="30"/>
      <c r="K346" s="30"/>
      <c r="L346" s="30"/>
      <c r="M346" s="116" t="s">
        <v>53</v>
      </c>
      <c r="N346" s="117" t="s">
        <v>172</v>
      </c>
      <c r="O346" s="118">
        <v>45412</v>
      </c>
      <c r="P346" s="117" t="s">
        <v>53</v>
      </c>
      <c r="Q346" s="117" t="s">
        <v>181</v>
      </c>
      <c r="R346" s="118">
        <v>45445</v>
      </c>
      <c r="S346" s="117"/>
      <c r="T346" s="117"/>
      <c r="U346" s="118"/>
      <c r="V346" s="34"/>
      <c r="W346" s="29" t="str">
        <f t="array" ref="W346">IF((Y346&lt;&gt;"")*(Z346=""), "WIP", IF((Y346&lt;&gt;"")*(Z346&lt;&gt;""), "Completed", ""))</f>
        <v/>
      </c>
      <c r="X346" s="9" t="str">
        <f t="array" ref="X346">IFERROR(INDEX('WIP-FDN'!E:E, MATCH(1, ('WIP-FDN'!B:B='Master Sheet'!B346)*1, 0)), "")</f>
        <v/>
      </c>
      <c r="Y346" s="81" t="str">
        <f t="array" ref="Y346">IFERROR(IF(INDEX('WIP-FDN'!G:G, MATCH(1, ('WIP-FDN'!B:B=B346)*1, 0)) = "", "", INDEX('WIP-FDN'!G:G, MATCH(1, ('WIP-FDN'!B:B=B346)*1, 0))), "")</f>
        <v/>
      </c>
      <c r="Z346" s="81" t="str">
        <f t="array" ref="Z346">IFERROR(IF(INDEX('WIP-FDN'!H:H, MATCH(1, ('WIP-FDN'!B:B=B346)*1, 0)) = "", "", INDEX('WIP-FDN'!H:H, MATCH(1, ('WIP-FDN'!B:B=B346)*1, 0))), "")</f>
        <v/>
      </c>
      <c r="AA346" s="9"/>
      <c r="AB346" s="9" t="str">
        <f t="shared" si="78"/>
        <v/>
      </c>
      <c r="AC346" s="81"/>
      <c r="AD346" s="81"/>
      <c r="AE346" s="9" t="str">
        <f>IF(AND(AG346&lt;&gt;"", AH346=""), "WIP", IF(AND(AG346&lt;&gt;"", AH346&lt;&gt;""), "Completed", ""))</f>
        <v/>
      </c>
      <c r="AF346" s="9" t="str">
        <f>IFERROR(INDEX('WIP-ERC'!E:E,MATCH(B346, 'WIP-ERC'!B:B,0)),"")</f>
        <v/>
      </c>
      <c r="AG346" s="81" t="str">
        <f>IFERROR(IF(INDEX('WIP-ERC'!G:G,MATCH(B346,'WIP-ERC'!B:B,0))="","",(INDEX('WIP-ERC'!G:G,MATCH(B346,'WIP-ERC'!B:B,0)))),"")</f>
        <v/>
      </c>
      <c r="AH346" s="81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282" t="str">
        <f t="shared" si="86"/>
        <v>CDA+9</v>
      </c>
      <c r="BE346" s="334" t="s">
        <v>748</v>
      </c>
      <c r="BF346" s="334" t="s">
        <v>741</v>
      </c>
      <c r="BG346" s="334" t="s">
        <v>741</v>
      </c>
    </row>
    <row r="347" spans="1:59" s="93" customFormat="1" ht="17.5" x14ac:dyDescent="0.35">
      <c r="A347" s="22">
        <f t="shared" si="87"/>
        <v>329</v>
      </c>
      <c r="B347" s="30" t="s">
        <v>504</v>
      </c>
      <c r="C347" s="30" t="s">
        <v>363</v>
      </c>
      <c r="D347" s="56" t="s">
        <v>505</v>
      </c>
      <c r="E347" s="332">
        <v>381.74900000000002</v>
      </c>
      <c r="F347" s="332">
        <v>381.74900000000002</v>
      </c>
      <c r="G347" s="26" t="str">
        <f>IFERROR(INDEX('WIP-FDN'!D:D,MATCH('Master Sheet'!B347, 'WIP-FDN'!B:B,0)),"")</f>
        <v/>
      </c>
      <c r="H347" s="30"/>
      <c r="I347" s="312" t="s">
        <v>696</v>
      </c>
      <c r="J347" s="30"/>
      <c r="K347" s="30"/>
      <c r="L347" s="30"/>
      <c r="M347" s="26" t="s">
        <v>53</v>
      </c>
      <c r="N347" s="29" t="s">
        <v>172</v>
      </c>
      <c r="O347" s="85">
        <v>45412</v>
      </c>
      <c r="P347" s="29" t="s">
        <v>53</v>
      </c>
      <c r="Q347" s="29" t="s">
        <v>230</v>
      </c>
      <c r="R347" s="85">
        <v>45445</v>
      </c>
      <c r="S347" s="29" t="s">
        <v>53</v>
      </c>
      <c r="T347" s="29" t="s">
        <v>230</v>
      </c>
      <c r="U347" s="85">
        <v>45493</v>
      </c>
      <c r="V347" s="34"/>
      <c r="W347" s="29" t="str">
        <f t="array" ref="W347">IF((Y347&lt;&gt;"")*(Z347=""), "WIP", IF((Y347&lt;&gt;"")*(Z347&lt;&gt;""), "Completed", ""))</f>
        <v/>
      </c>
      <c r="X347" s="9" t="str">
        <f t="array" ref="X347">IFERROR(INDEX('WIP-FDN'!E:E, MATCH(1, ('WIP-FDN'!B:B='Master Sheet'!B347)*1, 0)), "")</f>
        <v/>
      </c>
      <c r="Y347" s="81" t="str">
        <f t="array" ref="Y347">IFERROR(IF(INDEX('WIP-FDN'!G:G, MATCH(1, ('WIP-FDN'!B:B=B347)*1, 0)) = "", "", INDEX('WIP-FDN'!G:G, MATCH(1, ('WIP-FDN'!B:B=B347)*1, 0))), "")</f>
        <v/>
      </c>
      <c r="Z347" s="81" t="str">
        <f t="array" ref="Z347">IFERROR(IF(INDEX('WIP-FDN'!H:H, MATCH(1, ('WIP-FDN'!B:B=B347)*1, 0)) = "", "", INDEX('WIP-FDN'!H:H, MATCH(1, ('WIP-FDN'!B:B=B347)*1, 0))), "")</f>
        <v/>
      </c>
      <c r="AA347" s="9"/>
      <c r="AB347" s="9" t="str">
        <f t="shared" si="78"/>
        <v/>
      </c>
      <c r="AC347" s="81"/>
      <c r="AD347" s="81"/>
      <c r="AE347" s="9" t="str">
        <f>IF(AND(AG347&lt;&gt;"", AH347=""), "WIP", IF(AND(AG347&lt;&gt;"", AH347&lt;&gt;""), "Completed", ""))</f>
        <v/>
      </c>
      <c r="AF347" s="9" t="str">
        <f>IFERROR(INDEX('WIP-ERC'!E:E,MATCH(B347, 'WIP-ERC'!B:B,0)),"")</f>
        <v/>
      </c>
      <c r="AG347" s="81" t="str">
        <f>IFERROR(IF(INDEX('WIP-ERC'!G:G,MATCH(B347,'WIP-ERC'!B:B,0))="","",(INDEX('WIP-ERC'!G:G,MATCH(B347,'WIP-ERC'!B:B,0)))),"")</f>
        <v/>
      </c>
      <c r="AH347" s="81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282" t="str">
        <f t="shared" si="86"/>
        <v>CDC2+0</v>
      </c>
      <c r="BE347" s="334" t="s">
        <v>748</v>
      </c>
      <c r="BF347" s="334" t="s">
        <v>741</v>
      </c>
      <c r="BG347" s="334" t="s">
        <v>741</v>
      </c>
    </row>
    <row r="348" spans="1:59" s="93" customFormat="1" ht="17.5" x14ac:dyDescent="0.35">
      <c r="A348" s="22">
        <f t="shared" si="87"/>
        <v>330</v>
      </c>
      <c r="B348" s="30" t="s">
        <v>506</v>
      </c>
      <c r="C348" s="276" t="s">
        <v>93</v>
      </c>
      <c r="D348" s="56" t="s">
        <v>207</v>
      </c>
      <c r="E348" s="332">
        <v>351.15899999999999</v>
      </c>
      <c r="F348" s="332">
        <v>351.15899999999999</v>
      </c>
      <c r="G348" s="26" t="str">
        <f>IFERROR(INDEX('WIP-FDN'!D:D,MATCH('Master Sheet'!B348, 'WIP-FDN'!B:B,0)),"")</f>
        <v/>
      </c>
      <c r="H348" s="30"/>
      <c r="I348" s="34"/>
      <c r="J348" s="30"/>
      <c r="K348" s="30"/>
      <c r="L348" s="30"/>
      <c r="M348" s="26" t="s">
        <v>53</v>
      </c>
      <c r="N348" s="29" t="s">
        <v>172</v>
      </c>
      <c r="O348" s="85">
        <v>45412</v>
      </c>
      <c r="P348" s="29" t="s">
        <v>53</v>
      </c>
      <c r="Q348" s="29" t="s">
        <v>230</v>
      </c>
      <c r="R348" s="85">
        <v>45445</v>
      </c>
      <c r="S348" s="29" t="s">
        <v>53</v>
      </c>
      <c r="T348" s="29" t="s">
        <v>230</v>
      </c>
      <c r="U348" s="85">
        <v>45493</v>
      </c>
      <c r="V348" s="34"/>
      <c r="W348" s="29" t="str">
        <f t="array" ref="W348">IF((Y348&lt;&gt;"")*(Z348=""), "WIP", IF((Y348&lt;&gt;"")*(Z348&lt;&gt;""), "Completed", ""))</f>
        <v/>
      </c>
      <c r="X348" s="9" t="str">
        <f t="array" ref="X348">IFERROR(INDEX('WIP-FDN'!E:E, MATCH(1, ('WIP-FDN'!B:B='Master Sheet'!B348)*1, 0)), "")</f>
        <v/>
      </c>
      <c r="Y348" s="81" t="str">
        <f t="array" ref="Y348">IFERROR(IF(INDEX('WIP-FDN'!G:G, MATCH(1, ('WIP-FDN'!B:B=B348)*1, 0)) = "", "", INDEX('WIP-FDN'!G:G, MATCH(1, ('WIP-FDN'!B:B=B348)*1, 0))), "")</f>
        <v/>
      </c>
      <c r="Z348" s="81" t="str">
        <f t="array" ref="Z348">IFERROR(IF(INDEX('WIP-FDN'!H:H, MATCH(1, ('WIP-FDN'!B:B=B348)*1, 0)) = "", "", INDEX('WIP-FDN'!H:H, MATCH(1, ('WIP-FDN'!B:B=B348)*1, 0))), "")</f>
        <v/>
      </c>
      <c r="AA348" s="9"/>
      <c r="AB348" s="9" t="str">
        <f t="shared" si="78"/>
        <v/>
      </c>
      <c r="AC348" s="81"/>
      <c r="AD348" s="81"/>
      <c r="AE348" s="9" t="str">
        <f t="shared" ref="AE348:AE352" si="88">IF(AND(AG348&lt;&gt;"", AH348=""), "WIP", IF(AND(AG348&lt;&gt;"", AH348&lt;&gt;""), "Completed", ""))</f>
        <v/>
      </c>
      <c r="AF348" s="9" t="str">
        <f>IFERROR(INDEX('WIP-ERC'!E:E,MATCH(B348, 'WIP-ERC'!B:B,0)),"")</f>
        <v/>
      </c>
      <c r="AG348" s="81" t="str">
        <f>IFERROR(IF(INDEX('WIP-ERC'!G:G,MATCH(B348,'WIP-ERC'!B:B,0))="","",(INDEX('WIP-ERC'!G:G,MATCH(B348,'WIP-ERC'!B:B,0)))),"")</f>
        <v/>
      </c>
      <c r="AH348" s="81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282" t="str">
        <f t="shared" si="86"/>
        <v>CDA+0</v>
      </c>
      <c r="BE348" s="334" t="s">
        <v>748</v>
      </c>
      <c r="BF348" s="334" t="s">
        <v>741</v>
      </c>
      <c r="BG348" s="334" t="s">
        <v>741</v>
      </c>
    </row>
    <row r="349" spans="1:59" s="93" customFormat="1" ht="17.5" x14ac:dyDescent="0.35">
      <c r="A349" s="22">
        <f t="shared" si="87"/>
        <v>331</v>
      </c>
      <c r="B349" s="30" t="s">
        <v>507</v>
      </c>
      <c r="C349" s="276" t="s">
        <v>93</v>
      </c>
      <c r="D349" s="56" t="s">
        <v>207</v>
      </c>
      <c r="E349" s="332">
        <v>382.57499999999999</v>
      </c>
      <c r="F349" s="332">
        <v>382.57499999999999</v>
      </c>
      <c r="G349" s="26" t="str">
        <f>IFERROR(INDEX('WIP-FDN'!D:D,MATCH('Master Sheet'!B349, 'WIP-FDN'!B:B,0)),"")</f>
        <v/>
      </c>
      <c r="H349" s="30"/>
      <c r="I349" s="34"/>
      <c r="J349" s="30"/>
      <c r="K349" s="30"/>
      <c r="L349" s="30"/>
      <c r="M349" s="26" t="s">
        <v>53</v>
      </c>
      <c r="N349" s="29" t="s">
        <v>172</v>
      </c>
      <c r="O349" s="85">
        <v>45412</v>
      </c>
      <c r="P349" s="29" t="s">
        <v>53</v>
      </c>
      <c r="Q349" s="29" t="s">
        <v>230</v>
      </c>
      <c r="R349" s="85">
        <v>45445</v>
      </c>
      <c r="S349" s="29" t="s">
        <v>53</v>
      </c>
      <c r="T349" s="29" t="s">
        <v>230</v>
      </c>
      <c r="U349" s="85">
        <v>45493</v>
      </c>
      <c r="V349" s="34"/>
      <c r="W349" s="29" t="str">
        <f t="array" ref="W349">IF((Y349&lt;&gt;"")*(Z349=""), "WIP", IF((Y349&lt;&gt;"")*(Z349&lt;&gt;""), "Completed", ""))</f>
        <v/>
      </c>
      <c r="X349" s="9" t="str">
        <f t="array" ref="X349">IFERROR(INDEX('WIP-FDN'!E:E, MATCH(1, ('WIP-FDN'!B:B='Master Sheet'!B349)*1, 0)), "")</f>
        <v/>
      </c>
      <c r="Y349" s="81" t="str">
        <f t="array" ref="Y349">IFERROR(IF(INDEX('WIP-FDN'!G:G, MATCH(1, ('WIP-FDN'!B:B=B349)*1, 0)) = "", "", INDEX('WIP-FDN'!G:G, MATCH(1, ('WIP-FDN'!B:B=B349)*1, 0))), "")</f>
        <v/>
      </c>
      <c r="Z349" s="81" t="str">
        <f t="array" ref="Z349">IFERROR(IF(INDEX('WIP-FDN'!H:H, MATCH(1, ('WIP-FDN'!B:B=B349)*1, 0)) = "", "", INDEX('WIP-FDN'!H:H, MATCH(1, ('WIP-FDN'!B:B=B349)*1, 0))), "")</f>
        <v/>
      </c>
      <c r="AA349" s="9"/>
      <c r="AB349" s="9" t="str">
        <f t="shared" ref="AB349:AB357" si="89">X349</f>
        <v/>
      </c>
      <c r="AC349" s="81"/>
      <c r="AD349" s="81"/>
      <c r="AE349" s="9" t="str">
        <f t="shared" si="88"/>
        <v/>
      </c>
      <c r="AF349" s="9" t="str">
        <f>IFERROR(INDEX('WIP-ERC'!E:E,MATCH(B349, 'WIP-ERC'!B:B,0)),"")</f>
        <v/>
      </c>
      <c r="AG349" s="81" t="str">
        <f>IFERROR(IF(INDEX('WIP-ERC'!G:G,MATCH(B349,'WIP-ERC'!B:B,0))="","",(INDEX('WIP-ERC'!G:G,MATCH(B349,'WIP-ERC'!B:B,0)))),"")</f>
        <v/>
      </c>
      <c r="AH349" s="81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282" t="str">
        <f t="shared" si="86"/>
        <v>CDA+0</v>
      </c>
      <c r="BE349" s="334" t="s">
        <v>748</v>
      </c>
      <c r="BF349" s="334" t="s">
        <v>741</v>
      </c>
      <c r="BG349" s="334" t="s">
        <v>741</v>
      </c>
    </row>
    <row r="350" spans="1:59" s="93" customFormat="1" ht="17.5" x14ac:dyDescent="0.35">
      <c r="A350" s="22">
        <f t="shared" si="87"/>
        <v>332</v>
      </c>
      <c r="B350" s="30" t="s">
        <v>508</v>
      </c>
      <c r="C350" s="276" t="s">
        <v>93</v>
      </c>
      <c r="D350" s="56" t="s">
        <v>207</v>
      </c>
      <c r="E350" s="332">
        <v>391.03300000000002</v>
      </c>
      <c r="F350" s="332">
        <v>391.03300000000002</v>
      </c>
      <c r="G350" s="26" t="str">
        <f>IFERROR(INDEX('WIP-FDN'!D:D,MATCH('Master Sheet'!B350, 'WIP-FDN'!B:B,0)),"")</f>
        <v/>
      </c>
      <c r="H350" s="30"/>
      <c r="I350" s="34"/>
      <c r="J350" s="30"/>
      <c r="K350" s="30"/>
      <c r="L350" s="30"/>
      <c r="M350" s="26" t="s">
        <v>53</v>
      </c>
      <c r="N350" s="29" t="s">
        <v>172</v>
      </c>
      <c r="O350" s="85">
        <v>45412</v>
      </c>
      <c r="P350" s="29" t="s">
        <v>53</v>
      </c>
      <c r="Q350" s="29" t="s">
        <v>230</v>
      </c>
      <c r="R350" s="85">
        <v>45445</v>
      </c>
      <c r="S350" s="29" t="s">
        <v>53</v>
      </c>
      <c r="T350" s="29" t="s">
        <v>230</v>
      </c>
      <c r="U350" s="85">
        <v>45493</v>
      </c>
      <c r="V350" s="34"/>
      <c r="W350" s="29" t="str">
        <f t="array" ref="W350">IF((Y350&lt;&gt;"")*(Z350=""), "WIP", IF((Y350&lt;&gt;"")*(Z350&lt;&gt;""), "Completed", ""))</f>
        <v/>
      </c>
      <c r="X350" s="9" t="str">
        <f t="array" ref="X350">IFERROR(INDEX('WIP-FDN'!E:E, MATCH(1, ('WIP-FDN'!B:B='Master Sheet'!B350)*1, 0)), "")</f>
        <v/>
      </c>
      <c r="Y350" s="81" t="str">
        <f t="array" ref="Y350">IFERROR(IF(INDEX('WIP-FDN'!G:G, MATCH(1, ('WIP-FDN'!B:B=B350)*1, 0)) = "", "", INDEX('WIP-FDN'!G:G, MATCH(1, ('WIP-FDN'!B:B=B350)*1, 0))), "")</f>
        <v/>
      </c>
      <c r="Z350" s="81" t="str">
        <f t="array" ref="Z350">IFERROR(IF(INDEX('WIP-FDN'!H:H, MATCH(1, ('WIP-FDN'!B:B=B350)*1, 0)) = "", "", INDEX('WIP-FDN'!H:H, MATCH(1, ('WIP-FDN'!B:B=B350)*1, 0))), "")</f>
        <v/>
      </c>
      <c r="AA350" s="9"/>
      <c r="AB350" s="9" t="str">
        <f t="shared" si="89"/>
        <v/>
      </c>
      <c r="AC350" s="81"/>
      <c r="AD350" s="81"/>
      <c r="AE350" s="9" t="str">
        <f t="shared" si="88"/>
        <v/>
      </c>
      <c r="AF350" s="9" t="str">
        <f>IFERROR(INDEX('WIP-ERC'!E:E,MATCH(B350, 'WIP-ERC'!B:B,0)),"")</f>
        <v/>
      </c>
      <c r="AG350" s="81" t="str">
        <f>IFERROR(IF(INDEX('WIP-ERC'!G:G,MATCH(B350,'WIP-ERC'!B:B,0))="","",(INDEX('WIP-ERC'!G:G,MATCH(B350,'WIP-ERC'!B:B,0)))),"")</f>
        <v/>
      </c>
      <c r="AH350" s="81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282" t="str">
        <f t="shared" si="86"/>
        <v>CDA+0</v>
      </c>
      <c r="BE350" s="334" t="s">
        <v>789</v>
      </c>
      <c r="BF350" s="334" t="s">
        <v>790</v>
      </c>
      <c r="BG350" s="334" t="s">
        <v>741</v>
      </c>
    </row>
    <row r="351" spans="1:59" s="93" customFormat="1" ht="17.5" x14ac:dyDescent="0.35">
      <c r="A351" s="22">
        <f t="shared" si="87"/>
        <v>333</v>
      </c>
      <c r="B351" s="30" t="s">
        <v>509</v>
      </c>
      <c r="C351" s="276" t="s">
        <v>408</v>
      </c>
      <c r="D351" s="56" t="s">
        <v>207</v>
      </c>
      <c r="E351" s="332">
        <v>395.69600000000003</v>
      </c>
      <c r="F351" s="332">
        <v>395.69600000000003</v>
      </c>
      <c r="G351" s="26" t="str">
        <f>IFERROR(INDEX('WIP-FDN'!D:D,MATCH('Master Sheet'!B351, 'WIP-FDN'!B:B,0)),"")</f>
        <v/>
      </c>
      <c r="H351" s="30"/>
      <c r="I351" s="34"/>
      <c r="J351" s="30"/>
      <c r="K351" s="30"/>
      <c r="L351" s="30"/>
      <c r="M351" s="26" t="s">
        <v>53</v>
      </c>
      <c r="N351" s="29" t="s">
        <v>172</v>
      </c>
      <c r="O351" s="85">
        <v>45412</v>
      </c>
      <c r="P351" s="29" t="s">
        <v>53</v>
      </c>
      <c r="Q351" s="29" t="s">
        <v>230</v>
      </c>
      <c r="R351" s="85">
        <v>45445</v>
      </c>
      <c r="S351" s="29" t="s">
        <v>53</v>
      </c>
      <c r="T351" s="29" t="s">
        <v>230</v>
      </c>
      <c r="U351" s="85">
        <v>45493</v>
      </c>
      <c r="V351" s="34"/>
      <c r="W351" s="29" t="str">
        <f t="array" ref="W351">IF((Y351&lt;&gt;"")*(Z351=""), "WIP", IF((Y351&lt;&gt;"")*(Z351&lt;&gt;""), "Completed", ""))</f>
        <v/>
      </c>
      <c r="X351" s="9" t="str">
        <f t="array" ref="X351">IFERROR(INDEX('WIP-FDN'!E:E, MATCH(1, ('WIP-FDN'!B:B='Master Sheet'!B351)*1, 0)), "")</f>
        <v/>
      </c>
      <c r="Y351" s="81" t="str">
        <f t="array" ref="Y351">IFERROR(IF(INDEX('WIP-FDN'!G:G, MATCH(1, ('WIP-FDN'!B:B=B351)*1, 0)) = "", "", INDEX('WIP-FDN'!G:G, MATCH(1, ('WIP-FDN'!B:B=B351)*1, 0))), "")</f>
        <v/>
      </c>
      <c r="Z351" s="81" t="str">
        <f t="array" ref="Z351">IFERROR(IF(INDEX('WIP-FDN'!H:H, MATCH(1, ('WIP-FDN'!B:B=B351)*1, 0)) = "", "", INDEX('WIP-FDN'!H:H, MATCH(1, ('WIP-FDN'!B:B=B351)*1, 0))), "")</f>
        <v/>
      </c>
      <c r="AA351" s="9"/>
      <c r="AB351" s="9" t="str">
        <f t="shared" si="89"/>
        <v/>
      </c>
      <c r="AC351" s="81"/>
      <c r="AD351" s="81"/>
      <c r="AE351" s="9" t="str">
        <f t="shared" si="88"/>
        <v/>
      </c>
      <c r="AF351" s="9" t="str">
        <f>IFERROR(INDEX('WIP-ERC'!E:E,MATCH(B351, 'WIP-ERC'!B:B,0)),"")</f>
        <v/>
      </c>
      <c r="AG351" s="81" t="str">
        <f>IFERROR(IF(INDEX('WIP-ERC'!G:G,MATCH(B351,'WIP-ERC'!B:B,0))="","",(INDEX('WIP-ERC'!G:G,MATCH(B351,'WIP-ERC'!B:B,0)))),"")</f>
        <v/>
      </c>
      <c r="AH351" s="81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282" t="str">
        <f t="shared" si="86"/>
        <v>CDB1+0</v>
      </c>
      <c r="BE351" s="334" t="s">
        <v>789</v>
      </c>
      <c r="BF351" s="334" t="s">
        <v>790</v>
      </c>
      <c r="BG351" s="334" t="s">
        <v>741</v>
      </c>
    </row>
    <row r="352" spans="1:59" s="93" customFormat="1" ht="17.5" x14ac:dyDescent="0.35">
      <c r="A352" s="22">
        <f t="shared" si="87"/>
        <v>334</v>
      </c>
      <c r="B352" s="30" t="s">
        <v>510</v>
      </c>
      <c r="C352" s="276" t="s">
        <v>93</v>
      </c>
      <c r="D352" s="56" t="s">
        <v>207</v>
      </c>
      <c r="E352" s="332">
        <v>385.00700000000001</v>
      </c>
      <c r="F352" s="332">
        <v>385.00700000000001</v>
      </c>
      <c r="G352" s="26" t="str">
        <f>IFERROR(INDEX('WIP-FDN'!D:D,MATCH('Master Sheet'!B352, 'WIP-FDN'!B:B,0)),"")</f>
        <v/>
      </c>
      <c r="H352" s="30"/>
      <c r="I352" s="34"/>
      <c r="J352" s="30"/>
      <c r="K352" s="30"/>
      <c r="L352" s="30"/>
      <c r="M352" s="26" t="s">
        <v>53</v>
      </c>
      <c r="N352" s="29" t="s">
        <v>172</v>
      </c>
      <c r="O352" s="85">
        <v>45412</v>
      </c>
      <c r="P352" s="29" t="s">
        <v>53</v>
      </c>
      <c r="Q352" s="29" t="s">
        <v>230</v>
      </c>
      <c r="R352" s="85">
        <v>45445</v>
      </c>
      <c r="S352" s="29" t="s">
        <v>53</v>
      </c>
      <c r="T352" s="29" t="s">
        <v>230</v>
      </c>
      <c r="U352" s="85">
        <v>45493</v>
      </c>
      <c r="V352" s="34"/>
      <c r="W352" s="29" t="str">
        <f t="array" ref="W352">IF((Y352&lt;&gt;"")*(Z352=""), "WIP", IF((Y352&lt;&gt;"")*(Z352&lt;&gt;""), "Completed", ""))</f>
        <v/>
      </c>
      <c r="X352" s="9" t="str">
        <f t="array" ref="X352">IFERROR(INDEX('WIP-FDN'!E:E, MATCH(1, ('WIP-FDN'!B:B='Master Sheet'!B352)*1, 0)), "")</f>
        <v/>
      </c>
      <c r="Y352" s="81" t="str">
        <f t="array" ref="Y352">IFERROR(IF(INDEX('WIP-FDN'!G:G, MATCH(1, ('WIP-FDN'!B:B=B352)*1, 0)) = "", "", INDEX('WIP-FDN'!G:G, MATCH(1, ('WIP-FDN'!B:B=B352)*1, 0))), "")</f>
        <v/>
      </c>
      <c r="Z352" s="81" t="str">
        <f t="array" ref="Z352">IFERROR(IF(INDEX('WIP-FDN'!H:H, MATCH(1, ('WIP-FDN'!B:B=B352)*1, 0)) = "", "", INDEX('WIP-FDN'!H:H, MATCH(1, ('WIP-FDN'!B:B=B352)*1, 0))), "")</f>
        <v/>
      </c>
      <c r="AA352" s="9" t="e">
        <f t="shared" ref="AA352:AA355" si="90">IF(AND(AC352&lt;&gt;"", AD352=""), "WIP", IF(AND(AC352&lt;&gt;"", AD352&lt;&gt;""), "Completed", ""))</f>
        <v>#REF!</v>
      </c>
      <c r="AB352" s="9" t="str">
        <f t="shared" si="89"/>
        <v/>
      </c>
      <c r="AC352" s="81" t="e">
        <f>INDEX(#REF!, MATCH('Master Sheet'!B352,#REF!, 0))</f>
        <v>#REF!</v>
      </c>
      <c r="AD352" s="81" t="e">
        <f>INDEX(#REF!, MATCH('Master Sheet'!B352,#REF!, 0))</f>
        <v>#REF!</v>
      </c>
      <c r="AE352" s="9" t="str">
        <f t="shared" si="88"/>
        <v/>
      </c>
      <c r="AF352" s="9" t="str">
        <f>IFERROR(INDEX('WIP-ERC'!E:E,MATCH(B352, 'WIP-ERC'!B:B,0)),"")</f>
        <v/>
      </c>
      <c r="AG352" s="81" t="str">
        <f>IFERROR(IF(INDEX('WIP-ERC'!G:G,MATCH(B352,'WIP-ERC'!B:B,0))="","",(INDEX('WIP-ERC'!G:G,MATCH(B352,'WIP-ERC'!B:B,0)))),"")</f>
        <v/>
      </c>
      <c r="AH352" s="81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282" t="str">
        <f t="shared" si="86"/>
        <v>CDA+0</v>
      </c>
      <c r="BE352" s="334" t="s">
        <v>789</v>
      </c>
      <c r="BF352" s="334" t="s">
        <v>790</v>
      </c>
      <c r="BG352" s="334" t="s">
        <v>741</v>
      </c>
    </row>
    <row r="353" spans="1:59" s="93" customFormat="1" ht="17.5" x14ac:dyDescent="0.35">
      <c r="A353" s="22">
        <f t="shared" si="87"/>
        <v>335</v>
      </c>
      <c r="B353" s="30" t="s">
        <v>511</v>
      </c>
      <c r="C353" s="276" t="s">
        <v>93</v>
      </c>
      <c r="D353" s="56" t="s">
        <v>207</v>
      </c>
      <c r="E353" s="332">
        <v>367.25</v>
      </c>
      <c r="F353" s="332">
        <v>367.25</v>
      </c>
      <c r="G353" s="26" t="str">
        <f>IFERROR(INDEX('WIP-FDN'!D:D,MATCH('Master Sheet'!B353, 'WIP-FDN'!B:B,0)),"")</f>
        <v/>
      </c>
      <c r="H353" s="30"/>
      <c r="I353" s="34"/>
      <c r="J353" s="30"/>
      <c r="K353" s="30"/>
      <c r="L353" s="30"/>
      <c r="M353" s="26" t="s">
        <v>53</v>
      </c>
      <c r="N353" s="29" t="s">
        <v>172</v>
      </c>
      <c r="O353" s="85">
        <v>45412</v>
      </c>
      <c r="P353" s="29" t="s">
        <v>53</v>
      </c>
      <c r="Q353" s="29" t="s">
        <v>230</v>
      </c>
      <c r="R353" s="85">
        <v>45445</v>
      </c>
      <c r="S353" s="29" t="s">
        <v>53</v>
      </c>
      <c r="T353" s="29" t="s">
        <v>230</v>
      </c>
      <c r="U353" s="85">
        <v>45493</v>
      </c>
      <c r="V353" s="34"/>
      <c r="W353" s="29" t="str">
        <f t="array" ref="W353">IF((Y353&lt;&gt;"")*(Z353=""), "WIP", IF((Y353&lt;&gt;"")*(Z353&lt;&gt;""), "Completed", ""))</f>
        <v/>
      </c>
      <c r="X353" s="9" t="str">
        <f t="array" ref="X353">IFERROR(INDEX('WIP-FDN'!E:E, MATCH(1, ('WIP-FDN'!B:B='Master Sheet'!B353)*1, 0)), "")</f>
        <v/>
      </c>
      <c r="Y353" s="81" t="str">
        <f t="array" ref="Y353">IFERROR(IF(INDEX('WIP-FDN'!G:G, MATCH(1, ('WIP-FDN'!B:B=B353)*1, 0)) = "", "", INDEX('WIP-FDN'!G:G, MATCH(1, ('WIP-FDN'!B:B=B353)*1, 0))), "")</f>
        <v/>
      </c>
      <c r="Z353" s="81" t="str">
        <f t="array" ref="Z353">IFERROR(IF(INDEX('WIP-FDN'!H:H, MATCH(1, ('WIP-FDN'!B:B=B353)*1, 0)) = "", "", INDEX('WIP-FDN'!H:H, MATCH(1, ('WIP-FDN'!B:B=B353)*1, 0))), "")</f>
        <v/>
      </c>
      <c r="AA353" s="9" t="e">
        <f t="shared" si="90"/>
        <v>#REF!</v>
      </c>
      <c r="AB353" s="9" t="str">
        <f t="shared" si="89"/>
        <v/>
      </c>
      <c r="AC353" s="81" t="e">
        <f>INDEX(#REF!, MATCH('Master Sheet'!B353,#REF!, 0))</f>
        <v>#REF!</v>
      </c>
      <c r="AD353" s="81" t="e">
        <f>INDEX(#REF!, MATCH('Master Sheet'!B353,#REF!, 0))</f>
        <v>#REF!</v>
      </c>
      <c r="AE353" s="9" t="str">
        <f>IF(AND(AG353&lt;&gt;"", AH353=""), "WIP", IF(AND(AG353&lt;&gt;"", AH353&lt;&gt;""), "Completed", ""))</f>
        <v/>
      </c>
      <c r="AF353" s="9" t="str">
        <f>IFERROR(INDEX('WIP-ERC'!E:E,MATCH(B353, 'WIP-ERC'!B:B,0)),"")</f>
        <v/>
      </c>
      <c r="AG353" s="81" t="str">
        <f>IFERROR(IF(INDEX('WIP-ERC'!G:G,MATCH(B353,'WIP-ERC'!B:B,0))="","",(INDEX('WIP-ERC'!G:G,MATCH(B353,'WIP-ERC'!B:B,0)))),"")</f>
        <v/>
      </c>
      <c r="AH353" s="81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282" t="str">
        <f t="shared" si="86"/>
        <v>CDA+0</v>
      </c>
      <c r="BE353" s="334" t="s">
        <v>789</v>
      </c>
      <c r="BF353" s="334" t="s">
        <v>790</v>
      </c>
      <c r="BG353" s="334" t="s">
        <v>741</v>
      </c>
    </row>
    <row r="354" spans="1:59" s="93" customFormat="1" ht="17.5" x14ac:dyDescent="0.35">
      <c r="A354" s="22">
        <f t="shared" si="87"/>
        <v>336</v>
      </c>
      <c r="B354" s="30" t="s">
        <v>512</v>
      </c>
      <c r="C354" s="276" t="s">
        <v>130</v>
      </c>
      <c r="D354" s="56" t="s">
        <v>207</v>
      </c>
      <c r="E354" s="332">
        <v>380.82</v>
      </c>
      <c r="F354" s="332">
        <v>380.82</v>
      </c>
      <c r="G354" s="26" t="str">
        <f>IFERROR(INDEX('WIP-FDN'!D:D,MATCH('Master Sheet'!B354, 'WIP-FDN'!B:B,0)),"")</f>
        <v/>
      </c>
      <c r="H354" s="30"/>
      <c r="I354" s="34"/>
      <c r="J354" s="30"/>
      <c r="K354" s="30"/>
      <c r="L354" s="30"/>
      <c r="M354" s="26" t="s">
        <v>53</v>
      </c>
      <c r="N354" s="29" t="s">
        <v>172</v>
      </c>
      <c r="O354" s="85">
        <v>45412</v>
      </c>
      <c r="P354" s="29" t="s">
        <v>53</v>
      </c>
      <c r="Q354" s="29" t="s">
        <v>230</v>
      </c>
      <c r="R354" s="85">
        <v>45445</v>
      </c>
      <c r="S354" s="29" t="s">
        <v>53</v>
      </c>
      <c r="T354" s="29" t="s">
        <v>230</v>
      </c>
      <c r="U354" s="85">
        <v>45493</v>
      </c>
      <c r="V354" s="34"/>
      <c r="W354" s="29" t="str">
        <f t="array" ref="W354">IF((Y354&lt;&gt;"")*(Z354=""), "WIP", IF((Y354&lt;&gt;"")*(Z354&lt;&gt;""), "Completed", ""))</f>
        <v/>
      </c>
      <c r="X354" s="9" t="str">
        <f t="array" ref="X354">IFERROR(INDEX('WIP-FDN'!E:E, MATCH(1, ('WIP-FDN'!B:B='Master Sheet'!B354)*1, 0)), "")</f>
        <v/>
      </c>
      <c r="Y354" s="81" t="str">
        <f t="array" ref="Y354">IFERROR(IF(INDEX('WIP-FDN'!G:G, MATCH(1, ('WIP-FDN'!B:B=B354)*1, 0)) = "", "", INDEX('WIP-FDN'!G:G, MATCH(1, ('WIP-FDN'!B:B=B354)*1, 0))), "")</f>
        <v/>
      </c>
      <c r="Z354" s="81" t="str">
        <f t="array" ref="Z354">IFERROR(IF(INDEX('WIP-FDN'!H:H, MATCH(1, ('WIP-FDN'!B:B=B354)*1, 0)) = "", "", INDEX('WIP-FDN'!H:H, MATCH(1, ('WIP-FDN'!B:B=B354)*1, 0))), "")</f>
        <v/>
      </c>
      <c r="AA354" s="9" t="e">
        <f t="shared" si="90"/>
        <v>#REF!</v>
      </c>
      <c r="AB354" s="9" t="str">
        <f t="shared" si="89"/>
        <v/>
      </c>
      <c r="AC354" s="81" t="e">
        <f>INDEX(#REF!, MATCH('Master Sheet'!B354,#REF!, 0))</f>
        <v>#REF!</v>
      </c>
      <c r="AD354" s="81" t="e">
        <f>INDEX(#REF!, MATCH('Master Sheet'!B354,#REF!, 0))</f>
        <v>#REF!</v>
      </c>
      <c r="AE354" s="9" t="str">
        <f t="shared" ref="AE354:AE357" si="91">IF(AND(AG354&lt;&gt;"", AH354=""), "WIP", IF(AND(AG354&lt;&gt;"", AH354&lt;&gt;""), "Completed", ""))</f>
        <v/>
      </c>
      <c r="AF354" s="9" t="str">
        <f>IFERROR(INDEX('WIP-ERC'!E:E,MATCH(B354, 'WIP-ERC'!B:B,0)),"")</f>
        <v/>
      </c>
      <c r="AG354" s="81" t="str">
        <f>IFERROR(IF(INDEX('WIP-ERC'!G:G,MATCH(B354,'WIP-ERC'!B:B,0))="","",(INDEX('WIP-ERC'!G:G,MATCH(B354,'WIP-ERC'!B:B,0)))),"")</f>
        <v/>
      </c>
      <c r="AH354" s="81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282" t="str">
        <f t="shared" si="86"/>
        <v>CDA-3</v>
      </c>
      <c r="BE354" s="334" t="s">
        <v>789</v>
      </c>
      <c r="BF354" s="334" t="s">
        <v>790</v>
      </c>
      <c r="BG354" s="334" t="s">
        <v>741</v>
      </c>
    </row>
    <row r="355" spans="1:59" s="93" customFormat="1" ht="17.5" x14ac:dyDescent="0.35">
      <c r="A355" s="22">
        <f t="shared" si="87"/>
        <v>337</v>
      </c>
      <c r="B355" s="30" t="s">
        <v>513</v>
      </c>
      <c r="C355" s="276" t="s">
        <v>514</v>
      </c>
      <c r="D355" s="56" t="s">
        <v>515</v>
      </c>
      <c r="E355" s="332">
        <v>291.29000000000002</v>
      </c>
      <c r="F355" s="332">
        <v>291.29000000000002</v>
      </c>
      <c r="G355" s="26" t="str">
        <f>IFERROR(INDEX('WIP-FDN'!D:D,MATCH('Master Sheet'!B355, 'WIP-FDN'!B:B,0)),"")</f>
        <v/>
      </c>
      <c r="H355" s="30"/>
      <c r="I355" s="307"/>
      <c r="J355" s="30"/>
      <c r="K355" s="30"/>
      <c r="L355" s="30"/>
      <c r="M355" s="26" t="s">
        <v>53</v>
      </c>
      <c r="N355" s="29" t="s">
        <v>172</v>
      </c>
      <c r="O355" s="85">
        <v>45412</v>
      </c>
      <c r="P355" s="29" t="s">
        <v>53</v>
      </c>
      <c r="Q355" s="29" t="s">
        <v>230</v>
      </c>
      <c r="R355" s="85">
        <v>45445</v>
      </c>
      <c r="S355" s="29" t="s">
        <v>53</v>
      </c>
      <c r="T355" s="29" t="s">
        <v>230</v>
      </c>
      <c r="U355" s="85">
        <v>45493</v>
      </c>
      <c r="V355" s="34"/>
      <c r="W355" s="29" t="str">
        <f t="array" ref="W355">IF((Y355&lt;&gt;"")*(Z355=""), "WIP", IF((Y355&lt;&gt;"")*(Z355&lt;&gt;""), "Completed", ""))</f>
        <v/>
      </c>
      <c r="X355" s="9" t="str">
        <f t="array" ref="X355">IFERROR(INDEX('WIP-FDN'!E:E, MATCH(1, ('WIP-FDN'!B:B='Master Sheet'!B355)*1, 0)), "")</f>
        <v/>
      </c>
      <c r="Y355" s="81" t="str">
        <f t="array" ref="Y355">IFERROR(IF(INDEX('WIP-FDN'!G:G, MATCH(1, ('WIP-FDN'!B:B=B355)*1, 0)) = "", "", INDEX('WIP-FDN'!G:G, MATCH(1, ('WIP-FDN'!B:B=B355)*1, 0))), "")</f>
        <v/>
      </c>
      <c r="Z355" s="81" t="str">
        <f t="array" ref="Z355">IFERROR(IF(INDEX('WIP-FDN'!H:H, MATCH(1, ('WIP-FDN'!B:B=B355)*1, 0)) = "", "", INDEX('WIP-FDN'!H:H, MATCH(1, ('WIP-FDN'!B:B=B355)*1, 0))), "")</f>
        <v/>
      </c>
      <c r="AA355" s="9" t="e">
        <f t="shared" si="90"/>
        <v>#REF!</v>
      </c>
      <c r="AB355" s="9" t="str">
        <f t="shared" si="89"/>
        <v/>
      </c>
      <c r="AC355" s="81" t="e">
        <f>INDEX(#REF!, MATCH('Master Sheet'!B355,#REF!, 0))</f>
        <v>#REF!</v>
      </c>
      <c r="AD355" s="81" t="e">
        <f>INDEX(#REF!, MATCH('Master Sheet'!B355,#REF!, 0))</f>
        <v>#REF!</v>
      </c>
      <c r="AE355" s="9" t="str">
        <f t="shared" si="91"/>
        <v/>
      </c>
      <c r="AF355" s="9" t="str">
        <f>IFERROR(INDEX('WIP-ERC'!E:E,MATCH(B355, 'WIP-ERC'!B:B,0)),"")</f>
        <v/>
      </c>
      <c r="AG355" s="81" t="str">
        <f>IFERROR(IF(INDEX('WIP-ERC'!G:G,MATCH(B355,'WIP-ERC'!B:B,0))="","",(INDEX('WIP-ERC'!G:G,MATCH(B355,'WIP-ERC'!B:B,0)))),"")</f>
        <v/>
      </c>
      <c r="AH355" s="81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282" t="str">
        <f t="shared" si="86"/>
        <v>CDB1+6</v>
      </c>
      <c r="BE355" s="334" t="s">
        <v>791</v>
      </c>
      <c r="BF355" s="334" t="s">
        <v>746</v>
      </c>
      <c r="BG355" s="334" t="s">
        <v>741</v>
      </c>
    </row>
    <row r="356" spans="1:59" s="93" customFormat="1" ht="17.5" x14ac:dyDescent="0.35">
      <c r="A356" s="22">
        <f t="shared" si="87"/>
        <v>338</v>
      </c>
      <c r="B356" s="30" t="s">
        <v>516</v>
      </c>
      <c r="C356" s="276" t="s">
        <v>517</v>
      </c>
      <c r="D356" s="56" t="s">
        <v>518</v>
      </c>
      <c r="E356" s="332">
        <v>236.90799999999999</v>
      </c>
      <c r="F356" s="332">
        <v>236.90799999999999</v>
      </c>
      <c r="G356" s="26" t="str">
        <f>IFERROR(INDEX('WIP-FDN'!D:D,MATCH('Master Sheet'!B356, 'WIP-FDN'!B:B,0)),"")</f>
        <v/>
      </c>
      <c r="H356" s="30"/>
      <c r="I356" s="307" t="s">
        <v>692</v>
      </c>
      <c r="J356" s="30"/>
      <c r="K356" s="30"/>
      <c r="L356" s="30"/>
      <c r="M356" s="26" t="s">
        <v>53</v>
      </c>
      <c r="N356" s="29" t="s">
        <v>172</v>
      </c>
      <c r="O356" s="85">
        <v>45412</v>
      </c>
      <c r="P356" s="29" t="s">
        <v>53</v>
      </c>
      <c r="Q356" s="29" t="s">
        <v>181</v>
      </c>
      <c r="R356" s="85">
        <v>45445</v>
      </c>
      <c r="S356" s="48"/>
      <c r="T356" s="48"/>
      <c r="U356" s="48"/>
      <c r="V356" s="34"/>
      <c r="W356" s="29" t="str">
        <f t="array" ref="W356">IF((Y356&lt;&gt;"")*(Z356=""), "WIP", IF((Y356&lt;&gt;"")*(Z356&lt;&gt;""), "Completed", ""))</f>
        <v/>
      </c>
      <c r="X356" s="9" t="str">
        <f t="array" ref="X356">IFERROR(INDEX('WIP-FDN'!E:E, MATCH(1, ('WIP-FDN'!B:B='Master Sheet'!B356)*1, 0)), "")</f>
        <v/>
      </c>
      <c r="Y356" s="81" t="str">
        <f t="array" ref="Y356">IFERROR(IF(INDEX('WIP-FDN'!G:G, MATCH(1, ('WIP-FDN'!B:B=B356)*1, 0)) = "", "", INDEX('WIP-FDN'!G:G, MATCH(1, ('WIP-FDN'!B:B=B356)*1, 0))), "")</f>
        <v/>
      </c>
      <c r="Z356" s="81" t="str">
        <f t="array" ref="Z356">IFERROR(IF(INDEX('WIP-FDN'!H:H, MATCH(1, ('WIP-FDN'!B:B=B356)*1, 0)) = "", "", INDEX('WIP-FDN'!H:H, MATCH(1, ('WIP-FDN'!B:B=B356)*1, 0))), "")</f>
        <v/>
      </c>
      <c r="AA356" s="9"/>
      <c r="AB356" s="9" t="str">
        <f t="shared" si="89"/>
        <v/>
      </c>
      <c r="AC356" s="81"/>
      <c r="AD356" s="81"/>
      <c r="AE356" s="9" t="str">
        <f t="shared" si="91"/>
        <v/>
      </c>
      <c r="AF356" s="9" t="str">
        <f>IFERROR(INDEX('WIP-ERC'!E:E,MATCH(B356, 'WIP-ERC'!B:B,0)),"")</f>
        <v/>
      </c>
      <c r="AG356" s="81" t="str">
        <f>IFERROR(IF(INDEX('WIP-ERC'!G:G,MATCH(B356,'WIP-ERC'!B:B,0))="","",(INDEX('WIP-ERC'!G:G,MATCH(B356,'WIP-ERC'!B:B,0)))),"")</f>
        <v/>
      </c>
      <c r="AH356" s="81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282" t="str">
        <f t="shared" si="86"/>
        <v>CDB2+18</v>
      </c>
      <c r="BE356" s="334" t="s">
        <v>792</v>
      </c>
      <c r="BF356" s="334" t="s">
        <v>741</v>
      </c>
      <c r="BG356" s="334" t="s">
        <v>741</v>
      </c>
    </row>
    <row r="357" spans="1:59" s="93" customFormat="1" ht="17.5" x14ac:dyDescent="0.35">
      <c r="A357" s="22">
        <f t="shared" si="87"/>
        <v>339</v>
      </c>
      <c r="B357" s="30" t="s">
        <v>519</v>
      </c>
      <c r="C357" s="59" t="s">
        <v>411</v>
      </c>
      <c r="D357" s="56" t="s">
        <v>207</v>
      </c>
      <c r="E357" s="262"/>
      <c r="F357" s="262"/>
      <c r="G357" s="26" t="str">
        <f>IFERROR(INDEX('WIP-FDN'!D:D,MATCH('Master Sheet'!B357, 'WIP-FDN'!B:B,0)),"")</f>
        <v/>
      </c>
      <c r="H357" s="30"/>
      <c r="I357" s="307" t="s">
        <v>692</v>
      </c>
      <c r="J357" s="30"/>
      <c r="K357" s="30"/>
      <c r="L357" s="30"/>
      <c r="M357" s="26" t="s">
        <v>53</v>
      </c>
      <c r="N357" s="29" t="s">
        <v>172</v>
      </c>
      <c r="O357" s="85">
        <v>45412</v>
      </c>
      <c r="P357" s="29" t="s">
        <v>53</v>
      </c>
      <c r="Q357" s="29" t="s">
        <v>181</v>
      </c>
      <c r="R357" s="85">
        <v>45445</v>
      </c>
      <c r="S357" s="48"/>
      <c r="T357" s="48"/>
      <c r="U357" s="48"/>
      <c r="V357" s="34"/>
      <c r="W357" s="29" t="str">
        <f t="shared" ref="W357" si="92">IF(AND(Y357&lt;&gt;"", Z357=""), "WIP", IF(AND(Y357&lt;&gt;"", Z357&lt;&gt;""), "Completed", ""))</f>
        <v/>
      </c>
      <c r="X357" s="9" t="str">
        <f>IFERROR(INDEX('WIP-FDN'!E:E,MATCH('Master Sheet'!B357, 'WIP-FDN'!B:B,0)),"")</f>
        <v/>
      </c>
      <c r="Y357" s="81" t="str">
        <f>IFERROR(IF(INDEX('WIP-FDN'!G:G,MATCH(B357,'WIP-FDN'!B:B,0))="","",(INDEX('WIP-FDN'!G:G,MATCH(B357,'WIP-FDN'!B:B,0)))),"")</f>
        <v/>
      </c>
      <c r="Z357" s="81" t="str">
        <f>IFERROR(IF(INDEX('WIP-FDN'!H:H,MATCH(B357,'WIP-FDN'!B:B,0))="","",(INDEX('WIP-FDN'!H:H,MATCH(B357,'WIP-FDN'!B:B,0)))),"")</f>
        <v/>
      </c>
      <c r="AA357" s="9"/>
      <c r="AB357" s="9" t="str">
        <f t="shared" si="89"/>
        <v/>
      </c>
      <c r="AC357" s="81"/>
      <c r="AD357" s="81"/>
      <c r="AE357" s="9" t="str">
        <f t="shared" si="91"/>
        <v/>
      </c>
      <c r="AF357" s="9" t="str">
        <f>IFERROR(INDEX('WIP-ERC'!E:E,MATCH(B357, 'WIP-ERC'!B:B,0)),"")</f>
        <v/>
      </c>
      <c r="AG357" s="81" t="str">
        <f>IFERROR(IF(INDEX('WIP-ERC'!G:G,MATCH(B357,'WIP-ERC'!B:B,0))="","",(INDEX('WIP-ERC'!G:G,MATCH(B357,'WIP-ERC'!B:B,0)))),"")</f>
        <v/>
      </c>
      <c r="AH357" s="81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282" t="str">
        <f t="shared" si="86"/>
        <v>CD2+3</v>
      </c>
      <c r="BE357" s="334" t="s">
        <v>792</v>
      </c>
      <c r="BF357" s="334" t="s">
        <v>741</v>
      </c>
      <c r="BG357" s="334" t="s">
        <v>741</v>
      </c>
    </row>
    <row r="358" spans="1:59" s="121" customFormat="1" ht="17.5" x14ac:dyDescent="0.35">
      <c r="A358" s="113"/>
      <c r="B358" s="122"/>
      <c r="C358" s="122"/>
      <c r="D358" s="114"/>
      <c r="E358" s="123"/>
      <c r="F358" s="124"/>
      <c r="G358" s="122"/>
      <c r="H358" s="122"/>
      <c r="I358" s="122"/>
      <c r="J358" s="122"/>
      <c r="K358" s="122"/>
      <c r="L358" s="122"/>
      <c r="M358" s="116"/>
      <c r="N358" s="117"/>
      <c r="O358" s="118"/>
      <c r="P358" s="115"/>
      <c r="Q358" s="115"/>
      <c r="R358" s="119"/>
      <c r="S358" s="120"/>
      <c r="T358" s="120"/>
      <c r="U358" s="120"/>
      <c r="V358" s="120"/>
      <c r="W358" s="117"/>
      <c r="X358" s="120"/>
      <c r="Y358" s="117"/>
      <c r="Z358" s="117"/>
      <c r="AA358" s="117"/>
      <c r="AB358" s="117"/>
      <c r="AC358" s="118"/>
      <c r="AD358" s="118"/>
      <c r="AE358" s="120"/>
      <c r="AF358" s="117"/>
      <c r="AG358" s="117"/>
      <c r="AH358" s="117"/>
      <c r="AI358" s="120"/>
      <c r="AJ358" s="120"/>
      <c r="AK358" s="120"/>
      <c r="AL358" s="120"/>
      <c r="AM358" s="120"/>
      <c r="AN358" s="120"/>
      <c r="AO358" s="120"/>
      <c r="AP358" s="120"/>
      <c r="AQ358" s="120"/>
      <c r="AR358" s="120"/>
      <c r="AS358" s="120"/>
      <c r="AT358" s="120"/>
      <c r="AU358" s="120"/>
      <c r="AV358" s="120"/>
      <c r="AW358" s="120"/>
      <c r="AX358" s="120"/>
      <c r="AY358" s="120"/>
      <c r="AZ358" s="120"/>
      <c r="BA358" s="120"/>
      <c r="BB358" s="120"/>
      <c r="BC358" s="120"/>
      <c r="BD358" s="283"/>
    </row>
    <row r="359" spans="1:59" s="12" customFormat="1" ht="17.5" hidden="1" customHeight="1" x14ac:dyDescent="0.35">
      <c r="A359" s="22"/>
      <c r="B359" s="30"/>
      <c r="C359" s="30"/>
      <c r="D359" s="56"/>
      <c r="E359" s="96"/>
      <c r="F359" s="29"/>
      <c r="G359" s="30"/>
      <c r="H359" s="30"/>
      <c r="I359" s="30"/>
      <c r="J359" s="30"/>
      <c r="K359" s="30"/>
      <c r="L359" s="30"/>
      <c r="M359" s="26"/>
      <c r="N359" s="29"/>
      <c r="O359" s="85"/>
      <c r="P359" s="27"/>
      <c r="Q359" s="27"/>
      <c r="R359" s="84"/>
      <c r="S359" s="21"/>
      <c r="T359" s="21"/>
      <c r="U359" s="21"/>
      <c r="V359" s="21"/>
      <c r="W359" s="21"/>
      <c r="X359" s="21"/>
      <c r="Y359" s="9"/>
      <c r="Z359" s="9"/>
      <c r="AA359" s="9"/>
      <c r="AB359" s="9"/>
      <c r="AC359" s="81"/>
      <c r="AD359" s="81"/>
      <c r="AE359" s="21"/>
      <c r="AF359" s="9"/>
      <c r="AG359" s="9"/>
      <c r="AH359" s="9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82"/>
    </row>
    <row r="360" spans="1:59" s="12" customFormat="1" ht="17.5" hidden="1" customHeight="1" x14ac:dyDescent="0.35">
      <c r="A360" s="22"/>
      <c r="B360" s="58"/>
      <c r="C360" s="58"/>
      <c r="D360" s="56"/>
      <c r="E360" s="95"/>
      <c r="F360" s="31"/>
      <c r="G360" s="31"/>
      <c r="H360" s="31"/>
      <c r="I360" s="31"/>
      <c r="J360" s="31"/>
      <c r="K360" s="31"/>
      <c r="L360" s="31"/>
      <c r="M360" s="26"/>
      <c r="N360" s="9"/>
      <c r="O360" s="81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</row>
    <row r="361" spans="1:59" s="12" customFormat="1" ht="17.5" hidden="1" customHeight="1" x14ac:dyDescent="0.35">
      <c r="A361" s="22"/>
      <c r="B361" s="56"/>
      <c r="C361" s="56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</row>
    <row r="362" spans="1:59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</row>
    <row r="363" spans="1:59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</row>
    <row r="364" spans="1:59" s="12" customFormat="1" ht="17.5" hidden="1" customHeight="1" x14ac:dyDescent="0.35">
      <c r="A364" s="22"/>
      <c r="B364" s="60"/>
      <c r="C364" s="60"/>
      <c r="D364" s="60"/>
      <c r="E364" s="98"/>
      <c r="F364" s="32"/>
      <c r="G364" s="32"/>
      <c r="H364" s="32"/>
      <c r="I364" s="32"/>
      <c r="J364" s="29"/>
      <c r="K364" s="27"/>
      <c r="L364" s="94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</row>
    <row r="365" spans="1:59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32"/>
      <c r="K365" s="32"/>
      <c r="L365" s="32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</row>
    <row r="366" spans="1:59" s="12" customFormat="1" ht="17.5" hidden="1" customHeight="1" x14ac:dyDescent="0.35">
      <c r="A366" s="22"/>
      <c r="B366" s="60"/>
      <c r="C366" s="60"/>
      <c r="D366" s="60"/>
      <c r="E366" s="98"/>
      <c r="F366" s="63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1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</row>
    <row r="367" spans="1:59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</row>
    <row r="368" spans="1:59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</row>
    <row r="369" spans="1:56" s="12" customFormat="1" ht="17.5" hidden="1" customHeight="1" x14ac:dyDescent="0.35">
      <c r="A369" s="22"/>
      <c r="B369" s="56"/>
      <c r="C369" s="56"/>
      <c r="D369" s="56"/>
      <c r="E369" s="95"/>
      <c r="F369" s="50"/>
      <c r="G369" s="31"/>
      <c r="H369" s="31"/>
      <c r="I369" s="31"/>
      <c r="J369" s="31"/>
      <c r="K369" s="72"/>
      <c r="L369" s="7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</row>
    <row r="370" spans="1:56" s="12" customFormat="1" ht="17.5" hidden="1" customHeight="1" x14ac:dyDescent="0.35">
      <c r="A370" s="22">
        <f t="shared" ref="A370:A381" si="93">+A369+1</f>
        <v>1</v>
      </c>
      <c r="B370" s="56"/>
      <c r="C370" s="56"/>
      <c r="D370" s="56"/>
      <c r="E370" s="56"/>
      <c r="F370" s="50"/>
      <c r="G370" s="31"/>
      <c r="H370" s="31"/>
      <c r="I370" s="31"/>
      <c r="J370" s="31"/>
      <c r="K370" s="31"/>
      <c r="L370" s="31"/>
      <c r="M370" s="31"/>
      <c r="N370" s="21"/>
      <c r="O370" s="21"/>
      <c r="P370" s="27"/>
      <c r="Q370" s="21"/>
      <c r="R370" s="2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</row>
    <row r="371" spans="1:56" s="12" customFormat="1" ht="17.5" hidden="1" customHeight="1" x14ac:dyDescent="0.35">
      <c r="A371" s="22">
        <f t="shared" si="93"/>
        <v>2</v>
      </c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</row>
    <row r="372" spans="1:56" s="12" customFormat="1" ht="17.5" hidden="1" customHeight="1" x14ac:dyDescent="0.35">
      <c r="A372" s="22">
        <f t="shared" si="93"/>
        <v>3</v>
      </c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</row>
    <row r="373" spans="1:56" s="12" customFormat="1" ht="17.5" hidden="1" customHeight="1" x14ac:dyDescent="0.35">
      <c r="A373" s="22">
        <f t="shared" si="93"/>
        <v>4</v>
      </c>
      <c r="B373" s="56"/>
      <c r="C373" s="56"/>
      <c r="D373" s="56"/>
      <c r="E373" s="56"/>
      <c r="F373" s="51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</row>
    <row r="374" spans="1:56" s="12" customFormat="1" ht="17.5" hidden="1" customHeight="1" x14ac:dyDescent="0.35">
      <c r="A374" s="22">
        <f t="shared" si="93"/>
        <v>5</v>
      </c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</row>
    <row r="375" spans="1:56" s="12" customFormat="1" ht="17.5" hidden="1" customHeight="1" x14ac:dyDescent="0.35">
      <c r="A375" s="22">
        <f t="shared" si="93"/>
        <v>6</v>
      </c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</row>
    <row r="376" spans="1:56" s="12" customFormat="1" ht="17.5" hidden="1" customHeight="1" x14ac:dyDescent="0.35">
      <c r="A376" s="22">
        <f t="shared" si="93"/>
        <v>7</v>
      </c>
      <c r="B376" s="56"/>
      <c r="C376" s="56"/>
      <c r="D376" s="56"/>
      <c r="E376" s="56"/>
      <c r="F376" s="29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</row>
    <row r="377" spans="1:56" s="12" customFormat="1" ht="17.5" hidden="1" customHeight="1" x14ac:dyDescent="0.35">
      <c r="A377" s="22">
        <f t="shared" si="93"/>
        <v>8</v>
      </c>
      <c r="B377" s="56"/>
      <c r="C377" s="56"/>
      <c r="D377" s="56"/>
      <c r="E377" s="56"/>
      <c r="F377" s="50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</row>
    <row r="378" spans="1:56" s="12" customFormat="1" ht="17.5" hidden="1" customHeight="1" x14ac:dyDescent="0.35">
      <c r="A378" s="22">
        <f t="shared" si="93"/>
        <v>9</v>
      </c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</row>
    <row r="379" spans="1:56" s="12" customFormat="1" ht="17.5" hidden="1" customHeight="1" x14ac:dyDescent="0.35">
      <c r="A379" s="22">
        <f t="shared" si="93"/>
        <v>10</v>
      </c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</row>
    <row r="380" spans="1:56" s="12" customFormat="1" ht="17.5" hidden="1" customHeight="1" x14ac:dyDescent="0.35">
      <c r="A380" s="22">
        <f t="shared" si="93"/>
        <v>11</v>
      </c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</row>
    <row r="381" spans="1:56" s="12" customFormat="1" ht="17.5" hidden="1" customHeight="1" x14ac:dyDescent="0.35">
      <c r="A381" s="22">
        <f t="shared" si="93"/>
        <v>12</v>
      </c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</row>
    <row r="382" spans="1:56" s="12" customFormat="1" ht="17.5" hidden="1" customHeight="1" x14ac:dyDescent="0.35">
      <c r="A382" s="22">
        <f t="shared" ref="A382:A445" si="94">+A381+1</f>
        <v>13</v>
      </c>
      <c r="B382" s="56"/>
      <c r="C382" s="56"/>
      <c r="D382" s="56"/>
      <c r="E382" s="56"/>
      <c r="F382" s="46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</row>
    <row r="383" spans="1:56" s="12" customFormat="1" ht="17.5" hidden="1" customHeight="1" x14ac:dyDescent="0.35">
      <c r="A383" s="22">
        <f t="shared" si="94"/>
        <v>14</v>
      </c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</row>
    <row r="384" spans="1:56" s="12" customFormat="1" ht="17.5" hidden="1" customHeight="1" x14ac:dyDescent="0.35">
      <c r="A384" s="22">
        <f t="shared" si="94"/>
        <v>15</v>
      </c>
      <c r="B384" s="56"/>
      <c r="C384" s="56"/>
      <c r="D384" s="56"/>
      <c r="E384" s="56"/>
      <c r="F384" s="50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</row>
    <row r="385" spans="1:56" s="12" customFormat="1" ht="17.5" hidden="1" customHeight="1" x14ac:dyDescent="0.35">
      <c r="A385" s="22">
        <f t="shared" si="94"/>
        <v>16</v>
      </c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</row>
    <row r="386" spans="1:56" s="12" customFormat="1" ht="17.5" hidden="1" customHeight="1" x14ac:dyDescent="0.35">
      <c r="A386" s="22">
        <f t="shared" si="94"/>
        <v>17</v>
      </c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</row>
    <row r="387" spans="1:56" s="12" customFormat="1" ht="17.5" hidden="1" customHeight="1" x14ac:dyDescent="0.35">
      <c r="A387" s="22">
        <f t="shared" si="94"/>
        <v>18</v>
      </c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</row>
    <row r="388" spans="1:56" s="12" customFormat="1" ht="17.5" hidden="1" customHeight="1" x14ac:dyDescent="0.35">
      <c r="A388" s="22">
        <f t="shared" si="94"/>
        <v>19</v>
      </c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</row>
    <row r="389" spans="1:56" s="12" customFormat="1" ht="17.5" hidden="1" customHeight="1" x14ac:dyDescent="0.35">
      <c r="A389" s="22">
        <f t="shared" si="94"/>
        <v>20</v>
      </c>
      <c r="B389" s="56"/>
      <c r="C389" s="56"/>
      <c r="D389" s="28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</row>
    <row r="390" spans="1:56" s="12" customFormat="1" ht="17.5" hidden="1" customHeight="1" x14ac:dyDescent="0.35">
      <c r="A390" s="22">
        <f t="shared" si="94"/>
        <v>21</v>
      </c>
      <c r="B390" s="56"/>
      <c r="C390" s="56"/>
      <c r="D390" s="28"/>
      <c r="E390" s="28"/>
      <c r="F390" s="50"/>
      <c r="G390" s="29"/>
      <c r="H390" s="29"/>
      <c r="I390" s="29"/>
      <c r="J390" s="29"/>
      <c r="K390" s="29"/>
      <c r="L390" s="29"/>
      <c r="M390" s="29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</row>
    <row r="391" spans="1:56" s="12" customFormat="1" ht="17.5" hidden="1" customHeight="1" x14ac:dyDescent="0.35">
      <c r="A391" s="22">
        <f t="shared" si="94"/>
        <v>22</v>
      </c>
      <c r="B391" s="28"/>
      <c r="C391" s="28"/>
      <c r="D391" s="56"/>
      <c r="E391" s="28"/>
      <c r="F391" s="48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</row>
    <row r="392" spans="1:56" s="12" customFormat="1" ht="17.5" hidden="1" customHeight="1" x14ac:dyDescent="0.35">
      <c r="A392" s="22">
        <f t="shared" si="94"/>
        <v>23</v>
      </c>
      <c r="B392" s="28"/>
      <c r="C392" s="28"/>
      <c r="D392" s="28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</row>
    <row r="393" spans="1:56" s="12" customFormat="1" ht="17.5" hidden="1" customHeight="1" x14ac:dyDescent="0.35">
      <c r="A393" s="22">
        <f t="shared" si="94"/>
        <v>24</v>
      </c>
      <c r="B393" s="28"/>
      <c r="C393" s="28"/>
      <c r="D393" s="56"/>
      <c r="E393" s="28"/>
      <c r="F393" s="29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</row>
    <row r="394" spans="1:56" s="12" customFormat="1" ht="17.5" hidden="1" customHeight="1" x14ac:dyDescent="0.35">
      <c r="A394" s="22">
        <f t="shared" si="94"/>
        <v>25</v>
      </c>
      <c r="B394" s="30"/>
      <c r="C394" s="30"/>
      <c r="D394" s="28"/>
      <c r="E394" s="28"/>
      <c r="F394" s="48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</row>
    <row r="395" spans="1:56" s="12" customFormat="1" ht="17.5" hidden="1" customHeight="1" x14ac:dyDescent="0.35">
      <c r="A395" s="22">
        <f t="shared" si="94"/>
        <v>26</v>
      </c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</row>
    <row r="396" spans="1:56" s="12" customFormat="1" ht="17.5" hidden="1" customHeight="1" x14ac:dyDescent="0.35">
      <c r="A396" s="22">
        <f t="shared" si="94"/>
        <v>27</v>
      </c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</row>
    <row r="397" spans="1:56" s="12" customFormat="1" ht="17.5" hidden="1" customHeight="1" x14ac:dyDescent="0.35">
      <c r="A397" s="22">
        <f t="shared" si="94"/>
        <v>28</v>
      </c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</row>
    <row r="398" spans="1:56" s="12" customFormat="1" ht="17.5" hidden="1" customHeight="1" x14ac:dyDescent="0.35">
      <c r="A398" s="22">
        <f t="shared" si="94"/>
        <v>29</v>
      </c>
      <c r="B398" s="30"/>
      <c r="C398" s="30"/>
      <c r="D398" s="28"/>
      <c r="E398" s="28"/>
      <c r="F398" s="29"/>
      <c r="G398" s="28"/>
      <c r="H398" s="28"/>
      <c r="I398" s="28"/>
      <c r="J398" s="28"/>
      <c r="K398" s="28"/>
      <c r="L398" s="28"/>
      <c r="M398" s="28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</row>
    <row r="399" spans="1:56" s="12" customFormat="1" ht="17.5" hidden="1" customHeight="1" x14ac:dyDescent="0.35">
      <c r="A399" s="22">
        <f t="shared" si="94"/>
        <v>30</v>
      </c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</row>
    <row r="400" spans="1:56" s="12" customFormat="1" ht="17.5" hidden="1" customHeight="1" x14ac:dyDescent="0.35">
      <c r="A400" s="22">
        <f t="shared" si="94"/>
        <v>31</v>
      </c>
      <c r="B400" s="30"/>
      <c r="C400" s="30"/>
      <c r="D400" s="28"/>
      <c r="E400" s="28"/>
      <c r="F400" s="4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</row>
    <row r="401" spans="1:56" s="12" customFormat="1" ht="17.5" hidden="1" customHeight="1" x14ac:dyDescent="0.35">
      <c r="A401" s="22">
        <f t="shared" si="94"/>
        <v>32</v>
      </c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</row>
    <row r="402" spans="1:56" s="12" customFormat="1" ht="17.5" hidden="1" customHeight="1" x14ac:dyDescent="0.35">
      <c r="A402" s="22">
        <f t="shared" si="94"/>
        <v>33</v>
      </c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</row>
    <row r="403" spans="1:56" s="12" customFormat="1" ht="17.5" hidden="1" customHeight="1" x14ac:dyDescent="0.35">
      <c r="A403" s="22">
        <f t="shared" si="94"/>
        <v>34</v>
      </c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</row>
    <row r="404" spans="1:56" s="12" customFormat="1" ht="17.5" hidden="1" customHeight="1" x14ac:dyDescent="0.35">
      <c r="A404" s="22">
        <f t="shared" si="94"/>
        <v>35</v>
      </c>
      <c r="B404" s="61"/>
      <c r="C404" s="59"/>
      <c r="D404" s="28"/>
      <c r="E404" s="28"/>
      <c r="F404" s="52"/>
      <c r="G404" s="33"/>
      <c r="H404" s="33"/>
      <c r="I404" s="33"/>
      <c r="J404" s="33"/>
      <c r="K404" s="33"/>
      <c r="L404" s="33"/>
      <c r="M404" s="33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</row>
    <row r="405" spans="1:56" s="12" customFormat="1" ht="17.5" hidden="1" customHeight="1" x14ac:dyDescent="0.35">
      <c r="A405" s="22">
        <f t="shared" si="94"/>
        <v>36</v>
      </c>
      <c r="B405" s="62"/>
      <c r="C405" s="30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</row>
    <row r="406" spans="1:56" s="12" customFormat="1" ht="17.5" hidden="1" customHeight="1" x14ac:dyDescent="0.35">
      <c r="A406" s="22">
        <f t="shared" si="94"/>
        <v>37</v>
      </c>
      <c r="B406" s="62"/>
      <c r="C406" s="30"/>
      <c r="D406" s="28"/>
      <c r="E406" s="28"/>
      <c r="F406" s="29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</row>
    <row r="407" spans="1:56" s="12" customFormat="1" ht="17.5" hidden="1" customHeight="1" x14ac:dyDescent="0.35">
      <c r="A407" s="22">
        <f t="shared" si="94"/>
        <v>38</v>
      </c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</row>
    <row r="408" spans="1:56" s="12" customFormat="1" ht="17.5" hidden="1" customHeight="1" x14ac:dyDescent="0.35">
      <c r="A408" s="22">
        <f t="shared" si="94"/>
        <v>39</v>
      </c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</row>
    <row r="409" spans="1:56" s="12" customFormat="1" ht="17.5" hidden="1" customHeight="1" x14ac:dyDescent="0.35">
      <c r="A409" s="22">
        <f t="shared" si="94"/>
        <v>40</v>
      </c>
      <c r="B409" s="30"/>
      <c r="C409" s="56"/>
      <c r="D409" s="28"/>
      <c r="E409" s="28"/>
      <c r="F409" s="29"/>
      <c r="G409" s="29"/>
      <c r="H409" s="29"/>
      <c r="I409" s="29"/>
      <c r="J409" s="29"/>
      <c r="K409" s="29"/>
      <c r="L409" s="29"/>
      <c r="M409" s="29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</row>
    <row r="410" spans="1:56" s="12" customFormat="1" ht="17.5" hidden="1" customHeight="1" x14ac:dyDescent="0.35">
      <c r="A410" s="22">
        <f t="shared" si="94"/>
        <v>41</v>
      </c>
      <c r="B410" s="28"/>
      <c r="C410" s="28"/>
      <c r="D410" s="28"/>
      <c r="E410" s="28"/>
      <c r="F410" s="48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</row>
    <row r="411" spans="1:56" s="12" customFormat="1" ht="17.5" hidden="1" customHeight="1" x14ac:dyDescent="0.35">
      <c r="A411" s="22">
        <f t="shared" si="94"/>
        <v>42</v>
      </c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</row>
    <row r="412" spans="1:56" s="12" customFormat="1" ht="17.5" hidden="1" customHeight="1" x14ac:dyDescent="0.35">
      <c r="A412" s="22">
        <f t="shared" si="94"/>
        <v>43</v>
      </c>
      <c r="B412" s="28"/>
      <c r="C412" s="28"/>
      <c r="D412" s="28"/>
      <c r="E412" s="28"/>
      <c r="F412" s="29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</row>
    <row r="413" spans="1:56" s="12" customFormat="1" ht="17.5" hidden="1" customHeight="1" x14ac:dyDescent="0.35">
      <c r="A413" s="22">
        <f t="shared" si="94"/>
        <v>44</v>
      </c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</row>
    <row r="414" spans="1:56" s="12" customFormat="1" ht="17.5" hidden="1" customHeight="1" x14ac:dyDescent="0.35">
      <c r="A414" s="22">
        <f t="shared" si="94"/>
        <v>45</v>
      </c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</row>
    <row r="415" spans="1:56" s="12" customFormat="1" ht="17.5" hidden="1" customHeight="1" x14ac:dyDescent="0.35">
      <c r="A415" s="22">
        <f t="shared" si="94"/>
        <v>46</v>
      </c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</row>
    <row r="416" spans="1:56" s="12" customFormat="1" ht="17.5" hidden="1" customHeight="1" x14ac:dyDescent="0.35">
      <c r="A416" s="22">
        <f t="shared" si="94"/>
        <v>47</v>
      </c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</row>
    <row r="417" spans="1:56" s="12" customFormat="1" ht="17.5" hidden="1" customHeight="1" x14ac:dyDescent="0.35">
      <c r="A417" s="22">
        <f t="shared" si="94"/>
        <v>48</v>
      </c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</row>
    <row r="418" spans="1:56" s="12" customFormat="1" ht="17.5" hidden="1" customHeight="1" x14ac:dyDescent="0.35">
      <c r="A418" s="22">
        <f t="shared" si="94"/>
        <v>49</v>
      </c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</row>
    <row r="419" spans="1:56" s="12" customFormat="1" ht="17.5" hidden="1" customHeight="1" x14ac:dyDescent="0.35">
      <c r="A419" s="22">
        <f t="shared" si="94"/>
        <v>50</v>
      </c>
      <c r="B419" s="28"/>
      <c r="C419" s="28"/>
      <c r="D419" s="28"/>
      <c r="E419" s="28"/>
      <c r="F419" s="48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</row>
    <row r="420" spans="1:56" s="12" customFormat="1" ht="17.5" hidden="1" customHeight="1" x14ac:dyDescent="0.35">
      <c r="A420" s="22">
        <f t="shared" si="94"/>
        <v>51</v>
      </c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</row>
    <row r="421" spans="1:56" s="12" customFormat="1" ht="17.5" hidden="1" customHeight="1" x14ac:dyDescent="0.35">
      <c r="A421" s="22">
        <f t="shared" si="94"/>
        <v>52</v>
      </c>
      <c r="B421" s="28"/>
      <c r="C421" s="28"/>
      <c r="D421" s="28"/>
      <c r="E421" s="28"/>
      <c r="F421" s="29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</row>
    <row r="422" spans="1:56" s="12" customFormat="1" ht="17.5" hidden="1" customHeight="1" x14ac:dyDescent="0.35">
      <c r="A422" s="22">
        <f t="shared" si="94"/>
        <v>53</v>
      </c>
      <c r="B422" s="28"/>
      <c r="C422" s="28"/>
      <c r="D422" s="28"/>
      <c r="E422" s="28"/>
      <c r="F422" s="48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</row>
    <row r="423" spans="1:56" s="12" customFormat="1" ht="17.5" hidden="1" customHeight="1" x14ac:dyDescent="0.35">
      <c r="A423" s="22">
        <f t="shared" si="94"/>
        <v>54</v>
      </c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</row>
    <row r="424" spans="1:56" s="12" customFormat="1" ht="17.5" hidden="1" customHeight="1" x14ac:dyDescent="0.35">
      <c r="A424" s="22">
        <f t="shared" si="94"/>
        <v>55</v>
      </c>
      <c r="B424" s="28"/>
      <c r="C424" s="28"/>
      <c r="D424" s="28"/>
      <c r="E424" s="28"/>
      <c r="F424" s="29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</row>
    <row r="425" spans="1:56" s="12" customFormat="1" ht="17.5" hidden="1" customHeight="1" x14ac:dyDescent="0.35">
      <c r="A425" s="22">
        <f t="shared" si="94"/>
        <v>56</v>
      </c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</row>
    <row r="426" spans="1:56" s="12" customFormat="1" ht="17.5" hidden="1" customHeight="1" x14ac:dyDescent="0.35">
      <c r="A426" s="22">
        <f t="shared" si="94"/>
        <v>57</v>
      </c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</row>
    <row r="427" spans="1:56" s="12" customFormat="1" ht="17.5" hidden="1" customHeight="1" x14ac:dyDescent="0.35">
      <c r="A427" s="22">
        <f t="shared" si="94"/>
        <v>58</v>
      </c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</row>
    <row r="428" spans="1:56" s="12" customFormat="1" ht="17.5" hidden="1" customHeight="1" x14ac:dyDescent="0.35">
      <c r="A428" s="22">
        <f t="shared" si="94"/>
        <v>59</v>
      </c>
      <c r="B428" s="30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</row>
    <row r="429" spans="1:56" s="12" customFormat="1" ht="17.5" hidden="1" customHeight="1" x14ac:dyDescent="0.35">
      <c r="A429" s="22">
        <f t="shared" si="94"/>
        <v>60</v>
      </c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</row>
    <row r="430" spans="1:56" s="12" customFormat="1" ht="17.5" hidden="1" customHeight="1" x14ac:dyDescent="0.35">
      <c r="A430" s="22">
        <f t="shared" si="94"/>
        <v>61</v>
      </c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</row>
    <row r="431" spans="1:56" s="12" customFormat="1" ht="17.5" hidden="1" customHeight="1" x14ac:dyDescent="0.35">
      <c r="A431" s="22">
        <f t="shared" si="94"/>
        <v>62</v>
      </c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</row>
    <row r="432" spans="1:56" s="12" customFormat="1" ht="17.5" hidden="1" customHeight="1" x14ac:dyDescent="0.35">
      <c r="A432" s="22">
        <f t="shared" si="94"/>
        <v>63</v>
      </c>
      <c r="B432" s="30"/>
      <c r="C432" s="28"/>
      <c r="D432" s="28"/>
      <c r="E432" s="28"/>
      <c r="F432" s="48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</row>
    <row r="433" spans="1:56" s="12" customFormat="1" ht="17.5" hidden="1" customHeight="1" x14ac:dyDescent="0.35">
      <c r="A433" s="22">
        <f t="shared" si="94"/>
        <v>64</v>
      </c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</row>
    <row r="434" spans="1:56" s="12" customFormat="1" ht="17.5" hidden="1" customHeight="1" x14ac:dyDescent="0.35">
      <c r="A434" s="22">
        <f t="shared" si="94"/>
        <v>65</v>
      </c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</row>
    <row r="435" spans="1:56" s="12" customFormat="1" ht="17.5" hidden="1" customHeight="1" x14ac:dyDescent="0.35">
      <c r="A435" s="22">
        <f t="shared" si="94"/>
        <v>66</v>
      </c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</row>
    <row r="436" spans="1:56" s="12" customFormat="1" ht="17.5" hidden="1" customHeight="1" x14ac:dyDescent="0.35">
      <c r="A436" s="22">
        <f t="shared" si="94"/>
        <v>67</v>
      </c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</row>
    <row r="437" spans="1:56" s="12" customFormat="1" ht="17.5" hidden="1" customHeight="1" x14ac:dyDescent="0.35">
      <c r="A437" s="22">
        <f t="shared" si="94"/>
        <v>68</v>
      </c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</row>
    <row r="438" spans="1:56" s="12" customFormat="1" ht="17.5" hidden="1" customHeight="1" x14ac:dyDescent="0.35">
      <c r="A438" s="22">
        <f t="shared" si="94"/>
        <v>69</v>
      </c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</row>
    <row r="439" spans="1:56" s="12" customFormat="1" ht="17.5" hidden="1" customHeight="1" x14ac:dyDescent="0.35">
      <c r="A439" s="22">
        <f t="shared" si="94"/>
        <v>70</v>
      </c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</row>
    <row r="440" spans="1:56" s="12" customFormat="1" ht="17.5" hidden="1" customHeight="1" x14ac:dyDescent="0.35">
      <c r="A440" s="22">
        <f t="shared" si="94"/>
        <v>71</v>
      </c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</row>
    <row r="441" spans="1:56" s="12" customFormat="1" ht="17.5" hidden="1" customHeight="1" x14ac:dyDescent="0.35">
      <c r="A441" s="22">
        <f t="shared" si="94"/>
        <v>72</v>
      </c>
      <c r="B441" s="30"/>
      <c r="C441" s="28"/>
      <c r="D441" s="28"/>
      <c r="E441" s="28"/>
      <c r="F441" s="29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</row>
    <row r="442" spans="1:56" s="12" customFormat="1" ht="17.5" hidden="1" customHeight="1" x14ac:dyDescent="0.35">
      <c r="A442" s="22">
        <f t="shared" si="94"/>
        <v>73</v>
      </c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</row>
    <row r="443" spans="1:56" s="12" customFormat="1" ht="17.5" hidden="1" customHeight="1" x14ac:dyDescent="0.35">
      <c r="A443" s="22">
        <f t="shared" si="94"/>
        <v>74</v>
      </c>
      <c r="B443" s="30"/>
      <c r="C443" s="28"/>
      <c r="D443" s="28"/>
      <c r="E443" s="28"/>
      <c r="F443" s="46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</row>
    <row r="444" spans="1:56" s="12" customFormat="1" ht="17.5" hidden="1" customHeight="1" x14ac:dyDescent="0.35">
      <c r="A444" s="22">
        <f t="shared" si="94"/>
        <v>75</v>
      </c>
      <c r="B444" s="30"/>
      <c r="C444" s="28"/>
      <c r="D444" s="28"/>
      <c r="E444" s="28"/>
      <c r="F444" s="48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</row>
    <row r="445" spans="1:56" s="12" customFormat="1" ht="17.5" hidden="1" customHeight="1" x14ac:dyDescent="0.35">
      <c r="A445" s="22">
        <f t="shared" si="94"/>
        <v>76</v>
      </c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</row>
    <row r="446" spans="1:56" s="12" customFormat="1" ht="17.5" hidden="1" customHeight="1" x14ac:dyDescent="0.35">
      <c r="A446" s="22">
        <f>+A445+1</f>
        <v>77</v>
      </c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</row>
    <row r="447" spans="1:56" s="12" customFormat="1" ht="17.5" hidden="1" customHeight="1" x14ac:dyDescent="0.35">
      <c r="A447" s="22">
        <f>+A446+1</f>
        <v>78</v>
      </c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</row>
    <row r="448" spans="1:56" s="12" customFormat="1" ht="17.5" hidden="1" customHeight="1" x14ac:dyDescent="0.35">
      <c r="A448" s="22">
        <f>+A447+1</f>
        <v>79</v>
      </c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</row>
    <row r="449" spans="1:56" s="12" customFormat="1" ht="17.5" hidden="1" customHeight="1" x14ac:dyDescent="0.35">
      <c r="A449" s="22">
        <f>+A448+1</f>
        <v>80</v>
      </c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</row>
    <row r="450" spans="1:56" s="12" customFormat="1" ht="17.5" hidden="1" customHeight="1" x14ac:dyDescent="0.35">
      <c r="A450" s="22">
        <f>+A449+1</f>
        <v>81</v>
      </c>
      <c r="B450" s="30"/>
      <c r="C450" s="28"/>
      <c r="D450" s="28"/>
      <c r="E450" s="54"/>
      <c r="F450" s="9"/>
      <c r="G450" s="34"/>
      <c r="H450" s="34"/>
      <c r="I450" s="34"/>
      <c r="J450" s="34"/>
      <c r="K450" s="34"/>
      <c r="L450" s="34"/>
      <c r="M450" s="34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</row>
    <row r="451" spans="1:56" s="8" customFormat="1" ht="18" x14ac:dyDescent="0.4">
      <c r="A451" s="11"/>
      <c r="B451" s="13"/>
      <c r="C451" s="14"/>
      <c r="D451" s="10"/>
      <c r="E451" s="45">
        <f>SUM(E18:E450)/1000</f>
        <v>120.29824099999993</v>
      </c>
      <c r="F451" s="45">
        <f>SUM(F18:F450)/1000</f>
        <v>120.29824099999993</v>
      </c>
      <c r="G451" s="47"/>
      <c r="H451" s="47"/>
      <c r="I451" s="47"/>
      <c r="J451" s="45">
        <f>SUM(J18:J450)</f>
        <v>17</v>
      </c>
      <c r="K451" s="45"/>
      <c r="L451" s="45"/>
      <c r="M451" s="45"/>
      <c r="N451" s="7"/>
      <c r="O451" s="7"/>
      <c r="P451" s="27"/>
      <c r="Q451" s="7"/>
      <c r="R451" s="7"/>
      <c r="S451" s="7"/>
      <c r="T451" s="7"/>
      <c r="U451" s="7"/>
      <c r="V451" s="7"/>
      <c r="W451" s="11"/>
      <c r="X451" s="7"/>
      <c r="Y451" s="11"/>
      <c r="Z451" s="11"/>
      <c r="AA451" s="11"/>
      <c r="AB451" s="11"/>
      <c r="AC451" s="230"/>
      <c r="AD451" s="230"/>
      <c r="AE451" s="7"/>
      <c r="AF451" s="11"/>
      <c r="AG451" s="11"/>
      <c r="AH451" s="11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15"/>
    </row>
    <row r="452" spans="1:56" s="8" customFormat="1" ht="21.65" customHeight="1" x14ac:dyDescent="0.4">
      <c r="A452" s="15"/>
      <c r="B452" s="16"/>
      <c r="C452" s="17"/>
      <c r="D452" s="23"/>
      <c r="E452" s="15"/>
      <c r="F452" s="15"/>
      <c r="G452" s="35"/>
      <c r="H452" s="35"/>
      <c r="I452" s="35"/>
      <c r="J452" s="35"/>
      <c r="K452" s="35"/>
      <c r="L452" s="35"/>
      <c r="M452" s="35"/>
      <c r="W452" s="15"/>
      <c r="Y452" s="15"/>
      <c r="Z452" s="15"/>
      <c r="AA452" s="15"/>
      <c r="AB452" s="15"/>
      <c r="AC452" s="231"/>
      <c r="AD452" s="231"/>
      <c r="AF452" s="15"/>
      <c r="AG452" s="15"/>
      <c r="AH452" s="15"/>
      <c r="BD452" s="15"/>
    </row>
    <row r="453" spans="1:56" ht="18" x14ac:dyDescent="0.3">
      <c r="C453" s="15"/>
    </row>
    <row r="454" spans="1:56" ht="30" customHeight="1" x14ac:dyDescent="0.3">
      <c r="I454" s="305" t="s">
        <v>686</v>
      </c>
      <c r="J454" s="617" t="s">
        <v>17</v>
      </c>
      <c r="K454" s="617"/>
      <c r="L454" s="616" t="s">
        <v>150</v>
      </c>
      <c r="M454" s="616"/>
      <c r="N454" s="616" t="s">
        <v>30</v>
      </c>
      <c r="O454" s="616"/>
      <c r="P454" s="616" t="s">
        <v>14</v>
      </c>
      <c r="Q454" s="616"/>
      <c r="R454" s="616" t="s">
        <v>18</v>
      </c>
      <c r="S454" s="616"/>
      <c r="T454" s="616" t="s">
        <v>21</v>
      </c>
      <c r="U454" s="616"/>
      <c r="V454" s="616" t="s">
        <v>22</v>
      </c>
      <c r="W454" s="616"/>
      <c r="X454" s="616" t="s">
        <v>54</v>
      </c>
      <c r="Y454" s="616"/>
      <c r="Z454" s="616" t="s">
        <v>24</v>
      </c>
      <c r="AA454" s="616"/>
      <c r="AB454" s="616" t="s">
        <v>200</v>
      </c>
      <c r="AC454" s="616"/>
      <c r="AD454" s="616" t="s">
        <v>201</v>
      </c>
      <c r="AE454" s="616"/>
      <c r="AF454" s="616" t="s">
        <v>26</v>
      </c>
      <c r="AG454" s="616"/>
    </row>
    <row r="455" spans="1:56" ht="30" customHeight="1" x14ac:dyDescent="0.3">
      <c r="I455" s="308" t="s">
        <v>698</v>
      </c>
      <c r="J455" s="304" t="s">
        <v>194</v>
      </c>
      <c r="K455" s="83">
        <f>+F5-K456</f>
        <v>17</v>
      </c>
      <c r="L455" s="82" t="s">
        <v>194</v>
      </c>
      <c r="M455" s="82">
        <f>+F2-M456</f>
        <v>120.29824099999993</v>
      </c>
      <c r="N455" s="82" t="s">
        <v>194</v>
      </c>
      <c r="O455" s="83">
        <f>+F3-O456</f>
        <v>118.00118199999993</v>
      </c>
      <c r="P455" s="82" t="s">
        <v>194</v>
      </c>
      <c r="Q455" s="83">
        <f>+F4-Q456</f>
        <v>111.65962999999994</v>
      </c>
      <c r="R455" s="82" t="s">
        <v>194</v>
      </c>
      <c r="S455" s="83">
        <f>+F6-S456</f>
        <v>25</v>
      </c>
      <c r="T455" s="82" t="s">
        <v>194</v>
      </c>
      <c r="U455" s="83">
        <f>+F8-U456</f>
        <v>14</v>
      </c>
      <c r="V455" s="82" t="s">
        <v>194</v>
      </c>
      <c r="W455" s="83">
        <f>+F9-W456</f>
        <v>2</v>
      </c>
      <c r="X455" s="82" t="s">
        <v>194</v>
      </c>
      <c r="Y455" s="83">
        <f>+F10-Y456</f>
        <v>0</v>
      </c>
      <c r="Z455" s="82" t="s">
        <v>194</v>
      </c>
      <c r="AA455" s="83">
        <f>+F11-AA456</f>
        <v>0</v>
      </c>
      <c r="AB455" s="82" t="s">
        <v>194</v>
      </c>
      <c r="AC455" s="217"/>
      <c r="AD455" s="217" t="s">
        <v>194</v>
      </c>
      <c r="AE455" s="83"/>
      <c r="AF455" s="82" t="s">
        <v>194</v>
      </c>
      <c r="AG455" s="83"/>
    </row>
    <row r="456" spans="1:56" ht="30" customHeight="1" x14ac:dyDescent="0.3">
      <c r="I456" s="307" t="s">
        <v>692</v>
      </c>
      <c r="J456" s="304" t="s">
        <v>188</v>
      </c>
      <c r="K456" s="83">
        <f>+COUNTIFS(L18:L370,J465)+COUNTIFS(L18:L370,J466)+COUNTIFS(L18:L370,J467)+COUNTIFS(L18:L370,J468)+COUNTIFS(L18:L370,J469)+COUNTIFS(L18:L370,J470)+COUNTIFS(L18:L370,J471)+COUNTIFS(L18:L370,J472)+COUNTIFS(L18:L370,J473)+COUNTIFS(L18:L370,J474)+COUNTIFS(L18:L370,J475)+COUNTIFS(L18:L370,J476)+COUNTIFS(L18:L370,J477)+COUNTIFS(L18:L370,J478)+COUNTIFS(L18:L370,J479)+COUNTIFS(L18:L370,J480)+COUNTIFS(L18:L370,J481)+COUNTIFS(L18:L370,J482)+COUNTIFS(L18:L370,J483)+COUNTIFS(L18:L370,J484)+COUNTIFS(L18:L370,J485)+COUNTIFS(L18:L370,J486)+COUNTIFS(L18:L370,J487)+COUNTIFS(L18:L370,J488)+COUNTIFS(L18:L370,J489)+COUNTIFS(L18:L370,J490)+COUNTIFS(L18:L370,J491)+COUNTIFS(L18:L370,J492)+COUNTIFS(L18:L370,J493)+COUNTIFS(L18:L370,J494)+COUNTIFS(L18:L370,J495)</f>
        <v>0</v>
      </c>
      <c r="L456" s="82" t="s">
        <v>188</v>
      </c>
      <c r="M456" s="83">
        <f t="array" ref="M456">SUMPRODUCT((M18:M369=F1) * ISNUMBER(MATCH(O18:O369, J465:J495, 0)) * F18:F369) / 1000</f>
        <v>0</v>
      </c>
      <c r="N456" s="82" t="s">
        <v>188</v>
      </c>
      <c r="O456" s="83">
        <f t="array" ref="O456">SUMPRODUCT((P18:P369=F1)*ISNUMBER(MATCH(R18:R369,J465:J495,0))*E18:E369)/1000</f>
        <v>2.2970590000000004</v>
      </c>
      <c r="P456" s="82" t="s">
        <v>188</v>
      </c>
      <c r="Q456" s="83">
        <f t="array" ref="Q456">SUMPRODUCT((S18:S369=F1)*ISNUMBER(MATCH(U18:U369,J465:J495,0))*E18:E369)/1000</f>
        <v>0</v>
      </c>
      <c r="R456" s="82" t="s">
        <v>188</v>
      </c>
      <c r="S456" s="83">
        <f t="array" ref="S456">SUM(COUNTIF(Z18:Z370, J465:J495))</f>
        <v>0</v>
      </c>
      <c r="T456" s="82" t="s">
        <v>188</v>
      </c>
      <c r="U456" s="83">
        <f t="array" ref="U456">SUM(COUNTIF(AD18:AD370, J465:J495))</f>
        <v>1</v>
      </c>
      <c r="V456" s="82" t="s">
        <v>188</v>
      </c>
      <c r="W456" s="83">
        <f t="array" ref="W456">SUM(COUNTIF(AH18:AH370, J465:J495))</f>
        <v>0</v>
      </c>
      <c r="X456" s="82" t="s">
        <v>188</v>
      </c>
      <c r="Y456" s="83">
        <f t="array" ref="Y456">SUM(COUNTIF(AL18:AL370, J465:J495))</f>
        <v>0</v>
      </c>
      <c r="Z456" s="82" t="s">
        <v>188</v>
      </c>
      <c r="AA456" s="83">
        <f>+COUNTIFS(AP18:AP370,J465)+COUNTIFS(AP18:AP370,J466)+COUNTIFS(AP18:AP370,J467)+COUNTIFS(AP18:AP370,J468)+COUNTIFS(AP18:AP370,J469)+COUNTIFS(AP18:AP370,J470)+COUNTIFS(AP18:AP370,J471)+COUNTIFS(AP18:AP370,J465)+COUNTIFS(AP18:AP370,J466)+COUNTIFS(AP18:AP370,J467)+COUNTIFS(AP18:AP370,J468)+COUNTIFS(AP18:AP370,J469)+COUNTIFS(AP18:AP370,J470)+COUNTIFS(AP18:AP370,J471)+COUNTIFS(AP18:AP370,J480)+COUNTIFS(AP18:AP370,J481)+COUNTIFS(AP18:AP370,J482)+COUNTIFS(AP18:AP370,J483)+COUNTIFS(AP18:AP370,J484)+COUNTIFS(AP18:AP370,J485)+COUNTIFS(AP18:AP370,J486)+COUNTIFS(AP18:AP370,J487)+COUNTIFS(AP18:AP370,J488)+COUNTIFS(AP18:AP370,J489)+COUNTIFS(AP18:AP370,J490)+COUNTIFS(AP18:AP370,J491)+COUNTIFS(AP18:AP370,J492)+COUNTIFS(AP18:AP370,J493)+COUNTIFS(AP18:AP370,J494)+COUNTIFS(AP18:AP370,J495)</f>
        <v>0</v>
      </c>
      <c r="AB456" s="82" t="s">
        <v>188</v>
      </c>
      <c r="AC456" s="217"/>
      <c r="AD456" s="217" t="s">
        <v>188</v>
      </c>
      <c r="AE456" s="83"/>
      <c r="AF456" s="82" t="s">
        <v>188</v>
      </c>
      <c r="AG456" s="83"/>
    </row>
    <row r="457" spans="1:56" ht="30" customHeight="1" x14ac:dyDescent="0.3">
      <c r="C457" s="88"/>
      <c r="E457" s="92"/>
      <c r="I457" s="306" t="s">
        <v>691</v>
      </c>
      <c r="J457" s="304" t="s">
        <v>197</v>
      </c>
      <c r="K457" s="83">
        <f>+COUNTIFS(L18:L370,J465)+COUNTIFS(L18:L370,J466)+COUNTIFS(L18:L370,J467)+COUNTIFS(L18:L370,J468)+COUNTIFS(L18:L370,J469)+COUNTIFS(L18:L370,J470)+COUNTIFS(L18:L370,J471)</f>
        <v>0</v>
      </c>
      <c r="L457" s="82" t="s">
        <v>197</v>
      </c>
      <c r="M457" s="83">
        <f t="array" ref="M457">SUMPRODUCT((M18:M369=F1) * ISNUMBER(MATCH(O18:O369, J465:J471, 0)) * F18:F369) / 1000</f>
        <v>0</v>
      </c>
      <c r="N457" s="82" t="s">
        <v>197</v>
      </c>
      <c r="O457" s="83">
        <f t="array" ref="O457">SUMPRODUCT((P18:P369=F1)*(ISNUMBER(MATCH(R18:R369, J465:J471, 0)))*E18:E369)/1000</f>
        <v>0</v>
      </c>
      <c r="P457" s="82" t="s">
        <v>197</v>
      </c>
      <c r="Q457" s="83">
        <f t="array" ref="Q457">SUMPRODUCT((S18:S369=F1)*ISNUMBER(MATCH(U18:U369, J465:J471, 0))*E18:E369)/1000</f>
        <v>0</v>
      </c>
      <c r="R457" s="82" t="s">
        <v>197</v>
      </c>
      <c r="S457" s="83">
        <f t="array" ref="S457">SUM(COUNTIF(Z18:Z370, J465:J471))</f>
        <v>0</v>
      </c>
      <c r="T457" s="82" t="s">
        <v>197</v>
      </c>
      <c r="U457" s="83">
        <f t="array" ref="U457">SUM(COUNTIF(AD18:AD370, J465:J471))</f>
        <v>0</v>
      </c>
      <c r="V457" s="82" t="s">
        <v>197</v>
      </c>
      <c r="W457" s="83">
        <f t="array" ref="W457">SUM(COUNTIF(AH18:AH370, J465:J471))</f>
        <v>0</v>
      </c>
      <c r="X457" s="82" t="s">
        <v>197</v>
      </c>
      <c r="Y457" s="83">
        <f t="array" ref="Y457">SUM(COUNTIF(AL18:AL370, J465:J471))</f>
        <v>0</v>
      </c>
      <c r="Z457" s="82" t="s">
        <v>197</v>
      </c>
      <c r="AA457" s="83">
        <f>+COUNTIFS(AP18:AP370,J465)+COUNTIFS(AP18:AP370,J466)+COUNTIFS(AP18:AP370,J467)+COUNTIFS(AP18:AP370,J468)+COUNTIFS(AP18:AP370,J469)+COUNTIFS(AP18:AP370,J470)+COUNTIFS(AP18:AP370,J471)</f>
        <v>0</v>
      </c>
      <c r="AB457" s="82" t="s">
        <v>197</v>
      </c>
      <c r="AC457" s="217"/>
      <c r="AD457" s="217" t="s">
        <v>197</v>
      </c>
      <c r="AE457" s="83"/>
      <c r="AF457" s="82" t="s">
        <v>197</v>
      </c>
      <c r="AG457" s="83"/>
    </row>
    <row r="458" spans="1:56" ht="30" customHeight="1" x14ac:dyDescent="0.3">
      <c r="I458" s="309" t="s">
        <v>688</v>
      </c>
      <c r="J458" s="304" t="s">
        <v>196</v>
      </c>
      <c r="K458" s="83">
        <f>+COUNTIFS(L18:L370,J472)+COUNTIFS(L18:L370,J473)+COUNTIFS(L18:L370,J474)+COUNTIFS(L18:L370,J475)+COUNTIFS(L18:L370,J476)+COUNTIFS(L18:L370,J477)+COUNTIFS(L18:L370,J478)+COUNTIFS(L18:L370,J479)</f>
        <v>0</v>
      </c>
      <c r="L458" s="82" t="s">
        <v>196</v>
      </c>
      <c r="M458" s="83">
        <f t="array" ref="M458">SUMPRODUCT((M18:M369=F1) * ISNUMBER(MATCH(O18:O369, J472:J479, 0)) * F18:F369) / 1000</f>
        <v>0</v>
      </c>
      <c r="N458" s="82" t="s">
        <v>196</v>
      </c>
      <c r="O458" s="83">
        <f t="array" ref="O458">SUMPRODUCT((P18:P369=F1)*(ISNUMBER(MATCH(R18:R369, J472:J479, 0)))*E18:E369)/1000</f>
        <v>2.2970590000000004</v>
      </c>
      <c r="P458" s="82" t="s">
        <v>196</v>
      </c>
      <c r="Q458" s="83">
        <f t="array" ref="Q458">SUMPRODUCT((S18:S369=F1)*ISNUMBER(MATCH(U18:U369, J472:J479, 0))*E18:E369)/1000</f>
        <v>0</v>
      </c>
      <c r="R458" s="82" t="s">
        <v>196</v>
      </c>
      <c r="S458" s="83">
        <f t="array" ref="S458">SUM(COUNTIF(Z18:Z370, J472:J479))</f>
        <v>0</v>
      </c>
      <c r="T458" s="82" t="s">
        <v>196</v>
      </c>
      <c r="U458" s="83">
        <f t="array" ref="U458">SUM(COUNTIF(AD18:AD370, J472:J479))</f>
        <v>0</v>
      </c>
      <c r="V458" s="82" t="s">
        <v>196</v>
      </c>
      <c r="W458" s="83">
        <f t="array" ref="W458">SUM(COUNTIF(AH18:AH370, J472:J479))</f>
        <v>0</v>
      </c>
      <c r="X458" s="82" t="s">
        <v>196</v>
      </c>
      <c r="Y458" s="83">
        <f t="array" ref="Y458">SUM(COUNTIF(AL18:AL370, J472:J479))</f>
        <v>0</v>
      </c>
      <c r="Z458" s="82" t="s">
        <v>196</v>
      </c>
      <c r="AA458" s="83">
        <f>+COUNTIFS(AP18:AP370,J472)+COUNTIFS(AP18:AP370,J473)+COUNTIFS(AP18:AP370,J474)+COUNTIFS(AP18:AP370,J475)+COUNTIFS(AP18:AP370,J476)+COUNTIFS(AP18:AP370,J477)+COUNTIFS(AP18:AP370,J478)+COUNTIFS(AP18:AP370,J479)</f>
        <v>0</v>
      </c>
      <c r="AB458" s="82" t="s">
        <v>196</v>
      </c>
      <c r="AC458" s="217"/>
      <c r="AD458" s="217" t="s">
        <v>196</v>
      </c>
      <c r="AE458" s="83"/>
      <c r="AF458" s="82" t="s">
        <v>196</v>
      </c>
      <c r="AG458" s="83"/>
    </row>
    <row r="459" spans="1:56" ht="30" customHeight="1" x14ac:dyDescent="0.3">
      <c r="I459" s="311" t="s">
        <v>689</v>
      </c>
      <c r="J459" s="304" t="s">
        <v>198</v>
      </c>
      <c r="K459" s="83">
        <f>+COUNTIFS(L18:L370,J480)+COUNTIFS(L18:L370,J481)+COUNTIFS(L18:L370,J482)+COUNTIFS(L18:L370,J483)+COUNTIFS(L18:L370,J484)+COUNTIFS(L18:L370,J485)+COUNTIFS(L18:L370,J486)+COUNTIFS(L18:L370,J487)</f>
        <v>0</v>
      </c>
      <c r="L459" s="82" t="s">
        <v>198</v>
      </c>
      <c r="M459" s="83">
        <f t="array" ref="M459">SUMPRODUCT((M18:M369=F1) * ISNUMBER(MATCH(O18:O369, J480:J487, 0)) * F18:F369) / 1000</f>
        <v>0</v>
      </c>
      <c r="N459" s="82" t="s">
        <v>198</v>
      </c>
      <c r="O459" s="83">
        <f t="array" ref="O459">SUMPRODUCT((P18:P369=F1)*(ISNUMBER(MATCH(R18:R369, J480:J487, 0)))*E18:E369)/1000</f>
        <v>0</v>
      </c>
      <c r="P459" s="82" t="s">
        <v>198</v>
      </c>
      <c r="Q459" s="83">
        <f t="array" ref="Q459">SUMPRODUCT((S18:S369=F1)*ISNUMBER(MATCH(U18:U369, J480:J487, 0))*E18:E369)/1000</f>
        <v>0</v>
      </c>
      <c r="R459" s="82" t="s">
        <v>198</v>
      </c>
      <c r="S459" s="83">
        <f t="array" ref="S459">SUM(COUNTIF(Z18:Z370, J480:J487))</f>
        <v>0</v>
      </c>
      <c r="T459" s="82" t="s">
        <v>198</v>
      </c>
      <c r="U459" s="83">
        <f t="array" ref="U459">SUM(COUNTIF(AD18:AD370, J480:J487))</f>
        <v>0</v>
      </c>
      <c r="V459" s="82" t="s">
        <v>198</v>
      </c>
      <c r="W459" s="83">
        <f t="array" ref="W459">SUM(COUNTIF(AH18:AH370, J480:J487))</f>
        <v>0</v>
      </c>
      <c r="X459" s="82" t="s">
        <v>198</v>
      </c>
      <c r="Y459" s="83">
        <f t="array" ref="Y459">SUM(COUNTIF(AL18:AL370, J480:J487))</f>
        <v>0</v>
      </c>
      <c r="Z459" s="82" t="s">
        <v>198</v>
      </c>
      <c r="AA459" s="83">
        <f>+COUNTIFS(AP18:AP370,J480)+COUNTIFS(AP18:AP370,J481)+COUNTIFS(AP18:AP370,J482)+COUNTIFS(AP18:AP370,J483)+COUNTIFS(AP18:AP370,J484)+COUNTIFS(AP18:AP370,J485)+COUNTIFS(AP18:AP370,J486)+COUNTIFS(AP18:AP370,J487)</f>
        <v>0</v>
      </c>
      <c r="AB459" s="82" t="s">
        <v>198</v>
      </c>
      <c r="AC459" s="217"/>
      <c r="AD459" s="217" t="s">
        <v>198</v>
      </c>
      <c r="AE459" s="83"/>
      <c r="AF459" s="82" t="s">
        <v>198</v>
      </c>
      <c r="AG459" s="83"/>
    </row>
    <row r="460" spans="1:56" ht="30" customHeight="1" x14ac:dyDescent="0.3">
      <c r="I460" s="313" t="s">
        <v>693</v>
      </c>
      <c r="J460" s="304" t="s">
        <v>199</v>
      </c>
      <c r="K460" s="83">
        <f>+COUNTIFS(L18:L370,J488)+COUNTIFS(L18:L370,J489)+COUNTIFS(L18:L370,J490)+COUNTIFS(L18:L370,J491)+COUNTIFS(L18:L370,J492)+COUNTIFS(L18:L370,J493)+COUNTIFS(L18:L370,J494)+COUNTIFS(L18:L370,J495)</f>
        <v>0</v>
      </c>
      <c r="L460" s="82" t="s">
        <v>199</v>
      </c>
      <c r="M460" s="83">
        <f>SUMPRODUCT((M18:M369=F1) * ISNUMBER(MATCH(O18:O369, J488:J495, 0)) * F18:F369) / 1000</f>
        <v>0</v>
      </c>
      <c r="N460" s="82" t="s">
        <v>199</v>
      </c>
      <c r="O460" s="83">
        <f t="array" ref="O460">SUMPRODUCT((P18:P369=F1)*(ISNUMBER(MATCH(R18:R369, J488:J495, 0)))*E18:E369)/1000</f>
        <v>0</v>
      </c>
      <c r="P460" s="82" t="s">
        <v>199</v>
      </c>
      <c r="Q460" s="83">
        <f t="array" ref="Q460">SUMPRODUCT((S18:S369=F1)*ISNUMBER(MATCH(U18:U369, J488:J495, 0))*E18:E369)/1000</f>
        <v>0</v>
      </c>
      <c r="R460" s="82" t="s">
        <v>199</v>
      </c>
      <c r="S460" s="83">
        <f t="array" ref="S460">SUM(COUNTIF(Z18:Z370, J488:J495))</f>
        <v>0</v>
      </c>
      <c r="T460" s="82" t="s">
        <v>199</v>
      </c>
      <c r="U460" s="83">
        <f t="array" ref="U460">SUM(COUNTIF(AD18:AD370, J488:J495))</f>
        <v>1</v>
      </c>
      <c r="V460" s="82" t="s">
        <v>199</v>
      </c>
      <c r="W460" s="83">
        <f t="array" ref="W460">SUM(COUNTIF(AH18:AH370, J488:J495))</f>
        <v>0</v>
      </c>
      <c r="X460" s="82" t="s">
        <v>199</v>
      </c>
      <c r="Y460" s="83">
        <f t="array" ref="Y460">SUM(COUNTIF(AL18:AL370, J488:J495))</f>
        <v>0</v>
      </c>
      <c r="Z460" s="82" t="s">
        <v>199</v>
      </c>
      <c r="AA460" s="83">
        <f>+COUNTIFS(AP18:AP370,J488)+COUNTIFS(AP18:AP370,J489)+COUNTIFS(AP18:AP370,J490)+COUNTIFS(AP18:AP370,J491)+COUNTIFS(AP18:AP370,J492)+COUNTIFS(AP18:AP370,J493)+COUNTIFS(AP18:AP370,J494)+COUNTIFS(AP18:AP370,J495)</f>
        <v>0</v>
      </c>
      <c r="AB460" s="82" t="s">
        <v>199</v>
      </c>
      <c r="AC460" s="217"/>
      <c r="AD460" s="217" t="s">
        <v>199</v>
      </c>
      <c r="AE460" s="83"/>
      <c r="AF460" s="82" t="s">
        <v>199</v>
      </c>
      <c r="AG460" s="83"/>
    </row>
    <row r="461" spans="1:56" ht="30" customHeight="1" x14ac:dyDescent="0.3">
      <c r="H461" s="88">
        <f>'DPR Sum.'!C5</f>
        <v>46146</v>
      </c>
      <c r="I461" s="312" t="s">
        <v>696</v>
      </c>
      <c r="J461" s="304" t="s">
        <v>202</v>
      </c>
      <c r="K461" s="83">
        <f>+COUNTIFS(L18:L370,H461)</f>
        <v>0</v>
      </c>
      <c r="L461" s="82" t="s">
        <v>202</v>
      </c>
      <c r="M461" s="83">
        <f>(+SUMIFS(F18:F369,M18:M369,F1,O18:O369,H461))/1000</f>
        <v>0</v>
      </c>
      <c r="N461" s="82" t="s">
        <v>202</v>
      </c>
      <c r="O461" s="83">
        <f>(+SUMIFS(E18:E369,P18:P369,F1,R18:R369,H461))/1000</f>
        <v>0</v>
      </c>
      <c r="P461" s="82" t="s">
        <v>202</v>
      </c>
      <c r="Q461" s="83">
        <f>(+SUMIFS(E18:E369,S18:S369,F1,U18:U369,H461))/1000</f>
        <v>0</v>
      </c>
      <c r="R461" s="82" t="s">
        <v>202</v>
      </c>
      <c r="S461" s="83">
        <f>+COUNTIFS(Z18:Z370,H461)</f>
        <v>0</v>
      </c>
      <c r="T461" s="82" t="s">
        <v>202</v>
      </c>
      <c r="U461" s="83">
        <f>+COUNTIFS(AD18:AD370,H461)</f>
        <v>0</v>
      </c>
      <c r="V461" s="82" t="s">
        <v>202</v>
      </c>
      <c r="W461" s="83">
        <f>+COUNTIFS(AH18:AH370,H461)</f>
        <v>0</v>
      </c>
      <c r="X461" s="82" t="s">
        <v>202</v>
      </c>
      <c r="Y461" s="83">
        <f>+COUNTIFS(AL18:AL370,H461)</f>
        <v>0</v>
      </c>
      <c r="Z461" s="82" t="s">
        <v>202</v>
      </c>
      <c r="AA461" s="83">
        <f>+COUNTIFS(AP18:AP370,H461)</f>
        <v>0</v>
      </c>
      <c r="AB461" s="82" t="s">
        <v>202</v>
      </c>
      <c r="AC461" s="217"/>
      <c r="AD461" s="217" t="s">
        <v>202</v>
      </c>
      <c r="AE461" s="83"/>
      <c r="AF461" s="82" t="s">
        <v>202</v>
      </c>
      <c r="AG461" s="83"/>
    </row>
    <row r="462" spans="1:56" ht="20" x14ac:dyDescent="0.3">
      <c r="I462" s="314" t="s">
        <v>695</v>
      </c>
      <c r="J462" s="86"/>
      <c r="K462" s="87"/>
      <c r="L462" s="86"/>
      <c r="M462" s="87"/>
      <c r="N462" s="86"/>
      <c r="O462" s="87"/>
      <c r="P462" s="86"/>
      <c r="Q462" s="87"/>
      <c r="R462" s="86"/>
      <c r="S462" s="87"/>
      <c r="T462" s="86"/>
      <c r="U462" s="87"/>
      <c r="V462" s="86"/>
      <c r="W462" s="87"/>
      <c r="X462" s="86"/>
      <c r="Y462" s="87"/>
      <c r="Z462" s="86"/>
      <c r="AA462" s="87"/>
      <c r="AB462" s="86"/>
      <c r="AC462" s="88"/>
      <c r="AD462" s="88"/>
      <c r="AE462" s="87"/>
      <c r="AF462" s="86"/>
      <c r="AG462" s="87"/>
    </row>
    <row r="463" spans="1:56" x14ac:dyDescent="0.3">
      <c r="I463" s="315" t="s">
        <v>657</v>
      </c>
    </row>
    <row r="464" spans="1:56" ht="20" x14ac:dyDescent="0.3">
      <c r="I464" s="316" t="s">
        <v>687</v>
      </c>
      <c r="J464" s="74">
        <v>2025</v>
      </c>
      <c r="K464" s="74">
        <v>5</v>
      </c>
      <c r="L464" s="74"/>
      <c r="W464" s="19"/>
    </row>
    <row r="465" spans="8:23" ht="23" x14ac:dyDescent="0.5">
      <c r="H465" s="75"/>
      <c r="I465" s="310" t="s">
        <v>697</v>
      </c>
      <c r="J465" s="73">
        <f>DATE(J464,K464,1)</f>
        <v>45778</v>
      </c>
      <c r="W465" s="19"/>
    </row>
    <row r="466" spans="8:23" ht="23" x14ac:dyDescent="0.5">
      <c r="H466" s="75"/>
      <c r="I466" s="317" t="s">
        <v>690</v>
      </c>
      <c r="J466" s="73">
        <f>DATE(J464,K464,2)</f>
        <v>45779</v>
      </c>
      <c r="W466" s="19"/>
    </row>
    <row r="467" spans="8:23" ht="23" x14ac:dyDescent="0.5">
      <c r="H467" s="75"/>
      <c r="I467" s="75"/>
      <c r="J467" s="73">
        <f>DATE(J464,K464,3)</f>
        <v>45780</v>
      </c>
      <c r="W467" s="19"/>
    </row>
    <row r="468" spans="8:23" ht="23" x14ac:dyDescent="0.5">
      <c r="H468" s="75"/>
      <c r="I468" s="75"/>
      <c r="J468" s="73">
        <f>DATE(J464,K464,4)</f>
        <v>45781</v>
      </c>
      <c r="W468" s="19"/>
    </row>
    <row r="469" spans="8:23" ht="23" x14ac:dyDescent="0.5">
      <c r="H469" s="75"/>
      <c r="I469" s="75"/>
      <c r="J469" s="73">
        <f>DATE(J464,K464,5)</f>
        <v>45782</v>
      </c>
      <c r="W469" s="19"/>
    </row>
    <row r="470" spans="8:23" ht="23" x14ac:dyDescent="0.5">
      <c r="H470" s="75"/>
      <c r="I470" s="75"/>
      <c r="J470" s="73">
        <f>DATE(J464,K464,6)</f>
        <v>45783</v>
      </c>
      <c r="W470" s="19"/>
    </row>
    <row r="471" spans="8:23" ht="23" x14ac:dyDescent="0.5">
      <c r="H471" s="75"/>
      <c r="I471" s="75"/>
      <c r="J471" s="73">
        <f>DATE(J464,K464,7)</f>
        <v>45784</v>
      </c>
      <c r="W471" s="19"/>
    </row>
    <row r="472" spans="8:23" ht="23" x14ac:dyDescent="0.5">
      <c r="H472" s="75"/>
      <c r="I472" s="75"/>
      <c r="J472" s="73">
        <f>DATE(J464,K464,8)</f>
        <v>45785</v>
      </c>
      <c r="W472" s="19"/>
    </row>
    <row r="473" spans="8:23" ht="23" x14ac:dyDescent="0.5">
      <c r="H473" s="75"/>
      <c r="I473" s="75"/>
      <c r="J473" s="73">
        <f>DATE(J464,K464,9)</f>
        <v>45786</v>
      </c>
      <c r="W473" s="19"/>
    </row>
    <row r="474" spans="8:23" ht="23" x14ac:dyDescent="0.5">
      <c r="H474" s="75"/>
      <c r="I474" s="75"/>
      <c r="J474" s="73">
        <f>DATE(J464,K464,10)</f>
        <v>45787</v>
      </c>
      <c r="W474" s="19"/>
    </row>
    <row r="475" spans="8:23" ht="23" x14ac:dyDescent="0.5">
      <c r="H475" s="75"/>
      <c r="I475" s="75"/>
      <c r="J475" s="73">
        <f>DATE(J464,K464,11)</f>
        <v>45788</v>
      </c>
      <c r="W475" s="19"/>
    </row>
    <row r="476" spans="8:23" ht="23" x14ac:dyDescent="0.5">
      <c r="H476" s="75"/>
      <c r="I476" s="75"/>
      <c r="J476" s="73">
        <f>DATE(J464,K464,12)</f>
        <v>45789</v>
      </c>
      <c r="W476" s="19"/>
    </row>
    <row r="477" spans="8:23" ht="23" x14ac:dyDescent="0.5">
      <c r="H477" s="75"/>
      <c r="I477" s="75"/>
      <c r="J477" s="73">
        <f>DATE(J464,K464,13)</f>
        <v>45790</v>
      </c>
      <c r="W477" s="19"/>
    </row>
    <row r="478" spans="8:23" ht="23" x14ac:dyDescent="0.5">
      <c r="H478" s="75"/>
      <c r="I478" s="75"/>
      <c r="J478" s="73">
        <f>DATE(J464,K464,14)</f>
        <v>45791</v>
      </c>
      <c r="W478" s="19"/>
    </row>
    <row r="479" spans="8:23" ht="23" x14ac:dyDescent="0.5">
      <c r="H479" s="75"/>
      <c r="I479" s="75"/>
      <c r="J479" s="73">
        <f>DATE(J464,K464,15)</f>
        <v>45792</v>
      </c>
      <c r="W479" s="19"/>
    </row>
    <row r="480" spans="8:23" ht="23" x14ac:dyDescent="0.5">
      <c r="H480" s="75"/>
      <c r="I480" s="75"/>
      <c r="J480" s="73">
        <f>DATE(J464,K464,16)</f>
        <v>45793</v>
      </c>
      <c r="W480" s="19"/>
    </row>
    <row r="481" spans="8:23" ht="23" x14ac:dyDescent="0.5">
      <c r="H481" s="75"/>
      <c r="I481" s="75"/>
      <c r="J481" s="73">
        <f>DATE(J464,K464,17)</f>
        <v>45794</v>
      </c>
      <c r="W481" s="19"/>
    </row>
    <row r="482" spans="8:23" ht="23" x14ac:dyDescent="0.5">
      <c r="H482" s="75"/>
      <c r="I482" s="75"/>
      <c r="J482" s="73">
        <f>DATE(J464,K464,18)</f>
        <v>45795</v>
      </c>
      <c r="W482" s="19"/>
    </row>
    <row r="483" spans="8:23" ht="23" x14ac:dyDescent="0.5">
      <c r="H483" s="75"/>
      <c r="I483" s="75"/>
      <c r="J483" s="73">
        <f>DATE(J464,K464,19)</f>
        <v>45796</v>
      </c>
      <c r="W483" s="19"/>
    </row>
    <row r="484" spans="8:23" ht="23" x14ac:dyDescent="0.5">
      <c r="H484" s="75"/>
      <c r="I484" s="75"/>
      <c r="J484" s="73">
        <f>DATE(J464,K464,20)</f>
        <v>45797</v>
      </c>
      <c r="W484" s="19"/>
    </row>
    <row r="485" spans="8:23" ht="23" x14ac:dyDescent="0.5">
      <c r="H485" s="75"/>
      <c r="I485" s="75"/>
      <c r="J485" s="73">
        <f>DATE(J464,K464,21)</f>
        <v>45798</v>
      </c>
      <c r="W485" s="19"/>
    </row>
    <row r="486" spans="8:23" ht="23" x14ac:dyDescent="0.5">
      <c r="H486" s="75"/>
      <c r="I486" s="75"/>
      <c r="J486" s="73">
        <f>DATE(J464,K464,22)</f>
        <v>45799</v>
      </c>
      <c r="W486" s="19"/>
    </row>
    <row r="487" spans="8:23" ht="23" x14ac:dyDescent="0.5">
      <c r="H487" s="75"/>
      <c r="I487" s="75"/>
      <c r="J487" s="73">
        <f>DATE(J464,K464,23)</f>
        <v>45800</v>
      </c>
      <c r="W487" s="19"/>
    </row>
    <row r="488" spans="8:23" ht="23" x14ac:dyDescent="0.5">
      <c r="H488" s="75"/>
      <c r="I488" s="75"/>
      <c r="J488" s="73">
        <f>DATE(J464,K464,24)</f>
        <v>45801</v>
      </c>
      <c r="W488" s="19"/>
    </row>
    <row r="489" spans="8:23" ht="23" x14ac:dyDescent="0.5">
      <c r="H489" s="75"/>
      <c r="I489" s="75"/>
      <c r="J489" s="73">
        <f>DATE(J464,K464,25)</f>
        <v>45802</v>
      </c>
      <c r="W489" s="19"/>
    </row>
    <row r="490" spans="8:23" ht="23" x14ac:dyDescent="0.5">
      <c r="H490" s="75"/>
      <c r="I490" s="75"/>
      <c r="J490" s="73">
        <f>DATE(J464,K464,26)</f>
        <v>45803</v>
      </c>
      <c r="W490" s="19"/>
    </row>
    <row r="491" spans="8:23" ht="23" x14ac:dyDescent="0.5">
      <c r="H491" s="75"/>
      <c r="I491" s="75"/>
      <c r="J491" s="73">
        <f>DATE(J464,K464,27)</f>
        <v>45804</v>
      </c>
      <c r="W491" s="19"/>
    </row>
    <row r="492" spans="8:23" ht="23" x14ac:dyDescent="0.5">
      <c r="H492" s="75"/>
      <c r="I492" s="75"/>
      <c r="J492" s="73">
        <f>DATE(J464,K464,28)</f>
        <v>45805</v>
      </c>
      <c r="W492" s="19"/>
    </row>
    <row r="493" spans="8:23" ht="23" x14ac:dyDescent="0.5">
      <c r="H493" s="75"/>
      <c r="I493" s="75"/>
      <c r="J493" s="73">
        <f>DATE(J464,K464,29)</f>
        <v>45806</v>
      </c>
      <c r="W493" s="19"/>
    </row>
    <row r="494" spans="8:23" ht="23" x14ac:dyDescent="0.5">
      <c r="H494" s="75"/>
      <c r="I494" s="75"/>
      <c r="J494" s="73">
        <f>DATE(J464,K464,30)</f>
        <v>45807</v>
      </c>
      <c r="W494" s="19"/>
    </row>
    <row r="495" spans="8:23" ht="23" x14ac:dyDescent="0.5">
      <c r="H495" s="75"/>
      <c r="I495" s="75"/>
      <c r="J495" s="73">
        <f>DATE(J464,K464,31)</f>
        <v>45808</v>
      </c>
      <c r="W495" s="19"/>
    </row>
    <row r="496" spans="8:23" x14ac:dyDescent="0.3">
      <c r="J496" s="71"/>
    </row>
    <row r="497" spans="10:10" x14ac:dyDescent="0.3">
      <c r="J497" s="71"/>
    </row>
    <row r="498" spans="10:10" x14ac:dyDescent="0.3">
      <c r="J498" s="71"/>
    </row>
    <row r="499" spans="10:10" x14ac:dyDescent="0.3">
      <c r="J499" s="71"/>
    </row>
    <row r="500" spans="10:10" x14ac:dyDescent="0.3">
      <c r="J500" s="71"/>
    </row>
    <row r="501" spans="10:10" x14ac:dyDescent="0.3">
      <c r="J501" s="71"/>
    </row>
    <row r="502" spans="10:10" x14ac:dyDescent="0.3">
      <c r="J502" s="71"/>
    </row>
    <row r="503" spans="10:10" x14ac:dyDescent="0.3">
      <c r="J503" s="71"/>
    </row>
    <row r="504" spans="10:10" x14ac:dyDescent="0.3">
      <c r="J504" s="71"/>
    </row>
    <row r="505" spans="10:10" x14ac:dyDescent="0.3">
      <c r="J505" s="71"/>
    </row>
    <row r="506" spans="10:10" x14ac:dyDescent="0.3">
      <c r="J506" s="71"/>
    </row>
    <row r="507" spans="10:10" x14ac:dyDescent="0.3">
      <c r="J507" s="71"/>
    </row>
    <row r="508" spans="10:10" x14ac:dyDescent="0.3">
      <c r="J508" s="71"/>
    </row>
    <row r="509" spans="10:10" x14ac:dyDescent="0.3">
      <c r="J509" s="71"/>
    </row>
    <row r="510" spans="10:10" x14ac:dyDescent="0.3">
      <c r="J510" s="71"/>
    </row>
    <row r="511" spans="10:10" x14ac:dyDescent="0.3">
      <c r="J511" s="71"/>
    </row>
    <row r="512" spans="10:10" x14ac:dyDescent="0.3">
      <c r="J512" s="71"/>
    </row>
    <row r="513" spans="10:10" x14ac:dyDescent="0.3">
      <c r="J513" s="71"/>
    </row>
    <row r="514" spans="10:10" x14ac:dyDescent="0.3">
      <c r="J514" s="71"/>
    </row>
    <row r="515" spans="10:10" x14ac:dyDescent="0.3">
      <c r="J515" s="71"/>
    </row>
    <row r="516" spans="10:10" x14ac:dyDescent="0.3">
      <c r="J516" s="71"/>
    </row>
    <row r="517" spans="10:10" x14ac:dyDescent="0.3">
      <c r="J517" s="71"/>
    </row>
    <row r="518" spans="10:10" x14ac:dyDescent="0.3">
      <c r="J518" s="71"/>
    </row>
    <row r="519" spans="10:10" x14ac:dyDescent="0.3">
      <c r="J519" s="71"/>
    </row>
    <row r="520" spans="10:10" x14ac:dyDescent="0.3">
      <c r="J520" s="71"/>
    </row>
    <row r="521" spans="10:10" x14ac:dyDescent="0.3">
      <c r="J521" s="71"/>
    </row>
    <row r="522" spans="10:10" x14ac:dyDescent="0.3">
      <c r="J522" s="71"/>
    </row>
    <row r="523" spans="10:10" x14ac:dyDescent="0.3">
      <c r="J523" s="71"/>
    </row>
    <row r="524" spans="10:10" x14ac:dyDescent="0.3">
      <c r="J524" s="71"/>
    </row>
    <row r="525" spans="10:10" x14ac:dyDescent="0.3">
      <c r="J525" s="71"/>
    </row>
    <row r="526" spans="10:10" x14ac:dyDescent="0.3">
      <c r="J526" s="71"/>
    </row>
    <row r="527" spans="10:10" x14ac:dyDescent="0.3">
      <c r="J527" s="71"/>
    </row>
    <row r="528" spans="10:10" x14ac:dyDescent="0.3">
      <c r="J528" s="71"/>
    </row>
    <row r="529" spans="10:10" x14ac:dyDescent="0.3">
      <c r="J529" s="71"/>
    </row>
    <row r="530" spans="10:10" x14ac:dyDescent="0.3">
      <c r="J530" s="71"/>
    </row>
    <row r="531" spans="10:10" x14ac:dyDescent="0.3">
      <c r="J531" s="71"/>
    </row>
    <row r="532" spans="10:10" x14ac:dyDescent="0.3">
      <c r="J532" s="71"/>
    </row>
    <row r="533" spans="10:10" x14ac:dyDescent="0.3">
      <c r="J533" s="71"/>
    </row>
    <row r="534" spans="10:10" x14ac:dyDescent="0.3">
      <c r="J534" s="71"/>
    </row>
    <row r="535" spans="10:10" x14ac:dyDescent="0.3">
      <c r="J535" s="71"/>
    </row>
    <row r="536" spans="10:10" x14ac:dyDescent="0.3">
      <c r="J536" s="71"/>
    </row>
    <row r="537" spans="10:10" x14ac:dyDescent="0.3">
      <c r="J537" s="71"/>
    </row>
    <row r="538" spans="10:10" x14ac:dyDescent="0.3">
      <c r="J538" s="71"/>
    </row>
    <row r="539" spans="10:10" x14ac:dyDescent="0.3">
      <c r="J539" s="71"/>
    </row>
    <row r="540" spans="10:10" x14ac:dyDescent="0.3">
      <c r="J540" s="71"/>
    </row>
    <row r="541" spans="10:10" x14ac:dyDescent="0.3">
      <c r="J541" s="71"/>
    </row>
    <row r="542" spans="10:10" x14ac:dyDescent="0.3">
      <c r="J542" s="71"/>
    </row>
    <row r="543" spans="10:10" x14ac:dyDescent="0.3">
      <c r="J543" s="71"/>
    </row>
    <row r="544" spans="10:10" x14ac:dyDescent="0.3">
      <c r="J544" s="71"/>
    </row>
    <row r="545" spans="10:10" x14ac:dyDescent="0.3">
      <c r="J545" s="71"/>
    </row>
    <row r="546" spans="10:10" x14ac:dyDescent="0.3">
      <c r="J546" s="71"/>
    </row>
    <row r="547" spans="10:10" x14ac:dyDescent="0.3">
      <c r="J547" s="71"/>
    </row>
    <row r="548" spans="10:10" x14ac:dyDescent="0.3">
      <c r="J548" s="71"/>
    </row>
    <row r="549" spans="10:10" x14ac:dyDescent="0.3">
      <c r="J549" s="71"/>
    </row>
    <row r="550" spans="10:10" x14ac:dyDescent="0.3">
      <c r="J550" s="71"/>
    </row>
    <row r="551" spans="10:10" x14ac:dyDescent="0.3">
      <c r="J551" s="71"/>
    </row>
    <row r="552" spans="10:10" x14ac:dyDescent="0.3">
      <c r="J552" s="71"/>
    </row>
    <row r="553" spans="10:10" x14ac:dyDescent="0.3">
      <c r="J553" s="71"/>
    </row>
    <row r="554" spans="10:10" x14ac:dyDescent="0.3">
      <c r="J554" s="71"/>
    </row>
    <row r="555" spans="10:10" x14ac:dyDescent="0.3">
      <c r="J555" s="71"/>
    </row>
    <row r="556" spans="10:10" x14ac:dyDescent="0.3">
      <c r="J556" s="71"/>
    </row>
    <row r="557" spans="10:10" x14ac:dyDescent="0.3">
      <c r="J557" s="71"/>
    </row>
    <row r="558" spans="10:10" x14ac:dyDescent="0.3">
      <c r="J558" s="71"/>
    </row>
    <row r="559" spans="10:10" x14ac:dyDescent="0.3">
      <c r="J559" s="71"/>
    </row>
    <row r="560" spans="10:10" x14ac:dyDescent="0.3">
      <c r="J560" s="71"/>
    </row>
    <row r="561" spans="10:10" x14ac:dyDescent="0.3">
      <c r="J561" s="71"/>
    </row>
    <row r="562" spans="10:10" x14ac:dyDescent="0.3">
      <c r="J562" s="71"/>
    </row>
    <row r="563" spans="10:10" x14ac:dyDescent="0.3">
      <c r="J563" s="71"/>
    </row>
    <row r="564" spans="10:10" x14ac:dyDescent="0.3">
      <c r="J564" s="71"/>
    </row>
    <row r="565" spans="10:10" x14ac:dyDescent="0.3">
      <c r="J565" s="71"/>
    </row>
    <row r="566" spans="10:10" x14ac:dyDescent="0.3">
      <c r="J566" s="71"/>
    </row>
    <row r="567" spans="10:10" x14ac:dyDescent="0.3">
      <c r="J567" s="71"/>
    </row>
    <row r="568" spans="10:10" x14ac:dyDescent="0.3">
      <c r="J568" s="71"/>
    </row>
    <row r="569" spans="10:10" x14ac:dyDescent="0.3">
      <c r="J569" s="71"/>
    </row>
    <row r="570" spans="10:10" x14ac:dyDescent="0.3">
      <c r="J570" s="71"/>
    </row>
    <row r="571" spans="10:10" x14ac:dyDescent="0.3">
      <c r="J571" s="71"/>
    </row>
    <row r="572" spans="10:10" x14ac:dyDescent="0.3">
      <c r="J572" s="71"/>
    </row>
    <row r="573" spans="10:10" x14ac:dyDescent="0.3">
      <c r="J573" s="71"/>
    </row>
    <row r="574" spans="10:10" x14ac:dyDescent="0.3">
      <c r="J574" s="71"/>
    </row>
    <row r="575" spans="10:10" x14ac:dyDescent="0.3">
      <c r="J575" s="71"/>
    </row>
    <row r="576" spans="10:10" x14ac:dyDescent="0.3">
      <c r="J576" s="71"/>
    </row>
    <row r="577" spans="10:10" x14ac:dyDescent="0.3">
      <c r="J577" s="71"/>
    </row>
    <row r="578" spans="10:10" x14ac:dyDescent="0.3">
      <c r="J578" s="71"/>
    </row>
    <row r="579" spans="10:10" x14ac:dyDescent="0.3">
      <c r="J579" s="71"/>
    </row>
    <row r="580" spans="10:10" x14ac:dyDescent="0.3">
      <c r="J580" s="71"/>
    </row>
    <row r="581" spans="10:10" x14ac:dyDescent="0.3">
      <c r="J581" s="71"/>
    </row>
    <row r="582" spans="10:10" x14ac:dyDescent="0.3">
      <c r="J582" s="71"/>
    </row>
    <row r="583" spans="10:10" x14ac:dyDescent="0.3">
      <c r="J583" s="71"/>
    </row>
    <row r="584" spans="10:10" x14ac:dyDescent="0.3">
      <c r="J584" s="71"/>
    </row>
    <row r="585" spans="10:10" x14ac:dyDescent="0.3">
      <c r="J585" s="71"/>
    </row>
    <row r="586" spans="10:10" x14ac:dyDescent="0.3">
      <c r="J586" s="71"/>
    </row>
    <row r="587" spans="10:10" x14ac:dyDescent="0.3">
      <c r="J587" s="71"/>
    </row>
    <row r="588" spans="10:10" x14ac:dyDescent="0.3">
      <c r="J588" s="71"/>
    </row>
    <row r="589" spans="10:10" x14ac:dyDescent="0.3">
      <c r="J589" s="71"/>
    </row>
    <row r="590" spans="10:10" x14ac:dyDescent="0.3">
      <c r="J590" s="71"/>
    </row>
    <row r="591" spans="10:10" x14ac:dyDescent="0.3">
      <c r="J591" s="71"/>
    </row>
    <row r="592" spans="10:10" x14ac:dyDescent="0.3">
      <c r="J592" s="71"/>
    </row>
    <row r="593" spans="10:10" x14ac:dyDescent="0.3">
      <c r="J593" s="71"/>
    </row>
    <row r="594" spans="10:10" x14ac:dyDescent="0.3">
      <c r="J594" s="71"/>
    </row>
    <row r="595" spans="10:10" x14ac:dyDescent="0.3">
      <c r="J595" s="71"/>
    </row>
    <row r="596" spans="10:10" x14ac:dyDescent="0.3">
      <c r="J596" s="71"/>
    </row>
    <row r="597" spans="10:10" x14ac:dyDescent="0.3">
      <c r="J597" s="71"/>
    </row>
    <row r="598" spans="10:10" x14ac:dyDescent="0.3">
      <c r="J598" s="71"/>
    </row>
    <row r="599" spans="10:10" x14ac:dyDescent="0.3">
      <c r="J599" s="71"/>
    </row>
    <row r="600" spans="10:10" x14ac:dyDescent="0.3">
      <c r="J600" s="71"/>
    </row>
    <row r="601" spans="10:10" x14ac:dyDescent="0.3">
      <c r="J601" s="71"/>
    </row>
    <row r="602" spans="10:10" x14ac:dyDescent="0.3">
      <c r="J602" s="71"/>
    </row>
    <row r="603" spans="10:10" x14ac:dyDescent="0.3">
      <c r="J603" s="71"/>
    </row>
    <row r="604" spans="10:10" x14ac:dyDescent="0.3">
      <c r="J604" s="71"/>
    </row>
    <row r="605" spans="10:10" x14ac:dyDescent="0.3">
      <c r="J605" s="71"/>
    </row>
    <row r="606" spans="10:10" x14ac:dyDescent="0.3">
      <c r="J606" s="71"/>
    </row>
    <row r="607" spans="10:10" x14ac:dyDescent="0.3">
      <c r="J607" s="71"/>
    </row>
    <row r="608" spans="10:10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</sheetData>
  <autoFilter ref="A17:BG357" xr:uid="{00000000-0009-0000-0000-000002000000}"/>
  <mergeCells count="48">
    <mergeCell ref="BE16:BE17"/>
    <mergeCell ref="BF16:BF17"/>
    <mergeCell ref="BG16:BG17"/>
    <mergeCell ref="I16:I17"/>
    <mergeCell ref="F16:F17"/>
    <mergeCell ref="L454:M454"/>
    <mergeCell ref="N454:O454"/>
    <mergeCell ref="P454:Q454"/>
    <mergeCell ref="J454:K454"/>
    <mergeCell ref="J16:L16"/>
    <mergeCell ref="M16:O16"/>
    <mergeCell ref="P16:R16"/>
    <mergeCell ref="AD454:AE454"/>
    <mergeCell ref="AF454:AG454"/>
    <mergeCell ref="AM16:AP16"/>
    <mergeCell ref="T454:U454"/>
    <mergeCell ref="V454:W454"/>
    <mergeCell ref="X454:Y454"/>
    <mergeCell ref="Z454:AA454"/>
    <mergeCell ref="AB454:AC454"/>
    <mergeCell ref="S16:U16"/>
    <mergeCell ref="R454:S454"/>
    <mergeCell ref="A16:A17"/>
    <mergeCell ref="B16:B17"/>
    <mergeCell ref="C16:C17"/>
    <mergeCell ref="D16:D17"/>
    <mergeCell ref="E16:E17"/>
    <mergeCell ref="K1:L1"/>
    <mergeCell ref="O1:Q1"/>
    <mergeCell ref="AZ16:BC16"/>
    <mergeCell ref="G16:G17"/>
    <mergeCell ref="V16:V17"/>
    <mergeCell ref="AQ16:AY16"/>
    <mergeCell ref="H16:H17"/>
    <mergeCell ref="W16:Z16"/>
    <mergeCell ref="AA16:AD16"/>
    <mergeCell ref="AE16:AH16"/>
    <mergeCell ref="AI16:AL16"/>
    <mergeCell ref="O2:P2"/>
    <mergeCell ref="O3:P3"/>
    <mergeCell ref="O4:P4"/>
    <mergeCell ref="O5:P5"/>
    <mergeCell ref="O6:P6"/>
    <mergeCell ref="S1:U1"/>
    <mergeCell ref="S2:T2"/>
    <mergeCell ref="S3:T3"/>
    <mergeCell ref="S4:T4"/>
    <mergeCell ref="S5:T5"/>
  </mergeCells>
  <conditionalFormatting sqref="BD1:BD1048576">
    <cfRule type="containsText" dxfId="17225" priority="1" operator="containsText" text="SI">
      <formula>NOT(ISERROR(SEARCH("SI",BD1)))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96"/>
  <sheetViews>
    <sheetView showGridLines="0" tabSelected="1" zoomScale="69" zoomScaleNormal="90" zoomScaleSheetLayoutView="85" workbookViewId="0">
      <selection activeCell="Y39" sqref="A1:Y39"/>
    </sheetView>
  </sheetViews>
  <sheetFormatPr defaultColWidth="9.1796875" defaultRowHeight="20.149999999999999" customHeight="1" x14ac:dyDescent="0.35"/>
  <cols>
    <col min="1" max="1" width="5.81640625" style="415" customWidth="1"/>
    <col min="2" max="2" width="32.6328125" style="391" customWidth="1"/>
    <col min="3" max="3" width="9.453125" style="391" customWidth="1"/>
    <col min="4" max="4" width="10.1796875" style="415" customWidth="1"/>
    <col min="5" max="5" width="9.81640625" style="415" customWidth="1"/>
    <col min="6" max="6" width="10.1796875" style="415" customWidth="1"/>
    <col min="7" max="7" width="11.26953125" style="415" customWidth="1"/>
    <col min="8" max="8" width="11.7265625" style="415" customWidth="1"/>
    <col min="9" max="9" width="10.453125" style="391" customWidth="1"/>
    <col min="10" max="10" width="11.26953125" style="391" customWidth="1"/>
    <col min="11" max="11" width="11.453125" style="391" customWidth="1"/>
    <col min="12" max="12" width="11.1796875" style="391" bestFit="1" customWidth="1"/>
    <col min="13" max="13" width="11.7265625" style="391" customWidth="1"/>
    <col min="14" max="15" width="13.453125" style="391" hidden="1" customWidth="1"/>
    <col min="16" max="20" width="16.7265625" style="391" hidden="1" customWidth="1"/>
    <col min="21" max="21" width="15" style="391" hidden="1" customWidth="1"/>
    <col min="22" max="22" width="12.7265625" style="415" customWidth="1"/>
    <col min="23" max="23" width="8.7265625" style="415" customWidth="1"/>
    <col min="24" max="24" width="9" style="391" customWidth="1"/>
    <col min="25" max="25" width="11.26953125" style="415" customWidth="1"/>
    <col min="26" max="16384" width="9.1796875" style="391"/>
  </cols>
  <sheetData>
    <row r="1" spans="1:25" ht="22" customHeight="1" x14ac:dyDescent="0.35">
      <c r="A1" s="594" t="s">
        <v>1366</v>
      </c>
      <c r="B1" s="595"/>
      <c r="C1" s="387" t="s">
        <v>1140</v>
      </c>
      <c r="D1" s="387"/>
      <c r="E1" s="387"/>
      <c r="F1" s="387"/>
      <c r="G1" s="387"/>
      <c r="H1" s="387"/>
      <c r="I1" s="388"/>
      <c r="J1" s="388"/>
      <c r="K1" s="388"/>
      <c r="L1" s="388"/>
      <c r="M1" s="388"/>
      <c r="N1" s="388"/>
      <c r="O1" s="388"/>
      <c r="P1" s="388"/>
      <c r="Q1" s="388"/>
      <c r="R1" s="388"/>
      <c r="S1" s="388"/>
      <c r="T1" s="388"/>
      <c r="U1" s="388"/>
      <c r="V1" s="389"/>
      <c r="W1" s="389"/>
      <c r="X1" s="388"/>
      <c r="Y1" s="390"/>
    </row>
    <row r="2" spans="1:25" ht="22" customHeight="1" x14ac:dyDescent="0.35">
      <c r="A2" s="596" t="s">
        <v>0</v>
      </c>
      <c r="B2" s="597"/>
      <c r="C2" s="392" t="s">
        <v>1113</v>
      </c>
      <c r="D2" s="392"/>
      <c r="E2" s="392"/>
      <c r="F2" s="392"/>
      <c r="G2" s="392"/>
      <c r="H2" s="392"/>
      <c r="I2" s="393"/>
      <c r="J2" s="393"/>
      <c r="K2" s="393"/>
      <c r="L2" s="393"/>
      <c r="M2" s="393"/>
      <c r="N2" s="393"/>
      <c r="O2" s="393"/>
      <c r="P2" s="393"/>
      <c r="Q2" s="393"/>
      <c r="R2" s="393"/>
      <c r="S2" s="393"/>
      <c r="T2" s="393"/>
      <c r="U2" s="393"/>
      <c r="V2" s="394"/>
      <c r="W2" s="394"/>
      <c r="X2" s="393"/>
      <c r="Y2" s="395"/>
    </row>
    <row r="3" spans="1:25" ht="22" customHeight="1" x14ac:dyDescent="0.35">
      <c r="A3" s="596" t="s">
        <v>1</v>
      </c>
      <c r="B3" s="597"/>
      <c r="C3" s="392" t="s">
        <v>1114</v>
      </c>
      <c r="D3" s="392"/>
      <c r="E3" s="392"/>
      <c r="F3" s="392"/>
      <c r="G3" s="392"/>
      <c r="H3" s="392" t="s">
        <v>1449</v>
      </c>
      <c r="I3" s="393"/>
      <c r="J3" s="393"/>
      <c r="K3" s="392" t="s">
        <v>1450</v>
      </c>
      <c r="L3" s="393"/>
      <c r="M3" s="393"/>
      <c r="N3" s="393"/>
      <c r="O3" s="393"/>
      <c r="P3" s="393"/>
      <c r="Q3" s="393"/>
      <c r="R3" s="393"/>
      <c r="S3" s="393"/>
      <c r="T3" s="393"/>
      <c r="U3" s="393"/>
      <c r="V3" s="394"/>
      <c r="W3" s="394"/>
      <c r="X3" s="393"/>
      <c r="Y3" s="395"/>
    </row>
    <row r="4" spans="1:25" ht="22" customHeight="1" x14ac:dyDescent="0.35">
      <c r="A4" s="596" t="s">
        <v>2</v>
      </c>
      <c r="B4" s="597"/>
      <c r="C4" s="392" t="s">
        <v>1115</v>
      </c>
      <c r="D4" s="392"/>
      <c r="E4" s="392"/>
      <c r="F4" s="392"/>
      <c r="G4" s="392"/>
      <c r="H4" s="392"/>
      <c r="I4" s="393"/>
      <c r="J4" s="393"/>
      <c r="K4" s="393"/>
      <c r="L4" s="393"/>
      <c r="M4" s="393"/>
      <c r="N4" s="393"/>
      <c r="O4" s="393"/>
      <c r="P4" s="393"/>
      <c r="Q4" s="393"/>
      <c r="R4" s="393"/>
      <c r="S4" s="393"/>
      <c r="T4" s="393"/>
      <c r="U4" s="393"/>
      <c r="V4" s="394"/>
      <c r="W4" s="394"/>
      <c r="X4" s="393"/>
      <c r="Y4" s="395"/>
    </row>
    <row r="5" spans="1:25" ht="22" customHeight="1" x14ac:dyDescent="0.35">
      <c r="A5" s="598" t="s">
        <v>3</v>
      </c>
      <c r="B5" s="599"/>
      <c r="C5" s="592">
        <v>46146</v>
      </c>
      <c r="D5" s="593"/>
      <c r="E5" s="396"/>
      <c r="F5" s="396"/>
      <c r="G5" s="396"/>
      <c r="H5" s="396"/>
      <c r="I5" s="397"/>
      <c r="J5" s="397"/>
      <c r="K5" s="397"/>
      <c r="L5" s="397"/>
      <c r="M5" s="397"/>
      <c r="N5" s="397"/>
      <c r="O5" s="397"/>
      <c r="P5" s="397"/>
      <c r="Q5" s="397"/>
      <c r="R5" s="397"/>
      <c r="S5" s="397"/>
      <c r="T5" s="397"/>
      <c r="U5" s="397"/>
      <c r="V5" s="398"/>
      <c r="W5" s="398"/>
      <c r="X5" s="397"/>
      <c r="Y5" s="399"/>
    </row>
    <row r="6" spans="1:25" ht="33" customHeight="1" x14ac:dyDescent="0.35">
      <c r="A6" s="587" t="s">
        <v>4</v>
      </c>
      <c r="B6" s="587" t="s">
        <v>5</v>
      </c>
      <c r="C6" s="587" t="s">
        <v>6</v>
      </c>
      <c r="D6" s="587" t="s">
        <v>7</v>
      </c>
      <c r="E6" s="587" t="s">
        <v>173</v>
      </c>
      <c r="F6" s="589" t="s">
        <v>190</v>
      </c>
      <c r="G6" s="590"/>
      <c r="H6" s="591"/>
      <c r="I6" s="589" t="s">
        <v>191</v>
      </c>
      <c r="J6" s="590"/>
      <c r="K6" s="591"/>
      <c r="L6" s="587" t="s">
        <v>9</v>
      </c>
      <c r="M6" s="587" t="s">
        <v>8</v>
      </c>
      <c r="N6" s="589" t="s">
        <v>10</v>
      </c>
      <c r="O6" s="590"/>
      <c r="P6" s="590"/>
      <c r="Q6" s="591"/>
      <c r="R6" s="589" t="s">
        <v>11</v>
      </c>
      <c r="S6" s="590"/>
      <c r="T6" s="590"/>
      <c r="U6" s="591"/>
      <c r="V6" s="587" t="s">
        <v>12</v>
      </c>
      <c r="W6" s="587" t="s">
        <v>131</v>
      </c>
      <c r="X6" s="587" t="s">
        <v>149</v>
      </c>
      <c r="Y6" s="587" t="s">
        <v>13</v>
      </c>
    </row>
    <row r="7" spans="1:25" ht="55.5" customHeight="1" x14ac:dyDescent="0.35">
      <c r="A7" s="588"/>
      <c r="B7" s="588"/>
      <c r="C7" s="588"/>
      <c r="D7" s="588"/>
      <c r="E7" s="588"/>
      <c r="F7" s="400" t="s">
        <v>187</v>
      </c>
      <c r="G7" s="400" t="s">
        <v>188</v>
      </c>
      <c r="H7" s="400" t="s">
        <v>192</v>
      </c>
      <c r="I7" s="400" t="s">
        <v>187</v>
      </c>
      <c r="J7" s="400" t="s">
        <v>189</v>
      </c>
      <c r="K7" s="400" t="s">
        <v>193</v>
      </c>
      <c r="L7" s="588"/>
      <c r="M7" s="588"/>
      <c r="N7" s="400" t="s">
        <v>64</v>
      </c>
      <c r="O7" s="400" t="s">
        <v>203</v>
      </c>
      <c r="P7" s="400" t="s">
        <v>204</v>
      </c>
      <c r="Q7" s="400" t="s">
        <v>205</v>
      </c>
      <c r="R7" s="400" t="s">
        <v>64</v>
      </c>
      <c r="S7" s="400" t="s">
        <v>203</v>
      </c>
      <c r="T7" s="400" t="s">
        <v>204</v>
      </c>
      <c r="U7" s="400" t="s">
        <v>205</v>
      </c>
      <c r="V7" s="588"/>
      <c r="W7" s="588"/>
      <c r="X7" s="588"/>
      <c r="Y7" s="588"/>
    </row>
    <row r="8" spans="1:25" ht="15" x14ac:dyDescent="0.35">
      <c r="A8" s="520">
        <v>1</v>
      </c>
      <c r="B8" s="526" t="s">
        <v>150</v>
      </c>
      <c r="C8" s="520"/>
      <c r="D8" s="520"/>
      <c r="E8" s="520"/>
      <c r="F8" s="400"/>
      <c r="G8" s="400"/>
      <c r="H8" s="400"/>
      <c r="I8" s="400"/>
      <c r="J8" s="400"/>
      <c r="K8" s="400"/>
      <c r="L8" s="520"/>
      <c r="M8" s="520"/>
      <c r="N8" s="400"/>
      <c r="O8" s="400"/>
      <c r="P8" s="400"/>
      <c r="Q8" s="400"/>
      <c r="R8" s="400"/>
      <c r="S8" s="400"/>
      <c r="T8" s="400"/>
      <c r="U8" s="400"/>
      <c r="V8" s="520"/>
      <c r="W8" s="520"/>
      <c r="X8" s="520"/>
      <c r="Y8" s="520"/>
    </row>
    <row r="9" spans="1:25" ht="15" x14ac:dyDescent="0.35">
      <c r="A9" s="527" t="s">
        <v>19</v>
      </c>
      <c r="B9" s="528" t="s">
        <v>1451</v>
      </c>
      <c r="C9" s="402" t="s">
        <v>15</v>
      </c>
      <c r="D9" s="402">
        <f>'Master Sheet '!C2</f>
        <v>87.47</v>
      </c>
      <c r="E9" s="89">
        <f>'Master Sheet '!E2</f>
        <v>87.907900000000055</v>
      </c>
      <c r="F9" s="89">
        <v>87.907900000000055</v>
      </c>
      <c r="G9" s="89">
        <v>0</v>
      </c>
      <c r="H9" s="89">
        <f t="shared" ref="H9:H31" si="0">+F9+G9</f>
        <v>87.907900000000055</v>
      </c>
      <c r="I9" s="89">
        <f>'Master Sheet '!M456</f>
        <v>87.907900000000055</v>
      </c>
      <c r="J9" s="89">
        <f>'Master Sheet '!M457</f>
        <v>0</v>
      </c>
      <c r="K9" s="89">
        <f>+I9+J9</f>
        <v>87.907900000000055</v>
      </c>
      <c r="L9" s="89">
        <f>E9-K9</f>
        <v>0</v>
      </c>
      <c r="M9" s="89">
        <f>+SUM(N9:Q9)</f>
        <v>0</v>
      </c>
      <c r="N9" s="89">
        <v>0</v>
      </c>
      <c r="O9" s="89">
        <v>0</v>
      </c>
      <c r="P9" s="89">
        <v>0</v>
      </c>
      <c r="Q9" s="89">
        <v>0</v>
      </c>
      <c r="R9" s="89">
        <f>'Master Sheet '!M458</f>
        <v>0</v>
      </c>
      <c r="S9" s="89">
        <f>'Master Sheet '!M459</f>
        <v>0</v>
      </c>
      <c r="T9" s="89">
        <f>'Master Sheet '!M460</f>
        <v>0</v>
      </c>
      <c r="U9" s="89">
        <f>'Master Sheet '!M461</f>
        <v>0</v>
      </c>
      <c r="V9" s="89">
        <f>'Master Sheet '!M462</f>
        <v>0</v>
      </c>
      <c r="W9" s="400"/>
      <c r="X9" s="89">
        <f>'Master Sheet '!G2</f>
        <v>0</v>
      </c>
      <c r="Y9" s="403"/>
    </row>
    <row r="10" spans="1:25" ht="15" x14ac:dyDescent="0.35">
      <c r="A10" s="527" t="s">
        <v>20</v>
      </c>
      <c r="B10" s="528" t="s">
        <v>1452</v>
      </c>
      <c r="C10" s="402" t="s">
        <v>15</v>
      </c>
      <c r="D10" s="523">
        <f>'Master Sheet '!C465</f>
        <v>13.6</v>
      </c>
      <c r="E10" s="89">
        <f>'Master Sheet '!E465</f>
        <v>8.0518000000000001</v>
      </c>
      <c r="F10" s="89">
        <v>8.0518000000000001</v>
      </c>
      <c r="G10" s="89">
        <v>0</v>
      </c>
      <c r="H10" s="89">
        <f t="shared" si="0"/>
        <v>8.0518000000000001</v>
      </c>
      <c r="I10" s="89">
        <f>'Master Sheet '!M513</f>
        <v>8.0518000000000001</v>
      </c>
      <c r="J10" s="89">
        <f>'Master Sheet '!M514</f>
        <v>0</v>
      </c>
      <c r="K10" s="89">
        <f t="shared" ref="K10:K11" si="1">+I10+J10</f>
        <v>8.0518000000000001</v>
      </c>
      <c r="L10" s="89">
        <f t="shared" ref="L10:L11" si="2">E10-K10</f>
        <v>0</v>
      </c>
      <c r="M10" s="89">
        <f t="shared" ref="M10:M19" si="3">+SUM(N10:Q10)</f>
        <v>0</v>
      </c>
      <c r="N10" s="89">
        <v>0</v>
      </c>
      <c r="O10" s="89">
        <v>0</v>
      </c>
      <c r="P10" s="89">
        <v>0</v>
      </c>
      <c r="Q10" s="89">
        <v>0</v>
      </c>
      <c r="R10" s="89"/>
      <c r="S10" s="89"/>
      <c r="T10" s="89"/>
      <c r="U10" s="89"/>
      <c r="V10" s="89">
        <f>'Master Sheet '!M519</f>
        <v>0</v>
      </c>
      <c r="W10" s="400"/>
      <c r="X10" s="89">
        <f>'Master Sheet '!G465</f>
        <v>0</v>
      </c>
      <c r="Y10" s="403"/>
    </row>
    <row r="11" spans="1:25" ht="15" x14ac:dyDescent="0.35">
      <c r="A11" s="527" t="s">
        <v>1354</v>
      </c>
      <c r="B11" s="528" t="s">
        <v>1453</v>
      </c>
      <c r="C11" s="402" t="s">
        <v>15</v>
      </c>
      <c r="D11" s="523">
        <f>'Master Sheet '!C522</f>
        <v>13.52</v>
      </c>
      <c r="E11" s="89">
        <f>'Master Sheet '!E522</f>
        <v>8.013399999999999</v>
      </c>
      <c r="F11" s="89">
        <v>8.013399999999999</v>
      </c>
      <c r="G11" s="89">
        <v>0</v>
      </c>
      <c r="H11" s="89">
        <f t="shared" si="0"/>
        <v>8.013399999999999</v>
      </c>
      <c r="I11" s="89">
        <f>'Master Sheet '!M566</f>
        <v>8.013399999999999</v>
      </c>
      <c r="J11" s="89">
        <f>'Master Sheet '!M567</f>
        <v>0</v>
      </c>
      <c r="K11" s="89">
        <f t="shared" si="1"/>
        <v>8.013399999999999</v>
      </c>
      <c r="L11" s="89">
        <f t="shared" si="2"/>
        <v>0</v>
      </c>
      <c r="M11" s="89">
        <f t="shared" si="3"/>
        <v>0</v>
      </c>
      <c r="N11" s="89">
        <v>0</v>
      </c>
      <c r="O11" s="89">
        <v>0</v>
      </c>
      <c r="P11" s="89">
        <v>0</v>
      </c>
      <c r="Q11" s="89">
        <v>0</v>
      </c>
      <c r="R11" s="89"/>
      <c r="S11" s="89"/>
      <c r="T11" s="89"/>
      <c r="U11" s="89"/>
      <c r="V11" s="89">
        <f>'Master Sheet '!M572</f>
        <v>0</v>
      </c>
      <c r="W11" s="400"/>
      <c r="X11" s="89">
        <f>'Master Sheet '!G522</f>
        <v>0</v>
      </c>
      <c r="Y11" s="403"/>
    </row>
    <row r="12" spans="1:25" ht="15" x14ac:dyDescent="0.35">
      <c r="A12" s="400">
        <v>2</v>
      </c>
      <c r="B12" s="401" t="s">
        <v>1475</v>
      </c>
      <c r="C12" s="402"/>
      <c r="D12" s="523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400"/>
      <c r="X12" s="89"/>
      <c r="Y12" s="403"/>
    </row>
    <row r="13" spans="1:25" ht="15" x14ac:dyDescent="0.35">
      <c r="A13" s="527" t="s">
        <v>19</v>
      </c>
      <c r="B13" s="528" t="s">
        <v>1454</v>
      </c>
      <c r="C13" s="402" t="s">
        <v>15</v>
      </c>
      <c r="D13" s="402">
        <f>'Master Sheet '!C3</f>
        <v>87.47</v>
      </c>
      <c r="E13" s="89">
        <f>'Master Sheet '!E3</f>
        <v>87.907900000000055</v>
      </c>
      <c r="F13" s="89">
        <v>87.907900000000055</v>
      </c>
      <c r="G13" s="89">
        <v>0</v>
      </c>
      <c r="H13" s="89">
        <f t="shared" si="0"/>
        <v>87.907900000000055</v>
      </c>
      <c r="I13" s="404">
        <f>'Master Sheet '!O456</f>
        <v>87.907900000000055</v>
      </c>
      <c r="J13" s="89">
        <f>'Master Sheet '!O457</f>
        <v>0</v>
      </c>
      <c r="K13" s="89">
        <f>+I13+J13</f>
        <v>87.907900000000055</v>
      </c>
      <c r="L13" s="89">
        <f t="shared" ref="L13:L54" si="4">E13-K13</f>
        <v>0</v>
      </c>
      <c r="M13" s="89">
        <f t="shared" si="3"/>
        <v>0</v>
      </c>
      <c r="N13" s="89">
        <v>0</v>
      </c>
      <c r="O13" s="89">
        <v>0</v>
      </c>
      <c r="P13" s="89">
        <v>0</v>
      </c>
      <c r="Q13" s="89">
        <v>0</v>
      </c>
      <c r="R13" s="89">
        <f>'Master Sheet '!O458</f>
        <v>0</v>
      </c>
      <c r="S13" s="89">
        <f>'Master Sheet '!O459</f>
        <v>0</v>
      </c>
      <c r="T13" s="89">
        <f>'Master Sheet '!O460</f>
        <v>0</v>
      </c>
      <c r="U13" s="89">
        <f>'Master Sheet '!O461</f>
        <v>0</v>
      </c>
      <c r="V13" s="89">
        <f>'Master Sheet '!O462</f>
        <v>0</v>
      </c>
      <c r="W13" s="90"/>
      <c r="X13" s="89">
        <f>'Master Sheet '!G3</f>
        <v>0</v>
      </c>
      <c r="Y13" s="403"/>
    </row>
    <row r="14" spans="1:25" ht="15" x14ac:dyDescent="0.35">
      <c r="A14" s="527" t="s">
        <v>20</v>
      </c>
      <c r="B14" s="528" t="s">
        <v>1455</v>
      </c>
      <c r="C14" s="402" t="s">
        <v>15</v>
      </c>
      <c r="D14" s="402">
        <f>'Master Sheet '!C466</f>
        <v>13.6</v>
      </c>
      <c r="E14" s="89">
        <f>'Master Sheet '!E466</f>
        <v>8.0518000000000001</v>
      </c>
      <c r="F14" s="89">
        <v>8.0518000000000001</v>
      </c>
      <c r="G14" s="89">
        <v>0</v>
      </c>
      <c r="H14" s="89">
        <f t="shared" si="0"/>
        <v>8.0518000000000001</v>
      </c>
      <c r="I14" s="404">
        <f>'Master Sheet '!O513</f>
        <v>8.0518000000000001</v>
      </c>
      <c r="J14" s="89">
        <f>'Master Sheet '!O514</f>
        <v>0</v>
      </c>
      <c r="K14" s="89">
        <f t="shared" ref="K14:K15" si="5">+I14+J14</f>
        <v>8.0518000000000001</v>
      </c>
      <c r="L14" s="89">
        <f t="shared" si="4"/>
        <v>0</v>
      </c>
      <c r="M14" s="89">
        <f t="shared" si="3"/>
        <v>0</v>
      </c>
      <c r="N14" s="89">
        <v>0</v>
      </c>
      <c r="O14" s="89">
        <v>0</v>
      </c>
      <c r="P14" s="89">
        <v>0</v>
      </c>
      <c r="Q14" s="89">
        <v>0</v>
      </c>
      <c r="R14" s="89"/>
      <c r="S14" s="89"/>
      <c r="T14" s="89"/>
      <c r="U14" s="89"/>
      <c r="V14" s="89">
        <f>'Master Sheet '!O519</f>
        <v>0</v>
      </c>
      <c r="W14" s="90"/>
      <c r="X14" s="89">
        <f>'Master Sheet '!G466</f>
        <v>0</v>
      </c>
      <c r="Y14" s="403"/>
    </row>
    <row r="15" spans="1:25" ht="15" x14ac:dyDescent="0.35">
      <c r="A15" s="527" t="s">
        <v>1354</v>
      </c>
      <c r="B15" s="528" t="s">
        <v>1456</v>
      </c>
      <c r="C15" s="402" t="s">
        <v>15</v>
      </c>
      <c r="D15" s="402">
        <f>'Master Sheet '!C523</f>
        <v>13.52</v>
      </c>
      <c r="E15" s="89">
        <f>'Master Sheet '!E523</f>
        <v>8.013399999999999</v>
      </c>
      <c r="F15" s="89">
        <v>8.013399999999999</v>
      </c>
      <c r="G15" s="89">
        <v>0</v>
      </c>
      <c r="H15" s="89">
        <f t="shared" si="0"/>
        <v>8.013399999999999</v>
      </c>
      <c r="I15" s="404">
        <f>'Master Sheet '!O566</f>
        <v>8.013399999999999</v>
      </c>
      <c r="J15" s="89">
        <f>'Master Sheet '!O567</f>
        <v>0</v>
      </c>
      <c r="K15" s="89">
        <f t="shared" si="5"/>
        <v>8.013399999999999</v>
      </c>
      <c r="L15" s="89">
        <f t="shared" si="4"/>
        <v>0</v>
      </c>
      <c r="M15" s="89">
        <f t="shared" si="3"/>
        <v>0</v>
      </c>
      <c r="N15" s="89">
        <v>0</v>
      </c>
      <c r="O15" s="89">
        <v>0</v>
      </c>
      <c r="P15" s="89">
        <v>0</v>
      </c>
      <c r="Q15" s="89">
        <v>0</v>
      </c>
      <c r="R15" s="89"/>
      <c r="S15" s="89"/>
      <c r="T15" s="89"/>
      <c r="U15" s="89"/>
      <c r="V15" s="89">
        <f>'Master Sheet '!O572</f>
        <v>0</v>
      </c>
      <c r="W15" s="90"/>
      <c r="X15" s="89">
        <f>'Master Sheet '!G523</f>
        <v>0</v>
      </c>
      <c r="Y15" s="403"/>
    </row>
    <row r="16" spans="1:25" ht="15" x14ac:dyDescent="0.35">
      <c r="A16" s="400">
        <v>3</v>
      </c>
      <c r="B16" s="401" t="s">
        <v>14</v>
      </c>
      <c r="C16" s="402"/>
      <c r="D16" s="402"/>
      <c r="E16" s="89"/>
      <c r="F16" s="89"/>
      <c r="G16" s="89"/>
      <c r="H16" s="89"/>
      <c r="I16" s="404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90"/>
      <c r="X16" s="89"/>
      <c r="Y16" s="403"/>
    </row>
    <row r="17" spans="1:25" ht="15" x14ac:dyDescent="0.35">
      <c r="A17" s="527" t="s">
        <v>19</v>
      </c>
      <c r="B17" s="528" t="s">
        <v>1457</v>
      </c>
      <c r="C17" s="402" t="s">
        <v>15</v>
      </c>
      <c r="D17" s="402">
        <f>'Master Sheet '!C4</f>
        <v>87.47</v>
      </c>
      <c r="E17" s="89">
        <f>'Master Sheet '!E4</f>
        <v>87.907900000000055</v>
      </c>
      <c r="F17" s="89">
        <v>87.907900000000055</v>
      </c>
      <c r="G17" s="89">
        <v>0</v>
      </c>
      <c r="H17" s="89">
        <f t="shared" si="0"/>
        <v>87.907900000000055</v>
      </c>
      <c r="I17" s="89">
        <f>'Master Sheet '!Q456</f>
        <v>87.907900000000055</v>
      </c>
      <c r="J17" s="89">
        <f>'Master Sheet '!Q457</f>
        <v>0</v>
      </c>
      <c r="K17" s="89">
        <f>+I17+J17</f>
        <v>87.907900000000055</v>
      </c>
      <c r="L17" s="89">
        <f t="shared" si="4"/>
        <v>0</v>
      </c>
      <c r="M17" s="89">
        <f t="shared" si="3"/>
        <v>0</v>
      </c>
      <c r="N17" s="89">
        <v>0</v>
      </c>
      <c r="O17" s="89">
        <v>0</v>
      </c>
      <c r="P17" s="89">
        <v>0</v>
      </c>
      <c r="Q17" s="89">
        <v>0</v>
      </c>
      <c r="R17" s="89">
        <f>'Master Sheet '!Q458</f>
        <v>0</v>
      </c>
      <c r="S17" s="89">
        <f>'Master Sheet '!Q459</f>
        <v>0</v>
      </c>
      <c r="T17" s="89">
        <f>'Master Sheet '!Q460</f>
        <v>0</v>
      </c>
      <c r="U17" s="89">
        <f>'Master Sheet '!Q461</f>
        <v>0</v>
      </c>
      <c r="V17" s="89">
        <f>'Master Sheet '!Q462</f>
        <v>0</v>
      </c>
      <c r="W17" s="90"/>
      <c r="X17" s="89">
        <f>'Master Sheet '!G4</f>
        <v>0</v>
      </c>
      <c r="Y17" s="405"/>
    </row>
    <row r="18" spans="1:25" ht="15" x14ac:dyDescent="0.35">
      <c r="A18" s="527" t="s">
        <v>20</v>
      </c>
      <c r="B18" s="528" t="s">
        <v>1459</v>
      </c>
      <c r="C18" s="402" t="s">
        <v>15</v>
      </c>
      <c r="D18" s="402">
        <f>'Master Sheet '!C467</f>
        <v>13.6</v>
      </c>
      <c r="E18" s="89">
        <f>'Master Sheet '!E467</f>
        <v>8.0518000000000001</v>
      </c>
      <c r="F18" s="89">
        <v>8.0518000000000001</v>
      </c>
      <c r="G18" s="89">
        <v>0</v>
      </c>
      <c r="H18" s="89">
        <f t="shared" si="0"/>
        <v>8.0518000000000001</v>
      </c>
      <c r="I18" s="89">
        <f>'Master Sheet '!Q513</f>
        <v>8.0518000000000001</v>
      </c>
      <c r="J18" s="89">
        <f>'Master Sheet '!Q514</f>
        <v>0</v>
      </c>
      <c r="K18" s="89">
        <f t="shared" ref="K18:K19" si="6">+I18+J18</f>
        <v>8.0518000000000001</v>
      </c>
      <c r="L18" s="89">
        <f t="shared" si="4"/>
        <v>0</v>
      </c>
      <c r="M18" s="89">
        <f t="shared" si="3"/>
        <v>0</v>
      </c>
      <c r="N18" s="89">
        <v>0</v>
      </c>
      <c r="O18" s="89">
        <v>0</v>
      </c>
      <c r="P18" s="89">
        <v>0</v>
      </c>
      <c r="Q18" s="89">
        <v>0</v>
      </c>
      <c r="R18" s="89"/>
      <c r="S18" s="89"/>
      <c r="T18" s="89"/>
      <c r="U18" s="89"/>
      <c r="V18" s="89">
        <f>'Master Sheet '!Q519</f>
        <v>0</v>
      </c>
      <c r="W18" s="90"/>
      <c r="X18" s="89">
        <f>'Master Sheet '!G467</f>
        <v>0</v>
      </c>
      <c r="Y18" s="405"/>
    </row>
    <row r="19" spans="1:25" ht="15" x14ac:dyDescent="0.35">
      <c r="A19" s="527" t="s">
        <v>1354</v>
      </c>
      <c r="B19" s="528" t="s">
        <v>1458</v>
      </c>
      <c r="C19" s="402" t="s">
        <v>15</v>
      </c>
      <c r="D19" s="402">
        <f>'Master Sheet '!C524</f>
        <v>13.52</v>
      </c>
      <c r="E19" s="89">
        <f>'Master Sheet '!E524</f>
        <v>8.013399999999999</v>
      </c>
      <c r="F19" s="89">
        <v>8.013399999999999</v>
      </c>
      <c r="G19" s="89">
        <v>0</v>
      </c>
      <c r="H19" s="89">
        <f t="shared" si="0"/>
        <v>8.013399999999999</v>
      </c>
      <c r="I19" s="89">
        <f>'Master Sheet '!Q566</f>
        <v>8.013399999999999</v>
      </c>
      <c r="J19" s="89">
        <f>'Master Sheet '!Q567</f>
        <v>0</v>
      </c>
      <c r="K19" s="89">
        <f t="shared" si="6"/>
        <v>8.013399999999999</v>
      </c>
      <c r="L19" s="89">
        <f t="shared" si="4"/>
        <v>0</v>
      </c>
      <c r="M19" s="89">
        <f t="shared" si="3"/>
        <v>0</v>
      </c>
      <c r="N19" s="89">
        <v>0</v>
      </c>
      <c r="O19" s="89">
        <v>0</v>
      </c>
      <c r="P19" s="89">
        <v>0</v>
      </c>
      <c r="Q19" s="89">
        <v>0</v>
      </c>
      <c r="R19" s="89"/>
      <c r="S19" s="89"/>
      <c r="T19" s="89"/>
      <c r="U19" s="89"/>
      <c r="V19" s="89">
        <f>'Master Sheet '!Q572</f>
        <v>0</v>
      </c>
      <c r="W19" s="90"/>
      <c r="X19" s="89">
        <f>'Master Sheet '!G524</f>
        <v>0</v>
      </c>
      <c r="Y19" s="405"/>
    </row>
    <row r="20" spans="1:25" ht="15" x14ac:dyDescent="0.35">
      <c r="A20" s="400">
        <v>4</v>
      </c>
      <c r="B20" s="401" t="s">
        <v>1476</v>
      </c>
      <c r="C20" s="402"/>
      <c r="D20" s="402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90"/>
      <c r="X20" s="89"/>
      <c r="Y20" s="405"/>
    </row>
    <row r="21" spans="1:25" s="407" customFormat="1" ht="22.5" customHeight="1" x14ac:dyDescent="0.35">
      <c r="A21" s="527" t="s">
        <v>19</v>
      </c>
      <c r="B21" s="528" t="s">
        <v>1460</v>
      </c>
      <c r="C21" s="402" t="s">
        <v>16</v>
      </c>
      <c r="D21" s="406">
        <f>'Master Sheet '!C6</f>
        <v>256</v>
      </c>
      <c r="E21" s="406">
        <f>'Master Sheet '!E6</f>
        <v>266</v>
      </c>
      <c r="F21" s="406">
        <v>123</v>
      </c>
      <c r="G21" s="406">
        <v>0</v>
      </c>
      <c r="H21" s="90">
        <f t="shared" si="0"/>
        <v>123</v>
      </c>
      <c r="I21" s="406">
        <f>'Master Sheet '!S456</f>
        <v>124</v>
      </c>
      <c r="J21" s="402">
        <f>'Master Sheet '!S457</f>
        <v>0</v>
      </c>
      <c r="K21" s="90">
        <f>+I21+J21</f>
        <v>124</v>
      </c>
      <c r="L21" s="90">
        <f>E21-K21</f>
        <v>142</v>
      </c>
      <c r="M21" s="90">
        <f t="shared" ref="M21:M35" si="7">+SUM(N21:Q21)</f>
        <v>30</v>
      </c>
      <c r="N21" s="90">
        <v>5</v>
      </c>
      <c r="O21" s="90">
        <v>10</v>
      </c>
      <c r="P21" s="90">
        <v>10</v>
      </c>
      <c r="Q21" s="90">
        <v>5</v>
      </c>
      <c r="R21" s="90">
        <f>'Master Sheet '!S458</f>
        <v>0</v>
      </c>
      <c r="S21" s="90">
        <f>'Master Sheet '!S459</f>
        <v>0</v>
      </c>
      <c r="T21" s="90">
        <f>'Master Sheet '!S460</f>
        <v>0</v>
      </c>
      <c r="U21" s="90">
        <f>'Master Sheet '!S461</f>
        <v>0</v>
      </c>
      <c r="V21" s="402">
        <f>'Master Sheet '!S462</f>
        <v>0</v>
      </c>
      <c r="W21" s="406">
        <v>5</v>
      </c>
      <c r="X21" s="402">
        <f>'Master Sheet '!G6</f>
        <v>6</v>
      </c>
      <c r="Y21" s="405"/>
    </row>
    <row r="22" spans="1:25" s="407" customFormat="1" ht="29" x14ac:dyDescent="0.35">
      <c r="A22" s="527" t="s">
        <v>20</v>
      </c>
      <c r="B22" s="528" t="s">
        <v>1461</v>
      </c>
      <c r="C22" s="402" t="s">
        <v>16</v>
      </c>
      <c r="D22" s="406">
        <f>'Master Sheet '!C469</f>
        <v>10</v>
      </c>
      <c r="E22" s="406">
        <f>'Master Sheet '!E469</f>
        <v>20</v>
      </c>
      <c r="F22" s="406">
        <v>0</v>
      </c>
      <c r="G22" s="406">
        <v>0</v>
      </c>
      <c r="H22" s="90">
        <f t="shared" si="0"/>
        <v>0</v>
      </c>
      <c r="I22" s="406">
        <f>'Master Sheet '!S513</f>
        <v>0</v>
      </c>
      <c r="J22" s="402">
        <f>'Master Sheet '!S514</f>
        <v>0</v>
      </c>
      <c r="K22" s="90">
        <f t="shared" ref="K22:K23" si="8">+I22+J22</f>
        <v>0</v>
      </c>
      <c r="L22" s="90">
        <f t="shared" ref="L22:L23" si="9">E22-K22</f>
        <v>20</v>
      </c>
      <c r="M22" s="90">
        <f t="shared" si="7"/>
        <v>0</v>
      </c>
      <c r="N22" s="90">
        <v>0</v>
      </c>
      <c r="O22" s="90">
        <v>0</v>
      </c>
      <c r="P22" s="90">
        <v>0</v>
      </c>
      <c r="Q22" s="90">
        <v>0</v>
      </c>
      <c r="R22" s="90"/>
      <c r="S22" s="90"/>
      <c r="T22" s="90"/>
      <c r="U22" s="90"/>
      <c r="V22" s="402">
        <f>'Master Sheet '!S519</f>
        <v>0</v>
      </c>
      <c r="W22" s="406">
        <v>1</v>
      </c>
      <c r="X22" s="402">
        <f>'Master Sheet '!G469</f>
        <v>5</v>
      </c>
      <c r="Y22" s="405"/>
    </row>
    <row r="23" spans="1:25" s="407" customFormat="1" ht="29" x14ac:dyDescent="0.35">
      <c r="A23" s="527" t="s">
        <v>1354</v>
      </c>
      <c r="B23" s="528" t="s">
        <v>1462</v>
      </c>
      <c r="C23" s="402" t="s">
        <v>16</v>
      </c>
      <c r="D23" s="406">
        <f>'Master Sheet '!C526</f>
        <v>9</v>
      </c>
      <c r="E23" s="406">
        <f>'Master Sheet '!E526</f>
        <v>15</v>
      </c>
      <c r="F23" s="406">
        <v>0</v>
      </c>
      <c r="G23" s="406">
        <v>0</v>
      </c>
      <c r="H23" s="90">
        <f t="shared" si="0"/>
        <v>0</v>
      </c>
      <c r="I23" s="406">
        <f>'Master Sheet '!S566</f>
        <v>0</v>
      </c>
      <c r="J23" s="402">
        <f>'Master Sheet '!S567</f>
        <v>0</v>
      </c>
      <c r="K23" s="90">
        <f t="shared" si="8"/>
        <v>0</v>
      </c>
      <c r="L23" s="90">
        <f t="shared" si="9"/>
        <v>15</v>
      </c>
      <c r="M23" s="90">
        <f t="shared" si="7"/>
        <v>0</v>
      </c>
      <c r="N23" s="90">
        <v>0</v>
      </c>
      <c r="O23" s="90">
        <v>0</v>
      </c>
      <c r="P23" s="90">
        <v>0</v>
      </c>
      <c r="Q23" s="90">
        <v>0</v>
      </c>
      <c r="R23" s="90"/>
      <c r="S23" s="90"/>
      <c r="T23" s="90"/>
      <c r="U23" s="90"/>
      <c r="V23" s="402">
        <f>'Master Sheet '!S572</f>
        <v>0</v>
      </c>
      <c r="W23" s="406">
        <v>1</v>
      </c>
      <c r="X23" s="402">
        <f>'Master Sheet '!G526</f>
        <v>3</v>
      </c>
      <c r="Y23" s="405"/>
    </row>
    <row r="24" spans="1:25" s="407" customFormat="1" ht="15" x14ac:dyDescent="0.35">
      <c r="A24" s="400">
        <v>5</v>
      </c>
      <c r="B24" s="401" t="s">
        <v>713</v>
      </c>
      <c r="C24" s="402"/>
      <c r="D24" s="406"/>
      <c r="E24" s="406"/>
      <c r="F24" s="406"/>
      <c r="G24" s="406"/>
      <c r="H24" s="90"/>
      <c r="I24" s="406"/>
      <c r="J24" s="402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402"/>
      <c r="W24" s="406"/>
      <c r="X24" s="402"/>
      <c r="Y24" s="405"/>
    </row>
    <row r="25" spans="1:25" s="407" customFormat="1" ht="15" x14ac:dyDescent="0.35">
      <c r="A25" s="527" t="s">
        <v>19</v>
      </c>
      <c r="B25" s="528" t="s">
        <v>1365</v>
      </c>
      <c r="C25" s="402" t="s">
        <v>16</v>
      </c>
      <c r="D25" s="406">
        <f>'Master Sheet '!C7</f>
        <v>5</v>
      </c>
      <c r="E25" s="406">
        <f>'Master Sheet '!E7</f>
        <v>2</v>
      </c>
      <c r="F25" s="406">
        <v>0</v>
      </c>
      <c r="G25" s="406">
        <v>0</v>
      </c>
      <c r="H25" s="90">
        <f t="shared" si="0"/>
        <v>0</v>
      </c>
      <c r="I25" s="406">
        <f>'Master Sheet '!U456</f>
        <v>1</v>
      </c>
      <c r="J25" s="402">
        <f>'Master Sheet '!U457</f>
        <v>0</v>
      </c>
      <c r="K25" s="90">
        <f t="shared" ref="K25:K27" si="10">+I25+J25</f>
        <v>1</v>
      </c>
      <c r="L25" s="90">
        <f>E25-K25</f>
        <v>1</v>
      </c>
      <c r="M25" s="90">
        <f t="shared" si="7"/>
        <v>1</v>
      </c>
      <c r="N25" s="90">
        <v>0</v>
      </c>
      <c r="O25" s="90">
        <v>0</v>
      </c>
      <c r="P25" s="90">
        <v>0</v>
      </c>
      <c r="Q25" s="90">
        <v>1</v>
      </c>
      <c r="R25" s="90">
        <v>0</v>
      </c>
      <c r="S25" s="90">
        <v>0</v>
      </c>
      <c r="T25" s="90">
        <v>0</v>
      </c>
      <c r="U25" s="90">
        <v>0</v>
      </c>
      <c r="V25" s="402">
        <f>'Master Sheet '!U462</f>
        <v>0</v>
      </c>
      <c r="W25" s="406"/>
      <c r="X25" s="402">
        <f>'Master Sheet '!G7</f>
        <v>0</v>
      </c>
      <c r="Y25" s="405"/>
    </row>
    <row r="26" spans="1:25" s="407" customFormat="1" ht="15" x14ac:dyDescent="0.35">
      <c r="A26" s="527" t="s">
        <v>20</v>
      </c>
      <c r="B26" s="528" t="s">
        <v>1469</v>
      </c>
      <c r="C26" s="402" t="s">
        <v>16</v>
      </c>
      <c r="D26" s="406">
        <f>'Master Sheet '!C470</f>
        <v>33</v>
      </c>
      <c r="E26" s="406">
        <f>'Master Sheet '!E470</f>
        <v>7</v>
      </c>
      <c r="F26" s="406">
        <v>20</v>
      </c>
      <c r="G26" s="406">
        <v>0</v>
      </c>
      <c r="H26" s="90">
        <f t="shared" si="0"/>
        <v>20</v>
      </c>
      <c r="I26" s="406">
        <f>'Master Sheet '!U513</f>
        <v>6</v>
      </c>
      <c r="J26" s="402">
        <f>'Master Sheet '!U514</f>
        <v>0</v>
      </c>
      <c r="K26" s="90">
        <f t="shared" si="10"/>
        <v>6</v>
      </c>
      <c r="L26" s="90">
        <f t="shared" ref="L26:L27" si="11">E26-K26</f>
        <v>1</v>
      </c>
      <c r="M26" s="90">
        <f t="shared" si="7"/>
        <v>2</v>
      </c>
      <c r="N26" s="90">
        <v>0</v>
      </c>
      <c r="O26" s="90">
        <v>2</v>
      </c>
      <c r="P26" s="90">
        <v>0</v>
      </c>
      <c r="Q26" s="90">
        <v>0</v>
      </c>
      <c r="R26" s="90"/>
      <c r="S26" s="90"/>
      <c r="T26" s="90"/>
      <c r="U26" s="90"/>
      <c r="V26" s="402">
        <f>'Master Sheet '!U519</f>
        <v>0</v>
      </c>
      <c r="W26" s="406">
        <v>1</v>
      </c>
      <c r="X26" s="90">
        <f>'Master Sheet '!G470</f>
        <v>1</v>
      </c>
      <c r="Y26" s="522"/>
    </row>
    <row r="27" spans="1:25" s="407" customFormat="1" ht="15" customHeight="1" x14ac:dyDescent="0.35">
      <c r="A27" s="527" t="s">
        <v>1354</v>
      </c>
      <c r="B27" s="528" t="s">
        <v>1470</v>
      </c>
      <c r="C27" s="402" t="s">
        <v>16</v>
      </c>
      <c r="D27" s="406">
        <f>'Master Sheet '!C527</f>
        <v>32</v>
      </c>
      <c r="E27" s="406">
        <f>'Master Sheet '!E527</f>
        <v>8</v>
      </c>
      <c r="F27" s="406">
        <v>20</v>
      </c>
      <c r="G27" s="406">
        <v>0</v>
      </c>
      <c r="H27" s="90">
        <f t="shared" si="0"/>
        <v>20</v>
      </c>
      <c r="I27" s="406">
        <f>'Master Sheet '!U566</f>
        <v>6</v>
      </c>
      <c r="J27" s="402">
        <f>'Master Sheet '!U567</f>
        <v>0</v>
      </c>
      <c r="K27" s="90">
        <f t="shared" si="10"/>
        <v>6</v>
      </c>
      <c r="L27" s="90">
        <f t="shared" si="11"/>
        <v>2</v>
      </c>
      <c r="M27" s="90">
        <f t="shared" si="7"/>
        <v>2</v>
      </c>
      <c r="N27" s="90">
        <v>0</v>
      </c>
      <c r="O27" s="90">
        <v>1</v>
      </c>
      <c r="P27" s="90">
        <v>1</v>
      </c>
      <c r="Q27" s="90">
        <v>0</v>
      </c>
      <c r="R27" s="90"/>
      <c r="S27" s="90"/>
      <c r="T27" s="90"/>
      <c r="U27" s="90"/>
      <c r="V27" s="402">
        <f>'Master Sheet '!U572</f>
        <v>0</v>
      </c>
      <c r="W27" s="406">
        <v>1</v>
      </c>
      <c r="X27" s="402">
        <f>'Master Sheet '!G527</f>
        <v>1</v>
      </c>
      <c r="Y27" s="534"/>
    </row>
    <row r="28" spans="1:25" s="407" customFormat="1" ht="15" x14ac:dyDescent="0.35">
      <c r="A28" s="400">
        <v>6</v>
      </c>
      <c r="B28" s="401" t="s">
        <v>1477</v>
      </c>
      <c r="C28" s="402"/>
      <c r="D28" s="406"/>
      <c r="E28" s="406"/>
      <c r="F28" s="406"/>
      <c r="G28" s="406"/>
      <c r="H28" s="90"/>
      <c r="I28" s="406"/>
      <c r="J28" s="402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402"/>
      <c r="W28" s="406"/>
      <c r="X28" s="402"/>
      <c r="Y28" s="534"/>
    </row>
    <row r="29" spans="1:25" s="407" customFormat="1" ht="15" x14ac:dyDescent="0.35">
      <c r="A29" s="527" t="s">
        <v>19</v>
      </c>
      <c r="B29" s="528" t="s">
        <v>1466</v>
      </c>
      <c r="C29" s="402" t="s">
        <v>16</v>
      </c>
      <c r="D29" s="406">
        <f>'Master Sheet '!C8</f>
        <v>5</v>
      </c>
      <c r="E29" s="406">
        <f>'Master Sheet '!E8</f>
        <v>2</v>
      </c>
      <c r="F29" s="406">
        <v>0</v>
      </c>
      <c r="G29" s="406">
        <v>0</v>
      </c>
      <c r="H29" s="90">
        <f t="shared" si="0"/>
        <v>0</v>
      </c>
      <c r="I29" s="406">
        <f>'Master Sheet '!W456</f>
        <v>0</v>
      </c>
      <c r="J29" s="402">
        <f>'Master Sheet '!W457</f>
        <v>0</v>
      </c>
      <c r="K29" s="90">
        <f>+I29+J29</f>
        <v>0</v>
      </c>
      <c r="L29" s="90">
        <f>+E29-K29</f>
        <v>2</v>
      </c>
      <c r="M29" s="90">
        <f t="shared" si="7"/>
        <v>0</v>
      </c>
      <c r="N29" s="90">
        <v>0</v>
      </c>
      <c r="O29" s="90">
        <v>0</v>
      </c>
      <c r="P29" s="90">
        <v>0</v>
      </c>
      <c r="Q29" s="90">
        <v>0</v>
      </c>
      <c r="R29" s="90"/>
      <c r="S29" s="90"/>
      <c r="T29" s="90"/>
      <c r="U29" s="90"/>
      <c r="V29" s="402">
        <f>'Master Sheet '!W462</f>
        <v>0</v>
      </c>
      <c r="W29" s="406">
        <v>1</v>
      </c>
      <c r="X29" s="402">
        <f>'Master Sheet '!G8</f>
        <v>1</v>
      </c>
      <c r="Y29" s="534"/>
    </row>
    <row r="30" spans="1:25" s="407" customFormat="1" ht="15" x14ac:dyDescent="0.35">
      <c r="A30" s="527" t="s">
        <v>20</v>
      </c>
      <c r="B30" s="528" t="s">
        <v>1471</v>
      </c>
      <c r="C30" s="402" t="s">
        <v>16</v>
      </c>
      <c r="D30" s="406">
        <f>'Master Sheet '!C471</f>
        <v>33</v>
      </c>
      <c r="E30" s="406">
        <f>'Master Sheet '!E471</f>
        <v>7</v>
      </c>
      <c r="F30" s="406">
        <v>20</v>
      </c>
      <c r="G30" s="406">
        <v>0</v>
      </c>
      <c r="H30" s="90">
        <f t="shared" si="0"/>
        <v>20</v>
      </c>
      <c r="I30" s="406">
        <f>'Master Sheet '!W513</f>
        <v>4</v>
      </c>
      <c r="J30" s="402">
        <f>'Master Sheet '!W514</f>
        <v>0</v>
      </c>
      <c r="K30" s="90">
        <f t="shared" ref="K30:K31" si="12">+I30+J30</f>
        <v>4</v>
      </c>
      <c r="L30" s="90">
        <f>+E30-K30</f>
        <v>3</v>
      </c>
      <c r="M30" s="90">
        <f t="shared" si="7"/>
        <v>2</v>
      </c>
      <c r="N30" s="90">
        <v>0</v>
      </c>
      <c r="O30" s="90">
        <v>0</v>
      </c>
      <c r="P30" s="90">
        <v>0</v>
      </c>
      <c r="Q30" s="90">
        <v>2</v>
      </c>
      <c r="R30" s="90"/>
      <c r="S30" s="90"/>
      <c r="T30" s="90"/>
      <c r="U30" s="90"/>
      <c r="V30" s="402">
        <f>'Master Sheet '!W519</f>
        <v>0</v>
      </c>
      <c r="W30" s="406">
        <v>1</v>
      </c>
      <c r="X30" s="402">
        <f>'Master Sheet '!G471</f>
        <v>1</v>
      </c>
      <c r="Y30" s="534"/>
    </row>
    <row r="31" spans="1:25" s="407" customFormat="1" ht="15" x14ac:dyDescent="0.35">
      <c r="A31" s="527" t="s">
        <v>1354</v>
      </c>
      <c r="B31" s="528" t="s">
        <v>1472</v>
      </c>
      <c r="C31" s="402" t="s">
        <v>16</v>
      </c>
      <c r="D31" s="406">
        <f>'Master Sheet '!C528</f>
        <v>32</v>
      </c>
      <c r="E31" s="406">
        <f>'Master Sheet '!E528</f>
        <v>8</v>
      </c>
      <c r="F31" s="406">
        <v>20</v>
      </c>
      <c r="G31" s="406">
        <v>0</v>
      </c>
      <c r="H31" s="90">
        <f t="shared" si="0"/>
        <v>20</v>
      </c>
      <c r="I31" s="406">
        <f>'Master Sheet '!W566</f>
        <v>5</v>
      </c>
      <c r="J31" s="402">
        <f>'Master Sheet '!W567</f>
        <v>0</v>
      </c>
      <c r="K31" s="90">
        <f t="shared" si="12"/>
        <v>5</v>
      </c>
      <c r="L31" s="90">
        <f>+E31-K31</f>
        <v>3</v>
      </c>
      <c r="M31" s="90">
        <f t="shared" si="7"/>
        <v>1</v>
      </c>
      <c r="N31" s="90">
        <v>0</v>
      </c>
      <c r="O31" s="90">
        <v>0</v>
      </c>
      <c r="P31" s="90">
        <v>0</v>
      </c>
      <c r="Q31" s="90">
        <v>1</v>
      </c>
      <c r="R31" s="90"/>
      <c r="S31" s="90"/>
      <c r="T31" s="90"/>
      <c r="U31" s="90"/>
      <c r="V31" s="402">
        <f>'Master Sheet '!W572</f>
        <v>0</v>
      </c>
      <c r="W31" s="406"/>
      <c r="X31" s="402">
        <f>'Master Sheet '!G528</f>
        <v>0</v>
      </c>
      <c r="Y31" s="516"/>
    </row>
    <row r="32" spans="1:25" s="407" customFormat="1" ht="15" x14ac:dyDescent="0.35">
      <c r="A32" s="400">
        <v>8</v>
      </c>
      <c r="B32" s="408" t="s">
        <v>21</v>
      </c>
      <c r="C32" s="91"/>
      <c r="D32" s="406"/>
      <c r="E32" s="406"/>
      <c r="F32" s="406"/>
      <c r="G32" s="406"/>
      <c r="H32" s="406"/>
      <c r="I32" s="406"/>
      <c r="J32" s="409"/>
      <c r="K32" s="529"/>
      <c r="L32" s="406"/>
      <c r="M32" s="91"/>
      <c r="N32" s="90"/>
      <c r="O32" s="90"/>
      <c r="P32" s="90"/>
      <c r="Q32" s="90"/>
      <c r="R32" s="90"/>
      <c r="S32" s="90"/>
      <c r="T32" s="90"/>
      <c r="U32" s="90"/>
      <c r="V32" s="409"/>
      <c r="W32" s="410"/>
      <c r="X32" s="409"/>
      <c r="Y32" s="411"/>
    </row>
    <row r="33" spans="1:25" ht="15" x14ac:dyDescent="0.35">
      <c r="A33" s="412" t="s">
        <v>19</v>
      </c>
      <c r="B33" s="521" t="s">
        <v>1463</v>
      </c>
      <c r="C33" s="91" t="s">
        <v>16</v>
      </c>
      <c r="D33" s="91">
        <f>'Master Sheet '!C9</f>
        <v>261</v>
      </c>
      <c r="E33" s="406">
        <f>'Master Sheet '!E9</f>
        <v>268</v>
      </c>
      <c r="F33" s="406">
        <v>123</v>
      </c>
      <c r="G33" s="406">
        <f>G21</f>
        <v>0</v>
      </c>
      <c r="H33" s="402">
        <f t="shared" ref="H33:H43" si="13">+F33+G33</f>
        <v>123</v>
      </c>
      <c r="I33" s="91">
        <f>'Master Sheet '!Y456</f>
        <v>116</v>
      </c>
      <c r="J33" s="91">
        <f>'Master Sheet '!Y457</f>
        <v>0</v>
      </c>
      <c r="K33" s="402">
        <f t="shared" ref="K33:K43" si="14">+I33+J33</f>
        <v>116</v>
      </c>
      <c r="L33" s="90">
        <f t="shared" si="4"/>
        <v>152</v>
      </c>
      <c r="M33" s="90">
        <f t="shared" si="7"/>
        <v>30</v>
      </c>
      <c r="N33" s="90">
        <v>5</v>
      </c>
      <c r="O33" s="90">
        <v>10</v>
      </c>
      <c r="P33" s="90">
        <v>10</v>
      </c>
      <c r="Q33" s="90">
        <v>5</v>
      </c>
      <c r="R33" s="90">
        <f>'Master Sheet '!Y458</f>
        <v>0</v>
      </c>
      <c r="S33" s="90">
        <f>'Master Sheet '!Y459</f>
        <v>0</v>
      </c>
      <c r="T33" s="90">
        <f>'Master Sheet '!Y460</f>
        <v>0</v>
      </c>
      <c r="U33" s="90">
        <f>'Master Sheet '!Y461</f>
        <v>0</v>
      </c>
      <c r="V33" s="91">
        <f>'Master Sheet '!Y462</f>
        <v>0</v>
      </c>
      <c r="W33" s="406"/>
      <c r="X33" s="91">
        <f>'Master Sheet '!G9</f>
        <v>0</v>
      </c>
      <c r="Y33" s="411"/>
    </row>
    <row r="34" spans="1:25" ht="15" x14ac:dyDescent="0.35">
      <c r="A34" s="412" t="s">
        <v>20</v>
      </c>
      <c r="B34" s="521" t="s">
        <v>1465</v>
      </c>
      <c r="C34" s="91" t="s">
        <v>16</v>
      </c>
      <c r="D34" s="91">
        <f>'Master Sheet '!C472</f>
        <v>43</v>
      </c>
      <c r="E34" s="91">
        <f>'Master Sheet '!E472</f>
        <v>27</v>
      </c>
      <c r="F34" s="406">
        <v>20</v>
      </c>
      <c r="G34" s="406">
        <v>0</v>
      </c>
      <c r="H34" s="402">
        <f t="shared" si="13"/>
        <v>20</v>
      </c>
      <c r="I34" s="91">
        <f>'Master Sheet '!Y513</f>
        <v>0</v>
      </c>
      <c r="J34" s="91">
        <f>'Master Sheet '!Y514</f>
        <v>0</v>
      </c>
      <c r="K34" s="402">
        <f t="shared" si="14"/>
        <v>0</v>
      </c>
      <c r="L34" s="90">
        <f t="shared" si="4"/>
        <v>27</v>
      </c>
      <c r="M34" s="90">
        <f t="shared" si="7"/>
        <v>0</v>
      </c>
      <c r="N34" s="90">
        <v>0</v>
      </c>
      <c r="O34" s="90">
        <v>0</v>
      </c>
      <c r="P34" s="90">
        <v>0</v>
      </c>
      <c r="Q34" s="90">
        <v>0</v>
      </c>
      <c r="R34" s="90"/>
      <c r="S34" s="90"/>
      <c r="T34" s="90"/>
      <c r="U34" s="90"/>
      <c r="V34" s="91">
        <f>'Master Sheet '!Y519</f>
        <v>0</v>
      </c>
      <c r="W34" s="406"/>
      <c r="X34" s="91">
        <f>'Master Sheet '!G472</f>
        <v>0</v>
      </c>
      <c r="Y34" s="411"/>
    </row>
    <row r="35" spans="1:25" ht="15" x14ac:dyDescent="0.35">
      <c r="A35" s="412" t="s">
        <v>1354</v>
      </c>
      <c r="B35" s="521" t="s">
        <v>1464</v>
      </c>
      <c r="C35" s="91" t="s">
        <v>16</v>
      </c>
      <c r="D35" s="91">
        <f>'Master Sheet '!C529</f>
        <v>41</v>
      </c>
      <c r="E35" s="91">
        <f>'Master Sheet '!E529</f>
        <v>23</v>
      </c>
      <c r="F35" s="406">
        <v>20</v>
      </c>
      <c r="G35" s="406">
        <v>0</v>
      </c>
      <c r="H35" s="402">
        <f t="shared" si="13"/>
        <v>20</v>
      </c>
      <c r="I35" s="91">
        <f>'Master Sheet '!Y566</f>
        <v>0</v>
      </c>
      <c r="J35" s="91">
        <f>'Master Sheet '!Y567</f>
        <v>0</v>
      </c>
      <c r="K35" s="402">
        <f t="shared" si="14"/>
        <v>0</v>
      </c>
      <c r="L35" s="90">
        <f t="shared" si="4"/>
        <v>23</v>
      </c>
      <c r="M35" s="90">
        <f t="shared" si="7"/>
        <v>0</v>
      </c>
      <c r="N35" s="90">
        <v>0</v>
      </c>
      <c r="O35" s="90">
        <v>0</v>
      </c>
      <c r="P35" s="90">
        <v>0</v>
      </c>
      <c r="Q35" s="90">
        <v>0</v>
      </c>
      <c r="R35" s="90"/>
      <c r="S35" s="90"/>
      <c r="T35" s="90"/>
      <c r="U35" s="90"/>
      <c r="V35" s="91">
        <f>'Master Sheet '!Y572</f>
        <v>0</v>
      </c>
      <c r="W35" s="406"/>
      <c r="X35" s="91">
        <f>'Master Sheet '!G529</f>
        <v>0</v>
      </c>
      <c r="Y35" s="411"/>
    </row>
    <row r="36" spans="1:25" ht="15" x14ac:dyDescent="0.35">
      <c r="A36" s="400">
        <v>9</v>
      </c>
      <c r="B36" s="408" t="s">
        <v>1473</v>
      </c>
      <c r="C36" s="91"/>
      <c r="D36" s="91"/>
      <c r="E36" s="91"/>
      <c r="F36" s="406"/>
      <c r="G36" s="406"/>
      <c r="H36" s="402"/>
      <c r="I36" s="91"/>
      <c r="J36" s="91"/>
      <c r="K36" s="402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1"/>
      <c r="W36" s="406"/>
      <c r="X36" s="91"/>
      <c r="Y36" s="411"/>
    </row>
    <row r="37" spans="1:25" s="415" customFormat="1" ht="15" x14ac:dyDescent="0.35">
      <c r="A37" s="412" t="s">
        <v>19</v>
      </c>
      <c r="B37" s="403" t="s">
        <v>1467</v>
      </c>
      <c r="C37" s="402" t="s">
        <v>16</v>
      </c>
      <c r="D37" s="406">
        <f>'Master Sheet '!C10</f>
        <v>261</v>
      </c>
      <c r="E37" s="406">
        <f>'Master Sheet '!E10</f>
        <v>268</v>
      </c>
      <c r="F37" s="406">
        <v>104</v>
      </c>
      <c r="G37" s="406">
        <v>0</v>
      </c>
      <c r="H37" s="402">
        <f t="shared" si="13"/>
        <v>104</v>
      </c>
      <c r="I37" s="406">
        <f>'Master Sheet '!AA456</f>
        <v>21</v>
      </c>
      <c r="J37" s="91">
        <f>'Master Sheet '!AA457</f>
        <v>1</v>
      </c>
      <c r="K37" s="402">
        <f t="shared" si="14"/>
        <v>22</v>
      </c>
      <c r="L37" s="90">
        <f t="shared" si="4"/>
        <v>246</v>
      </c>
      <c r="M37" s="90">
        <f>+SUM(N37:Q37)</f>
        <v>20</v>
      </c>
      <c r="N37" s="90">
        <v>2</v>
      </c>
      <c r="O37" s="90">
        <v>4</v>
      </c>
      <c r="P37" s="90">
        <v>6</v>
      </c>
      <c r="Q37" s="90">
        <v>8</v>
      </c>
      <c r="R37" s="90">
        <f>'Master Sheet '!AA458</f>
        <v>1</v>
      </c>
      <c r="S37" s="90">
        <f>'Master Sheet '!AA459</f>
        <v>0</v>
      </c>
      <c r="T37" s="90">
        <f>'Master Sheet '!AA460</f>
        <v>0</v>
      </c>
      <c r="U37" s="90">
        <f>'Master Sheet '!AA461</f>
        <v>0</v>
      </c>
      <c r="V37" s="91">
        <f>'Master Sheet '!AA462</f>
        <v>1</v>
      </c>
      <c r="W37" s="406">
        <v>5</v>
      </c>
      <c r="X37" s="406">
        <f>'Master Sheet '!G10</f>
        <v>5</v>
      </c>
      <c r="Y37" s="67"/>
    </row>
    <row r="38" spans="1:25" s="415" customFormat="1" ht="15" x14ac:dyDescent="0.35">
      <c r="A38" s="412" t="s">
        <v>20</v>
      </c>
      <c r="B38" s="403" t="s">
        <v>1468</v>
      </c>
      <c r="C38" s="402" t="s">
        <v>16</v>
      </c>
      <c r="D38" s="91">
        <f>'Master Sheet '!C475</f>
        <v>43</v>
      </c>
      <c r="E38" s="406">
        <f>'Master Sheet '!E473</f>
        <v>27</v>
      </c>
      <c r="F38" s="406">
        <v>15</v>
      </c>
      <c r="G38" s="406">
        <v>0</v>
      </c>
      <c r="H38" s="402">
        <f t="shared" ref="H38:H39" si="15">+F38+G38</f>
        <v>15</v>
      </c>
      <c r="I38" s="406">
        <f>'Master Sheet '!AA513</f>
        <v>0</v>
      </c>
      <c r="J38" s="91">
        <f>'Master Sheet '!AA514</f>
        <v>0</v>
      </c>
      <c r="K38" s="402">
        <f t="shared" si="14"/>
        <v>0</v>
      </c>
      <c r="L38" s="90">
        <f t="shared" si="4"/>
        <v>27</v>
      </c>
      <c r="M38" s="90">
        <f t="shared" ref="M38:M39" si="16">+SUM(N38:Q38)</f>
        <v>0</v>
      </c>
      <c r="N38" s="90">
        <v>0</v>
      </c>
      <c r="O38" s="90">
        <v>0</v>
      </c>
      <c r="P38" s="90">
        <v>0</v>
      </c>
      <c r="Q38" s="90">
        <v>0</v>
      </c>
      <c r="R38" s="90"/>
      <c r="S38" s="90"/>
      <c r="T38" s="90"/>
      <c r="U38" s="90"/>
      <c r="V38" s="91">
        <f>'Master Sheet '!AA519</f>
        <v>0</v>
      </c>
      <c r="W38" s="406"/>
      <c r="X38" s="406">
        <f>'Master Sheet '!G473</f>
        <v>0</v>
      </c>
      <c r="Y38" s="67"/>
    </row>
    <row r="39" spans="1:25" s="415" customFormat="1" ht="15" x14ac:dyDescent="0.35">
      <c r="A39" s="412" t="s">
        <v>1354</v>
      </c>
      <c r="B39" s="403" t="s">
        <v>1474</v>
      </c>
      <c r="C39" s="402" t="s">
        <v>16</v>
      </c>
      <c r="D39" s="91">
        <f>'Master Sheet '!C532</f>
        <v>41</v>
      </c>
      <c r="E39" s="406">
        <f>'Master Sheet '!E530</f>
        <v>23</v>
      </c>
      <c r="F39" s="406">
        <v>13</v>
      </c>
      <c r="G39" s="406">
        <v>0</v>
      </c>
      <c r="H39" s="402">
        <f t="shared" si="15"/>
        <v>13</v>
      </c>
      <c r="I39" s="406">
        <f>'Master Sheet '!AA566</f>
        <v>0</v>
      </c>
      <c r="J39" s="91">
        <f>'Master Sheet '!AA567</f>
        <v>0</v>
      </c>
      <c r="K39" s="402">
        <f t="shared" si="14"/>
        <v>0</v>
      </c>
      <c r="L39" s="90">
        <f t="shared" si="4"/>
        <v>23</v>
      </c>
      <c r="M39" s="90">
        <f t="shared" si="16"/>
        <v>0</v>
      </c>
      <c r="N39" s="90">
        <v>0</v>
      </c>
      <c r="O39" s="90">
        <v>0</v>
      </c>
      <c r="P39" s="90">
        <v>0</v>
      </c>
      <c r="Q39" s="90">
        <v>0</v>
      </c>
      <c r="R39" s="90"/>
      <c r="S39" s="90"/>
      <c r="T39" s="90"/>
      <c r="U39" s="90"/>
      <c r="V39" s="91">
        <f>'Master Sheet '!AA572</f>
        <v>0</v>
      </c>
      <c r="W39" s="406"/>
      <c r="X39" s="406">
        <f>'Master Sheet '!G530</f>
        <v>0</v>
      </c>
      <c r="Y39" s="67"/>
    </row>
    <row r="40" spans="1:25" s="415" customFormat="1" ht="15" x14ac:dyDescent="0.35">
      <c r="A40" s="417">
        <v>10</v>
      </c>
      <c r="B40" s="414" t="s">
        <v>23</v>
      </c>
      <c r="C40" s="402"/>
      <c r="D40" s="91"/>
      <c r="E40" s="406"/>
      <c r="F40" s="406"/>
      <c r="G40" s="406"/>
      <c r="H40" s="402"/>
      <c r="I40" s="406"/>
      <c r="J40" s="91"/>
      <c r="K40" s="402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1"/>
      <c r="W40" s="406"/>
      <c r="X40" s="406"/>
      <c r="Y40" s="67"/>
    </row>
    <row r="41" spans="1:25" s="415" customFormat="1" ht="15" x14ac:dyDescent="0.35">
      <c r="A41" s="412" t="s">
        <v>19</v>
      </c>
      <c r="B41" s="403" t="s">
        <v>1478</v>
      </c>
      <c r="C41" s="402" t="s">
        <v>16</v>
      </c>
      <c r="D41" s="406">
        <f>'Master Sheet '!C11</f>
        <v>261</v>
      </c>
      <c r="E41" s="406">
        <f>'Master Sheet '!E11</f>
        <v>268</v>
      </c>
      <c r="F41" s="406">
        <v>104</v>
      </c>
      <c r="G41" s="406">
        <v>0</v>
      </c>
      <c r="H41" s="402">
        <f t="shared" si="13"/>
        <v>104</v>
      </c>
      <c r="I41" s="406">
        <f>'Master Sheet '!AC456</f>
        <v>0</v>
      </c>
      <c r="J41" s="91">
        <f>'Master Sheet '!AC457</f>
        <v>0</v>
      </c>
      <c r="K41" s="402">
        <f t="shared" si="14"/>
        <v>0</v>
      </c>
      <c r="L41" s="90">
        <f t="shared" si="4"/>
        <v>268</v>
      </c>
      <c r="M41" s="90">
        <f>+SUM(N41:Q41)</f>
        <v>0</v>
      </c>
      <c r="N41" s="90">
        <v>0</v>
      </c>
      <c r="O41" s="90">
        <v>0</v>
      </c>
      <c r="P41" s="90">
        <v>0</v>
      </c>
      <c r="Q41" s="90">
        <v>0</v>
      </c>
      <c r="R41" s="90">
        <f>'Master Sheet '!AC458</f>
        <v>0</v>
      </c>
      <c r="S41" s="90">
        <f>'Master Sheet '!AC459</f>
        <v>0</v>
      </c>
      <c r="T41" s="90">
        <f>'Master Sheet '!AC460</f>
        <v>0</v>
      </c>
      <c r="U41" s="90">
        <f>'Master Sheet '!AC461</f>
        <v>0</v>
      </c>
      <c r="V41" s="91">
        <f>'Master Sheet '!AC462</f>
        <v>0</v>
      </c>
      <c r="W41" s="406"/>
      <c r="X41" s="91">
        <f>'Master Sheet '!G11</f>
        <v>0</v>
      </c>
      <c r="Y41" s="416"/>
    </row>
    <row r="42" spans="1:25" s="415" customFormat="1" ht="15" x14ac:dyDescent="0.35">
      <c r="A42" s="412" t="s">
        <v>20</v>
      </c>
      <c r="B42" s="403" t="s">
        <v>1480</v>
      </c>
      <c r="C42" s="402" t="s">
        <v>16</v>
      </c>
      <c r="D42" s="406">
        <f>'Master Sheet '!C474</f>
        <v>43</v>
      </c>
      <c r="E42" s="406">
        <f>'Master Sheet '!E474</f>
        <v>27</v>
      </c>
      <c r="F42" s="406">
        <v>14</v>
      </c>
      <c r="G42" s="406">
        <v>0</v>
      </c>
      <c r="H42" s="402">
        <f t="shared" si="13"/>
        <v>14</v>
      </c>
      <c r="I42" s="406">
        <f>'Master Sheet '!AC513</f>
        <v>0</v>
      </c>
      <c r="J42" s="91">
        <f>'Master Sheet '!AC514</f>
        <v>0</v>
      </c>
      <c r="K42" s="402">
        <f t="shared" si="14"/>
        <v>0</v>
      </c>
      <c r="L42" s="90">
        <f t="shared" si="4"/>
        <v>27</v>
      </c>
      <c r="M42" s="90">
        <f t="shared" ref="M42:M43" si="17">+SUM(N42:Q42)</f>
        <v>0</v>
      </c>
      <c r="N42" s="90">
        <v>0</v>
      </c>
      <c r="O42" s="90">
        <v>0</v>
      </c>
      <c r="P42" s="90">
        <v>0</v>
      </c>
      <c r="Q42" s="90">
        <v>0</v>
      </c>
      <c r="R42" s="90"/>
      <c r="S42" s="90"/>
      <c r="T42" s="90"/>
      <c r="U42" s="90"/>
      <c r="V42" s="91">
        <f>'Master Sheet '!AC519</f>
        <v>0</v>
      </c>
      <c r="W42" s="406"/>
      <c r="X42" s="91">
        <f>'Master Sheet '!G474</f>
        <v>0</v>
      </c>
      <c r="Y42" s="416"/>
    </row>
    <row r="43" spans="1:25" s="415" customFormat="1" ht="15" x14ac:dyDescent="0.35">
      <c r="A43" s="412" t="s">
        <v>1354</v>
      </c>
      <c r="B43" s="403" t="s">
        <v>1479</v>
      </c>
      <c r="C43" s="402" t="s">
        <v>16</v>
      </c>
      <c r="D43" s="406">
        <f>'Master Sheet '!C531</f>
        <v>41</v>
      </c>
      <c r="E43" s="406">
        <f>'Master Sheet '!E531</f>
        <v>23</v>
      </c>
      <c r="F43" s="406">
        <v>13</v>
      </c>
      <c r="G43" s="406">
        <v>0</v>
      </c>
      <c r="H43" s="402">
        <f t="shared" si="13"/>
        <v>13</v>
      </c>
      <c r="I43" s="406">
        <f>'Master Sheet '!AC566</f>
        <v>0</v>
      </c>
      <c r="J43" s="91">
        <f>'Master Sheet '!AC567</f>
        <v>0</v>
      </c>
      <c r="K43" s="402">
        <f t="shared" si="14"/>
        <v>0</v>
      </c>
      <c r="L43" s="90">
        <f t="shared" si="4"/>
        <v>23</v>
      </c>
      <c r="M43" s="90">
        <f t="shared" si="17"/>
        <v>0</v>
      </c>
      <c r="N43" s="90">
        <v>0</v>
      </c>
      <c r="O43" s="90">
        <v>0</v>
      </c>
      <c r="P43" s="90">
        <v>0</v>
      </c>
      <c r="Q43" s="90">
        <v>0</v>
      </c>
      <c r="R43" s="90"/>
      <c r="S43" s="90"/>
      <c r="T43" s="90"/>
      <c r="U43" s="90"/>
      <c r="V43" s="91">
        <f>'Master Sheet '!AC572</f>
        <v>0</v>
      </c>
      <c r="W43" s="406"/>
      <c r="X43" s="91">
        <f>'Master Sheet '!G531</f>
        <v>0</v>
      </c>
      <c r="Y43" s="416"/>
    </row>
    <row r="44" spans="1:25" s="415" customFormat="1" ht="15" x14ac:dyDescent="0.35">
      <c r="A44" s="417">
        <v>11</v>
      </c>
      <c r="B44" s="418" t="s">
        <v>1120</v>
      </c>
      <c r="C44" s="402"/>
      <c r="D44" s="406"/>
      <c r="E44" s="406"/>
      <c r="F44" s="406"/>
      <c r="G44" s="406"/>
      <c r="H44" s="402"/>
      <c r="I44" s="406"/>
      <c r="J44" s="91"/>
      <c r="K44" s="402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1"/>
      <c r="W44" s="406"/>
      <c r="X44" s="91"/>
      <c r="Y44" s="416"/>
    </row>
    <row r="45" spans="1:25" ht="15" x14ac:dyDescent="0.35">
      <c r="A45" s="412" t="s">
        <v>19</v>
      </c>
      <c r="B45" s="413" t="s">
        <v>1483</v>
      </c>
      <c r="C45" s="91" t="s">
        <v>15</v>
      </c>
      <c r="D45" s="91">
        <f>'Master Sheet '!C13</f>
        <v>87.47</v>
      </c>
      <c r="E45" s="404">
        <f>'Master Sheet '!E13</f>
        <v>87.907900000000055</v>
      </c>
      <c r="F45" s="91">
        <v>12</v>
      </c>
      <c r="G45" s="91">
        <v>0</v>
      </c>
      <c r="H45" s="402">
        <f>+F45+G45</f>
        <v>12</v>
      </c>
      <c r="I45" s="404">
        <f>'Master Sheet '!AG456</f>
        <v>0</v>
      </c>
      <c r="J45" s="404">
        <f>'Master Sheet '!AG457</f>
        <v>0</v>
      </c>
      <c r="K45" s="404">
        <f>+I45+J45</f>
        <v>0</v>
      </c>
      <c r="L45" s="89">
        <f t="shared" si="4"/>
        <v>87.907900000000055</v>
      </c>
      <c r="M45" s="89">
        <f>+SUM(N45:Q45)</f>
        <v>0</v>
      </c>
      <c r="N45" s="89">
        <v>0</v>
      </c>
      <c r="O45" s="89">
        <v>0</v>
      </c>
      <c r="P45" s="89">
        <v>0</v>
      </c>
      <c r="Q45" s="89">
        <v>0</v>
      </c>
      <c r="R45" s="89">
        <f>'Master Sheet '!AG458</f>
        <v>0</v>
      </c>
      <c r="S45" s="89">
        <f>'Master Sheet '!AG459</f>
        <v>0</v>
      </c>
      <c r="T45" s="89">
        <f>'Master Sheet '!AG460</f>
        <v>0</v>
      </c>
      <c r="U45" s="89">
        <f>'Master Sheet '!AG461</f>
        <v>0</v>
      </c>
      <c r="V45" s="404">
        <f>'Master Sheet '!AG462</f>
        <v>0</v>
      </c>
      <c r="W45" s="89"/>
      <c r="X45" s="404">
        <f>'Master Sheet '!G13</f>
        <v>0</v>
      </c>
      <c r="Y45" s="419"/>
    </row>
    <row r="46" spans="1:25" ht="15" x14ac:dyDescent="0.35">
      <c r="A46" s="412" t="s">
        <v>20</v>
      </c>
      <c r="B46" s="413" t="s">
        <v>1484</v>
      </c>
      <c r="C46" s="91" t="s">
        <v>15</v>
      </c>
      <c r="D46" s="91">
        <f>'Master Sheet '!C14</f>
        <v>87.47</v>
      </c>
      <c r="E46" s="404">
        <f>'Master Sheet '!E14</f>
        <v>87.907900000000055</v>
      </c>
      <c r="F46" s="91">
        <v>12</v>
      </c>
      <c r="G46" s="91">
        <v>0</v>
      </c>
      <c r="H46" s="402">
        <f>+F46+G46</f>
        <v>12</v>
      </c>
      <c r="I46" s="404">
        <f>'Master Sheet '!AI456</f>
        <v>0</v>
      </c>
      <c r="J46" s="404">
        <f>'Master Sheet '!AI457</f>
        <v>0</v>
      </c>
      <c r="K46" s="404">
        <f>+I46+J46</f>
        <v>0</v>
      </c>
      <c r="L46" s="89">
        <f t="shared" si="4"/>
        <v>87.907900000000055</v>
      </c>
      <c r="M46" s="89">
        <f t="shared" ref="M46:M50" si="18">+SUM(N46:Q46)</f>
        <v>0</v>
      </c>
      <c r="N46" s="89">
        <v>0</v>
      </c>
      <c r="O46" s="89">
        <v>0</v>
      </c>
      <c r="P46" s="89">
        <v>0</v>
      </c>
      <c r="Q46" s="89">
        <v>0</v>
      </c>
      <c r="R46" s="89">
        <f>'Master Sheet '!AI458</f>
        <v>0</v>
      </c>
      <c r="S46" s="89">
        <f>'Master Sheet '!AI459</f>
        <v>0</v>
      </c>
      <c r="T46" s="89">
        <f>'Master Sheet '!AI460</f>
        <v>0</v>
      </c>
      <c r="U46" s="89">
        <f>'Master Sheet '!AI461</f>
        <v>0</v>
      </c>
      <c r="V46" s="404">
        <f>'Master Sheet '!AI462</f>
        <v>0</v>
      </c>
      <c r="W46" s="89"/>
      <c r="X46" s="404">
        <f>'Master Sheet '!G14</f>
        <v>0</v>
      </c>
      <c r="Y46" s="419"/>
    </row>
    <row r="47" spans="1:25" ht="15" x14ac:dyDescent="0.35">
      <c r="A47" s="412" t="s">
        <v>1354</v>
      </c>
      <c r="B47" s="413" t="s">
        <v>1485</v>
      </c>
      <c r="C47" s="91" t="s">
        <v>15</v>
      </c>
      <c r="D47" s="410">
        <f>'Master Sheet '!C476</f>
        <v>13.6</v>
      </c>
      <c r="E47" s="404">
        <f>'Master Sheet '!E476</f>
        <v>8.0518000000000001</v>
      </c>
      <c r="F47" s="91">
        <v>1.5</v>
      </c>
      <c r="G47" s="91">
        <v>0</v>
      </c>
      <c r="H47" s="402">
        <f t="shared" ref="H47:H50" si="19">+F47+G47</f>
        <v>1.5</v>
      </c>
      <c r="I47" s="404">
        <f>'Master Sheet '!AG513</f>
        <v>0</v>
      </c>
      <c r="J47" s="404">
        <f>'Master Sheet '!AG514</f>
        <v>0</v>
      </c>
      <c r="K47" s="404">
        <f t="shared" ref="K47:K50" si="20">+I47+J47</f>
        <v>0</v>
      </c>
      <c r="L47" s="89">
        <f t="shared" si="4"/>
        <v>8.0518000000000001</v>
      </c>
      <c r="M47" s="89">
        <f t="shared" si="18"/>
        <v>0</v>
      </c>
      <c r="N47" s="89">
        <v>0</v>
      </c>
      <c r="O47" s="89">
        <v>0</v>
      </c>
      <c r="P47" s="89">
        <v>0</v>
      </c>
      <c r="Q47" s="89">
        <v>0</v>
      </c>
      <c r="R47" s="89"/>
      <c r="S47" s="89"/>
      <c r="T47" s="89"/>
      <c r="U47" s="89"/>
      <c r="V47" s="404">
        <f>'Master Sheet '!AG519</f>
        <v>0</v>
      </c>
      <c r="W47" s="89"/>
      <c r="X47" s="404">
        <f>'Master Sheet '!G476</f>
        <v>0</v>
      </c>
      <c r="Y47" s="419"/>
    </row>
    <row r="48" spans="1:25" ht="15" x14ac:dyDescent="0.35">
      <c r="A48" s="412" t="s">
        <v>1356</v>
      </c>
      <c r="B48" s="413" t="s">
        <v>1487</v>
      </c>
      <c r="C48" s="91" t="s">
        <v>15</v>
      </c>
      <c r="D48" s="410">
        <f>'Master Sheet '!C477</f>
        <v>13.6</v>
      </c>
      <c r="E48" s="404">
        <f>'Master Sheet '!E477</f>
        <v>8.0518000000000001</v>
      </c>
      <c r="F48" s="91">
        <v>1.5</v>
      </c>
      <c r="G48" s="91">
        <v>0</v>
      </c>
      <c r="H48" s="402">
        <f t="shared" si="19"/>
        <v>1.5</v>
      </c>
      <c r="I48" s="404">
        <f>'Master Sheet '!AI513</f>
        <v>0</v>
      </c>
      <c r="J48" s="404">
        <f>'Master Sheet '!AI514</f>
        <v>0</v>
      </c>
      <c r="K48" s="404">
        <f t="shared" si="20"/>
        <v>0</v>
      </c>
      <c r="L48" s="89">
        <f t="shared" si="4"/>
        <v>8.0518000000000001</v>
      </c>
      <c r="M48" s="89">
        <f t="shared" si="18"/>
        <v>0</v>
      </c>
      <c r="N48" s="89">
        <v>0</v>
      </c>
      <c r="O48" s="89">
        <v>0</v>
      </c>
      <c r="P48" s="89">
        <v>0</v>
      </c>
      <c r="Q48" s="89">
        <v>0</v>
      </c>
      <c r="R48" s="89"/>
      <c r="S48" s="89"/>
      <c r="T48" s="89"/>
      <c r="U48" s="89"/>
      <c r="V48" s="404">
        <f>'Master Sheet '!AI519</f>
        <v>0</v>
      </c>
      <c r="W48" s="89"/>
      <c r="X48" s="404">
        <f>'Master Sheet '!G477</f>
        <v>0</v>
      </c>
      <c r="Y48" s="419"/>
    </row>
    <row r="49" spans="1:25" ht="15" x14ac:dyDescent="0.35">
      <c r="A49" s="412" t="s">
        <v>1481</v>
      </c>
      <c r="B49" s="413" t="s">
        <v>1488</v>
      </c>
      <c r="C49" s="91" t="s">
        <v>15</v>
      </c>
      <c r="D49" s="91">
        <f>'Master Sheet '!C533</f>
        <v>13.52</v>
      </c>
      <c r="E49" s="404">
        <f>'Master Sheet '!E533</f>
        <v>8.013399999999999</v>
      </c>
      <c r="F49" s="91">
        <v>1.5</v>
      </c>
      <c r="G49" s="91">
        <v>0</v>
      </c>
      <c r="H49" s="402">
        <f t="shared" si="19"/>
        <v>1.5</v>
      </c>
      <c r="I49" s="404">
        <f>'Master Sheet '!AG566</f>
        <v>0</v>
      </c>
      <c r="J49" s="404">
        <f>'Master Sheet '!AG567</f>
        <v>0</v>
      </c>
      <c r="K49" s="404">
        <f t="shared" si="20"/>
        <v>0</v>
      </c>
      <c r="L49" s="89">
        <f t="shared" si="4"/>
        <v>8.013399999999999</v>
      </c>
      <c r="M49" s="89">
        <f t="shared" si="18"/>
        <v>0</v>
      </c>
      <c r="N49" s="89">
        <v>0</v>
      </c>
      <c r="O49" s="89">
        <v>0</v>
      </c>
      <c r="P49" s="89">
        <v>0</v>
      </c>
      <c r="Q49" s="89">
        <v>0</v>
      </c>
      <c r="R49" s="89"/>
      <c r="S49" s="89"/>
      <c r="T49" s="89"/>
      <c r="U49" s="89"/>
      <c r="V49" s="404">
        <f>'Master Sheet '!AG572</f>
        <v>0</v>
      </c>
      <c r="W49" s="89"/>
      <c r="X49" s="404">
        <f>'Master Sheet '!G533</f>
        <v>0</v>
      </c>
      <c r="Y49" s="419"/>
    </row>
    <row r="50" spans="1:25" ht="15" x14ac:dyDescent="0.35">
      <c r="A50" s="412" t="s">
        <v>1482</v>
      </c>
      <c r="B50" s="413" t="s">
        <v>1486</v>
      </c>
      <c r="C50" s="91" t="s">
        <v>15</v>
      </c>
      <c r="D50" s="91">
        <f>'Master Sheet '!C534</f>
        <v>13.52</v>
      </c>
      <c r="E50" s="404">
        <f>'Master Sheet '!E534</f>
        <v>8.013399999999999</v>
      </c>
      <c r="F50" s="91">
        <v>1.5</v>
      </c>
      <c r="G50" s="91">
        <v>0</v>
      </c>
      <c r="H50" s="402">
        <f t="shared" si="19"/>
        <v>1.5</v>
      </c>
      <c r="I50" s="404">
        <f>'Master Sheet '!AI566</f>
        <v>0</v>
      </c>
      <c r="J50" s="404">
        <f>'Master Sheet '!AI567</f>
        <v>0</v>
      </c>
      <c r="K50" s="404">
        <f t="shared" si="20"/>
        <v>0</v>
      </c>
      <c r="L50" s="89">
        <f t="shared" si="4"/>
        <v>8.013399999999999</v>
      </c>
      <c r="M50" s="89">
        <f t="shared" si="18"/>
        <v>0</v>
      </c>
      <c r="N50" s="89">
        <v>0</v>
      </c>
      <c r="O50" s="89">
        <v>0</v>
      </c>
      <c r="P50" s="89">
        <v>0</v>
      </c>
      <c r="Q50" s="89">
        <v>0</v>
      </c>
      <c r="R50" s="89"/>
      <c r="S50" s="89"/>
      <c r="T50" s="89"/>
      <c r="U50" s="89"/>
      <c r="V50" s="404">
        <f>'Master Sheet '!AI572</f>
        <v>0</v>
      </c>
      <c r="W50" s="89"/>
      <c r="X50" s="404">
        <f>'Master Sheet '!G534</f>
        <v>0</v>
      </c>
      <c r="Y50" s="419"/>
    </row>
    <row r="51" spans="1:25" ht="15" x14ac:dyDescent="0.35">
      <c r="A51" s="417">
        <v>12</v>
      </c>
      <c r="B51" s="418" t="s">
        <v>139</v>
      </c>
      <c r="C51" s="91"/>
      <c r="D51" s="91"/>
      <c r="E51" s="404"/>
      <c r="F51" s="91"/>
      <c r="G51" s="91"/>
      <c r="H51" s="402"/>
      <c r="I51" s="404"/>
      <c r="J51" s="404"/>
      <c r="K51" s="404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404"/>
      <c r="W51" s="89"/>
      <c r="X51" s="404"/>
      <c r="Y51" s="419"/>
    </row>
    <row r="52" spans="1:25" s="407" customFormat="1" ht="15" x14ac:dyDescent="0.35">
      <c r="A52" s="412" t="s">
        <v>19</v>
      </c>
      <c r="B52" s="521" t="s">
        <v>1489</v>
      </c>
      <c r="C52" s="91" t="s">
        <v>15</v>
      </c>
      <c r="D52" s="91">
        <f>'Master Sheet '!C15</f>
        <v>87.47</v>
      </c>
      <c r="E52" s="404">
        <f>'Master Sheet '!E15</f>
        <v>87.907900000000055</v>
      </c>
      <c r="F52" s="91">
        <v>0</v>
      </c>
      <c r="G52" s="91">
        <v>0</v>
      </c>
      <c r="H52" s="91">
        <f>+F52+G52</f>
        <v>0</v>
      </c>
      <c r="I52" s="404">
        <f>'Master Sheet '!AK456</f>
        <v>0</v>
      </c>
      <c r="J52" s="404">
        <f>'Master Sheet '!AK457</f>
        <v>0</v>
      </c>
      <c r="K52" s="404">
        <f>+I52+J52</f>
        <v>0</v>
      </c>
      <c r="L52" s="89">
        <f t="shared" si="4"/>
        <v>87.907900000000055</v>
      </c>
      <c r="M52" s="89">
        <f>+SUM(N52:Q52)</f>
        <v>0</v>
      </c>
      <c r="N52" s="89">
        <v>0</v>
      </c>
      <c r="O52" s="89">
        <v>0</v>
      </c>
      <c r="P52" s="89">
        <v>0</v>
      </c>
      <c r="Q52" s="89">
        <v>0</v>
      </c>
      <c r="R52" s="89">
        <f>'Master Sheet '!AK458</f>
        <v>0</v>
      </c>
      <c r="S52" s="89">
        <f>'Master Sheet '!AK459</f>
        <v>0</v>
      </c>
      <c r="T52" s="89">
        <f>'Master Sheet '!AK460</f>
        <v>0</v>
      </c>
      <c r="U52" s="89">
        <f>'Master Sheet '!AK461</f>
        <v>0</v>
      </c>
      <c r="V52" s="404">
        <f>'Master Sheet '!AK462</f>
        <v>0</v>
      </c>
      <c r="W52" s="89"/>
      <c r="X52" s="404">
        <f>'Master Sheet '!G15</f>
        <v>0</v>
      </c>
      <c r="Y52" s="419"/>
    </row>
    <row r="53" spans="1:25" s="407" customFormat="1" ht="15" x14ac:dyDescent="0.35">
      <c r="A53" s="412" t="s">
        <v>20</v>
      </c>
      <c r="B53" s="521" t="s">
        <v>1490</v>
      </c>
      <c r="C53" s="91" t="s">
        <v>15</v>
      </c>
      <c r="D53" s="410">
        <f>'Master Sheet '!C478</f>
        <v>13.6</v>
      </c>
      <c r="E53" s="404">
        <f>'Master Sheet '!E478</f>
        <v>8.0518000000000001</v>
      </c>
      <c r="F53" s="91">
        <v>0</v>
      </c>
      <c r="G53" s="91">
        <v>0</v>
      </c>
      <c r="H53" s="91">
        <f t="shared" ref="H53:H54" si="21">+F53+G53</f>
        <v>0</v>
      </c>
      <c r="I53" s="404">
        <f>'Master Sheet '!AK513</f>
        <v>0</v>
      </c>
      <c r="J53" s="404">
        <f>'Master Sheet '!AK514</f>
        <v>0</v>
      </c>
      <c r="K53" s="404">
        <f t="shared" ref="K53:K54" si="22">+I53+J53</f>
        <v>0</v>
      </c>
      <c r="L53" s="89">
        <f t="shared" si="4"/>
        <v>8.0518000000000001</v>
      </c>
      <c r="M53" s="89">
        <f t="shared" ref="M53:M54" si="23">+SUM(N53:Q53)</f>
        <v>0</v>
      </c>
      <c r="N53" s="89">
        <v>0</v>
      </c>
      <c r="O53" s="89">
        <v>0</v>
      </c>
      <c r="P53" s="89">
        <v>0</v>
      </c>
      <c r="Q53" s="89">
        <v>0</v>
      </c>
      <c r="R53" s="89"/>
      <c r="S53" s="89"/>
      <c r="T53" s="89"/>
      <c r="U53" s="89"/>
      <c r="V53" s="404">
        <f>'Master Sheet '!AK519</f>
        <v>0</v>
      </c>
      <c r="W53" s="89"/>
      <c r="X53" s="404">
        <f>'Master Sheet '!G478</f>
        <v>0</v>
      </c>
      <c r="Y53" s="419"/>
    </row>
    <row r="54" spans="1:25" s="407" customFormat="1" ht="15" x14ac:dyDescent="0.35">
      <c r="A54" s="412" t="s">
        <v>1354</v>
      </c>
      <c r="B54" s="521" t="s">
        <v>1491</v>
      </c>
      <c r="C54" s="91" t="s">
        <v>15</v>
      </c>
      <c r="D54" s="410">
        <f>'Master Sheet '!C535</f>
        <v>13.52</v>
      </c>
      <c r="E54" s="404">
        <f>'Master Sheet '!E535</f>
        <v>8.013399999999999</v>
      </c>
      <c r="F54" s="91">
        <v>0</v>
      </c>
      <c r="G54" s="91">
        <v>0</v>
      </c>
      <c r="H54" s="91">
        <f t="shared" si="21"/>
        <v>0</v>
      </c>
      <c r="I54" s="404">
        <f>'Master Sheet '!AK566</f>
        <v>0</v>
      </c>
      <c r="J54" s="404">
        <f>'Master Sheet '!AK567</f>
        <v>0</v>
      </c>
      <c r="K54" s="404">
        <f t="shared" si="22"/>
        <v>0</v>
      </c>
      <c r="L54" s="89">
        <f t="shared" si="4"/>
        <v>8.013399999999999</v>
      </c>
      <c r="M54" s="89">
        <f t="shared" si="23"/>
        <v>0</v>
      </c>
      <c r="N54" s="89">
        <v>0</v>
      </c>
      <c r="O54" s="89">
        <v>0</v>
      </c>
      <c r="P54" s="89">
        <v>0</v>
      </c>
      <c r="Q54" s="89">
        <v>0</v>
      </c>
      <c r="R54" s="89"/>
      <c r="S54" s="89"/>
      <c r="T54" s="89"/>
      <c r="U54" s="89"/>
      <c r="V54" s="404">
        <f>'Master Sheet '!AK572</f>
        <v>0</v>
      </c>
      <c r="W54" s="89"/>
      <c r="X54" s="404">
        <f>'Master Sheet '!G535</f>
        <v>0</v>
      </c>
      <c r="Y54" s="419"/>
    </row>
    <row r="96" spans="1:1" ht="20.149999999999999" customHeight="1" x14ac:dyDescent="0.35">
      <c r="A96" s="420"/>
    </row>
  </sheetData>
  <mergeCells count="21">
    <mergeCell ref="C5:D5"/>
    <mergeCell ref="A1:B1"/>
    <mergeCell ref="A2:B2"/>
    <mergeCell ref="A3:B3"/>
    <mergeCell ref="A4:B4"/>
    <mergeCell ref="A5:B5"/>
    <mergeCell ref="A6:A7"/>
    <mergeCell ref="B6:B7"/>
    <mergeCell ref="C6:C7"/>
    <mergeCell ref="D6:D7"/>
    <mergeCell ref="E6:E7"/>
    <mergeCell ref="W6:W7"/>
    <mergeCell ref="X6:X7"/>
    <mergeCell ref="Y6:Y7"/>
    <mergeCell ref="M6:M7"/>
    <mergeCell ref="F6:H6"/>
    <mergeCell ref="I6:K6"/>
    <mergeCell ref="L6:L7"/>
    <mergeCell ref="V6:V7"/>
    <mergeCell ref="R6:U6"/>
    <mergeCell ref="N6:Q6"/>
  </mergeCells>
  <printOptions horizontalCentered="1"/>
  <pageMargins left="0.19685039370078741" right="0.19685039370078741" top="0.9055118110236221" bottom="0" header="0.31496062992125984" footer="0.31496062992125984"/>
  <pageSetup paperSize="9" scale="4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BK770"/>
  <sheetViews>
    <sheetView topLeftCell="L284" zoomScale="40" zoomScaleNormal="40" workbookViewId="0">
      <selection activeCell="F7" sqref="F7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4.72656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41.7265625" style="18" bestFit="1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1" width="23.54296875" style="19" customWidth="1"/>
    <col min="52" max="52" width="31.1796875" style="19" bestFit="1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2.81640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60" width="9.1796875" style="19"/>
    <col min="61" max="61" width="45.36328125" style="548" bestFit="1" customWidth="1"/>
    <col min="62" max="62" width="29.7265625" style="19" customWidth="1"/>
    <col min="63" max="63" width="28.36328125" style="19" customWidth="1"/>
    <col min="64" max="16384" width="9.1796875" style="19"/>
  </cols>
  <sheetData>
    <row r="1" spans="1:30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00" t="s">
        <v>185</v>
      </c>
      <c r="L1" s="600"/>
      <c r="M1" s="79"/>
      <c r="N1" s="79"/>
      <c r="O1" s="600" t="s">
        <v>184</v>
      </c>
      <c r="P1" s="600"/>
      <c r="Q1" s="600"/>
      <c r="R1" s="80"/>
      <c r="S1" s="600" t="s">
        <v>231</v>
      </c>
      <c r="T1" s="600"/>
      <c r="U1" s="600"/>
    </row>
    <row r="2" spans="1:30" ht="31.5" customHeight="1" x14ac:dyDescent="0.3">
      <c r="A2" s="39">
        <v>1</v>
      </c>
      <c r="B2" s="41" t="s">
        <v>150</v>
      </c>
      <c r="C2" s="42">
        <v>87.47</v>
      </c>
      <c r="D2" s="43">
        <v>87.47</v>
      </c>
      <c r="E2" s="43">
        <f>+F452</f>
        <v>87.907900000000055</v>
      </c>
      <c r="F2" s="43">
        <f>SUMIF(M19:M370,F1,F19:F370)/1000</f>
        <v>87.907900000000055</v>
      </c>
      <c r="G2" s="43">
        <f>SUMIF(M19:M370,G1,F19:F370)/1000</f>
        <v>0</v>
      </c>
      <c r="H2" s="43">
        <f>+E2-F2</f>
        <v>0</v>
      </c>
      <c r="I2" s="204"/>
      <c r="J2" s="65"/>
      <c r="K2" s="78" t="s">
        <v>172</v>
      </c>
      <c r="L2" s="70">
        <f>SUMIF(N19:N372,K2,F19:F372)/1000</f>
        <v>87.907900000000055</v>
      </c>
      <c r="M2" s="76"/>
      <c r="O2" s="601" t="s">
        <v>172</v>
      </c>
      <c r="P2" s="602"/>
      <c r="Q2" s="70">
        <f>SUMIF(Q19:Q372,O2,E19:E372)/1000</f>
        <v>87.907900000000055</v>
      </c>
      <c r="R2" s="76"/>
      <c r="S2" s="601" t="s">
        <v>172</v>
      </c>
      <c r="T2" s="602"/>
      <c r="U2" s="70">
        <f>SUMIF(T19:T372,S2,E19:E372)/1000</f>
        <v>84.604600000000019</v>
      </c>
      <c r="W2" s="211"/>
    </row>
    <row r="3" spans="1:30" ht="31.5" customHeight="1" x14ac:dyDescent="0.3">
      <c r="A3" s="39">
        <v>2</v>
      </c>
      <c r="B3" s="41" t="s">
        <v>30</v>
      </c>
      <c r="C3" s="42">
        <v>87.47</v>
      </c>
      <c r="D3" s="43">
        <v>87.47</v>
      </c>
      <c r="E3" s="43">
        <f>+E452</f>
        <v>87.907900000000055</v>
      </c>
      <c r="F3" s="43">
        <f>SUMIF(P19:P371,F1,E19:E371)/1000</f>
        <v>87.907900000000055</v>
      </c>
      <c r="G3" s="43">
        <f>SUMIF(P19:P371,G1,E19:E371)/1000</f>
        <v>0</v>
      </c>
      <c r="H3" s="43">
        <f>+E3-F3</f>
        <v>0</v>
      </c>
      <c r="I3" s="204"/>
      <c r="J3" s="204"/>
      <c r="K3" s="78" t="s">
        <v>1110</v>
      </c>
      <c r="L3" s="70">
        <f>SUMIF(N19:N373,K3,F19:F373)/1000</f>
        <v>0</v>
      </c>
      <c r="M3" s="76"/>
      <c r="O3" s="601" t="s">
        <v>1110</v>
      </c>
      <c r="P3" s="602"/>
      <c r="Q3" s="70">
        <f>SUMIF(Q19:Q373,O3,E19:E373)/1000</f>
        <v>0</v>
      </c>
      <c r="R3" s="76"/>
      <c r="S3" s="601" t="s">
        <v>1110</v>
      </c>
      <c r="T3" s="602"/>
      <c r="U3" s="70">
        <f>SUMIF(T19:T372,S3,E19:E372)/1000</f>
        <v>3.3033000000000001</v>
      </c>
    </row>
    <row r="4" spans="1:30" ht="31.5" customHeight="1" x14ac:dyDescent="0.3">
      <c r="A4" s="39">
        <v>3</v>
      </c>
      <c r="B4" s="41" t="s">
        <v>14</v>
      </c>
      <c r="C4" s="42">
        <v>87.47</v>
      </c>
      <c r="D4" s="43">
        <v>87.47</v>
      </c>
      <c r="E4" s="43">
        <f>E452</f>
        <v>87.907900000000055</v>
      </c>
      <c r="F4" s="43">
        <f>SUMIF(S19:S372,F1,E19:E373)/1000</f>
        <v>87.907900000000055</v>
      </c>
      <c r="G4" s="43">
        <f>SUMIF(S19:S372,G1,F19:F372)/1000</f>
        <v>0</v>
      </c>
      <c r="H4" s="43">
        <f t="shared" ref="H4:H15" si="0">+E4-F4</f>
        <v>0</v>
      </c>
      <c r="I4" s="204"/>
      <c r="J4" s="65"/>
      <c r="K4" s="78" t="s">
        <v>1111</v>
      </c>
      <c r="L4" s="70">
        <f>SUMIF(N19:N373,K4,F19:F373)/1000</f>
        <v>0</v>
      </c>
      <c r="M4" s="76"/>
      <c r="O4" s="601" t="s">
        <v>1111</v>
      </c>
      <c r="P4" s="602"/>
      <c r="Q4" s="70">
        <f>SUMIF(Q19:Q374,O4,E19:E374)/1000</f>
        <v>0</v>
      </c>
      <c r="R4" s="76"/>
      <c r="S4" s="601" t="s">
        <v>1111</v>
      </c>
      <c r="T4" s="602"/>
      <c r="U4" s="70">
        <f>SUMIF(T19:T372,S4,E19:E372)/1000</f>
        <v>0</v>
      </c>
    </row>
    <row r="5" spans="1:30" ht="31.5" customHeight="1" x14ac:dyDescent="0.3">
      <c r="A5" s="39">
        <v>4</v>
      </c>
      <c r="B5" s="41" t="s">
        <v>17</v>
      </c>
      <c r="C5" s="355">
        <v>37</v>
      </c>
      <c r="D5" s="39">
        <v>37</v>
      </c>
      <c r="E5" s="43">
        <f>J452</f>
        <v>0</v>
      </c>
      <c r="F5" s="43">
        <f>COUNTIF(K19:K370,F1)</f>
        <v>0</v>
      </c>
      <c r="G5" s="43">
        <f>COUNTIF(K19:K370,G1)</f>
        <v>0</v>
      </c>
      <c r="H5" s="66">
        <f t="shared" si="0"/>
        <v>0</v>
      </c>
      <c r="I5" s="74"/>
      <c r="J5" s="65"/>
      <c r="K5" s="78" t="s">
        <v>1112</v>
      </c>
      <c r="L5" s="70">
        <f>SUMIF(N19:N373,K5,F19:F373)/1000</f>
        <v>0</v>
      </c>
      <c r="M5" s="65"/>
      <c r="O5" s="601" t="s">
        <v>1112</v>
      </c>
      <c r="P5" s="602"/>
      <c r="Q5" s="70">
        <f>SUMIF(Q19:Q372,O5,E19:E372)/1000</f>
        <v>0</v>
      </c>
      <c r="S5" s="601" t="s">
        <v>1112</v>
      </c>
      <c r="T5" s="602"/>
      <c r="U5" s="70">
        <f>SUMIF(T19:T372,S5,E19:E372)/1000</f>
        <v>0</v>
      </c>
    </row>
    <row r="6" spans="1:30" s="18" customFormat="1" ht="25.5" customHeight="1" x14ac:dyDescent="0.35">
      <c r="A6" s="39">
        <v>5</v>
      </c>
      <c r="B6" s="38" t="s">
        <v>712</v>
      </c>
      <c r="C6" s="25">
        <v>256</v>
      </c>
      <c r="D6" s="25">
        <v>256</v>
      </c>
      <c r="E6" s="25">
        <f>+COUNTA(C20:C358)-E7</f>
        <v>266</v>
      </c>
      <c r="F6" s="43">
        <f>COUNTIF(W19:W371,F1)-F8</f>
        <v>124</v>
      </c>
      <c r="G6" s="43">
        <f>COUNTIF(W19:W371,G1)-G8</f>
        <v>6</v>
      </c>
      <c r="H6" s="66">
        <f t="shared" si="0"/>
        <v>142</v>
      </c>
      <c r="I6" s="74"/>
      <c r="J6" s="65"/>
      <c r="K6" s="351" t="s">
        <v>814</v>
      </c>
      <c r="L6" s="42">
        <f>+SUM(L2:L5)</f>
        <v>87.907900000000055</v>
      </c>
      <c r="M6" s="65"/>
      <c r="O6" s="623" t="s">
        <v>814</v>
      </c>
      <c r="P6" s="624"/>
      <c r="Q6" s="42">
        <f>+SUM(Q2:Q5)</f>
        <v>87.907900000000055</v>
      </c>
      <c r="S6" s="623" t="s">
        <v>814</v>
      </c>
      <c r="T6" s="624"/>
      <c r="U6" s="42">
        <f>+SUM(U2:U5)</f>
        <v>87.907900000000012</v>
      </c>
      <c r="AC6" s="215"/>
      <c r="AD6" s="215"/>
    </row>
    <row r="7" spans="1:30" s="18" customFormat="1" ht="25.5" customHeight="1" x14ac:dyDescent="0.35">
      <c r="A7" s="39" t="s">
        <v>1492</v>
      </c>
      <c r="B7" s="38" t="s">
        <v>1494</v>
      </c>
      <c r="C7" s="25">
        <v>5</v>
      </c>
      <c r="D7" s="25">
        <v>5</v>
      </c>
      <c r="E7" s="25">
        <v>2</v>
      </c>
      <c r="F7" s="43">
        <v>1</v>
      </c>
      <c r="G7" s="43">
        <f>COUNTIFS(G19:G371,"Pile",W19:W371,"WIP")</f>
        <v>0</v>
      </c>
      <c r="H7" s="66">
        <f t="shared" si="0"/>
        <v>1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30" s="18" customFormat="1" ht="25.5" customHeight="1" x14ac:dyDescent="0.35">
      <c r="A8" s="39" t="s">
        <v>1493</v>
      </c>
      <c r="B8" s="38" t="s">
        <v>1495</v>
      </c>
      <c r="C8" s="25">
        <v>5</v>
      </c>
      <c r="D8" s="25">
        <v>5</v>
      </c>
      <c r="E8" s="25">
        <f>E7</f>
        <v>2</v>
      </c>
      <c r="F8" s="43">
        <f>COUNTIFS(G19:G371,"Pile/Pile Cap",W19:W371,"COMPLETED")</f>
        <v>0</v>
      </c>
      <c r="G8" s="43">
        <f>COUNTIFS(G19:G371,"Pile/Pile Cap",W19:W371,"WIP")</f>
        <v>1</v>
      </c>
      <c r="H8" s="66">
        <f t="shared" si="0"/>
        <v>2</v>
      </c>
      <c r="I8" s="74"/>
      <c r="J8" s="65"/>
      <c r="K8" s="65"/>
      <c r="L8" s="65"/>
      <c r="M8" s="65"/>
      <c r="O8" s="284"/>
      <c r="P8" s="284"/>
      <c r="Q8" s="76"/>
      <c r="AC8" s="215"/>
      <c r="AD8" s="215"/>
    </row>
    <row r="9" spans="1:30" s="18" customFormat="1" ht="25.5" customHeight="1" x14ac:dyDescent="0.35">
      <c r="A9" s="39">
        <v>7</v>
      </c>
      <c r="B9" s="25" t="s">
        <v>601</v>
      </c>
      <c r="C9" s="25">
        <v>261</v>
      </c>
      <c r="D9" s="25">
        <v>261</v>
      </c>
      <c r="E9" s="25">
        <f>+COUNTA(C20:C358)</f>
        <v>268</v>
      </c>
      <c r="F9" s="43">
        <f>COUNTIF(AA19:AA372,F1)</f>
        <v>116</v>
      </c>
      <c r="G9" s="43">
        <f>COUNTIF(AA19:AA372,G1)</f>
        <v>0</v>
      </c>
      <c r="H9" s="66">
        <f t="shared" si="0"/>
        <v>152</v>
      </c>
      <c r="I9" s="74"/>
      <c r="J9" s="65"/>
      <c r="K9" s="65"/>
      <c r="L9" s="65"/>
      <c r="M9" s="65"/>
      <c r="AC9" s="215"/>
      <c r="AD9" s="215"/>
    </row>
    <row r="10" spans="1:30" s="18" customFormat="1" ht="25.5" customHeight="1" x14ac:dyDescent="0.35">
      <c r="A10" s="39">
        <v>8</v>
      </c>
      <c r="B10" s="25" t="s">
        <v>22</v>
      </c>
      <c r="C10" s="25">
        <v>261</v>
      </c>
      <c r="D10" s="25">
        <v>261</v>
      </c>
      <c r="E10" s="25">
        <f>+COUNTA(C20:C358)</f>
        <v>268</v>
      </c>
      <c r="F10" s="43">
        <f>COUNTIF(AE19:AE373,F1)</f>
        <v>22</v>
      </c>
      <c r="G10" s="43">
        <f>COUNTIF(AE19:AE373,G1)</f>
        <v>5</v>
      </c>
      <c r="H10" s="66">
        <f t="shared" si="0"/>
        <v>246</v>
      </c>
      <c r="I10" s="74"/>
      <c r="J10" s="65"/>
      <c r="K10" s="65"/>
      <c r="L10" s="65"/>
      <c r="M10" s="65"/>
      <c r="R10" s="211"/>
      <c r="AC10" s="215"/>
      <c r="AD10" s="215"/>
    </row>
    <row r="11" spans="1:30" s="18" customFormat="1" ht="25.5" customHeight="1" x14ac:dyDescent="0.35">
      <c r="A11" s="39">
        <v>9</v>
      </c>
      <c r="B11" s="25" t="s">
        <v>23</v>
      </c>
      <c r="C11" s="25">
        <v>261</v>
      </c>
      <c r="D11" s="25">
        <v>261</v>
      </c>
      <c r="E11" s="25">
        <f>+COUNTA(C20:C358)</f>
        <v>268</v>
      </c>
      <c r="F11" s="43">
        <f>COUNTIF(AI19:AI374,F1)</f>
        <v>0</v>
      </c>
      <c r="G11" s="43">
        <f>COUNTIF(AI19:AI374,G1)</f>
        <v>0</v>
      </c>
      <c r="H11" s="66">
        <f t="shared" si="0"/>
        <v>268</v>
      </c>
      <c r="I11" s="74"/>
      <c r="J11" s="65"/>
      <c r="K11" s="65"/>
      <c r="L11" s="65"/>
      <c r="M11" s="65"/>
      <c r="AC11" s="215"/>
      <c r="AD11" s="215"/>
    </row>
    <row r="12" spans="1:30" s="18" customFormat="1" ht="25.5" customHeight="1" x14ac:dyDescent="0.35">
      <c r="A12" s="39">
        <v>10</v>
      </c>
      <c r="B12" s="25" t="s">
        <v>24</v>
      </c>
      <c r="C12" s="25">
        <v>261</v>
      </c>
      <c r="D12" s="25">
        <v>261</v>
      </c>
      <c r="E12" s="25">
        <f>+COUNTA(C20:C358)</f>
        <v>268</v>
      </c>
      <c r="F12" s="43">
        <f>COUNTIF(AM19:AM374,F1)</f>
        <v>0</v>
      </c>
      <c r="G12" s="43">
        <f>COUNTIF(AM19:AM374,G1)</f>
        <v>0</v>
      </c>
      <c r="H12" s="66">
        <f t="shared" si="0"/>
        <v>268</v>
      </c>
      <c r="I12" s="74"/>
      <c r="J12" s="65"/>
      <c r="K12" s="65"/>
      <c r="L12" s="65"/>
      <c r="M12" s="65"/>
      <c r="AC12" s="215"/>
      <c r="AD12" s="215"/>
    </row>
    <row r="13" spans="1:30" s="18" customFormat="1" ht="25.5" customHeight="1" x14ac:dyDescent="0.35">
      <c r="A13" s="39">
        <v>11</v>
      </c>
      <c r="B13" s="25" t="s">
        <v>66</v>
      </c>
      <c r="C13" s="42">
        <v>87.47</v>
      </c>
      <c r="D13" s="25">
        <v>87.47</v>
      </c>
      <c r="E13" s="42">
        <f>E452</f>
        <v>87.907900000000055</v>
      </c>
      <c r="F13" s="43">
        <f>SUMIF(AS19:AS370,F1,F19:F378)/1000</f>
        <v>0</v>
      </c>
      <c r="G13" s="43">
        <f>SUMIF(AV19:AV370,G1,F19:F378)/1000</f>
        <v>0</v>
      </c>
      <c r="H13" s="43">
        <f t="shared" si="0"/>
        <v>87.907900000000055</v>
      </c>
      <c r="I13" s="204"/>
      <c r="J13" s="65"/>
      <c r="K13" s="65"/>
      <c r="L13" s="65"/>
      <c r="M13" s="65"/>
      <c r="AC13" s="215"/>
      <c r="AD13" s="215"/>
    </row>
    <row r="14" spans="1:30" s="18" customFormat="1" ht="25.5" customHeight="1" x14ac:dyDescent="0.35">
      <c r="A14" s="39">
        <v>12</v>
      </c>
      <c r="B14" s="25" t="s">
        <v>29</v>
      </c>
      <c r="C14" s="42">
        <v>87.47</v>
      </c>
      <c r="D14" s="25">
        <v>87.47</v>
      </c>
      <c r="E14" s="42">
        <f>E452</f>
        <v>87.907900000000055</v>
      </c>
      <c r="F14" s="43">
        <f>SUMIF(AS19:AS371,F1,F19:F379)/1000</f>
        <v>0</v>
      </c>
      <c r="G14" s="43">
        <f>SUMIF(AV19:AV371,G1,F19:F379)/1000</f>
        <v>0</v>
      </c>
      <c r="H14" s="43">
        <f t="shared" si="0"/>
        <v>87.907900000000055</v>
      </c>
      <c r="I14" s="204"/>
      <c r="J14" s="65"/>
      <c r="K14" s="65"/>
      <c r="L14" s="65"/>
      <c r="M14" s="65"/>
      <c r="AC14" s="215"/>
      <c r="AD14" s="215"/>
    </row>
    <row r="15" spans="1:30" s="18" customFormat="1" ht="25.5" customHeight="1" x14ac:dyDescent="0.35">
      <c r="A15" s="39">
        <v>13</v>
      </c>
      <c r="B15" s="25" t="s">
        <v>26</v>
      </c>
      <c r="C15" s="42">
        <v>87.47</v>
      </c>
      <c r="D15" s="25">
        <v>87.47</v>
      </c>
      <c r="E15" s="42">
        <f>E452</f>
        <v>87.907900000000055</v>
      </c>
      <c r="F15" s="43">
        <f>SUMIF(AZ19:AZ372,F1,F19:F380)/1000</f>
        <v>0</v>
      </c>
      <c r="G15" s="43">
        <f>SUMIF(AZ19:AZ372,G1,F19:F378)/1000</f>
        <v>0</v>
      </c>
      <c r="H15" s="43">
        <f t="shared" si="0"/>
        <v>87.907900000000055</v>
      </c>
      <c r="I15" s="204"/>
      <c r="J15" s="65"/>
      <c r="K15" s="65"/>
      <c r="L15" s="65"/>
      <c r="M15" s="65"/>
      <c r="AC15" s="215"/>
      <c r="AD15" s="215"/>
    </row>
    <row r="17" spans="1:63" s="24" customFormat="1" ht="59.5" customHeight="1" x14ac:dyDescent="0.4">
      <c r="A17" s="614" t="s">
        <v>123</v>
      </c>
      <c r="B17" s="606" t="s">
        <v>124</v>
      </c>
      <c r="C17" s="606" t="s">
        <v>681</v>
      </c>
      <c r="D17" s="606" t="s">
        <v>125</v>
      </c>
      <c r="E17" s="606" t="s">
        <v>1122</v>
      </c>
      <c r="F17" s="606" t="s">
        <v>1123</v>
      </c>
      <c r="G17" s="606" t="s">
        <v>65</v>
      </c>
      <c r="H17" s="606" t="s">
        <v>604</v>
      </c>
      <c r="I17" s="606" t="s">
        <v>656</v>
      </c>
      <c r="J17" s="618" t="s">
        <v>17</v>
      </c>
      <c r="K17" s="617"/>
      <c r="L17" s="619"/>
      <c r="M17" s="620" t="s">
        <v>136</v>
      </c>
      <c r="N17" s="621"/>
      <c r="O17" s="622"/>
      <c r="P17" s="620" t="s">
        <v>137</v>
      </c>
      <c r="Q17" s="621"/>
      <c r="R17" s="621"/>
      <c r="S17" s="616" t="s">
        <v>138</v>
      </c>
      <c r="T17" s="616"/>
      <c r="U17" s="616"/>
      <c r="V17" s="608" t="s">
        <v>132</v>
      </c>
      <c r="W17" s="611" t="s">
        <v>18</v>
      </c>
      <c r="X17" s="612"/>
      <c r="Y17" s="612"/>
      <c r="Z17" s="613"/>
      <c r="AA17" s="603" t="s">
        <v>21</v>
      </c>
      <c r="AB17" s="604"/>
      <c r="AC17" s="604"/>
      <c r="AD17" s="605"/>
      <c r="AE17" s="603" t="s">
        <v>22</v>
      </c>
      <c r="AF17" s="604"/>
      <c r="AG17" s="604"/>
      <c r="AH17" s="605"/>
      <c r="AI17" s="603" t="s">
        <v>54</v>
      </c>
      <c r="AJ17" s="604"/>
      <c r="AK17" s="604"/>
      <c r="AL17" s="605"/>
      <c r="AM17" s="603" t="s">
        <v>24</v>
      </c>
      <c r="AN17" s="604"/>
      <c r="AO17" s="604"/>
      <c r="AP17" s="605"/>
      <c r="AQ17" s="610" t="s">
        <v>25</v>
      </c>
      <c r="AR17" s="610"/>
      <c r="AS17" s="610"/>
      <c r="AT17" s="610"/>
      <c r="AU17" s="610"/>
      <c r="AV17" s="610"/>
      <c r="AW17" s="610"/>
      <c r="AX17" s="610"/>
      <c r="AY17" s="610"/>
      <c r="AZ17" s="603" t="s">
        <v>139</v>
      </c>
      <c r="BA17" s="604"/>
      <c r="BB17" s="604"/>
      <c r="BC17" s="605"/>
      <c r="BD17" s="281"/>
      <c r="BE17" s="606" t="s">
        <v>718</v>
      </c>
      <c r="BF17" s="606" t="s">
        <v>719</v>
      </c>
      <c r="BG17" s="606" t="s">
        <v>720</v>
      </c>
      <c r="BI17" s="281"/>
    </row>
    <row r="18" spans="1:63" s="24" customFormat="1" ht="60" x14ac:dyDescent="0.4">
      <c r="A18" s="615"/>
      <c r="B18" s="607"/>
      <c r="C18" s="607"/>
      <c r="D18" s="607"/>
      <c r="E18" s="607"/>
      <c r="F18" s="607"/>
      <c r="G18" s="607"/>
      <c r="H18" s="607"/>
      <c r="I18" s="607"/>
      <c r="J18" s="69" t="s">
        <v>171</v>
      </c>
      <c r="K18" s="68" t="s">
        <v>176</v>
      </c>
      <c r="L18" s="68" t="s">
        <v>195</v>
      </c>
      <c r="M18" s="68" t="s">
        <v>176</v>
      </c>
      <c r="N18" s="68" t="s">
        <v>177</v>
      </c>
      <c r="O18" s="68" t="s">
        <v>195</v>
      </c>
      <c r="P18" s="68" t="s">
        <v>176</v>
      </c>
      <c r="Q18" s="68" t="s">
        <v>177</v>
      </c>
      <c r="R18" s="77" t="s">
        <v>195</v>
      </c>
      <c r="S18" s="69" t="s">
        <v>176</v>
      </c>
      <c r="T18" s="69" t="s">
        <v>177</v>
      </c>
      <c r="U18" s="69" t="s">
        <v>195</v>
      </c>
      <c r="V18" s="609"/>
      <c r="W18" s="44" t="s">
        <v>146</v>
      </c>
      <c r="X18" s="44" t="s">
        <v>135</v>
      </c>
      <c r="Y18" s="44" t="s">
        <v>133</v>
      </c>
      <c r="Z18" s="44" t="s">
        <v>134</v>
      </c>
      <c r="AA18" s="44" t="s">
        <v>668</v>
      </c>
      <c r="AB18" s="44" t="s">
        <v>135</v>
      </c>
      <c r="AC18" s="216" t="s">
        <v>133</v>
      </c>
      <c r="AD18" s="216" t="s">
        <v>134</v>
      </c>
      <c r="AE18" s="44" t="s">
        <v>146</v>
      </c>
      <c r="AF18" s="44" t="s">
        <v>135</v>
      </c>
      <c r="AG18" s="44" t="s">
        <v>133</v>
      </c>
      <c r="AH18" s="44" t="s">
        <v>134</v>
      </c>
      <c r="AI18" s="44" t="s">
        <v>146</v>
      </c>
      <c r="AJ18" s="44" t="s">
        <v>135</v>
      </c>
      <c r="AK18" s="44" t="s">
        <v>133</v>
      </c>
      <c r="AL18" s="44" t="s">
        <v>134</v>
      </c>
      <c r="AM18" s="44" t="s">
        <v>146</v>
      </c>
      <c r="AN18" s="44" t="s">
        <v>135</v>
      </c>
      <c r="AO18" s="44" t="s">
        <v>133</v>
      </c>
      <c r="AP18" s="44" t="s">
        <v>134</v>
      </c>
      <c r="AQ18" s="44" t="s">
        <v>135</v>
      </c>
      <c r="AR18" s="44" t="s">
        <v>144</v>
      </c>
      <c r="AS18" s="44" t="s">
        <v>178</v>
      </c>
      <c r="AT18" s="44" t="s">
        <v>140</v>
      </c>
      <c r="AU18" s="44" t="s">
        <v>141</v>
      </c>
      <c r="AV18" s="44" t="s">
        <v>179</v>
      </c>
      <c r="AW18" s="44" t="s">
        <v>142</v>
      </c>
      <c r="AX18" s="44" t="s">
        <v>143</v>
      </c>
      <c r="AY18" s="44" t="s">
        <v>145</v>
      </c>
      <c r="AZ18" s="44" t="s">
        <v>180</v>
      </c>
      <c r="BA18" s="44" t="s">
        <v>135</v>
      </c>
      <c r="BB18" s="44" t="s">
        <v>133</v>
      </c>
      <c r="BC18" s="44" t="s">
        <v>134</v>
      </c>
      <c r="BD18" s="281"/>
      <c r="BE18" s="607"/>
      <c r="BF18" s="607"/>
      <c r="BG18" s="607"/>
      <c r="BI18" s="44" t="s">
        <v>1494</v>
      </c>
      <c r="BJ18" s="44" t="s">
        <v>713</v>
      </c>
      <c r="BK18" s="44" t="s">
        <v>1477</v>
      </c>
    </row>
    <row r="19" spans="1:63" s="12" customFormat="1" ht="17.5" x14ac:dyDescent="0.35">
      <c r="A19" s="347">
        <v>0</v>
      </c>
      <c r="B19" s="53" t="s">
        <v>816</v>
      </c>
      <c r="C19" s="53" t="s">
        <v>1037</v>
      </c>
      <c r="D19" s="57" t="s">
        <v>1281</v>
      </c>
      <c r="E19" s="95">
        <v>141.1</v>
      </c>
      <c r="F19" s="95">
        <v>141.1</v>
      </c>
      <c r="G19" s="26" t="str">
        <f>IFERROR(INDEX('WIP-FDN'!$D$8:$D$279,MATCH('Master Sheet '!B19, 'WIP-FDN'!$B$8:$B$279,0)),"")</f>
        <v/>
      </c>
      <c r="H19" s="26"/>
      <c r="I19" s="27"/>
      <c r="J19" s="26"/>
      <c r="K19" s="26"/>
      <c r="L19" s="26"/>
      <c r="M19" s="26" t="s">
        <v>53</v>
      </c>
      <c r="N19" s="27" t="s">
        <v>172</v>
      </c>
      <c r="O19" s="94" t="s">
        <v>1109</v>
      </c>
      <c r="P19" s="26" t="s">
        <v>53</v>
      </c>
      <c r="Q19" s="27" t="s">
        <v>172</v>
      </c>
      <c r="R19" s="94" t="s">
        <v>1109</v>
      </c>
      <c r="S19" s="359" t="s">
        <v>53</v>
      </c>
      <c r="T19" s="27" t="s">
        <v>1110</v>
      </c>
      <c r="U19" s="360">
        <v>45726</v>
      </c>
      <c r="V19" s="21"/>
      <c r="W19" s="29" t="str">
        <f t="array" ref="W19">IF((Y19&lt;&gt;"")*(Z19=""), "WIP", IF((Y19&lt;&gt;"")*(Z19&lt;&gt;""), "Completed", ""))</f>
        <v/>
      </c>
      <c r="X19" s="9" t="str" cm="1">
        <f t="array" ref="X19">IFERROR(INDEX('WIP-FDN'!$E$8:$E$279, MATCH(1, ('WIP-FDN'!$B$8:$B$279='Master Sheet '!B19)*1, 0)), "")</f>
        <v/>
      </c>
      <c r="Y19" s="81" t="str" cm="1">
        <f t="array" ref="Y19">IFERROR(IF(INDEX('WIP-FDN'!$G$8:$G$279, MATCH(1, ('WIP-FDN'!$B$8:$B$279=B19)*1, 0)) = "", "", INDEX('WIP-FDN'!$G$8:$G$279, MATCH(1, ('WIP-FDN'!$B$8:$B$279=B19)*1, 0))), "")</f>
        <v/>
      </c>
      <c r="Z19" s="81" t="str" cm="1">
        <f t="array" ref="Z19">IFERROR(IF(INDEX('WIP-FDN'!$H$8:$H$279, MATCH(1, ('WIP-FDN'!$B$8:$B$279=B19)*1, 0)) = "", "", INDEX('WIP-FDN'!$H$8:$H$279, MATCH(1, ('WIP-FDN'!$B$8:$B$279=B19)*1, 0))), "")</f>
        <v/>
      </c>
      <c r="AA19" s="29" t="str">
        <f t="array" ref="AA19">IF((AC19&lt;&gt;"")*(AD19=""), "WIP", IF((AC19&lt;&gt;"")*(AD19&lt;&gt;""), "Completed", ""))</f>
        <v/>
      </c>
      <c r="AB19" s="9" t="str" cm="1">
        <f t="array" ref="AB19">IFERROR(INDEX('WIP-FDN'!$N$8:$N$279, MATCH(1, ('WIP-FDN'!$B$8:$B$279='Master Sheet '!B19)*1, 0)), "")</f>
        <v/>
      </c>
      <c r="AC19" s="81" t="str" cm="1">
        <f t="array" ref="AC19">IFERROR(IF(INDEX('WIP-FDN'!$L$8:$L$279, MATCH(1, ('WIP-FDN'!$B$8:$B$279=B19)*1, 0)) = "", "", INDEX('WIP-FDN'!$L$8:$L$279, MATCH(1, ('WIP-FDN'!$B$8:$B$279=B19)*1, 0))), "")</f>
        <v/>
      </c>
      <c r="AD19" s="81" t="str" cm="1">
        <f t="array" ref="AD19">IFERROR(IF(INDEX('WIP-FDN'!$M$8:$M$279, MATCH(1, ('WIP-FDN'!$B$8:$B$279=B19)*1, 0)) = "", "", INDEX('WIP-FDN'!$M$8:$M$279, MATCH(1, ('WIP-FDN'!$B$8:$B$279=B19)*1, 0))), "")</f>
        <v/>
      </c>
      <c r="AE19" s="9" t="str">
        <f>IF(AND(AG19&lt;&gt;"", AH19=""), "WIP", IF(AND(AG19&lt;&gt;"", AH19&lt;&gt;""), "Completed", ""))</f>
        <v/>
      </c>
      <c r="AF19" s="9" t="str">
        <f>IFERROR(INDEX('WIP-ERC'!$E$8:$E$275,MATCH(B19, 'WIP-ERC'!$B$8:$B$275,0)),"")</f>
        <v/>
      </c>
      <c r="AG19" s="81" t="str">
        <f>IFERROR(IF(INDEX('WIP-ERC'!$G$8:$G$275,MATCH(B19,'WIP-ERC'!$B$8:$B$275,0))="","",(INDEX('WIP-ERC'!$G$8:$G$275,MATCH(B19,'WIP-ERC'!$B$8:$B$275,0)))),"")</f>
        <v/>
      </c>
      <c r="AH19" s="81" t="str">
        <f>IFERROR(IF(INDEX('WIP-ERC'!$H$8:$H$275,MATCH(B19,'WIP-ERC'!$B$8:$B$275,0))="","",(INDEX('WIP-ERC'!$H$8:$H$275,MATCH(B19,'WIP-ERC'!$B$8:$B$275,0)))),"")</f>
        <v/>
      </c>
      <c r="AI19" s="21"/>
      <c r="AJ19" s="21"/>
      <c r="AK19" s="21"/>
      <c r="AL19" s="21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21"/>
      <c r="AX19" s="21"/>
      <c r="AY19" s="21"/>
      <c r="AZ19" s="21"/>
      <c r="BA19" s="21"/>
      <c r="BB19" s="21"/>
      <c r="BC19" s="21"/>
      <c r="BD19" s="350" t="str">
        <f>IF((H19="")+(ISBLANK(H19)), C19, C19 &amp; "_" &amp; H19 &amp; "RC")</f>
        <v>C(15-30)+06</v>
      </c>
      <c r="BE19" s="334"/>
      <c r="BF19" s="334"/>
      <c r="BG19" s="334"/>
      <c r="BI19" s="278" t="str">
        <f>IFERROR(INDEX('WIP-FDN'!$D$8:$D$279,MATCH(B19, 'WIP-FDN'!$B$8:$B$279,0)),"")</f>
        <v/>
      </c>
      <c r="BJ19" s="21" t="str" cm="1">
        <f t="array" ref="BJ19:BJ286">IF('WIP-FDN'!D8:D275="Pile", IF(ISBLANK('WIP-FDN'!H8:H275), "", 'WIP-FDN'!H8:H275), "")</f>
        <v/>
      </c>
      <c r="BK19" s="21"/>
    </row>
    <row r="20" spans="1:63" s="12" customFormat="1" ht="17.5" x14ac:dyDescent="0.35">
      <c r="A20" s="347">
        <f>A19+1</f>
        <v>1</v>
      </c>
      <c r="B20" s="53" t="s">
        <v>819</v>
      </c>
      <c r="C20" s="53" t="s">
        <v>820</v>
      </c>
      <c r="D20" s="57" t="s">
        <v>821</v>
      </c>
      <c r="E20" s="95">
        <v>357</v>
      </c>
      <c r="F20" s="95">
        <v>357</v>
      </c>
      <c r="G20" s="26" t="str">
        <f>IFERROR(INDEX('WIP-FDN'!$D$8:$D$279,MATCH('Master Sheet '!B20, 'WIP-FDN'!$B$8:$B$279,0)),"")</f>
        <v/>
      </c>
      <c r="H20" s="26"/>
      <c r="I20" s="27"/>
      <c r="J20" s="26"/>
      <c r="K20" s="26"/>
      <c r="L20" s="26"/>
      <c r="M20" s="26" t="s">
        <v>53</v>
      </c>
      <c r="N20" s="27" t="s">
        <v>172</v>
      </c>
      <c r="O20" s="94" t="s">
        <v>1109</v>
      </c>
      <c r="P20" s="26" t="s">
        <v>53</v>
      </c>
      <c r="Q20" s="27" t="s">
        <v>172</v>
      </c>
      <c r="R20" s="94" t="s">
        <v>1109</v>
      </c>
      <c r="S20" s="359" t="s">
        <v>53</v>
      </c>
      <c r="T20" s="27" t="s">
        <v>1110</v>
      </c>
      <c r="U20" s="360">
        <v>45726</v>
      </c>
      <c r="V20" s="21"/>
      <c r="W20" s="29" t="str">
        <f t="array" ref="W20">IF((Y20&lt;&gt;"")*(Z20=""), "WIP", IF((Y20&lt;&gt;"")*(Z20&lt;&gt;""), "Completed", ""))</f>
        <v/>
      </c>
      <c r="X20" s="9" t="str" cm="1">
        <f t="array" ref="X20">IFERROR(INDEX('WIP-FDN'!$E$8:$E$279, MATCH(1, ('WIP-FDN'!$B$8:$B$279='Master Sheet '!B20)*1, 0)), "")</f>
        <v/>
      </c>
      <c r="Y20" s="81" t="str" cm="1">
        <f t="array" ref="Y20">IFERROR(IF(INDEX('WIP-FDN'!$G$8:$G$279, MATCH(1, ('WIP-FDN'!$B$8:$B$279=B20)*1, 0)) = "", "", INDEX('WIP-FDN'!$G$8:$G$279, MATCH(1, ('WIP-FDN'!$B$8:$B$279=B20)*1, 0))), "")</f>
        <v/>
      </c>
      <c r="Z20" s="81" t="str" cm="1">
        <f t="array" ref="Z20">IFERROR(IF(INDEX('WIP-FDN'!$H$8:$H$279, MATCH(1, ('WIP-FDN'!$B$8:$B$279=B20)*1, 0)) = "", "", INDEX('WIP-FDN'!$H$8:$H$279, MATCH(1, ('WIP-FDN'!$B$8:$B$279=B20)*1, 0))), "")</f>
        <v/>
      </c>
      <c r="AA20" s="29" t="str">
        <f t="array" ref="AA20">IF((AC20&lt;&gt;"")*(AD20=""), "WIP", IF((AC20&lt;&gt;"")*(AD20&lt;&gt;""), "Completed", ""))</f>
        <v/>
      </c>
      <c r="AB20" s="9" t="str" cm="1">
        <f t="array" ref="AB20">IFERROR(INDEX('WIP-FDN'!$N$8:$N$279, MATCH(1, ('WIP-FDN'!$B$8:$B$279='Master Sheet '!B20)*1, 0)), "")</f>
        <v/>
      </c>
      <c r="AC20" s="81" t="str" cm="1">
        <f t="array" ref="AC20">IFERROR(IF(INDEX('WIP-FDN'!$L$8:$L$279, MATCH(1, ('WIP-FDN'!$B$8:$B$279=B20)*1, 0)) = "", "", INDEX('WIP-FDN'!$L$8:$L$279, MATCH(1, ('WIP-FDN'!$B$8:$B$279=B20)*1, 0))), "")</f>
        <v/>
      </c>
      <c r="AD20" s="81" t="str" cm="1">
        <f t="array" ref="AD20">IFERROR(IF(INDEX('WIP-FDN'!$M$8:$M$279, MATCH(1, ('WIP-FDN'!$B$8:$B$279=B20)*1, 0)) = "", "", INDEX('WIP-FDN'!$M$8:$M$279, MATCH(1, ('WIP-FDN'!$B$8:$B$279=B20)*1, 0))), "")</f>
        <v/>
      </c>
      <c r="AE20" s="9" t="str">
        <f t="shared" ref="AE20:AE21" si="1">IF(AND(AG20&lt;&gt;"", AH20=""), "WIP", IF(AND(AG20&lt;&gt;"", AH20&lt;&gt;""), "Completed", ""))</f>
        <v/>
      </c>
      <c r="AF20" s="9" t="str">
        <f>IFERROR(INDEX('WIP-ERC'!$E$8:$E$275,MATCH(B20, 'WIP-ERC'!$B$8:$B$275,0)),"")</f>
        <v/>
      </c>
      <c r="AG20" s="81" t="str">
        <f>IFERROR(IF(INDEX('WIP-ERC'!$G$8:$G$275,MATCH(B20,'WIP-ERC'!$B$8:$B$275,0))="","",(INDEX('WIP-ERC'!$G$8:$G$275,MATCH(B20,'WIP-ERC'!$B$8:$B$275,0)))),"")</f>
        <v/>
      </c>
      <c r="AH20" s="81" t="str">
        <f>IFERROR(IF(INDEX('WIP-ERC'!$H$8:$H$275,MATCH(B20,'WIP-ERC'!$B$8:$B$275,0))="","",(INDEX('WIP-ERC'!$H$8:$H$275,MATCH(B20,'WIP-ERC'!$B$8:$B$275,0)))),"")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350" t="str">
        <f t="shared" ref="BD20:BD83" si="2">IF((H20="")+(ISBLANK(H20)), C20, C20 &amp; "_" &amp; H20 &amp; "RC")</f>
        <v>D(45-60)+00</v>
      </c>
      <c r="BE20" s="334"/>
      <c r="BF20" s="334"/>
      <c r="BG20" s="334"/>
      <c r="BI20" s="9" t="str">
        <f>IFERROR(INDEX('WIP-FDN'!$D$8:$D$279,MATCH(B20, 'WIP-FDN'!$B$8:$B$279,0)),"")</f>
        <v/>
      </c>
      <c r="BJ20" s="21" t="str">
        <v/>
      </c>
      <c r="BK20" s="21"/>
    </row>
    <row r="21" spans="1:63" s="12" customFormat="1" ht="17.5" x14ac:dyDescent="0.35">
      <c r="A21" s="347">
        <f>A20+1</f>
        <v>2</v>
      </c>
      <c r="B21" s="53" t="s">
        <v>822</v>
      </c>
      <c r="C21" s="53" t="s">
        <v>823</v>
      </c>
      <c r="D21" s="57" t="s">
        <v>818</v>
      </c>
      <c r="E21" s="95">
        <v>381.9</v>
      </c>
      <c r="F21" s="95">
        <v>381.9</v>
      </c>
      <c r="G21" s="26" t="str">
        <f>IFERROR(INDEX('WIP-FDN'!$D$8:$D$279,MATCH('Master Sheet '!B21, 'WIP-FDN'!$B$8:$B$279,0)),"")</f>
        <v/>
      </c>
      <c r="H21" s="26">
        <v>1</v>
      </c>
      <c r="I21" s="27"/>
      <c r="J21" s="26"/>
      <c r="K21" s="26"/>
      <c r="L21" s="26"/>
      <c r="M21" s="26" t="s">
        <v>53</v>
      </c>
      <c r="N21" s="27" t="s">
        <v>172</v>
      </c>
      <c r="O21" s="94" t="s">
        <v>1109</v>
      </c>
      <c r="P21" s="26" t="s">
        <v>53</v>
      </c>
      <c r="Q21" s="27" t="s">
        <v>172</v>
      </c>
      <c r="R21" s="94" t="s">
        <v>1109</v>
      </c>
      <c r="S21" s="359" t="s">
        <v>53</v>
      </c>
      <c r="T21" s="27" t="s">
        <v>1110</v>
      </c>
      <c r="U21" s="360">
        <v>45726</v>
      </c>
      <c r="V21" s="21"/>
      <c r="W21" s="29" t="str">
        <f t="array" ref="W21">IF((Y21&lt;&gt;"")*(Z21=""), "WIP", IF((Y21&lt;&gt;"")*(Z21&lt;&gt;""), "Completed", ""))</f>
        <v/>
      </c>
      <c r="X21" s="9" t="str" cm="1">
        <f t="array" ref="X21">IFERROR(INDEX('WIP-FDN'!$E$8:$E$279, MATCH(1, ('WIP-FDN'!$B$8:$B$279='Master Sheet '!B21)*1, 0)), "")</f>
        <v/>
      </c>
      <c r="Y21" s="81" t="str" cm="1">
        <f t="array" ref="Y21">IFERROR(IF(INDEX('WIP-FDN'!$G$8:$G$279, MATCH(1, ('WIP-FDN'!$B$8:$B$279=B21)*1, 0)) = "", "", INDEX('WIP-FDN'!$G$8:$G$279, MATCH(1, ('WIP-FDN'!$B$8:$B$279=B21)*1, 0))), "")</f>
        <v/>
      </c>
      <c r="Z21" s="81" t="str" cm="1">
        <f t="array" ref="Z21">IFERROR(IF(INDEX('WIP-FDN'!$H$8:$H$279, MATCH(1, ('WIP-FDN'!$B$8:$B$279=B21)*1, 0)) = "", "", INDEX('WIP-FDN'!$H$8:$H$279, MATCH(1, ('WIP-FDN'!$B$8:$B$279=B21)*1, 0))), "")</f>
        <v/>
      </c>
      <c r="AA21" s="29" t="str">
        <f t="array" ref="AA21">IF((AC21&lt;&gt;"")*(AD21=""), "WIP", IF((AC21&lt;&gt;"")*(AD21&lt;&gt;""), "Completed", ""))</f>
        <v/>
      </c>
      <c r="AB21" s="9" t="str" cm="1">
        <f t="array" ref="AB21">IFERROR(INDEX('WIP-FDN'!$N$8:$N$279, MATCH(1, ('WIP-FDN'!$B$8:$B$279='Master Sheet '!B21)*1, 0)), "")</f>
        <v/>
      </c>
      <c r="AC21" s="81" t="str" cm="1">
        <f t="array" ref="AC21">IFERROR(IF(INDEX('WIP-FDN'!$L$8:$L$279, MATCH(1, ('WIP-FDN'!$B$8:$B$279=B21)*1, 0)) = "", "", INDEX('WIP-FDN'!$L$8:$L$279, MATCH(1, ('WIP-FDN'!$B$8:$B$279=B21)*1, 0))), "")</f>
        <v/>
      </c>
      <c r="AD21" s="81" t="str" cm="1">
        <f t="array" ref="AD21">IFERROR(IF(INDEX('WIP-FDN'!$M$8:$M$279, MATCH(1, ('WIP-FDN'!$B$8:$B$279=B21)*1, 0)) = "", "", INDEX('WIP-FDN'!$M$8:$M$279, MATCH(1, ('WIP-FDN'!$B$8:$B$279=B21)*1, 0))), "")</f>
        <v/>
      </c>
      <c r="AE21" s="9" t="str">
        <f t="shared" si="1"/>
        <v/>
      </c>
      <c r="AF21" s="9" t="str">
        <f>IFERROR(INDEX('WIP-ERC'!$E$8:$E$275,MATCH(B21, 'WIP-ERC'!$B$8:$B$275,0)),"")</f>
        <v/>
      </c>
      <c r="AG21" s="81" t="str">
        <f>IFERROR(IF(INDEX('WIP-ERC'!$G$8:$G$275,MATCH(B21,'WIP-ERC'!$B$8:$B$275,0))="","",(INDEX('WIP-ERC'!$G$8:$G$275,MATCH(B21,'WIP-ERC'!$B$8:$B$275,0)))),"")</f>
        <v/>
      </c>
      <c r="AH21" s="81" t="str">
        <f>IFERROR(IF(INDEX('WIP-ERC'!$H$8:$H$275,MATCH(B21,'WIP-ERC'!$B$8:$B$275,0))="","",(INDEX('WIP-ERC'!$H$8:$H$275,MATCH(B21,'WIP-ERC'!$B$8:$B$275,0)))),"")</f>
        <v/>
      </c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350" t="str">
        <f t="shared" si="2"/>
        <v>A(00-02)+00_1RC</v>
      </c>
      <c r="BE21" s="334"/>
      <c r="BF21" s="334"/>
      <c r="BG21" s="334"/>
      <c r="BI21" s="9" t="str">
        <f>IFERROR(INDEX('WIP-FDN'!$D$8:$D$279,MATCH(B21, 'WIP-FDN'!$B$8:$B$279,0)),"")</f>
        <v/>
      </c>
      <c r="BJ21" s="21" t="str">
        <v/>
      </c>
      <c r="BK21" s="21"/>
    </row>
    <row r="22" spans="1:63" s="12" customFormat="1" ht="17.5" x14ac:dyDescent="0.35">
      <c r="A22" s="347">
        <f>A21+1</f>
        <v>3</v>
      </c>
      <c r="B22" s="53" t="s">
        <v>824</v>
      </c>
      <c r="C22" s="53" t="s">
        <v>825</v>
      </c>
      <c r="D22" s="57" t="s">
        <v>1282</v>
      </c>
      <c r="E22" s="95">
        <v>418.1</v>
      </c>
      <c r="F22" s="95">
        <v>418.1</v>
      </c>
      <c r="G22" s="26" t="str">
        <f>IFERROR(INDEX('WIP-FDN'!$D$8:$D$279,MATCH('Master Sheet '!B22, 'WIP-FDN'!$B$8:$B$279,0)),"")</f>
        <v/>
      </c>
      <c r="H22" s="26"/>
      <c r="I22" s="27"/>
      <c r="J22" s="26"/>
      <c r="K22" s="26"/>
      <c r="L22" s="26"/>
      <c r="M22" s="26" t="s">
        <v>53</v>
      </c>
      <c r="N22" s="27" t="s">
        <v>172</v>
      </c>
      <c r="O22" s="94" t="s">
        <v>1109</v>
      </c>
      <c r="P22" s="26" t="s">
        <v>53</v>
      </c>
      <c r="Q22" s="27" t="s">
        <v>172</v>
      </c>
      <c r="R22" s="94" t="s">
        <v>1109</v>
      </c>
      <c r="S22" s="359" t="s">
        <v>53</v>
      </c>
      <c r="T22" s="27" t="s">
        <v>172</v>
      </c>
      <c r="U22" s="360">
        <v>45726</v>
      </c>
      <c r="V22" s="21"/>
      <c r="W22" s="29" t="str">
        <f t="array" ref="W22">IF((Y22&lt;&gt;"")*(Z22=""), "WIP", IF((Y22&lt;&gt;"")*(Z22&lt;&gt;""), "Completed", ""))</f>
        <v/>
      </c>
      <c r="X22" s="9" t="str" cm="1">
        <f t="array" ref="X22">IFERROR(INDEX('WIP-FDN'!$E$8:$E$279, MATCH(1, ('WIP-FDN'!$B$8:$B$279='Master Sheet '!B22)*1, 0)), "")</f>
        <v/>
      </c>
      <c r="Y22" s="81" t="str" cm="1">
        <f t="array" ref="Y22">IFERROR(IF(INDEX('WIP-FDN'!$G$8:$G$279, MATCH(1, ('WIP-FDN'!$B$8:$B$279=B22)*1, 0)) = "", "", INDEX('WIP-FDN'!$G$8:$G$279, MATCH(1, ('WIP-FDN'!$B$8:$B$279=B22)*1, 0))), "")</f>
        <v/>
      </c>
      <c r="Z22" s="81" t="str" cm="1">
        <f t="array" ref="Z22">IFERROR(IF(INDEX('WIP-FDN'!$H$8:$H$279, MATCH(1, ('WIP-FDN'!$B$8:$B$279=B22)*1, 0)) = "", "", INDEX('WIP-FDN'!$H$8:$H$279, MATCH(1, ('WIP-FDN'!$B$8:$B$279=B22)*1, 0))), "")</f>
        <v/>
      </c>
      <c r="AA22" s="29" t="str">
        <f t="array" ref="AA22">IF((AC22&lt;&gt;"")*(AD22=""), "WIP", IF((AC22&lt;&gt;"")*(AD22&lt;&gt;""), "Completed", ""))</f>
        <v/>
      </c>
      <c r="AB22" s="9" t="str" cm="1">
        <f t="array" ref="AB22">IFERROR(INDEX('WIP-FDN'!$N$8:$N$279, MATCH(1, ('WIP-FDN'!$B$8:$B$279='Master Sheet '!B22)*1, 0)), "")</f>
        <v/>
      </c>
      <c r="AC22" s="81" t="str" cm="1">
        <f t="array" ref="AC22">IFERROR(IF(INDEX('WIP-FDN'!$L$8:$L$279, MATCH(1, ('WIP-FDN'!$B$8:$B$279=B22)*1, 0)) = "", "", INDEX('WIP-FDN'!$L$8:$L$279, MATCH(1, ('WIP-FDN'!$B$8:$B$279=B22)*1, 0))), "")</f>
        <v/>
      </c>
      <c r="AD22" s="81" t="str" cm="1">
        <f t="array" ref="AD22">IFERROR(IF(INDEX('WIP-FDN'!$M$8:$M$279, MATCH(1, ('WIP-FDN'!$B$8:$B$279=B22)*1, 0)) = "", "", INDEX('WIP-FDN'!$M$8:$M$279, MATCH(1, ('WIP-FDN'!$B$8:$B$279=B22)*1, 0))), "")</f>
        <v/>
      </c>
      <c r="AE22" s="9"/>
      <c r="AF22" s="9" t="str">
        <f>IFERROR(INDEX('WIP-ERC'!$E$8:$E$275,MATCH(B22, 'WIP-ERC'!$B$8:$B$275,0)),"")</f>
        <v/>
      </c>
      <c r="AG22" s="81" t="str">
        <f>IFERROR(IF(INDEX('WIP-ERC'!$G$8:$G$275,MATCH(B22,'WIP-ERC'!$B$8:$B$275,0))="","",(INDEX('WIP-ERC'!$G$8:$G$275,MATCH(B22,'WIP-ERC'!$B$8:$B$275,0)))),"")</f>
        <v/>
      </c>
      <c r="AH22" s="81" t="str">
        <f>IFERROR(IF(INDEX('WIP-ERC'!$H$8:$H$275,MATCH(B22,'WIP-ERC'!$B$8:$B$275,0))="","",(INDEX('WIP-ERC'!$H$8:$H$275,MATCH(B22,'WIP-ERC'!$B$8:$B$275,0)))),"")</f>
        <v/>
      </c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350" t="str">
        <f t="shared" si="2"/>
        <v>D(30-45)+03</v>
      </c>
      <c r="BE22" s="334"/>
      <c r="BF22" s="334"/>
      <c r="BG22" s="334"/>
      <c r="BI22" s="9" t="str">
        <f>IFERROR(INDEX('WIP-FDN'!$D$8:$D$279,MATCH(B22, 'WIP-FDN'!$B$8:$B$279,0)),"")</f>
        <v/>
      </c>
      <c r="BJ22" s="21" t="str">
        <v/>
      </c>
      <c r="BK22" s="21"/>
    </row>
    <row r="23" spans="1:63" s="12" customFormat="1" ht="17.5" x14ac:dyDescent="0.35">
      <c r="A23" s="347">
        <f>A22+1</f>
        <v>4</v>
      </c>
      <c r="B23" s="53" t="s">
        <v>826</v>
      </c>
      <c r="C23" s="53" t="s">
        <v>827</v>
      </c>
      <c r="D23" s="57" t="s">
        <v>1283</v>
      </c>
      <c r="E23" s="95">
        <v>223.9</v>
      </c>
      <c r="F23" s="95">
        <v>223.9</v>
      </c>
      <c r="G23" s="26" t="str">
        <f>IFERROR(INDEX('WIP-FDN'!$D$8:$D$279,MATCH('Master Sheet '!B23, 'WIP-FDN'!$B$8:$B$279,0)),"")</f>
        <v/>
      </c>
      <c r="H23" s="26">
        <v>1</v>
      </c>
      <c r="I23" s="27"/>
      <c r="J23" s="26"/>
      <c r="K23" s="26"/>
      <c r="L23" s="26"/>
      <c r="M23" s="26" t="s">
        <v>53</v>
      </c>
      <c r="N23" s="27" t="s">
        <v>172</v>
      </c>
      <c r="O23" s="94" t="s">
        <v>1109</v>
      </c>
      <c r="P23" s="26" t="s">
        <v>53</v>
      </c>
      <c r="Q23" s="27" t="s">
        <v>172</v>
      </c>
      <c r="R23" s="94" t="s">
        <v>1109</v>
      </c>
      <c r="S23" s="359" t="s">
        <v>53</v>
      </c>
      <c r="T23" s="27" t="s">
        <v>172</v>
      </c>
      <c r="U23" s="360">
        <v>45726</v>
      </c>
      <c r="V23" s="21"/>
      <c r="W23" s="29" t="str">
        <f t="array" ref="W23">IF((Y23&lt;&gt;"")*(Z23=""), "WIP", IF((Y23&lt;&gt;"")*(Z23&lt;&gt;""), "Completed", ""))</f>
        <v/>
      </c>
      <c r="X23" s="9" t="str" cm="1">
        <f t="array" ref="X23">IFERROR(INDEX('WIP-FDN'!$E$8:$E$279, MATCH(1, ('WIP-FDN'!$B$8:$B$279='Master Sheet '!B23)*1, 0)), "")</f>
        <v/>
      </c>
      <c r="Y23" s="81" t="str" cm="1">
        <f t="array" ref="Y23">IFERROR(IF(INDEX('WIP-FDN'!$G$8:$G$279, MATCH(1, ('WIP-FDN'!$B$8:$B$279=B23)*1, 0)) = "", "", INDEX('WIP-FDN'!$G$8:$G$279, MATCH(1, ('WIP-FDN'!$B$8:$B$279=B23)*1, 0))), "")</f>
        <v/>
      </c>
      <c r="Z23" s="81" t="str" cm="1">
        <f t="array" ref="Z23">IFERROR(IF(INDEX('WIP-FDN'!$H$8:$H$279, MATCH(1, ('WIP-FDN'!$B$8:$B$279=B23)*1, 0)) = "", "", INDEX('WIP-FDN'!$H$8:$H$279, MATCH(1, ('WIP-FDN'!$B$8:$B$279=B23)*1, 0))), "")</f>
        <v/>
      </c>
      <c r="AA23" s="29" t="str">
        <f t="array" ref="AA23">IF((AC23&lt;&gt;"")*(AD23=""), "WIP", IF((AC23&lt;&gt;"")*(AD23&lt;&gt;""), "Completed", ""))</f>
        <v/>
      </c>
      <c r="AB23" s="9" t="str" cm="1">
        <f t="array" ref="AB23">IFERROR(INDEX('WIP-FDN'!$N$8:$N$279, MATCH(1, ('WIP-FDN'!$B$8:$B$279='Master Sheet '!B23)*1, 0)), "")</f>
        <v/>
      </c>
      <c r="AC23" s="81" t="str" cm="1">
        <f t="array" ref="AC23">IFERROR(IF(INDEX('WIP-FDN'!$L$8:$L$279, MATCH(1, ('WIP-FDN'!$B$8:$B$279=B23)*1, 0)) = "", "", INDEX('WIP-FDN'!$L$8:$L$279, MATCH(1, ('WIP-FDN'!$B$8:$B$279=B23)*1, 0))), "")</f>
        <v/>
      </c>
      <c r="AD23" s="81" t="str" cm="1">
        <f t="array" ref="AD23">IFERROR(IF(INDEX('WIP-FDN'!$M$8:$M$279, MATCH(1, ('WIP-FDN'!$B$8:$B$279=B23)*1, 0)) = "", "", INDEX('WIP-FDN'!$M$8:$M$279, MATCH(1, ('WIP-FDN'!$B$8:$B$279=B23)*1, 0))), "")</f>
        <v/>
      </c>
      <c r="AE23" s="9"/>
      <c r="AF23" s="9" t="str">
        <f>IFERROR(INDEX('WIP-ERC'!$E$8:$E$275,MATCH(B23, 'WIP-ERC'!$B$8:$B$275,0)),"")</f>
        <v/>
      </c>
      <c r="AG23" s="81" t="str">
        <f>IFERROR(IF(INDEX('WIP-ERC'!$G$8:$G$275,MATCH(B23,'WIP-ERC'!$B$8:$B$275,0))="","",(INDEX('WIP-ERC'!$G$8:$G$275,MATCH(B23,'WIP-ERC'!$B$8:$B$275,0)))),"")</f>
        <v/>
      </c>
      <c r="AH23" s="81" t="str">
        <f>IFERROR(IF(INDEX('WIP-ERC'!$H$8:$H$275,MATCH(B23,'WIP-ERC'!$B$8:$B$275,0))="","",(INDEX('WIP-ERC'!$H$8:$H$275,MATCH(B23,'WIP-ERC'!$B$8:$B$275,0)))),"")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350" t="str">
        <f t="shared" si="2"/>
        <v>D(30-52)+30_1RC</v>
      </c>
      <c r="BE23" s="334"/>
      <c r="BF23" s="334"/>
      <c r="BG23" s="334"/>
      <c r="BI23" s="9" t="str">
        <f>IFERROR(INDEX('WIP-FDN'!$D$8:$D$279,MATCH(B23, 'WIP-FDN'!$B$8:$B$279,0)),"")</f>
        <v/>
      </c>
      <c r="BJ23" s="21" t="str">
        <v/>
      </c>
      <c r="BK23" s="21"/>
    </row>
    <row r="24" spans="1:63" s="12" customFormat="1" ht="17.5" x14ac:dyDescent="0.35">
      <c r="A24" s="347">
        <f t="shared" ref="A24:A87" si="3">A23+1</f>
        <v>5</v>
      </c>
      <c r="B24" s="53" t="s">
        <v>828</v>
      </c>
      <c r="C24" s="53" t="s">
        <v>1228</v>
      </c>
      <c r="D24" s="57" t="s">
        <v>1233</v>
      </c>
      <c r="E24" s="95">
        <v>431.7</v>
      </c>
      <c r="F24" s="95">
        <v>431.7</v>
      </c>
      <c r="G24" s="26" t="str">
        <f>IFERROR(INDEX('WIP-FDN'!$D$8:$D$279,MATCH('Master Sheet '!B24, 'WIP-FDN'!$B$8:$B$279,0)),"")</f>
        <v/>
      </c>
      <c r="H24" s="26"/>
      <c r="I24" s="27" t="s">
        <v>1135</v>
      </c>
      <c r="J24" s="26"/>
      <c r="K24" s="26"/>
      <c r="L24" s="26"/>
      <c r="M24" s="26" t="s">
        <v>53</v>
      </c>
      <c r="N24" s="27" t="s">
        <v>172</v>
      </c>
      <c r="O24" s="94" t="s">
        <v>1109</v>
      </c>
      <c r="P24" s="26" t="s">
        <v>53</v>
      </c>
      <c r="Q24" s="27" t="s">
        <v>172</v>
      </c>
      <c r="R24" s="94" t="s">
        <v>1109</v>
      </c>
      <c r="S24" s="359" t="s">
        <v>53</v>
      </c>
      <c r="T24" s="27" t="s">
        <v>172</v>
      </c>
      <c r="U24" s="360">
        <v>45726</v>
      </c>
      <c r="V24" s="21"/>
      <c r="W24" s="29" t="str">
        <f t="array" ref="W24">IF((Y24&lt;&gt;"")*(Z24=""), "WIP", IF((Y24&lt;&gt;"")*(Z24&lt;&gt;""), "Completed", ""))</f>
        <v/>
      </c>
      <c r="X24" s="9" t="str" cm="1">
        <f t="array" ref="X24">IFERROR(INDEX('WIP-FDN'!$E$8:$E$279, MATCH(1, ('WIP-FDN'!$B$8:$B$279='Master Sheet '!B24)*1, 0)), "")</f>
        <v/>
      </c>
      <c r="Y24" s="81" t="str" cm="1">
        <f t="array" ref="Y24">IFERROR(IF(INDEX('WIP-FDN'!$G$8:$G$279, MATCH(1, ('WIP-FDN'!$B$8:$B$279=B24)*1, 0)) = "", "", INDEX('WIP-FDN'!$G$8:$G$279, MATCH(1, ('WIP-FDN'!$B$8:$B$279=B24)*1, 0))), "")</f>
        <v/>
      </c>
      <c r="Z24" s="81" t="str" cm="1">
        <f t="array" ref="Z24">IFERROR(IF(INDEX('WIP-FDN'!$H$8:$H$279, MATCH(1, ('WIP-FDN'!$B$8:$B$279=B24)*1, 0)) = "", "", INDEX('WIP-FDN'!$H$8:$H$279, MATCH(1, ('WIP-FDN'!$B$8:$B$279=B24)*1, 0))), "")</f>
        <v/>
      </c>
      <c r="AA24" s="29" t="str">
        <f t="array" ref="AA24">IF((AC24&lt;&gt;"")*(AD24=""), "WIP", IF((AC24&lt;&gt;"")*(AD24&lt;&gt;""), "Completed", ""))</f>
        <v/>
      </c>
      <c r="AB24" s="9" t="str" cm="1">
        <f t="array" ref="AB24">IFERROR(INDEX('WIP-FDN'!$N$8:$N$279, MATCH(1, ('WIP-FDN'!$B$8:$B$279='Master Sheet '!B24)*1, 0)), "")</f>
        <v/>
      </c>
      <c r="AC24" s="81" t="str" cm="1">
        <f t="array" ref="AC24">IFERROR(IF(INDEX('WIP-FDN'!$L$8:$L$279, MATCH(1, ('WIP-FDN'!$B$8:$B$279=B24)*1, 0)) = "", "", INDEX('WIP-FDN'!$L$8:$L$279, MATCH(1, ('WIP-FDN'!$B$8:$B$279=B24)*1, 0))), "")</f>
        <v/>
      </c>
      <c r="AD24" s="81" t="str" cm="1">
        <f t="array" ref="AD24">IFERROR(IF(INDEX('WIP-FDN'!$M$8:$M$279, MATCH(1, ('WIP-FDN'!$B$8:$B$279=B24)*1, 0)) = "", "", INDEX('WIP-FDN'!$M$8:$M$279, MATCH(1, ('WIP-FDN'!$B$8:$B$279=B24)*1, 0))), "")</f>
        <v/>
      </c>
      <c r="AE24" s="9" t="str">
        <f t="shared" ref="AE24:AE26" si="4">IF(AND(AG24&lt;&gt;"", AH24=""), "WIP", IF(AND(AG24&lt;&gt;"", AH24&lt;&gt;""), "Completed", ""))</f>
        <v/>
      </c>
      <c r="AF24" s="9" t="str">
        <f>IFERROR(INDEX('WIP-ERC'!$E$8:$E$275,MATCH(B24, 'WIP-ERC'!$B$8:$B$275,0)),"")</f>
        <v/>
      </c>
      <c r="AG24" s="81" t="str">
        <f>IFERROR(IF(INDEX('WIP-ERC'!$G$8:$G$275,MATCH(B24,'WIP-ERC'!$B$8:$B$275,0))="","",(INDEX('WIP-ERC'!$G$8:$G$275,MATCH(B24,'WIP-ERC'!$B$8:$B$275,0)))),"")</f>
        <v/>
      </c>
      <c r="AH24" s="81" t="str">
        <f>IFERROR(IF(INDEX('WIP-ERC'!$H$8:$H$275,MATCH(B24,'WIP-ERC'!$B$8:$B$275,0))="","",(INDEX('WIP-ERC'!$H$8:$H$275,MATCH(B24,'WIP-ERC'!$B$8:$B$275,0)))),"")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350" t="str">
        <f t="shared" si="2"/>
        <v>D(30-52)+35</v>
      </c>
      <c r="BE24" s="334"/>
      <c r="BF24" s="334"/>
      <c r="BG24" s="334"/>
      <c r="BI24" s="9" t="str">
        <f>IFERROR(INDEX('WIP-FDN'!$D$8:$D$279,MATCH(B24, 'WIP-FDN'!$B$8:$B$279,0)),"")</f>
        <v/>
      </c>
      <c r="BJ24" s="21" t="str">
        <v/>
      </c>
      <c r="BK24" s="21"/>
    </row>
    <row r="25" spans="1:63" s="12" customFormat="1" ht="17.5" x14ac:dyDescent="0.35">
      <c r="A25" s="347">
        <f t="shared" si="3"/>
        <v>6</v>
      </c>
      <c r="B25" s="53" t="s">
        <v>829</v>
      </c>
      <c r="C25" s="53" t="s">
        <v>853</v>
      </c>
      <c r="D25" s="55" t="s">
        <v>818</v>
      </c>
      <c r="E25" s="95">
        <v>319</v>
      </c>
      <c r="F25" s="95">
        <v>319</v>
      </c>
      <c r="G25" s="26" t="str">
        <f>IFERROR(INDEX('WIP-FDN'!$D$8:$D$279,MATCH('Master Sheet '!B25, 'WIP-FDN'!$B$8:$B$279,0)),"")</f>
        <v/>
      </c>
      <c r="H25" s="26">
        <v>1</v>
      </c>
      <c r="I25" s="27"/>
      <c r="J25" s="26"/>
      <c r="K25" s="26"/>
      <c r="L25" s="26"/>
      <c r="M25" s="26" t="s">
        <v>53</v>
      </c>
      <c r="N25" s="27" t="s">
        <v>172</v>
      </c>
      <c r="O25" s="94" t="s">
        <v>1109</v>
      </c>
      <c r="P25" s="26" t="s">
        <v>53</v>
      </c>
      <c r="Q25" s="27" t="s">
        <v>172</v>
      </c>
      <c r="R25" s="94" t="s">
        <v>1109</v>
      </c>
      <c r="S25" s="359" t="s">
        <v>53</v>
      </c>
      <c r="T25" s="27" t="s">
        <v>172</v>
      </c>
      <c r="U25" s="360">
        <v>45726</v>
      </c>
      <c r="V25" s="21"/>
      <c r="W25" s="29" t="str">
        <f t="array" ref="W25">IF((Y25&lt;&gt;"")*(Z25=""), "WIP", IF((Y25&lt;&gt;"")*(Z25&lt;&gt;""), "Completed", ""))</f>
        <v/>
      </c>
      <c r="X25" s="9" t="str" cm="1">
        <f t="array" ref="X25">IFERROR(INDEX('WIP-FDN'!$E$8:$E$279, MATCH(1, ('WIP-FDN'!$B$8:$B$279='Master Sheet '!B25)*1, 0)), "")</f>
        <v/>
      </c>
      <c r="Y25" s="81" t="str" cm="1">
        <f t="array" ref="Y25">IFERROR(IF(INDEX('WIP-FDN'!$G$8:$G$279, MATCH(1, ('WIP-FDN'!$B$8:$B$279=B25)*1, 0)) = "", "", INDEX('WIP-FDN'!$G$8:$G$279, MATCH(1, ('WIP-FDN'!$B$8:$B$279=B25)*1, 0))), "")</f>
        <v/>
      </c>
      <c r="Z25" s="81" t="str" cm="1">
        <f t="array" ref="Z25">IFERROR(IF(INDEX('WIP-FDN'!$H$8:$H$279, MATCH(1, ('WIP-FDN'!$B$8:$B$279=B25)*1, 0)) = "", "", INDEX('WIP-FDN'!$H$8:$H$279, MATCH(1, ('WIP-FDN'!$B$8:$B$279=B25)*1, 0))), "")</f>
        <v/>
      </c>
      <c r="AA25" s="29" t="str">
        <f t="array" ref="AA25">IF((AC25&lt;&gt;"")*(AD25=""), "WIP", IF((AC25&lt;&gt;"")*(AD25&lt;&gt;""), "Completed", ""))</f>
        <v/>
      </c>
      <c r="AB25" s="9" t="str" cm="1">
        <f t="array" ref="AB25">IFERROR(INDEX('WIP-FDN'!$N$8:$N$279, MATCH(1, ('WIP-FDN'!$B$8:$B$279='Master Sheet '!B25)*1, 0)), "")</f>
        <v/>
      </c>
      <c r="AC25" s="81" t="str" cm="1">
        <f t="array" ref="AC25">IFERROR(IF(INDEX('WIP-FDN'!$L$8:$L$279, MATCH(1, ('WIP-FDN'!$B$8:$B$279=B25)*1, 0)) = "", "", INDEX('WIP-FDN'!$L$8:$L$279, MATCH(1, ('WIP-FDN'!$B$8:$B$279=B25)*1, 0))), "")</f>
        <v/>
      </c>
      <c r="AD25" s="81" t="str" cm="1">
        <f t="array" ref="AD25">IFERROR(IF(INDEX('WIP-FDN'!$M$8:$M$279, MATCH(1, ('WIP-FDN'!$B$8:$B$279=B25)*1, 0)) = "", "", INDEX('WIP-FDN'!$M$8:$M$279, MATCH(1, ('WIP-FDN'!$B$8:$B$279=B25)*1, 0))), "")</f>
        <v/>
      </c>
      <c r="AE25" s="9" t="str">
        <f t="shared" si="4"/>
        <v/>
      </c>
      <c r="AF25" s="9" t="str">
        <f>IFERROR(INDEX('WIP-ERC'!$E$8:$E$275,MATCH(B25, 'WIP-ERC'!$B$8:$B$275,0)),"")</f>
        <v/>
      </c>
      <c r="AG25" s="81" t="str">
        <f>IFERROR(IF(INDEX('WIP-ERC'!$G$8:$G$275,MATCH(B25,'WIP-ERC'!$B$8:$B$275,0))="","",(INDEX('WIP-ERC'!$G$8:$G$275,MATCH(B25,'WIP-ERC'!$B$8:$B$275,0)))),"")</f>
        <v/>
      </c>
      <c r="AH25" s="81" t="str">
        <f>IFERROR(IF(INDEX('WIP-ERC'!$H$8:$H$275,MATCH(B25,'WIP-ERC'!$B$8:$B$275,0))="","",(INDEX('WIP-ERC'!$H$8:$H$275,MATCH(B25,'WIP-ERC'!$B$8:$B$275,0)))),"")</f>
        <v/>
      </c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350" t="str">
        <f t="shared" si="2"/>
        <v>A(00-02)+06_1RC</v>
      </c>
      <c r="BE25" s="334"/>
      <c r="BF25" s="334"/>
      <c r="BG25" s="334"/>
      <c r="BI25" s="9" t="str">
        <f>IFERROR(INDEX('WIP-FDN'!$D$8:$D$279,MATCH(B25, 'WIP-FDN'!$B$8:$B$279,0)),"")</f>
        <v/>
      </c>
      <c r="BJ25" s="21" t="str">
        <v/>
      </c>
      <c r="BK25" s="21"/>
    </row>
    <row r="26" spans="1:63" s="93" customFormat="1" ht="17.5" x14ac:dyDescent="0.35">
      <c r="A26" s="347">
        <f t="shared" si="3"/>
        <v>7</v>
      </c>
      <c r="B26" s="30" t="s">
        <v>830</v>
      </c>
      <c r="C26" s="59" t="s">
        <v>823</v>
      </c>
      <c r="D26" s="56" t="s">
        <v>818</v>
      </c>
      <c r="E26" s="96">
        <v>327.3</v>
      </c>
      <c r="F26" s="96">
        <v>327.3</v>
      </c>
      <c r="G26" s="26" t="str">
        <f>IFERROR(INDEX('WIP-FDN'!$D$8:$D$279,MATCH('Master Sheet '!B26, 'WIP-FDN'!$B$8:$B$279,0)),"")</f>
        <v/>
      </c>
      <c r="H26" s="29"/>
      <c r="I26" s="27"/>
      <c r="J26" s="26"/>
      <c r="K26" s="27"/>
      <c r="L26" s="94"/>
      <c r="M26" s="26" t="s">
        <v>53</v>
      </c>
      <c r="N26" s="27" t="s">
        <v>172</v>
      </c>
      <c r="O26" s="94" t="s">
        <v>1109</v>
      </c>
      <c r="P26" s="26" t="s">
        <v>53</v>
      </c>
      <c r="Q26" s="27" t="s">
        <v>172</v>
      </c>
      <c r="R26" s="94" t="s">
        <v>1109</v>
      </c>
      <c r="S26" s="359" t="s">
        <v>53</v>
      </c>
      <c r="T26" s="27" t="s">
        <v>172</v>
      </c>
      <c r="U26" s="360">
        <v>45726</v>
      </c>
      <c r="V26" s="34"/>
      <c r="W26" s="29" t="str">
        <f t="array" ref="W26">IF((Y26&lt;&gt;"")*(Z26=""), "WIP", IF((Y26&lt;&gt;"")*(Z26&lt;&gt;""), "Completed", ""))</f>
        <v/>
      </c>
      <c r="X26" s="9" t="str" cm="1">
        <f t="array" ref="X26">IFERROR(INDEX('WIP-FDN'!$E$8:$E$279, MATCH(1, ('WIP-FDN'!$B$8:$B$279='Master Sheet '!B26)*1, 0)), "")</f>
        <v/>
      </c>
      <c r="Y26" s="81" t="str" cm="1">
        <f t="array" ref="Y26">IFERROR(IF(INDEX('WIP-FDN'!$G$8:$G$279, MATCH(1, ('WIP-FDN'!$B$8:$B$279=B26)*1, 0)) = "", "", INDEX('WIP-FDN'!$G$8:$G$279, MATCH(1, ('WIP-FDN'!$B$8:$B$279=B26)*1, 0))), "")</f>
        <v/>
      </c>
      <c r="Z26" s="81" t="str" cm="1">
        <f t="array" ref="Z26">IFERROR(IF(INDEX('WIP-FDN'!$H$8:$H$279, MATCH(1, ('WIP-FDN'!$B$8:$B$279=B26)*1, 0)) = "", "", INDEX('WIP-FDN'!$H$8:$H$279, MATCH(1, ('WIP-FDN'!$B$8:$B$279=B26)*1, 0))), "")</f>
        <v/>
      </c>
      <c r="AA26" s="29" t="str">
        <f t="array" ref="AA26">IF((AC26&lt;&gt;"")*(AD26=""), "WIP", IF((AC26&lt;&gt;"")*(AD26&lt;&gt;""), "Completed", ""))</f>
        <v/>
      </c>
      <c r="AB26" s="9" t="str" cm="1">
        <f t="array" ref="AB26">IFERROR(INDEX('WIP-FDN'!$N$8:$N$279, MATCH(1, ('WIP-FDN'!$B$8:$B$279='Master Sheet '!B26)*1, 0)), "")</f>
        <v/>
      </c>
      <c r="AC26" s="81" t="str" cm="1">
        <f t="array" ref="AC26">IFERROR(IF(INDEX('WIP-FDN'!$L$8:$L$279, MATCH(1, ('WIP-FDN'!$B$8:$B$279=B26)*1, 0)) = "", "", INDEX('WIP-FDN'!$L$8:$L$279, MATCH(1, ('WIP-FDN'!$B$8:$B$279=B26)*1, 0))), "")</f>
        <v/>
      </c>
      <c r="AD26" s="81" t="str" cm="1">
        <f t="array" ref="AD26">IFERROR(IF(INDEX('WIP-FDN'!$M$8:$M$279, MATCH(1, ('WIP-FDN'!$B$8:$B$279=B26)*1, 0)) = "", "", INDEX('WIP-FDN'!$M$8:$M$279, MATCH(1, ('WIP-FDN'!$B$8:$B$279=B26)*1, 0))), "")</f>
        <v/>
      </c>
      <c r="AE26" s="9" t="str">
        <f t="shared" si="4"/>
        <v/>
      </c>
      <c r="AF26" s="9" t="str">
        <f>IFERROR(INDEX('WIP-ERC'!$E$8:$E$275,MATCH(B26, 'WIP-ERC'!$B$8:$B$275,0)),"")</f>
        <v/>
      </c>
      <c r="AG26" s="81" t="str">
        <f>IFERROR(IF(INDEX('WIP-ERC'!$G$8:$G$275,MATCH(B26,'WIP-ERC'!$B$8:$B$275,0))="","",(INDEX('WIP-ERC'!$G$8:$G$275,MATCH(B26,'WIP-ERC'!$B$8:$B$275,0)))),"")</f>
        <v/>
      </c>
      <c r="AH26" s="81" t="str">
        <f>IFERROR(IF(INDEX('WIP-ERC'!$H$8:$H$275,MATCH(B26,'WIP-ERC'!$B$8:$B$275,0))="","",(INDEX('WIP-ERC'!$H$8:$H$275,MATCH(B26,'WIP-ERC'!$B$8:$B$275,0)))),"")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50" t="str">
        <f t="shared" si="2"/>
        <v>A(00-02)+00</v>
      </c>
      <c r="BE26" s="334"/>
      <c r="BF26" s="334"/>
      <c r="BG26" s="334"/>
      <c r="BI26" s="9" t="str">
        <f>IFERROR(INDEX('WIP-FDN'!$D$8:$D$279,MATCH(B26, 'WIP-FDN'!$B$8:$B$279,0)),"")</f>
        <v/>
      </c>
      <c r="BJ26" s="34" t="str">
        <v/>
      </c>
      <c r="BK26" s="34"/>
    </row>
    <row r="27" spans="1:63" s="93" customFormat="1" ht="17.5" x14ac:dyDescent="0.35">
      <c r="A27" s="347">
        <f t="shared" si="3"/>
        <v>8</v>
      </c>
      <c r="B27" s="30" t="s">
        <v>831</v>
      </c>
      <c r="C27" s="59" t="s">
        <v>823</v>
      </c>
      <c r="D27" s="56" t="s">
        <v>818</v>
      </c>
      <c r="E27" s="96">
        <v>329.8</v>
      </c>
      <c r="F27" s="96">
        <v>329.8</v>
      </c>
      <c r="G27" s="26" t="str">
        <f>IFERROR(INDEX('WIP-FDN'!$D$8:$D$279,MATCH('Master Sheet '!B27, 'WIP-FDN'!$B$8:$B$279,0)),"")</f>
        <v/>
      </c>
      <c r="H27" s="29"/>
      <c r="I27" s="27"/>
      <c r="J27" s="26"/>
      <c r="K27" s="27"/>
      <c r="L27" s="94"/>
      <c r="M27" s="26" t="s">
        <v>53</v>
      </c>
      <c r="N27" s="27" t="s">
        <v>172</v>
      </c>
      <c r="O27" s="94" t="s">
        <v>1109</v>
      </c>
      <c r="P27" s="26" t="s">
        <v>53</v>
      </c>
      <c r="Q27" s="27" t="s">
        <v>172</v>
      </c>
      <c r="R27" s="94" t="s">
        <v>1109</v>
      </c>
      <c r="S27" s="359" t="s">
        <v>53</v>
      </c>
      <c r="T27" s="27" t="s">
        <v>172</v>
      </c>
      <c r="U27" s="360">
        <v>45726</v>
      </c>
      <c r="V27" s="34"/>
      <c r="W27" s="29" t="str">
        <f t="array" ref="W27">IF((Y27&lt;&gt;"")*(Z27=""), "WIP", IF((Y27&lt;&gt;"")*(Z27&lt;&gt;""), "Completed", ""))</f>
        <v/>
      </c>
      <c r="X27" s="9" t="str" cm="1">
        <f t="array" ref="X27">IFERROR(INDEX('WIP-FDN'!$E$8:$E$279, MATCH(1, ('WIP-FDN'!$B$8:$B$279='Master Sheet '!B27)*1, 0)), "")</f>
        <v/>
      </c>
      <c r="Y27" s="81" t="str" cm="1">
        <f t="array" ref="Y27">IFERROR(IF(INDEX('WIP-FDN'!$G$8:$G$279, MATCH(1, ('WIP-FDN'!$B$8:$B$279=B27)*1, 0)) = "", "", INDEX('WIP-FDN'!$G$8:$G$279, MATCH(1, ('WIP-FDN'!$B$8:$B$279=B27)*1, 0))), "")</f>
        <v/>
      </c>
      <c r="Z27" s="81" t="str" cm="1">
        <f t="array" ref="Z27">IFERROR(IF(INDEX('WIP-FDN'!$H$8:$H$279, MATCH(1, ('WIP-FDN'!$B$8:$B$279=B27)*1, 0)) = "", "", INDEX('WIP-FDN'!$H$8:$H$279, MATCH(1, ('WIP-FDN'!$B$8:$B$279=B27)*1, 0))), "")</f>
        <v/>
      </c>
      <c r="AA27" s="29" t="str">
        <f t="array" ref="AA27">IF((AC27&lt;&gt;"")*(AD27=""), "WIP", IF((AC27&lt;&gt;"")*(AD27&lt;&gt;""), "Completed", ""))</f>
        <v/>
      </c>
      <c r="AB27" s="9" t="str" cm="1">
        <f t="array" ref="AB27">IFERROR(INDEX('WIP-FDN'!$N$8:$N$279, MATCH(1, ('WIP-FDN'!$B$8:$B$279='Master Sheet '!B27)*1, 0)), "")</f>
        <v/>
      </c>
      <c r="AC27" s="81" t="str" cm="1">
        <f t="array" ref="AC27">IFERROR(IF(INDEX('WIP-FDN'!$L$8:$L$279, MATCH(1, ('WIP-FDN'!$B$8:$B$279=B27)*1, 0)) = "", "", INDEX('WIP-FDN'!$L$8:$L$279, MATCH(1, ('WIP-FDN'!$B$8:$B$279=B27)*1, 0))), "")</f>
        <v/>
      </c>
      <c r="AD27" s="81" t="str" cm="1">
        <f t="array" ref="AD27">IFERROR(IF(INDEX('WIP-FDN'!$M$8:$M$279, MATCH(1, ('WIP-FDN'!$B$8:$B$279=B27)*1, 0)) = "", "", INDEX('WIP-FDN'!$M$8:$M$279, MATCH(1, ('WIP-FDN'!$B$8:$B$279=B27)*1, 0))), "")</f>
        <v/>
      </c>
      <c r="AE27" s="9" t="str">
        <f>IF(AND(AG27&lt;&gt;"", AH27=""), "WIP", IF(AND(AG27&lt;&gt;"", AH27&lt;&gt;""), "Completed", ""))</f>
        <v/>
      </c>
      <c r="AF27" s="9" t="str">
        <f>IFERROR(INDEX('WIP-ERC'!$E$8:$E$275,MATCH(B27, 'WIP-ERC'!$B$8:$B$275,0)),"")</f>
        <v/>
      </c>
      <c r="AG27" s="81" t="str">
        <f>IFERROR(IF(INDEX('WIP-ERC'!$G$8:$G$275,MATCH(B27,'WIP-ERC'!$B$8:$B$275,0))="","",(INDEX('WIP-ERC'!$G$8:$G$275,MATCH(B27,'WIP-ERC'!$B$8:$B$275,0)))),"")</f>
        <v/>
      </c>
      <c r="AH27" s="81" t="str">
        <f>IFERROR(IF(INDEX('WIP-ERC'!$H$8:$H$275,MATCH(B27,'WIP-ERC'!$B$8:$B$275,0))="","",(INDEX('WIP-ERC'!$H$8:$H$275,MATCH(B27,'WIP-ERC'!$B$8:$B$275,0)))),"")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50" t="str">
        <f t="shared" si="2"/>
        <v>A(00-02)+00</v>
      </c>
      <c r="BE27" s="334"/>
      <c r="BF27" s="334"/>
      <c r="BG27" s="334"/>
      <c r="BI27" s="9" t="str">
        <f>IFERROR(INDEX('WIP-FDN'!$D$8:$D$279,MATCH(B27, 'WIP-FDN'!$B$8:$B$279,0)),"")</f>
        <v/>
      </c>
      <c r="BJ27" s="34" t="str">
        <v/>
      </c>
      <c r="BK27" s="34"/>
    </row>
    <row r="28" spans="1:63" s="93" customFormat="1" ht="17.5" x14ac:dyDescent="0.35">
      <c r="A28" s="347">
        <f t="shared" si="3"/>
        <v>9</v>
      </c>
      <c r="B28" s="30" t="s">
        <v>832</v>
      </c>
      <c r="C28" s="30" t="s">
        <v>833</v>
      </c>
      <c r="D28" s="56" t="s">
        <v>1284</v>
      </c>
      <c r="E28" s="96">
        <v>350.5</v>
      </c>
      <c r="F28" s="96">
        <v>350.5</v>
      </c>
      <c r="G28" s="26" t="str">
        <f>IFERROR(INDEX('WIP-FDN'!$D$8:$D$279,MATCH('Master Sheet '!B28, 'WIP-FDN'!$B$8:$B$279,0)),"")</f>
        <v/>
      </c>
      <c r="H28" s="29"/>
      <c r="I28" s="27"/>
      <c r="J28" s="27"/>
      <c r="K28" s="27"/>
      <c r="L28" s="27"/>
      <c r="M28" s="26" t="s">
        <v>53</v>
      </c>
      <c r="N28" s="27" t="s">
        <v>172</v>
      </c>
      <c r="O28" s="94" t="s">
        <v>1109</v>
      </c>
      <c r="P28" s="26" t="s">
        <v>53</v>
      </c>
      <c r="Q28" s="27" t="s">
        <v>172</v>
      </c>
      <c r="R28" s="94" t="s">
        <v>1109</v>
      </c>
      <c r="S28" s="359" t="s">
        <v>53</v>
      </c>
      <c r="T28" s="27" t="s">
        <v>172</v>
      </c>
      <c r="U28" s="360">
        <v>45726</v>
      </c>
      <c r="V28" s="34"/>
      <c r="W28" s="29" t="str">
        <f t="array" ref="W28">IF((Y28&lt;&gt;"")*(Z28=""), "WIP", IF((Y28&lt;&gt;"")*(Z28&lt;&gt;""), "Completed", ""))</f>
        <v/>
      </c>
      <c r="X28" s="9" t="str" cm="1">
        <f t="array" ref="X28">IFERROR(INDEX('WIP-FDN'!$E$8:$E$279, MATCH(1, ('WIP-FDN'!$B$8:$B$279='Master Sheet '!B28)*1, 0)), "")</f>
        <v/>
      </c>
      <c r="Y28" s="81" t="str" cm="1">
        <f t="array" ref="Y28">IFERROR(IF(INDEX('WIP-FDN'!$G$8:$G$279, MATCH(1, ('WIP-FDN'!$B$8:$B$279=B28)*1, 0)) = "", "", INDEX('WIP-FDN'!$G$8:$G$279, MATCH(1, ('WIP-FDN'!$B$8:$B$279=B28)*1, 0))), "")</f>
        <v/>
      </c>
      <c r="Z28" s="81" t="str" cm="1">
        <f t="array" ref="Z28">IFERROR(IF(INDEX('WIP-FDN'!$H$8:$H$279, MATCH(1, ('WIP-FDN'!$B$8:$B$279=B28)*1, 0)) = "", "", INDEX('WIP-FDN'!$H$8:$H$279, MATCH(1, ('WIP-FDN'!$B$8:$B$279=B28)*1, 0))), "")</f>
        <v/>
      </c>
      <c r="AA28" s="29" t="str">
        <f t="array" ref="AA28">IF((AC28&lt;&gt;"")*(AD28=""), "WIP", IF((AC28&lt;&gt;"")*(AD28&lt;&gt;""), "Completed", ""))</f>
        <v/>
      </c>
      <c r="AB28" s="9" t="str" cm="1">
        <f t="array" ref="AB28">IFERROR(INDEX('WIP-FDN'!$N$8:$N$279, MATCH(1, ('WIP-FDN'!$B$8:$B$279='Master Sheet '!B28)*1, 0)), "")</f>
        <v/>
      </c>
      <c r="AC28" s="81" t="str" cm="1">
        <f t="array" ref="AC28">IFERROR(IF(INDEX('WIP-FDN'!$L$8:$L$279, MATCH(1, ('WIP-FDN'!$B$8:$B$279=B28)*1, 0)) = "", "", INDEX('WIP-FDN'!$L$8:$L$279, MATCH(1, ('WIP-FDN'!$B$8:$B$279=B28)*1, 0))), "")</f>
        <v/>
      </c>
      <c r="AD28" s="81" t="str" cm="1">
        <f t="array" ref="AD28">IFERROR(IF(INDEX('WIP-FDN'!$M$8:$M$279, MATCH(1, ('WIP-FDN'!$B$8:$B$279=B28)*1, 0)) = "", "", INDEX('WIP-FDN'!$M$8:$M$279, MATCH(1, ('WIP-FDN'!$B$8:$B$279=B28)*1, 0))), "")</f>
        <v/>
      </c>
      <c r="AE28" s="9" t="str">
        <f t="shared" ref="AE28:AE91" si="5">IF(AND(AG28&lt;&gt;"", AH28=""), "WIP", IF(AND(AG28&lt;&gt;"", AH28&lt;&gt;""), "Completed", ""))</f>
        <v/>
      </c>
      <c r="AF28" s="9" t="str">
        <f>IFERROR(INDEX('WIP-ERC'!$E$8:$E$275,MATCH(B28, 'WIP-ERC'!$B$8:$B$275,0)),"")</f>
        <v/>
      </c>
      <c r="AG28" s="81" t="str">
        <f>IFERROR(IF(INDEX('WIP-ERC'!$G$8:$G$275,MATCH(B28,'WIP-ERC'!$B$8:$B$275,0))="","",(INDEX('WIP-ERC'!$G$8:$G$275,MATCH(B28,'WIP-ERC'!$B$8:$B$275,0)))),"")</f>
        <v/>
      </c>
      <c r="AH28" s="81" t="str">
        <f>IFERROR(IF(INDEX('WIP-ERC'!$H$8:$H$275,MATCH(B28,'WIP-ERC'!$B$8:$B$275,0))="","",(INDEX('WIP-ERC'!$H$8:$H$275,MATCH(B28,'WIP-ERC'!$B$8:$B$275,0)))),"")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50" t="str">
        <f t="shared" si="2"/>
        <v>D(30-45)+00</v>
      </c>
      <c r="BE28" s="334"/>
      <c r="BF28" s="334"/>
      <c r="BG28" s="334"/>
      <c r="BI28" s="9" t="str">
        <f>IFERROR(INDEX('WIP-FDN'!$D$8:$D$279,MATCH(B28, 'WIP-FDN'!$B$8:$B$279,0)),"")</f>
        <v/>
      </c>
      <c r="BJ28" s="34" t="str">
        <v/>
      </c>
      <c r="BK28" s="34"/>
    </row>
    <row r="29" spans="1:63" s="93" customFormat="1" ht="17.5" x14ac:dyDescent="0.35">
      <c r="A29" s="347">
        <f t="shared" si="3"/>
        <v>10</v>
      </c>
      <c r="B29" s="30" t="s">
        <v>834</v>
      </c>
      <c r="C29" s="30" t="s">
        <v>823</v>
      </c>
      <c r="D29" s="56" t="s">
        <v>818</v>
      </c>
      <c r="E29" s="96">
        <v>356</v>
      </c>
      <c r="F29" s="96">
        <v>356</v>
      </c>
      <c r="G29" s="26" t="str">
        <f>IFERROR(INDEX('WIP-FDN'!$D$8:$D$279,MATCH('Master Sheet '!B29, 'WIP-FDN'!$B$8:$B$279,0)),"")</f>
        <v/>
      </c>
      <c r="H29" s="29"/>
      <c r="I29" s="27"/>
      <c r="J29" s="27"/>
      <c r="K29" s="27"/>
      <c r="L29" s="27"/>
      <c r="M29" s="26" t="s">
        <v>53</v>
      </c>
      <c r="N29" s="27" t="s">
        <v>172</v>
      </c>
      <c r="O29" s="94" t="s">
        <v>1109</v>
      </c>
      <c r="P29" s="26" t="s">
        <v>53</v>
      </c>
      <c r="Q29" s="27" t="s">
        <v>172</v>
      </c>
      <c r="R29" s="94" t="s">
        <v>1109</v>
      </c>
      <c r="S29" s="359" t="s">
        <v>53</v>
      </c>
      <c r="T29" s="27" t="s">
        <v>172</v>
      </c>
      <c r="U29" s="360">
        <v>45726</v>
      </c>
      <c r="V29" s="34"/>
      <c r="W29" s="29" t="str">
        <f t="array" ref="W29">IF((Y29&lt;&gt;"")*(Z29=""), "WIP", IF((Y29&lt;&gt;"")*(Z29&lt;&gt;""), "Completed", ""))</f>
        <v/>
      </c>
      <c r="X29" s="9" t="str" cm="1">
        <f t="array" ref="X29">IFERROR(INDEX('WIP-FDN'!$E$8:$E$279, MATCH(1, ('WIP-FDN'!$B$8:$B$279='Master Sheet '!B29)*1, 0)), "")</f>
        <v/>
      </c>
      <c r="Y29" s="81" t="str" cm="1">
        <f t="array" ref="Y29">IFERROR(IF(INDEX('WIP-FDN'!$G$8:$G$279, MATCH(1, ('WIP-FDN'!$B$8:$B$279=B29)*1, 0)) = "", "", INDEX('WIP-FDN'!$G$8:$G$279, MATCH(1, ('WIP-FDN'!$B$8:$B$279=B29)*1, 0))), "")</f>
        <v/>
      </c>
      <c r="Z29" s="81" t="str" cm="1">
        <f t="array" ref="Z29">IFERROR(IF(INDEX('WIP-FDN'!$H$8:$H$279, MATCH(1, ('WIP-FDN'!$B$8:$B$279=B29)*1, 0)) = "", "", INDEX('WIP-FDN'!$H$8:$H$279, MATCH(1, ('WIP-FDN'!$B$8:$B$279=B29)*1, 0))), "")</f>
        <v/>
      </c>
      <c r="AA29" s="29" t="str">
        <f t="array" ref="AA29">IF((AC29&lt;&gt;"")*(AD29=""), "WIP", IF((AC29&lt;&gt;"")*(AD29&lt;&gt;""), "Completed", ""))</f>
        <v/>
      </c>
      <c r="AB29" s="9" t="str" cm="1">
        <f t="array" ref="AB29">IFERROR(INDEX('WIP-FDN'!$N$8:$N$279, MATCH(1, ('WIP-FDN'!$B$8:$B$279='Master Sheet '!B29)*1, 0)), "")</f>
        <v/>
      </c>
      <c r="AC29" s="81" t="str" cm="1">
        <f t="array" ref="AC29">IFERROR(IF(INDEX('WIP-FDN'!$L$8:$L$279, MATCH(1, ('WIP-FDN'!$B$8:$B$279=B29)*1, 0)) = "", "", INDEX('WIP-FDN'!$L$8:$L$279, MATCH(1, ('WIP-FDN'!$B$8:$B$279=B29)*1, 0))), "")</f>
        <v/>
      </c>
      <c r="AD29" s="81" t="str" cm="1">
        <f t="array" ref="AD29">IFERROR(IF(INDEX('WIP-FDN'!$M$8:$M$279, MATCH(1, ('WIP-FDN'!$B$8:$B$279=B29)*1, 0)) = "", "", INDEX('WIP-FDN'!$M$8:$M$279, MATCH(1, ('WIP-FDN'!$B$8:$B$279=B29)*1, 0))), "")</f>
        <v/>
      </c>
      <c r="AE29" s="9" t="str">
        <f t="shared" si="5"/>
        <v/>
      </c>
      <c r="AF29" s="9" t="str">
        <f>IFERROR(INDEX('WIP-ERC'!$E$8:$E$275,MATCH(B29, 'WIP-ERC'!$B$8:$B$275,0)),"")</f>
        <v/>
      </c>
      <c r="AG29" s="81" t="str">
        <f>IFERROR(IF(INDEX('WIP-ERC'!$G$8:$G$275,MATCH(B29,'WIP-ERC'!$B$8:$B$275,0))="","",(INDEX('WIP-ERC'!$G$8:$G$275,MATCH(B29,'WIP-ERC'!$B$8:$B$275,0)))),"")</f>
        <v/>
      </c>
      <c r="AH29" s="81" t="str">
        <f>IFERROR(IF(INDEX('WIP-ERC'!$H$8:$H$275,MATCH(B29,'WIP-ERC'!$B$8:$B$275,0))="","",(INDEX('WIP-ERC'!$H$8:$H$275,MATCH(B29,'WIP-ERC'!$B$8:$B$275,0)))),"")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50" t="str">
        <f t="shared" si="2"/>
        <v>A(00-02)+00</v>
      </c>
      <c r="BE29" s="334"/>
      <c r="BF29" s="334"/>
      <c r="BG29" s="334"/>
      <c r="BI29" s="9" t="str">
        <f>IFERROR(INDEX('WIP-FDN'!$D$8:$D$279,MATCH(B29, 'WIP-FDN'!$B$8:$B$279,0)),"")</f>
        <v/>
      </c>
      <c r="BJ29" s="34" t="str">
        <v/>
      </c>
      <c r="BK29" s="34"/>
    </row>
    <row r="30" spans="1:63" s="93" customFormat="1" ht="17.5" x14ac:dyDescent="0.35">
      <c r="A30" s="347">
        <f t="shared" si="3"/>
        <v>11</v>
      </c>
      <c r="B30" s="30" t="s">
        <v>835</v>
      </c>
      <c r="C30" s="30" t="s">
        <v>823</v>
      </c>
      <c r="D30" s="56" t="s">
        <v>818</v>
      </c>
      <c r="E30" s="96">
        <v>344.8</v>
      </c>
      <c r="F30" s="96">
        <v>344.8</v>
      </c>
      <c r="G30" s="26" t="str">
        <f>IFERROR(INDEX('WIP-FDN'!$D$8:$D$279,MATCH('Master Sheet '!B30, 'WIP-FDN'!$B$8:$B$279,0)),"")</f>
        <v/>
      </c>
      <c r="H30" s="29"/>
      <c r="I30" s="27"/>
      <c r="J30" s="27"/>
      <c r="K30" s="27"/>
      <c r="L30" s="27"/>
      <c r="M30" s="26" t="s">
        <v>53</v>
      </c>
      <c r="N30" s="27" t="s">
        <v>172</v>
      </c>
      <c r="O30" s="94" t="s">
        <v>1109</v>
      </c>
      <c r="P30" s="26" t="s">
        <v>53</v>
      </c>
      <c r="Q30" s="27" t="s">
        <v>172</v>
      </c>
      <c r="R30" s="94" t="s">
        <v>1109</v>
      </c>
      <c r="S30" s="359" t="s">
        <v>53</v>
      </c>
      <c r="T30" s="27" t="s">
        <v>172</v>
      </c>
      <c r="U30" s="360">
        <v>45726</v>
      </c>
      <c r="V30" s="34"/>
      <c r="W30" s="29" t="str">
        <f t="array" ref="W30">IF((Y30&lt;&gt;"")*(Z30=""), "WIP", IF((Y30&lt;&gt;"")*(Z30&lt;&gt;""), "Completed", ""))</f>
        <v/>
      </c>
      <c r="X30" s="9" t="str" cm="1">
        <f t="array" ref="X30">IFERROR(INDEX('WIP-FDN'!$E$8:$E$279, MATCH(1, ('WIP-FDN'!$B$8:$B$279='Master Sheet '!B30)*1, 0)), "")</f>
        <v/>
      </c>
      <c r="Y30" s="81" t="str" cm="1">
        <f t="array" ref="Y30">IFERROR(IF(INDEX('WIP-FDN'!$G$8:$G$279, MATCH(1, ('WIP-FDN'!$B$8:$B$279=B30)*1, 0)) = "", "", INDEX('WIP-FDN'!$G$8:$G$279, MATCH(1, ('WIP-FDN'!$B$8:$B$279=B30)*1, 0))), "")</f>
        <v/>
      </c>
      <c r="Z30" s="81" t="str" cm="1">
        <f t="array" ref="Z30">IFERROR(IF(INDEX('WIP-FDN'!$H$8:$H$279, MATCH(1, ('WIP-FDN'!$B$8:$B$279=B30)*1, 0)) = "", "", INDEX('WIP-FDN'!$H$8:$H$279, MATCH(1, ('WIP-FDN'!$B$8:$B$279=B30)*1, 0))), "")</f>
        <v/>
      </c>
      <c r="AA30" s="29" t="str">
        <f t="array" ref="AA30">IF((AC30&lt;&gt;"")*(AD30=""), "WIP", IF((AC30&lt;&gt;"")*(AD30&lt;&gt;""), "Completed", ""))</f>
        <v/>
      </c>
      <c r="AB30" s="9" t="str" cm="1">
        <f t="array" ref="AB30">IFERROR(INDEX('WIP-FDN'!$N$8:$N$279, MATCH(1, ('WIP-FDN'!$B$8:$B$279='Master Sheet '!B30)*1, 0)), "")</f>
        <v/>
      </c>
      <c r="AC30" s="81" t="str" cm="1">
        <f t="array" ref="AC30">IFERROR(IF(INDEX('WIP-FDN'!$L$8:$L$279, MATCH(1, ('WIP-FDN'!$B$8:$B$279=B30)*1, 0)) = "", "", INDEX('WIP-FDN'!$L$8:$L$279, MATCH(1, ('WIP-FDN'!$B$8:$B$279=B30)*1, 0))), "")</f>
        <v/>
      </c>
      <c r="AD30" s="81" t="str" cm="1">
        <f t="array" ref="AD30">IFERROR(IF(INDEX('WIP-FDN'!$M$8:$M$279, MATCH(1, ('WIP-FDN'!$B$8:$B$279=B30)*1, 0)) = "", "", INDEX('WIP-FDN'!$M$8:$M$279, MATCH(1, ('WIP-FDN'!$B$8:$B$279=B30)*1, 0))), "")</f>
        <v/>
      </c>
      <c r="AE30" s="9" t="str">
        <f t="shared" si="5"/>
        <v/>
      </c>
      <c r="AF30" s="9" t="str">
        <f>IFERROR(INDEX('WIP-ERC'!$E$8:$E$275,MATCH(B30, 'WIP-ERC'!$B$8:$B$275,0)),"")</f>
        <v/>
      </c>
      <c r="AG30" s="81" t="str">
        <f>IFERROR(IF(INDEX('WIP-ERC'!$G$8:$G$275,MATCH(B30,'WIP-ERC'!$B$8:$B$275,0))="","",(INDEX('WIP-ERC'!$G$8:$G$275,MATCH(B30,'WIP-ERC'!$B$8:$B$275,0)))),"")</f>
        <v/>
      </c>
      <c r="AH30" s="81" t="str">
        <f>IFERROR(IF(INDEX('WIP-ERC'!$H$8:$H$275,MATCH(B30,'WIP-ERC'!$B$8:$B$275,0))="","",(INDEX('WIP-ERC'!$H$8:$H$275,MATCH(B30,'WIP-ERC'!$B$8:$B$275,0)))),"")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50" t="str">
        <f t="shared" si="2"/>
        <v>A(00-02)+00</v>
      </c>
      <c r="BE30" s="334"/>
      <c r="BF30" s="334"/>
      <c r="BG30" s="334"/>
      <c r="BI30" s="9" t="str">
        <f>IFERROR(INDEX('WIP-FDN'!$D$8:$D$279,MATCH(B30, 'WIP-FDN'!$B$8:$B$279,0)),"")</f>
        <v/>
      </c>
      <c r="BJ30" s="34" t="str">
        <v/>
      </c>
      <c r="BK30" s="34"/>
    </row>
    <row r="31" spans="1:63" s="93" customFormat="1" ht="17.5" x14ac:dyDescent="0.35">
      <c r="A31" s="347">
        <f t="shared" si="3"/>
        <v>12</v>
      </c>
      <c r="B31" s="30" t="s">
        <v>836</v>
      </c>
      <c r="C31" s="30" t="s">
        <v>833</v>
      </c>
      <c r="D31" s="56" t="s">
        <v>837</v>
      </c>
      <c r="E31" s="96">
        <v>377.9</v>
      </c>
      <c r="F31" s="96">
        <v>377.9</v>
      </c>
      <c r="G31" s="26" t="str">
        <f>IFERROR(INDEX('WIP-FDN'!$D$8:$D$279,MATCH('Master Sheet '!B31, 'WIP-FDN'!$B$8:$B$279,0)),"")</f>
        <v/>
      </c>
      <c r="H31" s="29"/>
      <c r="I31" s="27"/>
      <c r="J31" s="27"/>
      <c r="K31" s="27"/>
      <c r="L31" s="27"/>
      <c r="M31" s="26" t="s">
        <v>53</v>
      </c>
      <c r="N31" s="27" t="s">
        <v>172</v>
      </c>
      <c r="O31" s="94" t="s">
        <v>1109</v>
      </c>
      <c r="P31" s="26" t="s">
        <v>53</v>
      </c>
      <c r="Q31" s="27" t="s">
        <v>172</v>
      </c>
      <c r="R31" s="94" t="s">
        <v>1109</v>
      </c>
      <c r="S31" s="359" t="s">
        <v>53</v>
      </c>
      <c r="T31" s="27" t="s">
        <v>172</v>
      </c>
      <c r="U31" s="360">
        <v>45726</v>
      </c>
      <c r="V31" s="34"/>
      <c r="W31" s="29" t="str">
        <f t="array" ref="W31">IF((Y31&lt;&gt;"")*(Z31=""), "WIP", IF((Y31&lt;&gt;"")*(Z31&lt;&gt;""), "Completed", ""))</f>
        <v/>
      </c>
      <c r="X31" s="9" t="str" cm="1">
        <f t="array" ref="X31">IFERROR(INDEX('WIP-FDN'!$E$8:$E$279, MATCH(1, ('WIP-FDN'!$B$8:$B$279='Master Sheet '!B31)*1, 0)), "")</f>
        <v/>
      </c>
      <c r="Y31" s="81" t="str" cm="1">
        <f t="array" ref="Y31">IFERROR(IF(INDEX('WIP-FDN'!$G$8:$G$279, MATCH(1, ('WIP-FDN'!$B$8:$B$279=B31)*1, 0)) = "", "", INDEX('WIP-FDN'!$G$8:$G$279, MATCH(1, ('WIP-FDN'!$B$8:$B$279=B31)*1, 0))), "")</f>
        <v/>
      </c>
      <c r="Z31" s="81" t="str" cm="1">
        <f t="array" ref="Z31">IFERROR(IF(INDEX('WIP-FDN'!$H$8:$H$279, MATCH(1, ('WIP-FDN'!$B$8:$B$279=B31)*1, 0)) = "", "", INDEX('WIP-FDN'!$H$8:$H$279, MATCH(1, ('WIP-FDN'!$B$8:$B$279=B31)*1, 0))), "")</f>
        <v/>
      </c>
      <c r="AA31" s="29" t="str">
        <f t="array" ref="AA31">IF((AC31&lt;&gt;"")*(AD31=""), "WIP", IF((AC31&lt;&gt;"")*(AD31&lt;&gt;""), "Completed", ""))</f>
        <v/>
      </c>
      <c r="AB31" s="9" t="str" cm="1">
        <f t="array" ref="AB31">IFERROR(INDEX('WIP-FDN'!$N$8:$N$279, MATCH(1, ('WIP-FDN'!$B$8:$B$279='Master Sheet '!B31)*1, 0)), "")</f>
        <v/>
      </c>
      <c r="AC31" s="81" t="str" cm="1">
        <f t="array" ref="AC31">IFERROR(IF(INDEX('WIP-FDN'!$L$8:$L$279, MATCH(1, ('WIP-FDN'!$B$8:$B$279=B31)*1, 0)) = "", "", INDEX('WIP-FDN'!$L$8:$L$279, MATCH(1, ('WIP-FDN'!$B$8:$B$279=B31)*1, 0))), "")</f>
        <v/>
      </c>
      <c r="AD31" s="81" t="str" cm="1">
        <f t="array" ref="AD31">IFERROR(IF(INDEX('WIP-FDN'!$M$8:$M$279, MATCH(1, ('WIP-FDN'!$B$8:$B$279=B31)*1, 0)) = "", "", INDEX('WIP-FDN'!$M$8:$M$279, MATCH(1, ('WIP-FDN'!$B$8:$B$279=B31)*1, 0))), "")</f>
        <v/>
      </c>
      <c r="AE31" s="9" t="str">
        <f t="shared" si="5"/>
        <v/>
      </c>
      <c r="AF31" s="9" t="str">
        <f>IFERROR(INDEX('WIP-ERC'!$E$8:$E$275,MATCH(B31, 'WIP-ERC'!$B$8:$B$275,0)),"")</f>
        <v/>
      </c>
      <c r="AG31" s="81" t="str">
        <f>IFERROR(IF(INDEX('WIP-ERC'!$G$8:$G$275,MATCH(B31,'WIP-ERC'!$B$8:$B$275,0))="","",(INDEX('WIP-ERC'!$G$8:$G$275,MATCH(B31,'WIP-ERC'!$B$8:$B$275,0)))),"")</f>
        <v/>
      </c>
      <c r="AH31" s="81" t="str">
        <f>IFERROR(IF(INDEX('WIP-ERC'!$H$8:$H$275,MATCH(B31,'WIP-ERC'!$B$8:$B$275,0))="","",(INDEX('WIP-ERC'!$H$8:$H$275,MATCH(B31,'WIP-ERC'!$B$8:$B$275,0)))),"")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50" t="str">
        <f t="shared" si="2"/>
        <v>D(30-45)+00</v>
      </c>
      <c r="BE31" s="334"/>
      <c r="BF31" s="334"/>
      <c r="BG31" s="334"/>
      <c r="BI31" s="9" t="str">
        <f>IFERROR(INDEX('WIP-FDN'!$D$8:$D$279,MATCH(B31, 'WIP-FDN'!$B$8:$B$279,0)),"")</f>
        <v/>
      </c>
      <c r="BJ31" s="34" t="str">
        <v/>
      </c>
      <c r="BK31" s="34"/>
    </row>
    <row r="32" spans="1:63" s="93" customFormat="1" ht="17.5" x14ac:dyDescent="0.35">
      <c r="A32" s="347">
        <f t="shared" si="3"/>
        <v>13</v>
      </c>
      <c r="B32" s="30" t="s">
        <v>620</v>
      </c>
      <c r="C32" s="30" t="s">
        <v>838</v>
      </c>
      <c r="D32" s="56" t="s">
        <v>818</v>
      </c>
      <c r="E32" s="96">
        <v>398.5</v>
      </c>
      <c r="F32" s="96">
        <v>398.5</v>
      </c>
      <c r="G32" s="26" t="str">
        <f>IFERROR(INDEX('WIP-FDN'!$D$8:$D$279,MATCH('Master Sheet '!B32, 'WIP-FDN'!$B$8:$B$279,0)),"")</f>
        <v/>
      </c>
      <c r="H32" s="29"/>
      <c r="I32" s="27"/>
      <c r="J32" s="27"/>
      <c r="K32" s="27"/>
      <c r="L32" s="27"/>
      <c r="M32" s="26" t="s">
        <v>53</v>
      </c>
      <c r="N32" s="27" t="s">
        <v>172</v>
      </c>
      <c r="O32" s="94" t="s">
        <v>1109</v>
      </c>
      <c r="P32" s="26" t="s">
        <v>53</v>
      </c>
      <c r="Q32" s="27" t="s">
        <v>172</v>
      </c>
      <c r="R32" s="94" t="s">
        <v>1109</v>
      </c>
      <c r="S32" s="359" t="s">
        <v>53</v>
      </c>
      <c r="T32" s="27" t="s">
        <v>172</v>
      </c>
      <c r="U32" s="360">
        <v>45726</v>
      </c>
      <c r="V32" s="34"/>
      <c r="W32" s="29" t="str">
        <f t="array" ref="W32">IF((Y32&lt;&gt;"")*(Z32=""), "WIP", IF((Y32&lt;&gt;"")*(Z32&lt;&gt;""), "Completed", ""))</f>
        <v/>
      </c>
      <c r="X32" s="9" t="str" cm="1">
        <f t="array" ref="X32">IFERROR(INDEX('WIP-FDN'!$E$8:$E$279, MATCH(1, ('WIP-FDN'!$B$8:$B$279='Master Sheet '!B32)*1, 0)), "")</f>
        <v/>
      </c>
      <c r="Y32" s="81" t="str" cm="1">
        <f t="array" ref="Y32">IFERROR(IF(INDEX('WIP-FDN'!$G$8:$G$279, MATCH(1, ('WIP-FDN'!$B$8:$B$279=B32)*1, 0)) = "", "", INDEX('WIP-FDN'!$G$8:$G$279, MATCH(1, ('WIP-FDN'!$B$8:$B$279=B32)*1, 0))), "")</f>
        <v/>
      </c>
      <c r="Z32" s="81" t="str" cm="1">
        <f t="array" ref="Z32">IFERROR(IF(INDEX('WIP-FDN'!$H$8:$H$279, MATCH(1, ('WIP-FDN'!$B$8:$B$279=B32)*1, 0)) = "", "", INDEX('WIP-FDN'!$H$8:$H$279, MATCH(1, ('WIP-FDN'!$B$8:$B$279=B32)*1, 0))), "")</f>
        <v/>
      </c>
      <c r="AA32" s="29" t="str">
        <f t="array" ref="AA32">IF((AC32&lt;&gt;"")*(AD32=""), "WIP", IF((AC32&lt;&gt;"")*(AD32&lt;&gt;""), "Completed", ""))</f>
        <v/>
      </c>
      <c r="AB32" s="9" t="str" cm="1">
        <f t="array" ref="AB32">IFERROR(INDEX('WIP-FDN'!$N$8:$N$279, MATCH(1, ('WIP-FDN'!$B$8:$B$279='Master Sheet '!B32)*1, 0)), "")</f>
        <v/>
      </c>
      <c r="AC32" s="81" t="str" cm="1">
        <f t="array" ref="AC32">IFERROR(IF(INDEX('WIP-FDN'!$L$8:$L$279, MATCH(1, ('WIP-FDN'!$B$8:$B$279=B32)*1, 0)) = "", "", INDEX('WIP-FDN'!$L$8:$L$279, MATCH(1, ('WIP-FDN'!$B$8:$B$279=B32)*1, 0))), "")</f>
        <v/>
      </c>
      <c r="AD32" s="81" t="str" cm="1">
        <f t="array" ref="AD32">IFERROR(IF(INDEX('WIP-FDN'!$M$8:$M$279, MATCH(1, ('WIP-FDN'!$B$8:$B$279=B32)*1, 0)) = "", "", INDEX('WIP-FDN'!$M$8:$M$279, MATCH(1, ('WIP-FDN'!$B$8:$B$279=B32)*1, 0))), "")</f>
        <v/>
      </c>
      <c r="AE32" s="9" t="str">
        <f t="shared" si="5"/>
        <v/>
      </c>
      <c r="AF32" s="9" t="str">
        <f>IFERROR(INDEX('WIP-ERC'!$E$8:$E$275,MATCH(B32, 'WIP-ERC'!$B$8:$B$275,0)),"")</f>
        <v/>
      </c>
      <c r="AG32" s="81" t="str">
        <f>IFERROR(IF(INDEX('WIP-ERC'!$G$8:$G$275,MATCH(B32,'WIP-ERC'!$B$8:$B$275,0))="","",(INDEX('WIP-ERC'!$G$8:$G$275,MATCH(B32,'WIP-ERC'!$B$8:$B$275,0)))),"")</f>
        <v/>
      </c>
      <c r="AH32" s="81" t="str">
        <f>IFERROR(IF(INDEX('WIP-ERC'!$H$8:$H$275,MATCH(B32,'WIP-ERC'!$B$8:$B$275,0))="","",(INDEX('WIP-ERC'!$H$8:$H$275,MATCH(B32,'WIP-ERC'!$B$8:$B$275,0)))),"")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50" t="str">
        <f t="shared" si="2"/>
        <v>A(00-02)+03</v>
      </c>
      <c r="BE32" s="334"/>
      <c r="BF32" s="334"/>
      <c r="BG32" s="334"/>
      <c r="BI32" s="9" t="str">
        <f>IFERROR(INDEX('WIP-FDN'!$D$8:$D$279,MATCH(B32, 'WIP-FDN'!$B$8:$B$279,0)),"")</f>
        <v/>
      </c>
      <c r="BJ32" s="34" t="str">
        <v/>
      </c>
      <c r="BK32" s="34"/>
    </row>
    <row r="33" spans="1:63" s="93" customFormat="1" ht="17.5" x14ac:dyDescent="0.35">
      <c r="A33" s="347">
        <f t="shared" si="3"/>
        <v>14</v>
      </c>
      <c r="B33" s="30" t="s">
        <v>621</v>
      </c>
      <c r="C33" s="30" t="s">
        <v>838</v>
      </c>
      <c r="D33" s="56" t="s">
        <v>818</v>
      </c>
      <c r="E33" s="96">
        <v>427.6</v>
      </c>
      <c r="F33" s="96">
        <v>427.6</v>
      </c>
      <c r="G33" s="26" t="str">
        <f>IFERROR(INDEX('WIP-FDN'!$D$8:$D$279,MATCH('Master Sheet '!B33, 'WIP-FDN'!$B$8:$B$279,0)),"")</f>
        <v/>
      </c>
      <c r="H33" s="29"/>
      <c r="I33" s="27"/>
      <c r="J33" s="27"/>
      <c r="K33" s="27"/>
      <c r="L33" s="27"/>
      <c r="M33" s="26" t="s">
        <v>53</v>
      </c>
      <c r="N33" s="27" t="s">
        <v>172</v>
      </c>
      <c r="O33" s="94" t="s">
        <v>1109</v>
      </c>
      <c r="P33" s="26" t="s">
        <v>53</v>
      </c>
      <c r="Q33" s="27" t="s">
        <v>172</v>
      </c>
      <c r="R33" s="94" t="s">
        <v>1109</v>
      </c>
      <c r="S33" s="359" t="s">
        <v>53</v>
      </c>
      <c r="T33" s="27" t="s">
        <v>172</v>
      </c>
      <c r="U33" s="360">
        <v>45726</v>
      </c>
      <c r="V33" s="34"/>
      <c r="W33" s="29" t="str">
        <f t="array" ref="W33">IF((Y33&lt;&gt;"")*(Z33=""), "WIP", IF((Y33&lt;&gt;"")*(Z33&lt;&gt;""), "Completed", ""))</f>
        <v/>
      </c>
      <c r="X33" s="9" t="str" cm="1">
        <f t="array" ref="X33">IFERROR(INDEX('WIP-FDN'!$E$8:$E$279, MATCH(1, ('WIP-FDN'!$B$8:$B$279='Master Sheet '!B33)*1, 0)), "")</f>
        <v/>
      </c>
      <c r="Y33" s="81" t="str" cm="1">
        <f t="array" ref="Y33">IFERROR(IF(INDEX('WIP-FDN'!$G$8:$G$279, MATCH(1, ('WIP-FDN'!$B$8:$B$279=B33)*1, 0)) = "", "", INDEX('WIP-FDN'!$G$8:$G$279, MATCH(1, ('WIP-FDN'!$B$8:$B$279=B33)*1, 0))), "")</f>
        <v/>
      </c>
      <c r="Z33" s="81" t="str" cm="1">
        <f t="array" ref="Z33">IFERROR(IF(INDEX('WIP-FDN'!$H$8:$H$279, MATCH(1, ('WIP-FDN'!$B$8:$B$279=B33)*1, 0)) = "", "", INDEX('WIP-FDN'!$H$8:$H$279, MATCH(1, ('WIP-FDN'!$B$8:$B$279=B33)*1, 0))), "")</f>
        <v/>
      </c>
      <c r="AA33" s="29" t="str">
        <f t="array" ref="AA33">IF((AC33&lt;&gt;"")*(AD33=""), "WIP", IF((AC33&lt;&gt;"")*(AD33&lt;&gt;""), "Completed", ""))</f>
        <v/>
      </c>
      <c r="AB33" s="9" t="str" cm="1">
        <f t="array" ref="AB33">IFERROR(INDEX('WIP-FDN'!$N$8:$N$279, MATCH(1, ('WIP-FDN'!$B$8:$B$279='Master Sheet '!B33)*1, 0)), "")</f>
        <v/>
      </c>
      <c r="AC33" s="81" t="str" cm="1">
        <f t="array" ref="AC33">IFERROR(IF(INDEX('WIP-FDN'!$L$8:$L$279, MATCH(1, ('WIP-FDN'!$B$8:$B$279=B33)*1, 0)) = "", "", INDEX('WIP-FDN'!$L$8:$L$279, MATCH(1, ('WIP-FDN'!$B$8:$B$279=B33)*1, 0))), "")</f>
        <v/>
      </c>
      <c r="AD33" s="81" t="str" cm="1">
        <f t="array" ref="AD33">IFERROR(IF(INDEX('WIP-FDN'!$M$8:$M$279, MATCH(1, ('WIP-FDN'!$B$8:$B$279=B33)*1, 0)) = "", "", INDEX('WIP-FDN'!$M$8:$M$279, MATCH(1, ('WIP-FDN'!$B$8:$B$279=B33)*1, 0))), "")</f>
        <v/>
      </c>
      <c r="AE33" s="9" t="str">
        <f t="shared" si="5"/>
        <v/>
      </c>
      <c r="AF33" s="9" t="str">
        <f>IFERROR(INDEX('WIP-ERC'!$E$8:$E$275,MATCH(B33, 'WIP-ERC'!$B$8:$B$275,0)),"")</f>
        <v/>
      </c>
      <c r="AG33" s="81" t="str">
        <f>IFERROR(IF(INDEX('WIP-ERC'!$G$8:$G$275,MATCH(B33,'WIP-ERC'!$B$8:$B$275,0))="","",(INDEX('WIP-ERC'!$G$8:$G$275,MATCH(B33,'WIP-ERC'!$B$8:$B$275,0)))),"")</f>
        <v/>
      </c>
      <c r="AH33" s="81" t="str">
        <f>IFERROR(IF(INDEX('WIP-ERC'!$H$8:$H$275,MATCH(B33,'WIP-ERC'!$B$8:$B$275,0))="","",(INDEX('WIP-ERC'!$H$8:$H$275,MATCH(B33,'WIP-ERC'!$B$8:$B$275,0)))),"")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50" t="str">
        <f t="shared" si="2"/>
        <v>A(00-02)+03</v>
      </c>
      <c r="BE33" s="334"/>
      <c r="BF33" s="334"/>
      <c r="BG33" s="334"/>
      <c r="BI33" s="9" t="str">
        <f>IFERROR(INDEX('WIP-FDN'!$D$8:$D$279,MATCH(B33, 'WIP-FDN'!$B$8:$B$279,0)),"")</f>
        <v/>
      </c>
      <c r="BJ33" s="34" t="str">
        <v/>
      </c>
      <c r="BK33" s="34"/>
    </row>
    <row r="34" spans="1:63" s="93" customFormat="1" ht="17.5" x14ac:dyDescent="0.35">
      <c r="A34" s="347">
        <f t="shared" si="3"/>
        <v>15</v>
      </c>
      <c r="B34" s="30" t="s">
        <v>839</v>
      </c>
      <c r="C34" s="30" t="s">
        <v>840</v>
      </c>
      <c r="D34" s="56" t="s">
        <v>841</v>
      </c>
      <c r="E34" s="96">
        <v>208</v>
      </c>
      <c r="F34" s="96">
        <v>208</v>
      </c>
      <c r="G34" s="26" t="str">
        <f>IFERROR(INDEX('WIP-FDN'!$D$8:$D$279,MATCH('Master Sheet '!B34, 'WIP-FDN'!$B$8:$B$279,0)),"")</f>
        <v/>
      </c>
      <c r="H34" s="29"/>
      <c r="I34" s="27"/>
      <c r="J34" s="27"/>
      <c r="K34" s="27"/>
      <c r="L34" s="27"/>
      <c r="M34" s="26" t="s">
        <v>53</v>
      </c>
      <c r="N34" s="27" t="s">
        <v>172</v>
      </c>
      <c r="O34" s="94" t="s">
        <v>1109</v>
      </c>
      <c r="P34" s="26" t="s">
        <v>53</v>
      </c>
      <c r="Q34" s="27" t="s">
        <v>172</v>
      </c>
      <c r="R34" s="94" t="s">
        <v>1109</v>
      </c>
      <c r="S34" s="359" t="s">
        <v>53</v>
      </c>
      <c r="T34" s="27" t="s">
        <v>172</v>
      </c>
      <c r="U34" s="360">
        <v>45726</v>
      </c>
      <c r="V34" s="34"/>
      <c r="W34" s="29" t="str">
        <f t="array" ref="W34">IF((Y34&lt;&gt;"")*(Z34=""), "WIP", IF((Y34&lt;&gt;"")*(Z34&lt;&gt;""), "Completed", ""))</f>
        <v/>
      </c>
      <c r="X34" s="9" t="str" cm="1">
        <f t="array" ref="X34">IFERROR(INDEX('WIP-FDN'!$E$8:$E$279, MATCH(1, ('WIP-FDN'!$B$8:$B$279='Master Sheet '!B34)*1, 0)), "")</f>
        <v/>
      </c>
      <c r="Y34" s="81" t="str" cm="1">
        <f t="array" ref="Y34">IFERROR(IF(INDEX('WIP-FDN'!$G$8:$G$279, MATCH(1, ('WIP-FDN'!$B$8:$B$279=B34)*1, 0)) = "", "", INDEX('WIP-FDN'!$G$8:$G$279, MATCH(1, ('WIP-FDN'!$B$8:$B$279=B34)*1, 0))), "")</f>
        <v/>
      </c>
      <c r="Z34" s="81" t="str" cm="1">
        <f t="array" ref="Z34">IFERROR(IF(INDEX('WIP-FDN'!$H$8:$H$279, MATCH(1, ('WIP-FDN'!$B$8:$B$279=B34)*1, 0)) = "", "", INDEX('WIP-FDN'!$H$8:$H$279, MATCH(1, ('WIP-FDN'!$B$8:$B$279=B34)*1, 0))), "")</f>
        <v/>
      </c>
      <c r="AA34" s="29" t="str">
        <f t="array" ref="AA34">IF((AC34&lt;&gt;"")*(AD34=""), "WIP", IF((AC34&lt;&gt;"")*(AD34&lt;&gt;""), "Completed", ""))</f>
        <v/>
      </c>
      <c r="AB34" s="9" t="str" cm="1">
        <f t="array" ref="AB34">IFERROR(INDEX('WIP-FDN'!$N$8:$N$279, MATCH(1, ('WIP-FDN'!$B$8:$B$279='Master Sheet '!B34)*1, 0)), "")</f>
        <v/>
      </c>
      <c r="AC34" s="81" t="str" cm="1">
        <f t="array" ref="AC34">IFERROR(IF(INDEX('WIP-FDN'!$L$8:$L$279, MATCH(1, ('WIP-FDN'!$B$8:$B$279=B34)*1, 0)) = "", "", INDEX('WIP-FDN'!$L$8:$L$279, MATCH(1, ('WIP-FDN'!$B$8:$B$279=B34)*1, 0))), "")</f>
        <v/>
      </c>
      <c r="AD34" s="81" t="str" cm="1">
        <f t="array" ref="AD34">IFERROR(IF(INDEX('WIP-FDN'!$M$8:$M$279, MATCH(1, ('WIP-FDN'!$B$8:$B$279=B34)*1, 0)) = "", "", INDEX('WIP-FDN'!$M$8:$M$279, MATCH(1, ('WIP-FDN'!$B$8:$B$279=B34)*1, 0))), "")</f>
        <v/>
      </c>
      <c r="AE34" s="9" t="str">
        <f t="shared" si="5"/>
        <v/>
      </c>
      <c r="AF34" s="9" t="str">
        <f>IFERROR(INDEX('WIP-ERC'!$E$8:$E$275,MATCH(B34, 'WIP-ERC'!$B$8:$B$275,0)),"")</f>
        <v/>
      </c>
      <c r="AG34" s="81" t="str">
        <f>IFERROR(IF(INDEX('WIP-ERC'!$G$8:$G$275,MATCH(B34,'WIP-ERC'!$B$8:$B$275,0))="","",(INDEX('WIP-ERC'!$G$8:$G$275,MATCH(B34,'WIP-ERC'!$B$8:$B$275,0)))),"")</f>
        <v/>
      </c>
      <c r="AH34" s="81" t="str">
        <f>IFERROR(IF(INDEX('WIP-ERC'!$H$8:$H$275,MATCH(B34,'WIP-ERC'!$B$8:$B$275,0))="","",(INDEX('WIP-ERC'!$H$8:$H$275,MATCH(B34,'WIP-ERC'!$B$8:$B$275,0)))),"")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50" t="str">
        <f t="shared" si="2"/>
        <v>B(00-15)+09</v>
      </c>
      <c r="BE34" s="334"/>
      <c r="BF34" s="334"/>
      <c r="BG34" s="334"/>
      <c r="BI34" s="9" t="str">
        <f>IFERROR(INDEX('WIP-FDN'!$D$8:$D$279,MATCH(B34, 'WIP-FDN'!$B$8:$B$279,0)),"")</f>
        <v/>
      </c>
      <c r="BJ34" s="34" t="str">
        <v/>
      </c>
      <c r="BK34" s="34"/>
    </row>
    <row r="35" spans="1:63" s="93" customFormat="1" ht="17.5" x14ac:dyDescent="0.35">
      <c r="A35" s="347">
        <f t="shared" si="3"/>
        <v>16</v>
      </c>
      <c r="B35" s="30" t="s">
        <v>842</v>
      </c>
      <c r="C35" s="30" t="s">
        <v>843</v>
      </c>
      <c r="D35" s="56" t="s">
        <v>844</v>
      </c>
      <c r="E35" s="96">
        <v>458.8</v>
      </c>
      <c r="F35" s="96">
        <v>458.8</v>
      </c>
      <c r="G35" s="26" t="str">
        <f>IFERROR(INDEX('WIP-FDN'!$D$8:$D$279,MATCH('Master Sheet '!B35, 'WIP-FDN'!$B$8:$B$279,0)),"")</f>
        <v/>
      </c>
      <c r="H35" s="29"/>
      <c r="I35" s="27" t="s">
        <v>586</v>
      </c>
      <c r="J35" s="27"/>
      <c r="K35" s="27"/>
      <c r="L35" s="27"/>
      <c r="M35" s="26" t="s">
        <v>53</v>
      </c>
      <c r="N35" s="27" t="s">
        <v>172</v>
      </c>
      <c r="O35" s="94" t="s">
        <v>1109</v>
      </c>
      <c r="P35" s="26" t="s">
        <v>53</v>
      </c>
      <c r="Q35" s="27" t="s">
        <v>172</v>
      </c>
      <c r="R35" s="94" t="s">
        <v>1109</v>
      </c>
      <c r="S35" s="359" t="s">
        <v>53</v>
      </c>
      <c r="T35" s="27" t="s">
        <v>172</v>
      </c>
      <c r="U35" s="360">
        <v>45726</v>
      </c>
      <c r="V35" s="34"/>
      <c r="W35" s="29" t="str">
        <f t="array" ref="W35">IF((Y35&lt;&gt;"")*(Z35=""), "WIP", IF((Y35&lt;&gt;"")*(Z35&lt;&gt;""), "Completed", ""))</f>
        <v/>
      </c>
      <c r="X35" s="9" t="str" cm="1">
        <f t="array" ref="X35">IFERROR(INDEX('WIP-FDN'!$E$8:$E$279, MATCH(1, ('WIP-FDN'!$B$8:$B$279='Master Sheet '!B35)*1, 0)), "")</f>
        <v/>
      </c>
      <c r="Y35" s="81" t="str" cm="1">
        <f t="array" ref="Y35">IFERROR(IF(INDEX('WIP-FDN'!$G$8:$G$279, MATCH(1, ('WIP-FDN'!$B$8:$B$279=B35)*1, 0)) = "", "", INDEX('WIP-FDN'!$G$8:$G$279, MATCH(1, ('WIP-FDN'!$B$8:$B$279=B35)*1, 0))), "")</f>
        <v/>
      </c>
      <c r="Z35" s="81" t="str" cm="1">
        <f t="array" ref="Z35">IFERROR(IF(INDEX('WIP-FDN'!$H$8:$H$279, MATCH(1, ('WIP-FDN'!$B$8:$B$279=B35)*1, 0)) = "", "", INDEX('WIP-FDN'!$H$8:$H$279, MATCH(1, ('WIP-FDN'!$B$8:$B$279=B35)*1, 0))), "")</f>
        <v/>
      </c>
      <c r="AA35" s="29" t="str">
        <f t="array" ref="AA35">IF((AC35&lt;&gt;"")*(AD35=""), "WIP", IF((AC35&lt;&gt;"")*(AD35&lt;&gt;""), "Completed", ""))</f>
        <v/>
      </c>
      <c r="AB35" s="9" t="str" cm="1">
        <f t="array" ref="AB35">IFERROR(INDEX('WIP-FDN'!$N$8:$N$279, MATCH(1, ('WIP-FDN'!$B$8:$B$279='Master Sheet '!B35)*1, 0)), "")</f>
        <v/>
      </c>
      <c r="AC35" s="81" t="str" cm="1">
        <f t="array" ref="AC35">IFERROR(IF(INDEX('WIP-FDN'!$L$8:$L$279, MATCH(1, ('WIP-FDN'!$B$8:$B$279=B35)*1, 0)) = "", "", INDEX('WIP-FDN'!$L$8:$L$279, MATCH(1, ('WIP-FDN'!$B$8:$B$279=B35)*1, 0))), "")</f>
        <v/>
      </c>
      <c r="AD35" s="81" t="str" cm="1">
        <f t="array" ref="AD35">IFERROR(IF(INDEX('WIP-FDN'!$M$8:$M$279, MATCH(1, ('WIP-FDN'!$B$8:$B$279=B35)*1, 0)) = "", "", INDEX('WIP-FDN'!$M$8:$M$279, MATCH(1, ('WIP-FDN'!$B$8:$B$279=B35)*1, 0))), "")</f>
        <v/>
      </c>
      <c r="AE35" s="9" t="str">
        <f t="shared" si="5"/>
        <v/>
      </c>
      <c r="AF35" s="9" t="str">
        <f>IFERROR(INDEX('WIP-ERC'!$E$8:$E$275,MATCH(B35, 'WIP-ERC'!$B$8:$B$275,0)),"")</f>
        <v/>
      </c>
      <c r="AG35" s="81" t="str">
        <f>IFERROR(IF(INDEX('WIP-ERC'!$G$8:$G$275,MATCH(B35,'WIP-ERC'!$B$8:$B$275,0))="","",(INDEX('WIP-ERC'!$G$8:$G$275,MATCH(B35,'WIP-ERC'!$B$8:$B$275,0)))),"")</f>
        <v/>
      </c>
      <c r="AH35" s="81" t="str">
        <f>IFERROR(IF(INDEX('WIP-ERC'!$H$8:$H$275,MATCH(B35,'WIP-ERC'!$B$8:$B$275,0))="","",(INDEX('WIP-ERC'!$H$8:$H$275,MATCH(B35,'WIP-ERC'!$B$8:$B$275,0)))),"")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50" t="str">
        <f t="shared" si="2"/>
        <v>B(00-07)+09</v>
      </c>
      <c r="BE35" s="334"/>
      <c r="BF35" s="334"/>
      <c r="BG35" s="334"/>
      <c r="BI35" s="9" t="str">
        <f>IFERROR(INDEX('WIP-FDN'!$D$8:$D$279,MATCH(B35, 'WIP-FDN'!$B$8:$B$279,0)),"")</f>
        <v/>
      </c>
      <c r="BJ35" s="34" t="str">
        <v/>
      </c>
      <c r="BK35" s="34"/>
    </row>
    <row r="36" spans="1:63" s="93" customFormat="1" ht="17.5" x14ac:dyDescent="0.35">
      <c r="A36" s="347">
        <f t="shared" si="3"/>
        <v>17</v>
      </c>
      <c r="B36" s="30" t="s">
        <v>845</v>
      </c>
      <c r="C36" s="30" t="s">
        <v>846</v>
      </c>
      <c r="D36" s="56" t="s">
        <v>847</v>
      </c>
      <c r="E36" s="96">
        <v>262.8</v>
      </c>
      <c r="F36" s="96">
        <v>262.8</v>
      </c>
      <c r="G36" s="26" t="str">
        <f>IFERROR(INDEX('WIP-FDN'!$D$8:$D$279,MATCH('Master Sheet '!B36, 'WIP-FDN'!$B$8:$B$279,0)),"")</f>
        <v/>
      </c>
      <c r="H36" s="29"/>
      <c r="I36" s="27"/>
      <c r="J36" s="27"/>
      <c r="K36" s="27"/>
      <c r="L36" s="27"/>
      <c r="M36" s="26" t="s">
        <v>53</v>
      </c>
      <c r="N36" s="27" t="s">
        <v>172</v>
      </c>
      <c r="O36" s="94" t="s">
        <v>1109</v>
      </c>
      <c r="P36" s="26" t="s">
        <v>53</v>
      </c>
      <c r="Q36" s="27" t="s">
        <v>172</v>
      </c>
      <c r="R36" s="94" t="s">
        <v>1109</v>
      </c>
      <c r="S36" s="359" t="s">
        <v>53</v>
      </c>
      <c r="T36" s="27" t="s">
        <v>172</v>
      </c>
      <c r="U36" s="360">
        <v>45726</v>
      </c>
      <c r="V36" s="34"/>
      <c r="W36" s="29" t="str">
        <f t="array" ref="W36">IF((Y36&lt;&gt;"")*(Z36=""), "WIP", IF((Y36&lt;&gt;"")*(Z36&lt;&gt;""), "Completed", ""))</f>
        <v/>
      </c>
      <c r="X36" s="9" t="str" cm="1">
        <f t="array" ref="X36">IFERROR(INDEX('WIP-FDN'!$E$8:$E$279, MATCH(1, ('WIP-FDN'!$B$8:$B$279='Master Sheet '!B36)*1, 0)), "")</f>
        <v/>
      </c>
      <c r="Y36" s="81" t="str" cm="1">
        <f t="array" ref="Y36">IFERROR(IF(INDEX('WIP-FDN'!$G$8:$G$279, MATCH(1, ('WIP-FDN'!$B$8:$B$279=B36)*1, 0)) = "", "", INDEX('WIP-FDN'!$G$8:$G$279, MATCH(1, ('WIP-FDN'!$B$8:$B$279=B36)*1, 0))), "")</f>
        <v/>
      </c>
      <c r="Z36" s="81" t="str" cm="1">
        <f t="array" ref="Z36">IFERROR(IF(INDEX('WIP-FDN'!$H$8:$H$279, MATCH(1, ('WIP-FDN'!$B$8:$B$279=B36)*1, 0)) = "", "", INDEX('WIP-FDN'!$H$8:$H$279, MATCH(1, ('WIP-FDN'!$B$8:$B$279=B36)*1, 0))), "")</f>
        <v/>
      </c>
      <c r="AA36" s="29" t="str">
        <f t="array" ref="AA36">IF((AC36&lt;&gt;"")*(AD36=""), "WIP", IF((AC36&lt;&gt;"")*(AD36&lt;&gt;""), "Completed", ""))</f>
        <v/>
      </c>
      <c r="AB36" s="9" t="str" cm="1">
        <f t="array" ref="AB36">IFERROR(INDEX('WIP-FDN'!$N$8:$N$279, MATCH(1, ('WIP-FDN'!$B$8:$B$279='Master Sheet '!B36)*1, 0)), "")</f>
        <v/>
      </c>
      <c r="AC36" s="81" t="str" cm="1">
        <f t="array" ref="AC36">IFERROR(IF(INDEX('WIP-FDN'!$L$8:$L$279, MATCH(1, ('WIP-FDN'!$B$8:$B$279=B36)*1, 0)) = "", "", INDEX('WIP-FDN'!$L$8:$L$279, MATCH(1, ('WIP-FDN'!$B$8:$B$279=B36)*1, 0))), "")</f>
        <v/>
      </c>
      <c r="AD36" s="81" t="str" cm="1">
        <f t="array" ref="AD36">IFERROR(IF(INDEX('WIP-FDN'!$M$8:$M$279, MATCH(1, ('WIP-FDN'!$B$8:$B$279=B36)*1, 0)) = "", "", INDEX('WIP-FDN'!$M$8:$M$279, MATCH(1, ('WIP-FDN'!$B$8:$B$279=B36)*1, 0))), "")</f>
        <v/>
      </c>
      <c r="AE36" s="9" t="str">
        <f t="shared" si="5"/>
        <v/>
      </c>
      <c r="AF36" s="9" t="str">
        <f>IFERROR(INDEX('WIP-ERC'!$E$8:$E$275,MATCH(B36, 'WIP-ERC'!$B$8:$B$275,0)),"")</f>
        <v/>
      </c>
      <c r="AG36" s="81" t="str">
        <f>IFERROR(IF(INDEX('WIP-ERC'!$G$8:$G$275,MATCH(B36,'WIP-ERC'!$B$8:$B$275,0))="","",(INDEX('WIP-ERC'!$G$8:$G$275,MATCH(B36,'WIP-ERC'!$B$8:$B$275,0)))),"")</f>
        <v/>
      </c>
      <c r="AH36" s="81" t="str">
        <f>IFERROR(IF(INDEX('WIP-ERC'!$H$8:$H$275,MATCH(B36,'WIP-ERC'!$B$8:$B$275,0))="","",(INDEX('WIP-ERC'!$H$8:$H$275,MATCH(B36,'WIP-ERC'!$B$8:$B$275,0)))),"")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50" t="str">
        <f t="shared" si="2"/>
        <v>D(30-45)+09</v>
      </c>
      <c r="BE36" s="334"/>
      <c r="BF36" s="334"/>
      <c r="BG36" s="334"/>
      <c r="BI36" s="9" t="str">
        <f>IFERROR(INDEX('WIP-FDN'!$D$8:$D$279,MATCH(B36, 'WIP-FDN'!$B$8:$B$279,0)),"")</f>
        <v/>
      </c>
      <c r="BJ36" s="34" t="str">
        <v/>
      </c>
      <c r="BK36" s="34"/>
    </row>
    <row r="37" spans="1:63" s="93" customFormat="1" ht="17.5" x14ac:dyDescent="0.35">
      <c r="A37" s="347">
        <f t="shared" si="3"/>
        <v>18</v>
      </c>
      <c r="B37" s="30" t="s">
        <v>848</v>
      </c>
      <c r="C37" s="30" t="s">
        <v>820</v>
      </c>
      <c r="D37" s="56" t="s">
        <v>849</v>
      </c>
      <c r="E37" s="96">
        <v>233.9</v>
      </c>
      <c r="F37" s="96">
        <v>233.9</v>
      </c>
      <c r="G37" s="26" t="str">
        <f>IFERROR(INDEX('WIP-FDN'!$D$8:$D$279,MATCH('Master Sheet '!B37, 'WIP-FDN'!$B$8:$B$279,0)),"")</f>
        <v/>
      </c>
      <c r="H37" s="29">
        <v>1</v>
      </c>
      <c r="I37" s="27"/>
      <c r="J37" s="27"/>
      <c r="K37" s="27"/>
      <c r="L37" s="27"/>
      <c r="M37" s="26" t="s">
        <v>53</v>
      </c>
      <c r="N37" s="27" t="s">
        <v>172</v>
      </c>
      <c r="O37" s="94" t="s">
        <v>1109</v>
      </c>
      <c r="P37" s="26" t="s">
        <v>53</v>
      </c>
      <c r="Q37" s="27" t="s">
        <v>172</v>
      </c>
      <c r="R37" s="94" t="s">
        <v>1109</v>
      </c>
      <c r="S37" s="359" t="s">
        <v>53</v>
      </c>
      <c r="T37" s="27" t="s">
        <v>172</v>
      </c>
      <c r="U37" s="360">
        <v>45726</v>
      </c>
      <c r="V37" s="34"/>
      <c r="W37" s="29" t="str">
        <f t="array" ref="W37">IF((Y37&lt;&gt;"")*(Z37=""), "WIP", IF((Y37&lt;&gt;"")*(Z37&lt;&gt;""), "Completed", ""))</f>
        <v/>
      </c>
      <c r="X37" s="9" t="str" cm="1">
        <f t="array" ref="X37">IFERROR(INDEX('WIP-FDN'!$E$8:$E$279, MATCH(1, ('WIP-FDN'!$B$8:$B$279='Master Sheet '!B37)*1, 0)), "")</f>
        <v/>
      </c>
      <c r="Y37" s="81" t="str" cm="1">
        <f t="array" ref="Y37">IFERROR(IF(INDEX('WIP-FDN'!$G$8:$G$279, MATCH(1, ('WIP-FDN'!$B$8:$B$279=B37)*1, 0)) = "", "", INDEX('WIP-FDN'!$G$8:$G$279, MATCH(1, ('WIP-FDN'!$B$8:$B$279=B37)*1, 0))), "")</f>
        <v/>
      </c>
      <c r="Z37" s="81" t="str" cm="1">
        <f t="array" ref="Z37">IFERROR(IF(INDEX('WIP-FDN'!$H$8:$H$279, MATCH(1, ('WIP-FDN'!$B$8:$B$279=B37)*1, 0)) = "", "", INDEX('WIP-FDN'!$H$8:$H$279, MATCH(1, ('WIP-FDN'!$B$8:$B$279=B37)*1, 0))), "")</f>
        <v/>
      </c>
      <c r="AA37" s="29" t="str">
        <f t="array" ref="AA37">IF((AC37&lt;&gt;"")*(AD37=""), "WIP", IF((AC37&lt;&gt;"")*(AD37&lt;&gt;""), "Completed", ""))</f>
        <v/>
      </c>
      <c r="AB37" s="9" t="str" cm="1">
        <f t="array" ref="AB37">IFERROR(INDEX('WIP-FDN'!$N$8:$N$279, MATCH(1, ('WIP-FDN'!$B$8:$B$279='Master Sheet '!B37)*1, 0)), "")</f>
        <v/>
      </c>
      <c r="AC37" s="81" t="str" cm="1">
        <f t="array" ref="AC37">IFERROR(IF(INDEX('WIP-FDN'!$L$8:$L$279, MATCH(1, ('WIP-FDN'!$B$8:$B$279=B37)*1, 0)) = "", "", INDEX('WIP-FDN'!$L$8:$L$279, MATCH(1, ('WIP-FDN'!$B$8:$B$279=B37)*1, 0))), "")</f>
        <v/>
      </c>
      <c r="AD37" s="81" t="str" cm="1">
        <f t="array" ref="AD37">IFERROR(IF(INDEX('WIP-FDN'!$M$8:$M$279, MATCH(1, ('WIP-FDN'!$B$8:$B$279=B37)*1, 0)) = "", "", INDEX('WIP-FDN'!$M$8:$M$279, MATCH(1, ('WIP-FDN'!$B$8:$B$279=B37)*1, 0))), "")</f>
        <v/>
      </c>
      <c r="AE37" s="9" t="str">
        <f t="shared" si="5"/>
        <v/>
      </c>
      <c r="AF37" s="9" t="str">
        <f>IFERROR(INDEX('WIP-ERC'!$E$8:$E$275,MATCH(B37, 'WIP-ERC'!$B$8:$B$275,0)),"")</f>
        <v/>
      </c>
      <c r="AG37" s="81" t="str">
        <f>IFERROR(IF(INDEX('WIP-ERC'!$G$8:$G$275,MATCH(B37,'WIP-ERC'!$B$8:$B$275,0))="","",(INDEX('WIP-ERC'!$G$8:$G$275,MATCH(B37,'WIP-ERC'!$B$8:$B$275,0)))),"")</f>
        <v/>
      </c>
      <c r="AH37" s="81" t="str">
        <f>IFERROR(IF(INDEX('WIP-ERC'!$H$8:$H$275,MATCH(B37,'WIP-ERC'!$B$8:$B$275,0))="","",(INDEX('WIP-ERC'!$H$8:$H$275,MATCH(B37,'WIP-ERC'!$B$8:$B$275,0)))),"")</f>
        <v/>
      </c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50" t="str">
        <f t="shared" si="2"/>
        <v>D(45-60)+00_1RC</v>
      </c>
      <c r="BE37" s="334"/>
      <c r="BF37" s="334"/>
      <c r="BG37" s="334"/>
      <c r="BI37" s="9" t="str">
        <f>IFERROR(INDEX('WIP-FDN'!$D$8:$D$279,MATCH(B37, 'WIP-FDN'!$B$8:$B$279,0)),"")</f>
        <v/>
      </c>
      <c r="BJ37" s="34" t="str">
        <v/>
      </c>
      <c r="BK37" s="34"/>
    </row>
    <row r="38" spans="1:63" s="12" customFormat="1" ht="17.5" x14ac:dyDescent="0.35">
      <c r="A38" s="347">
        <f t="shared" si="3"/>
        <v>19</v>
      </c>
      <c r="B38" s="30" t="s">
        <v>850</v>
      </c>
      <c r="C38" s="30" t="s">
        <v>817</v>
      </c>
      <c r="D38" s="56" t="s">
        <v>851</v>
      </c>
      <c r="E38" s="96">
        <v>146</v>
      </c>
      <c r="F38" s="96">
        <v>146</v>
      </c>
      <c r="G38" s="26" t="str">
        <f>IFERROR(INDEX('WIP-FDN'!$D$8:$D$279,MATCH('Master Sheet '!B38, 'WIP-FDN'!$B$8:$B$279,0)),"")</f>
        <v/>
      </c>
      <c r="H38" s="29"/>
      <c r="I38" s="27"/>
      <c r="J38" s="27"/>
      <c r="K38" s="27"/>
      <c r="L38" s="27"/>
      <c r="M38" s="26" t="s">
        <v>53</v>
      </c>
      <c r="N38" s="27" t="s">
        <v>172</v>
      </c>
      <c r="O38" s="94" t="s">
        <v>1109</v>
      </c>
      <c r="P38" s="26" t="s">
        <v>53</v>
      </c>
      <c r="Q38" s="27" t="s">
        <v>172</v>
      </c>
      <c r="R38" s="94" t="s">
        <v>1109</v>
      </c>
      <c r="S38" s="359" t="s">
        <v>53</v>
      </c>
      <c r="T38" s="27" t="s">
        <v>172</v>
      </c>
      <c r="U38" s="360">
        <v>45726</v>
      </c>
      <c r="V38" s="21"/>
      <c r="W38" s="29" t="str">
        <f t="array" ref="W38">IF((Y38&lt;&gt;"")*(Z38=""), "WIP", IF((Y38&lt;&gt;"")*(Z38&lt;&gt;""), "Completed", ""))</f>
        <v/>
      </c>
      <c r="X38" s="9" t="str" cm="1">
        <f t="array" ref="X38">IFERROR(INDEX('WIP-FDN'!$E$8:$E$279, MATCH(1, ('WIP-FDN'!$B$8:$B$279='Master Sheet '!B38)*1, 0)), "")</f>
        <v/>
      </c>
      <c r="Y38" s="81" t="str" cm="1">
        <f t="array" ref="Y38">IFERROR(IF(INDEX('WIP-FDN'!$G$8:$G$279, MATCH(1, ('WIP-FDN'!$B$8:$B$279=B38)*1, 0)) = "", "", INDEX('WIP-FDN'!$G$8:$G$279, MATCH(1, ('WIP-FDN'!$B$8:$B$279=B38)*1, 0))), "")</f>
        <v/>
      </c>
      <c r="Z38" s="81" t="str" cm="1">
        <f t="array" ref="Z38">IFERROR(IF(INDEX('WIP-FDN'!$H$8:$H$279, MATCH(1, ('WIP-FDN'!$B$8:$B$279=B38)*1, 0)) = "", "", INDEX('WIP-FDN'!$H$8:$H$279, MATCH(1, ('WIP-FDN'!$B$8:$B$279=B38)*1, 0))), "")</f>
        <v/>
      </c>
      <c r="AA38" s="29" t="str">
        <f t="array" ref="AA38">IF((AC38&lt;&gt;"")*(AD38=""), "WIP", IF((AC38&lt;&gt;"")*(AD38&lt;&gt;""), "Completed", ""))</f>
        <v/>
      </c>
      <c r="AB38" s="9" t="str" cm="1">
        <f t="array" ref="AB38">IFERROR(INDEX('WIP-FDN'!$N$8:$N$279, MATCH(1, ('WIP-FDN'!$B$8:$B$279='Master Sheet '!B38)*1, 0)), "")</f>
        <v/>
      </c>
      <c r="AC38" s="81" t="str" cm="1">
        <f t="array" ref="AC38">IFERROR(IF(INDEX('WIP-FDN'!$L$8:$L$279, MATCH(1, ('WIP-FDN'!$B$8:$B$279=B38)*1, 0)) = "", "", INDEX('WIP-FDN'!$L$8:$L$279, MATCH(1, ('WIP-FDN'!$B$8:$B$279=B38)*1, 0))), "")</f>
        <v/>
      </c>
      <c r="AD38" s="81" t="str" cm="1">
        <f t="array" ref="AD38">IFERROR(IF(INDEX('WIP-FDN'!$M$8:$M$279, MATCH(1, ('WIP-FDN'!$B$8:$B$279=B38)*1, 0)) = "", "", INDEX('WIP-FDN'!$M$8:$M$279, MATCH(1, ('WIP-FDN'!$B$8:$B$279=B38)*1, 0))), "")</f>
        <v/>
      </c>
      <c r="AE38" s="9" t="str">
        <f t="shared" si="5"/>
        <v/>
      </c>
      <c r="AF38" s="9" t="str">
        <f>IFERROR(INDEX('WIP-ERC'!$E$8:$E$275,MATCH(B38, 'WIP-ERC'!$B$8:$B$275,0)),"")</f>
        <v/>
      </c>
      <c r="AG38" s="81" t="str">
        <f>IFERROR(IF(INDEX('WIP-ERC'!$G$8:$G$275,MATCH(B38,'WIP-ERC'!$B$8:$B$275,0))="","",(INDEX('WIP-ERC'!$G$8:$G$275,MATCH(B38,'WIP-ERC'!$B$8:$B$275,0)))),"")</f>
        <v/>
      </c>
      <c r="AH38" s="81" t="str">
        <f>IFERROR(IF(INDEX('WIP-ERC'!$H$8:$H$275,MATCH(B38,'WIP-ERC'!$B$8:$B$275,0))="","",(INDEX('WIP-ERC'!$H$8:$H$275,MATCH(B38,'WIP-ERC'!$B$8:$B$275,0)))),"")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350" t="str">
        <f t="shared" si="2"/>
        <v>C(15-30)+00</v>
      </c>
      <c r="BE38" s="334"/>
      <c r="BF38" s="334"/>
      <c r="BG38" s="334"/>
      <c r="BI38" s="9" t="str">
        <f>IFERROR(INDEX('WIP-FDN'!$D$8:$D$279,MATCH(B38, 'WIP-FDN'!$B$8:$B$279,0)),"")</f>
        <v/>
      </c>
      <c r="BJ38" s="21" t="str">
        <v/>
      </c>
      <c r="BK38" s="21"/>
    </row>
    <row r="39" spans="1:63" s="12" customFormat="1" ht="17.5" x14ac:dyDescent="0.35">
      <c r="A39" s="347">
        <f t="shared" si="3"/>
        <v>20</v>
      </c>
      <c r="B39" s="30" t="s">
        <v>654</v>
      </c>
      <c r="C39" s="30" t="s">
        <v>820</v>
      </c>
      <c r="D39" s="56" t="s">
        <v>852</v>
      </c>
      <c r="E39" s="96">
        <v>201.4</v>
      </c>
      <c r="F39" s="96">
        <v>201.4</v>
      </c>
      <c r="G39" s="26" t="str">
        <f>IFERROR(INDEX('WIP-FDN'!$D$8:$D$279,MATCH('Master Sheet '!B39, 'WIP-FDN'!$B$8:$B$279,0)),"")</f>
        <v/>
      </c>
      <c r="H39" s="29"/>
      <c r="I39" s="27"/>
      <c r="J39" s="27"/>
      <c r="K39" s="27"/>
      <c r="L39" s="27"/>
      <c r="M39" s="26" t="s">
        <v>53</v>
      </c>
      <c r="N39" s="27" t="s">
        <v>172</v>
      </c>
      <c r="O39" s="94" t="s">
        <v>1109</v>
      </c>
      <c r="P39" s="26" t="s">
        <v>53</v>
      </c>
      <c r="Q39" s="27" t="s">
        <v>172</v>
      </c>
      <c r="R39" s="94" t="s">
        <v>1109</v>
      </c>
      <c r="S39" s="359" t="s">
        <v>53</v>
      </c>
      <c r="T39" s="27" t="s">
        <v>172</v>
      </c>
      <c r="U39" s="360">
        <v>45726</v>
      </c>
      <c r="V39" s="21"/>
      <c r="W39" s="29" t="str">
        <f t="array" ref="W39">IF((Y39&lt;&gt;"")*(Z39=""), "WIP", IF((Y39&lt;&gt;"")*(Z39&lt;&gt;""), "Completed", ""))</f>
        <v/>
      </c>
      <c r="X39" s="9" t="str" cm="1">
        <f t="array" ref="X39">IFERROR(INDEX('WIP-FDN'!$E$8:$E$279, MATCH(1, ('WIP-FDN'!$B$8:$B$279='Master Sheet '!B39)*1, 0)), "")</f>
        <v/>
      </c>
      <c r="Y39" s="81" t="str" cm="1">
        <f t="array" ref="Y39">IFERROR(IF(INDEX('WIP-FDN'!$G$8:$G$279, MATCH(1, ('WIP-FDN'!$B$8:$B$279=B39)*1, 0)) = "", "", INDEX('WIP-FDN'!$G$8:$G$279, MATCH(1, ('WIP-FDN'!$B$8:$B$279=B39)*1, 0))), "")</f>
        <v/>
      </c>
      <c r="Z39" s="81" t="str" cm="1">
        <f t="array" ref="Z39">IFERROR(IF(INDEX('WIP-FDN'!$H$8:$H$279, MATCH(1, ('WIP-FDN'!$B$8:$B$279=B39)*1, 0)) = "", "", INDEX('WIP-FDN'!$H$8:$H$279, MATCH(1, ('WIP-FDN'!$B$8:$B$279=B39)*1, 0))), "")</f>
        <v/>
      </c>
      <c r="AA39" s="29" t="str">
        <f t="array" ref="AA39">IF((AC39&lt;&gt;"")*(AD39=""), "WIP", IF((AC39&lt;&gt;"")*(AD39&lt;&gt;""), "Completed", ""))</f>
        <v/>
      </c>
      <c r="AB39" s="9" t="str" cm="1">
        <f t="array" ref="AB39">IFERROR(INDEX('WIP-FDN'!$N$8:$N$279, MATCH(1, ('WIP-FDN'!$B$8:$B$279='Master Sheet '!B39)*1, 0)), "")</f>
        <v/>
      </c>
      <c r="AC39" s="81" t="str" cm="1">
        <f t="array" ref="AC39">IFERROR(IF(INDEX('WIP-FDN'!$L$8:$L$279, MATCH(1, ('WIP-FDN'!$B$8:$B$279=B39)*1, 0)) = "", "", INDEX('WIP-FDN'!$L$8:$L$279, MATCH(1, ('WIP-FDN'!$B$8:$B$279=B39)*1, 0))), "")</f>
        <v/>
      </c>
      <c r="AD39" s="81" t="str" cm="1">
        <f t="array" ref="AD39">IFERROR(IF(INDEX('WIP-FDN'!$M$8:$M$279, MATCH(1, ('WIP-FDN'!$B$8:$B$279=B39)*1, 0)) = "", "", INDEX('WIP-FDN'!$M$8:$M$279, MATCH(1, ('WIP-FDN'!$B$8:$B$279=B39)*1, 0))), "")</f>
        <v/>
      </c>
      <c r="AE39" s="9" t="str">
        <f t="shared" si="5"/>
        <v/>
      </c>
      <c r="AF39" s="9" t="str">
        <f>IFERROR(INDEX('WIP-ERC'!$E$8:$E$275,MATCH(B39, 'WIP-ERC'!$B$8:$B$275,0)),"")</f>
        <v/>
      </c>
      <c r="AG39" s="81" t="str">
        <f>IFERROR(IF(INDEX('WIP-ERC'!$G$8:$G$275,MATCH(B39,'WIP-ERC'!$B$8:$B$275,0))="","",(INDEX('WIP-ERC'!$G$8:$G$275,MATCH(B39,'WIP-ERC'!$B$8:$B$275,0)))),"")</f>
        <v/>
      </c>
      <c r="AH39" s="81" t="str">
        <f>IFERROR(IF(INDEX('WIP-ERC'!$H$8:$H$275,MATCH(B39,'WIP-ERC'!$B$8:$B$275,0))="","",(INDEX('WIP-ERC'!$H$8:$H$275,MATCH(B39,'WIP-ERC'!$B$8:$B$275,0)))),"")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350" t="str">
        <f t="shared" si="2"/>
        <v>D(45-60)+00</v>
      </c>
      <c r="BE39" s="334"/>
      <c r="BF39" s="334"/>
      <c r="BG39" s="334"/>
      <c r="BI39" s="9" t="str">
        <f>IFERROR(INDEX('WIP-FDN'!$D$8:$D$279,MATCH(B39, 'WIP-FDN'!$B$8:$B$279,0)),"")</f>
        <v/>
      </c>
      <c r="BJ39" s="21" t="str">
        <v/>
      </c>
      <c r="BK39" s="21"/>
    </row>
    <row r="40" spans="1:63" s="12" customFormat="1" ht="17.5" x14ac:dyDescent="0.35">
      <c r="A40" s="347">
        <f t="shared" si="3"/>
        <v>21</v>
      </c>
      <c r="B40" s="30" t="s">
        <v>347</v>
      </c>
      <c r="C40" s="30" t="s">
        <v>853</v>
      </c>
      <c r="D40" s="56" t="s">
        <v>818</v>
      </c>
      <c r="E40" s="96">
        <v>382.6</v>
      </c>
      <c r="F40" s="96">
        <v>382.6</v>
      </c>
      <c r="G40" s="26" t="str">
        <f>IFERROR(INDEX('WIP-FDN'!$D$8:$D$279,MATCH('Master Sheet '!B40, 'WIP-FDN'!$B$8:$B$279,0)),"")</f>
        <v/>
      </c>
      <c r="H40" s="29"/>
      <c r="I40" s="27"/>
      <c r="J40" s="27"/>
      <c r="K40" s="27"/>
      <c r="L40" s="27"/>
      <c r="M40" s="26" t="s">
        <v>53</v>
      </c>
      <c r="N40" s="27" t="s">
        <v>172</v>
      </c>
      <c r="O40" s="94" t="s">
        <v>1109</v>
      </c>
      <c r="P40" s="26" t="s">
        <v>53</v>
      </c>
      <c r="Q40" s="27" t="s">
        <v>172</v>
      </c>
      <c r="R40" s="94" t="s">
        <v>1109</v>
      </c>
      <c r="S40" s="359" t="s">
        <v>53</v>
      </c>
      <c r="T40" s="27" t="s">
        <v>172</v>
      </c>
      <c r="U40" s="360">
        <v>45726</v>
      </c>
      <c r="V40" s="21"/>
      <c r="W40" s="29" t="str">
        <f t="array" ref="W40">IF((Y40&lt;&gt;"")*(Z40=""), "WIP", IF((Y40&lt;&gt;"")*(Z40&lt;&gt;""), "Completed", ""))</f>
        <v/>
      </c>
      <c r="X40" s="9" t="str" cm="1">
        <f t="array" ref="X40">IFERROR(INDEX('WIP-FDN'!$E$8:$E$279, MATCH(1, ('WIP-FDN'!$B$8:$B$279='Master Sheet '!B40)*1, 0)), "")</f>
        <v/>
      </c>
      <c r="Y40" s="81" t="str" cm="1">
        <f t="array" ref="Y40">IFERROR(IF(INDEX('WIP-FDN'!$G$8:$G$279, MATCH(1, ('WIP-FDN'!$B$8:$B$279=B40)*1, 0)) = "", "", INDEX('WIP-FDN'!$G$8:$G$279, MATCH(1, ('WIP-FDN'!$B$8:$B$279=B40)*1, 0))), "")</f>
        <v/>
      </c>
      <c r="Z40" s="81" t="str" cm="1">
        <f t="array" ref="Z40">IFERROR(IF(INDEX('WIP-FDN'!$H$8:$H$279, MATCH(1, ('WIP-FDN'!$B$8:$B$279=B40)*1, 0)) = "", "", INDEX('WIP-FDN'!$H$8:$H$279, MATCH(1, ('WIP-FDN'!$B$8:$B$279=B40)*1, 0))), "")</f>
        <v/>
      </c>
      <c r="AA40" s="29" t="str">
        <f t="array" ref="AA40">IF((AC40&lt;&gt;"")*(AD40=""), "WIP", IF((AC40&lt;&gt;"")*(AD40&lt;&gt;""), "Completed", ""))</f>
        <v/>
      </c>
      <c r="AB40" s="9" t="str" cm="1">
        <f t="array" ref="AB40">IFERROR(INDEX('WIP-FDN'!$N$8:$N$279, MATCH(1, ('WIP-FDN'!$B$8:$B$279='Master Sheet '!B40)*1, 0)), "")</f>
        <v/>
      </c>
      <c r="AC40" s="81" t="str" cm="1">
        <f t="array" ref="AC40">IFERROR(IF(INDEX('WIP-FDN'!$L$8:$L$279, MATCH(1, ('WIP-FDN'!$B$8:$B$279=B40)*1, 0)) = "", "", INDEX('WIP-FDN'!$L$8:$L$279, MATCH(1, ('WIP-FDN'!$B$8:$B$279=B40)*1, 0))), "")</f>
        <v/>
      </c>
      <c r="AD40" s="81" t="str" cm="1">
        <f t="array" ref="AD40">IFERROR(IF(INDEX('WIP-FDN'!$M$8:$M$279, MATCH(1, ('WIP-FDN'!$B$8:$B$279=B40)*1, 0)) = "", "", INDEX('WIP-FDN'!$M$8:$M$279, MATCH(1, ('WIP-FDN'!$B$8:$B$279=B40)*1, 0))), "")</f>
        <v/>
      </c>
      <c r="AE40" s="9" t="str">
        <f t="shared" si="5"/>
        <v/>
      </c>
      <c r="AF40" s="9" t="str">
        <f>IFERROR(INDEX('WIP-ERC'!$E$8:$E$275,MATCH(B40, 'WIP-ERC'!$B$8:$B$275,0)),"")</f>
        <v/>
      </c>
      <c r="AG40" s="81" t="str">
        <f>IFERROR(IF(INDEX('WIP-ERC'!$G$8:$G$275,MATCH(B40,'WIP-ERC'!$B$8:$B$275,0))="","",(INDEX('WIP-ERC'!$G$8:$G$275,MATCH(B40,'WIP-ERC'!$B$8:$B$275,0)))),"")</f>
        <v/>
      </c>
      <c r="AH40" s="81" t="str">
        <f>IFERROR(IF(INDEX('WIP-ERC'!$H$8:$H$275,MATCH(B40,'WIP-ERC'!$B$8:$B$275,0))="","",(INDEX('WIP-ERC'!$H$8:$H$275,MATCH(B40,'WIP-ERC'!$B$8:$B$275,0)))),"")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350" t="str">
        <f t="shared" si="2"/>
        <v>A(00-02)+06</v>
      </c>
      <c r="BE40" s="334"/>
      <c r="BF40" s="334"/>
      <c r="BG40" s="334"/>
      <c r="BI40" s="9" t="str">
        <f>IFERROR(INDEX('WIP-FDN'!$D$8:$D$279,MATCH(B40, 'WIP-FDN'!$B$8:$B$279,0)),"")</f>
        <v/>
      </c>
      <c r="BJ40" s="21" t="str">
        <v/>
      </c>
      <c r="BK40" s="21"/>
    </row>
    <row r="41" spans="1:63" s="12" customFormat="1" ht="17.5" x14ac:dyDescent="0.35">
      <c r="A41" s="347">
        <f t="shared" si="3"/>
        <v>22</v>
      </c>
      <c r="B41" s="30" t="s">
        <v>854</v>
      </c>
      <c r="C41" s="30" t="s">
        <v>820</v>
      </c>
      <c r="D41" s="56" t="s">
        <v>855</v>
      </c>
      <c r="E41" s="96">
        <v>274</v>
      </c>
      <c r="F41" s="96">
        <v>274</v>
      </c>
      <c r="G41" s="26" t="str">
        <f>IFERROR(INDEX('WIP-FDN'!$D$8:$D$279,MATCH('Master Sheet '!B41, 'WIP-FDN'!$B$8:$B$279,0)),"")</f>
        <v/>
      </c>
      <c r="H41" s="29"/>
      <c r="I41" s="27"/>
      <c r="J41" s="27"/>
      <c r="K41" s="27"/>
      <c r="L41" s="27"/>
      <c r="M41" s="26" t="s">
        <v>53</v>
      </c>
      <c r="N41" s="27" t="s">
        <v>172</v>
      </c>
      <c r="O41" s="94" t="s">
        <v>1109</v>
      </c>
      <c r="P41" s="26" t="s">
        <v>53</v>
      </c>
      <c r="Q41" s="27" t="s">
        <v>172</v>
      </c>
      <c r="R41" s="94" t="s">
        <v>1109</v>
      </c>
      <c r="S41" s="359" t="s">
        <v>53</v>
      </c>
      <c r="T41" s="27" t="s">
        <v>172</v>
      </c>
      <c r="U41" s="360">
        <v>45726</v>
      </c>
      <c r="V41" s="21"/>
      <c r="W41" s="29" t="str">
        <f t="array" ref="W41">IF((Y41&lt;&gt;"")*(Z41=""), "WIP", IF((Y41&lt;&gt;"")*(Z41&lt;&gt;""), "Completed", ""))</f>
        <v/>
      </c>
      <c r="X41" s="9" t="str" cm="1">
        <f t="array" ref="X41">IFERROR(INDEX('WIP-FDN'!$E$8:$E$279, MATCH(1, ('WIP-FDN'!$B$8:$B$279='Master Sheet '!B41)*1, 0)), "")</f>
        <v/>
      </c>
      <c r="Y41" s="81" t="str" cm="1">
        <f t="array" ref="Y41">IFERROR(IF(INDEX('WIP-FDN'!$G$8:$G$279, MATCH(1, ('WIP-FDN'!$B$8:$B$279=B41)*1, 0)) = "", "", INDEX('WIP-FDN'!$G$8:$G$279, MATCH(1, ('WIP-FDN'!$B$8:$B$279=B41)*1, 0))), "")</f>
        <v/>
      </c>
      <c r="Z41" s="81" t="str" cm="1">
        <f t="array" ref="Z41">IFERROR(IF(INDEX('WIP-FDN'!$H$8:$H$279, MATCH(1, ('WIP-FDN'!$B$8:$B$279=B41)*1, 0)) = "", "", INDEX('WIP-FDN'!$H$8:$H$279, MATCH(1, ('WIP-FDN'!$B$8:$B$279=B41)*1, 0))), "")</f>
        <v/>
      </c>
      <c r="AA41" s="29" t="str">
        <f t="array" ref="AA41">IF((AC41&lt;&gt;"")*(AD41=""), "WIP", IF((AC41&lt;&gt;"")*(AD41&lt;&gt;""), "Completed", ""))</f>
        <v/>
      </c>
      <c r="AB41" s="9" t="str" cm="1">
        <f t="array" ref="AB41">IFERROR(INDEX('WIP-FDN'!$N$8:$N$279, MATCH(1, ('WIP-FDN'!$B$8:$B$279='Master Sheet '!B41)*1, 0)), "")</f>
        <v/>
      </c>
      <c r="AC41" s="81" t="str" cm="1">
        <f t="array" ref="AC41">IFERROR(IF(INDEX('WIP-FDN'!$L$8:$L$279, MATCH(1, ('WIP-FDN'!$B$8:$B$279=B41)*1, 0)) = "", "", INDEX('WIP-FDN'!$L$8:$L$279, MATCH(1, ('WIP-FDN'!$B$8:$B$279=B41)*1, 0))), "")</f>
        <v/>
      </c>
      <c r="AD41" s="81" t="str" cm="1">
        <f t="array" ref="AD41">IFERROR(IF(INDEX('WIP-FDN'!$M$8:$M$279, MATCH(1, ('WIP-FDN'!$B$8:$B$279=B41)*1, 0)) = "", "", INDEX('WIP-FDN'!$M$8:$M$279, MATCH(1, ('WIP-FDN'!$B$8:$B$279=B41)*1, 0))), "")</f>
        <v/>
      </c>
      <c r="AE41" s="9" t="str">
        <f t="shared" si="5"/>
        <v/>
      </c>
      <c r="AF41" s="9" t="str">
        <f>IFERROR(INDEX('WIP-ERC'!$E$8:$E$275,MATCH(B41, 'WIP-ERC'!$B$8:$B$275,0)),"")</f>
        <v/>
      </c>
      <c r="AG41" s="81" t="str">
        <f>IFERROR(IF(INDEX('WIP-ERC'!$G$8:$G$275,MATCH(B41,'WIP-ERC'!$B$8:$B$275,0))="","",(INDEX('WIP-ERC'!$G$8:$G$275,MATCH(B41,'WIP-ERC'!$B$8:$B$275,0)))),"")</f>
        <v/>
      </c>
      <c r="AH41" s="81" t="str">
        <f>IFERROR(IF(INDEX('WIP-ERC'!$H$8:$H$275,MATCH(B41,'WIP-ERC'!$B$8:$B$275,0))="","",(INDEX('WIP-ERC'!$H$8:$H$275,MATCH(B41,'WIP-ERC'!$B$8:$B$275,0)))),"")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350" t="str">
        <f t="shared" si="2"/>
        <v>D(45-60)+00</v>
      </c>
      <c r="BE41" s="334"/>
      <c r="BF41" s="334"/>
      <c r="BG41" s="334"/>
      <c r="BI41" s="9" t="str">
        <f>IFERROR(INDEX('WIP-FDN'!$D$8:$D$279,MATCH(B41, 'WIP-FDN'!$B$8:$B$279,0)),"")</f>
        <v/>
      </c>
      <c r="BJ41" s="21" t="str">
        <v/>
      </c>
      <c r="BK41" s="21"/>
    </row>
    <row r="42" spans="1:63" s="12" customFormat="1" ht="17.5" x14ac:dyDescent="0.35">
      <c r="A42" s="347">
        <f t="shared" si="3"/>
        <v>23</v>
      </c>
      <c r="B42" s="30" t="s">
        <v>658</v>
      </c>
      <c r="C42" s="30" t="s">
        <v>820</v>
      </c>
      <c r="D42" s="56" t="s">
        <v>856</v>
      </c>
      <c r="E42" s="96">
        <v>304.89999999999998</v>
      </c>
      <c r="F42" s="96">
        <v>304.89999999999998</v>
      </c>
      <c r="G42" s="26" t="str">
        <f>IFERROR(INDEX('WIP-FDN'!$D$8:$D$279,MATCH('Master Sheet '!B42, 'WIP-FDN'!$B$8:$B$279,0)),"")</f>
        <v/>
      </c>
      <c r="H42" s="29"/>
      <c r="I42" s="27"/>
      <c r="J42" s="27"/>
      <c r="K42" s="27"/>
      <c r="L42" s="94"/>
      <c r="M42" s="26" t="s">
        <v>53</v>
      </c>
      <c r="N42" s="27" t="s">
        <v>172</v>
      </c>
      <c r="O42" s="94" t="s">
        <v>1109</v>
      </c>
      <c r="P42" s="26" t="s">
        <v>53</v>
      </c>
      <c r="Q42" s="27" t="s">
        <v>172</v>
      </c>
      <c r="R42" s="94" t="s">
        <v>1109</v>
      </c>
      <c r="S42" s="359" t="s">
        <v>53</v>
      </c>
      <c r="T42" s="27" t="s">
        <v>172</v>
      </c>
      <c r="U42" s="360">
        <v>45726</v>
      </c>
      <c r="V42" s="21"/>
      <c r="W42" s="29" t="str">
        <f t="array" ref="W42">IF((Y42&lt;&gt;"")*(Z42=""), "WIP", IF((Y42&lt;&gt;"")*(Z42&lt;&gt;""), "Completed", ""))</f>
        <v/>
      </c>
      <c r="X42" s="9" t="str" cm="1">
        <f t="array" ref="X42">IFERROR(INDEX('WIP-FDN'!$E$8:$E$279, MATCH(1, ('WIP-FDN'!$B$8:$B$279='Master Sheet '!B42)*1, 0)), "")</f>
        <v/>
      </c>
      <c r="Y42" s="81" t="str" cm="1">
        <f t="array" ref="Y42">IFERROR(IF(INDEX('WIP-FDN'!$G$8:$G$279, MATCH(1, ('WIP-FDN'!$B$8:$B$279=B42)*1, 0)) = "", "", INDEX('WIP-FDN'!$G$8:$G$279, MATCH(1, ('WIP-FDN'!$B$8:$B$279=B42)*1, 0))), "")</f>
        <v/>
      </c>
      <c r="Z42" s="81" t="str" cm="1">
        <f t="array" ref="Z42">IFERROR(IF(INDEX('WIP-FDN'!$H$8:$H$279, MATCH(1, ('WIP-FDN'!$B$8:$B$279=B42)*1, 0)) = "", "", INDEX('WIP-FDN'!$H$8:$H$279, MATCH(1, ('WIP-FDN'!$B$8:$B$279=B42)*1, 0))), "")</f>
        <v/>
      </c>
      <c r="AA42" s="29" t="str">
        <f t="array" ref="AA42">IF((AC42&lt;&gt;"")*(AD42=""), "WIP", IF((AC42&lt;&gt;"")*(AD42&lt;&gt;""), "Completed", ""))</f>
        <v/>
      </c>
      <c r="AB42" s="9" t="str" cm="1">
        <f t="array" ref="AB42">IFERROR(INDEX('WIP-FDN'!$N$8:$N$279, MATCH(1, ('WIP-FDN'!$B$8:$B$279='Master Sheet '!B42)*1, 0)), "")</f>
        <v/>
      </c>
      <c r="AC42" s="81" t="str" cm="1">
        <f t="array" ref="AC42">IFERROR(IF(INDEX('WIP-FDN'!$L$8:$L$279, MATCH(1, ('WIP-FDN'!$B$8:$B$279=B42)*1, 0)) = "", "", INDEX('WIP-FDN'!$L$8:$L$279, MATCH(1, ('WIP-FDN'!$B$8:$B$279=B42)*1, 0))), "")</f>
        <v/>
      </c>
      <c r="AD42" s="81" t="str" cm="1">
        <f t="array" ref="AD42">IFERROR(IF(INDEX('WIP-FDN'!$M$8:$M$279, MATCH(1, ('WIP-FDN'!$B$8:$B$279=B42)*1, 0)) = "", "", INDEX('WIP-FDN'!$M$8:$M$279, MATCH(1, ('WIP-FDN'!$B$8:$B$279=B42)*1, 0))), "")</f>
        <v/>
      </c>
      <c r="AE42" s="9" t="str">
        <f t="shared" si="5"/>
        <v/>
      </c>
      <c r="AF42" s="9" t="str">
        <f>IFERROR(INDEX('WIP-ERC'!$E$8:$E$275,MATCH(B42, 'WIP-ERC'!$B$8:$B$275,0)),"")</f>
        <v/>
      </c>
      <c r="AG42" s="81" t="str">
        <f>IFERROR(IF(INDEX('WIP-ERC'!$G$8:$G$275,MATCH(B42,'WIP-ERC'!$B$8:$B$275,0))="","",(INDEX('WIP-ERC'!$G$8:$G$275,MATCH(B42,'WIP-ERC'!$B$8:$B$275,0)))),"")</f>
        <v/>
      </c>
      <c r="AH42" s="81" t="str">
        <f>IFERROR(IF(INDEX('WIP-ERC'!$H$8:$H$275,MATCH(B42,'WIP-ERC'!$B$8:$B$275,0))="","",(INDEX('WIP-ERC'!$H$8:$H$275,MATCH(B42,'WIP-ERC'!$B$8:$B$275,0)))),"")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350" t="str">
        <f t="shared" si="2"/>
        <v>D(45-60)+00</v>
      </c>
      <c r="BE42" s="334"/>
      <c r="BF42" s="334"/>
      <c r="BG42" s="334"/>
      <c r="BI42" s="9" t="str">
        <f>IFERROR(INDEX('WIP-FDN'!$D$8:$D$279,MATCH(B42, 'WIP-FDN'!$B$8:$B$279,0)),"")</f>
        <v/>
      </c>
      <c r="BJ42" s="21" t="str">
        <v/>
      </c>
      <c r="BK42" s="21"/>
    </row>
    <row r="43" spans="1:63" s="12" customFormat="1" ht="17.5" x14ac:dyDescent="0.35">
      <c r="A43" s="347">
        <f t="shared" si="3"/>
        <v>24</v>
      </c>
      <c r="B43" s="30" t="s">
        <v>857</v>
      </c>
      <c r="C43" s="30" t="s">
        <v>820</v>
      </c>
      <c r="D43" s="56" t="s">
        <v>1234</v>
      </c>
      <c r="E43" s="96">
        <v>65.3</v>
      </c>
      <c r="F43" s="96">
        <v>65.3</v>
      </c>
      <c r="G43" s="26" t="str">
        <f>IFERROR(INDEX('WIP-FDN'!$D$8:$D$279,MATCH('Master Sheet '!B43, 'WIP-FDN'!$B$8:$B$279,0)),"")</f>
        <v/>
      </c>
      <c r="H43" s="29">
        <v>1</v>
      </c>
      <c r="I43" s="27"/>
      <c r="J43" s="27"/>
      <c r="K43" s="27"/>
      <c r="L43" s="27"/>
      <c r="M43" s="26" t="s">
        <v>53</v>
      </c>
      <c r="N43" s="27" t="s">
        <v>172</v>
      </c>
      <c r="O43" s="94" t="s">
        <v>1109</v>
      </c>
      <c r="P43" s="26" t="s">
        <v>53</v>
      </c>
      <c r="Q43" s="27" t="s">
        <v>172</v>
      </c>
      <c r="R43" s="94" t="s">
        <v>1109</v>
      </c>
      <c r="S43" s="359" t="s">
        <v>53</v>
      </c>
      <c r="T43" s="27" t="s">
        <v>172</v>
      </c>
      <c r="U43" s="360">
        <v>45726</v>
      </c>
      <c r="V43" s="21"/>
      <c r="W43" s="29" t="str">
        <f t="array" ref="W43">IF((Y43&lt;&gt;"")*(Z43=""), "WIP", IF((Y43&lt;&gt;"")*(Z43&lt;&gt;""), "Completed", ""))</f>
        <v/>
      </c>
      <c r="X43" s="9" t="str" cm="1">
        <f t="array" ref="X43">IFERROR(INDEX('WIP-FDN'!$E$8:$E$279, MATCH(1, ('WIP-FDN'!$B$8:$B$279='Master Sheet '!B43)*1, 0)), "")</f>
        <v/>
      </c>
      <c r="Y43" s="81" t="str" cm="1">
        <f t="array" ref="Y43">IFERROR(IF(INDEX('WIP-FDN'!$G$8:$G$279, MATCH(1, ('WIP-FDN'!$B$8:$B$279=B43)*1, 0)) = "", "", INDEX('WIP-FDN'!$G$8:$G$279, MATCH(1, ('WIP-FDN'!$B$8:$B$279=B43)*1, 0))), "")</f>
        <v/>
      </c>
      <c r="Z43" s="81" t="str" cm="1">
        <f t="array" ref="Z43">IFERROR(IF(INDEX('WIP-FDN'!$H$8:$H$279, MATCH(1, ('WIP-FDN'!$B$8:$B$279=B43)*1, 0)) = "", "", INDEX('WIP-FDN'!$H$8:$H$279, MATCH(1, ('WIP-FDN'!$B$8:$B$279=B43)*1, 0))), "")</f>
        <v/>
      </c>
      <c r="AA43" s="29" t="str">
        <f t="array" ref="AA43">IF((AC43&lt;&gt;"")*(AD43=""), "WIP", IF((AC43&lt;&gt;"")*(AD43&lt;&gt;""), "Completed", ""))</f>
        <v/>
      </c>
      <c r="AB43" s="9" t="str" cm="1">
        <f t="array" ref="AB43">IFERROR(INDEX('WIP-FDN'!$N$8:$N$279, MATCH(1, ('WIP-FDN'!$B$8:$B$279='Master Sheet '!B43)*1, 0)), "")</f>
        <v/>
      </c>
      <c r="AC43" s="81" t="str" cm="1">
        <f t="array" ref="AC43">IFERROR(IF(INDEX('WIP-FDN'!$L$8:$L$279, MATCH(1, ('WIP-FDN'!$B$8:$B$279=B43)*1, 0)) = "", "", INDEX('WIP-FDN'!$L$8:$L$279, MATCH(1, ('WIP-FDN'!$B$8:$B$279=B43)*1, 0))), "")</f>
        <v/>
      </c>
      <c r="AD43" s="81" t="str" cm="1">
        <f t="array" ref="AD43">IFERROR(IF(INDEX('WIP-FDN'!$M$8:$M$279, MATCH(1, ('WIP-FDN'!$B$8:$B$279=B43)*1, 0)) = "", "", INDEX('WIP-FDN'!$M$8:$M$279, MATCH(1, ('WIP-FDN'!$B$8:$B$279=B43)*1, 0))), "")</f>
        <v/>
      </c>
      <c r="AE43" s="9" t="str">
        <f t="shared" si="5"/>
        <v/>
      </c>
      <c r="AF43" s="9" t="str">
        <f>IFERROR(INDEX('WIP-ERC'!$E$8:$E$275,MATCH(B43, 'WIP-ERC'!$B$8:$B$275,0)),"")</f>
        <v/>
      </c>
      <c r="AG43" s="81" t="str">
        <f>IFERROR(IF(INDEX('WIP-ERC'!$G$8:$G$275,MATCH(B43,'WIP-ERC'!$B$8:$B$275,0))="","",(INDEX('WIP-ERC'!$G$8:$G$275,MATCH(B43,'WIP-ERC'!$B$8:$B$275,0)))),"")</f>
        <v/>
      </c>
      <c r="AH43" s="81" t="str">
        <f>IFERROR(IF(INDEX('WIP-ERC'!$H$8:$H$275,MATCH(B43,'WIP-ERC'!$B$8:$B$275,0))="","",(INDEX('WIP-ERC'!$H$8:$H$275,MATCH(B43,'WIP-ERC'!$B$8:$B$275,0)))),"")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350" t="str">
        <f t="shared" si="2"/>
        <v>D(45-60)+00_1RC</v>
      </c>
      <c r="BE43" s="334"/>
      <c r="BF43" s="334"/>
      <c r="BG43" s="334"/>
      <c r="BI43" s="9" t="str">
        <f>IFERROR(INDEX('WIP-FDN'!$D$8:$D$279,MATCH(B43, 'WIP-FDN'!$B$8:$B$279,0)),"")</f>
        <v/>
      </c>
      <c r="BJ43" s="21" t="str">
        <v/>
      </c>
      <c r="BK43" s="21"/>
    </row>
    <row r="44" spans="1:63" s="12" customFormat="1" ht="17.5" x14ac:dyDescent="0.35">
      <c r="A44" s="347">
        <f t="shared" si="3"/>
        <v>25</v>
      </c>
      <c r="B44" s="30" t="s">
        <v>55</v>
      </c>
      <c r="C44" s="30" t="s">
        <v>858</v>
      </c>
      <c r="D44" s="56" t="s">
        <v>818</v>
      </c>
      <c r="E44" s="96">
        <v>87.9</v>
      </c>
      <c r="F44" s="96">
        <v>87.9</v>
      </c>
      <c r="G44" s="26" t="str">
        <f>IFERROR(INDEX('WIP-FDN'!$D$8:$D$279,MATCH('Master Sheet '!B44, 'WIP-FDN'!$B$8:$B$279,0)),"")</f>
        <v/>
      </c>
      <c r="H44" s="29">
        <v>3</v>
      </c>
      <c r="I44" s="27"/>
      <c r="J44" s="27"/>
      <c r="K44" s="27"/>
      <c r="L44" s="27"/>
      <c r="M44" s="26" t="s">
        <v>53</v>
      </c>
      <c r="N44" s="27" t="s">
        <v>172</v>
      </c>
      <c r="O44" s="94" t="s">
        <v>1109</v>
      </c>
      <c r="P44" s="26" t="s">
        <v>53</v>
      </c>
      <c r="Q44" s="27" t="s">
        <v>172</v>
      </c>
      <c r="R44" s="94" t="s">
        <v>1109</v>
      </c>
      <c r="S44" s="359" t="s">
        <v>53</v>
      </c>
      <c r="T44" s="27" t="s">
        <v>172</v>
      </c>
      <c r="U44" s="360">
        <v>45726</v>
      </c>
      <c r="V44" s="21"/>
      <c r="W44" s="29" t="str">
        <f t="array" ref="W44">IF((Y44&lt;&gt;"")*(Z44=""), "WIP", IF((Y44&lt;&gt;"")*(Z44&lt;&gt;""), "Completed", ""))</f>
        <v/>
      </c>
      <c r="X44" s="9" t="str" cm="1">
        <f t="array" ref="X44">IFERROR(INDEX('WIP-FDN'!$E$8:$E$279, MATCH(1, ('WIP-FDN'!$B$8:$B$279='Master Sheet '!B44)*1, 0)), "")</f>
        <v/>
      </c>
      <c r="Y44" s="81" t="str" cm="1">
        <f t="array" ref="Y44">IFERROR(IF(INDEX('WIP-FDN'!$G$8:$G$279, MATCH(1, ('WIP-FDN'!$B$8:$B$279=B44)*1, 0)) = "", "", INDEX('WIP-FDN'!$G$8:$G$279, MATCH(1, ('WIP-FDN'!$B$8:$B$279=B44)*1, 0))), "")</f>
        <v/>
      </c>
      <c r="Z44" s="81" t="str" cm="1">
        <f t="array" ref="Z44">IFERROR(IF(INDEX('WIP-FDN'!$H$8:$H$279, MATCH(1, ('WIP-FDN'!$B$8:$B$279=B44)*1, 0)) = "", "", INDEX('WIP-FDN'!$H$8:$H$279, MATCH(1, ('WIP-FDN'!$B$8:$B$279=B44)*1, 0))), "")</f>
        <v/>
      </c>
      <c r="AA44" s="29" t="str">
        <f t="array" ref="AA44">IF((AC44&lt;&gt;"")*(AD44=""), "WIP", IF((AC44&lt;&gt;"")*(AD44&lt;&gt;""), "Completed", ""))</f>
        <v/>
      </c>
      <c r="AB44" s="9" t="str" cm="1">
        <f t="array" ref="AB44">IFERROR(INDEX('WIP-FDN'!$N$8:$N$279, MATCH(1, ('WIP-FDN'!$B$8:$B$279='Master Sheet '!B44)*1, 0)), "")</f>
        <v/>
      </c>
      <c r="AC44" s="81" t="str" cm="1">
        <f t="array" ref="AC44">IFERROR(IF(INDEX('WIP-FDN'!$L$8:$L$279, MATCH(1, ('WIP-FDN'!$B$8:$B$279=B44)*1, 0)) = "", "", INDEX('WIP-FDN'!$L$8:$L$279, MATCH(1, ('WIP-FDN'!$B$8:$B$279=B44)*1, 0))), "")</f>
        <v/>
      </c>
      <c r="AD44" s="81" t="str" cm="1">
        <f t="array" ref="AD44">IFERROR(IF(INDEX('WIP-FDN'!$M$8:$M$279, MATCH(1, ('WIP-FDN'!$B$8:$B$279=B44)*1, 0)) = "", "", INDEX('WIP-FDN'!$M$8:$M$279, MATCH(1, ('WIP-FDN'!$B$8:$B$279=B44)*1, 0))), "")</f>
        <v/>
      </c>
      <c r="AE44" s="9" t="str">
        <f t="shared" si="5"/>
        <v/>
      </c>
      <c r="AF44" s="9" t="str">
        <f>IFERROR(INDEX('WIP-ERC'!$E$8:$E$275,MATCH(B44, 'WIP-ERC'!$B$8:$B$275,0)),"")</f>
        <v/>
      </c>
      <c r="AG44" s="81" t="str">
        <f>IFERROR(IF(INDEX('WIP-ERC'!$G$8:$G$275,MATCH(B44,'WIP-ERC'!$B$8:$B$275,0))="","",(INDEX('WIP-ERC'!$G$8:$G$275,MATCH(B44,'WIP-ERC'!$B$8:$B$275,0)))),"")</f>
        <v/>
      </c>
      <c r="AH44" s="81" t="str">
        <f>IFERROR(IF(INDEX('WIP-ERC'!$H$8:$H$275,MATCH(B44,'WIP-ERC'!$B$8:$B$275,0))="","",(INDEX('WIP-ERC'!$H$8:$H$275,MATCH(B44,'WIP-ERC'!$B$8:$B$275,0)))),"")</f>
        <v/>
      </c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350" t="str">
        <f t="shared" si="2"/>
        <v>Gantry UP_3RC</v>
      </c>
      <c r="BE44" s="334"/>
      <c r="BF44" s="334"/>
      <c r="BG44" s="334"/>
      <c r="BI44" s="9" t="str">
        <f>IFERROR(INDEX('WIP-FDN'!$D$8:$D$279,MATCH(B44, 'WIP-FDN'!$B$8:$B$279,0)),"")</f>
        <v/>
      </c>
      <c r="BJ44" s="21" t="str">
        <v/>
      </c>
      <c r="BK44" s="21"/>
    </row>
    <row r="45" spans="1:63" s="93" customFormat="1" ht="17.5" x14ac:dyDescent="0.35">
      <c r="A45" s="347">
        <f t="shared" si="3"/>
        <v>26</v>
      </c>
      <c r="B45" s="30" t="s">
        <v>55</v>
      </c>
      <c r="C45" s="30" t="s">
        <v>858</v>
      </c>
      <c r="D45" s="56" t="s">
        <v>818</v>
      </c>
      <c r="E45" s="96">
        <v>50</v>
      </c>
      <c r="F45" s="96">
        <v>50</v>
      </c>
      <c r="G45" s="26" t="str">
        <f>IFERROR(INDEX('WIP-FDN'!$D$8:$D$279,MATCH('Master Sheet '!B45, 'WIP-FDN'!$B$8:$B$279,0)),"")</f>
        <v/>
      </c>
      <c r="H45" s="29">
        <v>3</v>
      </c>
      <c r="I45" s="27" t="s">
        <v>1136</v>
      </c>
      <c r="J45" s="27"/>
      <c r="K45" s="27"/>
      <c r="L45" s="27"/>
      <c r="M45" s="26" t="s">
        <v>53</v>
      </c>
      <c r="N45" s="27" t="s">
        <v>172</v>
      </c>
      <c r="O45" s="94" t="s">
        <v>1109</v>
      </c>
      <c r="P45" s="26" t="s">
        <v>53</v>
      </c>
      <c r="Q45" s="27" t="s">
        <v>172</v>
      </c>
      <c r="R45" s="94" t="s">
        <v>1109</v>
      </c>
      <c r="S45" s="359" t="s">
        <v>53</v>
      </c>
      <c r="T45" s="27" t="s">
        <v>172</v>
      </c>
      <c r="U45" s="360">
        <v>45726</v>
      </c>
      <c r="V45" s="34"/>
      <c r="W45" s="29" t="str">
        <f t="array" ref="W45">IF((Y45&lt;&gt;"")*(Z45=""), "WIP", IF((Y45&lt;&gt;"")*(Z45&lt;&gt;""), "Completed", ""))</f>
        <v/>
      </c>
      <c r="X45" s="9" t="str" cm="1">
        <f t="array" ref="X45">IFERROR(INDEX('WIP-FDN'!$E$8:$E$279, MATCH(1, ('WIP-FDN'!$B$8:$B$279='Master Sheet '!B45)*1, 0)), "")</f>
        <v/>
      </c>
      <c r="Y45" s="81" t="str" cm="1">
        <f t="array" ref="Y45">IFERROR(IF(INDEX('WIP-FDN'!$G$8:$G$279, MATCH(1, ('WIP-FDN'!$B$8:$B$279=B45)*1, 0)) = "", "", INDEX('WIP-FDN'!$G$8:$G$279, MATCH(1, ('WIP-FDN'!$B$8:$B$279=B45)*1, 0))), "")</f>
        <v/>
      </c>
      <c r="Z45" s="81" t="str" cm="1">
        <f t="array" ref="Z45">IFERROR(IF(INDEX('WIP-FDN'!$H$8:$H$279, MATCH(1, ('WIP-FDN'!$B$8:$B$279=B45)*1, 0)) = "", "", INDEX('WIP-FDN'!$H$8:$H$279, MATCH(1, ('WIP-FDN'!$B$8:$B$279=B45)*1, 0))), "")</f>
        <v/>
      </c>
      <c r="AA45" s="29" t="str">
        <f t="array" ref="AA45">IF((AC45&lt;&gt;"")*(AD45=""), "WIP", IF((AC45&lt;&gt;"")*(AD45&lt;&gt;""), "Completed", ""))</f>
        <v/>
      </c>
      <c r="AB45" s="9" t="str" cm="1">
        <f t="array" ref="AB45">IFERROR(INDEX('WIP-FDN'!$N$8:$N$279, MATCH(1, ('WIP-FDN'!$B$8:$B$279='Master Sheet '!B45)*1, 0)), "")</f>
        <v/>
      </c>
      <c r="AC45" s="81" t="str" cm="1">
        <f t="array" ref="AC45">IFERROR(IF(INDEX('WIP-FDN'!$L$8:$L$279, MATCH(1, ('WIP-FDN'!$B$8:$B$279=B45)*1, 0)) = "", "", INDEX('WIP-FDN'!$L$8:$L$279, MATCH(1, ('WIP-FDN'!$B$8:$B$279=B45)*1, 0))), "")</f>
        <v/>
      </c>
      <c r="AD45" s="81" t="str" cm="1">
        <f t="array" ref="AD45">IFERROR(IF(INDEX('WIP-FDN'!$M$8:$M$279, MATCH(1, ('WIP-FDN'!$B$8:$B$279=B45)*1, 0)) = "", "", INDEX('WIP-FDN'!$M$8:$M$279, MATCH(1, ('WIP-FDN'!$B$8:$B$279=B45)*1, 0))), "")</f>
        <v/>
      </c>
      <c r="AE45" s="9" t="str">
        <f t="shared" si="5"/>
        <v/>
      </c>
      <c r="AF45" s="9" t="str">
        <f>IFERROR(INDEX('WIP-ERC'!$E$8:$E$275,MATCH(B45, 'WIP-ERC'!$B$8:$B$275,0)),"")</f>
        <v/>
      </c>
      <c r="AG45" s="81" t="str">
        <f>IFERROR(IF(INDEX('WIP-ERC'!$G$8:$G$275,MATCH(B45,'WIP-ERC'!$B$8:$B$275,0))="","",(INDEX('WIP-ERC'!$G$8:$G$275,MATCH(B45,'WIP-ERC'!$B$8:$B$275,0)))),"")</f>
        <v/>
      </c>
      <c r="AH45" s="81" t="str">
        <f>IFERROR(IF(INDEX('WIP-ERC'!$H$8:$H$275,MATCH(B45,'WIP-ERC'!$B$8:$B$275,0))="","",(INDEX('WIP-ERC'!$H$8:$H$275,MATCH(B45,'WIP-ERC'!$B$8:$B$275,0)))),"")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50" t="str">
        <f t="shared" si="2"/>
        <v>Gantry UP_3RC</v>
      </c>
      <c r="BE45" s="334"/>
      <c r="BF45" s="334"/>
      <c r="BG45" s="334"/>
      <c r="BI45" s="9" t="str">
        <f>IFERROR(INDEX('WIP-FDN'!$D$8:$D$279,MATCH(B45, 'WIP-FDN'!$B$8:$B$279,0)),"")</f>
        <v/>
      </c>
      <c r="BJ45" s="34" t="str">
        <v/>
      </c>
      <c r="BK45" s="34"/>
    </row>
    <row r="46" spans="1:63" s="93" customFormat="1" ht="17.5" x14ac:dyDescent="0.35">
      <c r="A46" s="347">
        <f t="shared" si="3"/>
        <v>27</v>
      </c>
      <c r="B46" s="30" t="s">
        <v>859</v>
      </c>
      <c r="C46" s="30" t="s">
        <v>820</v>
      </c>
      <c r="D46" s="56" t="s">
        <v>1235</v>
      </c>
      <c r="E46" s="96">
        <v>166.5</v>
      </c>
      <c r="F46" s="96">
        <v>166.5</v>
      </c>
      <c r="G46" s="26" t="str">
        <f>IFERROR(INDEX('WIP-FDN'!$D$8:$D$279,MATCH('Master Sheet '!B46, 'WIP-FDN'!$B$8:$B$279,0)),"")</f>
        <v/>
      </c>
      <c r="H46" s="29">
        <v>1</v>
      </c>
      <c r="I46" s="27"/>
      <c r="J46" s="27"/>
      <c r="K46" s="27"/>
      <c r="L46" s="27"/>
      <c r="M46" s="26" t="s">
        <v>53</v>
      </c>
      <c r="N46" s="27" t="s">
        <v>172</v>
      </c>
      <c r="O46" s="94" t="s">
        <v>1109</v>
      </c>
      <c r="P46" s="26" t="s">
        <v>53</v>
      </c>
      <c r="Q46" s="27" t="s">
        <v>172</v>
      </c>
      <c r="R46" s="94" t="s">
        <v>1109</v>
      </c>
      <c r="S46" s="359" t="s">
        <v>53</v>
      </c>
      <c r="T46" s="27" t="s">
        <v>172</v>
      </c>
      <c r="U46" s="360">
        <v>45726</v>
      </c>
      <c r="V46" s="34"/>
      <c r="W46" s="29" t="str">
        <f t="array" ref="W46">IF((Y46&lt;&gt;"")*(Z46=""), "WIP", IF((Y46&lt;&gt;"")*(Z46&lt;&gt;""), "Completed", ""))</f>
        <v/>
      </c>
      <c r="X46" s="9" t="str" cm="1">
        <f t="array" ref="X46">IFERROR(INDEX('WIP-FDN'!$E$8:$E$279, MATCH(1, ('WIP-FDN'!$B$8:$B$279='Master Sheet '!B46)*1, 0)), "")</f>
        <v/>
      </c>
      <c r="Y46" s="81" t="str" cm="1">
        <f t="array" ref="Y46">IFERROR(IF(INDEX('WIP-FDN'!$G$8:$G$279, MATCH(1, ('WIP-FDN'!$B$8:$B$279=B46)*1, 0)) = "", "", INDEX('WIP-FDN'!$G$8:$G$279, MATCH(1, ('WIP-FDN'!$B$8:$B$279=B46)*1, 0))), "")</f>
        <v/>
      </c>
      <c r="Z46" s="81" t="str" cm="1">
        <f t="array" ref="Z46">IFERROR(IF(INDEX('WIP-FDN'!$H$8:$H$279, MATCH(1, ('WIP-FDN'!$B$8:$B$279=B46)*1, 0)) = "", "", INDEX('WIP-FDN'!$H$8:$H$279, MATCH(1, ('WIP-FDN'!$B$8:$B$279=B46)*1, 0))), "")</f>
        <v/>
      </c>
      <c r="AA46" s="29" t="str">
        <f t="array" ref="AA46">IF((AC46&lt;&gt;"")*(AD46=""), "WIP", IF((AC46&lt;&gt;"")*(AD46&lt;&gt;""), "Completed", ""))</f>
        <v/>
      </c>
      <c r="AB46" s="9" t="str" cm="1">
        <f t="array" ref="AB46">IFERROR(INDEX('WIP-FDN'!$N$8:$N$279, MATCH(1, ('WIP-FDN'!$B$8:$B$279='Master Sheet '!B46)*1, 0)), "")</f>
        <v/>
      </c>
      <c r="AC46" s="81" t="str" cm="1">
        <f t="array" ref="AC46">IFERROR(IF(INDEX('WIP-FDN'!$L$8:$L$279, MATCH(1, ('WIP-FDN'!$B$8:$B$279=B46)*1, 0)) = "", "", INDEX('WIP-FDN'!$L$8:$L$279, MATCH(1, ('WIP-FDN'!$B$8:$B$279=B46)*1, 0))), "")</f>
        <v/>
      </c>
      <c r="AD46" s="81" t="str" cm="1">
        <f t="array" ref="AD46">IFERROR(IF(INDEX('WIP-FDN'!$M$8:$M$279, MATCH(1, ('WIP-FDN'!$B$8:$B$279=B46)*1, 0)) = "", "", INDEX('WIP-FDN'!$M$8:$M$279, MATCH(1, ('WIP-FDN'!$B$8:$B$279=B46)*1, 0))), "")</f>
        <v/>
      </c>
      <c r="AE46" s="9" t="str">
        <f t="shared" si="5"/>
        <v/>
      </c>
      <c r="AF46" s="9" t="str">
        <f>IFERROR(INDEX('WIP-ERC'!$E$8:$E$275,MATCH(B46, 'WIP-ERC'!$B$8:$B$275,0)),"")</f>
        <v/>
      </c>
      <c r="AG46" s="81" t="str">
        <f>IFERROR(IF(INDEX('WIP-ERC'!$G$8:$G$275,MATCH(B46,'WIP-ERC'!$B$8:$B$275,0))="","",(INDEX('WIP-ERC'!$G$8:$G$275,MATCH(B46,'WIP-ERC'!$B$8:$B$275,0)))),"")</f>
        <v/>
      </c>
      <c r="AH46" s="81" t="str">
        <f>IFERROR(IF(INDEX('WIP-ERC'!$H$8:$H$275,MATCH(B46,'WIP-ERC'!$B$8:$B$275,0))="","",(INDEX('WIP-ERC'!$H$8:$H$275,MATCH(B46,'WIP-ERC'!$B$8:$B$275,0)))),"")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50" t="str">
        <f t="shared" si="2"/>
        <v>D(45-60)+00_1RC</v>
      </c>
      <c r="BE46" s="334"/>
      <c r="BF46" s="334"/>
      <c r="BG46" s="334"/>
      <c r="BI46" s="9" t="str">
        <f>IFERROR(INDEX('WIP-FDN'!$D$8:$D$279,MATCH(B46, 'WIP-FDN'!$B$8:$B$279,0)),"")</f>
        <v/>
      </c>
      <c r="BJ46" s="34" t="str">
        <v/>
      </c>
      <c r="BK46" s="34"/>
    </row>
    <row r="47" spans="1:63" s="93" customFormat="1" ht="17.5" x14ac:dyDescent="0.35">
      <c r="A47" s="347">
        <f t="shared" si="3"/>
        <v>28</v>
      </c>
      <c r="B47" s="30" t="s">
        <v>611</v>
      </c>
      <c r="C47" s="30" t="s">
        <v>833</v>
      </c>
      <c r="D47" s="56" t="s">
        <v>860</v>
      </c>
      <c r="E47" s="96">
        <v>368</v>
      </c>
      <c r="F47" s="96">
        <v>368</v>
      </c>
      <c r="G47" s="26" t="str">
        <f>IFERROR(INDEX('WIP-FDN'!$D$8:$D$279,MATCH('Master Sheet '!B47, 'WIP-FDN'!$B$8:$B$279,0)),"")</f>
        <v/>
      </c>
      <c r="H47" s="29"/>
      <c r="I47" s="27"/>
      <c r="J47" s="27"/>
      <c r="K47" s="27"/>
      <c r="L47" s="27"/>
      <c r="M47" s="26" t="s">
        <v>53</v>
      </c>
      <c r="N47" s="27" t="s">
        <v>172</v>
      </c>
      <c r="O47" s="94" t="s">
        <v>1109</v>
      </c>
      <c r="P47" s="26" t="s">
        <v>53</v>
      </c>
      <c r="Q47" s="27" t="s">
        <v>172</v>
      </c>
      <c r="R47" s="94" t="s">
        <v>1109</v>
      </c>
      <c r="S47" s="359" t="s">
        <v>53</v>
      </c>
      <c r="T47" s="27" t="s">
        <v>172</v>
      </c>
      <c r="U47" s="360">
        <v>45726</v>
      </c>
      <c r="V47" s="34"/>
      <c r="W47" s="29" t="str">
        <f t="array" ref="W47">IF((Y47&lt;&gt;"")*(Z47=""), "WIP", IF((Y47&lt;&gt;"")*(Z47&lt;&gt;""), "Completed", ""))</f>
        <v/>
      </c>
      <c r="X47" s="9" t="str" cm="1">
        <f t="array" ref="X47">IFERROR(INDEX('WIP-FDN'!$E$8:$E$279, MATCH(1, ('WIP-FDN'!$B$8:$B$279='Master Sheet '!B47)*1, 0)), "")</f>
        <v/>
      </c>
      <c r="Y47" s="81" t="str" cm="1">
        <f t="array" ref="Y47">IFERROR(IF(INDEX('WIP-FDN'!$G$8:$G$279, MATCH(1, ('WIP-FDN'!$B$8:$B$279=B47)*1, 0)) = "", "", INDEX('WIP-FDN'!$G$8:$G$279, MATCH(1, ('WIP-FDN'!$B$8:$B$279=B47)*1, 0))), "")</f>
        <v/>
      </c>
      <c r="Z47" s="81" t="str" cm="1">
        <f t="array" ref="Z47">IFERROR(IF(INDEX('WIP-FDN'!$H$8:$H$279, MATCH(1, ('WIP-FDN'!$B$8:$B$279=B47)*1, 0)) = "", "", INDEX('WIP-FDN'!$H$8:$H$279, MATCH(1, ('WIP-FDN'!$B$8:$B$279=B47)*1, 0))), "")</f>
        <v/>
      </c>
      <c r="AA47" s="29" t="str">
        <f t="array" ref="AA47">IF((AC47&lt;&gt;"")*(AD47=""), "WIP", IF((AC47&lt;&gt;"")*(AD47&lt;&gt;""), "Completed", ""))</f>
        <v/>
      </c>
      <c r="AB47" s="9" t="str" cm="1">
        <f t="array" ref="AB47">IFERROR(INDEX('WIP-FDN'!$N$8:$N$279, MATCH(1, ('WIP-FDN'!$B$8:$B$279='Master Sheet '!B47)*1, 0)), "")</f>
        <v/>
      </c>
      <c r="AC47" s="81" t="str" cm="1">
        <f t="array" ref="AC47">IFERROR(IF(INDEX('WIP-FDN'!$L$8:$L$279, MATCH(1, ('WIP-FDN'!$B$8:$B$279=B47)*1, 0)) = "", "", INDEX('WIP-FDN'!$L$8:$L$279, MATCH(1, ('WIP-FDN'!$B$8:$B$279=B47)*1, 0))), "")</f>
        <v/>
      </c>
      <c r="AD47" s="81" t="str" cm="1">
        <f t="array" ref="AD47">IFERROR(IF(INDEX('WIP-FDN'!$M$8:$M$279, MATCH(1, ('WIP-FDN'!$B$8:$B$279=B47)*1, 0)) = "", "", INDEX('WIP-FDN'!$M$8:$M$279, MATCH(1, ('WIP-FDN'!$B$8:$B$279=B47)*1, 0))), "")</f>
        <v/>
      </c>
      <c r="AE47" s="9" t="str">
        <f t="shared" si="5"/>
        <v/>
      </c>
      <c r="AF47" s="9" t="str">
        <f>IFERROR(INDEX('WIP-ERC'!$E$8:$E$275,MATCH(B47, 'WIP-ERC'!$B$8:$B$275,0)),"")</f>
        <v/>
      </c>
      <c r="AG47" s="81" t="str">
        <f>IFERROR(IF(INDEX('WIP-ERC'!$G$8:$G$275,MATCH(B47,'WIP-ERC'!$B$8:$B$275,0))="","",(INDEX('WIP-ERC'!$G$8:$G$275,MATCH(B47,'WIP-ERC'!$B$8:$B$275,0)))),"")</f>
        <v/>
      </c>
      <c r="AH47" s="81" t="str">
        <f>IFERROR(IF(INDEX('WIP-ERC'!$H$8:$H$275,MATCH(B47,'WIP-ERC'!$B$8:$B$275,0))="","",(INDEX('WIP-ERC'!$H$8:$H$275,MATCH(B47,'WIP-ERC'!$B$8:$B$275,0)))),"")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50" t="str">
        <f t="shared" si="2"/>
        <v>D(30-45)+00</v>
      </c>
      <c r="BE47" s="334"/>
      <c r="BF47" s="334"/>
      <c r="BG47" s="334"/>
      <c r="BI47" s="9" t="str">
        <f>IFERROR(INDEX('WIP-FDN'!$D$8:$D$279,MATCH(B47, 'WIP-FDN'!$B$8:$B$279,0)),"")</f>
        <v/>
      </c>
      <c r="BJ47" s="34" t="str">
        <v/>
      </c>
      <c r="BK47" s="34"/>
    </row>
    <row r="48" spans="1:63" s="93" customFormat="1" ht="17.5" x14ac:dyDescent="0.35">
      <c r="A48" s="347">
        <f t="shared" si="3"/>
        <v>29</v>
      </c>
      <c r="B48" s="30" t="s">
        <v>46</v>
      </c>
      <c r="C48" s="30" t="s">
        <v>838</v>
      </c>
      <c r="D48" s="56" t="s">
        <v>818</v>
      </c>
      <c r="E48" s="96">
        <v>341.9</v>
      </c>
      <c r="F48" s="96">
        <v>341.9</v>
      </c>
      <c r="G48" s="26" t="str">
        <f>IFERROR(INDEX('WIP-FDN'!$D$8:$D$279,MATCH('Master Sheet '!B48, 'WIP-FDN'!$B$8:$B$279,0)),"")</f>
        <v/>
      </c>
      <c r="H48" s="29"/>
      <c r="I48" s="27"/>
      <c r="J48" s="27"/>
      <c r="K48" s="27"/>
      <c r="L48" s="27"/>
      <c r="M48" s="26" t="s">
        <v>53</v>
      </c>
      <c r="N48" s="27" t="s">
        <v>172</v>
      </c>
      <c r="O48" s="94" t="s">
        <v>1109</v>
      </c>
      <c r="P48" s="26" t="s">
        <v>53</v>
      </c>
      <c r="Q48" s="27" t="s">
        <v>172</v>
      </c>
      <c r="R48" s="94" t="s">
        <v>1109</v>
      </c>
      <c r="S48" s="359" t="s">
        <v>53</v>
      </c>
      <c r="T48" s="27" t="s">
        <v>172</v>
      </c>
      <c r="U48" s="360">
        <v>45726</v>
      </c>
      <c r="V48" s="34"/>
      <c r="W48" s="29" t="str">
        <f t="array" ref="W48">IF((Y48&lt;&gt;"")*(Z48=""), "WIP", IF((Y48&lt;&gt;"")*(Z48&lt;&gt;""), "Completed", ""))</f>
        <v/>
      </c>
      <c r="X48" s="9" t="str" cm="1">
        <f t="array" ref="X48">IFERROR(INDEX('WIP-FDN'!$E$8:$E$279, MATCH(1, ('WIP-FDN'!$B$8:$B$279='Master Sheet '!B48)*1, 0)), "")</f>
        <v/>
      </c>
      <c r="Y48" s="81" t="str" cm="1">
        <f t="array" ref="Y48">IFERROR(IF(INDEX('WIP-FDN'!$G$8:$G$279, MATCH(1, ('WIP-FDN'!$B$8:$B$279=B48)*1, 0)) = "", "", INDEX('WIP-FDN'!$G$8:$G$279, MATCH(1, ('WIP-FDN'!$B$8:$B$279=B48)*1, 0))), "")</f>
        <v/>
      </c>
      <c r="Z48" s="81" t="str" cm="1">
        <f t="array" ref="Z48">IFERROR(IF(INDEX('WIP-FDN'!$H$8:$H$279, MATCH(1, ('WIP-FDN'!$B$8:$B$279=B48)*1, 0)) = "", "", INDEX('WIP-FDN'!$H$8:$H$279, MATCH(1, ('WIP-FDN'!$B$8:$B$279=B48)*1, 0))), "")</f>
        <v/>
      </c>
      <c r="AA48" s="29" t="str">
        <f t="array" ref="AA48">IF((AC48&lt;&gt;"")*(AD48=""), "WIP", IF((AC48&lt;&gt;"")*(AD48&lt;&gt;""), "Completed", ""))</f>
        <v/>
      </c>
      <c r="AB48" s="9" t="str" cm="1">
        <f t="array" ref="AB48">IFERROR(INDEX('WIP-FDN'!$N$8:$N$279, MATCH(1, ('WIP-FDN'!$B$8:$B$279='Master Sheet '!B48)*1, 0)), "")</f>
        <v/>
      </c>
      <c r="AC48" s="81" t="str" cm="1">
        <f t="array" ref="AC48">IFERROR(IF(INDEX('WIP-FDN'!$L$8:$L$279, MATCH(1, ('WIP-FDN'!$B$8:$B$279=B48)*1, 0)) = "", "", INDEX('WIP-FDN'!$L$8:$L$279, MATCH(1, ('WIP-FDN'!$B$8:$B$279=B48)*1, 0))), "")</f>
        <v/>
      </c>
      <c r="AD48" s="81" t="str" cm="1">
        <f t="array" ref="AD48">IFERROR(IF(INDEX('WIP-FDN'!$M$8:$M$279, MATCH(1, ('WIP-FDN'!$B$8:$B$279=B48)*1, 0)) = "", "", INDEX('WIP-FDN'!$M$8:$M$279, MATCH(1, ('WIP-FDN'!$B$8:$B$279=B48)*1, 0))), "")</f>
        <v/>
      </c>
      <c r="AE48" s="9" t="str">
        <f t="shared" si="5"/>
        <v/>
      </c>
      <c r="AF48" s="9" t="str">
        <f>IFERROR(INDEX('WIP-ERC'!$E$8:$E$275,MATCH(B48, 'WIP-ERC'!$B$8:$B$275,0)),"")</f>
        <v/>
      </c>
      <c r="AG48" s="81" t="str">
        <f>IFERROR(IF(INDEX('WIP-ERC'!$G$8:$G$275,MATCH(B48,'WIP-ERC'!$B$8:$B$275,0))="","",(INDEX('WIP-ERC'!$G$8:$G$275,MATCH(B48,'WIP-ERC'!$B$8:$B$275,0)))),"")</f>
        <v/>
      </c>
      <c r="AH48" s="81" t="str">
        <f>IFERROR(IF(INDEX('WIP-ERC'!$H$8:$H$275,MATCH(B48,'WIP-ERC'!$B$8:$B$275,0))="","",(INDEX('WIP-ERC'!$H$8:$H$275,MATCH(B48,'WIP-ERC'!$B$8:$B$275,0)))),"")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50" t="str">
        <f t="shared" si="2"/>
        <v>A(00-02)+03</v>
      </c>
      <c r="BE48" s="334"/>
      <c r="BF48" s="334"/>
      <c r="BG48" s="334"/>
      <c r="BI48" s="9" t="str">
        <f>IFERROR(INDEX('WIP-FDN'!$D$8:$D$279,MATCH(B48, 'WIP-FDN'!$B$8:$B$279,0)),"")</f>
        <v/>
      </c>
      <c r="BJ48" s="34" t="str">
        <v/>
      </c>
      <c r="BK48" s="34"/>
    </row>
    <row r="49" spans="1:63" s="93" customFormat="1" ht="17.5" x14ac:dyDescent="0.35">
      <c r="A49" s="347">
        <f t="shared" si="3"/>
        <v>30</v>
      </c>
      <c r="B49" s="30" t="s">
        <v>528</v>
      </c>
      <c r="C49" s="30" t="s">
        <v>817</v>
      </c>
      <c r="D49" s="56" t="s">
        <v>1285</v>
      </c>
      <c r="E49" s="96">
        <v>230.5</v>
      </c>
      <c r="F49" s="96">
        <v>230.5</v>
      </c>
      <c r="G49" s="26" t="str">
        <f>IFERROR(INDEX('WIP-FDN'!$D$8:$D$279,MATCH('Master Sheet '!B49, 'WIP-FDN'!$B$8:$B$279,0)),"")</f>
        <v/>
      </c>
      <c r="H49" s="29"/>
      <c r="I49" s="27"/>
      <c r="J49" s="27"/>
      <c r="K49" s="27"/>
      <c r="L49" s="27"/>
      <c r="M49" s="26" t="s">
        <v>53</v>
      </c>
      <c r="N49" s="27" t="s">
        <v>172</v>
      </c>
      <c r="O49" s="94" t="s">
        <v>1109</v>
      </c>
      <c r="P49" s="26" t="s">
        <v>53</v>
      </c>
      <c r="Q49" s="27" t="s">
        <v>172</v>
      </c>
      <c r="R49" s="94" t="s">
        <v>1109</v>
      </c>
      <c r="S49" s="359" t="s">
        <v>53</v>
      </c>
      <c r="T49" s="27" t="s">
        <v>1110</v>
      </c>
      <c r="U49" s="360">
        <v>45726</v>
      </c>
      <c r="V49" s="34"/>
      <c r="W49" s="29" t="str">
        <f t="array" ref="W49">IF((Y49&lt;&gt;"")*(Z49=""), "WIP", IF((Y49&lt;&gt;"")*(Z49&lt;&gt;""), "Completed", ""))</f>
        <v/>
      </c>
      <c r="X49" s="9" t="str" cm="1">
        <f t="array" ref="X49">IFERROR(INDEX('WIP-FDN'!$E$8:$E$279, MATCH(1, ('WIP-FDN'!$B$8:$B$279='Master Sheet '!B49)*1, 0)), "")</f>
        <v/>
      </c>
      <c r="Y49" s="81" t="str" cm="1">
        <f t="array" ref="Y49">IFERROR(IF(INDEX('WIP-FDN'!$G$8:$G$279, MATCH(1, ('WIP-FDN'!$B$8:$B$279=B49)*1, 0)) = "", "", INDEX('WIP-FDN'!$G$8:$G$279, MATCH(1, ('WIP-FDN'!$B$8:$B$279=B49)*1, 0))), "")</f>
        <v/>
      </c>
      <c r="Z49" s="81" t="str" cm="1">
        <f t="array" ref="Z49">IFERROR(IF(INDEX('WIP-FDN'!$H$8:$H$279, MATCH(1, ('WIP-FDN'!$B$8:$B$279=B49)*1, 0)) = "", "", INDEX('WIP-FDN'!$H$8:$H$279, MATCH(1, ('WIP-FDN'!$B$8:$B$279=B49)*1, 0))), "")</f>
        <v/>
      </c>
      <c r="AA49" s="29" t="str">
        <f t="array" ref="AA49">IF((AC49&lt;&gt;"")*(AD49=""), "WIP", IF((AC49&lt;&gt;"")*(AD49&lt;&gt;""), "Completed", ""))</f>
        <v/>
      </c>
      <c r="AB49" s="9" t="str" cm="1">
        <f t="array" ref="AB49">IFERROR(INDEX('WIP-FDN'!$N$8:$N$279, MATCH(1, ('WIP-FDN'!$B$8:$B$279='Master Sheet '!B49)*1, 0)), "")</f>
        <v/>
      </c>
      <c r="AC49" s="81" t="str" cm="1">
        <f t="array" ref="AC49">IFERROR(IF(INDEX('WIP-FDN'!$L$8:$L$279, MATCH(1, ('WIP-FDN'!$B$8:$B$279=B49)*1, 0)) = "", "", INDEX('WIP-FDN'!$L$8:$L$279, MATCH(1, ('WIP-FDN'!$B$8:$B$279=B49)*1, 0))), "")</f>
        <v/>
      </c>
      <c r="AD49" s="81" t="str" cm="1">
        <f t="array" ref="AD49">IFERROR(IF(INDEX('WIP-FDN'!$M$8:$M$279, MATCH(1, ('WIP-FDN'!$B$8:$B$279=B49)*1, 0)) = "", "", INDEX('WIP-FDN'!$M$8:$M$279, MATCH(1, ('WIP-FDN'!$B$8:$B$279=B49)*1, 0))), "")</f>
        <v/>
      </c>
      <c r="AE49" s="9" t="str">
        <f t="shared" si="5"/>
        <v/>
      </c>
      <c r="AF49" s="9" t="str">
        <f>IFERROR(INDEX('WIP-ERC'!$E$8:$E$275,MATCH(B49, 'WIP-ERC'!$B$8:$B$275,0)),"")</f>
        <v/>
      </c>
      <c r="AG49" s="81" t="str">
        <f>IFERROR(IF(INDEX('WIP-ERC'!$G$8:$G$275,MATCH(B49,'WIP-ERC'!$B$8:$B$275,0))="","",(INDEX('WIP-ERC'!$G$8:$G$275,MATCH(B49,'WIP-ERC'!$B$8:$B$275,0)))),"")</f>
        <v/>
      </c>
      <c r="AH49" s="81" t="str">
        <f>IFERROR(IF(INDEX('WIP-ERC'!$H$8:$H$275,MATCH(B49,'WIP-ERC'!$B$8:$B$275,0))="","",(INDEX('WIP-ERC'!$H$8:$H$275,MATCH(B49,'WIP-ERC'!$B$8:$B$275,0)))),"")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50" t="str">
        <f t="shared" si="2"/>
        <v>C(15-30)+00</v>
      </c>
      <c r="BE49" s="334"/>
      <c r="BF49" s="334"/>
      <c r="BG49" s="334"/>
      <c r="BI49" s="9" t="str">
        <f>IFERROR(INDEX('WIP-FDN'!$D$8:$D$279,MATCH(B49, 'WIP-FDN'!$B$8:$B$279,0)),"")</f>
        <v/>
      </c>
      <c r="BJ49" s="34" t="str">
        <v/>
      </c>
      <c r="BK49" s="34"/>
    </row>
    <row r="50" spans="1:63" s="93" customFormat="1" ht="17.5" x14ac:dyDescent="0.35">
      <c r="A50" s="347">
        <f t="shared" si="3"/>
        <v>31</v>
      </c>
      <c r="B50" s="30" t="s">
        <v>861</v>
      </c>
      <c r="C50" s="30" t="s">
        <v>817</v>
      </c>
      <c r="D50" s="56" t="s">
        <v>862</v>
      </c>
      <c r="E50" s="96">
        <v>297.7</v>
      </c>
      <c r="F50" s="96">
        <v>297.7</v>
      </c>
      <c r="G50" s="26" t="str">
        <f>IFERROR(INDEX('WIP-FDN'!$D$8:$D$279,MATCH('Master Sheet '!B50, 'WIP-FDN'!$B$8:$B$279,0)),"")</f>
        <v/>
      </c>
      <c r="H50" s="29"/>
      <c r="I50" s="27"/>
      <c r="J50" s="27"/>
      <c r="K50" s="27"/>
      <c r="L50" s="27"/>
      <c r="M50" s="26" t="s">
        <v>53</v>
      </c>
      <c r="N50" s="27" t="s">
        <v>172</v>
      </c>
      <c r="O50" s="94" t="s">
        <v>1109</v>
      </c>
      <c r="P50" s="26" t="s">
        <v>53</v>
      </c>
      <c r="Q50" s="27" t="s">
        <v>172</v>
      </c>
      <c r="R50" s="94" t="s">
        <v>1109</v>
      </c>
      <c r="S50" s="359" t="s">
        <v>53</v>
      </c>
      <c r="T50" s="27" t="s">
        <v>1110</v>
      </c>
      <c r="U50" s="360">
        <v>45726</v>
      </c>
      <c r="V50" s="34"/>
      <c r="W50" s="29" t="str">
        <f t="array" ref="W50">IF((Y50&lt;&gt;"")*(Z50=""), "WIP", IF((Y50&lt;&gt;"")*(Z50&lt;&gt;""), "Completed", ""))</f>
        <v/>
      </c>
      <c r="X50" s="9" t="str" cm="1">
        <f t="array" ref="X50">IFERROR(INDEX('WIP-FDN'!$E$8:$E$279, MATCH(1, ('WIP-FDN'!$B$8:$B$279='Master Sheet '!B50)*1, 0)), "")</f>
        <v/>
      </c>
      <c r="Y50" s="81" t="str" cm="1">
        <f t="array" ref="Y50">IFERROR(IF(INDEX('WIP-FDN'!$G$8:$G$279, MATCH(1, ('WIP-FDN'!$B$8:$B$279=B50)*1, 0)) = "", "", INDEX('WIP-FDN'!$G$8:$G$279, MATCH(1, ('WIP-FDN'!$B$8:$B$279=B50)*1, 0))), "")</f>
        <v/>
      </c>
      <c r="Z50" s="81" t="str" cm="1">
        <f t="array" ref="Z50">IFERROR(IF(INDEX('WIP-FDN'!$H$8:$H$279, MATCH(1, ('WIP-FDN'!$B$8:$B$279=B50)*1, 0)) = "", "", INDEX('WIP-FDN'!$H$8:$H$279, MATCH(1, ('WIP-FDN'!$B$8:$B$279=B50)*1, 0))), "")</f>
        <v/>
      </c>
      <c r="AA50" s="29" t="str">
        <f t="array" ref="AA50">IF((AC50&lt;&gt;"")*(AD50=""), "WIP", IF((AC50&lt;&gt;"")*(AD50&lt;&gt;""), "Completed", ""))</f>
        <v/>
      </c>
      <c r="AB50" s="9" t="str" cm="1">
        <f t="array" ref="AB50">IFERROR(INDEX('WIP-FDN'!$N$8:$N$279, MATCH(1, ('WIP-FDN'!$B$8:$B$279='Master Sheet '!B50)*1, 0)), "")</f>
        <v/>
      </c>
      <c r="AC50" s="81" t="str" cm="1">
        <f t="array" ref="AC50">IFERROR(IF(INDEX('WIP-FDN'!$L$8:$L$279, MATCH(1, ('WIP-FDN'!$B$8:$B$279=B50)*1, 0)) = "", "", INDEX('WIP-FDN'!$L$8:$L$279, MATCH(1, ('WIP-FDN'!$B$8:$B$279=B50)*1, 0))), "")</f>
        <v/>
      </c>
      <c r="AD50" s="81" t="str" cm="1">
        <f t="array" ref="AD50">IFERROR(IF(INDEX('WIP-FDN'!$M$8:$M$279, MATCH(1, ('WIP-FDN'!$B$8:$B$279=B50)*1, 0)) = "", "", INDEX('WIP-FDN'!$M$8:$M$279, MATCH(1, ('WIP-FDN'!$B$8:$B$279=B50)*1, 0))), "")</f>
        <v/>
      </c>
      <c r="AE50" s="9" t="str">
        <f t="shared" si="5"/>
        <v/>
      </c>
      <c r="AF50" s="9" t="str">
        <f>IFERROR(INDEX('WIP-ERC'!$E$8:$E$275,MATCH(B50, 'WIP-ERC'!$B$8:$B$275,0)),"")</f>
        <v/>
      </c>
      <c r="AG50" s="81" t="str">
        <f>IFERROR(IF(INDEX('WIP-ERC'!$G$8:$G$275,MATCH(B50,'WIP-ERC'!$B$8:$B$275,0))="","",(INDEX('WIP-ERC'!$G$8:$G$275,MATCH(B50,'WIP-ERC'!$B$8:$B$275,0)))),"")</f>
        <v/>
      </c>
      <c r="AH50" s="81" t="str">
        <f>IFERROR(IF(INDEX('WIP-ERC'!$H$8:$H$275,MATCH(B50,'WIP-ERC'!$B$8:$B$275,0))="","",(INDEX('WIP-ERC'!$H$8:$H$275,MATCH(B50,'WIP-ERC'!$B$8:$B$275,0)))),"")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50" t="str">
        <f t="shared" si="2"/>
        <v>C(15-30)+00</v>
      </c>
      <c r="BE50" s="334"/>
      <c r="BF50" s="334"/>
      <c r="BG50" s="334"/>
      <c r="BI50" s="9" t="str">
        <f>IFERROR(INDEX('WIP-FDN'!$D$8:$D$279,MATCH(B50, 'WIP-FDN'!$B$8:$B$279,0)),"")</f>
        <v/>
      </c>
      <c r="BJ50" s="34" t="str">
        <v/>
      </c>
      <c r="BK50" s="34"/>
    </row>
    <row r="51" spans="1:63" s="93" customFormat="1" ht="17.5" x14ac:dyDescent="0.35">
      <c r="A51" s="347">
        <f t="shared" si="3"/>
        <v>32</v>
      </c>
      <c r="B51" s="30" t="s">
        <v>678</v>
      </c>
      <c r="C51" s="30" t="s">
        <v>825</v>
      </c>
      <c r="D51" s="56" t="s">
        <v>863</v>
      </c>
      <c r="E51" s="96">
        <v>260.39999999999998</v>
      </c>
      <c r="F51" s="96">
        <v>260.39999999999998</v>
      </c>
      <c r="G51" s="26" t="str">
        <f>IFERROR(INDEX('WIP-FDN'!$D$8:$D$279,MATCH('Master Sheet '!B51, 'WIP-FDN'!$B$8:$B$279,0)),"")</f>
        <v/>
      </c>
      <c r="H51" s="29"/>
      <c r="I51" s="27"/>
      <c r="J51" s="27"/>
      <c r="K51" s="27"/>
      <c r="L51" s="27"/>
      <c r="M51" s="26" t="s">
        <v>53</v>
      </c>
      <c r="N51" s="27" t="s">
        <v>172</v>
      </c>
      <c r="O51" s="94" t="s">
        <v>1109</v>
      </c>
      <c r="P51" s="26" t="s">
        <v>53</v>
      </c>
      <c r="Q51" s="27" t="s">
        <v>172</v>
      </c>
      <c r="R51" s="94" t="s">
        <v>1109</v>
      </c>
      <c r="S51" s="359" t="s">
        <v>53</v>
      </c>
      <c r="T51" s="27" t="s">
        <v>1110</v>
      </c>
      <c r="U51" s="360">
        <v>45726</v>
      </c>
      <c r="V51" s="34"/>
      <c r="W51" s="29" t="str">
        <f t="array" ref="W51">IF((Y51&lt;&gt;"")*(Z51=""), "WIP", IF((Y51&lt;&gt;"")*(Z51&lt;&gt;""), "Completed", ""))</f>
        <v/>
      </c>
      <c r="X51" s="9" t="str" cm="1">
        <f t="array" ref="X51">IFERROR(INDEX('WIP-FDN'!$E$8:$E$279, MATCH(1, ('WIP-FDN'!$B$8:$B$279='Master Sheet '!B51)*1, 0)), "")</f>
        <v/>
      </c>
      <c r="Y51" s="81" t="str" cm="1">
        <f t="array" ref="Y51">IFERROR(IF(INDEX('WIP-FDN'!$G$8:$G$279, MATCH(1, ('WIP-FDN'!$B$8:$B$279=B51)*1, 0)) = "", "", INDEX('WIP-FDN'!$G$8:$G$279, MATCH(1, ('WIP-FDN'!$B$8:$B$279=B51)*1, 0))), "")</f>
        <v/>
      </c>
      <c r="Z51" s="81" t="str" cm="1">
        <f t="array" ref="Z51">IFERROR(IF(INDEX('WIP-FDN'!$H$8:$H$279, MATCH(1, ('WIP-FDN'!$B$8:$B$279=B51)*1, 0)) = "", "", INDEX('WIP-FDN'!$H$8:$H$279, MATCH(1, ('WIP-FDN'!$B$8:$B$279=B51)*1, 0))), "")</f>
        <v/>
      </c>
      <c r="AA51" s="29" t="str">
        <f t="array" ref="AA51">IF((AC51&lt;&gt;"")*(AD51=""), "WIP", IF((AC51&lt;&gt;"")*(AD51&lt;&gt;""), "Completed", ""))</f>
        <v/>
      </c>
      <c r="AB51" s="9" t="str" cm="1">
        <f t="array" ref="AB51">IFERROR(INDEX('WIP-FDN'!$N$8:$N$279, MATCH(1, ('WIP-FDN'!$B$8:$B$279='Master Sheet '!B51)*1, 0)), "")</f>
        <v/>
      </c>
      <c r="AC51" s="81" t="str" cm="1">
        <f t="array" ref="AC51">IFERROR(IF(INDEX('WIP-FDN'!$L$8:$L$279, MATCH(1, ('WIP-FDN'!$B$8:$B$279=B51)*1, 0)) = "", "", INDEX('WIP-FDN'!$L$8:$L$279, MATCH(1, ('WIP-FDN'!$B$8:$B$279=B51)*1, 0))), "")</f>
        <v/>
      </c>
      <c r="AD51" s="81" t="str" cm="1">
        <f t="array" ref="AD51">IFERROR(IF(INDEX('WIP-FDN'!$M$8:$M$279, MATCH(1, ('WIP-FDN'!$B$8:$B$279=B51)*1, 0)) = "", "", INDEX('WIP-FDN'!$M$8:$M$279, MATCH(1, ('WIP-FDN'!$B$8:$B$279=B51)*1, 0))), "")</f>
        <v/>
      </c>
      <c r="AE51" s="9" t="str">
        <f t="shared" si="5"/>
        <v/>
      </c>
      <c r="AF51" s="9" t="str">
        <f>IFERROR(INDEX('WIP-ERC'!$E$8:$E$275,MATCH(B51, 'WIP-ERC'!$B$8:$B$275,0)),"")</f>
        <v/>
      </c>
      <c r="AG51" s="81" t="str">
        <f>IFERROR(IF(INDEX('WIP-ERC'!$G$8:$G$275,MATCH(B51,'WIP-ERC'!$B$8:$B$275,0))="","",(INDEX('WIP-ERC'!$G$8:$G$275,MATCH(B51,'WIP-ERC'!$B$8:$B$275,0)))),"")</f>
        <v/>
      </c>
      <c r="AH51" s="81" t="str">
        <f>IFERROR(IF(INDEX('WIP-ERC'!$H$8:$H$275,MATCH(B51,'WIP-ERC'!$B$8:$B$275,0))="","",(INDEX('WIP-ERC'!$H$8:$H$275,MATCH(B51,'WIP-ERC'!$B$8:$B$275,0)))),"")</f>
        <v/>
      </c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50" t="str">
        <f t="shared" si="2"/>
        <v>D(30-45)+03</v>
      </c>
      <c r="BE51" s="334"/>
      <c r="BF51" s="334"/>
      <c r="BG51" s="334"/>
      <c r="BI51" s="9" t="str">
        <f>IFERROR(INDEX('WIP-FDN'!$D$8:$D$279,MATCH(B51, 'WIP-FDN'!$B$8:$B$279,0)),"")</f>
        <v/>
      </c>
      <c r="BJ51" s="34" t="str">
        <v/>
      </c>
      <c r="BK51" s="34"/>
    </row>
    <row r="52" spans="1:63" s="12" customFormat="1" ht="17.5" x14ac:dyDescent="0.35">
      <c r="A52" s="347">
        <f t="shared" si="3"/>
        <v>33</v>
      </c>
      <c r="B52" s="30" t="s">
        <v>864</v>
      </c>
      <c r="C52" s="30" t="s">
        <v>827</v>
      </c>
      <c r="D52" s="56" t="s">
        <v>818</v>
      </c>
      <c r="E52" s="96">
        <v>624.20000000000005</v>
      </c>
      <c r="F52" s="96">
        <v>624.20000000000005</v>
      </c>
      <c r="G52" s="26" t="str">
        <f>IFERROR(INDEX('WIP-FDN'!$D$8:$D$279,MATCH('Master Sheet '!B52, 'WIP-FDN'!$B$8:$B$279,0)),"")</f>
        <v/>
      </c>
      <c r="H52" s="29">
        <v>5</v>
      </c>
      <c r="I52" s="27"/>
      <c r="J52" s="27"/>
      <c r="K52" s="27"/>
      <c r="L52" s="27"/>
      <c r="M52" s="26" t="s">
        <v>53</v>
      </c>
      <c r="N52" s="27" t="s">
        <v>172</v>
      </c>
      <c r="O52" s="94" t="s">
        <v>1109</v>
      </c>
      <c r="P52" s="26" t="s">
        <v>53</v>
      </c>
      <c r="Q52" s="27" t="s">
        <v>172</v>
      </c>
      <c r="R52" s="94" t="s">
        <v>1109</v>
      </c>
      <c r="S52" s="359" t="s">
        <v>53</v>
      </c>
      <c r="T52" s="27" t="s">
        <v>1110</v>
      </c>
      <c r="U52" s="360">
        <v>45726</v>
      </c>
      <c r="V52" s="21"/>
      <c r="W52" s="29" t="str">
        <f t="array" ref="W52">IF((Y52&lt;&gt;"")*(Z52=""), "WIP", IF((Y52&lt;&gt;"")*(Z52&lt;&gt;""), "Completed", ""))</f>
        <v/>
      </c>
      <c r="X52" s="9" t="str" cm="1">
        <f t="array" ref="X52">IFERROR(INDEX('WIP-FDN'!$E$8:$E$279, MATCH(1, ('WIP-FDN'!$B$8:$B$279='Master Sheet '!B52)*1, 0)), "")</f>
        <v/>
      </c>
      <c r="Y52" s="81" t="str" cm="1">
        <f t="array" ref="Y52">IFERROR(IF(INDEX('WIP-FDN'!$G$8:$G$279, MATCH(1, ('WIP-FDN'!$B$8:$B$279=B52)*1, 0)) = "", "", INDEX('WIP-FDN'!$G$8:$G$279, MATCH(1, ('WIP-FDN'!$B$8:$B$279=B52)*1, 0))), "")</f>
        <v/>
      </c>
      <c r="Z52" s="81" t="str" cm="1">
        <f t="array" ref="Z52">IFERROR(IF(INDEX('WIP-FDN'!$H$8:$H$279, MATCH(1, ('WIP-FDN'!$B$8:$B$279=B52)*1, 0)) = "", "", INDEX('WIP-FDN'!$H$8:$H$279, MATCH(1, ('WIP-FDN'!$B$8:$B$279=B52)*1, 0))), "")</f>
        <v/>
      </c>
      <c r="AA52" s="29" t="str">
        <f t="array" ref="AA52">IF((AC52&lt;&gt;"")*(AD52=""), "WIP", IF((AC52&lt;&gt;"")*(AD52&lt;&gt;""), "Completed", ""))</f>
        <v/>
      </c>
      <c r="AB52" s="9" t="str" cm="1">
        <f t="array" ref="AB52">IFERROR(INDEX('WIP-FDN'!$N$8:$N$279, MATCH(1, ('WIP-FDN'!$B$8:$B$279='Master Sheet '!B52)*1, 0)), "")</f>
        <v/>
      </c>
      <c r="AC52" s="81" t="str" cm="1">
        <f t="array" ref="AC52">IFERROR(IF(INDEX('WIP-FDN'!$L$8:$L$279, MATCH(1, ('WIP-FDN'!$B$8:$B$279=B52)*1, 0)) = "", "", INDEX('WIP-FDN'!$L$8:$L$279, MATCH(1, ('WIP-FDN'!$B$8:$B$279=B52)*1, 0))), "")</f>
        <v/>
      </c>
      <c r="AD52" s="81" t="str" cm="1">
        <f t="array" ref="AD52">IFERROR(IF(INDEX('WIP-FDN'!$M$8:$M$279, MATCH(1, ('WIP-FDN'!$B$8:$B$279=B52)*1, 0)) = "", "", INDEX('WIP-FDN'!$M$8:$M$279, MATCH(1, ('WIP-FDN'!$B$8:$B$279=B52)*1, 0))), "")</f>
        <v/>
      </c>
      <c r="AE52" s="9" t="str">
        <f t="shared" si="5"/>
        <v/>
      </c>
      <c r="AF52" s="9" t="str">
        <f>IFERROR(INDEX('WIP-ERC'!$E$8:$E$275,MATCH(B52, 'WIP-ERC'!$B$8:$B$275,0)),"")</f>
        <v/>
      </c>
      <c r="AG52" s="81" t="str">
        <f>IFERROR(IF(INDEX('WIP-ERC'!$G$8:$G$275,MATCH(B52,'WIP-ERC'!$B$8:$B$275,0))="","",(INDEX('WIP-ERC'!$G$8:$G$275,MATCH(B52,'WIP-ERC'!$B$8:$B$275,0)))),"")</f>
        <v/>
      </c>
      <c r="AH52" s="81" t="str">
        <f>IFERROR(IF(INDEX('WIP-ERC'!$H$8:$H$275,MATCH(B52,'WIP-ERC'!$B$8:$B$275,0))="","",(INDEX('WIP-ERC'!$H$8:$H$275,MATCH(B52,'WIP-ERC'!$B$8:$B$275,0)))),"")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350" t="str">
        <f t="shared" si="2"/>
        <v>D(30-52)+30_5RC</v>
      </c>
      <c r="BE52" s="334"/>
      <c r="BF52" s="334"/>
      <c r="BG52" s="334"/>
      <c r="BI52" s="9" t="str">
        <f>IFERROR(INDEX('WIP-FDN'!$D$8:$D$279,MATCH(B52, 'WIP-FDN'!$B$8:$B$279,0)),"")</f>
        <v/>
      </c>
      <c r="BJ52" s="21" t="str">
        <v/>
      </c>
      <c r="BK52" s="21"/>
    </row>
    <row r="53" spans="1:63" s="12" customFormat="1" ht="17.5" x14ac:dyDescent="0.35">
      <c r="A53" s="347">
        <f t="shared" si="3"/>
        <v>34</v>
      </c>
      <c r="B53" s="30" t="s">
        <v>866</v>
      </c>
      <c r="C53" s="30" t="s">
        <v>827</v>
      </c>
      <c r="D53" s="56" t="s">
        <v>818</v>
      </c>
      <c r="E53" s="96">
        <v>261.60000000000002</v>
      </c>
      <c r="F53" s="96">
        <v>261.60000000000002</v>
      </c>
      <c r="G53" s="26" t="str">
        <f>IFERROR(INDEX('WIP-FDN'!$D$8:$D$279,MATCH('Master Sheet '!B53, 'WIP-FDN'!$B$8:$B$279,0)),"")</f>
        <v/>
      </c>
      <c r="H53" s="29">
        <v>5</v>
      </c>
      <c r="I53" s="27" t="s">
        <v>1265</v>
      </c>
      <c r="J53" s="27"/>
      <c r="K53" s="27"/>
      <c r="L53" s="27"/>
      <c r="M53" s="26" t="s">
        <v>53</v>
      </c>
      <c r="N53" s="27" t="s">
        <v>172</v>
      </c>
      <c r="O53" s="94" t="s">
        <v>1109</v>
      </c>
      <c r="P53" s="26" t="s">
        <v>53</v>
      </c>
      <c r="Q53" s="27" t="s">
        <v>172</v>
      </c>
      <c r="R53" s="94" t="s">
        <v>1109</v>
      </c>
      <c r="S53" s="359" t="s">
        <v>53</v>
      </c>
      <c r="T53" s="27" t="s">
        <v>1110</v>
      </c>
      <c r="U53" s="360">
        <v>45726</v>
      </c>
      <c r="V53" s="21"/>
      <c r="W53" s="29" t="str">
        <f t="array" ref="W53">IF((Y53&lt;&gt;"")*(Z53=""), "WIP", IF((Y53&lt;&gt;"")*(Z53&lt;&gt;""), "Completed", ""))</f>
        <v/>
      </c>
      <c r="X53" s="9" t="str" cm="1">
        <f t="array" ref="X53">IFERROR(INDEX('WIP-FDN'!$E$8:$E$279, MATCH(1, ('WIP-FDN'!$B$8:$B$279='Master Sheet '!B53)*1, 0)), "")</f>
        <v/>
      </c>
      <c r="Y53" s="81" t="str" cm="1">
        <f t="array" ref="Y53">IFERROR(IF(INDEX('WIP-FDN'!$G$8:$G$279, MATCH(1, ('WIP-FDN'!$B$8:$B$279=B53)*1, 0)) = "", "", INDEX('WIP-FDN'!$G$8:$G$279, MATCH(1, ('WIP-FDN'!$B$8:$B$279=B53)*1, 0))), "")</f>
        <v/>
      </c>
      <c r="Z53" s="81" t="str" cm="1">
        <f t="array" ref="Z53">IFERROR(IF(INDEX('WIP-FDN'!$H$8:$H$279, MATCH(1, ('WIP-FDN'!$B$8:$B$279=B53)*1, 0)) = "", "", INDEX('WIP-FDN'!$H$8:$H$279, MATCH(1, ('WIP-FDN'!$B$8:$B$279=B53)*1, 0))), "")</f>
        <v/>
      </c>
      <c r="AA53" s="29" t="str">
        <f t="array" ref="AA53">IF((AC53&lt;&gt;"")*(AD53=""), "WIP", IF((AC53&lt;&gt;"")*(AD53&lt;&gt;""), "Completed", ""))</f>
        <v/>
      </c>
      <c r="AB53" s="9" t="str" cm="1">
        <f t="array" ref="AB53">IFERROR(INDEX('WIP-FDN'!$N$8:$N$279, MATCH(1, ('WIP-FDN'!$B$8:$B$279='Master Sheet '!B53)*1, 0)), "")</f>
        <v/>
      </c>
      <c r="AC53" s="81" t="str" cm="1">
        <f t="array" ref="AC53">IFERROR(IF(INDEX('WIP-FDN'!$L$8:$L$279, MATCH(1, ('WIP-FDN'!$B$8:$B$279=B53)*1, 0)) = "", "", INDEX('WIP-FDN'!$L$8:$L$279, MATCH(1, ('WIP-FDN'!$B$8:$B$279=B53)*1, 0))), "")</f>
        <v/>
      </c>
      <c r="AD53" s="81" t="str" cm="1">
        <f t="array" ref="AD53">IFERROR(IF(INDEX('WIP-FDN'!$M$8:$M$279, MATCH(1, ('WIP-FDN'!$B$8:$B$279=B53)*1, 0)) = "", "", INDEX('WIP-FDN'!$M$8:$M$279, MATCH(1, ('WIP-FDN'!$B$8:$B$279=B53)*1, 0))), "")</f>
        <v/>
      </c>
      <c r="AE53" s="9" t="str">
        <f t="shared" si="5"/>
        <v/>
      </c>
      <c r="AF53" s="9" t="str">
        <f>IFERROR(INDEX('WIP-ERC'!$E$8:$E$275,MATCH(B53, 'WIP-ERC'!$B$8:$B$275,0)),"")</f>
        <v/>
      </c>
      <c r="AG53" s="81" t="str">
        <f>IFERROR(IF(INDEX('WIP-ERC'!$G$8:$G$275,MATCH(B53,'WIP-ERC'!$B$8:$B$275,0))="","",(INDEX('WIP-ERC'!$G$8:$G$275,MATCH(B53,'WIP-ERC'!$B$8:$B$275,0)))),"")</f>
        <v/>
      </c>
      <c r="AH53" s="81" t="str">
        <f>IFERROR(IF(INDEX('WIP-ERC'!$H$8:$H$275,MATCH(B53,'WIP-ERC'!$B$8:$B$275,0))="","",(INDEX('WIP-ERC'!$H$8:$H$275,MATCH(B53,'WIP-ERC'!$B$8:$B$275,0)))),"")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350" t="str">
        <f t="shared" si="2"/>
        <v>D(30-52)+30_5RC</v>
      </c>
      <c r="BE53" s="334"/>
      <c r="BF53" s="334"/>
      <c r="BG53" s="334"/>
      <c r="BI53" s="9" t="str">
        <f>IFERROR(INDEX('WIP-FDN'!$D$8:$D$279,MATCH(B53, 'WIP-FDN'!$B$8:$B$279,0)),"")</f>
        <v/>
      </c>
      <c r="BJ53" s="21" t="str">
        <v/>
      </c>
      <c r="BK53" s="21"/>
    </row>
    <row r="54" spans="1:63" s="12" customFormat="1" ht="17.5" x14ac:dyDescent="0.35">
      <c r="A54" s="347">
        <f t="shared" si="3"/>
        <v>35</v>
      </c>
      <c r="B54" s="30" t="s">
        <v>868</v>
      </c>
      <c r="C54" s="30" t="s">
        <v>869</v>
      </c>
      <c r="D54" s="56" t="s">
        <v>870</v>
      </c>
      <c r="E54" s="96">
        <v>247.3</v>
      </c>
      <c r="F54" s="96">
        <v>247.3</v>
      </c>
      <c r="G54" s="26" t="str">
        <f>IFERROR(INDEX('WIP-FDN'!$D$8:$D$279,MATCH('Master Sheet '!B54, 'WIP-FDN'!$B$8:$B$279,0)),"")</f>
        <v/>
      </c>
      <c r="H54" s="29"/>
      <c r="I54" s="27"/>
      <c r="J54" s="27"/>
      <c r="K54" s="27"/>
      <c r="L54" s="27"/>
      <c r="M54" s="26" t="s">
        <v>53</v>
      </c>
      <c r="N54" s="27" t="s">
        <v>172</v>
      </c>
      <c r="O54" s="94" t="s">
        <v>1109</v>
      </c>
      <c r="P54" s="26" t="s">
        <v>53</v>
      </c>
      <c r="Q54" s="27" t="s">
        <v>172</v>
      </c>
      <c r="R54" s="94" t="s">
        <v>1109</v>
      </c>
      <c r="S54" s="359" t="s">
        <v>53</v>
      </c>
      <c r="T54" s="27" t="s">
        <v>1110</v>
      </c>
      <c r="U54" s="360">
        <v>45726</v>
      </c>
      <c r="V54" s="21"/>
      <c r="W54" s="29" t="str">
        <f t="array" ref="W54">IF((Y54&lt;&gt;"")*(Z54=""), "WIP", IF((Y54&lt;&gt;"")*(Z54&lt;&gt;""), "Completed", ""))</f>
        <v/>
      </c>
      <c r="X54" s="9" t="str" cm="1">
        <f t="array" ref="X54">IFERROR(INDEX('WIP-FDN'!$E$8:$E$279, MATCH(1, ('WIP-FDN'!$B$8:$B$279='Master Sheet '!B54)*1, 0)), "")</f>
        <v/>
      </c>
      <c r="Y54" s="81" t="str" cm="1">
        <f t="array" ref="Y54">IFERROR(IF(INDEX('WIP-FDN'!$G$8:$G$279, MATCH(1, ('WIP-FDN'!$B$8:$B$279=B54)*1, 0)) = "", "", INDEX('WIP-FDN'!$G$8:$G$279, MATCH(1, ('WIP-FDN'!$B$8:$B$279=B54)*1, 0))), "")</f>
        <v/>
      </c>
      <c r="Z54" s="81" t="str" cm="1">
        <f t="array" ref="Z54">IFERROR(IF(INDEX('WIP-FDN'!$H$8:$H$279, MATCH(1, ('WIP-FDN'!$B$8:$B$279=B54)*1, 0)) = "", "", INDEX('WIP-FDN'!$H$8:$H$279, MATCH(1, ('WIP-FDN'!$B$8:$B$279=B54)*1, 0))), "")</f>
        <v/>
      </c>
      <c r="AA54" s="29" t="str">
        <f t="array" ref="AA54">IF((AC54&lt;&gt;"")*(AD54=""), "WIP", IF((AC54&lt;&gt;"")*(AD54&lt;&gt;""), "Completed", ""))</f>
        <v/>
      </c>
      <c r="AB54" s="9" t="str" cm="1">
        <f t="array" ref="AB54">IFERROR(INDEX('WIP-FDN'!$N$8:$N$279, MATCH(1, ('WIP-FDN'!$B$8:$B$279='Master Sheet '!B54)*1, 0)), "")</f>
        <v/>
      </c>
      <c r="AC54" s="81" t="str" cm="1">
        <f t="array" ref="AC54">IFERROR(IF(INDEX('WIP-FDN'!$L$8:$L$279, MATCH(1, ('WIP-FDN'!$B$8:$B$279=B54)*1, 0)) = "", "", INDEX('WIP-FDN'!$L$8:$L$279, MATCH(1, ('WIP-FDN'!$B$8:$B$279=B54)*1, 0))), "")</f>
        <v/>
      </c>
      <c r="AD54" s="81" t="str" cm="1">
        <f t="array" ref="AD54">IFERROR(IF(INDEX('WIP-FDN'!$M$8:$M$279, MATCH(1, ('WIP-FDN'!$B$8:$B$279=B54)*1, 0)) = "", "", INDEX('WIP-FDN'!$M$8:$M$279, MATCH(1, ('WIP-FDN'!$B$8:$B$279=B54)*1, 0))), "")</f>
        <v/>
      </c>
      <c r="AE54" s="9" t="str">
        <f t="shared" si="5"/>
        <v/>
      </c>
      <c r="AF54" s="9" t="str">
        <f>IFERROR(INDEX('WIP-ERC'!$E$8:$E$275,MATCH(B54, 'WIP-ERC'!$B$8:$B$275,0)),"")</f>
        <v/>
      </c>
      <c r="AG54" s="81" t="str">
        <f>IFERROR(IF(INDEX('WIP-ERC'!$G$8:$G$275,MATCH(B54,'WIP-ERC'!$B$8:$B$275,0))="","",(INDEX('WIP-ERC'!$G$8:$G$275,MATCH(B54,'WIP-ERC'!$B$8:$B$275,0)))),"")</f>
        <v/>
      </c>
      <c r="AH54" s="81" t="str">
        <f>IFERROR(IF(INDEX('WIP-ERC'!$H$8:$H$275,MATCH(B54,'WIP-ERC'!$B$8:$B$275,0))="","",(INDEX('WIP-ERC'!$H$8:$H$275,MATCH(B54,'WIP-ERC'!$B$8:$B$275,0)))),"")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350" t="str">
        <f t="shared" si="2"/>
        <v>B(00-15)+06</v>
      </c>
      <c r="BE54" s="334"/>
      <c r="BF54" s="334"/>
      <c r="BG54" s="334"/>
      <c r="BI54" s="9" t="str">
        <f>IFERROR(INDEX('WIP-FDN'!$D$8:$D$279,MATCH(B54, 'WIP-FDN'!$B$8:$B$279,0)),"")</f>
        <v/>
      </c>
      <c r="BJ54" s="21" t="str">
        <v/>
      </c>
      <c r="BK54" s="21"/>
    </row>
    <row r="55" spans="1:63" s="12" customFormat="1" ht="17.5" x14ac:dyDescent="0.35">
      <c r="A55" s="347">
        <f t="shared" si="3"/>
        <v>36</v>
      </c>
      <c r="B55" s="30" t="s">
        <v>871</v>
      </c>
      <c r="C55" s="30" t="s">
        <v>833</v>
      </c>
      <c r="D55" s="56" t="s">
        <v>872</v>
      </c>
      <c r="E55" s="96">
        <v>131.80000000000001</v>
      </c>
      <c r="F55" s="96">
        <v>131.80000000000001</v>
      </c>
      <c r="G55" s="26" t="str">
        <f>IFERROR(INDEX('WIP-FDN'!$D$8:$D$279,MATCH('Master Sheet '!B55, 'WIP-FDN'!$B$8:$B$279,0)),"")</f>
        <v/>
      </c>
      <c r="H55" s="29"/>
      <c r="I55" s="27"/>
      <c r="J55" s="27"/>
      <c r="K55" s="27"/>
      <c r="L55" s="27"/>
      <c r="M55" s="26" t="s">
        <v>53</v>
      </c>
      <c r="N55" s="27" t="s">
        <v>172</v>
      </c>
      <c r="O55" s="94" t="s">
        <v>1109</v>
      </c>
      <c r="P55" s="26" t="s">
        <v>53</v>
      </c>
      <c r="Q55" s="27" t="s">
        <v>172</v>
      </c>
      <c r="R55" s="94" t="s">
        <v>1109</v>
      </c>
      <c r="S55" s="359" t="s">
        <v>53</v>
      </c>
      <c r="T55" s="27" t="s">
        <v>1110</v>
      </c>
      <c r="U55" s="360">
        <v>45726</v>
      </c>
      <c r="V55" s="21"/>
      <c r="W55" s="29" t="str">
        <f t="array" ref="W55">IF((Y55&lt;&gt;"")*(Z55=""), "WIP", IF((Y55&lt;&gt;"")*(Z55&lt;&gt;""), "Completed", ""))</f>
        <v/>
      </c>
      <c r="X55" s="9" t="str" cm="1">
        <f t="array" ref="X55">IFERROR(INDEX('WIP-FDN'!$E$8:$E$279, MATCH(1, ('WIP-FDN'!$B$8:$B$279='Master Sheet '!B55)*1, 0)), "")</f>
        <v/>
      </c>
      <c r="Y55" s="81" t="str" cm="1">
        <f t="array" ref="Y55">IFERROR(IF(INDEX('WIP-FDN'!$G$8:$G$279, MATCH(1, ('WIP-FDN'!$B$8:$B$279=B55)*1, 0)) = "", "", INDEX('WIP-FDN'!$G$8:$G$279, MATCH(1, ('WIP-FDN'!$B$8:$B$279=B55)*1, 0))), "")</f>
        <v/>
      </c>
      <c r="Z55" s="81" t="str" cm="1">
        <f t="array" ref="Z55">IFERROR(IF(INDEX('WIP-FDN'!$H$8:$H$279, MATCH(1, ('WIP-FDN'!$B$8:$B$279=B55)*1, 0)) = "", "", INDEX('WIP-FDN'!$H$8:$H$279, MATCH(1, ('WIP-FDN'!$B$8:$B$279=B55)*1, 0))), "")</f>
        <v/>
      </c>
      <c r="AA55" s="29" t="str">
        <f t="array" ref="AA55">IF((AC55&lt;&gt;"")*(AD55=""), "WIP", IF((AC55&lt;&gt;"")*(AD55&lt;&gt;""), "Completed", ""))</f>
        <v/>
      </c>
      <c r="AB55" s="9" t="str" cm="1">
        <f t="array" ref="AB55">IFERROR(INDEX('WIP-FDN'!$N$8:$N$279, MATCH(1, ('WIP-FDN'!$B$8:$B$279='Master Sheet '!B55)*1, 0)), "")</f>
        <v/>
      </c>
      <c r="AC55" s="81" t="str" cm="1">
        <f t="array" ref="AC55">IFERROR(IF(INDEX('WIP-FDN'!$L$8:$L$279, MATCH(1, ('WIP-FDN'!$B$8:$B$279=B55)*1, 0)) = "", "", INDEX('WIP-FDN'!$L$8:$L$279, MATCH(1, ('WIP-FDN'!$B$8:$B$279=B55)*1, 0))), "")</f>
        <v/>
      </c>
      <c r="AD55" s="81" t="str" cm="1">
        <f t="array" ref="AD55">IFERROR(IF(INDEX('WIP-FDN'!$M$8:$M$279, MATCH(1, ('WIP-FDN'!$B$8:$B$279=B55)*1, 0)) = "", "", INDEX('WIP-FDN'!$M$8:$M$279, MATCH(1, ('WIP-FDN'!$B$8:$B$279=B55)*1, 0))), "")</f>
        <v/>
      </c>
      <c r="AE55" s="9" t="str">
        <f t="shared" si="5"/>
        <v/>
      </c>
      <c r="AF55" s="9" t="str">
        <f>IFERROR(INDEX('WIP-ERC'!$E$8:$E$275,MATCH(B55, 'WIP-ERC'!$B$8:$B$275,0)),"")</f>
        <v/>
      </c>
      <c r="AG55" s="81" t="str">
        <f>IFERROR(IF(INDEX('WIP-ERC'!$G$8:$G$275,MATCH(B55,'WIP-ERC'!$B$8:$B$275,0))="","",(INDEX('WIP-ERC'!$G$8:$G$275,MATCH(B55,'WIP-ERC'!$B$8:$B$275,0)))),"")</f>
        <v/>
      </c>
      <c r="AH55" s="81" t="str">
        <f>IFERROR(IF(INDEX('WIP-ERC'!$H$8:$H$275,MATCH(B55,'WIP-ERC'!$B$8:$B$275,0))="","",(INDEX('WIP-ERC'!$H$8:$H$275,MATCH(B55,'WIP-ERC'!$B$8:$B$275,0)))),"")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350" t="str">
        <f t="shared" si="2"/>
        <v>D(30-45)+00</v>
      </c>
      <c r="BE55" s="334"/>
      <c r="BF55" s="334"/>
      <c r="BG55" s="334"/>
      <c r="BI55" s="9" t="str">
        <f>IFERROR(INDEX('WIP-FDN'!$D$8:$D$279,MATCH(B55, 'WIP-FDN'!$B$8:$B$279,0)),"")</f>
        <v/>
      </c>
      <c r="BJ55" s="21" t="str">
        <v/>
      </c>
      <c r="BK55" s="21"/>
    </row>
    <row r="56" spans="1:63" s="12" customFormat="1" ht="17.5" x14ac:dyDescent="0.35">
      <c r="A56" s="347">
        <f t="shared" si="3"/>
        <v>37</v>
      </c>
      <c r="B56" s="30" t="s">
        <v>529</v>
      </c>
      <c r="C56" s="30" t="s">
        <v>833</v>
      </c>
      <c r="D56" s="56" t="s">
        <v>873</v>
      </c>
      <c r="E56" s="96">
        <v>350.7</v>
      </c>
      <c r="F56" s="96">
        <v>350.7</v>
      </c>
      <c r="G56" s="26" t="str">
        <f>IFERROR(INDEX('WIP-FDN'!$D$8:$D$279,MATCH('Master Sheet '!B56, 'WIP-FDN'!$B$8:$B$279,0)),"")</f>
        <v/>
      </c>
      <c r="H56" s="29"/>
      <c r="I56" s="27"/>
      <c r="J56" s="27"/>
      <c r="K56" s="27"/>
      <c r="L56" s="27"/>
      <c r="M56" s="26" t="s">
        <v>53</v>
      </c>
      <c r="N56" s="27" t="s">
        <v>172</v>
      </c>
      <c r="O56" s="94" t="s">
        <v>1109</v>
      </c>
      <c r="P56" s="26" t="s">
        <v>53</v>
      </c>
      <c r="Q56" s="27" t="s">
        <v>172</v>
      </c>
      <c r="R56" s="94" t="s">
        <v>1109</v>
      </c>
      <c r="S56" s="359" t="s">
        <v>53</v>
      </c>
      <c r="T56" s="27" t="s">
        <v>172</v>
      </c>
      <c r="U56" s="360">
        <v>45726</v>
      </c>
      <c r="V56" s="21"/>
      <c r="W56" s="29" t="str">
        <f t="array" ref="W56">IF((Y56&lt;&gt;"")*(Z56=""), "WIP", IF((Y56&lt;&gt;"")*(Z56&lt;&gt;""), "Completed", ""))</f>
        <v/>
      </c>
      <c r="X56" s="9" t="str" cm="1">
        <f t="array" ref="X56">IFERROR(INDEX('WIP-FDN'!$E$8:$E$279, MATCH(1, ('WIP-FDN'!$B$8:$B$279='Master Sheet '!B56)*1, 0)), "")</f>
        <v/>
      </c>
      <c r="Y56" s="81" t="str" cm="1">
        <f t="array" ref="Y56">IFERROR(IF(INDEX('WIP-FDN'!$G$8:$G$279, MATCH(1, ('WIP-FDN'!$B$8:$B$279=B56)*1, 0)) = "", "", INDEX('WIP-FDN'!$G$8:$G$279, MATCH(1, ('WIP-FDN'!$B$8:$B$279=B56)*1, 0))), "")</f>
        <v/>
      </c>
      <c r="Z56" s="81" t="str" cm="1">
        <f t="array" ref="Z56">IFERROR(IF(INDEX('WIP-FDN'!$H$8:$H$279, MATCH(1, ('WIP-FDN'!$B$8:$B$279=B56)*1, 0)) = "", "", INDEX('WIP-FDN'!$H$8:$H$279, MATCH(1, ('WIP-FDN'!$B$8:$B$279=B56)*1, 0))), "")</f>
        <v/>
      </c>
      <c r="AA56" s="29" t="str">
        <f t="array" ref="AA56">IF((AC56&lt;&gt;"")*(AD56=""), "WIP", IF((AC56&lt;&gt;"")*(AD56&lt;&gt;""), "Completed", ""))</f>
        <v/>
      </c>
      <c r="AB56" s="9" t="str" cm="1">
        <f t="array" ref="AB56">IFERROR(INDEX('WIP-FDN'!$N$8:$N$279, MATCH(1, ('WIP-FDN'!$B$8:$B$279='Master Sheet '!B56)*1, 0)), "")</f>
        <v/>
      </c>
      <c r="AC56" s="81" t="str" cm="1">
        <f t="array" ref="AC56">IFERROR(IF(INDEX('WIP-FDN'!$L$8:$L$279, MATCH(1, ('WIP-FDN'!$B$8:$B$279=B56)*1, 0)) = "", "", INDEX('WIP-FDN'!$L$8:$L$279, MATCH(1, ('WIP-FDN'!$B$8:$B$279=B56)*1, 0))), "")</f>
        <v/>
      </c>
      <c r="AD56" s="81" t="str" cm="1">
        <f t="array" ref="AD56">IFERROR(IF(INDEX('WIP-FDN'!$M$8:$M$279, MATCH(1, ('WIP-FDN'!$B$8:$B$279=B56)*1, 0)) = "", "", INDEX('WIP-FDN'!$M$8:$M$279, MATCH(1, ('WIP-FDN'!$B$8:$B$279=B56)*1, 0))), "")</f>
        <v/>
      </c>
      <c r="AE56" s="9" t="str">
        <f t="shared" si="5"/>
        <v/>
      </c>
      <c r="AF56" s="9" t="str">
        <f>IFERROR(INDEX('WIP-ERC'!$E$8:$E$275,MATCH(B56, 'WIP-ERC'!$B$8:$B$275,0)),"")</f>
        <v/>
      </c>
      <c r="AG56" s="81" t="str">
        <f>IFERROR(IF(INDEX('WIP-ERC'!$G$8:$G$275,MATCH(B56,'WIP-ERC'!$B$8:$B$275,0))="","",(INDEX('WIP-ERC'!$G$8:$G$275,MATCH(B56,'WIP-ERC'!$B$8:$B$275,0)))),"")</f>
        <v/>
      </c>
      <c r="AH56" s="81" t="str">
        <f>IFERROR(IF(INDEX('WIP-ERC'!$H$8:$H$275,MATCH(B56,'WIP-ERC'!$B$8:$B$275,0))="","",(INDEX('WIP-ERC'!$H$8:$H$275,MATCH(B56,'WIP-ERC'!$B$8:$B$275,0)))),"")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350" t="str">
        <f t="shared" si="2"/>
        <v>D(30-45)+00</v>
      </c>
      <c r="BE56" s="334"/>
      <c r="BF56" s="334"/>
      <c r="BG56" s="334"/>
      <c r="BI56" s="9" t="str">
        <f>IFERROR(INDEX('WIP-FDN'!$D$8:$D$279,MATCH(B56, 'WIP-FDN'!$B$8:$B$279,0)),"")</f>
        <v/>
      </c>
      <c r="BJ56" s="21" t="str">
        <v/>
      </c>
      <c r="BK56" s="21"/>
    </row>
    <row r="57" spans="1:63" s="12" customFormat="1" ht="17.5" x14ac:dyDescent="0.35">
      <c r="A57" s="347">
        <f t="shared" si="3"/>
        <v>38</v>
      </c>
      <c r="B57" s="30" t="s">
        <v>219</v>
      </c>
      <c r="C57" s="30" t="s">
        <v>823</v>
      </c>
      <c r="D57" s="56" t="s">
        <v>818</v>
      </c>
      <c r="E57" s="96">
        <v>340.8</v>
      </c>
      <c r="F57" s="96">
        <v>340.8</v>
      </c>
      <c r="G57" s="26" t="str">
        <f>IFERROR(INDEX('WIP-FDN'!$D$8:$D$279,MATCH('Master Sheet '!B57, 'WIP-FDN'!$B$8:$B$279,0)),"")</f>
        <v/>
      </c>
      <c r="H57" s="29"/>
      <c r="I57" s="27"/>
      <c r="J57" s="27"/>
      <c r="K57" s="27"/>
      <c r="L57" s="27"/>
      <c r="M57" s="26" t="s">
        <v>53</v>
      </c>
      <c r="N57" s="27" t="s">
        <v>172</v>
      </c>
      <c r="O57" s="94" t="s">
        <v>1109</v>
      </c>
      <c r="P57" s="26" t="s">
        <v>53</v>
      </c>
      <c r="Q57" s="27" t="s">
        <v>172</v>
      </c>
      <c r="R57" s="94" t="s">
        <v>1109</v>
      </c>
      <c r="S57" s="359" t="s">
        <v>53</v>
      </c>
      <c r="T57" s="27" t="s">
        <v>172</v>
      </c>
      <c r="U57" s="360">
        <v>45726</v>
      </c>
      <c r="V57" s="21"/>
      <c r="W57" s="29" t="str">
        <f t="array" ref="W57">IF((Y57&lt;&gt;"")*(Z57=""), "WIP", IF((Y57&lt;&gt;"")*(Z57&lt;&gt;""), "Completed", ""))</f>
        <v/>
      </c>
      <c r="X57" s="9" t="str" cm="1">
        <f t="array" ref="X57">IFERROR(INDEX('WIP-FDN'!$E$8:$E$279, MATCH(1, ('WIP-FDN'!$B$8:$B$279='Master Sheet '!B57)*1, 0)), "")</f>
        <v/>
      </c>
      <c r="Y57" s="81" t="str" cm="1">
        <f t="array" ref="Y57">IFERROR(IF(INDEX('WIP-FDN'!$G$8:$G$279, MATCH(1, ('WIP-FDN'!$B$8:$B$279=B57)*1, 0)) = "", "", INDEX('WIP-FDN'!$G$8:$G$279, MATCH(1, ('WIP-FDN'!$B$8:$B$279=B57)*1, 0))), "")</f>
        <v/>
      </c>
      <c r="Z57" s="81" t="str" cm="1">
        <f t="array" ref="Z57">IFERROR(IF(INDEX('WIP-FDN'!$H$8:$H$279, MATCH(1, ('WIP-FDN'!$B$8:$B$279=B57)*1, 0)) = "", "", INDEX('WIP-FDN'!$H$8:$H$279, MATCH(1, ('WIP-FDN'!$B$8:$B$279=B57)*1, 0))), "")</f>
        <v/>
      </c>
      <c r="AA57" s="29" t="str">
        <f t="array" ref="AA57">IF((AC57&lt;&gt;"")*(AD57=""), "WIP", IF((AC57&lt;&gt;"")*(AD57&lt;&gt;""), "Completed", ""))</f>
        <v/>
      </c>
      <c r="AB57" s="9" t="str" cm="1">
        <f t="array" ref="AB57">IFERROR(INDEX('WIP-FDN'!$N$8:$N$279, MATCH(1, ('WIP-FDN'!$B$8:$B$279='Master Sheet '!B57)*1, 0)), "")</f>
        <v/>
      </c>
      <c r="AC57" s="81" t="str" cm="1">
        <f t="array" ref="AC57">IFERROR(IF(INDEX('WIP-FDN'!$L$8:$L$279, MATCH(1, ('WIP-FDN'!$B$8:$B$279=B57)*1, 0)) = "", "", INDEX('WIP-FDN'!$L$8:$L$279, MATCH(1, ('WIP-FDN'!$B$8:$B$279=B57)*1, 0))), "")</f>
        <v/>
      </c>
      <c r="AD57" s="81" t="str" cm="1">
        <f t="array" ref="AD57">IFERROR(IF(INDEX('WIP-FDN'!$M$8:$M$279, MATCH(1, ('WIP-FDN'!$B$8:$B$279=B57)*1, 0)) = "", "", INDEX('WIP-FDN'!$M$8:$M$279, MATCH(1, ('WIP-FDN'!$B$8:$B$279=B57)*1, 0))), "")</f>
        <v/>
      </c>
      <c r="AE57" s="9" t="str">
        <f t="shared" si="5"/>
        <v/>
      </c>
      <c r="AF57" s="9" t="str">
        <f>IFERROR(INDEX('WIP-ERC'!$E$8:$E$275,MATCH(B57, 'WIP-ERC'!$B$8:$B$275,0)),"")</f>
        <v/>
      </c>
      <c r="AG57" s="81" t="str">
        <f>IFERROR(IF(INDEX('WIP-ERC'!$G$8:$G$275,MATCH(B57,'WIP-ERC'!$B$8:$B$275,0))="","",(INDEX('WIP-ERC'!$G$8:$G$275,MATCH(B57,'WIP-ERC'!$B$8:$B$275,0)))),"")</f>
        <v/>
      </c>
      <c r="AH57" s="81" t="str">
        <f>IFERROR(IF(INDEX('WIP-ERC'!$H$8:$H$275,MATCH(B57,'WIP-ERC'!$B$8:$B$275,0))="","",(INDEX('WIP-ERC'!$H$8:$H$275,MATCH(B57,'WIP-ERC'!$B$8:$B$275,0)))),"")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350" t="str">
        <f t="shared" si="2"/>
        <v>A(00-02)+00</v>
      </c>
      <c r="BE57" s="334"/>
      <c r="BF57" s="334"/>
      <c r="BG57" s="334"/>
      <c r="BI57" s="9" t="str">
        <f>IFERROR(INDEX('WIP-FDN'!$D$8:$D$279,MATCH(B57, 'WIP-FDN'!$B$8:$B$279,0)),"")</f>
        <v/>
      </c>
      <c r="BJ57" s="21" t="str">
        <v/>
      </c>
      <c r="BK57" s="21"/>
    </row>
    <row r="58" spans="1:63" s="12" customFormat="1" ht="17.5" x14ac:dyDescent="0.35">
      <c r="A58" s="347">
        <f t="shared" si="3"/>
        <v>39</v>
      </c>
      <c r="B58" s="30" t="s">
        <v>220</v>
      </c>
      <c r="C58" s="30" t="s">
        <v>823</v>
      </c>
      <c r="D58" s="56" t="s">
        <v>818</v>
      </c>
      <c r="E58" s="96">
        <v>345.8</v>
      </c>
      <c r="F58" s="96">
        <v>345.8</v>
      </c>
      <c r="G58" s="26" t="str">
        <f>IFERROR(INDEX('WIP-FDN'!$D$8:$D$279,MATCH('Master Sheet '!B58, 'WIP-FDN'!$B$8:$B$279,0)),"")</f>
        <v/>
      </c>
      <c r="H58" s="29"/>
      <c r="I58" s="27"/>
      <c r="J58" s="27"/>
      <c r="K58" s="27"/>
      <c r="L58" s="27"/>
      <c r="M58" s="26" t="s">
        <v>53</v>
      </c>
      <c r="N58" s="27" t="s">
        <v>172</v>
      </c>
      <c r="O58" s="94" t="s">
        <v>1109</v>
      </c>
      <c r="P58" s="26" t="s">
        <v>53</v>
      </c>
      <c r="Q58" s="27" t="s">
        <v>172</v>
      </c>
      <c r="R58" s="94" t="s">
        <v>1109</v>
      </c>
      <c r="S58" s="359" t="s">
        <v>53</v>
      </c>
      <c r="T58" s="27" t="s">
        <v>172</v>
      </c>
      <c r="U58" s="360">
        <v>45726</v>
      </c>
      <c r="V58" s="21"/>
      <c r="W58" s="29" t="str">
        <f t="array" ref="W58">IF((Y58&lt;&gt;"")*(Z58=""), "WIP", IF((Y58&lt;&gt;"")*(Z58&lt;&gt;""), "Completed", ""))</f>
        <v/>
      </c>
      <c r="X58" s="9" t="str" cm="1">
        <f t="array" ref="X58">IFERROR(INDEX('WIP-FDN'!$E$8:$E$279, MATCH(1, ('WIP-FDN'!$B$8:$B$279='Master Sheet '!B58)*1, 0)), "")</f>
        <v/>
      </c>
      <c r="Y58" s="81" t="str" cm="1">
        <f t="array" ref="Y58">IFERROR(IF(INDEX('WIP-FDN'!$G$8:$G$279, MATCH(1, ('WIP-FDN'!$B$8:$B$279=B58)*1, 0)) = "", "", INDEX('WIP-FDN'!$G$8:$G$279, MATCH(1, ('WIP-FDN'!$B$8:$B$279=B58)*1, 0))), "")</f>
        <v/>
      </c>
      <c r="Z58" s="81" t="str" cm="1">
        <f t="array" ref="Z58">IFERROR(IF(INDEX('WIP-FDN'!$H$8:$H$279, MATCH(1, ('WIP-FDN'!$B$8:$B$279=B58)*1, 0)) = "", "", INDEX('WIP-FDN'!$H$8:$H$279, MATCH(1, ('WIP-FDN'!$B$8:$B$279=B58)*1, 0))), "")</f>
        <v/>
      </c>
      <c r="AA58" s="29" t="str">
        <f t="array" ref="AA58">IF((AC58&lt;&gt;"")*(AD58=""), "WIP", IF((AC58&lt;&gt;"")*(AD58&lt;&gt;""), "Completed", ""))</f>
        <v/>
      </c>
      <c r="AB58" s="9" t="str" cm="1">
        <f t="array" ref="AB58">IFERROR(INDEX('WIP-FDN'!$N$8:$N$279, MATCH(1, ('WIP-FDN'!$B$8:$B$279='Master Sheet '!B58)*1, 0)), "")</f>
        <v/>
      </c>
      <c r="AC58" s="81" t="str" cm="1">
        <f t="array" ref="AC58">IFERROR(IF(INDEX('WIP-FDN'!$L$8:$L$279, MATCH(1, ('WIP-FDN'!$B$8:$B$279=B58)*1, 0)) = "", "", INDEX('WIP-FDN'!$L$8:$L$279, MATCH(1, ('WIP-FDN'!$B$8:$B$279=B58)*1, 0))), "")</f>
        <v/>
      </c>
      <c r="AD58" s="81" t="str" cm="1">
        <f t="array" ref="AD58">IFERROR(IF(INDEX('WIP-FDN'!$M$8:$M$279, MATCH(1, ('WIP-FDN'!$B$8:$B$279=B58)*1, 0)) = "", "", INDEX('WIP-FDN'!$M$8:$M$279, MATCH(1, ('WIP-FDN'!$B$8:$B$279=B58)*1, 0))), "")</f>
        <v/>
      </c>
      <c r="AE58" s="9" t="str">
        <f t="shared" si="5"/>
        <v/>
      </c>
      <c r="AF58" s="9" t="str">
        <f>IFERROR(INDEX('WIP-ERC'!$E$8:$E$275,MATCH(B58, 'WIP-ERC'!$B$8:$B$275,0)),"")</f>
        <v/>
      </c>
      <c r="AG58" s="81" t="str">
        <f>IFERROR(IF(INDEX('WIP-ERC'!$G$8:$G$275,MATCH(B58,'WIP-ERC'!$B$8:$B$275,0))="","",(INDEX('WIP-ERC'!$G$8:$G$275,MATCH(B58,'WIP-ERC'!$B$8:$B$275,0)))),"")</f>
        <v/>
      </c>
      <c r="AH58" s="81" t="str">
        <f>IFERROR(IF(INDEX('WIP-ERC'!$H$8:$H$275,MATCH(B58,'WIP-ERC'!$B$8:$B$275,0))="","",(INDEX('WIP-ERC'!$H$8:$H$275,MATCH(B58,'WIP-ERC'!$B$8:$B$275,0)))),"")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350" t="str">
        <f t="shared" si="2"/>
        <v>A(00-02)+00</v>
      </c>
      <c r="BE58" s="334"/>
      <c r="BF58" s="334"/>
      <c r="BG58" s="334"/>
      <c r="BI58" s="9" t="str">
        <f>IFERROR(INDEX('WIP-FDN'!$D$8:$D$279,MATCH(B58, 'WIP-FDN'!$B$8:$B$279,0)),"")</f>
        <v/>
      </c>
      <c r="BJ58" s="21" t="str">
        <v/>
      </c>
      <c r="BK58" s="21"/>
    </row>
    <row r="59" spans="1:63" s="12" customFormat="1" ht="17.5" x14ac:dyDescent="0.35">
      <c r="A59" s="347">
        <f t="shared" si="3"/>
        <v>40</v>
      </c>
      <c r="B59" s="30" t="s">
        <v>874</v>
      </c>
      <c r="C59" s="30" t="s">
        <v>875</v>
      </c>
      <c r="D59" s="56" t="s">
        <v>876</v>
      </c>
      <c r="E59" s="96">
        <v>250.1</v>
      </c>
      <c r="F59" s="96">
        <v>250.1</v>
      </c>
      <c r="G59" s="26" t="str">
        <f>IFERROR(INDEX('WIP-FDN'!$D$8:$D$279,MATCH('Master Sheet '!B59, 'WIP-FDN'!$B$8:$B$279,0)),"")</f>
        <v/>
      </c>
      <c r="H59" s="29"/>
      <c r="I59" s="27"/>
      <c r="J59" s="27"/>
      <c r="K59" s="27"/>
      <c r="L59" s="27"/>
      <c r="M59" s="26" t="s">
        <v>53</v>
      </c>
      <c r="N59" s="27" t="s">
        <v>172</v>
      </c>
      <c r="O59" s="94" t="s">
        <v>1109</v>
      </c>
      <c r="P59" s="26" t="s">
        <v>53</v>
      </c>
      <c r="Q59" s="27" t="s">
        <v>172</v>
      </c>
      <c r="R59" s="94" t="s">
        <v>1109</v>
      </c>
      <c r="S59" s="359" t="s">
        <v>53</v>
      </c>
      <c r="T59" s="27" t="s">
        <v>172</v>
      </c>
      <c r="U59" s="360">
        <v>45726</v>
      </c>
      <c r="V59" s="21"/>
      <c r="W59" s="29" t="str">
        <f t="array" ref="W59">IF((Y59&lt;&gt;"")*(Z59=""), "WIP", IF((Y59&lt;&gt;"")*(Z59&lt;&gt;""), "Completed", ""))</f>
        <v/>
      </c>
      <c r="X59" s="9" t="str" cm="1">
        <f t="array" ref="X59">IFERROR(INDEX('WIP-FDN'!$E$8:$E$279, MATCH(1, ('WIP-FDN'!$B$8:$B$279='Master Sheet '!B59)*1, 0)), "")</f>
        <v/>
      </c>
      <c r="Y59" s="81" t="str" cm="1">
        <f t="array" ref="Y59">IFERROR(IF(INDEX('WIP-FDN'!$G$8:$G$279, MATCH(1, ('WIP-FDN'!$B$8:$B$279=B59)*1, 0)) = "", "", INDEX('WIP-FDN'!$G$8:$G$279, MATCH(1, ('WIP-FDN'!$B$8:$B$279=B59)*1, 0))), "")</f>
        <v/>
      </c>
      <c r="Z59" s="81" t="str" cm="1">
        <f t="array" ref="Z59">IFERROR(IF(INDEX('WIP-FDN'!$H$8:$H$279, MATCH(1, ('WIP-FDN'!$B$8:$B$279=B59)*1, 0)) = "", "", INDEX('WIP-FDN'!$H$8:$H$279, MATCH(1, ('WIP-FDN'!$B$8:$B$279=B59)*1, 0))), "")</f>
        <v/>
      </c>
      <c r="AA59" s="29" t="str">
        <f t="array" ref="AA59">IF((AC59&lt;&gt;"")*(AD59=""), "WIP", IF((AC59&lt;&gt;"")*(AD59&lt;&gt;""), "Completed", ""))</f>
        <v/>
      </c>
      <c r="AB59" s="9" t="str" cm="1">
        <f t="array" ref="AB59">IFERROR(INDEX('WIP-FDN'!$N$8:$N$279, MATCH(1, ('WIP-FDN'!$B$8:$B$279='Master Sheet '!B59)*1, 0)), "")</f>
        <v/>
      </c>
      <c r="AC59" s="81" t="str" cm="1">
        <f t="array" ref="AC59">IFERROR(IF(INDEX('WIP-FDN'!$L$8:$L$279, MATCH(1, ('WIP-FDN'!$B$8:$B$279=B59)*1, 0)) = "", "", INDEX('WIP-FDN'!$L$8:$L$279, MATCH(1, ('WIP-FDN'!$B$8:$B$279=B59)*1, 0))), "")</f>
        <v/>
      </c>
      <c r="AD59" s="81" t="str" cm="1">
        <f t="array" ref="AD59">IFERROR(IF(INDEX('WIP-FDN'!$M$8:$M$279, MATCH(1, ('WIP-FDN'!$B$8:$B$279=B59)*1, 0)) = "", "", INDEX('WIP-FDN'!$M$8:$M$279, MATCH(1, ('WIP-FDN'!$B$8:$B$279=B59)*1, 0))), "")</f>
        <v/>
      </c>
      <c r="AE59" s="9" t="str">
        <f t="shared" si="5"/>
        <v/>
      </c>
      <c r="AF59" s="9" t="str">
        <f>IFERROR(INDEX('WIP-ERC'!$E$8:$E$275,MATCH(B59, 'WIP-ERC'!$B$8:$B$275,0)),"")</f>
        <v/>
      </c>
      <c r="AG59" s="81" t="str">
        <f>IFERROR(IF(INDEX('WIP-ERC'!$G$8:$G$275,MATCH(B59,'WIP-ERC'!$B$8:$B$275,0))="","",(INDEX('WIP-ERC'!$G$8:$G$275,MATCH(B59,'WIP-ERC'!$B$8:$B$275,0)))),"")</f>
        <v/>
      </c>
      <c r="AH59" s="81" t="str">
        <f>IFERROR(IF(INDEX('WIP-ERC'!$H$8:$H$275,MATCH(B59,'WIP-ERC'!$B$8:$B$275,0))="","",(INDEX('WIP-ERC'!$H$8:$H$275,MATCH(B59,'WIP-ERC'!$B$8:$B$275,0)))),"")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350" t="str">
        <f t="shared" si="2"/>
        <v>B(00-15)+00</v>
      </c>
      <c r="BE59" s="334"/>
      <c r="BF59" s="334"/>
      <c r="BG59" s="334"/>
      <c r="BI59" s="9" t="str">
        <f>IFERROR(INDEX('WIP-FDN'!$D$8:$D$279,MATCH(B59, 'WIP-FDN'!$B$8:$B$279,0)),"")</f>
        <v/>
      </c>
      <c r="BJ59" s="21" t="str">
        <v/>
      </c>
      <c r="BK59" s="21"/>
    </row>
    <row r="60" spans="1:63" s="12" customFormat="1" ht="17.5" x14ac:dyDescent="0.35">
      <c r="A60" s="347">
        <f t="shared" si="3"/>
        <v>41</v>
      </c>
      <c r="B60" s="30" t="s">
        <v>877</v>
      </c>
      <c r="C60" s="30" t="s">
        <v>833</v>
      </c>
      <c r="D60" s="56" t="s">
        <v>878</v>
      </c>
      <c r="E60" s="96">
        <v>400.2</v>
      </c>
      <c r="F60" s="96">
        <v>400.2</v>
      </c>
      <c r="G60" s="26" t="str">
        <f>IFERROR(INDEX('WIP-FDN'!$D$8:$D$279,MATCH('Master Sheet '!B60, 'WIP-FDN'!$B$8:$B$279,0)),"")</f>
        <v/>
      </c>
      <c r="H60" s="29"/>
      <c r="I60" s="27" t="s">
        <v>1137</v>
      </c>
      <c r="J60" s="27"/>
      <c r="K60" s="27"/>
      <c r="L60" s="27"/>
      <c r="M60" s="26" t="s">
        <v>53</v>
      </c>
      <c r="N60" s="27" t="s">
        <v>172</v>
      </c>
      <c r="O60" s="94" t="s">
        <v>1109</v>
      </c>
      <c r="P60" s="26" t="s">
        <v>53</v>
      </c>
      <c r="Q60" s="27" t="s">
        <v>172</v>
      </c>
      <c r="R60" s="94" t="s">
        <v>1109</v>
      </c>
      <c r="S60" s="359" t="s">
        <v>53</v>
      </c>
      <c r="T60" s="27" t="s">
        <v>172</v>
      </c>
      <c r="U60" s="360">
        <v>45726</v>
      </c>
      <c r="V60" s="21"/>
      <c r="W60" s="29" t="str">
        <f t="array" ref="W60">IF((Y60&lt;&gt;"")*(Z60=""), "WIP", IF((Y60&lt;&gt;"")*(Z60&lt;&gt;""), "Completed", ""))</f>
        <v/>
      </c>
      <c r="X60" s="9" t="str" cm="1">
        <f t="array" ref="X60">IFERROR(INDEX('WIP-FDN'!$E$8:$E$279, MATCH(1, ('WIP-FDN'!$B$8:$B$279='Master Sheet '!B60)*1, 0)), "")</f>
        <v/>
      </c>
      <c r="Y60" s="81" t="str" cm="1">
        <f t="array" ref="Y60">IFERROR(IF(INDEX('WIP-FDN'!$G$8:$G$279, MATCH(1, ('WIP-FDN'!$B$8:$B$279=B60)*1, 0)) = "", "", INDEX('WIP-FDN'!$G$8:$G$279, MATCH(1, ('WIP-FDN'!$B$8:$B$279=B60)*1, 0))), "")</f>
        <v/>
      </c>
      <c r="Z60" s="81" t="str" cm="1">
        <f t="array" ref="Z60">IFERROR(IF(INDEX('WIP-FDN'!$H$8:$H$279, MATCH(1, ('WIP-FDN'!$B$8:$B$279=B60)*1, 0)) = "", "", INDEX('WIP-FDN'!$H$8:$H$279, MATCH(1, ('WIP-FDN'!$B$8:$B$279=B60)*1, 0))), "")</f>
        <v/>
      </c>
      <c r="AA60" s="29" t="str">
        <f t="array" ref="AA60">IF((AC60&lt;&gt;"")*(AD60=""), "WIP", IF((AC60&lt;&gt;"")*(AD60&lt;&gt;""), "Completed", ""))</f>
        <v/>
      </c>
      <c r="AB60" s="9" t="str" cm="1">
        <f t="array" ref="AB60">IFERROR(INDEX('WIP-FDN'!$N$8:$N$279, MATCH(1, ('WIP-FDN'!$B$8:$B$279='Master Sheet '!B60)*1, 0)), "")</f>
        <v/>
      </c>
      <c r="AC60" s="81" t="str" cm="1">
        <f t="array" ref="AC60">IFERROR(IF(INDEX('WIP-FDN'!$L$8:$L$279, MATCH(1, ('WIP-FDN'!$B$8:$B$279=B60)*1, 0)) = "", "", INDEX('WIP-FDN'!$L$8:$L$279, MATCH(1, ('WIP-FDN'!$B$8:$B$279=B60)*1, 0))), "")</f>
        <v/>
      </c>
      <c r="AD60" s="81" t="str" cm="1">
        <f t="array" ref="AD60">IFERROR(IF(INDEX('WIP-FDN'!$M$8:$M$279, MATCH(1, ('WIP-FDN'!$B$8:$B$279=B60)*1, 0)) = "", "", INDEX('WIP-FDN'!$M$8:$M$279, MATCH(1, ('WIP-FDN'!$B$8:$B$279=B60)*1, 0))), "")</f>
        <v/>
      </c>
      <c r="AE60" s="9" t="str">
        <f t="shared" si="5"/>
        <v/>
      </c>
      <c r="AF60" s="9" t="str">
        <f>IFERROR(INDEX('WIP-ERC'!$E$8:$E$275,MATCH(B60, 'WIP-ERC'!$B$8:$B$275,0)),"")</f>
        <v/>
      </c>
      <c r="AG60" s="81" t="str">
        <f>IFERROR(IF(INDEX('WIP-ERC'!$G$8:$G$275,MATCH(B60,'WIP-ERC'!$B$8:$B$275,0))="","",(INDEX('WIP-ERC'!$G$8:$G$275,MATCH(B60,'WIP-ERC'!$B$8:$B$275,0)))),"")</f>
        <v/>
      </c>
      <c r="AH60" s="81" t="str">
        <f>IFERROR(IF(INDEX('WIP-ERC'!$H$8:$H$275,MATCH(B60,'WIP-ERC'!$B$8:$B$275,0))="","",(INDEX('WIP-ERC'!$H$8:$H$275,MATCH(B60,'WIP-ERC'!$B$8:$B$275,0)))),"")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350" t="str">
        <f t="shared" si="2"/>
        <v>D(30-45)+00</v>
      </c>
      <c r="BE60" s="334"/>
      <c r="BF60" s="334"/>
      <c r="BG60" s="334"/>
      <c r="BI60" s="9" t="str">
        <f>IFERROR(INDEX('WIP-FDN'!$D$8:$D$279,MATCH(B60, 'WIP-FDN'!$B$8:$B$279,0)),"")</f>
        <v/>
      </c>
      <c r="BJ60" s="21" t="str">
        <v/>
      </c>
      <c r="BK60" s="21"/>
    </row>
    <row r="61" spans="1:63" s="12" customFormat="1" ht="17.5" x14ac:dyDescent="0.35">
      <c r="A61" s="347">
        <f t="shared" si="3"/>
        <v>42</v>
      </c>
      <c r="B61" s="30" t="s">
        <v>105</v>
      </c>
      <c r="C61" s="30" t="s">
        <v>853</v>
      </c>
      <c r="D61" s="56" t="s">
        <v>818</v>
      </c>
      <c r="E61" s="96">
        <v>402</v>
      </c>
      <c r="F61" s="96">
        <v>402</v>
      </c>
      <c r="G61" s="26" t="str">
        <f>IFERROR(INDEX('WIP-FDN'!$D$8:$D$279,MATCH('Master Sheet '!B61, 'WIP-FDN'!$B$8:$B$279,0)),"")</f>
        <v>SANDY WET</v>
      </c>
      <c r="H61" s="29"/>
      <c r="I61" s="27"/>
      <c r="J61" s="27"/>
      <c r="K61" s="27"/>
      <c r="L61" s="27"/>
      <c r="M61" s="26" t="s">
        <v>53</v>
      </c>
      <c r="N61" s="27" t="s">
        <v>172</v>
      </c>
      <c r="O61" s="94" t="s">
        <v>1109</v>
      </c>
      <c r="P61" s="26" t="s">
        <v>53</v>
      </c>
      <c r="Q61" s="27" t="s">
        <v>172</v>
      </c>
      <c r="R61" s="94" t="s">
        <v>1109</v>
      </c>
      <c r="S61" s="359" t="s">
        <v>53</v>
      </c>
      <c r="T61" s="27" t="s">
        <v>172</v>
      </c>
      <c r="U61" s="360">
        <v>45726</v>
      </c>
      <c r="V61" s="21"/>
      <c r="W61" s="29" t="str">
        <f t="array" ref="W61">IF((Y61&lt;&gt;"")*(Z61=""), "WIP", IF((Y61&lt;&gt;"")*(Z61&lt;&gt;""), "Completed", ""))</f>
        <v>Completed</v>
      </c>
      <c r="X61" s="9" t="str" cm="1">
        <f t="array" ref="X61">IFERROR(INDEX('WIP-FDN'!$E$8:$E$279, MATCH(1, ('WIP-FDN'!$B$8:$B$279='Master Sheet '!B61)*1, 0)), "")</f>
        <v>Dinesh Debnath</v>
      </c>
      <c r="Y61" s="81" cm="1">
        <f t="array" ref="Y61">IFERROR(IF(INDEX('WIP-FDN'!$G$8:$G$279, MATCH(1, ('WIP-FDN'!$B$8:$B$279=B61)*1, 0)) = "", "", INDEX('WIP-FDN'!$G$8:$G$279, MATCH(1, ('WIP-FDN'!$B$8:$B$279=B61)*1, 0))), "")</f>
        <v>46003</v>
      </c>
      <c r="Z61" s="81" cm="1">
        <f t="array" ref="Z61">IFERROR(IF(INDEX('WIP-FDN'!$H$8:$H$279, MATCH(1, ('WIP-FDN'!$B$8:$B$279=B61)*1, 0)) = "", "", INDEX('WIP-FDN'!$H$8:$H$279, MATCH(1, ('WIP-FDN'!$B$8:$B$279=B61)*1, 0))), "")</f>
        <v>46014</v>
      </c>
      <c r="AA61" s="29" t="str">
        <f t="array" ref="AA61">IF((AC61&lt;&gt;"")*(AD61=""), "WIP", IF((AC61&lt;&gt;"")*(AD61&lt;&gt;""), "Completed", ""))</f>
        <v>Completed</v>
      </c>
      <c r="AB61" s="9" t="str" cm="1">
        <f t="array" ref="AB61">IFERROR(INDEX('WIP-FDN'!$N$8:$N$279, MATCH(1, ('WIP-FDN'!$B$8:$B$279='Master Sheet '!B61)*1, 0)), "")</f>
        <v>DINESH DEBNATH</v>
      </c>
      <c r="AC61" s="81" cm="1">
        <f t="array" ref="AC61">IFERROR(IF(INDEX('WIP-FDN'!$L$8:$L$279, MATCH(1, ('WIP-FDN'!$B$8:$B$279=B61)*1, 0)) = "", "", INDEX('WIP-FDN'!$L$8:$L$279, MATCH(1, ('WIP-FDN'!$B$8:$B$279=B61)*1, 0))), "")</f>
        <v>46016</v>
      </c>
      <c r="AD61" s="81" cm="1">
        <f t="array" ref="AD61">IFERROR(IF(INDEX('WIP-FDN'!$M$8:$M$279, MATCH(1, ('WIP-FDN'!$B$8:$B$279=B61)*1, 0)) = "", "", INDEX('WIP-FDN'!$M$8:$M$279, MATCH(1, ('WIP-FDN'!$B$8:$B$279=B61)*1, 0))), "")</f>
        <v>46016</v>
      </c>
      <c r="AE61" s="9" t="str">
        <f t="shared" si="5"/>
        <v/>
      </c>
      <c r="AF61" s="9" t="str">
        <f>IFERROR(INDEX('WIP-ERC'!$E$8:$E$275,MATCH(B61, 'WIP-ERC'!$B$8:$B$275,0)),"")</f>
        <v/>
      </c>
      <c r="AG61" s="81" t="str">
        <f>IFERROR(IF(INDEX('WIP-ERC'!$G$8:$G$275,MATCH(B61,'WIP-ERC'!$B$8:$B$275,0))="","",(INDEX('WIP-ERC'!$G$8:$G$275,MATCH(B61,'WIP-ERC'!$B$8:$B$275,0)))),"")</f>
        <v/>
      </c>
      <c r="AH61" s="81" t="str">
        <f>IFERROR(IF(INDEX('WIP-ERC'!$H$8:$H$275,MATCH(B61,'WIP-ERC'!$B$8:$B$275,0))="","",(INDEX('WIP-ERC'!$H$8:$H$275,MATCH(B61,'WIP-ERC'!$B$8:$B$275,0)))),"")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350" t="str">
        <f t="shared" si="2"/>
        <v>A(00-02)+06</v>
      </c>
      <c r="BE61" s="334"/>
      <c r="BF61" s="334"/>
      <c r="BG61" s="334"/>
      <c r="BI61" s="9" t="str">
        <f>IFERROR(INDEX('WIP-FDN'!$D$8:$D$279,MATCH(B61, 'WIP-FDN'!$B$8:$B$279,0)),"")</f>
        <v>SANDY WET</v>
      </c>
      <c r="BJ61" s="21" t="str">
        <v/>
      </c>
      <c r="BK61" s="21"/>
    </row>
    <row r="62" spans="1:63" s="12" customFormat="1" ht="17.5" x14ac:dyDescent="0.35">
      <c r="A62" s="347">
        <f t="shared" si="3"/>
        <v>43</v>
      </c>
      <c r="B62" s="30" t="s">
        <v>602</v>
      </c>
      <c r="C62" s="30" t="s">
        <v>879</v>
      </c>
      <c r="D62" s="56" t="s">
        <v>880</v>
      </c>
      <c r="E62" s="96">
        <v>430.8</v>
      </c>
      <c r="F62" s="96">
        <v>430.8</v>
      </c>
      <c r="G62" s="26" t="str">
        <f>IFERROR(INDEX('WIP-FDN'!$D$8:$D$279,MATCH('Master Sheet '!B62, 'WIP-FDN'!$B$8:$B$279,0)),"")</f>
        <v/>
      </c>
      <c r="H62" s="29"/>
      <c r="I62" s="27"/>
      <c r="J62" s="27"/>
      <c r="K62" s="27"/>
      <c r="L62" s="27"/>
      <c r="M62" s="26" t="s">
        <v>53</v>
      </c>
      <c r="N62" s="27" t="s">
        <v>172</v>
      </c>
      <c r="O62" s="94" t="s">
        <v>1109</v>
      </c>
      <c r="P62" s="26" t="s">
        <v>53</v>
      </c>
      <c r="Q62" s="27" t="s">
        <v>172</v>
      </c>
      <c r="R62" s="94" t="s">
        <v>1109</v>
      </c>
      <c r="S62" s="359" t="s">
        <v>53</v>
      </c>
      <c r="T62" s="27" t="s">
        <v>172</v>
      </c>
      <c r="U62" s="360">
        <v>45726</v>
      </c>
      <c r="V62" s="21"/>
      <c r="W62" s="29" t="str">
        <f t="array" ref="W62">IF((Y62&lt;&gt;"")*(Z62=""), "WIP", IF((Y62&lt;&gt;"")*(Z62&lt;&gt;""), "Completed", ""))</f>
        <v/>
      </c>
      <c r="X62" s="9" t="str" cm="1">
        <f t="array" ref="X62">IFERROR(INDEX('WIP-FDN'!$E$8:$E$279, MATCH(1, ('WIP-FDN'!$B$8:$B$279='Master Sheet '!B62)*1, 0)), "")</f>
        <v/>
      </c>
      <c r="Y62" s="81" t="str" cm="1">
        <f t="array" ref="Y62">IFERROR(IF(INDEX('WIP-FDN'!$G$8:$G$279, MATCH(1, ('WIP-FDN'!$B$8:$B$279=B62)*1, 0)) = "", "", INDEX('WIP-FDN'!$G$8:$G$279, MATCH(1, ('WIP-FDN'!$B$8:$B$279=B62)*1, 0))), "")</f>
        <v/>
      </c>
      <c r="Z62" s="81" t="str" cm="1">
        <f t="array" ref="Z62">IFERROR(IF(INDEX('WIP-FDN'!$H$8:$H$279, MATCH(1, ('WIP-FDN'!$B$8:$B$279=B62)*1, 0)) = "", "", INDEX('WIP-FDN'!$H$8:$H$279, MATCH(1, ('WIP-FDN'!$B$8:$B$279=B62)*1, 0))), "")</f>
        <v/>
      </c>
      <c r="AA62" s="29" t="str">
        <f t="array" ref="AA62">IF((AC62&lt;&gt;"")*(AD62=""), "WIP", IF((AC62&lt;&gt;"")*(AD62&lt;&gt;""), "Completed", ""))</f>
        <v/>
      </c>
      <c r="AB62" s="9" t="str" cm="1">
        <f t="array" ref="AB62">IFERROR(INDEX('WIP-FDN'!$N$8:$N$279, MATCH(1, ('WIP-FDN'!$B$8:$B$279='Master Sheet '!B62)*1, 0)), "")</f>
        <v/>
      </c>
      <c r="AC62" s="81" t="str" cm="1">
        <f t="array" ref="AC62">IFERROR(IF(INDEX('WIP-FDN'!$L$8:$L$279, MATCH(1, ('WIP-FDN'!$B$8:$B$279=B62)*1, 0)) = "", "", INDEX('WIP-FDN'!$L$8:$L$279, MATCH(1, ('WIP-FDN'!$B$8:$B$279=B62)*1, 0))), "")</f>
        <v/>
      </c>
      <c r="AD62" s="81" t="str" cm="1">
        <f t="array" ref="AD62">IFERROR(IF(INDEX('WIP-FDN'!$M$8:$M$279, MATCH(1, ('WIP-FDN'!$B$8:$B$279=B62)*1, 0)) = "", "", INDEX('WIP-FDN'!$M$8:$M$279, MATCH(1, ('WIP-FDN'!$B$8:$B$279=B62)*1, 0))), "")</f>
        <v/>
      </c>
      <c r="AE62" s="9" t="str">
        <f t="shared" si="5"/>
        <v/>
      </c>
      <c r="AF62" s="9" t="str">
        <f>IFERROR(INDEX('WIP-ERC'!$E$8:$E$275,MATCH(B62, 'WIP-ERC'!$B$8:$B$275,0)),"")</f>
        <v/>
      </c>
      <c r="AG62" s="81" t="str">
        <f>IFERROR(IF(INDEX('WIP-ERC'!$G$8:$G$275,MATCH(B62,'WIP-ERC'!$B$8:$B$275,0))="","",(INDEX('WIP-ERC'!$G$8:$G$275,MATCH(B62,'WIP-ERC'!$B$8:$B$275,0)))),"")</f>
        <v/>
      </c>
      <c r="AH62" s="81" t="str">
        <f>IFERROR(IF(INDEX('WIP-ERC'!$H$8:$H$275,MATCH(B62,'WIP-ERC'!$B$8:$B$275,0))="","",(INDEX('WIP-ERC'!$H$8:$H$275,MATCH(B62,'WIP-ERC'!$B$8:$B$275,0)))),"")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350" t="str">
        <f t="shared" si="2"/>
        <v>C(15-22)+06</v>
      </c>
      <c r="BE62" s="334"/>
      <c r="BF62" s="334"/>
      <c r="BG62" s="334"/>
      <c r="BI62" s="9" t="str">
        <f>IFERROR(INDEX('WIP-FDN'!$D$8:$D$279,MATCH(B62, 'WIP-FDN'!$B$8:$B$279,0)),"")</f>
        <v/>
      </c>
      <c r="BJ62" s="21" t="str">
        <v/>
      </c>
      <c r="BK62" s="21"/>
    </row>
    <row r="63" spans="1:63" s="12" customFormat="1" ht="17.5" x14ac:dyDescent="0.35">
      <c r="A63" s="347">
        <f t="shared" si="3"/>
        <v>44</v>
      </c>
      <c r="B63" s="30" t="s">
        <v>655</v>
      </c>
      <c r="C63" s="30" t="s">
        <v>881</v>
      </c>
      <c r="D63" s="56" t="s">
        <v>882</v>
      </c>
      <c r="E63" s="96">
        <v>418.7</v>
      </c>
      <c r="F63" s="96">
        <v>418.7</v>
      </c>
      <c r="G63" s="26" t="str">
        <f>IFERROR(INDEX('WIP-FDN'!$D$8:$D$279,MATCH('Master Sheet '!B63, 'WIP-FDN'!$B$8:$B$279,0)),"")</f>
        <v>SANDY PS</v>
      </c>
      <c r="H63" s="29"/>
      <c r="I63" s="27"/>
      <c r="J63" s="27"/>
      <c r="K63" s="27"/>
      <c r="L63" s="27"/>
      <c r="M63" s="26" t="s">
        <v>53</v>
      </c>
      <c r="N63" s="27" t="s">
        <v>172</v>
      </c>
      <c r="O63" s="94" t="s">
        <v>1109</v>
      </c>
      <c r="P63" s="26" t="s">
        <v>53</v>
      </c>
      <c r="Q63" s="27" t="s">
        <v>172</v>
      </c>
      <c r="R63" s="94" t="s">
        <v>1109</v>
      </c>
      <c r="S63" s="359" t="s">
        <v>53</v>
      </c>
      <c r="T63" s="27" t="s">
        <v>172</v>
      </c>
      <c r="U63" s="360">
        <v>45726</v>
      </c>
      <c r="V63" s="21"/>
      <c r="W63" s="29" t="str">
        <f t="array" ref="W63">IF((Y63&lt;&gt;"")*(Z63=""), "WIP", IF((Y63&lt;&gt;"")*(Z63&lt;&gt;""), "Completed", ""))</f>
        <v>Completed</v>
      </c>
      <c r="X63" s="9" t="str" cm="1">
        <f t="array" ref="X63">IFERROR(INDEX('WIP-FDN'!$E$8:$E$279, MATCH(1, ('WIP-FDN'!$B$8:$B$279='Master Sheet '!B63)*1, 0)), "")</f>
        <v>Bipul Debnath-1</v>
      </c>
      <c r="Y63" s="81" cm="1">
        <f t="array" ref="Y63">IFERROR(IF(INDEX('WIP-FDN'!$G$8:$G$279, MATCH(1, ('WIP-FDN'!$B$8:$B$279=B63)*1, 0)) = "", "", INDEX('WIP-FDN'!$G$8:$G$279, MATCH(1, ('WIP-FDN'!$B$8:$B$279=B63)*1, 0))), "")</f>
        <v>46089</v>
      </c>
      <c r="Z63" s="81" cm="1">
        <f t="array" ref="Z63">IFERROR(IF(INDEX('WIP-FDN'!$H$8:$H$279, MATCH(1, ('WIP-FDN'!$B$8:$B$279=B63)*1, 0)) = "", "", INDEX('WIP-FDN'!$H$8:$H$279, MATCH(1, ('WIP-FDN'!$B$8:$B$279=B63)*1, 0))), "")</f>
        <v>46095</v>
      </c>
      <c r="AA63" s="29" t="str">
        <f t="array" ref="AA63">IF((AC63&lt;&gt;"")*(AD63=""), "WIP", IF((AC63&lt;&gt;"")*(AD63&lt;&gt;""), "Completed", ""))</f>
        <v>Completed</v>
      </c>
      <c r="AB63" s="9" t="str" cm="1">
        <f t="array" ref="AB63">IFERROR(INDEX('WIP-FDN'!$N$8:$N$279, MATCH(1, ('WIP-FDN'!$B$8:$B$279='Master Sheet '!B63)*1, 0)), "")</f>
        <v>Bipul Debnath</v>
      </c>
      <c r="AC63" s="81" cm="1">
        <f t="array" ref="AC63">IFERROR(IF(INDEX('WIP-FDN'!$L$8:$L$279, MATCH(1, ('WIP-FDN'!$B$8:$B$279=B63)*1, 0)) = "", "", INDEX('WIP-FDN'!$L$8:$L$279, MATCH(1, ('WIP-FDN'!$B$8:$B$279=B63)*1, 0))), "")</f>
        <v>46097</v>
      </c>
      <c r="AD63" s="81" cm="1">
        <f t="array" ref="AD63">IFERROR(IF(INDEX('WIP-FDN'!$M$8:$M$279, MATCH(1, ('WIP-FDN'!$B$8:$B$279=B63)*1, 0)) = "", "", INDEX('WIP-FDN'!$M$8:$M$279, MATCH(1, ('WIP-FDN'!$B$8:$B$279=B63)*1, 0))), "")</f>
        <v>46097</v>
      </c>
      <c r="AE63" s="9" t="str">
        <f t="shared" si="5"/>
        <v/>
      </c>
      <c r="AF63" s="9" t="str">
        <f>IFERROR(INDEX('WIP-ERC'!$E$8:$E$275,MATCH(B63, 'WIP-ERC'!$B$8:$B$275,0)),"")</f>
        <v/>
      </c>
      <c r="AG63" s="81" t="str">
        <f>IFERROR(IF(INDEX('WIP-ERC'!$G$8:$G$275,MATCH(B63,'WIP-ERC'!$B$8:$B$275,0))="","",(INDEX('WIP-ERC'!$G$8:$G$275,MATCH(B63,'WIP-ERC'!$B$8:$B$275,0)))),"")</f>
        <v/>
      </c>
      <c r="AH63" s="81" t="str">
        <f>IFERROR(IF(INDEX('WIP-ERC'!$H$8:$H$275,MATCH(B63,'WIP-ERC'!$B$8:$B$275,0))="","",(INDEX('WIP-ERC'!$H$8:$H$275,MATCH(B63,'WIP-ERC'!$B$8:$B$275,0)))),"")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350" t="str">
        <f t="shared" si="2"/>
        <v>C(15-22)+09</v>
      </c>
      <c r="BE63" s="334"/>
      <c r="BF63" s="334"/>
      <c r="BG63" s="334"/>
      <c r="BI63" s="9" t="str">
        <f>IFERROR(INDEX('WIP-FDN'!$D$8:$D$279,MATCH(B63, 'WIP-FDN'!$B$8:$B$279,0)),"")</f>
        <v>SANDY PS</v>
      </c>
      <c r="BJ63" s="21" t="str">
        <v/>
      </c>
      <c r="BK63" s="21"/>
    </row>
    <row r="64" spans="1:63" s="12" customFormat="1" ht="17.5" x14ac:dyDescent="0.35">
      <c r="A64" s="347">
        <f t="shared" si="3"/>
        <v>45</v>
      </c>
      <c r="B64" s="30" t="s">
        <v>815</v>
      </c>
      <c r="C64" s="30" t="s">
        <v>879</v>
      </c>
      <c r="D64" s="56" t="s">
        <v>883</v>
      </c>
      <c r="E64" s="96">
        <v>402</v>
      </c>
      <c r="F64" s="96">
        <v>402</v>
      </c>
      <c r="G64" s="26" t="str">
        <f>IFERROR(INDEX('WIP-FDN'!$D$8:$D$279,MATCH('Master Sheet '!B64, 'WIP-FDN'!$B$8:$B$279,0)),"")</f>
        <v>SANDY FS</v>
      </c>
      <c r="H64" s="29"/>
      <c r="I64" s="27"/>
      <c r="J64" s="27"/>
      <c r="K64" s="27"/>
      <c r="L64" s="27"/>
      <c r="M64" s="26" t="s">
        <v>53</v>
      </c>
      <c r="N64" s="27" t="s">
        <v>172</v>
      </c>
      <c r="O64" s="94" t="s">
        <v>1109</v>
      </c>
      <c r="P64" s="26" t="s">
        <v>53</v>
      </c>
      <c r="Q64" s="27" t="s">
        <v>172</v>
      </c>
      <c r="R64" s="94" t="s">
        <v>1109</v>
      </c>
      <c r="S64" s="359" t="s">
        <v>53</v>
      </c>
      <c r="T64" s="27" t="s">
        <v>172</v>
      </c>
      <c r="U64" s="360">
        <v>45726</v>
      </c>
      <c r="V64" s="21"/>
      <c r="W64" s="29" t="str">
        <f t="array" ref="W64">IF((Y64&lt;&gt;"")*(Z64=""), "WIP", IF((Y64&lt;&gt;"")*(Z64&lt;&gt;""), "Completed", ""))</f>
        <v>Completed</v>
      </c>
      <c r="X64" s="9" t="str" cm="1">
        <f t="array" ref="X64">IFERROR(INDEX('WIP-FDN'!$E$8:$E$279, MATCH(1, ('WIP-FDN'!$B$8:$B$279='Master Sheet '!B64)*1, 0)), "")</f>
        <v>Bipul Debnath</v>
      </c>
      <c r="Y64" s="81" cm="1">
        <f t="array" ref="Y64">IFERROR(IF(INDEX('WIP-FDN'!$G$8:$G$279, MATCH(1, ('WIP-FDN'!$B$8:$B$279=B64)*1, 0)) = "", "", INDEX('WIP-FDN'!$G$8:$G$279, MATCH(1, ('WIP-FDN'!$B$8:$B$279=B64)*1, 0))), "")</f>
        <v>45976</v>
      </c>
      <c r="Z64" s="81" cm="1">
        <f t="array" ref="Z64">IFERROR(IF(INDEX('WIP-FDN'!$H$8:$H$279, MATCH(1, ('WIP-FDN'!$B$8:$B$279=B64)*1, 0)) = "", "", INDEX('WIP-FDN'!$H$8:$H$279, MATCH(1, ('WIP-FDN'!$B$8:$B$279=B64)*1, 0))), "")</f>
        <v>45986</v>
      </c>
      <c r="AA64" s="29" t="str">
        <f t="array" ref="AA64">IF((AC64&lt;&gt;"")*(AD64=""), "WIP", IF((AC64&lt;&gt;"")*(AD64&lt;&gt;""), "Completed", ""))</f>
        <v>Completed</v>
      </c>
      <c r="AB64" s="9" t="str" cm="1">
        <f t="array" ref="AB64">IFERROR(INDEX('WIP-FDN'!$N$8:$N$279, MATCH(1, ('WIP-FDN'!$B$8:$B$279='Master Sheet '!B64)*1, 0)), "")</f>
        <v>Bipul Debnath</v>
      </c>
      <c r="AC64" s="81" cm="1">
        <f t="array" ref="AC64">IFERROR(IF(INDEX('WIP-FDN'!$L$8:$L$279, MATCH(1, ('WIP-FDN'!$B$8:$B$279=B64)*1, 0)) = "", "", INDEX('WIP-FDN'!$L$8:$L$279, MATCH(1, ('WIP-FDN'!$B$8:$B$279=B64)*1, 0))), "")</f>
        <v>45996</v>
      </c>
      <c r="AD64" s="81" cm="1">
        <f t="array" ref="AD64">IFERROR(IF(INDEX('WIP-FDN'!$M$8:$M$279, MATCH(1, ('WIP-FDN'!$B$8:$B$279=B64)*1, 0)) = "", "", INDEX('WIP-FDN'!$M$8:$M$279, MATCH(1, ('WIP-FDN'!$B$8:$B$279=B64)*1, 0))), "")</f>
        <v>45996</v>
      </c>
      <c r="AE64" s="9" t="str">
        <f t="shared" si="5"/>
        <v/>
      </c>
      <c r="AF64" s="9" t="str">
        <f>IFERROR(INDEX('WIP-ERC'!$E$8:$E$275,MATCH(B64, 'WIP-ERC'!$B$8:$B$275,0)),"")</f>
        <v/>
      </c>
      <c r="AG64" s="81" t="str">
        <f>IFERROR(IF(INDEX('WIP-ERC'!$G$8:$G$275,MATCH(B64,'WIP-ERC'!$B$8:$B$275,0))="","",(INDEX('WIP-ERC'!$G$8:$G$275,MATCH(B64,'WIP-ERC'!$B$8:$B$275,0)))),"")</f>
        <v/>
      </c>
      <c r="AH64" s="81" t="str">
        <f>IFERROR(IF(INDEX('WIP-ERC'!$H$8:$H$275,MATCH(B64,'WIP-ERC'!$B$8:$B$275,0))="","",(INDEX('WIP-ERC'!$H$8:$H$275,MATCH(B64,'WIP-ERC'!$B$8:$B$275,0)))),"")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350" t="str">
        <f t="shared" si="2"/>
        <v>C(15-22)+06</v>
      </c>
      <c r="BE64" s="334"/>
      <c r="BF64" s="334"/>
      <c r="BG64" s="334"/>
      <c r="BI64" s="9" t="str">
        <f>IFERROR(INDEX('WIP-FDN'!$D$8:$D$279,MATCH(B64, 'WIP-FDN'!$B$8:$B$279,0)),"")</f>
        <v>SANDY FS</v>
      </c>
      <c r="BJ64" s="21" t="str">
        <v/>
      </c>
      <c r="BK64" s="21"/>
    </row>
    <row r="65" spans="1:63" s="12" customFormat="1" ht="17.5" x14ac:dyDescent="0.35">
      <c r="A65" s="347">
        <f t="shared" si="3"/>
        <v>46</v>
      </c>
      <c r="B65" s="30" t="s">
        <v>232</v>
      </c>
      <c r="C65" s="30" t="s">
        <v>853</v>
      </c>
      <c r="D65" s="56" t="s">
        <v>818</v>
      </c>
      <c r="E65" s="96">
        <v>411.1</v>
      </c>
      <c r="F65" s="96">
        <v>411.1</v>
      </c>
      <c r="G65" s="26" t="str">
        <f>IFERROR(INDEX('WIP-FDN'!$D$8:$D$279,MATCH('Master Sheet '!B65, 'WIP-FDN'!$B$8:$B$279,0)),"")</f>
        <v>SANDY PS</v>
      </c>
      <c r="H65" s="29"/>
      <c r="I65" s="27"/>
      <c r="J65" s="27"/>
      <c r="K65" s="27"/>
      <c r="L65" s="27"/>
      <c r="M65" s="26" t="s">
        <v>53</v>
      </c>
      <c r="N65" s="27" t="s">
        <v>172</v>
      </c>
      <c r="O65" s="94" t="s">
        <v>1109</v>
      </c>
      <c r="P65" s="26" t="s">
        <v>53</v>
      </c>
      <c r="Q65" s="27" t="s">
        <v>172</v>
      </c>
      <c r="R65" s="94" t="s">
        <v>1109</v>
      </c>
      <c r="S65" s="359" t="s">
        <v>53</v>
      </c>
      <c r="T65" s="27" t="s">
        <v>172</v>
      </c>
      <c r="U65" s="360">
        <v>45726</v>
      </c>
      <c r="V65" s="21"/>
      <c r="W65" s="29" t="str">
        <f t="array" ref="W65">IF((Y65&lt;&gt;"")*(Z65=""), "WIP", IF((Y65&lt;&gt;"")*(Z65&lt;&gt;""), "Completed", ""))</f>
        <v>Completed</v>
      </c>
      <c r="X65" s="9" t="str" cm="1">
        <f t="array" ref="X65">IFERROR(INDEX('WIP-FDN'!$E$8:$E$279, MATCH(1, ('WIP-FDN'!$B$8:$B$279='Master Sheet '!B65)*1, 0)), "")</f>
        <v>Bipul Debnath</v>
      </c>
      <c r="Y65" s="81" cm="1">
        <f t="array" ref="Y65">IFERROR(IF(INDEX('WIP-FDN'!$G$8:$G$279, MATCH(1, ('WIP-FDN'!$B$8:$B$279=B65)*1, 0)) = "", "", INDEX('WIP-FDN'!$G$8:$G$279, MATCH(1, ('WIP-FDN'!$B$8:$B$279=B65)*1, 0))), "")</f>
        <v>45984</v>
      </c>
      <c r="Z65" s="81" cm="1">
        <f t="array" ref="Z65">IFERROR(IF(INDEX('WIP-FDN'!$H$8:$H$279, MATCH(1, ('WIP-FDN'!$B$8:$B$279=B65)*1, 0)) = "", "", INDEX('WIP-FDN'!$H$8:$H$279, MATCH(1, ('WIP-FDN'!$B$8:$B$279=B65)*1, 0))), "")</f>
        <v>45993</v>
      </c>
      <c r="AA65" s="29" t="str">
        <f t="array" ref="AA65">IF((AC65&lt;&gt;"")*(AD65=""), "WIP", IF((AC65&lt;&gt;"")*(AD65&lt;&gt;""), "Completed", ""))</f>
        <v>Completed</v>
      </c>
      <c r="AB65" s="9" t="str" cm="1">
        <f t="array" ref="AB65">IFERROR(INDEX('WIP-FDN'!$N$8:$N$279, MATCH(1, ('WIP-FDN'!$B$8:$B$279='Master Sheet '!B65)*1, 0)), "")</f>
        <v>Bipul Debnath</v>
      </c>
      <c r="AC65" s="81" cm="1">
        <f t="array" ref="AC65">IFERROR(IF(INDEX('WIP-FDN'!$L$8:$L$279, MATCH(1, ('WIP-FDN'!$B$8:$B$279=B65)*1, 0)) = "", "", INDEX('WIP-FDN'!$L$8:$L$279, MATCH(1, ('WIP-FDN'!$B$8:$B$279=B65)*1, 0))), "")</f>
        <v>45996</v>
      </c>
      <c r="AD65" s="81" cm="1">
        <f t="array" ref="AD65">IFERROR(IF(INDEX('WIP-FDN'!$M$8:$M$279, MATCH(1, ('WIP-FDN'!$B$8:$B$279=B65)*1, 0)) = "", "", INDEX('WIP-FDN'!$M$8:$M$279, MATCH(1, ('WIP-FDN'!$B$8:$B$279=B65)*1, 0))), "")</f>
        <v>45996</v>
      </c>
      <c r="AE65" s="9" t="str">
        <f t="shared" si="5"/>
        <v/>
      </c>
      <c r="AF65" s="9" t="str">
        <f>IFERROR(INDEX('WIP-ERC'!$E$8:$E$275,MATCH(B65, 'WIP-ERC'!$B$8:$B$275,0)),"")</f>
        <v/>
      </c>
      <c r="AG65" s="81" t="str">
        <f>IFERROR(IF(INDEX('WIP-ERC'!$G$8:$G$275,MATCH(B65,'WIP-ERC'!$B$8:$B$275,0))="","",(INDEX('WIP-ERC'!$G$8:$G$275,MATCH(B65,'WIP-ERC'!$B$8:$B$275,0)))),"")</f>
        <v/>
      </c>
      <c r="AH65" s="81" t="str">
        <f>IFERROR(IF(INDEX('WIP-ERC'!$H$8:$H$275,MATCH(B65,'WIP-ERC'!$B$8:$B$275,0))="","",(INDEX('WIP-ERC'!$H$8:$H$275,MATCH(B65,'WIP-ERC'!$B$8:$B$275,0)))),"")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350" t="str">
        <f t="shared" si="2"/>
        <v>A(00-02)+06</v>
      </c>
      <c r="BE65" s="334"/>
      <c r="BF65" s="334"/>
      <c r="BG65" s="334"/>
      <c r="BI65" s="9" t="str">
        <f>IFERROR(INDEX('WIP-FDN'!$D$8:$D$279,MATCH(B65, 'WIP-FDN'!$B$8:$B$279,0)),"")</f>
        <v>SANDY PS</v>
      </c>
      <c r="BJ65" s="21" t="str">
        <v/>
      </c>
      <c r="BK65" s="21"/>
    </row>
    <row r="66" spans="1:63" s="12" customFormat="1" ht="17.5" x14ac:dyDescent="0.35">
      <c r="A66" s="347">
        <f t="shared" si="3"/>
        <v>47</v>
      </c>
      <c r="B66" s="30" t="s">
        <v>884</v>
      </c>
      <c r="C66" s="30" t="s">
        <v>838</v>
      </c>
      <c r="D66" s="56" t="s">
        <v>818</v>
      </c>
      <c r="E66" s="96">
        <v>409</v>
      </c>
      <c r="F66" s="96">
        <v>409</v>
      </c>
      <c r="G66" s="26" t="str">
        <f>IFERROR(INDEX('WIP-FDN'!$D$8:$D$279,MATCH('Master Sheet '!B66, 'WIP-FDN'!$B$8:$B$279,0)),"")</f>
        <v>SANDY PS</v>
      </c>
      <c r="H66" s="29"/>
      <c r="I66" s="27"/>
      <c r="J66" s="27"/>
      <c r="K66" s="27"/>
      <c r="L66" s="27"/>
      <c r="M66" s="26" t="s">
        <v>53</v>
      </c>
      <c r="N66" s="27" t="s">
        <v>172</v>
      </c>
      <c r="O66" s="94" t="s">
        <v>1109</v>
      </c>
      <c r="P66" s="26" t="s">
        <v>53</v>
      </c>
      <c r="Q66" s="27" t="s">
        <v>172</v>
      </c>
      <c r="R66" s="94" t="s">
        <v>1109</v>
      </c>
      <c r="S66" s="359" t="s">
        <v>53</v>
      </c>
      <c r="T66" s="27" t="s">
        <v>172</v>
      </c>
      <c r="U66" s="360">
        <v>45726</v>
      </c>
      <c r="V66" s="21"/>
      <c r="W66" s="29" t="str">
        <f t="array" ref="W66">IF((Y66&lt;&gt;"")*(Z66=""), "WIP", IF((Y66&lt;&gt;"")*(Z66&lt;&gt;""), "Completed", ""))</f>
        <v>Completed</v>
      </c>
      <c r="X66" s="9" t="str" cm="1">
        <f t="array" ref="X66">IFERROR(INDEX('WIP-FDN'!$E$8:$E$279, MATCH(1, ('WIP-FDN'!$B$8:$B$279='Master Sheet '!B66)*1, 0)), "")</f>
        <v>Bipul Debnath</v>
      </c>
      <c r="Y66" s="81" cm="1">
        <f t="array" ref="Y66">IFERROR(IF(INDEX('WIP-FDN'!$G$8:$G$279, MATCH(1, ('WIP-FDN'!$B$8:$B$279=B66)*1, 0)) = "", "", INDEX('WIP-FDN'!$G$8:$G$279, MATCH(1, ('WIP-FDN'!$B$8:$B$279=B66)*1, 0))), "")</f>
        <v>46005</v>
      </c>
      <c r="Z66" s="81" cm="1">
        <f t="array" ref="Z66">IFERROR(IF(INDEX('WIP-FDN'!$H$8:$H$279, MATCH(1, ('WIP-FDN'!$B$8:$B$279=B66)*1, 0)) = "", "", INDEX('WIP-FDN'!$H$8:$H$279, MATCH(1, ('WIP-FDN'!$B$8:$B$279=B66)*1, 0))), "")</f>
        <v>46016</v>
      </c>
      <c r="AA66" s="29" t="str">
        <f t="array" ref="AA66">IF((AC66&lt;&gt;"")*(AD66=""), "WIP", IF((AC66&lt;&gt;"")*(AD66&lt;&gt;""), "Completed", ""))</f>
        <v>Completed</v>
      </c>
      <c r="AB66" s="9" t="str" cm="1">
        <f t="array" ref="AB66">IFERROR(INDEX('WIP-FDN'!$N$8:$N$279, MATCH(1, ('WIP-FDN'!$B$8:$B$279='Master Sheet '!B66)*1, 0)), "")</f>
        <v>Bipul Debnath</v>
      </c>
      <c r="AC66" s="81" cm="1">
        <f t="array" ref="AC66">IFERROR(IF(INDEX('WIP-FDN'!$L$8:$L$279, MATCH(1, ('WIP-FDN'!$B$8:$B$279=B66)*1, 0)) = "", "", INDEX('WIP-FDN'!$L$8:$L$279, MATCH(1, ('WIP-FDN'!$B$8:$B$279=B66)*1, 0))), "")</f>
        <v>46016</v>
      </c>
      <c r="AD66" s="81" cm="1">
        <f t="array" ref="AD66">IFERROR(IF(INDEX('WIP-FDN'!$M$8:$M$279, MATCH(1, ('WIP-FDN'!$B$8:$B$279=B66)*1, 0)) = "", "", INDEX('WIP-FDN'!$M$8:$M$279, MATCH(1, ('WIP-FDN'!$B$8:$B$279=B66)*1, 0))), "")</f>
        <v>46016</v>
      </c>
      <c r="AE66" s="9" t="str">
        <f t="shared" si="5"/>
        <v>Completed</v>
      </c>
      <c r="AF66" s="9" t="str">
        <f>IFERROR(INDEX('WIP-ERC'!$E$8:$E$275,MATCH(B66, 'WIP-ERC'!$B$8:$B$275,0)),"")</f>
        <v>Trimurti</v>
      </c>
      <c r="AG66" s="81">
        <f>IFERROR(IF(INDEX('WIP-ERC'!$G$8:$G$275,MATCH(B66,'WIP-ERC'!$B$8:$B$275,0))="","",(INDEX('WIP-ERC'!$G$8:$G$275,MATCH(B66,'WIP-ERC'!$B$8:$B$275,0)))),"")</f>
        <v>46085</v>
      </c>
      <c r="AH66" s="81">
        <f>IFERROR(IF(INDEX('WIP-ERC'!$H$8:$H$275,MATCH(B66,'WIP-ERC'!$B$8:$B$275,0))="","",(INDEX('WIP-ERC'!$H$8:$H$275,MATCH(B66,'WIP-ERC'!$B$8:$B$275,0)))),"")</f>
        <v>46092</v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350" t="str">
        <f t="shared" si="2"/>
        <v>A(00-02)+03</v>
      </c>
      <c r="BE66" s="334"/>
      <c r="BF66" s="334"/>
      <c r="BG66" s="334"/>
      <c r="BI66" s="9" t="str">
        <f>IFERROR(INDEX('WIP-FDN'!$D$8:$D$279,MATCH(B66, 'WIP-FDN'!$B$8:$B$279,0)),"")</f>
        <v>SANDY PS</v>
      </c>
      <c r="BJ66" s="21" t="str">
        <v/>
      </c>
      <c r="BK66" s="21"/>
    </row>
    <row r="67" spans="1:63" s="12" customFormat="1" ht="17.5" x14ac:dyDescent="0.35">
      <c r="A67" s="347">
        <f t="shared" si="3"/>
        <v>48</v>
      </c>
      <c r="B67" s="30" t="s">
        <v>885</v>
      </c>
      <c r="C67" s="30" t="s">
        <v>838</v>
      </c>
      <c r="D67" s="56" t="s">
        <v>818</v>
      </c>
      <c r="E67" s="96">
        <v>398.9</v>
      </c>
      <c r="F67" s="96">
        <v>398.9</v>
      </c>
      <c r="G67" s="26" t="str">
        <f>IFERROR(INDEX('WIP-FDN'!$D$8:$D$279,MATCH('Master Sheet '!B67, 'WIP-FDN'!$B$8:$B$279,0)),"")</f>
        <v>SANDY PS</v>
      </c>
      <c r="H67" s="29"/>
      <c r="I67" s="27"/>
      <c r="J67" s="27"/>
      <c r="K67" s="27"/>
      <c r="L67" s="27"/>
      <c r="M67" s="26" t="s">
        <v>53</v>
      </c>
      <c r="N67" s="27" t="s">
        <v>172</v>
      </c>
      <c r="O67" s="94" t="s">
        <v>1109</v>
      </c>
      <c r="P67" s="26" t="s">
        <v>53</v>
      </c>
      <c r="Q67" s="27" t="s">
        <v>172</v>
      </c>
      <c r="R67" s="94" t="s">
        <v>1109</v>
      </c>
      <c r="S67" s="359" t="s">
        <v>53</v>
      </c>
      <c r="T67" s="27" t="s">
        <v>172</v>
      </c>
      <c r="U67" s="360">
        <v>45726</v>
      </c>
      <c r="V67" s="21"/>
      <c r="W67" s="29" t="str">
        <f t="array" ref="W67">IF((Y67&lt;&gt;"")*(Z67=""), "WIP", IF((Y67&lt;&gt;"")*(Z67&lt;&gt;""), "Completed", ""))</f>
        <v>Completed</v>
      </c>
      <c r="X67" s="9" t="str" cm="1">
        <f t="array" ref="X67">IFERROR(INDEX('WIP-FDN'!$E$8:$E$279, MATCH(1, ('WIP-FDN'!$B$8:$B$279='Master Sheet '!B67)*1, 0)), "")</f>
        <v>Subol Roy</v>
      </c>
      <c r="Y67" s="81" cm="1">
        <f t="array" ref="Y67">IFERROR(IF(INDEX('WIP-FDN'!$G$8:$G$279, MATCH(1, ('WIP-FDN'!$B$8:$B$279=B67)*1, 0)) = "", "", INDEX('WIP-FDN'!$G$8:$G$279, MATCH(1, ('WIP-FDN'!$B$8:$B$279=B67)*1, 0))), "")</f>
        <v>45995</v>
      </c>
      <c r="Z67" s="81" cm="1">
        <f t="array" ref="Z67">IFERROR(IF(INDEX('WIP-FDN'!$H$8:$H$279, MATCH(1, ('WIP-FDN'!$B$8:$B$279=B67)*1, 0)) = "", "", INDEX('WIP-FDN'!$H$8:$H$279, MATCH(1, ('WIP-FDN'!$B$8:$B$279=B67)*1, 0))), "")</f>
        <v>46008</v>
      </c>
      <c r="AA67" s="29" t="str">
        <f t="array" ref="AA67">IF((AC67&lt;&gt;"")*(AD67=""), "WIP", IF((AC67&lt;&gt;"")*(AD67&lt;&gt;""), "Completed", ""))</f>
        <v>Completed</v>
      </c>
      <c r="AB67" s="9" t="str" cm="1">
        <f t="array" ref="AB67">IFERROR(INDEX('WIP-FDN'!$N$8:$N$279, MATCH(1, ('WIP-FDN'!$B$8:$B$279='Master Sheet '!B67)*1, 0)), "")</f>
        <v>SUBOL ROY</v>
      </c>
      <c r="AC67" s="81" cm="1">
        <f t="array" ref="AC67">IFERROR(IF(INDEX('WIP-FDN'!$L$8:$L$279, MATCH(1, ('WIP-FDN'!$B$8:$B$279=B67)*1, 0)) = "", "", INDEX('WIP-FDN'!$L$8:$L$279, MATCH(1, ('WIP-FDN'!$B$8:$B$279=B67)*1, 0))), "")</f>
        <v>46029</v>
      </c>
      <c r="AD67" s="81" cm="1">
        <f t="array" ref="AD67">IFERROR(IF(INDEX('WIP-FDN'!$M$8:$M$279, MATCH(1, ('WIP-FDN'!$B$8:$B$279=B67)*1, 0)) = "", "", INDEX('WIP-FDN'!$M$8:$M$279, MATCH(1, ('WIP-FDN'!$B$8:$B$279=B67)*1, 0))), "")</f>
        <v>46029</v>
      </c>
      <c r="AE67" s="9" t="str">
        <f t="shared" si="5"/>
        <v>Completed</v>
      </c>
      <c r="AF67" s="9" t="str">
        <f>IFERROR(INDEX('WIP-ERC'!$E$8:$E$275,MATCH(B67, 'WIP-ERC'!$B$8:$B$275,0)),"")</f>
        <v>Trimurti</v>
      </c>
      <c r="AG67" s="81">
        <f>IFERROR(IF(INDEX('WIP-ERC'!$G$8:$G$275,MATCH(B67,'WIP-ERC'!$B$8:$B$275,0))="","",(INDEX('WIP-ERC'!$G$8:$G$275,MATCH(B67,'WIP-ERC'!$B$8:$B$275,0)))),"")</f>
        <v>46078</v>
      </c>
      <c r="AH67" s="81">
        <f>IFERROR(IF(INDEX('WIP-ERC'!$H$8:$H$275,MATCH(B67,'WIP-ERC'!$B$8:$B$275,0))="","",(INDEX('WIP-ERC'!$H$8:$H$275,MATCH(B67,'WIP-ERC'!$B$8:$B$275,0)))),"")</f>
        <v>46085</v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350" t="str">
        <f t="shared" si="2"/>
        <v>A(00-02)+03</v>
      </c>
      <c r="BE67" s="334"/>
      <c r="BF67" s="334"/>
      <c r="BG67" s="334"/>
      <c r="BI67" s="9" t="str">
        <f>IFERROR(INDEX('WIP-FDN'!$D$8:$D$279,MATCH(B67, 'WIP-FDN'!$B$8:$B$279,0)),"")</f>
        <v>SANDY PS</v>
      </c>
      <c r="BJ67" s="21" t="str">
        <v/>
      </c>
      <c r="BK67" s="21"/>
    </row>
    <row r="68" spans="1:63" s="12" customFormat="1" ht="17.5" x14ac:dyDescent="0.35">
      <c r="A68" s="347">
        <f t="shared" si="3"/>
        <v>49</v>
      </c>
      <c r="B68" s="30" t="s">
        <v>886</v>
      </c>
      <c r="C68" s="30" t="s">
        <v>838</v>
      </c>
      <c r="D68" s="56" t="s">
        <v>818</v>
      </c>
      <c r="E68" s="96">
        <v>436</v>
      </c>
      <c r="F68" s="96">
        <v>436</v>
      </c>
      <c r="G68" s="26" t="str">
        <f>IFERROR(INDEX('WIP-FDN'!$D$8:$D$279,MATCH('Master Sheet '!B68, 'WIP-FDN'!$B$8:$B$279,0)),"")</f>
        <v>SANDY PS</v>
      </c>
      <c r="H68" s="29"/>
      <c r="I68" s="27"/>
      <c r="J68" s="27"/>
      <c r="K68" s="27"/>
      <c r="L68" s="27"/>
      <c r="M68" s="26" t="s">
        <v>53</v>
      </c>
      <c r="N68" s="27" t="s">
        <v>172</v>
      </c>
      <c r="O68" s="94" t="s">
        <v>1109</v>
      </c>
      <c r="P68" s="26" t="s">
        <v>53</v>
      </c>
      <c r="Q68" s="27" t="s">
        <v>172</v>
      </c>
      <c r="R68" s="94" t="s">
        <v>1109</v>
      </c>
      <c r="S68" s="359" t="s">
        <v>53</v>
      </c>
      <c r="T68" s="27" t="s">
        <v>172</v>
      </c>
      <c r="U68" s="360">
        <v>45726</v>
      </c>
      <c r="V68" s="21"/>
      <c r="W68" s="29" t="str">
        <f t="array" ref="W68">IF((Y68&lt;&gt;"")*(Z68=""), "WIP", IF((Y68&lt;&gt;"")*(Z68&lt;&gt;""), "Completed", ""))</f>
        <v>Completed</v>
      </c>
      <c r="X68" s="9" t="str" cm="1">
        <f t="array" ref="X68">IFERROR(INDEX('WIP-FDN'!$E$8:$E$279, MATCH(1, ('WIP-FDN'!$B$8:$B$279='Master Sheet '!B68)*1, 0)), "")</f>
        <v>Bipul Debnath</v>
      </c>
      <c r="Y68" s="81" cm="1">
        <f t="array" ref="Y68">IFERROR(IF(INDEX('WIP-FDN'!$G$8:$G$279, MATCH(1, ('WIP-FDN'!$B$8:$B$279=B68)*1, 0)) = "", "", INDEX('WIP-FDN'!$G$8:$G$279, MATCH(1, ('WIP-FDN'!$B$8:$B$279=B68)*1, 0))), "")</f>
        <v>45988</v>
      </c>
      <c r="Z68" s="81" cm="1">
        <f t="array" ref="Z68">IFERROR(IF(INDEX('WIP-FDN'!$H$8:$H$279, MATCH(1, ('WIP-FDN'!$B$8:$B$279=B68)*1, 0)) = "", "", INDEX('WIP-FDN'!$H$8:$H$279, MATCH(1, ('WIP-FDN'!$B$8:$B$279=B68)*1, 0))), "")</f>
        <v>46005</v>
      </c>
      <c r="AA68" s="29" t="str">
        <f t="array" ref="AA68">IF((AC68&lt;&gt;"")*(AD68=""), "WIP", IF((AC68&lt;&gt;"")*(AD68&lt;&gt;""), "Completed", ""))</f>
        <v>Completed</v>
      </c>
      <c r="AB68" s="9" t="str" cm="1">
        <f t="array" ref="AB68">IFERROR(INDEX('WIP-FDN'!$N$8:$N$279, MATCH(1, ('WIP-FDN'!$B$8:$B$279='Master Sheet '!B68)*1, 0)), "")</f>
        <v>Bipul Debnath</v>
      </c>
      <c r="AC68" s="81" cm="1">
        <f t="array" ref="AC68">IFERROR(IF(INDEX('WIP-FDN'!$L$8:$L$279, MATCH(1, ('WIP-FDN'!$B$8:$B$279=B68)*1, 0)) = "", "", INDEX('WIP-FDN'!$L$8:$L$279, MATCH(1, ('WIP-FDN'!$B$8:$B$279=B68)*1, 0))), "")</f>
        <v>46009</v>
      </c>
      <c r="AD68" s="81" cm="1">
        <f t="array" ref="AD68">IFERROR(IF(INDEX('WIP-FDN'!$M$8:$M$279, MATCH(1, ('WIP-FDN'!$B$8:$B$279=B68)*1, 0)) = "", "", INDEX('WIP-FDN'!$M$8:$M$279, MATCH(1, ('WIP-FDN'!$B$8:$B$279=B68)*1, 0))), "")</f>
        <v>46009</v>
      </c>
      <c r="AE68" s="9" t="str">
        <f t="shared" si="5"/>
        <v>Completed</v>
      </c>
      <c r="AF68" s="9" t="str">
        <f>IFERROR(INDEX('WIP-ERC'!$E$8:$E$275,MATCH(B68, 'WIP-ERC'!$B$8:$B$275,0)),"")</f>
        <v>Trimurti</v>
      </c>
      <c r="AG68" s="81">
        <f>IFERROR(IF(INDEX('WIP-ERC'!$G$8:$G$275,MATCH(B68,'WIP-ERC'!$B$8:$B$275,0))="","",(INDEX('WIP-ERC'!$G$8:$G$275,MATCH(B68,'WIP-ERC'!$B$8:$B$275,0)))),"")</f>
        <v>46051</v>
      </c>
      <c r="AH68" s="81">
        <f>IFERROR(IF(INDEX('WIP-ERC'!$H$8:$H$275,MATCH(B68,'WIP-ERC'!$B$8:$B$275,0))="","",(INDEX('WIP-ERC'!$H$8:$H$275,MATCH(B68,'WIP-ERC'!$B$8:$B$275,0)))),"")</f>
        <v>46078</v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350" t="str">
        <f t="shared" si="2"/>
        <v>A(00-02)+03</v>
      </c>
      <c r="BE68" s="334"/>
      <c r="BF68" s="334"/>
      <c r="BG68" s="334"/>
      <c r="BI68" s="9" t="str">
        <f>IFERROR(INDEX('WIP-FDN'!$D$8:$D$279,MATCH(B68, 'WIP-FDN'!$B$8:$B$279,0)),"")</f>
        <v>SANDY PS</v>
      </c>
      <c r="BJ68" s="21" t="str">
        <v/>
      </c>
      <c r="BK68" s="21"/>
    </row>
    <row r="69" spans="1:63" s="12" customFormat="1" ht="35" x14ac:dyDescent="0.35">
      <c r="A69" s="347">
        <f t="shared" si="3"/>
        <v>50</v>
      </c>
      <c r="B69" s="30" t="s">
        <v>887</v>
      </c>
      <c r="C69" s="30" t="s">
        <v>843</v>
      </c>
      <c r="D69" s="56" t="s">
        <v>888</v>
      </c>
      <c r="E69" s="96">
        <v>243.2</v>
      </c>
      <c r="F69" s="96">
        <v>243.2</v>
      </c>
      <c r="G69" s="26" t="str">
        <f>IFERROR(INDEX('WIP-FDN'!$D$8:$D$279,MATCH('Master Sheet '!B69, 'WIP-FDN'!$B$8:$B$279,0)),"")</f>
        <v>SANDY PS &amp; Boulder Soiling</v>
      </c>
      <c r="H69" s="29"/>
      <c r="I69" s="27"/>
      <c r="J69" s="27"/>
      <c r="K69" s="27"/>
      <c r="L69" s="27"/>
      <c r="M69" s="26" t="s">
        <v>53</v>
      </c>
      <c r="N69" s="27" t="s">
        <v>172</v>
      </c>
      <c r="O69" s="94" t="s">
        <v>1109</v>
      </c>
      <c r="P69" s="26" t="s">
        <v>53</v>
      </c>
      <c r="Q69" s="27" t="s">
        <v>172</v>
      </c>
      <c r="R69" s="94" t="s">
        <v>1109</v>
      </c>
      <c r="S69" s="359" t="s">
        <v>53</v>
      </c>
      <c r="T69" s="27" t="s">
        <v>172</v>
      </c>
      <c r="U69" s="360">
        <v>45726</v>
      </c>
      <c r="V69" s="21"/>
      <c r="W69" s="29" t="str">
        <f t="array" ref="W69">IF((Y69&lt;&gt;"")*(Z69=""), "WIP", IF((Y69&lt;&gt;"")*(Z69&lt;&gt;""), "Completed", ""))</f>
        <v>Completed</v>
      </c>
      <c r="X69" s="9" t="str" cm="1">
        <f t="array" ref="X69">IFERROR(INDEX('WIP-FDN'!$E$8:$E$279, MATCH(1, ('WIP-FDN'!$B$8:$B$279='Master Sheet '!B69)*1, 0)), "")</f>
        <v>Subol Roy</v>
      </c>
      <c r="Y69" s="81" cm="1">
        <f t="array" ref="Y69">IFERROR(IF(INDEX('WIP-FDN'!$G$8:$G$279, MATCH(1, ('WIP-FDN'!$B$8:$B$279=B69)*1, 0)) = "", "", INDEX('WIP-FDN'!$G$8:$G$279, MATCH(1, ('WIP-FDN'!$B$8:$B$279=B69)*1, 0))), "")</f>
        <v>46058</v>
      </c>
      <c r="Z69" s="81" cm="1">
        <f t="array" ref="Z69">IFERROR(IF(INDEX('WIP-FDN'!$H$8:$H$279, MATCH(1, ('WIP-FDN'!$B$8:$B$279=B69)*1, 0)) = "", "", INDEX('WIP-FDN'!$H$8:$H$279, MATCH(1, ('WIP-FDN'!$B$8:$B$279=B69)*1, 0))), "")</f>
        <v>46073</v>
      </c>
      <c r="AA69" s="29" t="str">
        <f t="array" ref="AA69">IF((AC69&lt;&gt;"")*(AD69=""), "WIP", IF((AC69&lt;&gt;"")*(AD69&lt;&gt;""), "Completed", ""))</f>
        <v>Completed</v>
      </c>
      <c r="AB69" s="9" t="str" cm="1">
        <f t="array" ref="AB69">IFERROR(INDEX('WIP-FDN'!$N$8:$N$279, MATCH(1, ('WIP-FDN'!$B$8:$B$279='Master Sheet '!B69)*1, 0)), "")</f>
        <v>Subol Roy</v>
      </c>
      <c r="AC69" s="81" cm="1">
        <f t="array" ref="AC69">IFERROR(IF(INDEX('WIP-FDN'!$L$8:$L$279, MATCH(1, ('WIP-FDN'!$B$8:$B$279=B69)*1, 0)) = "", "", INDEX('WIP-FDN'!$L$8:$L$279, MATCH(1, ('WIP-FDN'!$B$8:$B$279=B69)*1, 0))), "")</f>
        <v>46087</v>
      </c>
      <c r="AD69" s="81" cm="1">
        <f t="array" ref="AD69">IFERROR(IF(INDEX('WIP-FDN'!$M$8:$M$279, MATCH(1, ('WIP-FDN'!$B$8:$B$279=B69)*1, 0)) = "", "", INDEX('WIP-FDN'!$M$8:$M$279, MATCH(1, ('WIP-FDN'!$B$8:$B$279=B69)*1, 0))), "")</f>
        <v>46087</v>
      </c>
      <c r="AE69" s="9" t="str">
        <f t="shared" si="5"/>
        <v/>
      </c>
      <c r="AF69" s="9" t="str">
        <f>IFERROR(INDEX('WIP-ERC'!$E$8:$E$275,MATCH(B69, 'WIP-ERC'!$B$8:$B$275,0)),"")</f>
        <v/>
      </c>
      <c r="AG69" s="81" t="str">
        <f>IFERROR(IF(INDEX('WIP-ERC'!$G$8:$G$275,MATCH(B69,'WIP-ERC'!$B$8:$B$275,0))="","",(INDEX('WIP-ERC'!$G$8:$G$275,MATCH(B69,'WIP-ERC'!$B$8:$B$275,0)))),"")</f>
        <v/>
      </c>
      <c r="AH69" s="81" t="str">
        <f>IFERROR(IF(INDEX('WIP-ERC'!$H$8:$H$275,MATCH(B69,'WIP-ERC'!$B$8:$B$275,0))="","",(INDEX('WIP-ERC'!$H$8:$H$275,MATCH(B69,'WIP-ERC'!$B$8:$B$275,0)))),"")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350" t="str">
        <f t="shared" si="2"/>
        <v>B(00-07)+09</v>
      </c>
      <c r="BE69" s="334"/>
      <c r="BF69" s="334"/>
      <c r="BG69" s="334"/>
      <c r="BI69" s="9" t="str">
        <f>IFERROR(INDEX('WIP-FDN'!$D$8:$D$279,MATCH(B69, 'WIP-FDN'!$B$8:$B$279,0)),"")</f>
        <v>SANDY PS &amp; Boulder Soiling</v>
      </c>
      <c r="BJ69" s="21" t="str">
        <v/>
      </c>
      <c r="BK69" s="21"/>
    </row>
    <row r="70" spans="1:63" s="12" customFormat="1" ht="35" x14ac:dyDescent="0.35">
      <c r="A70" s="347">
        <f t="shared" si="3"/>
        <v>51</v>
      </c>
      <c r="B70" s="30" t="s">
        <v>889</v>
      </c>
      <c r="C70" s="30" t="s">
        <v>890</v>
      </c>
      <c r="D70" s="56" t="s">
        <v>891</v>
      </c>
      <c r="E70" s="96">
        <v>273.3</v>
      </c>
      <c r="F70" s="96">
        <v>273.3</v>
      </c>
      <c r="G70" s="26" t="str">
        <f>IFERROR(INDEX('WIP-FDN'!$D$8:$D$279,MATCH('Master Sheet '!B70, 'WIP-FDN'!$B$8:$B$279,0)),"")</f>
        <v>SANDY FS &amp; Boulder Soiling</v>
      </c>
      <c r="H70" s="29"/>
      <c r="I70" s="27" t="s">
        <v>586</v>
      </c>
      <c r="J70" s="27"/>
      <c r="K70" s="27"/>
      <c r="L70" s="27"/>
      <c r="M70" s="26" t="s">
        <v>53</v>
      </c>
      <c r="N70" s="27" t="s">
        <v>172</v>
      </c>
      <c r="O70" s="94" t="s">
        <v>1109</v>
      </c>
      <c r="P70" s="26" t="s">
        <v>53</v>
      </c>
      <c r="Q70" s="27" t="s">
        <v>172</v>
      </c>
      <c r="R70" s="94" t="s">
        <v>1109</v>
      </c>
      <c r="S70" s="359" t="s">
        <v>53</v>
      </c>
      <c r="T70" s="27" t="s">
        <v>172</v>
      </c>
      <c r="U70" s="360">
        <v>45726</v>
      </c>
      <c r="V70" s="21"/>
      <c r="W70" s="29" t="str">
        <f t="array" ref="W70">IF((Y70&lt;&gt;"")*(Z70=""), "WIP", IF((Y70&lt;&gt;"")*(Z70&lt;&gt;""), "Completed", ""))</f>
        <v>Completed</v>
      </c>
      <c r="X70" s="9" t="str" cm="1">
        <f t="array" ref="X70">IFERROR(INDEX('WIP-FDN'!$E$8:$E$279, MATCH(1, ('WIP-FDN'!$B$8:$B$279='Master Sheet '!B70)*1, 0)), "")</f>
        <v>Subol Roy</v>
      </c>
      <c r="Y70" s="81" cm="1">
        <f t="array" ref="Y70">IFERROR(IF(INDEX('WIP-FDN'!$G$8:$G$279, MATCH(1, ('WIP-FDN'!$B$8:$B$279=B70)*1, 0)) = "", "", INDEX('WIP-FDN'!$G$8:$G$279, MATCH(1, ('WIP-FDN'!$B$8:$B$279=B70)*1, 0))), "")</f>
        <v>46071</v>
      </c>
      <c r="Z70" s="81" cm="1">
        <f t="array" ref="Z70">IFERROR(IF(INDEX('WIP-FDN'!$H$8:$H$279, MATCH(1, ('WIP-FDN'!$B$8:$B$279=B70)*1, 0)) = "", "", INDEX('WIP-FDN'!$H$8:$H$279, MATCH(1, ('WIP-FDN'!$B$8:$B$279=B70)*1, 0))), "")</f>
        <v>46087</v>
      </c>
      <c r="AA70" s="29" t="str">
        <f t="array" ref="AA70">IF((AC70&lt;&gt;"")*(AD70=""), "WIP", IF((AC70&lt;&gt;"")*(AD70&lt;&gt;""), "Completed", ""))</f>
        <v>Completed</v>
      </c>
      <c r="AB70" s="9" t="str" cm="1">
        <f t="array" ref="AB70">IFERROR(INDEX('WIP-FDN'!$N$8:$N$279, MATCH(1, ('WIP-FDN'!$B$8:$B$279='Master Sheet '!B70)*1, 0)), "")</f>
        <v>Subol Roy</v>
      </c>
      <c r="AC70" s="81" cm="1">
        <f t="array" ref="AC70">IFERROR(IF(INDEX('WIP-FDN'!$L$8:$L$279, MATCH(1, ('WIP-FDN'!$B$8:$B$279=B70)*1, 0)) = "", "", INDEX('WIP-FDN'!$L$8:$L$279, MATCH(1, ('WIP-FDN'!$B$8:$B$279=B70)*1, 0))), "")</f>
        <v>46090</v>
      </c>
      <c r="AD70" s="81" cm="1">
        <f t="array" ref="AD70">IFERROR(IF(INDEX('WIP-FDN'!$M$8:$M$279, MATCH(1, ('WIP-FDN'!$B$8:$B$279=B70)*1, 0)) = "", "", INDEX('WIP-FDN'!$M$8:$M$279, MATCH(1, ('WIP-FDN'!$B$8:$B$279=B70)*1, 0))), "")</f>
        <v>46090</v>
      </c>
      <c r="AE70" s="9" t="str">
        <f t="shared" si="5"/>
        <v/>
      </c>
      <c r="AF70" s="9" t="str">
        <f>IFERROR(INDEX('WIP-ERC'!$E$8:$E$275,MATCH(B70, 'WIP-ERC'!$B$8:$B$275,0)),"")</f>
        <v/>
      </c>
      <c r="AG70" s="81" t="str">
        <f>IFERROR(IF(INDEX('WIP-ERC'!$G$8:$G$275,MATCH(B70,'WIP-ERC'!$B$8:$B$275,0))="","",(INDEX('WIP-ERC'!$G$8:$G$275,MATCH(B70,'WIP-ERC'!$B$8:$B$275,0)))),"")</f>
        <v/>
      </c>
      <c r="AH70" s="81" t="str">
        <f>IFERROR(IF(INDEX('WIP-ERC'!$H$8:$H$275,MATCH(B70,'WIP-ERC'!$B$8:$B$275,0))="","",(INDEX('WIP-ERC'!$H$8:$H$275,MATCH(B70,'WIP-ERC'!$B$8:$B$275,0)))),"")</f>
        <v/>
      </c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350" t="str">
        <f t="shared" si="2"/>
        <v>B(00-15)+03</v>
      </c>
      <c r="BE70" s="334"/>
      <c r="BF70" s="334"/>
      <c r="BG70" s="334"/>
      <c r="BI70" s="9" t="str">
        <f>IFERROR(INDEX('WIP-FDN'!$D$8:$D$279,MATCH(B70, 'WIP-FDN'!$B$8:$B$279,0)),"")</f>
        <v>SANDY FS &amp; Boulder Soiling</v>
      </c>
      <c r="BJ70" s="21" t="str">
        <v/>
      </c>
      <c r="BK70" s="21"/>
    </row>
    <row r="71" spans="1:63" s="93" customFormat="1" ht="35" x14ac:dyDescent="0.35">
      <c r="A71" s="347">
        <f t="shared" si="3"/>
        <v>52</v>
      </c>
      <c r="B71" s="30" t="s">
        <v>892</v>
      </c>
      <c r="C71" s="30" t="s">
        <v>838</v>
      </c>
      <c r="D71" s="56" t="s">
        <v>818</v>
      </c>
      <c r="E71" s="96">
        <v>240.1</v>
      </c>
      <c r="F71" s="96">
        <v>240.1</v>
      </c>
      <c r="G71" s="26" t="str">
        <f>IFERROR(INDEX('WIP-FDN'!$D$8:$D$279,MATCH('Master Sheet '!B71, 'WIP-FDN'!$B$8:$B$279,0)),"")</f>
        <v>SANDY PS &amp; Boulder Soiling</v>
      </c>
      <c r="H71" s="29"/>
      <c r="I71" s="27"/>
      <c r="J71" s="27"/>
      <c r="K71" s="27"/>
      <c r="L71" s="27"/>
      <c r="M71" s="26" t="s">
        <v>53</v>
      </c>
      <c r="N71" s="27" t="s">
        <v>172</v>
      </c>
      <c r="O71" s="94" t="s">
        <v>1109</v>
      </c>
      <c r="P71" s="26" t="s">
        <v>53</v>
      </c>
      <c r="Q71" s="27" t="s">
        <v>172</v>
      </c>
      <c r="R71" s="94" t="s">
        <v>1109</v>
      </c>
      <c r="S71" s="359" t="s">
        <v>53</v>
      </c>
      <c r="T71" s="27" t="s">
        <v>172</v>
      </c>
      <c r="U71" s="360">
        <v>45726</v>
      </c>
      <c r="V71" s="34"/>
      <c r="W71" s="29" t="str">
        <f t="array" ref="W71">IF((Y71&lt;&gt;"")*(Z71=""), "WIP", IF((Y71&lt;&gt;"")*(Z71&lt;&gt;""), "Completed", ""))</f>
        <v/>
      </c>
      <c r="X71" s="9" t="str" cm="1">
        <f t="array" ref="X71">IFERROR(INDEX('WIP-FDN'!$E$8:$E$279, MATCH(1, ('WIP-FDN'!$B$8:$B$279='Master Sheet '!B71)*1, 0)), "")</f>
        <v>Subol Roy</v>
      </c>
      <c r="Y71" s="81" t="str" cm="1">
        <f t="array" ref="Y71">IFERROR(IF(INDEX('WIP-FDN'!$G$8:$G$279, MATCH(1, ('WIP-FDN'!$B$8:$B$279=B71)*1, 0)) = "", "", INDEX('WIP-FDN'!$G$8:$G$279, MATCH(1, ('WIP-FDN'!$B$8:$B$279=B71)*1, 0))), "")</f>
        <v/>
      </c>
      <c r="Z71" s="81" t="str" cm="1">
        <f t="array" ref="Z71">IFERROR(IF(INDEX('WIP-FDN'!$H$8:$H$279, MATCH(1, ('WIP-FDN'!$B$8:$B$279=B71)*1, 0)) = "", "", INDEX('WIP-FDN'!$H$8:$H$279, MATCH(1, ('WIP-FDN'!$B$8:$B$279=B71)*1, 0))), "")</f>
        <v/>
      </c>
      <c r="AA71" s="29" t="str">
        <f t="array" ref="AA71">IF((AC71&lt;&gt;"")*(AD71=""), "WIP", IF((AC71&lt;&gt;"")*(AD71&lt;&gt;""), "Completed", ""))</f>
        <v/>
      </c>
      <c r="AB71" s="9" cm="1">
        <f t="array" ref="AB71">IFERROR(INDEX('WIP-FDN'!$N$8:$N$279, MATCH(1, ('WIP-FDN'!$B$8:$B$279='Master Sheet '!B71)*1, 0)), "")</f>
        <v>0</v>
      </c>
      <c r="AC71" s="81" t="str" cm="1">
        <f t="array" ref="AC71">IFERROR(IF(INDEX('WIP-FDN'!$L$8:$L$279, MATCH(1, ('WIP-FDN'!$B$8:$B$279=B71)*1, 0)) = "", "", INDEX('WIP-FDN'!$L$8:$L$279, MATCH(1, ('WIP-FDN'!$B$8:$B$279=B71)*1, 0))), "")</f>
        <v/>
      </c>
      <c r="AD71" s="81" t="str" cm="1">
        <f t="array" ref="AD71">IFERROR(IF(INDEX('WIP-FDN'!$M$8:$M$279, MATCH(1, ('WIP-FDN'!$B$8:$B$279=B71)*1, 0)) = "", "", INDEX('WIP-FDN'!$M$8:$M$279, MATCH(1, ('WIP-FDN'!$B$8:$B$279=B71)*1, 0))), "")</f>
        <v/>
      </c>
      <c r="AE71" s="9" t="str">
        <f t="shared" si="5"/>
        <v/>
      </c>
      <c r="AF71" s="9" t="str">
        <f>IFERROR(INDEX('WIP-ERC'!$E$8:$E$275,MATCH(B71, 'WIP-ERC'!$B$8:$B$275,0)),"")</f>
        <v/>
      </c>
      <c r="AG71" s="81" t="str">
        <f>IFERROR(IF(INDEX('WIP-ERC'!$G$8:$G$275,MATCH(B71,'WIP-ERC'!$B$8:$B$275,0))="","",(INDEX('WIP-ERC'!$G$8:$G$275,MATCH(B71,'WIP-ERC'!$B$8:$B$275,0)))),"")</f>
        <v/>
      </c>
      <c r="AH71" s="81" t="str">
        <f>IFERROR(IF(INDEX('WIP-ERC'!$H$8:$H$275,MATCH(B71,'WIP-ERC'!$B$8:$B$275,0))="","",(INDEX('WIP-ERC'!$H$8:$H$275,MATCH(B71,'WIP-ERC'!$B$8:$B$275,0)))),"")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50" t="str">
        <f t="shared" si="2"/>
        <v>A(00-02)+03</v>
      </c>
      <c r="BE71" s="334"/>
      <c r="BF71" s="334"/>
      <c r="BG71" s="334"/>
      <c r="BI71" s="9" t="str">
        <f>IFERROR(INDEX('WIP-FDN'!$D$8:$D$279,MATCH(B71, 'WIP-FDN'!$B$8:$B$279,0)),"")</f>
        <v>SANDY PS &amp; Boulder Soiling</v>
      </c>
      <c r="BJ71" s="34" t="str">
        <v/>
      </c>
      <c r="BK71" s="34"/>
    </row>
    <row r="72" spans="1:63" s="93" customFormat="1" ht="17.5" x14ac:dyDescent="0.35">
      <c r="A72" s="347">
        <f t="shared" si="3"/>
        <v>53</v>
      </c>
      <c r="B72" s="30" t="s">
        <v>893</v>
      </c>
      <c r="C72" s="30" t="s">
        <v>894</v>
      </c>
      <c r="D72" s="56" t="s">
        <v>895</v>
      </c>
      <c r="E72" s="96">
        <v>249.3</v>
      </c>
      <c r="F72" s="96">
        <v>249.3</v>
      </c>
      <c r="G72" s="26" t="str">
        <f>IFERROR(INDEX('WIP-FDN'!$D$8:$D$279,MATCH('Master Sheet '!B72, 'WIP-FDN'!$B$8:$B$279,0)),"")</f>
        <v/>
      </c>
      <c r="H72" s="29">
        <v>1</v>
      </c>
      <c r="I72" s="27"/>
      <c r="J72" s="27"/>
      <c r="K72" s="27"/>
      <c r="L72" s="27"/>
      <c r="M72" s="26" t="s">
        <v>53</v>
      </c>
      <c r="N72" s="27" t="s">
        <v>172</v>
      </c>
      <c r="O72" s="94" t="s">
        <v>1109</v>
      </c>
      <c r="P72" s="26" t="s">
        <v>53</v>
      </c>
      <c r="Q72" s="27" t="s">
        <v>172</v>
      </c>
      <c r="R72" s="94" t="s">
        <v>1109</v>
      </c>
      <c r="S72" s="359" t="s">
        <v>53</v>
      </c>
      <c r="T72" s="27" t="s">
        <v>172</v>
      </c>
      <c r="U72" s="360">
        <v>45726</v>
      </c>
      <c r="V72" s="34"/>
      <c r="W72" s="29" t="str">
        <f t="array" ref="W72">IF((Y72&lt;&gt;"")*(Z72=""), "WIP", IF((Y72&lt;&gt;"")*(Z72&lt;&gt;""), "Completed", ""))</f>
        <v/>
      </c>
      <c r="X72" s="9" t="str" cm="1">
        <f t="array" ref="X72">IFERROR(INDEX('WIP-FDN'!$E$8:$E$279, MATCH(1, ('WIP-FDN'!$B$8:$B$279='Master Sheet '!B72)*1, 0)), "")</f>
        <v/>
      </c>
      <c r="Y72" s="81" t="str" cm="1">
        <f t="array" ref="Y72">IFERROR(IF(INDEX('WIP-FDN'!$G$8:$G$279, MATCH(1, ('WIP-FDN'!$B$8:$B$279=B72)*1, 0)) = "", "", INDEX('WIP-FDN'!$G$8:$G$279, MATCH(1, ('WIP-FDN'!$B$8:$B$279=B72)*1, 0))), "")</f>
        <v/>
      </c>
      <c r="Z72" s="81" t="str" cm="1">
        <f t="array" ref="Z72">IFERROR(IF(INDEX('WIP-FDN'!$H$8:$H$279, MATCH(1, ('WIP-FDN'!$B$8:$B$279=B72)*1, 0)) = "", "", INDEX('WIP-FDN'!$H$8:$H$279, MATCH(1, ('WIP-FDN'!$B$8:$B$279=B72)*1, 0))), "")</f>
        <v/>
      </c>
      <c r="AA72" s="29" t="str">
        <f t="array" ref="AA72">IF((AC72&lt;&gt;"")*(AD72=""), "WIP", IF((AC72&lt;&gt;"")*(AD72&lt;&gt;""), "Completed", ""))</f>
        <v/>
      </c>
      <c r="AB72" s="9" t="str" cm="1">
        <f t="array" ref="AB72">IFERROR(INDEX('WIP-FDN'!$N$8:$N$279, MATCH(1, ('WIP-FDN'!$B$8:$B$279='Master Sheet '!B72)*1, 0)), "")</f>
        <v/>
      </c>
      <c r="AC72" s="81" t="str" cm="1">
        <f t="array" ref="AC72">IFERROR(IF(INDEX('WIP-FDN'!$L$8:$L$279, MATCH(1, ('WIP-FDN'!$B$8:$B$279=B72)*1, 0)) = "", "", INDEX('WIP-FDN'!$L$8:$L$279, MATCH(1, ('WIP-FDN'!$B$8:$B$279=B72)*1, 0))), "")</f>
        <v/>
      </c>
      <c r="AD72" s="81" t="str" cm="1">
        <f t="array" ref="AD72">IFERROR(IF(INDEX('WIP-FDN'!$M$8:$M$279, MATCH(1, ('WIP-FDN'!$B$8:$B$279=B72)*1, 0)) = "", "", INDEX('WIP-FDN'!$M$8:$M$279, MATCH(1, ('WIP-FDN'!$B$8:$B$279=B72)*1, 0))), "")</f>
        <v/>
      </c>
      <c r="AE72" s="9" t="str">
        <f t="shared" si="5"/>
        <v/>
      </c>
      <c r="AF72" s="9" t="str">
        <f>IFERROR(INDEX('WIP-ERC'!$E$8:$E$275,MATCH(B72, 'WIP-ERC'!$B$8:$B$275,0)),"")</f>
        <v/>
      </c>
      <c r="AG72" s="81" t="str">
        <f>IFERROR(IF(INDEX('WIP-ERC'!$G$8:$G$275,MATCH(B72,'WIP-ERC'!$B$8:$B$275,0))="","",(INDEX('WIP-ERC'!$G$8:$G$275,MATCH(B72,'WIP-ERC'!$B$8:$B$275,0)))),"")</f>
        <v/>
      </c>
      <c r="AH72" s="81" t="str">
        <f>IFERROR(IF(INDEX('WIP-ERC'!$H$8:$H$275,MATCH(B72,'WIP-ERC'!$B$8:$B$275,0))="","",(INDEX('WIP-ERC'!$H$8:$H$275,MATCH(B72,'WIP-ERC'!$B$8:$B$275,0)))),"")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50" t="str">
        <f t="shared" si="2"/>
        <v>C(15-30)+03_1RC</v>
      </c>
      <c r="BE72" s="334"/>
      <c r="BF72" s="334"/>
      <c r="BG72" s="334"/>
      <c r="BI72" s="9" t="str">
        <f>IFERROR(INDEX('WIP-FDN'!$D$8:$D$279,MATCH(B72, 'WIP-FDN'!$B$8:$B$279,0)),"")</f>
        <v/>
      </c>
      <c r="BJ72" s="34" t="str">
        <v/>
      </c>
      <c r="BK72" s="34"/>
    </row>
    <row r="73" spans="1:63" s="93" customFormat="1" ht="17.5" x14ac:dyDescent="0.35">
      <c r="A73" s="347">
        <f t="shared" si="3"/>
        <v>54</v>
      </c>
      <c r="B73" s="30" t="s">
        <v>896</v>
      </c>
      <c r="C73" s="30" t="s">
        <v>897</v>
      </c>
      <c r="D73" s="56" t="s">
        <v>898</v>
      </c>
      <c r="E73" s="96">
        <v>408</v>
      </c>
      <c r="F73" s="96">
        <v>408</v>
      </c>
      <c r="G73" s="26" t="str">
        <f>IFERROR(INDEX('WIP-FDN'!$D$8:$D$279,MATCH('Master Sheet '!B73, 'WIP-FDN'!$B$8:$B$279,0)),"")</f>
        <v/>
      </c>
      <c r="H73" s="29"/>
      <c r="I73" s="27" t="s">
        <v>590</v>
      </c>
      <c r="J73" s="27"/>
      <c r="K73" s="27"/>
      <c r="L73" s="27"/>
      <c r="M73" s="26" t="s">
        <v>53</v>
      </c>
      <c r="N73" s="27" t="s">
        <v>172</v>
      </c>
      <c r="O73" s="94" t="s">
        <v>1109</v>
      </c>
      <c r="P73" s="26" t="s">
        <v>53</v>
      </c>
      <c r="Q73" s="27" t="s">
        <v>172</v>
      </c>
      <c r="R73" s="94" t="s">
        <v>1109</v>
      </c>
      <c r="S73" s="359" t="s">
        <v>53</v>
      </c>
      <c r="T73" s="27" t="s">
        <v>172</v>
      </c>
      <c r="U73" s="360">
        <v>45726</v>
      </c>
      <c r="V73" s="34"/>
      <c r="W73" s="29" t="str">
        <f t="array" ref="W73">IF((Y73&lt;&gt;"")*(Z73=""), "WIP", IF((Y73&lt;&gt;"")*(Z73&lt;&gt;""), "Completed", ""))</f>
        <v/>
      </c>
      <c r="X73" s="9" t="str" cm="1">
        <f t="array" ref="X73">IFERROR(INDEX('WIP-FDN'!$E$8:$E$279, MATCH(1, ('WIP-FDN'!$B$8:$B$279='Master Sheet '!B73)*1, 0)), "")</f>
        <v/>
      </c>
      <c r="Y73" s="81" t="str" cm="1">
        <f t="array" ref="Y73">IFERROR(IF(INDEX('WIP-FDN'!$G$8:$G$279, MATCH(1, ('WIP-FDN'!$B$8:$B$279=B73)*1, 0)) = "", "", INDEX('WIP-FDN'!$G$8:$G$279, MATCH(1, ('WIP-FDN'!$B$8:$B$279=B73)*1, 0))), "")</f>
        <v/>
      </c>
      <c r="Z73" s="81" t="str" cm="1">
        <f t="array" ref="Z73">IFERROR(IF(INDEX('WIP-FDN'!$H$8:$H$279, MATCH(1, ('WIP-FDN'!$B$8:$B$279=B73)*1, 0)) = "", "", INDEX('WIP-FDN'!$H$8:$H$279, MATCH(1, ('WIP-FDN'!$B$8:$B$279=B73)*1, 0))), "")</f>
        <v/>
      </c>
      <c r="AA73" s="29" t="str">
        <f t="array" ref="AA73">IF((AC73&lt;&gt;"")*(AD73=""), "WIP", IF((AC73&lt;&gt;"")*(AD73&lt;&gt;""), "Completed", ""))</f>
        <v/>
      </c>
      <c r="AB73" s="9" t="str" cm="1">
        <f t="array" ref="AB73">IFERROR(INDEX('WIP-FDN'!$N$8:$N$279, MATCH(1, ('WIP-FDN'!$B$8:$B$279='Master Sheet '!B73)*1, 0)), "")</f>
        <v/>
      </c>
      <c r="AC73" s="81" t="str" cm="1">
        <f t="array" ref="AC73">IFERROR(IF(INDEX('WIP-FDN'!$L$8:$L$279, MATCH(1, ('WIP-FDN'!$B$8:$B$279=B73)*1, 0)) = "", "", INDEX('WIP-FDN'!$L$8:$L$279, MATCH(1, ('WIP-FDN'!$B$8:$B$279=B73)*1, 0))), "")</f>
        <v/>
      </c>
      <c r="AD73" s="81" t="str" cm="1">
        <f t="array" ref="AD73">IFERROR(IF(INDEX('WIP-FDN'!$M$8:$M$279, MATCH(1, ('WIP-FDN'!$B$8:$B$279=B73)*1, 0)) = "", "", INDEX('WIP-FDN'!$M$8:$M$279, MATCH(1, ('WIP-FDN'!$B$8:$B$279=B73)*1, 0))), "")</f>
        <v/>
      </c>
      <c r="AE73" s="9" t="str">
        <f t="shared" si="5"/>
        <v/>
      </c>
      <c r="AF73" s="9" t="str">
        <f>IFERROR(INDEX('WIP-ERC'!$E$8:$E$275,MATCH(B73, 'WIP-ERC'!$B$8:$B$275,0)),"")</f>
        <v/>
      </c>
      <c r="AG73" s="81" t="str">
        <f>IFERROR(IF(INDEX('WIP-ERC'!$G$8:$G$275,MATCH(B73,'WIP-ERC'!$B$8:$B$275,0))="","",(INDEX('WIP-ERC'!$G$8:$G$275,MATCH(B73,'WIP-ERC'!$B$8:$B$275,0)))),"")</f>
        <v/>
      </c>
      <c r="AH73" s="81" t="str">
        <f>IFERROR(IF(INDEX('WIP-ERC'!$H$8:$H$275,MATCH(B73,'WIP-ERC'!$B$8:$B$275,0))="","",(INDEX('WIP-ERC'!$H$8:$H$275,MATCH(B73,'WIP-ERC'!$B$8:$B$275,0)))),"")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50" t="str">
        <f t="shared" si="2"/>
        <v>D(45-60)+06</v>
      </c>
      <c r="BE73" s="334"/>
      <c r="BF73" s="334"/>
      <c r="BG73" s="334"/>
      <c r="BI73" s="9" t="str">
        <f>IFERROR(INDEX('WIP-FDN'!$D$8:$D$279,MATCH(B73, 'WIP-FDN'!$B$8:$B$279,0)),"")</f>
        <v/>
      </c>
      <c r="BJ73" s="34" t="str">
        <v/>
      </c>
      <c r="BK73" s="34"/>
    </row>
    <row r="74" spans="1:63" s="93" customFormat="1" ht="17.5" x14ac:dyDescent="0.35">
      <c r="A74" s="347">
        <f t="shared" si="3"/>
        <v>55</v>
      </c>
      <c r="B74" s="30" t="s">
        <v>113</v>
      </c>
      <c r="C74" s="30" t="s">
        <v>838</v>
      </c>
      <c r="D74" s="56" t="s">
        <v>818</v>
      </c>
      <c r="E74" s="96">
        <v>375.4</v>
      </c>
      <c r="F74" s="96">
        <v>375.4</v>
      </c>
      <c r="G74" s="26" t="str">
        <f>IFERROR(INDEX('WIP-FDN'!$D$8:$D$279,MATCH('Master Sheet '!B74, 'WIP-FDN'!$B$8:$B$279,0)),"")</f>
        <v/>
      </c>
      <c r="H74" s="29">
        <v>1</v>
      </c>
      <c r="I74" s="27"/>
      <c r="J74" s="27"/>
      <c r="K74" s="27"/>
      <c r="L74" s="27"/>
      <c r="M74" s="26" t="s">
        <v>53</v>
      </c>
      <c r="N74" s="27" t="s">
        <v>172</v>
      </c>
      <c r="O74" s="94" t="s">
        <v>1109</v>
      </c>
      <c r="P74" s="26" t="s">
        <v>53</v>
      </c>
      <c r="Q74" s="27" t="s">
        <v>172</v>
      </c>
      <c r="R74" s="94" t="s">
        <v>1109</v>
      </c>
      <c r="S74" s="359" t="s">
        <v>53</v>
      </c>
      <c r="T74" s="27" t="s">
        <v>172</v>
      </c>
      <c r="U74" s="360">
        <v>45726</v>
      </c>
      <c r="V74" s="34"/>
      <c r="W74" s="29" t="str">
        <f t="array" ref="W74">IF((Y74&lt;&gt;"")*(Z74=""), "WIP", IF((Y74&lt;&gt;"")*(Z74&lt;&gt;""), "Completed", ""))</f>
        <v/>
      </c>
      <c r="X74" s="9" t="str" cm="1">
        <f t="array" ref="X74">IFERROR(INDEX('WIP-FDN'!$E$8:$E$279, MATCH(1, ('WIP-FDN'!$B$8:$B$279='Master Sheet '!B74)*1, 0)), "")</f>
        <v/>
      </c>
      <c r="Y74" s="81" t="str" cm="1">
        <f t="array" ref="Y74">IFERROR(IF(INDEX('WIP-FDN'!$G$8:$G$279, MATCH(1, ('WIP-FDN'!$B$8:$B$279=B74)*1, 0)) = "", "", INDEX('WIP-FDN'!$G$8:$G$279, MATCH(1, ('WIP-FDN'!$B$8:$B$279=B74)*1, 0))), "")</f>
        <v/>
      </c>
      <c r="Z74" s="81" t="str" cm="1">
        <f t="array" ref="Z74">IFERROR(IF(INDEX('WIP-FDN'!$H$8:$H$279, MATCH(1, ('WIP-FDN'!$B$8:$B$279=B74)*1, 0)) = "", "", INDEX('WIP-FDN'!$H$8:$H$279, MATCH(1, ('WIP-FDN'!$B$8:$B$279=B74)*1, 0))), "")</f>
        <v/>
      </c>
      <c r="AA74" s="29" t="str">
        <f t="array" ref="AA74">IF((AC74&lt;&gt;"")*(AD74=""), "WIP", IF((AC74&lt;&gt;"")*(AD74&lt;&gt;""), "Completed", ""))</f>
        <v/>
      </c>
      <c r="AB74" s="9" t="str" cm="1">
        <f t="array" ref="AB74">IFERROR(INDEX('WIP-FDN'!$N$8:$N$279, MATCH(1, ('WIP-FDN'!$B$8:$B$279='Master Sheet '!B74)*1, 0)), "")</f>
        <v/>
      </c>
      <c r="AC74" s="81" t="str" cm="1">
        <f t="array" ref="AC74">IFERROR(IF(INDEX('WIP-FDN'!$L$8:$L$279, MATCH(1, ('WIP-FDN'!$B$8:$B$279=B74)*1, 0)) = "", "", INDEX('WIP-FDN'!$L$8:$L$279, MATCH(1, ('WIP-FDN'!$B$8:$B$279=B74)*1, 0))), "")</f>
        <v/>
      </c>
      <c r="AD74" s="81" t="str" cm="1">
        <f t="array" ref="AD74">IFERROR(IF(INDEX('WIP-FDN'!$M$8:$M$279, MATCH(1, ('WIP-FDN'!$B$8:$B$279=B74)*1, 0)) = "", "", INDEX('WIP-FDN'!$M$8:$M$279, MATCH(1, ('WIP-FDN'!$B$8:$B$279=B74)*1, 0))), "")</f>
        <v/>
      </c>
      <c r="AE74" s="9" t="str">
        <f t="shared" si="5"/>
        <v/>
      </c>
      <c r="AF74" s="9" t="str">
        <f>IFERROR(INDEX('WIP-ERC'!$E$8:$E$275,MATCH(B74, 'WIP-ERC'!$B$8:$B$275,0)),"")</f>
        <v/>
      </c>
      <c r="AG74" s="81" t="str">
        <f>IFERROR(IF(INDEX('WIP-ERC'!$G$8:$G$275,MATCH(B74,'WIP-ERC'!$B$8:$B$275,0))="","",(INDEX('WIP-ERC'!$G$8:$G$275,MATCH(B74,'WIP-ERC'!$B$8:$B$275,0)))),"")</f>
        <v/>
      </c>
      <c r="AH74" s="81" t="str">
        <f>IFERROR(IF(INDEX('WIP-ERC'!$H$8:$H$275,MATCH(B74,'WIP-ERC'!$B$8:$B$275,0))="","",(INDEX('WIP-ERC'!$H$8:$H$275,MATCH(B74,'WIP-ERC'!$B$8:$B$275,0)))),"")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50" t="str">
        <f t="shared" si="2"/>
        <v>A(00-02)+03_1RC</v>
      </c>
      <c r="BE74" s="334"/>
      <c r="BF74" s="334"/>
      <c r="BG74" s="334"/>
      <c r="BI74" s="9" t="str">
        <f>IFERROR(INDEX('WIP-FDN'!$D$8:$D$279,MATCH(B74, 'WIP-FDN'!$B$8:$B$279,0)),"")</f>
        <v/>
      </c>
      <c r="BJ74" s="34" t="str">
        <v/>
      </c>
      <c r="BK74" s="34"/>
    </row>
    <row r="75" spans="1:63" s="93" customFormat="1" ht="17.5" x14ac:dyDescent="0.35">
      <c r="A75" s="347">
        <f t="shared" si="3"/>
        <v>56</v>
      </c>
      <c r="B75" s="30" t="s">
        <v>234</v>
      </c>
      <c r="C75" s="30" t="s">
        <v>823</v>
      </c>
      <c r="D75" s="56" t="s">
        <v>818</v>
      </c>
      <c r="E75" s="96">
        <v>340.3</v>
      </c>
      <c r="F75" s="96">
        <v>340.3</v>
      </c>
      <c r="G75" s="26" t="str">
        <f>IFERROR(INDEX('WIP-FDN'!$D$8:$D$279,MATCH('Master Sheet '!B75, 'WIP-FDN'!$B$8:$B$279,0)),"")</f>
        <v>SANDY PS</v>
      </c>
      <c r="H75" s="29"/>
      <c r="I75" s="27"/>
      <c r="J75" s="27"/>
      <c r="K75" s="27"/>
      <c r="L75" s="27"/>
      <c r="M75" s="26" t="s">
        <v>53</v>
      </c>
      <c r="N75" s="27" t="s">
        <v>172</v>
      </c>
      <c r="O75" s="94" t="s">
        <v>1109</v>
      </c>
      <c r="P75" s="26" t="s">
        <v>53</v>
      </c>
      <c r="Q75" s="27" t="s">
        <v>172</v>
      </c>
      <c r="R75" s="94" t="s">
        <v>1109</v>
      </c>
      <c r="S75" s="359" t="s">
        <v>53</v>
      </c>
      <c r="T75" s="27" t="s">
        <v>172</v>
      </c>
      <c r="U75" s="360">
        <v>45726</v>
      </c>
      <c r="V75" s="34"/>
      <c r="W75" s="29" t="str">
        <f t="array" ref="W75">IF((Y75&lt;&gt;"")*(Z75=""), "WIP", IF((Y75&lt;&gt;"")*(Z75&lt;&gt;""), "Completed", ""))</f>
        <v>Completed</v>
      </c>
      <c r="X75" s="9" t="str" cm="1">
        <f t="array" ref="X75">IFERROR(INDEX('WIP-FDN'!$E$8:$E$279, MATCH(1, ('WIP-FDN'!$B$8:$B$279='Master Sheet '!B75)*1, 0)), "")</f>
        <v>Sansuma Brahma</v>
      </c>
      <c r="Y75" s="81" cm="1">
        <f t="array" ref="Y75">IFERROR(IF(INDEX('WIP-FDN'!$G$8:$G$279, MATCH(1, ('WIP-FDN'!$B$8:$B$279=B75)*1, 0)) = "", "", INDEX('WIP-FDN'!$G$8:$G$279, MATCH(1, ('WIP-FDN'!$B$8:$B$279=B75)*1, 0))), "")</f>
        <v>45962</v>
      </c>
      <c r="Z75" s="81" cm="1">
        <f t="array" ref="Z75">IFERROR(IF(INDEX('WIP-FDN'!$H$8:$H$279, MATCH(1, ('WIP-FDN'!$B$8:$B$279=B75)*1, 0)) = "", "", INDEX('WIP-FDN'!$H$8:$H$279, MATCH(1, ('WIP-FDN'!$B$8:$B$279=B75)*1, 0))), "")</f>
        <v>45983</v>
      </c>
      <c r="AA75" s="29" t="str">
        <f t="array" ref="AA75">IF((AC75&lt;&gt;"")*(AD75=""), "WIP", IF((AC75&lt;&gt;"")*(AD75&lt;&gt;""), "Completed", ""))</f>
        <v>Completed</v>
      </c>
      <c r="AB75" s="9" t="str" cm="1">
        <f t="array" ref="AB75">IFERROR(INDEX('WIP-FDN'!$N$8:$N$279, MATCH(1, ('WIP-FDN'!$B$8:$B$279='Master Sheet '!B75)*1, 0)), "")</f>
        <v>Debanand Basumatari</v>
      </c>
      <c r="AC75" s="81" cm="1">
        <f t="array" ref="AC75">IFERROR(IF(INDEX('WIP-FDN'!$L$8:$L$279, MATCH(1, ('WIP-FDN'!$B$8:$B$279=B75)*1, 0)) = "", "", INDEX('WIP-FDN'!$L$8:$L$279, MATCH(1, ('WIP-FDN'!$B$8:$B$279=B75)*1, 0))), "")</f>
        <v>46024</v>
      </c>
      <c r="AD75" s="81" cm="1">
        <f t="array" ref="AD75">IFERROR(IF(INDEX('WIP-FDN'!$M$8:$M$279, MATCH(1, ('WIP-FDN'!$B$8:$B$279=B75)*1, 0)) = "", "", INDEX('WIP-FDN'!$M$8:$M$279, MATCH(1, ('WIP-FDN'!$B$8:$B$279=B75)*1, 0))), "")</f>
        <v>46024</v>
      </c>
      <c r="AE75" s="9" t="str">
        <f t="shared" si="5"/>
        <v/>
      </c>
      <c r="AF75" s="9" t="str">
        <f>IFERROR(INDEX('WIP-ERC'!$E$8:$E$275,MATCH(B75, 'WIP-ERC'!$B$8:$B$275,0)),"")</f>
        <v/>
      </c>
      <c r="AG75" s="81" t="str">
        <f>IFERROR(IF(INDEX('WIP-ERC'!$G$8:$G$275,MATCH(B75,'WIP-ERC'!$B$8:$B$275,0))="","",(INDEX('WIP-ERC'!$G$8:$G$275,MATCH(B75,'WIP-ERC'!$B$8:$B$275,0)))),"")</f>
        <v/>
      </c>
      <c r="AH75" s="81" t="str">
        <f>IFERROR(IF(INDEX('WIP-ERC'!$H$8:$H$275,MATCH(B75,'WIP-ERC'!$B$8:$B$275,0))="","",(INDEX('WIP-ERC'!$H$8:$H$275,MATCH(B75,'WIP-ERC'!$B$8:$B$275,0)))),"")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50" t="str">
        <f t="shared" si="2"/>
        <v>A(00-02)+00</v>
      </c>
      <c r="BE75" s="334"/>
      <c r="BF75" s="334"/>
      <c r="BG75" s="334"/>
      <c r="BI75" s="9" t="str">
        <f>IFERROR(INDEX('WIP-FDN'!$D$8:$D$279,MATCH(B75, 'WIP-FDN'!$B$8:$B$279,0)),"")</f>
        <v>SANDY PS</v>
      </c>
      <c r="BJ75" s="34" t="str">
        <v/>
      </c>
      <c r="BK75" s="34"/>
    </row>
    <row r="76" spans="1:63" s="93" customFormat="1" ht="35" x14ac:dyDescent="0.35">
      <c r="A76" s="347">
        <f t="shared" si="3"/>
        <v>57</v>
      </c>
      <c r="B76" s="30" t="s">
        <v>669</v>
      </c>
      <c r="C76" s="30" t="s">
        <v>894</v>
      </c>
      <c r="D76" s="56" t="s">
        <v>899</v>
      </c>
      <c r="E76" s="96">
        <v>362</v>
      </c>
      <c r="F76" s="96">
        <v>362</v>
      </c>
      <c r="G76" s="26" t="str">
        <f>IFERROR(INDEX('WIP-FDN'!$D$8:$D$279,MATCH('Master Sheet '!B76, 'WIP-FDN'!$B$8:$B$279,0)),"")</f>
        <v>SANDY PS &amp; Boulder Soiling</v>
      </c>
      <c r="H76" s="29"/>
      <c r="I76" s="27"/>
      <c r="J76" s="27"/>
      <c r="K76" s="27"/>
      <c r="L76" s="27"/>
      <c r="M76" s="26" t="s">
        <v>53</v>
      </c>
      <c r="N76" s="27" t="s">
        <v>172</v>
      </c>
      <c r="O76" s="94" t="s">
        <v>1109</v>
      </c>
      <c r="P76" s="26" t="s">
        <v>53</v>
      </c>
      <c r="Q76" s="27" t="s">
        <v>172</v>
      </c>
      <c r="R76" s="94" t="s">
        <v>1109</v>
      </c>
      <c r="S76" s="359" t="s">
        <v>53</v>
      </c>
      <c r="T76" s="27" t="s">
        <v>172</v>
      </c>
      <c r="U76" s="360">
        <v>45726</v>
      </c>
      <c r="V76" s="34"/>
      <c r="W76" s="29" t="str">
        <f t="array" ref="W76">IF((Y76&lt;&gt;"")*(Z76=""), "WIP", IF((Y76&lt;&gt;"")*(Z76&lt;&gt;""), "Completed", ""))</f>
        <v>Completed</v>
      </c>
      <c r="X76" s="9" t="str" cm="1">
        <f t="array" ref="X76">IFERROR(INDEX('WIP-FDN'!$E$8:$E$279, MATCH(1, ('WIP-FDN'!$B$8:$B$279='Master Sheet '!B76)*1, 0)), "")</f>
        <v>Bipul Debnath-1</v>
      </c>
      <c r="Y76" s="81" cm="1">
        <f t="array" ref="Y76">IFERROR(IF(INDEX('WIP-FDN'!$G$8:$G$279, MATCH(1, ('WIP-FDN'!$B$8:$B$279=B76)*1, 0)) = "", "", INDEX('WIP-FDN'!$G$8:$G$279, MATCH(1, ('WIP-FDN'!$B$8:$B$279=B76)*1, 0))), "")</f>
        <v>46054</v>
      </c>
      <c r="Z76" s="81" cm="1">
        <f t="array" ref="Z76">IFERROR(IF(INDEX('WIP-FDN'!$H$8:$H$279, MATCH(1, ('WIP-FDN'!$B$8:$B$279=B76)*1, 0)) = "", "", INDEX('WIP-FDN'!$H$8:$H$279, MATCH(1, ('WIP-FDN'!$B$8:$B$279=B76)*1, 0))), "")</f>
        <v>46112</v>
      </c>
      <c r="AA76" s="29" t="str">
        <f t="array" ref="AA76">IF((AC76&lt;&gt;"")*(AD76=""), "WIP", IF((AC76&lt;&gt;"")*(AD76&lt;&gt;""), "Completed", ""))</f>
        <v/>
      </c>
      <c r="AB76" s="9" cm="1">
        <f t="array" ref="AB76">IFERROR(INDEX('WIP-FDN'!$N$8:$N$279, MATCH(1, ('WIP-FDN'!$B$8:$B$279='Master Sheet '!B76)*1, 0)), "")</f>
        <v>0</v>
      </c>
      <c r="AC76" s="81" t="str" cm="1">
        <f t="array" ref="AC76">IFERROR(IF(INDEX('WIP-FDN'!$L$8:$L$279, MATCH(1, ('WIP-FDN'!$B$8:$B$279=B76)*1, 0)) = "", "", INDEX('WIP-FDN'!$L$8:$L$279, MATCH(1, ('WIP-FDN'!$B$8:$B$279=B76)*1, 0))), "")</f>
        <v/>
      </c>
      <c r="AD76" s="81" t="str" cm="1">
        <f t="array" ref="AD76">IFERROR(IF(INDEX('WIP-FDN'!$M$8:$M$279, MATCH(1, ('WIP-FDN'!$B$8:$B$279=B76)*1, 0)) = "", "", INDEX('WIP-FDN'!$M$8:$M$279, MATCH(1, ('WIP-FDN'!$B$8:$B$279=B76)*1, 0))), "")</f>
        <v/>
      </c>
      <c r="AE76" s="9" t="str">
        <f t="shared" si="5"/>
        <v/>
      </c>
      <c r="AF76" s="9" t="str">
        <f>IFERROR(INDEX('WIP-ERC'!$E$8:$E$275,MATCH(B76, 'WIP-ERC'!$B$8:$B$275,0)),"")</f>
        <v/>
      </c>
      <c r="AG76" s="81" t="str">
        <f>IFERROR(IF(INDEX('WIP-ERC'!$G$8:$G$275,MATCH(B76,'WIP-ERC'!$B$8:$B$275,0))="","",(INDEX('WIP-ERC'!$G$8:$G$275,MATCH(B76,'WIP-ERC'!$B$8:$B$275,0)))),"")</f>
        <v/>
      </c>
      <c r="AH76" s="81" t="str">
        <f>IFERROR(IF(INDEX('WIP-ERC'!$H$8:$H$275,MATCH(B76,'WIP-ERC'!$B$8:$B$275,0))="","",(INDEX('WIP-ERC'!$H$8:$H$275,MATCH(B76,'WIP-ERC'!$B$8:$B$275,0)))),"")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50" t="str">
        <f t="shared" si="2"/>
        <v>C(15-30)+03</v>
      </c>
      <c r="BE76" s="334"/>
      <c r="BF76" s="334"/>
      <c r="BG76" s="334"/>
      <c r="BI76" s="9" t="str">
        <f>IFERROR(INDEX('WIP-FDN'!$D$8:$D$279,MATCH(B76, 'WIP-FDN'!$B$8:$B$279,0)),"")</f>
        <v>SANDY PS &amp; Boulder Soiling</v>
      </c>
      <c r="BJ76" s="34" t="str">
        <v/>
      </c>
      <c r="BK76" s="34"/>
    </row>
    <row r="77" spans="1:63" s="93" customFormat="1" ht="17.5" x14ac:dyDescent="0.35">
      <c r="A77" s="347">
        <f t="shared" si="3"/>
        <v>58</v>
      </c>
      <c r="B77" s="30" t="s">
        <v>114</v>
      </c>
      <c r="C77" s="30" t="s">
        <v>823</v>
      </c>
      <c r="D77" s="56" t="s">
        <v>818</v>
      </c>
      <c r="E77" s="96">
        <v>266.3</v>
      </c>
      <c r="F77" s="96">
        <v>266.3</v>
      </c>
      <c r="G77" s="26" t="str">
        <f>IFERROR(INDEX('WIP-FDN'!$D$8:$D$279,MATCH('Master Sheet '!B77, 'WIP-FDN'!$B$8:$B$279,0)),"")</f>
        <v>Sandy PS</v>
      </c>
      <c r="H77" s="29"/>
      <c r="I77" s="27"/>
      <c r="J77" s="27"/>
      <c r="K77" s="27"/>
      <c r="L77" s="27"/>
      <c r="M77" s="26" t="s">
        <v>53</v>
      </c>
      <c r="N77" s="27" t="s">
        <v>172</v>
      </c>
      <c r="O77" s="94" t="s">
        <v>1109</v>
      </c>
      <c r="P77" s="26" t="s">
        <v>53</v>
      </c>
      <c r="Q77" s="27" t="s">
        <v>172</v>
      </c>
      <c r="R77" s="94" t="s">
        <v>1109</v>
      </c>
      <c r="S77" s="359" t="s">
        <v>53</v>
      </c>
      <c r="T77" s="27" t="s">
        <v>172</v>
      </c>
      <c r="U77" s="360">
        <v>45726</v>
      </c>
      <c r="V77" s="34"/>
      <c r="W77" s="29" t="str">
        <f t="array" ref="W77">IF((Y77&lt;&gt;"")*(Z77=""), "WIP", IF((Y77&lt;&gt;"")*(Z77&lt;&gt;""), "Completed", ""))</f>
        <v>Completed</v>
      </c>
      <c r="X77" s="9" t="str" cm="1">
        <f t="array" ref="X77">IFERROR(INDEX('WIP-FDN'!$E$8:$E$279, MATCH(1, ('WIP-FDN'!$B$8:$B$279='Master Sheet '!B77)*1, 0)), "")</f>
        <v>Sandan Basumatary</v>
      </c>
      <c r="Y77" s="81" cm="1">
        <f t="array" ref="Y77">IFERROR(IF(INDEX('WIP-FDN'!$G$8:$G$279, MATCH(1, ('WIP-FDN'!$B$8:$B$279=B77)*1, 0)) = "", "", INDEX('WIP-FDN'!$G$8:$G$279, MATCH(1, ('WIP-FDN'!$B$8:$B$279=B77)*1, 0))), "")</f>
        <v>45984</v>
      </c>
      <c r="Z77" s="81" cm="1">
        <f t="array" ref="Z77">IFERROR(IF(INDEX('WIP-FDN'!$H$8:$H$279, MATCH(1, ('WIP-FDN'!$B$8:$B$279=B77)*1, 0)) = "", "", INDEX('WIP-FDN'!$H$8:$H$279, MATCH(1, ('WIP-FDN'!$B$8:$B$279=B77)*1, 0))), "")</f>
        <v>46013</v>
      </c>
      <c r="AA77" s="29" t="str">
        <f t="array" ref="AA77">IF((AC77&lt;&gt;"")*(AD77=""), "WIP", IF((AC77&lt;&gt;"")*(AD77&lt;&gt;""), "Completed", ""))</f>
        <v>Completed</v>
      </c>
      <c r="AB77" s="9" t="str" cm="1">
        <f t="array" ref="AB77">IFERROR(INDEX('WIP-FDN'!$N$8:$N$279, MATCH(1, ('WIP-FDN'!$B$8:$B$279='Master Sheet '!B77)*1, 0)), "")</f>
        <v>Tameswar Basumatary-1</v>
      </c>
      <c r="AC77" s="81" cm="1">
        <f t="array" ref="AC77">IFERROR(IF(INDEX('WIP-FDN'!$L$8:$L$279, MATCH(1, ('WIP-FDN'!$B$8:$B$279=B77)*1, 0)) = "", "", INDEX('WIP-FDN'!$L$8:$L$279, MATCH(1, ('WIP-FDN'!$B$8:$B$279=B77)*1, 0))), "")</f>
        <v>46032</v>
      </c>
      <c r="AD77" s="81" cm="1">
        <f t="array" ref="AD77">IFERROR(IF(INDEX('WIP-FDN'!$M$8:$M$279, MATCH(1, ('WIP-FDN'!$B$8:$B$279=B77)*1, 0)) = "", "", INDEX('WIP-FDN'!$M$8:$M$279, MATCH(1, ('WIP-FDN'!$B$8:$B$279=B77)*1, 0))), "")</f>
        <v>46032</v>
      </c>
      <c r="AE77" s="9" t="str">
        <f t="shared" si="5"/>
        <v/>
      </c>
      <c r="AF77" s="9" t="str">
        <f>IFERROR(INDEX('WIP-ERC'!$E$8:$E$275,MATCH(B77, 'WIP-ERC'!$B$8:$B$275,0)),"")</f>
        <v/>
      </c>
      <c r="AG77" s="81" t="str">
        <f>IFERROR(IF(INDEX('WIP-ERC'!$G$8:$G$275,MATCH(B77,'WIP-ERC'!$B$8:$B$275,0))="","",(INDEX('WIP-ERC'!$G$8:$G$275,MATCH(B77,'WIP-ERC'!$B$8:$B$275,0)))),"")</f>
        <v/>
      </c>
      <c r="AH77" s="81" t="str">
        <f>IFERROR(IF(INDEX('WIP-ERC'!$H$8:$H$275,MATCH(B77,'WIP-ERC'!$B$8:$B$275,0))="","",(INDEX('WIP-ERC'!$H$8:$H$275,MATCH(B77,'WIP-ERC'!$B$8:$B$275,0)))),"")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50" t="str">
        <f t="shared" si="2"/>
        <v>A(00-02)+00</v>
      </c>
      <c r="BE77" s="334"/>
      <c r="BF77" s="334"/>
      <c r="BG77" s="334"/>
      <c r="BI77" s="9" t="str">
        <f>IFERROR(INDEX('WIP-FDN'!$D$8:$D$279,MATCH(B77, 'WIP-FDN'!$B$8:$B$279,0)),"")</f>
        <v>Sandy PS</v>
      </c>
      <c r="BJ77" s="34" t="str">
        <v/>
      </c>
      <c r="BK77" s="34"/>
    </row>
    <row r="78" spans="1:63" s="93" customFormat="1" ht="17.5" x14ac:dyDescent="0.35">
      <c r="A78" s="347">
        <f t="shared" si="3"/>
        <v>59</v>
      </c>
      <c r="B78" s="30" t="s">
        <v>900</v>
      </c>
      <c r="C78" s="30" t="s">
        <v>823</v>
      </c>
      <c r="D78" s="56" t="s">
        <v>818</v>
      </c>
      <c r="E78" s="96">
        <v>358.7</v>
      </c>
      <c r="F78" s="96">
        <v>358.7</v>
      </c>
      <c r="G78" s="26" t="str">
        <f>IFERROR(INDEX('WIP-FDN'!$D$8:$D$279,MATCH('Master Sheet '!B78, 'WIP-FDN'!$B$8:$B$279,0)),"")</f>
        <v>SANDY WET</v>
      </c>
      <c r="H78" s="29">
        <v>1</v>
      </c>
      <c r="I78" s="27"/>
      <c r="J78" s="27"/>
      <c r="K78" s="27"/>
      <c r="L78" s="27"/>
      <c r="M78" s="26" t="s">
        <v>53</v>
      </c>
      <c r="N78" s="27" t="s">
        <v>172</v>
      </c>
      <c r="O78" s="94" t="s">
        <v>1109</v>
      </c>
      <c r="P78" s="26" t="s">
        <v>53</v>
      </c>
      <c r="Q78" s="27" t="s">
        <v>172</v>
      </c>
      <c r="R78" s="94" t="s">
        <v>1109</v>
      </c>
      <c r="S78" s="359" t="s">
        <v>53</v>
      </c>
      <c r="T78" s="27" t="s">
        <v>172</v>
      </c>
      <c r="U78" s="360">
        <v>45726</v>
      </c>
      <c r="V78" s="34"/>
      <c r="W78" s="29" t="str">
        <f t="array" ref="W78">IF((Y78&lt;&gt;"")*(Z78=""), "WIP", IF((Y78&lt;&gt;"")*(Z78&lt;&gt;""), "Completed", ""))</f>
        <v>Completed</v>
      </c>
      <c r="X78" s="9" t="str" cm="1">
        <f t="array" ref="X78">IFERROR(INDEX('WIP-FDN'!$E$8:$E$279, MATCH(1, ('WIP-FDN'!$B$8:$B$279='Master Sheet '!B78)*1, 0)), "")</f>
        <v>Dinesh Debnath</v>
      </c>
      <c r="Y78" s="81" cm="1">
        <f t="array" ref="Y78">IFERROR(IF(INDEX('WIP-FDN'!$G$8:$G$279, MATCH(1, ('WIP-FDN'!$B$8:$B$279=B78)*1, 0)) = "", "", INDEX('WIP-FDN'!$G$8:$G$279, MATCH(1, ('WIP-FDN'!$B$8:$B$279=B78)*1, 0))), "")</f>
        <v>46014</v>
      </c>
      <c r="Z78" s="81" cm="1">
        <f t="array" ref="Z78">IFERROR(IF(INDEX('WIP-FDN'!$H$8:$H$279, MATCH(1, ('WIP-FDN'!$B$8:$B$279=B78)*1, 0)) = "", "", INDEX('WIP-FDN'!$H$8:$H$279, MATCH(1, ('WIP-FDN'!$B$8:$B$279=B78)*1, 0))), "")</f>
        <v>46049</v>
      </c>
      <c r="AA78" s="29" t="str">
        <f t="array" ref="AA78">IF((AC78&lt;&gt;"")*(AD78=""), "WIP", IF((AC78&lt;&gt;"")*(AD78&lt;&gt;""), "Completed", ""))</f>
        <v>Completed</v>
      </c>
      <c r="AB78" s="9" t="str" cm="1">
        <f t="array" ref="AB78">IFERROR(INDEX('WIP-FDN'!$N$8:$N$279, MATCH(1, ('WIP-FDN'!$B$8:$B$279='Master Sheet '!B78)*1, 0)), "")</f>
        <v>Dinesh Debnath</v>
      </c>
      <c r="AC78" s="81" cm="1">
        <f t="array" ref="AC78">IFERROR(IF(INDEX('WIP-FDN'!$L$8:$L$279, MATCH(1, ('WIP-FDN'!$B$8:$B$279=B78)*1, 0)) = "", "", INDEX('WIP-FDN'!$L$8:$L$279, MATCH(1, ('WIP-FDN'!$B$8:$B$279=B78)*1, 0))), "")</f>
        <v>46032</v>
      </c>
      <c r="AD78" s="81" cm="1">
        <f t="array" ref="AD78">IFERROR(IF(INDEX('WIP-FDN'!$M$8:$M$279, MATCH(1, ('WIP-FDN'!$B$8:$B$279=B78)*1, 0)) = "", "", INDEX('WIP-FDN'!$M$8:$M$279, MATCH(1, ('WIP-FDN'!$B$8:$B$279=B78)*1, 0))), "")</f>
        <v>46032</v>
      </c>
      <c r="AE78" s="9" t="str">
        <f t="shared" si="5"/>
        <v/>
      </c>
      <c r="AF78" s="9" t="str">
        <f>IFERROR(INDEX('WIP-ERC'!$E$8:$E$275,MATCH(B78, 'WIP-ERC'!$B$8:$B$275,0)),"")</f>
        <v/>
      </c>
      <c r="AG78" s="81" t="str">
        <f>IFERROR(IF(INDEX('WIP-ERC'!$G$8:$G$275,MATCH(B78,'WIP-ERC'!$B$8:$B$275,0))="","",(INDEX('WIP-ERC'!$G$8:$G$275,MATCH(B78,'WIP-ERC'!$B$8:$B$275,0)))),"")</f>
        <v/>
      </c>
      <c r="AH78" s="81" t="str">
        <f>IFERROR(IF(INDEX('WIP-ERC'!$H$8:$H$275,MATCH(B78,'WIP-ERC'!$B$8:$B$275,0))="","",(INDEX('WIP-ERC'!$H$8:$H$275,MATCH(B78,'WIP-ERC'!$B$8:$B$275,0)))),"")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50" t="str">
        <f t="shared" si="2"/>
        <v>A(00-02)+00_1RC</v>
      </c>
      <c r="BE78" s="334"/>
      <c r="BF78" s="334"/>
      <c r="BG78" s="334"/>
      <c r="BI78" s="9" t="str">
        <f>IFERROR(INDEX('WIP-FDN'!$D$8:$D$279,MATCH(B78, 'WIP-FDN'!$B$8:$B$279,0)),"")</f>
        <v>SANDY WET</v>
      </c>
      <c r="BJ78" s="34" t="str">
        <v/>
      </c>
      <c r="BK78" s="34"/>
    </row>
    <row r="79" spans="1:63" s="93" customFormat="1" ht="17.5" x14ac:dyDescent="0.35">
      <c r="A79" s="347">
        <f t="shared" si="3"/>
        <v>60</v>
      </c>
      <c r="B79" s="30" t="s">
        <v>901</v>
      </c>
      <c r="C79" s="30" t="s">
        <v>838</v>
      </c>
      <c r="D79" s="56" t="s">
        <v>818</v>
      </c>
      <c r="E79" s="96">
        <v>272.10000000000002</v>
      </c>
      <c r="F79" s="96">
        <v>272.10000000000002</v>
      </c>
      <c r="G79" s="26" t="str">
        <f>IFERROR(INDEX('WIP-FDN'!$D$8:$D$279,MATCH('Master Sheet '!B79, 'WIP-FDN'!$B$8:$B$279,0)),"")</f>
        <v>SANDY WET</v>
      </c>
      <c r="H79" s="29"/>
      <c r="I79" s="27"/>
      <c r="J79" s="27"/>
      <c r="K79" s="27"/>
      <c r="L79" s="27"/>
      <c r="M79" s="26" t="s">
        <v>53</v>
      </c>
      <c r="N79" s="27" t="s">
        <v>172</v>
      </c>
      <c r="O79" s="94" t="s">
        <v>1109</v>
      </c>
      <c r="P79" s="26" t="s">
        <v>53</v>
      </c>
      <c r="Q79" s="27" t="s">
        <v>172</v>
      </c>
      <c r="R79" s="94" t="s">
        <v>1109</v>
      </c>
      <c r="S79" s="359" t="s">
        <v>53</v>
      </c>
      <c r="T79" s="27" t="s">
        <v>172</v>
      </c>
      <c r="U79" s="360">
        <v>45726</v>
      </c>
      <c r="V79" s="34"/>
      <c r="W79" s="29" t="str">
        <f t="array" ref="W79">IF((Y79&lt;&gt;"")*(Z79=""), "WIP", IF((Y79&lt;&gt;"")*(Z79&lt;&gt;""), "Completed", ""))</f>
        <v>Completed</v>
      </c>
      <c r="X79" s="9" t="str" cm="1">
        <f t="array" ref="X79">IFERROR(INDEX('WIP-FDN'!$E$8:$E$279, MATCH(1, ('WIP-FDN'!$B$8:$B$279='Master Sheet '!B79)*1, 0)), "")</f>
        <v xml:space="preserve">Raju Chandra Basumatari </v>
      </c>
      <c r="Y79" s="81" cm="1">
        <f t="array" ref="Y79">IFERROR(IF(INDEX('WIP-FDN'!$G$8:$G$279, MATCH(1, ('WIP-FDN'!$B$8:$B$279=B79)*1, 0)) = "", "", INDEX('WIP-FDN'!$G$8:$G$279, MATCH(1, ('WIP-FDN'!$B$8:$B$279=B79)*1, 0))), "")</f>
        <v>45962</v>
      </c>
      <c r="Z79" s="81" cm="1">
        <f t="array" ref="Z79">IFERROR(IF(INDEX('WIP-FDN'!$H$8:$H$279, MATCH(1, ('WIP-FDN'!$B$8:$B$279=B79)*1, 0)) = "", "", INDEX('WIP-FDN'!$H$8:$H$279, MATCH(1, ('WIP-FDN'!$B$8:$B$279=B79)*1, 0))), "")</f>
        <v>45979</v>
      </c>
      <c r="AA79" s="29" t="str">
        <f t="array" ref="AA79">IF((AC79&lt;&gt;"")*(AD79=""), "WIP", IF((AC79&lt;&gt;"")*(AD79&lt;&gt;""), "Completed", ""))</f>
        <v>Completed</v>
      </c>
      <c r="AB79" s="9" t="str" cm="1">
        <f t="array" ref="AB79">IFERROR(INDEX('WIP-FDN'!$N$8:$N$279, MATCH(1, ('WIP-FDN'!$B$8:$B$279='Master Sheet '!B79)*1, 0)), "")</f>
        <v xml:space="preserve">Raju Chandra Basumatari </v>
      </c>
      <c r="AC79" s="81" cm="1">
        <f t="array" ref="AC79">IFERROR(IF(INDEX('WIP-FDN'!$L$8:$L$279, MATCH(1, ('WIP-FDN'!$B$8:$B$279=B79)*1, 0)) = "", "", INDEX('WIP-FDN'!$L$8:$L$279, MATCH(1, ('WIP-FDN'!$B$8:$B$279=B79)*1, 0))), "")</f>
        <v>46030</v>
      </c>
      <c r="AD79" s="81" cm="1">
        <f t="array" ref="AD79">IFERROR(IF(INDEX('WIP-FDN'!$M$8:$M$279, MATCH(1, ('WIP-FDN'!$B$8:$B$279=B79)*1, 0)) = "", "", INDEX('WIP-FDN'!$M$8:$M$279, MATCH(1, ('WIP-FDN'!$B$8:$B$279=B79)*1, 0))), "")</f>
        <v>46030</v>
      </c>
      <c r="AE79" s="9" t="str">
        <f t="shared" si="5"/>
        <v/>
      </c>
      <c r="AF79" s="9" t="str">
        <f>IFERROR(INDEX('WIP-ERC'!$E$8:$E$275,MATCH(B79, 'WIP-ERC'!$B$8:$B$275,0)),"")</f>
        <v/>
      </c>
      <c r="AG79" s="81" t="str">
        <f>IFERROR(IF(INDEX('WIP-ERC'!$G$8:$G$275,MATCH(B79,'WIP-ERC'!$B$8:$B$275,0))="","",(INDEX('WIP-ERC'!$G$8:$G$275,MATCH(B79,'WIP-ERC'!$B$8:$B$275,0)))),"")</f>
        <v/>
      </c>
      <c r="AH79" s="81" t="str">
        <f>IFERROR(IF(INDEX('WIP-ERC'!$H$8:$H$275,MATCH(B79,'WIP-ERC'!$B$8:$B$275,0))="","",(INDEX('WIP-ERC'!$H$8:$H$275,MATCH(B79,'WIP-ERC'!$B$8:$B$275,0)))),"")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50" t="str">
        <f t="shared" si="2"/>
        <v>A(00-02)+03</v>
      </c>
      <c r="BE79" s="334"/>
      <c r="BF79" s="334"/>
      <c r="BG79" s="334"/>
      <c r="BI79" s="9" t="str">
        <f>IFERROR(INDEX('WIP-FDN'!$D$8:$D$279,MATCH(B79, 'WIP-FDN'!$B$8:$B$279,0)),"")</f>
        <v>SANDY WET</v>
      </c>
      <c r="BJ79" s="34" t="str">
        <v/>
      </c>
      <c r="BK79" s="34"/>
    </row>
    <row r="80" spans="1:63" s="93" customFormat="1" ht="35" x14ac:dyDescent="0.35">
      <c r="A80" s="347">
        <f t="shared" si="3"/>
        <v>61</v>
      </c>
      <c r="B80" s="30" t="s">
        <v>902</v>
      </c>
      <c r="C80" s="30" t="s">
        <v>894</v>
      </c>
      <c r="D80" s="56" t="s">
        <v>903</v>
      </c>
      <c r="E80" s="96">
        <v>381.7</v>
      </c>
      <c r="F80" s="96">
        <v>381.7</v>
      </c>
      <c r="G80" s="26" t="str">
        <f>IFERROR(INDEX('WIP-FDN'!$D$8:$D$279,MATCH('Master Sheet '!B80, 'WIP-FDN'!$B$8:$B$279,0)),"")</f>
        <v>SANDY PS &amp; 2 Leg Boulder Soiling</v>
      </c>
      <c r="H80" s="29">
        <v>2</v>
      </c>
      <c r="I80" s="27"/>
      <c r="J80" s="27"/>
      <c r="K80" s="27"/>
      <c r="L80" s="27"/>
      <c r="M80" s="26" t="s">
        <v>53</v>
      </c>
      <c r="N80" s="27" t="s">
        <v>172</v>
      </c>
      <c r="O80" s="94" t="s">
        <v>1109</v>
      </c>
      <c r="P80" s="26" t="s">
        <v>53</v>
      </c>
      <c r="Q80" s="27" t="s">
        <v>172</v>
      </c>
      <c r="R80" s="94" t="s">
        <v>1109</v>
      </c>
      <c r="S80" s="359" t="s">
        <v>53</v>
      </c>
      <c r="T80" s="27" t="s">
        <v>172</v>
      </c>
      <c r="U80" s="360">
        <v>45726</v>
      </c>
      <c r="V80" s="34"/>
      <c r="W80" s="29" t="str">
        <f t="array" ref="W80">IF((Y80&lt;&gt;"")*(Z80=""), "WIP", IF((Y80&lt;&gt;"")*(Z80&lt;&gt;""), "Completed", ""))</f>
        <v>Completed</v>
      </c>
      <c r="X80" s="9" t="str" cm="1">
        <f t="array" ref="X80">IFERROR(INDEX('WIP-FDN'!$E$8:$E$279, MATCH(1, ('WIP-FDN'!$B$8:$B$279='Master Sheet '!B80)*1, 0)), "")</f>
        <v>Bipul Debnath-1</v>
      </c>
      <c r="Y80" s="81" cm="1">
        <f t="array" ref="Y80">IFERROR(IF(INDEX('WIP-FDN'!$G$8:$G$279, MATCH(1, ('WIP-FDN'!$B$8:$B$279=B80)*1, 0)) = "", "", INDEX('WIP-FDN'!$G$8:$G$279, MATCH(1, ('WIP-FDN'!$B$8:$B$279=B80)*1, 0))), "")</f>
        <v>46073</v>
      </c>
      <c r="Z80" s="81" cm="1">
        <f t="array" ref="Z80">IFERROR(IF(INDEX('WIP-FDN'!$H$8:$H$279, MATCH(1, ('WIP-FDN'!$B$8:$B$279=B80)*1, 0)) = "", "", INDEX('WIP-FDN'!$H$8:$H$279, MATCH(1, ('WIP-FDN'!$B$8:$B$279=B80)*1, 0))), "")</f>
        <v>46089</v>
      </c>
      <c r="AA80" s="29" t="str">
        <f t="array" ref="AA80">IF((AC80&lt;&gt;"")*(AD80=""), "WIP", IF((AC80&lt;&gt;"")*(AD80&lt;&gt;""), "Completed", ""))</f>
        <v>Completed</v>
      </c>
      <c r="AB80" s="9" t="str" cm="1">
        <f t="array" ref="AB80">IFERROR(INDEX('WIP-FDN'!$N$8:$N$279, MATCH(1, ('WIP-FDN'!$B$8:$B$279='Master Sheet '!B80)*1, 0)), "")</f>
        <v>Bipul Debnath-1</v>
      </c>
      <c r="AC80" s="81" cm="1">
        <f t="array" ref="AC80">IFERROR(IF(INDEX('WIP-FDN'!$L$8:$L$279, MATCH(1, ('WIP-FDN'!$B$8:$B$279=B80)*1, 0)) = "", "", INDEX('WIP-FDN'!$L$8:$L$279, MATCH(1, ('WIP-FDN'!$B$8:$B$279=B80)*1, 0))), "")</f>
        <v>46088</v>
      </c>
      <c r="AD80" s="81" cm="1">
        <f t="array" ref="AD80">IFERROR(IF(INDEX('WIP-FDN'!$M$8:$M$279, MATCH(1, ('WIP-FDN'!$B$8:$B$279=B80)*1, 0)) = "", "", INDEX('WIP-FDN'!$M$8:$M$279, MATCH(1, ('WIP-FDN'!$B$8:$B$279=B80)*1, 0))), "")</f>
        <v>46088</v>
      </c>
      <c r="AE80" s="9" t="str">
        <f t="shared" si="5"/>
        <v/>
      </c>
      <c r="AF80" s="9" t="str">
        <f>IFERROR(INDEX('WIP-ERC'!$E$8:$E$275,MATCH(B80, 'WIP-ERC'!$B$8:$B$275,0)),"")</f>
        <v/>
      </c>
      <c r="AG80" s="81" t="str">
        <f>IFERROR(IF(INDEX('WIP-ERC'!$G$8:$G$275,MATCH(B80,'WIP-ERC'!$B$8:$B$275,0))="","",(INDEX('WIP-ERC'!$G$8:$G$275,MATCH(B80,'WIP-ERC'!$B$8:$B$275,0)))),"")</f>
        <v/>
      </c>
      <c r="AH80" s="81" t="str">
        <f>IFERROR(IF(INDEX('WIP-ERC'!$H$8:$H$275,MATCH(B80,'WIP-ERC'!$B$8:$B$275,0))="","",(INDEX('WIP-ERC'!$H$8:$H$275,MATCH(B80,'WIP-ERC'!$B$8:$B$275,0)))),"")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50" t="str">
        <f t="shared" si="2"/>
        <v>C(15-30)+03_2RC</v>
      </c>
      <c r="BE80" s="334"/>
      <c r="BF80" s="334"/>
      <c r="BG80" s="334"/>
      <c r="BI80" s="9" t="str">
        <f>IFERROR(INDEX('WIP-FDN'!$D$8:$D$279,MATCH(B80, 'WIP-FDN'!$B$8:$B$279,0)),"")</f>
        <v>SANDY PS &amp; 2 Leg Boulder Soiling</v>
      </c>
      <c r="BJ80" s="34" t="str">
        <v/>
      </c>
      <c r="BK80" s="34"/>
    </row>
    <row r="81" spans="1:63" s="93" customFormat="1" ht="17.5" x14ac:dyDescent="0.35">
      <c r="A81" s="347">
        <f t="shared" si="3"/>
        <v>62</v>
      </c>
      <c r="B81" s="30" t="s">
        <v>663</v>
      </c>
      <c r="C81" s="30" t="s">
        <v>904</v>
      </c>
      <c r="D81" s="56" t="s">
        <v>905</v>
      </c>
      <c r="E81" s="96">
        <v>96.6</v>
      </c>
      <c r="F81" s="96">
        <v>96.6</v>
      </c>
      <c r="G81" s="26" t="str">
        <f>IFERROR(INDEX('WIP-FDN'!$D$8:$D$279,MATCH('Master Sheet '!B81, 'WIP-FDN'!$B$8:$B$279,0)),"")</f>
        <v/>
      </c>
      <c r="H81" s="29"/>
      <c r="I81" s="27"/>
      <c r="J81" s="27"/>
      <c r="K81" s="27"/>
      <c r="L81" s="27"/>
      <c r="M81" s="26" t="s">
        <v>53</v>
      </c>
      <c r="N81" s="27" t="s">
        <v>172</v>
      </c>
      <c r="O81" s="94" t="s">
        <v>1109</v>
      </c>
      <c r="P81" s="26" t="s">
        <v>53</v>
      </c>
      <c r="Q81" s="27" t="s">
        <v>172</v>
      </c>
      <c r="R81" s="94" t="s">
        <v>1109</v>
      </c>
      <c r="S81" s="359" t="s">
        <v>53</v>
      </c>
      <c r="T81" s="27" t="s">
        <v>172</v>
      </c>
      <c r="U81" s="360">
        <v>45726</v>
      </c>
      <c r="V81" s="34"/>
      <c r="W81" s="29" t="str">
        <f t="array" ref="W81">IF((Y81&lt;&gt;"")*(Z81=""), "WIP", IF((Y81&lt;&gt;"")*(Z81&lt;&gt;""), "Completed", ""))</f>
        <v/>
      </c>
      <c r="X81" s="9" t="str" cm="1">
        <f t="array" ref="X81">IFERROR(INDEX('WIP-FDN'!$E$8:$E$279, MATCH(1, ('WIP-FDN'!$B$8:$B$279='Master Sheet '!B81)*1, 0)), "")</f>
        <v/>
      </c>
      <c r="Y81" s="81" t="str" cm="1">
        <f t="array" ref="Y81">IFERROR(IF(INDEX('WIP-FDN'!$G$8:$G$279, MATCH(1, ('WIP-FDN'!$B$8:$B$279=B81)*1, 0)) = "", "", INDEX('WIP-FDN'!$G$8:$G$279, MATCH(1, ('WIP-FDN'!$B$8:$B$279=B81)*1, 0))), "")</f>
        <v/>
      </c>
      <c r="Z81" s="81" t="str" cm="1">
        <f t="array" ref="Z81">IFERROR(IF(INDEX('WIP-FDN'!$H$8:$H$279, MATCH(1, ('WIP-FDN'!$B$8:$B$279=B81)*1, 0)) = "", "", INDEX('WIP-FDN'!$H$8:$H$279, MATCH(1, ('WIP-FDN'!$B$8:$B$279=B81)*1, 0))), "")</f>
        <v/>
      </c>
      <c r="AA81" s="29" t="str">
        <f t="array" ref="AA81">IF((AC81&lt;&gt;"")*(AD81=""), "WIP", IF((AC81&lt;&gt;"")*(AD81&lt;&gt;""), "Completed", ""))</f>
        <v/>
      </c>
      <c r="AB81" s="9" t="str" cm="1">
        <f t="array" ref="AB81">IFERROR(INDEX('WIP-FDN'!$N$8:$N$279, MATCH(1, ('WIP-FDN'!$B$8:$B$279='Master Sheet '!B81)*1, 0)), "")</f>
        <v/>
      </c>
      <c r="AC81" s="81" t="str" cm="1">
        <f t="array" ref="AC81">IFERROR(IF(INDEX('WIP-FDN'!$L$8:$L$279, MATCH(1, ('WIP-FDN'!$B$8:$B$279=B81)*1, 0)) = "", "", INDEX('WIP-FDN'!$L$8:$L$279, MATCH(1, ('WIP-FDN'!$B$8:$B$279=B81)*1, 0))), "")</f>
        <v/>
      </c>
      <c r="AD81" s="81" t="str" cm="1">
        <f t="array" ref="AD81">IFERROR(IF(INDEX('WIP-FDN'!$M$8:$M$279, MATCH(1, ('WIP-FDN'!$B$8:$B$279=B81)*1, 0)) = "", "", INDEX('WIP-FDN'!$M$8:$M$279, MATCH(1, ('WIP-FDN'!$B$8:$B$279=B81)*1, 0))), "")</f>
        <v/>
      </c>
      <c r="AE81" s="9" t="str">
        <f t="shared" si="5"/>
        <v/>
      </c>
      <c r="AF81" s="9" t="str">
        <f>IFERROR(INDEX('WIP-ERC'!$E$8:$E$275,MATCH(B81, 'WIP-ERC'!$B$8:$B$275,0)),"")</f>
        <v/>
      </c>
      <c r="AG81" s="81" t="str">
        <f>IFERROR(IF(INDEX('WIP-ERC'!$G$8:$G$275,MATCH(B81,'WIP-ERC'!$B$8:$B$275,0))="","",(INDEX('WIP-ERC'!$G$8:$G$275,MATCH(B81,'WIP-ERC'!$B$8:$B$275,0)))),"")</f>
        <v/>
      </c>
      <c r="AH81" s="81" t="str">
        <f>IFERROR(IF(INDEX('WIP-ERC'!$H$8:$H$275,MATCH(B81,'WIP-ERC'!$B$8:$B$275,0))="","",(INDEX('WIP-ERC'!$H$8:$H$275,MATCH(B81,'WIP-ERC'!$B$8:$B$275,0)))),"")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50" t="str">
        <f t="shared" si="2"/>
        <v>D(45-60)+03</v>
      </c>
      <c r="BE81" s="334"/>
      <c r="BF81" s="334"/>
      <c r="BG81" s="334"/>
      <c r="BI81" s="9" t="str">
        <f>IFERROR(INDEX('WIP-FDN'!$D$8:$D$279,MATCH(B81, 'WIP-FDN'!$B$8:$B$279,0)),"")</f>
        <v/>
      </c>
      <c r="BJ81" s="34" t="str">
        <v/>
      </c>
      <c r="BK81" s="34"/>
    </row>
    <row r="82" spans="1:63" s="93" customFormat="1" ht="17.5" x14ac:dyDescent="0.35">
      <c r="A82" s="347">
        <f t="shared" si="3"/>
        <v>63</v>
      </c>
      <c r="B82" s="30" t="s">
        <v>55</v>
      </c>
      <c r="C82" s="30" t="s">
        <v>858</v>
      </c>
      <c r="D82" s="56" t="s">
        <v>818</v>
      </c>
      <c r="E82" s="96">
        <v>88</v>
      </c>
      <c r="F82" s="96">
        <v>88</v>
      </c>
      <c r="G82" s="26" t="str">
        <f>IFERROR(INDEX('WIP-FDN'!$D$8:$D$279,MATCH('Master Sheet '!B82, 'WIP-FDN'!$B$8:$B$279,0)),"")</f>
        <v/>
      </c>
      <c r="H82" s="29">
        <v>3</v>
      </c>
      <c r="I82" s="27"/>
      <c r="J82" s="27"/>
      <c r="K82" s="27"/>
      <c r="L82" s="27"/>
      <c r="M82" s="26" t="s">
        <v>53</v>
      </c>
      <c r="N82" s="27" t="s">
        <v>172</v>
      </c>
      <c r="O82" s="94" t="s">
        <v>1109</v>
      </c>
      <c r="P82" s="26" t="s">
        <v>53</v>
      </c>
      <c r="Q82" s="27" t="s">
        <v>172</v>
      </c>
      <c r="R82" s="94" t="s">
        <v>1109</v>
      </c>
      <c r="S82" s="359" t="s">
        <v>53</v>
      </c>
      <c r="T82" s="27" t="s">
        <v>172</v>
      </c>
      <c r="U82" s="360">
        <v>45726</v>
      </c>
      <c r="V82" s="34"/>
      <c r="W82" s="29" t="str">
        <f t="array" ref="W82">IF((Y82&lt;&gt;"")*(Z82=""), "WIP", IF((Y82&lt;&gt;"")*(Z82&lt;&gt;""), "Completed", ""))</f>
        <v/>
      </c>
      <c r="X82" s="9" t="str" cm="1">
        <f t="array" ref="X82">IFERROR(INDEX('WIP-FDN'!$E$8:$E$279, MATCH(1, ('WIP-FDN'!$B$8:$B$279='Master Sheet '!B82)*1, 0)), "")</f>
        <v/>
      </c>
      <c r="Y82" s="81" t="str" cm="1">
        <f t="array" ref="Y82">IFERROR(IF(INDEX('WIP-FDN'!$G$8:$G$279, MATCH(1, ('WIP-FDN'!$B$8:$B$279=B82)*1, 0)) = "", "", INDEX('WIP-FDN'!$G$8:$G$279, MATCH(1, ('WIP-FDN'!$B$8:$B$279=B82)*1, 0))), "")</f>
        <v/>
      </c>
      <c r="Z82" s="81" t="str" cm="1">
        <f t="array" ref="Z82">IFERROR(IF(INDEX('WIP-FDN'!$H$8:$H$279, MATCH(1, ('WIP-FDN'!$B$8:$B$279=B82)*1, 0)) = "", "", INDEX('WIP-FDN'!$H$8:$H$279, MATCH(1, ('WIP-FDN'!$B$8:$B$279=B82)*1, 0))), "")</f>
        <v/>
      </c>
      <c r="AA82" s="29" t="str">
        <f t="array" ref="AA82">IF((AC82&lt;&gt;"")*(AD82=""), "WIP", IF((AC82&lt;&gt;"")*(AD82&lt;&gt;""), "Completed", ""))</f>
        <v/>
      </c>
      <c r="AB82" s="9" t="str" cm="1">
        <f t="array" ref="AB82">IFERROR(INDEX('WIP-FDN'!$N$8:$N$279, MATCH(1, ('WIP-FDN'!$B$8:$B$279='Master Sheet '!B82)*1, 0)), "")</f>
        <v/>
      </c>
      <c r="AC82" s="81" t="str" cm="1">
        <f t="array" ref="AC82">IFERROR(IF(INDEX('WIP-FDN'!$L$8:$L$279, MATCH(1, ('WIP-FDN'!$B$8:$B$279=B82)*1, 0)) = "", "", INDEX('WIP-FDN'!$L$8:$L$279, MATCH(1, ('WIP-FDN'!$B$8:$B$279=B82)*1, 0))), "")</f>
        <v/>
      </c>
      <c r="AD82" s="81" t="str" cm="1">
        <f t="array" ref="AD82">IFERROR(IF(INDEX('WIP-FDN'!$M$8:$M$279, MATCH(1, ('WIP-FDN'!$B$8:$B$279=B82)*1, 0)) = "", "", INDEX('WIP-FDN'!$M$8:$M$279, MATCH(1, ('WIP-FDN'!$B$8:$B$279=B82)*1, 0))), "")</f>
        <v/>
      </c>
      <c r="AE82" s="9" t="str">
        <f t="shared" si="5"/>
        <v/>
      </c>
      <c r="AF82" s="9" t="str">
        <f>IFERROR(INDEX('WIP-ERC'!$E$8:$E$275,MATCH(B82, 'WIP-ERC'!$B$8:$B$275,0)),"")</f>
        <v/>
      </c>
      <c r="AG82" s="81" t="str">
        <f>IFERROR(IF(INDEX('WIP-ERC'!$G$8:$G$275,MATCH(B82,'WIP-ERC'!$B$8:$B$275,0))="","",(INDEX('WIP-ERC'!$G$8:$G$275,MATCH(B82,'WIP-ERC'!$B$8:$B$275,0)))),"")</f>
        <v/>
      </c>
      <c r="AH82" s="81" t="str">
        <f>IFERROR(IF(INDEX('WIP-ERC'!$H$8:$H$275,MATCH(B82,'WIP-ERC'!$B$8:$B$275,0))="","",(INDEX('WIP-ERC'!$H$8:$H$275,MATCH(B82,'WIP-ERC'!$B$8:$B$275,0)))),"")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50" t="str">
        <f t="shared" si="2"/>
        <v>Gantry UP_3RC</v>
      </c>
      <c r="BE82" s="334"/>
      <c r="BF82" s="334"/>
      <c r="BG82" s="334"/>
      <c r="BI82" s="9" t="str">
        <f>IFERROR(INDEX('WIP-FDN'!$D$8:$D$279,MATCH(B82, 'WIP-FDN'!$B$8:$B$279,0)),"")</f>
        <v/>
      </c>
      <c r="BJ82" s="34" t="str">
        <v/>
      </c>
      <c r="BK82" s="34"/>
    </row>
    <row r="83" spans="1:63" s="93" customFormat="1" ht="17.5" x14ac:dyDescent="0.35">
      <c r="A83" s="347">
        <f t="shared" si="3"/>
        <v>64</v>
      </c>
      <c r="B83" s="30" t="s">
        <v>55</v>
      </c>
      <c r="C83" s="30" t="s">
        <v>858</v>
      </c>
      <c r="D83" s="56" t="s">
        <v>818</v>
      </c>
      <c r="E83" s="96">
        <v>77.099999999999994</v>
      </c>
      <c r="F83" s="96">
        <v>77.099999999999994</v>
      </c>
      <c r="G83" s="26" t="str">
        <f>IFERROR(INDEX('WIP-FDN'!$D$8:$D$279,MATCH('Master Sheet '!B83, 'WIP-FDN'!$B$8:$B$279,0)),"")</f>
        <v/>
      </c>
      <c r="H83" s="29">
        <v>3</v>
      </c>
      <c r="I83" s="27" t="s">
        <v>1136</v>
      </c>
      <c r="J83" s="27"/>
      <c r="K83" s="27"/>
      <c r="L83" s="27"/>
      <c r="M83" s="26" t="s">
        <v>53</v>
      </c>
      <c r="N83" s="27" t="s">
        <v>172</v>
      </c>
      <c r="O83" s="94" t="s">
        <v>1109</v>
      </c>
      <c r="P83" s="26" t="s">
        <v>53</v>
      </c>
      <c r="Q83" s="27" t="s">
        <v>172</v>
      </c>
      <c r="R83" s="94" t="s">
        <v>1109</v>
      </c>
      <c r="S83" s="359" t="s">
        <v>53</v>
      </c>
      <c r="T83" s="27" t="s">
        <v>172</v>
      </c>
      <c r="U83" s="360">
        <v>45726</v>
      </c>
      <c r="V83" s="34"/>
      <c r="W83" s="29" t="str">
        <f t="array" ref="W83">IF((Y83&lt;&gt;"")*(Z83=""), "WIP", IF((Y83&lt;&gt;"")*(Z83&lt;&gt;""), "Completed", ""))</f>
        <v/>
      </c>
      <c r="X83" s="9" t="str" cm="1">
        <f t="array" ref="X83">IFERROR(INDEX('WIP-FDN'!$E$8:$E$279, MATCH(1, ('WIP-FDN'!$B$8:$B$279='Master Sheet '!B83)*1, 0)), "")</f>
        <v/>
      </c>
      <c r="Y83" s="81" t="str" cm="1">
        <f t="array" ref="Y83">IFERROR(IF(INDEX('WIP-FDN'!$G$8:$G$279, MATCH(1, ('WIP-FDN'!$B$8:$B$279=B83)*1, 0)) = "", "", INDEX('WIP-FDN'!$G$8:$G$279, MATCH(1, ('WIP-FDN'!$B$8:$B$279=B83)*1, 0))), "")</f>
        <v/>
      </c>
      <c r="Z83" s="81" t="str" cm="1">
        <f t="array" ref="Z83">IFERROR(IF(INDEX('WIP-FDN'!$H$8:$H$279, MATCH(1, ('WIP-FDN'!$B$8:$B$279=B83)*1, 0)) = "", "", INDEX('WIP-FDN'!$H$8:$H$279, MATCH(1, ('WIP-FDN'!$B$8:$B$279=B83)*1, 0))), "")</f>
        <v/>
      </c>
      <c r="AA83" s="29" t="str">
        <f t="array" ref="AA83">IF((AC83&lt;&gt;"")*(AD83=""), "WIP", IF((AC83&lt;&gt;"")*(AD83&lt;&gt;""), "Completed", ""))</f>
        <v/>
      </c>
      <c r="AB83" s="9" t="str" cm="1">
        <f t="array" ref="AB83">IFERROR(INDEX('WIP-FDN'!$N$8:$N$279, MATCH(1, ('WIP-FDN'!$B$8:$B$279='Master Sheet '!B83)*1, 0)), "")</f>
        <v/>
      </c>
      <c r="AC83" s="81" t="str" cm="1">
        <f t="array" ref="AC83">IFERROR(IF(INDEX('WIP-FDN'!$L$8:$L$279, MATCH(1, ('WIP-FDN'!$B$8:$B$279=B83)*1, 0)) = "", "", INDEX('WIP-FDN'!$L$8:$L$279, MATCH(1, ('WIP-FDN'!$B$8:$B$279=B83)*1, 0))), "")</f>
        <v/>
      </c>
      <c r="AD83" s="81" t="str" cm="1">
        <f t="array" ref="AD83">IFERROR(IF(INDEX('WIP-FDN'!$M$8:$M$279, MATCH(1, ('WIP-FDN'!$B$8:$B$279=B83)*1, 0)) = "", "", INDEX('WIP-FDN'!$M$8:$M$279, MATCH(1, ('WIP-FDN'!$B$8:$B$279=B83)*1, 0))), "")</f>
        <v/>
      </c>
      <c r="AE83" s="9" t="str">
        <f t="shared" si="5"/>
        <v/>
      </c>
      <c r="AF83" s="9" t="str">
        <f>IFERROR(INDEX('WIP-ERC'!$E$8:$E$275,MATCH(B83, 'WIP-ERC'!$B$8:$B$275,0)),"")</f>
        <v/>
      </c>
      <c r="AG83" s="81" t="str">
        <f>IFERROR(IF(INDEX('WIP-ERC'!$G$8:$G$275,MATCH(B83,'WIP-ERC'!$B$8:$B$275,0))="","",(INDEX('WIP-ERC'!$G$8:$G$275,MATCH(B83,'WIP-ERC'!$B$8:$B$275,0)))),"")</f>
        <v/>
      </c>
      <c r="AH83" s="81" t="str">
        <f>IFERROR(IF(INDEX('WIP-ERC'!$H$8:$H$275,MATCH(B83,'WIP-ERC'!$B$8:$B$275,0))="","",(INDEX('WIP-ERC'!$H$8:$H$275,MATCH(B83,'WIP-ERC'!$B$8:$B$275,0)))),"")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50" t="str">
        <f t="shared" si="2"/>
        <v>Gantry UP_3RC</v>
      </c>
      <c r="BE83" s="334"/>
      <c r="BF83" s="334"/>
      <c r="BG83" s="334"/>
      <c r="BI83" s="9" t="str">
        <f>IFERROR(INDEX('WIP-FDN'!$D$8:$D$279,MATCH(B83, 'WIP-FDN'!$B$8:$B$279,0)),"")</f>
        <v/>
      </c>
      <c r="BJ83" s="34" t="str">
        <v/>
      </c>
      <c r="BK83" s="34"/>
    </row>
    <row r="84" spans="1:63" s="93" customFormat="1" ht="17.5" x14ac:dyDescent="0.35">
      <c r="A84" s="347">
        <f t="shared" si="3"/>
        <v>65</v>
      </c>
      <c r="B84" s="30" t="s">
        <v>906</v>
      </c>
      <c r="C84" s="30" t="s">
        <v>820</v>
      </c>
      <c r="D84" s="56" t="s">
        <v>907</v>
      </c>
      <c r="E84" s="96">
        <v>177.1</v>
      </c>
      <c r="F84" s="96">
        <v>177.1</v>
      </c>
      <c r="G84" s="26" t="str">
        <f>IFERROR(INDEX('WIP-FDN'!$D$8:$D$279,MATCH('Master Sheet '!B84, 'WIP-FDN'!$B$8:$B$279,0)),"")</f>
        <v/>
      </c>
      <c r="H84" s="29"/>
      <c r="I84" s="27"/>
      <c r="J84" s="27"/>
      <c r="K84" s="27"/>
      <c r="L84" s="27"/>
      <c r="M84" s="26" t="s">
        <v>53</v>
      </c>
      <c r="N84" s="27" t="s">
        <v>172</v>
      </c>
      <c r="O84" s="94" t="s">
        <v>1109</v>
      </c>
      <c r="P84" s="26" t="s">
        <v>53</v>
      </c>
      <c r="Q84" s="27" t="s">
        <v>172</v>
      </c>
      <c r="R84" s="94" t="s">
        <v>1109</v>
      </c>
      <c r="S84" s="359" t="s">
        <v>53</v>
      </c>
      <c r="T84" s="27" t="s">
        <v>172</v>
      </c>
      <c r="U84" s="360">
        <v>45726</v>
      </c>
      <c r="V84" s="34"/>
      <c r="W84" s="29" t="str">
        <f t="array" ref="W84">IF((Y84&lt;&gt;"")*(Z84=""), "WIP", IF((Y84&lt;&gt;"")*(Z84&lt;&gt;""), "Completed", ""))</f>
        <v/>
      </c>
      <c r="X84" s="9" t="str" cm="1">
        <f t="array" ref="X84">IFERROR(INDEX('WIP-FDN'!$E$8:$E$279, MATCH(1, ('WIP-FDN'!$B$8:$B$279='Master Sheet '!B84)*1, 0)), "")</f>
        <v/>
      </c>
      <c r="Y84" s="81" t="str" cm="1">
        <f t="array" ref="Y84">IFERROR(IF(INDEX('WIP-FDN'!$G$8:$G$279, MATCH(1, ('WIP-FDN'!$B$8:$B$279=B84)*1, 0)) = "", "", INDEX('WIP-FDN'!$G$8:$G$279, MATCH(1, ('WIP-FDN'!$B$8:$B$279=B84)*1, 0))), "")</f>
        <v/>
      </c>
      <c r="Z84" s="81" t="str" cm="1">
        <f t="array" ref="Z84">IFERROR(IF(INDEX('WIP-FDN'!$H$8:$H$279, MATCH(1, ('WIP-FDN'!$B$8:$B$279=B84)*1, 0)) = "", "", INDEX('WIP-FDN'!$H$8:$H$279, MATCH(1, ('WIP-FDN'!$B$8:$B$279=B84)*1, 0))), "")</f>
        <v/>
      </c>
      <c r="AA84" s="29" t="str">
        <f t="array" ref="AA84">IF((AC84&lt;&gt;"")*(AD84=""), "WIP", IF((AC84&lt;&gt;"")*(AD84&lt;&gt;""), "Completed", ""))</f>
        <v/>
      </c>
      <c r="AB84" s="9" t="str" cm="1">
        <f t="array" ref="AB84">IFERROR(INDEX('WIP-FDN'!$N$8:$N$279, MATCH(1, ('WIP-FDN'!$B$8:$B$279='Master Sheet '!B84)*1, 0)), "")</f>
        <v/>
      </c>
      <c r="AC84" s="81" t="str" cm="1">
        <f t="array" ref="AC84">IFERROR(IF(INDEX('WIP-FDN'!$L$8:$L$279, MATCH(1, ('WIP-FDN'!$B$8:$B$279=B84)*1, 0)) = "", "", INDEX('WIP-FDN'!$L$8:$L$279, MATCH(1, ('WIP-FDN'!$B$8:$B$279=B84)*1, 0))), "")</f>
        <v/>
      </c>
      <c r="AD84" s="81" t="str" cm="1">
        <f t="array" ref="AD84">IFERROR(IF(INDEX('WIP-FDN'!$M$8:$M$279, MATCH(1, ('WIP-FDN'!$B$8:$B$279=B84)*1, 0)) = "", "", INDEX('WIP-FDN'!$M$8:$M$279, MATCH(1, ('WIP-FDN'!$B$8:$B$279=B84)*1, 0))), "")</f>
        <v/>
      </c>
      <c r="AE84" s="9" t="str">
        <f t="shared" si="5"/>
        <v/>
      </c>
      <c r="AF84" s="9" t="str">
        <f>IFERROR(INDEX('WIP-ERC'!$E$8:$E$275,MATCH(B84, 'WIP-ERC'!$B$8:$B$275,0)),"")</f>
        <v/>
      </c>
      <c r="AG84" s="81" t="str">
        <f>IFERROR(IF(INDEX('WIP-ERC'!$G$8:$G$275,MATCH(B84,'WIP-ERC'!$B$8:$B$275,0))="","",(INDEX('WIP-ERC'!$G$8:$G$275,MATCH(B84,'WIP-ERC'!$B$8:$B$275,0)))),"")</f>
        <v/>
      </c>
      <c r="AH84" s="81" t="str">
        <f>IFERROR(IF(INDEX('WIP-ERC'!$H$8:$H$275,MATCH(B84,'WIP-ERC'!$B$8:$B$275,0))="","",(INDEX('WIP-ERC'!$H$8:$H$275,MATCH(B84,'WIP-ERC'!$B$8:$B$275,0)))),"")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50" t="str">
        <f t="shared" ref="BD84:BD147" si="6">IF((H84="")+(ISBLANK(H84)), C84, C84 &amp; "_" &amp; H84 &amp; "RC")</f>
        <v>D(45-60)+00</v>
      </c>
      <c r="BE84" s="334"/>
      <c r="BF84" s="334"/>
      <c r="BG84" s="334"/>
      <c r="BI84" s="9" t="str">
        <f>IFERROR(INDEX('WIP-FDN'!$D$8:$D$279,MATCH(B84, 'WIP-FDN'!$B$8:$B$279,0)),"")</f>
        <v/>
      </c>
      <c r="BJ84" s="34" t="str">
        <v/>
      </c>
      <c r="BK84" s="34"/>
    </row>
    <row r="85" spans="1:63" s="93" customFormat="1" ht="17.5" x14ac:dyDescent="0.35">
      <c r="A85" s="347">
        <f t="shared" si="3"/>
        <v>66</v>
      </c>
      <c r="B85" s="30" t="s">
        <v>908</v>
      </c>
      <c r="C85" s="30" t="s">
        <v>1274</v>
      </c>
      <c r="D85" s="56" t="s">
        <v>1236</v>
      </c>
      <c r="E85" s="96">
        <v>210.1</v>
      </c>
      <c r="F85" s="96">
        <v>210.1</v>
      </c>
      <c r="G85" s="26" t="str">
        <f>IFERROR(INDEX('WIP-FDN'!$D$8:$D$279,MATCH('Master Sheet '!B85, 'WIP-FDN'!$B$8:$B$279,0)),"")</f>
        <v>SANDY PS</v>
      </c>
      <c r="H85" s="29">
        <v>2</v>
      </c>
      <c r="I85" s="27"/>
      <c r="J85" s="27"/>
      <c r="K85" s="27"/>
      <c r="L85" s="27"/>
      <c r="M85" s="26" t="s">
        <v>53</v>
      </c>
      <c r="N85" s="27" t="s">
        <v>172</v>
      </c>
      <c r="O85" s="94" t="s">
        <v>1109</v>
      </c>
      <c r="P85" s="26" t="s">
        <v>53</v>
      </c>
      <c r="Q85" s="27" t="s">
        <v>172</v>
      </c>
      <c r="R85" s="94" t="s">
        <v>1109</v>
      </c>
      <c r="S85" s="359" t="s">
        <v>53</v>
      </c>
      <c r="T85" s="27" t="s">
        <v>172</v>
      </c>
      <c r="U85" s="360">
        <v>45726</v>
      </c>
      <c r="V85" s="34"/>
      <c r="W85" s="29" t="str">
        <f t="array" ref="W85">IF((Y85&lt;&gt;"")*(Z85=""), "WIP", IF((Y85&lt;&gt;"")*(Z85&lt;&gt;""), "Completed", ""))</f>
        <v>WIP</v>
      </c>
      <c r="X85" s="9" t="str" cm="1">
        <f t="array" ref="X85">IFERROR(INDEX('WIP-FDN'!$E$8:$E$279, MATCH(1, ('WIP-FDN'!$B$8:$B$279='Master Sheet '!B85)*1, 0)), "")</f>
        <v>Sandan Basumatary</v>
      </c>
      <c r="Y85" s="81" cm="1">
        <f t="array" ref="Y85">IFERROR(IF(INDEX('WIP-FDN'!$G$8:$G$279, MATCH(1, ('WIP-FDN'!$B$8:$B$279=B85)*1, 0)) = "", "", INDEX('WIP-FDN'!$G$8:$G$279, MATCH(1, ('WIP-FDN'!$B$8:$B$279=B85)*1, 0))), "")</f>
        <v>46118</v>
      </c>
      <c r="Z85" s="81" t="str" cm="1">
        <f t="array" ref="Z85">IFERROR(IF(INDEX('WIP-FDN'!$H$8:$H$279, MATCH(1, ('WIP-FDN'!$B$8:$B$279=B85)*1, 0)) = "", "", INDEX('WIP-FDN'!$H$8:$H$279, MATCH(1, ('WIP-FDN'!$B$8:$B$279=B85)*1, 0))), "")</f>
        <v/>
      </c>
      <c r="AA85" s="29" t="str">
        <f t="array" ref="AA85">IF((AC85&lt;&gt;"")*(AD85=""), "WIP", IF((AC85&lt;&gt;"")*(AD85&lt;&gt;""), "Completed", ""))</f>
        <v/>
      </c>
      <c r="AB85" s="9" cm="1">
        <f t="array" ref="AB85">IFERROR(INDEX('WIP-FDN'!$N$8:$N$279, MATCH(1, ('WIP-FDN'!$B$8:$B$279='Master Sheet '!B85)*1, 0)), "")</f>
        <v>0</v>
      </c>
      <c r="AC85" s="81" t="str" cm="1">
        <f t="array" ref="AC85">IFERROR(IF(INDEX('WIP-FDN'!$L$8:$L$279, MATCH(1, ('WIP-FDN'!$B$8:$B$279=B85)*1, 0)) = "", "", INDEX('WIP-FDN'!$L$8:$L$279, MATCH(1, ('WIP-FDN'!$B$8:$B$279=B85)*1, 0))), "")</f>
        <v/>
      </c>
      <c r="AD85" s="81" t="str" cm="1">
        <f t="array" ref="AD85">IFERROR(IF(INDEX('WIP-FDN'!$M$8:$M$279, MATCH(1, ('WIP-FDN'!$B$8:$B$279=B85)*1, 0)) = "", "", INDEX('WIP-FDN'!$M$8:$M$279, MATCH(1, ('WIP-FDN'!$B$8:$B$279=B85)*1, 0))), "")</f>
        <v/>
      </c>
      <c r="AE85" s="9" t="str">
        <f t="shared" si="5"/>
        <v/>
      </c>
      <c r="AF85" s="9" t="str">
        <f>IFERROR(INDEX('WIP-ERC'!$E$8:$E$275,MATCH(B85, 'WIP-ERC'!$B$8:$B$275,0)),"")</f>
        <v/>
      </c>
      <c r="AG85" s="81" t="str">
        <f>IFERROR(IF(INDEX('WIP-ERC'!$G$8:$G$275,MATCH(B85,'WIP-ERC'!$B$8:$B$275,0))="","",(INDEX('WIP-ERC'!$G$8:$G$275,MATCH(B85,'WIP-ERC'!$B$8:$B$275,0)))),"")</f>
        <v/>
      </c>
      <c r="AH85" s="81" t="str">
        <f>IFERROR(IF(INDEX('WIP-ERC'!$H$8:$H$275,MATCH(B85,'WIP-ERC'!$B$8:$B$275,0))="","",(INDEX('WIP-ERC'!$H$8:$H$275,MATCH(B85,'WIP-ERC'!$B$8:$B$275,0)))),"")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50" t="str">
        <f t="shared" si="6"/>
        <v>DD(30-52)+18_2RC</v>
      </c>
      <c r="BE85" s="334"/>
      <c r="BF85" s="334"/>
      <c r="BG85" s="334"/>
      <c r="BI85" s="9" t="str">
        <f>IFERROR(INDEX('WIP-FDN'!$D$8:$D$279,MATCH(B85, 'WIP-FDN'!$B$8:$B$279,0)),"")</f>
        <v>SANDY PS</v>
      </c>
      <c r="BJ85" s="34" t="str">
        <v/>
      </c>
      <c r="BK85" s="34"/>
    </row>
    <row r="86" spans="1:63" s="93" customFormat="1" ht="17.5" x14ac:dyDescent="0.35">
      <c r="A86" s="347">
        <f t="shared" si="3"/>
        <v>67</v>
      </c>
      <c r="B86" s="30" t="s">
        <v>608</v>
      </c>
      <c r="C86" s="30" t="s">
        <v>1274</v>
      </c>
      <c r="D86" s="56" t="s">
        <v>1237</v>
      </c>
      <c r="E86" s="96">
        <v>162.69999999999999</v>
      </c>
      <c r="F86" s="96">
        <v>162.69999999999999</v>
      </c>
      <c r="G86" s="26" t="str">
        <f>IFERROR(INDEX('WIP-FDN'!$D$8:$D$279,MATCH('Master Sheet '!B86, 'WIP-FDN'!$B$8:$B$279,0)),"")</f>
        <v>SANDY WET</v>
      </c>
      <c r="H86" s="29">
        <v>1</v>
      </c>
      <c r="I86" s="27" t="s">
        <v>587</v>
      </c>
      <c r="J86" s="27"/>
      <c r="K86" s="27"/>
      <c r="L86" s="94"/>
      <c r="M86" s="26" t="s">
        <v>53</v>
      </c>
      <c r="N86" s="27" t="s">
        <v>172</v>
      </c>
      <c r="O86" s="94" t="s">
        <v>1109</v>
      </c>
      <c r="P86" s="26" t="s">
        <v>53</v>
      </c>
      <c r="Q86" s="27" t="s">
        <v>172</v>
      </c>
      <c r="R86" s="94" t="s">
        <v>1109</v>
      </c>
      <c r="S86" s="359" t="s">
        <v>53</v>
      </c>
      <c r="T86" s="27" t="s">
        <v>172</v>
      </c>
      <c r="U86" s="360">
        <v>45726</v>
      </c>
      <c r="V86" s="34"/>
      <c r="W86" s="29" t="str">
        <f t="array" ref="W86">IF((Y86&lt;&gt;"")*(Z86=""), "WIP", IF((Y86&lt;&gt;"")*(Z86&lt;&gt;""), "Completed", ""))</f>
        <v>WIP</v>
      </c>
      <c r="X86" s="9" t="str" cm="1">
        <f t="array" ref="X86">IFERROR(INDEX('WIP-FDN'!$E$8:$E$279, MATCH(1, ('WIP-FDN'!$B$8:$B$279='Master Sheet '!B86)*1, 0)), "")</f>
        <v>Subol Roy</v>
      </c>
      <c r="Y86" s="81" cm="1">
        <f t="array" ref="Y86">IFERROR(IF(INDEX('WIP-FDN'!$G$8:$G$279, MATCH(1, ('WIP-FDN'!$B$8:$B$279=B86)*1, 0)) = "", "", INDEX('WIP-FDN'!$G$8:$G$279, MATCH(1, ('WIP-FDN'!$B$8:$B$279=B86)*1, 0))), "")</f>
        <v>46115</v>
      </c>
      <c r="Z86" s="81" t="str" cm="1">
        <f t="array" ref="Z86">IFERROR(IF(INDEX('WIP-FDN'!$H$8:$H$279, MATCH(1, ('WIP-FDN'!$B$8:$B$279=B86)*1, 0)) = "", "", INDEX('WIP-FDN'!$H$8:$H$279, MATCH(1, ('WIP-FDN'!$B$8:$B$279=B86)*1, 0))), "")</f>
        <v/>
      </c>
      <c r="AA86" s="29" t="str">
        <f t="array" ref="AA86">IF((AC86&lt;&gt;"")*(AD86=""), "WIP", IF((AC86&lt;&gt;"")*(AD86&lt;&gt;""), "Completed", ""))</f>
        <v/>
      </c>
      <c r="AB86" s="9" cm="1">
        <f t="array" ref="AB86">IFERROR(INDEX('WIP-FDN'!$N$8:$N$279, MATCH(1, ('WIP-FDN'!$B$8:$B$279='Master Sheet '!B86)*1, 0)), "")</f>
        <v>0</v>
      </c>
      <c r="AC86" s="81" t="str" cm="1">
        <f t="array" ref="AC86">IFERROR(IF(INDEX('WIP-FDN'!$L$8:$L$279, MATCH(1, ('WIP-FDN'!$B$8:$B$279=B86)*1, 0)) = "", "", INDEX('WIP-FDN'!$L$8:$L$279, MATCH(1, ('WIP-FDN'!$B$8:$B$279=B86)*1, 0))), "")</f>
        <v/>
      </c>
      <c r="AD86" s="81" t="str" cm="1">
        <f t="array" ref="AD86">IFERROR(IF(INDEX('WIP-FDN'!$M$8:$M$279, MATCH(1, ('WIP-FDN'!$B$8:$B$279=B86)*1, 0)) = "", "", INDEX('WIP-FDN'!$M$8:$M$279, MATCH(1, ('WIP-FDN'!$B$8:$B$279=B86)*1, 0))), "")</f>
        <v/>
      </c>
      <c r="AE86" s="9" t="str">
        <f t="shared" si="5"/>
        <v/>
      </c>
      <c r="AF86" s="9" t="str">
        <f>IFERROR(INDEX('WIP-ERC'!$E$8:$E$275,MATCH(B86, 'WIP-ERC'!$B$8:$B$275,0)),"")</f>
        <v/>
      </c>
      <c r="AG86" s="81" t="str">
        <f>IFERROR(IF(INDEX('WIP-ERC'!$G$8:$G$275,MATCH(B86,'WIP-ERC'!$B$8:$B$275,0))="","",(INDEX('WIP-ERC'!$G$8:$G$275,MATCH(B86,'WIP-ERC'!$B$8:$B$275,0)))),"")</f>
        <v/>
      </c>
      <c r="AH86" s="81" t="str">
        <f>IFERROR(IF(INDEX('WIP-ERC'!$H$8:$H$275,MATCH(B86,'WIP-ERC'!$B$8:$B$275,0))="","",(INDEX('WIP-ERC'!$H$8:$H$275,MATCH(B86,'WIP-ERC'!$B$8:$B$275,0)))),"")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50" t="str">
        <f t="shared" si="6"/>
        <v>DD(30-52)+18_1RC</v>
      </c>
      <c r="BE86" s="334"/>
      <c r="BF86" s="334"/>
      <c r="BG86" s="334"/>
      <c r="BI86" s="9" t="str">
        <f>IFERROR(INDEX('WIP-FDN'!$D$8:$D$279,MATCH(B86, 'WIP-FDN'!$B$8:$B$279,0)),"")</f>
        <v>SANDY WET</v>
      </c>
      <c r="BJ86" s="34" t="str">
        <v/>
      </c>
      <c r="BK86" s="34"/>
    </row>
    <row r="87" spans="1:63" s="93" customFormat="1" ht="17.5" x14ac:dyDescent="0.35">
      <c r="A87" s="347">
        <f t="shared" si="3"/>
        <v>68</v>
      </c>
      <c r="B87" s="30" t="s">
        <v>909</v>
      </c>
      <c r="C87" s="30" t="s">
        <v>825</v>
      </c>
      <c r="D87" s="56" t="s">
        <v>1238</v>
      </c>
      <c r="E87" s="96">
        <v>354.8</v>
      </c>
      <c r="F87" s="96">
        <v>354.8</v>
      </c>
      <c r="G87" s="26" t="str">
        <f>IFERROR(INDEX('WIP-FDN'!$D$8:$D$279,MATCH('Master Sheet '!B87, 'WIP-FDN'!$B$8:$B$279,0)),"")</f>
        <v>SANDY WET</v>
      </c>
      <c r="H87" s="29"/>
      <c r="I87" s="27"/>
      <c r="J87" s="27"/>
      <c r="K87" s="27"/>
      <c r="L87" s="27"/>
      <c r="M87" s="26" t="s">
        <v>53</v>
      </c>
      <c r="N87" s="27" t="s">
        <v>172</v>
      </c>
      <c r="O87" s="94" t="s">
        <v>1109</v>
      </c>
      <c r="P87" s="26" t="s">
        <v>53</v>
      </c>
      <c r="Q87" s="27" t="s">
        <v>172</v>
      </c>
      <c r="R87" s="94" t="s">
        <v>1109</v>
      </c>
      <c r="S87" s="359" t="s">
        <v>53</v>
      </c>
      <c r="T87" s="27" t="s">
        <v>172</v>
      </c>
      <c r="U87" s="360">
        <v>45726</v>
      </c>
      <c r="V87" s="34"/>
      <c r="W87" s="29" t="str">
        <f t="array" ref="W87">IF((Y87&lt;&gt;"")*(Z87=""), "WIP", IF((Y87&lt;&gt;"")*(Z87&lt;&gt;""), "Completed", ""))</f>
        <v>Completed</v>
      </c>
      <c r="X87" s="9" t="str" cm="1">
        <f t="array" ref="X87">IFERROR(INDEX('WIP-FDN'!$E$8:$E$279, MATCH(1, ('WIP-FDN'!$B$8:$B$279='Master Sheet '!B87)*1, 0)), "")</f>
        <v>Sandan Basumatary</v>
      </c>
      <c r="Y87" s="81" cm="1">
        <f t="array" ref="Y87">IFERROR(IF(INDEX('WIP-FDN'!$G$8:$G$279, MATCH(1, ('WIP-FDN'!$B$8:$B$279=B87)*1, 0)) = "", "", INDEX('WIP-FDN'!$G$8:$G$279, MATCH(1, ('WIP-FDN'!$B$8:$B$279=B87)*1, 0))), "")</f>
        <v>45971</v>
      </c>
      <c r="Z87" s="81" cm="1">
        <f t="array" ref="Z87">IFERROR(IF(INDEX('WIP-FDN'!$H$8:$H$279, MATCH(1, ('WIP-FDN'!$B$8:$B$279=B87)*1, 0)) = "", "", INDEX('WIP-FDN'!$H$8:$H$279, MATCH(1, ('WIP-FDN'!$B$8:$B$279=B87)*1, 0))), "")</f>
        <v>45986</v>
      </c>
      <c r="AA87" s="29" t="str">
        <f t="array" ref="AA87">IF((AC87&lt;&gt;"")*(AD87=""), "WIP", IF((AC87&lt;&gt;"")*(AD87&lt;&gt;""), "Completed", ""))</f>
        <v>Completed</v>
      </c>
      <c r="AB87" s="9" t="str" cm="1">
        <f t="array" ref="AB87">IFERROR(INDEX('WIP-FDN'!$N$8:$N$279, MATCH(1, ('WIP-FDN'!$B$8:$B$279='Master Sheet '!B87)*1, 0)), "")</f>
        <v>Tameswar Basumatary</v>
      </c>
      <c r="AC87" s="81" cm="1">
        <f t="array" ref="AC87">IFERROR(IF(INDEX('WIP-FDN'!$L$8:$L$279, MATCH(1, ('WIP-FDN'!$B$8:$B$279=B87)*1, 0)) = "", "", INDEX('WIP-FDN'!$L$8:$L$279, MATCH(1, ('WIP-FDN'!$B$8:$B$279=B87)*1, 0))), "")</f>
        <v>46030</v>
      </c>
      <c r="AD87" s="81" cm="1">
        <f t="array" ref="AD87">IFERROR(IF(INDEX('WIP-FDN'!$M$8:$M$279, MATCH(1, ('WIP-FDN'!$B$8:$B$279=B87)*1, 0)) = "", "", INDEX('WIP-FDN'!$M$8:$M$279, MATCH(1, ('WIP-FDN'!$B$8:$B$279=B87)*1, 0))), "")</f>
        <v>46030</v>
      </c>
      <c r="AE87" s="9" t="str">
        <f t="shared" si="5"/>
        <v>Completed</v>
      </c>
      <c r="AF87" s="9" t="str">
        <f>IFERROR(INDEX('WIP-ERC'!$E$8:$E$275,MATCH(B87, 'WIP-ERC'!$B$8:$B$275,0)),"")</f>
        <v>Nur Mahammad</v>
      </c>
      <c r="AG87" s="81">
        <f>IFERROR(IF(INDEX('WIP-ERC'!$G$8:$G$275,MATCH(B87,'WIP-ERC'!$B$8:$B$275,0))="","",(INDEX('WIP-ERC'!$G$8:$G$275,MATCH(B87,'WIP-ERC'!$B$8:$B$275,0)))),"")</f>
        <v>46112</v>
      </c>
      <c r="AH87" s="81">
        <f>IFERROR(IF(INDEX('WIP-ERC'!$H$8:$H$275,MATCH(B87,'WIP-ERC'!$B$8:$B$275,0))="","",(INDEX('WIP-ERC'!$H$8:$H$275,MATCH(B87,'WIP-ERC'!$B$8:$B$275,0)))),"")</f>
        <v>46124</v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50" t="str">
        <f t="shared" si="6"/>
        <v>D(30-45)+03</v>
      </c>
      <c r="BE87" s="334"/>
      <c r="BF87" s="334"/>
      <c r="BG87" s="334"/>
      <c r="BI87" s="9" t="str">
        <f>IFERROR(INDEX('WIP-FDN'!$D$8:$D$279,MATCH(B87, 'WIP-FDN'!$B$8:$B$279,0)),"")</f>
        <v>SANDY WET</v>
      </c>
      <c r="BJ87" s="34" t="str">
        <v/>
      </c>
      <c r="BK87" s="34"/>
    </row>
    <row r="88" spans="1:63" s="93" customFormat="1" ht="17.5" x14ac:dyDescent="0.35">
      <c r="A88" s="347">
        <f t="shared" ref="A88:A151" si="7">A87+1</f>
        <v>69</v>
      </c>
      <c r="B88" s="30" t="s">
        <v>910</v>
      </c>
      <c r="C88" s="30" t="s">
        <v>853</v>
      </c>
      <c r="D88" s="56" t="s">
        <v>818</v>
      </c>
      <c r="E88" s="96">
        <v>388.2</v>
      </c>
      <c r="F88" s="96">
        <v>388.2</v>
      </c>
      <c r="G88" s="26" t="str">
        <f>IFERROR(INDEX('WIP-FDN'!$D$8:$D$279,MATCH('Master Sheet '!B88, 'WIP-FDN'!$B$8:$B$279,0)),"")</f>
        <v>SANDY WET</v>
      </c>
      <c r="H88" s="29">
        <v>1</v>
      </c>
      <c r="I88" s="27"/>
      <c r="J88" s="27"/>
      <c r="K88" s="27"/>
      <c r="L88" s="27"/>
      <c r="M88" s="26" t="s">
        <v>53</v>
      </c>
      <c r="N88" s="27" t="s">
        <v>172</v>
      </c>
      <c r="O88" s="94" t="s">
        <v>1109</v>
      </c>
      <c r="P88" s="26" t="s">
        <v>53</v>
      </c>
      <c r="Q88" s="27" t="s">
        <v>172</v>
      </c>
      <c r="R88" s="94" t="s">
        <v>1109</v>
      </c>
      <c r="S88" s="359" t="s">
        <v>53</v>
      </c>
      <c r="T88" s="27" t="s">
        <v>172</v>
      </c>
      <c r="U88" s="360">
        <v>45726</v>
      </c>
      <c r="V88" s="34"/>
      <c r="W88" s="29" t="str">
        <f t="array" ref="W88">IF((Y88&lt;&gt;"")*(Z88=""), "WIP", IF((Y88&lt;&gt;"")*(Z88&lt;&gt;""), "Completed", ""))</f>
        <v>Completed</v>
      </c>
      <c r="X88" s="9" t="str" cm="1">
        <f t="array" ref="X88">IFERROR(INDEX('WIP-FDN'!$E$8:$E$279, MATCH(1, ('WIP-FDN'!$B$8:$B$279='Master Sheet '!B88)*1, 0)), "")</f>
        <v>Bipul Debnath</v>
      </c>
      <c r="Y88" s="81" cm="1">
        <f t="array" ref="Y88">IFERROR(IF(INDEX('WIP-FDN'!$G$8:$G$279, MATCH(1, ('WIP-FDN'!$B$8:$B$279=B88)*1, 0)) = "", "", INDEX('WIP-FDN'!$G$8:$G$279, MATCH(1, ('WIP-FDN'!$B$8:$B$279=B88)*1, 0))), "")</f>
        <v>46019</v>
      </c>
      <c r="Z88" s="81" cm="1">
        <f t="array" ref="Z88">IFERROR(IF(INDEX('WIP-FDN'!$H$8:$H$279, MATCH(1, ('WIP-FDN'!$B$8:$B$279=B88)*1, 0)) = "", "", INDEX('WIP-FDN'!$H$8:$H$279, MATCH(1, ('WIP-FDN'!$B$8:$B$279=B88)*1, 0))), "")</f>
        <v>46029</v>
      </c>
      <c r="AA88" s="29" t="str">
        <f t="array" ref="AA88">IF((AC88&lt;&gt;"")*(AD88=""), "WIP", IF((AC88&lt;&gt;"")*(AD88&lt;&gt;""), "Completed", ""))</f>
        <v>Completed</v>
      </c>
      <c r="AB88" s="9" t="str" cm="1">
        <f t="array" ref="AB88">IFERROR(INDEX('WIP-FDN'!$N$8:$N$279, MATCH(1, ('WIP-FDN'!$B$8:$B$279='Master Sheet '!B88)*1, 0)), "")</f>
        <v>Bipul Debnath</v>
      </c>
      <c r="AC88" s="81" cm="1">
        <f t="array" ref="AC88">IFERROR(IF(INDEX('WIP-FDN'!$L$8:$L$279, MATCH(1, ('WIP-FDN'!$B$8:$B$279=B88)*1, 0)) = "", "", INDEX('WIP-FDN'!$L$8:$L$279, MATCH(1, ('WIP-FDN'!$B$8:$B$279=B88)*1, 0))), "")</f>
        <v>46028</v>
      </c>
      <c r="AD88" s="81" cm="1">
        <f t="array" ref="AD88">IFERROR(IF(INDEX('WIP-FDN'!$M$8:$M$279, MATCH(1, ('WIP-FDN'!$B$8:$B$279=B88)*1, 0)) = "", "", INDEX('WIP-FDN'!$M$8:$M$279, MATCH(1, ('WIP-FDN'!$B$8:$B$279=B88)*1, 0))), "")</f>
        <v>46028</v>
      </c>
      <c r="AE88" s="9" t="str">
        <f t="shared" si="5"/>
        <v>Completed</v>
      </c>
      <c r="AF88" s="9" t="str">
        <f>IFERROR(INDEX('WIP-ERC'!$E$8:$E$275,MATCH(B88, 'WIP-ERC'!$B$8:$B$275,0)),"")</f>
        <v>Nur Mahammad</v>
      </c>
      <c r="AG88" s="81">
        <f>IFERROR(IF(INDEX('WIP-ERC'!$G$8:$G$275,MATCH(B88,'WIP-ERC'!$B$8:$B$275,0))="","",(INDEX('WIP-ERC'!$G$8:$G$275,MATCH(B88,'WIP-ERC'!$B$8:$B$275,0)))),"")</f>
        <v>46124</v>
      </c>
      <c r="AH88" s="81">
        <f>IFERROR(IF(INDEX('WIP-ERC'!$H$8:$H$275,MATCH(B88,'WIP-ERC'!$B$8:$B$275,0))="","",(INDEX('WIP-ERC'!$H$8:$H$275,MATCH(B88,'WIP-ERC'!$B$8:$B$275,0)))),"")</f>
        <v>46130</v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50" t="str">
        <f t="shared" si="6"/>
        <v>A(00-02)+06_1RC</v>
      </c>
      <c r="BE88" s="334"/>
      <c r="BF88" s="334"/>
      <c r="BG88" s="334"/>
      <c r="BI88" s="9" t="str">
        <f>IFERROR(INDEX('WIP-FDN'!$D$8:$D$279,MATCH(B88, 'WIP-FDN'!$B$8:$B$279,0)),"")</f>
        <v>SANDY WET</v>
      </c>
      <c r="BJ88" s="34" t="str">
        <v/>
      </c>
      <c r="BK88" s="34"/>
    </row>
    <row r="89" spans="1:63" s="93" customFormat="1" ht="17.5" x14ac:dyDescent="0.35">
      <c r="A89" s="347">
        <f t="shared" si="7"/>
        <v>70</v>
      </c>
      <c r="B89" s="30" t="s">
        <v>911</v>
      </c>
      <c r="C89" s="30" t="s">
        <v>912</v>
      </c>
      <c r="D89" s="56" t="s">
        <v>1239</v>
      </c>
      <c r="E89" s="96">
        <v>212.3</v>
      </c>
      <c r="F89" s="96">
        <v>212.3</v>
      </c>
      <c r="G89" s="26" t="str">
        <f>IFERROR(INDEX('WIP-FDN'!$D$8:$D$279,MATCH('Master Sheet '!B89, 'WIP-FDN'!$B$8:$B$279,0)),"")</f>
        <v>SANDY WET</v>
      </c>
      <c r="H89" s="29"/>
      <c r="I89" s="27"/>
      <c r="J89" s="27"/>
      <c r="K89" s="27"/>
      <c r="L89" s="27"/>
      <c r="M89" s="26" t="s">
        <v>53</v>
      </c>
      <c r="N89" s="27" t="s">
        <v>172</v>
      </c>
      <c r="O89" s="94" t="s">
        <v>1109</v>
      </c>
      <c r="P89" s="26" t="s">
        <v>53</v>
      </c>
      <c r="Q89" s="27" t="s">
        <v>172</v>
      </c>
      <c r="R89" s="94" t="s">
        <v>1109</v>
      </c>
      <c r="S89" s="359" t="s">
        <v>53</v>
      </c>
      <c r="T89" s="27" t="s">
        <v>172</v>
      </c>
      <c r="U89" s="360">
        <v>45726</v>
      </c>
      <c r="V89" s="34"/>
      <c r="W89" s="29" t="str">
        <f t="array" ref="W89">IF((Y89&lt;&gt;"")*(Z89=""), "WIP", IF((Y89&lt;&gt;"")*(Z89&lt;&gt;""), "Completed", ""))</f>
        <v>Completed</v>
      </c>
      <c r="X89" s="9" t="str" cm="1">
        <f t="array" ref="X89">IFERROR(INDEX('WIP-FDN'!$E$8:$E$279, MATCH(1, ('WIP-FDN'!$B$8:$B$279='Master Sheet '!B89)*1, 0)), "")</f>
        <v>Sandan Basumatary</v>
      </c>
      <c r="Y89" s="81" cm="1">
        <f t="array" ref="Y89">IFERROR(IF(INDEX('WIP-FDN'!$G$8:$G$279, MATCH(1, ('WIP-FDN'!$B$8:$B$279=B89)*1, 0)) = "", "", INDEX('WIP-FDN'!$G$8:$G$279, MATCH(1, ('WIP-FDN'!$B$8:$B$279=B89)*1, 0))), "")</f>
        <v>46014</v>
      </c>
      <c r="Z89" s="81" cm="1">
        <f t="array" ref="Z89">IFERROR(IF(INDEX('WIP-FDN'!$H$8:$H$279, MATCH(1, ('WIP-FDN'!$B$8:$B$279=B89)*1, 0)) = "", "", INDEX('WIP-FDN'!$H$8:$H$279, MATCH(1, ('WIP-FDN'!$B$8:$B$279=B89)*1, 0))), "")</f>
        <v>46032</v>
      </c>
      <c r="AA89" s="29" t="str">
        <f t="array" ref="AA89">IF((AC89&lt;&gt;"")*(AD89=""), "WIP", IF((AC89&lt;&gt;"")*(AD89&lt;&gt;""), "Completed", ""))</f>
        <v>Completed</v>
      </c>
      <c r="AB89" s="9" t="str" cm="1">
        <f t="array" ref="AB89">IFERROR(INDEX('WIP-FDN'!$N$8:$N$279, MATCH(1, ('WIP-FDN'!$B$8:$B$279='Master Sheet '!B89)*1, 0)), "")</f>
        <v>Tameswar Basumatary-1</v>
      </c>
      <c r="AC89" s="81" cm="1">
        <f t="array" ref="AC89">IFERROR(IF(INDEX('WIP-FDN'!$L$8:$L$279, MATCH(1, ('WIP-FDN'!$B$8:$B$279=B89)*1, 0)) = "", "", INDEX('WIP-FDN'!$L$8:$L$279, MATCH(1, ('WIP-FDN'!$B$8:$B$279=B89)*1, 0))), "")</f>
        <v>46043</v>
      </c>
      <c r="AD89" s="81" cm="1">
        <f t="array" ref="AD89">IFERROR(IF(INDEX('WIP-FDN'!$M$8:$M$279, MATCH(1, ('WIP-FDN'!$B$8:$B$279=B89)*1, 0)) = "", "", INDEX('WIP-FDN'!$M$8:$M$279, MATCH(1, ('WIP-FDN'!$B$8:$B$279=B89)*1, 0))), "")</f>
        <v>46043</v>
      </c>
      <c r="AE89" s="9" t="str">
        <f t="shared" si="5"/>
        <v>Completed</v>
      </c>
      <c r="AF89" s="9" t="str">
        <f>IFERROR(INDEX('WIP-ERC'!$E$8:$E$275,MATCH(B89, 'WIP-ERC'!$B$8:$B$275,0)),"")</f>
        <v>Nur Mahammad</v>
      </c>
      <c r="AG89" s="81">
        <f>IFERROR(IF(INDEX('WIP-ERC'!$G$8:$G$275,MATCH(B89,'WIP-ERC'!$B$8:$B$275,0))="","",(INDEX('WIP-ERC'!$G$8:$G$275,MATCH(B89,'WIP-ERC'!$B$8:$B$275,0)))),"")</f>
        <v>46131</v>
      </c>
      <c r="AH89" s="81">
        <f>IFERROR(IF(INDEX('WIP-ERC'!$H$8:$H$275,MATCH(B89,'WIP-ERC'!$B$8:$B$275,0))="","",(INDEX('WIP-ERC'!$H$8:$H$275,MATCH(B89,'WIP-ERC'!$B$8:$B$275,0)))),"")</f>
        <v>46142</v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50" t="str">
        <f t="shared" si="6"/>
        <v>C(15-22)+00</v>
      </c>
      <c r="BE89" s="334"/>
      <c r="BF89" s="334"/>
      <c r="BG89" s="334"/>
      <c r="BI89" s="9" t="str">
        <f>IFERROR(INDEX('WIP-FDN'!$D$8:$D$279,MATCH(B89, 'WIP-FDN'!$B$8:$B$279,0)),"")</f>
        <v>SANDY WET</v>
      </c>
      <c r="BJ89" s="34" t="str">
        <v/>
      </c>
      <c r="BK89" s="34"/>
    </row>
    <row r="90" spans="1:63" s="93" customFormat="1" ht="17.5" x14ac:dyDescent="0.35">
      <c r="A90" s="347">
        <f t="shared" si="7"/>
        <v>71</v>
      </c>
      <c r="B90" s="30" t="s">
        <v>913</v>
      </c>
      <c r="C90" s="30" t="s">
        <v>838</v>
      </c>
      <c r="D90" s="56" t="s">
        <v>818</v>
      </c>
      <c r="E90" s="96">
        <v>297.8</v>
      </c>
      <c r="F90" s="96">
        <v>297.8</v>
      </c>
      <c r="G90" s="26" t="str">
        <f>IFERROR(INDEX('WIP-FDN'!$D$8:$D$279,MATCH('Master Sheet '!B90, 'WIP-FDN'!$B$8:$B$279,0)),"")</f>
        <v/>
      </c>
      <c r="H90" s="29"/>
      <c r="I90" s="27"/>
      <c r="J90" s="27"/>
      <c r="K90" s="27"/>
      <c r="L90" s="27"/>
      <c r="M90" s="26" t="s">
        <v>53</v>
      </c>
      <c r="N90" s="27" t="s">
        <v>172</v>
      </c>
      <c r="O90" s="94" t="s">
        <v>1109</v>
      </c>
      <c r="P90" s="26" t="s">
        <v>53</v>
      </c>
      <c r="Q90" s="27" t="s">
        <v>172</v>
      </c>
      <c r="R90" s="94" t="s">
        <v>1109</v>
      </c>
      <c r="S90" s="359" t="s">
        <v>53</v>
      </c>
      <c r="T90" s="27" t="s">
        <v>172</v>
      </c>
      <c r="U90" s="360">
        <v>45726</v>
      </c>
      <c r="V90" s="34"/>
      <c r="W90" s="29" t="str">
        <f t="array" ref="W90">IF((Y90&lt;&gt;"")*(Z90=""), "WIP", IF((Y90&lt;&gt;"")*(Z90&lt;&gt;""), "Completed", ""))</f>
        <v/>
      </c>
      <c r="X90" s="9" t="str" cm="1">
        <f t="array" ref="X90">IFERROR(INDEX('WIP-FDN'!$E$8:$E$279, MATCH(1, ('WIP-FDN'!$B$8:$B$279='Master Sheet '!B90)*1, 0)), "")</f>
        <v/>
      </c>
      <c r="Y90" s="81" t="str" cm="1">
        <f t="array" ref="Y90">IFERROR(IF(INDEX('WIP-FDN'!$G$8:$G$279, MATCH(1, ('WIP-FDN'!$B$8:$B$279=B90)*1, 0)) = "", "", INDEX('WIP-FDN'!$G$8:$G$279, MATCH(1, ('WIP-FDN'!$B$8:$B$279=B90)*1, 0))), "")</f>
        <v/>
      </c>
      <c r="Z90" s="81" t="str" cm="1">
        <f t="array" ref="Z90">IFERROR(IF(INDEX('WIP-FDN'!$H$8:$H$279, MATCH(1, ('WIP-FDN'!$B$8:$B$279=B90)*1, 0)) = "", "", INDEX('WIP-FDN'!$H$8:$H$279, MATCH(1, ('WIP-FDN'!$B$8:$B$279=B90)*1, 0))), "")</f>
        <v/>
      </c>
      <c r="AA90" s="29" t="str">
        <f t="array" ref="AA90">IF((AC90&lt;&gt;"")*(AD90=""), "WIP", IF((AC90&lt;&gt;"")*(AD90&lt;&gt;""), "Completed", ""))</f>
        <v/>
      </c>
      <c r="AB90" s="9" t="str" cm="1">
        <f t="array" ref="AB90">IFERROR(INDEX('WIP-FDN'!$N$8:$N$279, MATCH(1, ('WIP-FDN'!$B$8:$B$279='Master Sheet '!B90)*1, 0)), "")</f>
        <v/>
      </c>
      <c r="AC90" s="81" t="str" cm="1">
        <f t="array" ref="AC90">IFERROR(IF(INDEX('WIP-FDN'!$L$8:$L$279, MATCH(1, ('WIP-FDN'!$B$8:$B$279=B90)*1, 0)) = "", "", INDEX('WIP-FDN'!$L$8:$L$279, MATCH(1, ('WIP-FDN'!$B$8:$B$279=B90)*1, 0))), "")</f>
        <v/>
      </c>
      <c r="AD90" s="81" t="str" cm="1">
        <f t="array" ref="AD90">IFERROR(IF(INDEX('WIP-FDN'!$M$8:$M$279, MATCH(1, ('WIP-FDN'!$B$8:$B$279=B90)*1, 0)) = "", "", INDEX('WIP-FDN'!$M$8:$M$279, MATCH(1, ('WIP-FDN'!$B$8:$B$279=B90)*1, 0))), "")</f>
        <v/>
      </c>
      <c r="AE90" s="9" t="str">
        <f t="shared" si="5"/>
        <v/>
      </c>
      <c r="AF90" s="9" t="str">
        <f>IFERROR(INDEX('WIP-ERC'!$E$8:$E$275,MATCH(B90, 'WIP-ERC'!$B$8:$B$275,0)),"")</f>
        <v/>
      </c>
      <c r="AG90" s="81" t="str">
        <f>IFERROR(IF(INDEX('WIP-ERC'!$G$8:$G$275,MATCH(B90,'WIP-ERC'!$B$8:$B$275,0))="","",(INDEX('WIP-ERC'!$G$8:$G$275,MATCH(B90,'WIP-ERC'!$B$8:$B$275,0)))),"")</f>
        <v/>
      </c>
      <c r="AH90" s="81" t="str">
        <f>IFERROR(IF(INDEX('WIP-ERC'!$H$8:$H$275,MATCH(B90,'WIP-ERC'!$B$8:$B$275,0))="","",(INDEX('WIP-ERC'!$H$8:$H$275,MATCH(B90,'WIP-ERC'!$B$8:$B$275,0)))),"")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50" t="str">
        <f t="shared" si="6"/>
        <v>A(00-02)+03</v>
      </c>
      <c r="BE90" s="334"/>
      <c r="BF90" s="334"/>
      <c r="BG90" s="334"/>
      <c r="BI90" s="9" t="str">
        <f>IFERROR(INDEX('WIP-FDN'!$D$8:$D$279,MATCH(B90, 'WIP-FDN'!$B$8:$B$279,0)),"")</f>
        <v/>
      </c>
      <c r="BJ90" s="34" t="str">
        <v/>
      </c>
      <c r="BK90" s="34"/>
    </row>
    <row r="91" spans="1:63" s="93" customFormat="1" ht="17.5" x14ac:dyDescent="0.35">
      <c r="A91" s="347">
        <f t="shared" si="7"/>
        <v>72</v>
      </c>
      <c r="B91" s="30" t="s">
        <v>914</v>
      </c>
      <c r="C91" s="30" t="s">
        <v>915</v>
      </c>
      <c r="D91" s="56" t="s">
        <v>818</v>
      </c>
      <c r="E91" s="96">
        <v>408</v>
      </c>
      <c r="F91" s="96">
        <v>408</v>
      </c>
      <c r="G91" s="26" t="str">
        <f>IFERROR(INDEX('WIP-FDN'!$D$8:$D$279,MATCH('Master Sheet '!B91, 'WIP-FDN'!$B$8:$B$279,0)),"")</f>
        <v>SANDY WET</v>
      </c>
      <c r="H91" s="29"/>
      <c r="I91" s="27"/>
      <c r="J91" s="27"/>
      <c r="K91" s="27"/>
      <c r="L91" s="27"/>
      <c r="M91" s="26" t="s">
        <v>53</v>
      </c>
      <c r="N91" s="27" t="s">
        <v>172</v>
      </c>
      <c r="O91" s="94" t="s">
        <v>1109</v>
      </c>
      <c r="P91" s="26" t="s">
        <v>53</v>
      </c>
      <c r="Q91" s="27" t="s">
        <v>172</v>
      </c>
      <c r="R91" s="94" t="s">
        <v>1109</v>
      </c>
      <c r="S91" s="359" t="s">
        <v>53</v>
      </c>
      <c r="T91" s="27" t="s">
        <v>172</v>
      </c>
      <c r="U91" s="360">
        <v>45726</v>
      </c>
      <c r="V91" s="34"/>
      <c r="W91" s="29" t="str">
        <f t="array" ref="W91">IF((Y91&lt;&gt;"")*(Z91=""), "WIP", IF((Y91&lt;&gt;"")*(Z91&lt;&gt;""), "Completed", ""))</f>
        <v>Completed</v>
      </c>
      <c r="X91" s="9" t="str" cm="1">
        <f t="array" ref="X91">IFERROR(INDEX('WIP-FDN'!$E$8:$E$279, MATCH(1, ('WIP-FDN'!$B$8:$B$279='Master Sheet '!B91)*1, 0)), "")</f>
        <v>Subol Roy</v>
      </c>
      <c r="Y91" s="81" cm="1">
        <f t="array" ref="Y91">IFERROR(IF(INDEX('WIP-FDN'!$G$8:$G$279, MATCH(1, ('WIP-FDN'!$B$8:$B$279=B91)*1, 0)) = "", "", INDEX('WIP-FDN'!$G$8:$G$279, MATCH(1, ('WIP-FDN'!$B$8:$B$279=B91)*1, 0))), "")</f>
        <v>46013</v>
      </c>
      <c r="Z91" s="81" cm="1">
        <f t="array" ref="Z91">IFERROR(IF(INDEX('WIP-FDN'!$H$8:$H$279, MATCH(1, ('WIP-FDN'!$B$8:$B$279=B91)*1, 0)) = "", "", INDEX('WIP-FDN'!$H$8:$H$279, MATCH(1, ('WIP-FDN'!$B$8:$B$279=B91)*1, 0))), "")</f>
        <v>46024</v>
      </c>
      <c r="AA91" s="29" t="str">
        <f t="array" ref="AA91">IF((AC91&lt;&gt;"")*(AD91=""), "WIP", IF((AC91&lt;&gt;"")*(AD91&lt;&gt;""), "Completed", ""))</f>
        <v>Completed</v>
      </c>
      <c r="AB91" s="9" t="str" cm="1">
        <f t="array" ref="AB91">IFERROR(INDEX('WIP-FDN'!$N$8:$N$279, MATCH(1, ('WIP-FDN'!$B$8:$B$279='Master Sheet '!B91)*1, 0)), "")</f>
        <v>SUBOL ROY</v>
      </c>
      <c r="AC91" s="81" cm="1">
        <f t="array" ref="AC91">IFERROR(IF(INDEX('WIP-FDN'!$L$8:$L$279, MATCH(1, ('WIP-FDN'!$B$8:$B$279=B91)*1, 0)) = "", "", INDEX('WIP-FDN'!$L$8:$L$279, MATCH(1, ('WIP-FDN'!$B$8:$B$279=B91)*1, 0))), "")</f>
        <v>46029</v>
      </c>
      <c r="AD91" s="81" cm="1">
        <f t="array" ref="AD91">IFERROR(IF(INDEX('WIP-FDN'!$M$8:$M$279, MATCH(1, ('WIP-FDN'!$B$8:$B$279=B91)*1, 0)) = "", "", INDEX('WIP-FDN'!$M$8:$M$279, MATCH(1, ('WIP-FDN'!$B$8:$B$279=B91)*1, 0))), "")</f>
        <v>46029</v>
      </c>
      <c r="AE91" s="9" t="str">
        <f t="shared" si="5"/>
        <v/>
      </c>
      <c r="AF91" s="9" t="str">
        <f>IFERROR(INDEX('WIP-ERC'!$E$8:$E$275,MATCH(B91, 'WIP-ERC'!$B$8:$B$275,0)),"")</f>
        <v/>
      </c>
      <c r="AG91" s="81" t="str">
        <f>IFERROR(IF(INDEX('WIP-ERC'!$G$8:$G$275,MATCH(B91,'WIP-ERC'!$B$8:$B$275,0))="","",(INDEX('WIP-ERC'!$G$8:$G$275,MATCH(B91,'WIP-ERC'!$B$8:$B$275,0)))),"")</f>
        <v/>
      </c>
      <c r="AH91" s="81" t="str">
        <f>IFERROR(IF(INDEX('WIP-ERC'!$H$8:$H$275,MATCH(B91,'WIP-ERC'!$B$8:$B$275,0))="","",(INDEX('WIP-ERC'!$H$8:$H$275,MATCH(B91,'WIP-ERC'!$B$8:$B$275,0)))),"")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50" t="str">
        <f t="shared" si="6"/>
        <v>A(00-02)+09</v>
      </c>
      <c r="BE91" s="334"/>
      <c r="BF91" s="334"/>
      <c r="BG91" s="334"/>
      <c r="BI91" s="9" t="str">
        <f>IFERROR(INDEX('WIP-FDN'!$D$8:$D$279,MATCH(B91, 'WIP-FDN'!$B$8:$B$279,0)),"")</f>
        <v>SANDY WET</v>
      </c>
      <c r="BJ91" s="34" t="str">
        <v/>
      </c>
      <c r="BK91" s="34"/>
    </row>
    <row r="92" spans="1:63" s="93" customFormat="1" ht="17.5" x14ac:dyDescent="0.35">
      <c r="A92" s="347">
        <f t="shared" si="7"/>
        <v>73</v>
      </c>
      <c r="B92" s="30" t="s">
        <v>616</v>
      </c>
      <c r="C92" s="30" t="s">
        <v>1274</v>
      </c>
      <c r="D92" s="56" t="s">
        <v>1240</v>
      </c>
      <c r="E92" s="96">
        <v>314.3</v>
      </c>
      <c r="F92" s="96">
        <v>314.3</v>
      </c>
      <c r="G92" s="26" t="str">
        <f>IFERROR(INDEX('WIP-FDN'!$D$8:$D$279,MATCH('Master Sheet '!B92, 'WIP-FDN'!$B$8:$B$279,0)),"")</f>
        <v/>
      </c>
      <c r="H92" s="29">
        <v>1</v>
      </c>
      <c r="I92" s="27"/>
      <c r="J92" s="27"/>
      <c r="K92" s="27"/>
      <c r="L92" s="27"/>
      <c r="M92" s="26" t="s">
        <v>53</v>
      </c>
      <c r="N92" s="27" t="s">
        <v>172</v>
      </c>
      <c r="O92" s="94" t="s">
        <v>1109</v>
      </c>
      <c r="P92" s="26" t="s">
        <v>53</v>
      </c>
      <c r="Q92" s="27" t="s">
        <v>172</v>
      </c>
      <c r="R92" s="94" t="s">
        <v>1109</v>
      </c>
      <c r="S92" s="359" t="s">
        <v>53</v>
      </c>
      <c r="T92" s="27" t="s">
        <v>172</v>
      </c>
      <c r="U92" s="360">
        <v>45726</v>
      </c>
      <c r="V92" s="34"/>
      <c r="W92" s="29" t="str">
        <f t="array" ref="W92">IF((Y92&lt;&gt;"")*(Z92=""), "WIP", IF((Y92&lt;&gt;"")*(Z92&lt;&gt;""), "Completed", ""))</f>
        <v/>
      </c>
      <c r="X92" s="9" t="str" cm="1">
        <f t="array" ref="X92">IFERROR(INDEX('WIP-FDN'!$E$8:$E$279, MATCH(1, ('WIP-FDN'!$B$8:$B$279='Master Sheet '!B92)*1, 0)), "")</f>
        <v/>
      </c>
      <c r="Y92" s="81" t="str" cm="1">
        <f t="array" ref="Y92">IFERROR(IF(INDEX('WIP-FDN'!$G$8:$G$279, MATCH(1, ('WIP-FDN'!$B$8:$B$279=B92)*1, 0)) = "", "", INDEX('WIP-FDN'!$G$8:$G$279, MATCH(1, ('WIP-FDN'!$B$8:$B$279=B92)*1, 0))), "")</f>
        <v/>
      </c>
      <c r="Z92" s="81" t="str" cm="1">
        <f t="array" ref="Z92">IFERROR(IF(INDEX('WIP-FDN'!$H$8:$H$279, MATCH(1, ('WIP-FDN'!$B$8:$B$279=B92)*1, 0)) = "", "", INDEX('WIP-FDN'!$H$8:$H$279, MATCH(1, ('WIP-FDN'!$B$8:$B$279=B92)*1, 0))), "")</f>
        <v/>
      </c>
      <c r="AA92" s="29" t="str">
        <f t="array" ref="AA92">IF((AC92&lt;&gt;"")*(AD92=""), "WIP", IF((AC92&lt;&gt;"")*(AD92&lt;&gt;""), "Completed", ""))</f>
        <v/>
      </c>
      <c r="AB92" s="9" t="str" cm="1">
        <f t="array" ref="AB92">IFERROR(INDEX('WIP-FDN'!$N$8:$N$279, MATCH(1, ('WIP-FDN'!$B$8:$B$279='Master Sheet '!B92)*1, 0)), "")</f>
        <v/>
      </c>
      <c r="AC92" s="81" t="str" cm="1">
        <f t="array" ref="AC92">IFERROR(IF(INDEX('WIP-FDN'!$L$8:$L$279, MATCH(1, ('WIP-FDN'!$B$8:$B$279=B92)*1, 0)) = "", "", INDEX('WIP-FDN'!$L$8:$L$279, MATCH(1, ('WIP-FDN'!$B$8:$B$279=B92)*1, 0))), "")</f>
        <v/>
      </c>
      <c r="AD92" s="81" t="str" cm="1">
        <f t="array" ref="AD92">IFERROR(IF(INDEX('WIP-FDN'!$M$8:$M$279, MATCH(1, ('WIP-FDN'!$B$8:$B$279=B92)*1, 0)) = "", "", INDEX('WIP-FDN'!$M$8:$M$279, MATCH(1, ('WIP-FDN'!$B$8:$B$279=B92)*1, 0))), "")</f>
        <v/>
      </c>
      <c r="AE92" s="9" t="str">
        <f t="shared" ref="AE92:AE155" si="8">IF(AND(AG92&lt;&gt;"", AH92=""), "WIP", IF(AND(AG92&lt;&gt;"", AH92&lt;&gt;""), "Completed", ""))</f>
        <v/>
      </c>
      <c r="AF92" s="9" t="str">
        <f>IFERROR(INDEX('WIP-ERC'!$E$8:$E$275,MATCH(B92, 'WIP-ERC'!$B$8:$B$275,0)),"")</f>
        <v/>
      </c>
      <c r="AG92" s="81" t="str">
        <f>IFERROR(IF(INDEX('WIP-ERC'!$G$8:$G$275,MATCH(B92,'WIP-ERC'!$B$8:$B$275,0))="","",(INDEX('WIP-ERC'!$G$8:$G$275,MATCH(B92,'WIP-ERC'!$B$8:$B$275,0)))),"")</f>
        <v/>
      </c>
      <c r="AH92" s="81" t="str">
        <f>IFERROR(IF(INDEX('WIP-ERC'!$H$8:$H$275,MATCH(B92,'WIP-ERC'!$B$8:$B$275,0))="","",(INDEX('WIP-ERC'!$H$8:$H$275,MATCH(B92,'WIP-ERC'!$B$8:$B$275,0)))),"")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50" t="str">
        <f t="shared" si="6"/>
        <v>DD(30-52)+18_1RC</v>
      </c>
      <c r="BE92" s="334"/>
      <c r="BF92" s="334"/>
      <c r="BG92" s="334"/>
      <c r="BI92" s="9" t="str">
        <f>IFERROR(INDEX('WIP-FDN'!$D$8:$D$279,MATCH(B92, 'WIP-FDN'!$B$8:$B$279,0)),"")</f>
        <v/>
      </c>
      <c r="BJ92" s="34" t="str">
        <v/>
      </c>
      <c r="BK92" s="34"/>
    </row>
    <row r="93" spans="1:63" s="93" customFormat="1" ht="17.5" x14ac:dyDescent="0.35">
      <c r="A93" s="347">
        <f t="shared" si="7"/>
        <v>74</v>
      </c>
      <c r="B93" s="30" t="s">
        <v>916</v>
      </c>
      <c r="C93" s="30" t="s">
        <v>915</v>
      </c>
      <c r="D93" s="56" t="s">
        <v>818</v>
      </c>
      <c r="E93" s="96">
        <v>419.4</v>
      </c>
      <c r="F93" s="96">
        <v>419.4</v>
      </c>
      <c r="G93" s="26" t="str">
        <f>IFERROR(INDEX('WIP-FDN'!$D$8:$D$279,MATCH('Master Sheet '!B93, 'WIP-FDN'!$B$8:$B$279,0)),"")</f>
        <v>SANDY WET</v>
      </c>
      <c r="H93" s="29"/>
      <c r="I93" s="27"/>
      <c r="J93" s="27"/>
      <c r="K93" s="27"/>
      <c r="L93" s="27"/>
      <c r="M93" s="26" t="s">
        <v>53</v>
      </c>
      <c r="N93" s="27" t="s">
        <v>172</v>
      </c>
      <c r="O93" s="94" t="s">
        <v>1109</v>
      </c>
      <c r="P93" s="26" t="s">
        <v>53</v>
      </c>
      <c r="Q93" s="27" t="s">
        <v>172</v>
      </c>
      <c r="R93" s="94" t="s">
        <v>1109</v>
      </c>
      <c r="S93" s="359" t="s">
        <v>53</v>
      </c>
      <c r="T93" s="27" t="s">
        <v>172</v>
      </c>
      <c r="U93" s="360">
        <v>45726</v>
      </c>
      <c r="V93" s="34"/>
      <c r="W93" s="29" t="str">
        <f t="array" ref="W93">IF((Y93&lt;&gt;"")*(Z93=""), "WIP", IF((Y93&lt;&gt;"")*(Z93&lt;&gt;""), "Completed", ""))</f>
        <v>Completed</v>
      </c>
      <c r="X93" s="9" t="str" cm="1">
        <f t="array" ref="X93">IFERROR(INDEX('WIP-FDN'!$E$8:$E$279, MATCH(1, ('WIP-FDN'!$B$8:$B$279='Master Sheet '!B93)*1, 0)), "")</f>
        <v>Sandan Basumatary</v>
      </c>
      <c r="Y93" s="81" cm="1">
        <f t="array" ref="Y93">IFERROR(IF(INDEX('WIP-FDN'!$G$8:$G$279, MATCH(1, ('WIP-FDN'!$B$8:$B$279=B93)*1, 0)) = "", "", INDEX('WIP-FDN'!$G$8:$G$279, MATCH(1, ('WIP-FDN'!$B$8:$B$279=B93)*1, 0))), "")</f>
        <v>46053</v>
      </c>
      <c r="Z93" s="81" cm="1">
        <f t="array" ref="Z93">IFERROR(IF(INDEX('WIP-FDN'!$H$8:$H$279, MATCH(1, ('WIP-FDN'!$B$8:$B$279=B93)*1, 0)) = "", "", INDEX('WIP-FDN'!$H$8:$H$279, MATCH(1, ('WIP-FDN'!$B$8:$B$279=B93)*1, 0))), "")</f>
        <v>46061</v>
      </c>
      <c r="AA93" s="29" t="str">
        <f t="array" ref="AA93">IF((AC93&lt;&gt;"")*(AD93=""), "WIP", IF((AC93&lt;&gt;"")*(AD93&lt;&gt;""), "Completed", ""))</f>
        <v>Completed</v>
      </c>
      <c r="AB93" s="9" t="str" cm="1">
        <f t="array" ref="AB93">IFERROR(INDEX('WIP-FDN'!$N$8:$N$279, MATCH(1, ('WIP-FDN'!$B$8:$B$279='Master Sheet '!B93)*1, 0)), "")</f>
        <v>Tameswar Basumatary-1</v>
      </c>
      <c r="AC93" s="81" cm="1">
        <f t="array" ref="AC93">IFERROR(IF(INDEX('WIP-FDN'!$L$8:$L$279, MATCH(1, ('WIP-FDN'!$B$8:$B$279=B93)*1, 0)) = "", "", INDEX('WIP-FDN'!$L$8:$L$279, MATCH(1, ('WIP-FDN'!$B$8:$B$279=B93)*1, 0))), "")</f>
        <v>46081</v>
      </c>
      <c r="AD93" s="81" cm="1">
        <f t="array" ref="AD93">IFERROR(IF(INDEX('WIP-FDN'!$M$8:$M$279, MATCH(1, ('WIP-FDN'!$B$8:$B$279=B93)*1, 0)) = "", "", INDEX('WIP-FDN'!$M$8:$M$279, MATCH(1, ('WIP-FDN'!$B$8:$B$279=B93)*1, 0))), "")</f>
        <v>46081</v>
      </c>
      <c r="AE93" s="9" t="str">
        <f t="shared" si="8"/>
        <v/>
      </c>
      <c r="AF93" s="9" t="str">
        <f>IFERROR(INDEX('WIP-ERC'!$E$8:$E$275,MATCH(B93, 'WIP-ERC'!$B$8:$B$275,0)),"")</f>
        <v/>
      </c>
      <c r="AG93" s="81" t="str">
        <f>IFERROR(IF(INDEX('WIP-ERC'!$G$8:$G$275,MATCH(B93,'WIP-ERC'!$B$8:$B$275,0))="","",(INDEX('WIP-ERC'!$G$8:$G$275,MATCH(B93,'WIP-ERC'!$B$8:$B$275,0)))),"")</f>
        <v/>
      </c>
      <c r="AH93" s="81" t="str">
        <f>IFERROR(IF(INDEX('WIP-ERC'!$H$8:$H$275,MATCH(B93,'WIP-ERC'!$B$8:$B$275,0))="","",(INDEX('WIP-ERC'!$H$8:$H$275,MATCH(B93,'WIP-ERC'!$B$8:$B$275,0)))),"")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50" t="str">
        <f t="shared" si="6"/>
        <v>A(00-02)+09</v>
      </c>
      <c r="BE93" s="334"/>
      <c r="BF93" s="334"/>
      <c r="BG93" s="334"/>
      <c r="BI93" s="9" t="str">
        <f>IFERROR(INDEX('WIP-FDN'!$D$8:$D$279,MATCH(B93, 'WIP-FDN'!$B$8:$B$279,0)),"")</f>
        <v>SANDY WET</v>
      </c>
      <c r="BJ93" s="34" t="str">
        <v/>
      </c>
      <c r="BK93" s="34"/>
    </row>
    <row r="94" spans="1:63" s="93" customFormat="1" ht="17.5" x14ac:dyDescent="0.35">
      <c r="A94" s="347">
        <f t="shared" si="7"/>
        <v>75</v>
      </c>
      <c r="B94" s="30" t="s">
        <v>917</v>
      </c>
      <c r="C94" s="30" t="s">
        <v>825</v>
      </c>
      <c r="D94" s="56" t="s">
        <v>918</v>
      </c>
      <c r="E94" s="96">
        <v>131.69999999999999</v>
      </c>
      <c r="F94" s="96">
        <v>131.69999999999999</v>
      </c>
      <c r="G94" s="26" t="str">
        <f>IFERROR(INDEX('WIP-FDN'!$D$8:$D$279,MATCH('Master Sheet '!B94, 'WIP-FDN'!$B$8:$B$279,0)),"")</f>
        <v>SANDY WET</v>
      </c>
      <c r="H94" s="29"/>
      <c r="I94" s="27"/>
      <c r="J94" s="27"/>
      <c r="K94" s="27"/>
      <c r="L94" s="27"/>
      <c r="M94" s="26" t="s">
        <v>53</v>
      </c>
      <c r="N94" s="27" t="s">
        <v>172</v>
      </c>
      <c r="O94" s="94" t="s">
        <v>1109</v>
      </c>
      <c r="P94" s="26" t="s">
        <v>53</v>
      </c>
      <c r="Q94" s="27" t="s">
        <v>172</v>
      </c>
      <c r="R94" s="94" t="s">
        <v>1109</v>
      </c>
      <c r="S94" s="359" t="s">
        <v>53</v>
      </c>
      <c r="T94" s="27" t="s">
        <v>172</v>
      </c>
      <c r="U94" s="360">
        <v>45726</v>
      </c>
      <c r="V94" s="34"/>
      <c r="W94" s="29" t="str">
        <f t="array" ref="W94">IF((Y94&lt;&gt;"")*(Z94=""), "WIP", IF((Y94&lt;&gt;"")*(Z94&lt;&gt;""), "Completed", ""))</f>
        <v>Completed</v>
      </c>
      <c r="X94" s="9" t="str" cm="1">
        <f t="array" ref="X94">IFERROR(INDEX('WIP-FDN'!$E$8:$E$279, MATCH(1, ('WIP-FDN'!$B$8:$B$279='Master Sheet '!B94)*1, 0)), "")</f>
        <v>Sandan Basumatary</v>
      </c>
      <c r="Y94" s="81" cm="1">
        <f t="array" ref="Y94">IFERROR(IF(INDEX('WIP-FDN'!$G$8:$G$279, MATCH(1, ('WIP-FDN'!$B$8:$B$279=B94)*1, 0)) = "", "", INDEX('WIP-FDN'!$G$8:$G$279, MATCH(1, ('WIP-FDN'!$B$8:$B$279=B94)*1, 0))), "")</f>
        <v>46051</v>
      </c>
      <c r="Z94" s="81" cm="1">
        <f t="array" ref="Z94">IFERROR(IF(INDEX('WIP-FDN'!$H$8:$H$279, MATCH(1, ('WIP-FDN'!$B$8:$B$279=B94)*1, 0)) = "", "", INDEX('WIP-FDN'!$H$8:$H$279, MATCH(1, ('WIP-FDN'!$B$8:$B$279=B94)*1, 0))), "")</f>
        <v>46063</v>
      </c>
      <c r="AA94" s="29" t="str">
        <f t="array" ref="AA94">IF((AC94&lt;&gt;"")*(AD94=""), "WIP", IF((AC94&lt;&gt;"")*(AD94&lt;&gt;""), "Completed", ""))</f>
        <v>Completed</v>
      </c>
      <c r="AB94" s="9" t="str" cm="1">
        <f t="array" ref="AB94">IFERROR(INDEX('WIP-FDN'!$N$8:$N$279, MATCH(1, ('WIP-FDN'!$B$8:$B$279='Master Sheet '!B94)*1, 0)), "")</f>
        <v>Tameswar Basumatary-2</v>
      </c>
      <c r="AC94" s="81" cm="1">
        <f t="array" ref="AC94">IFERROR(IF(INDEX('WIP-FDN'!$L$8:$L$279, MATCH(1, ('WIP-FDN'!$B$8:$B$279=B94)*1, 0)) = "", "", INDEX('WIP-FDN'!$L$8:$L$279, MATCH(1, ('WIP-FDN'!$B$8:$B$279=B94)*1, 0))), "")</f>
        <v>46081</v>
      </c>
      <c r="AD94" s="81" cm="1">
        <f t="array" ref="AD94">IFERROR(IF(INDEX('WIP-FDN'!$M$8:$M$279, MATCH(1, ('WIP-FDN'!$B$8:$B$279=B94)*1, 0)) = "", "", INDEX('WIP-FDN'!$M$8:$M$279, MATCH(1, ('WIP-FDN'!$B$8:$B$279=B94)*1, 0))), "")</f>
        <v>46081</v>
      </c>
      <c r="AE94" s="9" t="str">
        <f t="shared" si="8"/>
        <v/>
      </c>
      <c r="AF94" s="9" t="str">
        <f>IFERROR(INDEX('WIP-ERC'!$E$8:$E$275,MATCH(B94, 'WIP-ERC'!$B$8:$B$275,0)),"")</f>
        <v/>
      </c>
      <c r="AG94" s="81" t="str">
        <f>IFERROR(IF(INDEX('WIP-ERC'!$G$8:$G$275,MATCH(B94,'WIP-ERC'!$B$8:$B$275,0))="","",(INDEX('WIP-ERC'!$G$8:$G$275,MATCH(B94,'WIP-ERC'!$B$8:$B$275,0)))),"")</f>
        <v/>
      </c>
      <c r="AH94" s="81" t="str">
        <f>IFERROR(IF(INDEX('WIP-ERC'!$H$8:$H$275,MATCH(B94,'WIP-ERC'!$B$8:$B$275,0))="","",(INDEX('WIP-ERC'!$H$8:$H$275,MATCH(B94,'WIP-ERC'!$B$8:$B$275,0)))),"")</f>
        <v/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50" t="str">
        <f t="shared" si="6"/>
        <v>D(30-45)+03</v>
      </c>
      <c r="BE94" s="334"/>
      <c r="BF94" s="334"/>
      <c r="BG94" s="334"/>
      <c r="BI94" s="9" t="str">
        <f>IFERROR(INDEX('WIP-FDN'!$D$8:$D$279,MATCH(B94, 'WIP-FDN'!$B$8:$B$279,0)),"")</f>
        <v>SANDY WET</v>
      </c>
      <c r="BJ94" s="34" t="str">
        <v/>
      </c>
      <c r="BK94" s="34"/>
    </row>
    <row r="95" spans="1:63" s="93" customFormat="1" ht="17.5" x14ac:dyDescent="0.35">
      <c r="A95" s="347">
        <f t="shared" si="7"/>
        <v>76</v>
      </c>
      <c r="B95" s="30" t="s">
        <v>919</v>
      </c>
      <c r="C95" s="30" t="s">
        <v>820</v>
      </c>
      <c r="D95" s="56" t="s">
        <v>920</v>
      </c>
      <c r="E95" s="96">
        <v>162.6</v>
      </c>
      <c r="F95" s="96">
        <v>162.6</v>
      </c>
      <c r="G95" s="26" t="str">
        <f>IFERROR(INDEX('WIP-FDN'!$D$8:$D$279,MATCH('Master Sheet '!B95, 'WIP-FDN'!$B$8:$B$279,0)),"")</f>
        <v>SANDY WET</v>
      </c>
      <c r="H95" s="29"/>
      <c r="I95" s="27"/>
      <c r="J95" s="27"/>
      <c r="K95" s="27"/>
      <c r="L95" s="27"/>
      <c r="M95" s="26" t="s">
        <v>53</v>
      </c>
      <c r="N95" s="27" t="s">
        <v>172</v>
      </c>
      <c r="O95" s="94" t="s">
        <v>1109</v>
      </c>
      <c r="P95" s="26" t="s">
        <v>53</v>
      </c>
      <c r="Q95" s="27" t="s">
        <v>172</v>
      </c>
      <c r="R95" s="94" t="s">
        <v>1109</v>
      </c>
      <c r="S95" s="359" t="s">
        <v>53</v>
      </c>
      <c r="T95" s="27" t="s">
        <v>172</v>
      </c>
      <c r="U95" s="360">
        <v>45726</v>
      </c>
      <c r="V95" s="34"/>
      <c r="W95" s="29" t="str">
        <f t="array" ref="W95">IF((Y95&lt;&gt;"")*(Z95=""), "WIP", IF((Y95&lt;&gt;"")*(Z95&lt;&gt;""), "Completed", ""))</f>
        <v>Completed</v>
      </c>
      <c r="X95" s="9" t="str" cm="1">
        <f t="array" ref="X95">IFERROR(INDEX('WIP-FDN'!$E$8:$E$279, MATCH(1, ('WIP-FDN'!$B$8:$B$279='Master Sheet '!B95)*1, 0)), "")</f>
        <v>Sandan Basumatary</v>
      </c>
      <c r="Y95" s="81" cm="1">
        <f t="array" ref="Y95">IFERROR(IF(INDEX('WIP-FDN'!$G$8:$G$279, MATCH(1, ('WIP-FDN'!$B$8:$B$279=B95)*1, 0)) = "", "", INDEX('WIP-FDN'!$G$8:$G$279, MATCH(1, ('WIP-FDN'!$B$8:$B$279=B95)*1, 0))), "")</f>
        <v>46061</v>
      </c>
      <c r="Z95" s="81" cm="1">
        <f t="array" ref="Z95">IFERROR(IF(INDEX('WIP-FDN'!$H$8:$H$279, MATCH(1, ('WIP-FDN'!$B$8:$B$279=B95)*1, 0)) = "", "", INDEX('WIP-FDN'!$H$8:$H$279, MATCH(1, ('WIP-FDN'!$B$8:$B$279=B95)*1, 0))), "")</f>
        <v>46072</v>
      </c>
      <c r="AA95" s="29" t="str">
        <f t="array" ref="AA95">IF((AC95&lt;&gt;"")*(AD95=""), "WIP", IF((AC95&lt;&gt;"")*(AD95&lt;&gt;""), "Completed", ""))</f>
        <v>Completed</v>
      </c>
      <c r="AB95" s="9" t="str" cm="1">
        <f t="array" ref="AB95">IFERROR(INDEX('WIP-FDN'!$N$8:$N$279, MATCH(1, ('WIP-FDN'!$B$8:$B$279='Master Sheet '!B95)*1, 0)), "")</f>
        <v>Tameswar Basumatary-2</v>
      </c>
      <c r="AC95" s="81" cm="1">
        <f t="array" ref="AC95">IFERROR(IF(INDEX('WIP-FDN'!$L$8:$L$279, MATCH(1, ('WIP-FDN'!$B$8:$B$279=B95)*1, 0)) = "", "", INDEX('WIP-FDN'!$L$8:$L$279, MATCH(1, ('WIP-FDN'!$B$8:$B$279=B95)*1, 0))), "")</f>
        <v>46081</v>
      </c>
      <c r="AD95" s="81" cm="1">
        <f t="array" ref="AD95">IFERROR(IF(INDEX('WIP-FDN'!$M$8:$M$279, MATCH(1, ('WIP-FDN'!$B$8:$B$279=B95)*1, 0)) = "", "", INDEX('WIP-FDN'!$M$8:$M$279, MATCH(1, ('WIP-FDN'!$B$8:$B$279=B95)*1, 0))), "")</f>
        <v>46081</v>
      </c>
      <c r="AE95" s="9" t="str">
        <f t="shared" si="8"/>
        <v/>
      </c>
      <c r="AF95" s="9" t="str">
        <f>IFERROR(INDEX('WIP-ERC'!$E$8:$E$275,MATCH(B95, 'WIP-ERC'!$B$8:$B$275,0)),"")</f>
        <v/>
      </c>
      <c r="AG95" s="81" t="str">
        <f>IFERROR(IF(INDEX('WIP-ERC'!$G$8:$G$275,MATCH(B95,'WIP-ERC'!$B$8:$B$275,0))="","",(INDEX('WIP-ERC'!$G$8:$G$275,MATCH(B95,'WIP-ERC'!$B$8:$B$275,0)))),"")</f>
        <v/>
      </c>
      <c r="AH95" s="81" t="str">
        <f>IFERROR(IF(INDEX('WIP-ERC'!$H$8:$H$275,MATCH(B95,'WIP-ERC'!$B$8:$B$275,0))="","",(INDEX('WIP-ERC'!$H$8:$H$275,MATCH(B95,'WIP-ERC'!$B$8:$B$275,0)))),"")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50" t="str">
        <f t="shared" si="6"/>
        <v>D(45-60)+00</v>
      </c>
      <c r="BE95" s="334"/>
      <c r="BF95" s="334"/>
      <c r="BG95" s="334"/>
      <c r="BI95" s="9" t="str">
        <f>IFERROR(INDEX('WIP-FDN'!$D$8:$D$279,MATCH(B95, 'WIP-FDN'!$B$8:$B$279,0)),"")</f>
        <v>SANDY WET</v>
      </c>
      <c r="BJ95" s="34" t="str">
        <v/>
      </c>
      <c r="BK95" s="34"/>
    </row>
    <row r="96" spans="1:63" s="93" customFormat="1" ht="17.5" x14ac:dyDescent="0.35">
      <c r="A96" s="347">
        <f t="shared" si="7"/>
        <v>77</v>
      </c>
      <c r="B96" s="30" t="s">
        <v>610</v>
      </c>
      <c r="C96" s="30" t="s">
        <v>833</v>
      </c>
      <c r="D96" s="56" t="s">
        <v>921</v>
      </c>
      <c r="E96" s="96">
        <v>178</v>
      </c>
      <c r="F96" s="96">
        <v>178</v>
      </c>
      <c r="G96" s="26" t="str">
        <f>IFERROR(INDEX('WIP-FDN'!$D$8:$D$279,MATCH('Master Sheet '!B96, 'WIP-FDN'!$B$8:$B$279,0)),"")</f>
        <v/>
      </c>
      <c r="H96" s="29"/>
      <c r="I96" s="27"/>
      <c r="J96" s="27"/>
      <c r="K96" s="27"/>
      <c r="L96" s="27"/>
      <c r="M96" s="26" t="s">
        <v>53</v>
      </c>
      <c r="N96" s="27" t="s">
        <v>172</v>
      </c>
      <c r="O96" s="94" t="s">
        <v>1109</v>
      </c>
      <c r="P96" s="26" t="s">
        <v>53</v>
      </c>
      <c r="Q96" s="27" t="s">
        <v>172</v>
      </c>
      <c r="R96" s="94" t="s">
        <v>1109</v>
      </c>
      <c r="S96" s="359" t="s">
        <v>53</v>
      </c>
      <c r="T96" s="27" t="s">
        <v>172</v>
      </c>
      <c r="U96" s="360">
        <v>45726</v>
      </c>
      <c r="V96" s="34"/>
      <c r="W96" s="29" t="str">
        <f t="array" ref="W96">IF((Y96&lt;&gt;"")*(Z96=""), "WIP", IF((Y96&lt;&gt;"")*(Z96&lt;&gt;""), "Completed", ""))</f>
        <v/>
      </c>
      <c r="X96" s="9" t="str" cm="1">
        <f t="array" ref="X96">IFERROR(INDEX('WIP-FDN'!$E$8:$E$279, MATCH(1, ('WIP-FDN'!$B$8:$B$279='Master Sheet '!B96)*1, 0)), "")</f>
        <v/>
      </c>
      <c r="Y96" s="81" t="str" cm="1">
        <f t="array" ref="Y96">IFERROR(IF(INDEX('WIP-FDN'!$G$8:$G$279, MATCH(1, ('WIP-FDN'!$B$8:$B$279=B96)*1, 0)) = "", "", INDEX('WIP-FDN'!$G$8:$G$279, MATCH(1, ('WIP-FDN'!$B$8:$B$279=B96)*1, 0))), "")</f>
        <v/>
      </c>
      <c r="Z96" s="81" t="str" cm="1">
        <f t="array" ref="Z96">IFERROR(IF(INDEX('WIP-FDN'!$H$8:$H$279, MATCH(1, ('WIP-FDN'!$B$8:$B$279=B96)*1, 0)) = "", "", INDEX('WIP-FDN'!$H$8:$H$279, MATCH(1, ('WIP-FDN'!$B$8:$B$279=B96)*1, 0))), "")</f>
        <v/>
      </c>
      <c r="AA96" s="29" t="str">
        <f t="array" ref="AA96">IF((AC96&lt;&gt;"")*(AD96=""), "WIP", IF((AC96&lt;&gt;"")*(AD96&lt;&gt;""), "Completed", ""))</f>
        <v/>
      </c>
      <c r="AB96" s="9" t="str" cm="1">
        <f t="array" ref="AB96">IFERROR(INDEX('WIP-FDN'!$N$8:$N$279, MATCH(1, ('WIP-FDN'!$B$8:$B$279='Master Sheet '!B96)*1, 0)), "")</f>
        <v/>
      </c>
      <c r="AC96" s="81" t="str" cm="1">
        <f t="array" ref="AC96">IFERROR(IF(INDEX('WIP-FDN'!$L$8:$L$279, MATCH(1, ('WIP-FDN'!$B$8:$B$279=B96)*1, 0)) = "", "", INDEX('WIP-FDN'!$L$8:$L$279, MATCH(1, ('WIP-FDN'!$B$8:$B$279=B96)*1, 0))), "")</f>
        <v/>
      </c>
      <c r="AD96" s="81" t="str" cm="1">
        <f t="array" ref="AD96">IFERROR(IF(INDEX('WIP-FDN'!$M$8:$M$279, MATCH(1, ('WIP-FDN'!$B$8:$B$279=B96)*1, 0)) = "", "", INDEX('WIP-FDN'!$M$8:$M$279, MATCH(1, ('WIP-FDN'!$B$8:$B$279=B96)*1, 0))), "")</f>
        <v/>
      </c>
      <c r="AE96" s="9" t="str">
        <f t="shared" si="8"/>
        <v/>
      </c>
      <c r="AF96" s="9" t="str">
        <f>IFERROR(INDEX('WIP-ERC'!$E$8:$E$275,MATCH(B96, 'WIP-ERC'!$B$8:$B$275,0)),"")</f>
        <v/>
      </c>
      <c r="AG96" s="81" t="str">
        <f>IFERROR(IF(INDEX('WIP-ERC'!$G$8:$G$275,MATCH(B96,'WIP-ERC'!$B$8:$B$275,0))="","",(INDEX('WIP-ERC'!$G$8:$G$275,MATCH(B96,'WIP-ERC'!$B$8:$B$275,0)))),"")</f>
        <v/>
      </c>
      <c r="AH96" s="81" t="str">
        <f>IFERROR(IF(INDEX('WIP-ERC'!$H$8:$H$275,MATCH(B96,'WIP-ERC'!$B$8:$B$275,0))="","",(INDEX('WIP-ERC'!$H$8:$H$275,MATCH(B96,'WIP-ERC'!$B$8:$B$275,0)))),"")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50" t="str">
        <f t="shared" si="6"/>
        <v>D(30-45)+00</v>
      </c>
      <c r="BE96" s="334"/>
      <c r="BF96" s="334"/>
      <c r="BG96" s="334"/>
      <c r="BI96" s="9" t="str">
        <f>IFERROR(INDEX('WIP-FDN'!$D$8:$D$279,MATCH(B96, 'WIP-FDN'!$B$8:$B$279,0)),"")</f>
        <v/>
      </c>
      <c r="BJ96" s="34" t="str">
        <v/>
      </c>
      <c r="BK96" s="34"/>
    </row>
    <row r="97" spans="1:63" s="93" customFormat="1" ht="17.5" x14ac:dyDescent="0.35">
      <c r="A97" s="347">
        <f t="shared" si="7"/>
        <v>78</v>
      </c>
      <c r="B97" s="30" t="s">
        <v>600</v>
      </c>
      <c r="C97" s="30" t="s">
        <v>825</v>
      </c>
      <c r="D97" s="56" t="s">
        <v>922</v>
      </c>
      <c r="E97" s="96">
        <v>379.4</v>
      </c>
      <c r="F97" s="96">
        <v>379.4</v>
      </c>
      <c r="G97" s="26" t="str">
        <f>IFERROR(INDEX('WIP-FDN'!$D$8:$D$279,MATCH('Master Sheet '!B97, 'WIP-FDN'!$B$8:$B$279,0)),"")</f>
        <v/>
      </c>
      <c r="H97" s="29"/>
      <c r="I97" s="27"/>
      <c r="J97" s="27"/>
      <c r="K97" s="27"/>
      <c r="L97" s="27"/>
      <c r="M97" s="26" t="s">
        <v>53</v>
      </c>
      <c r="N97" s="27" t="s">
        <v>172</v>
      </c>
      <c r="O97" s="94" t="s">
        <v>1109</v>
      </c>
      <c r="P97" s="26" t="s">
        <v>53</v>
      </c>
      <c r="Q97" s="27" t="s">
        <v>172</v>
      </c>
      <c r="R97" s="94" t="s">
        <v>1109</v>
      </c>
      <c r="S97" s="359" t="s">
        <v>53</v>
      </c>
      <c r="T97" s="27" t="s">
        <v>172</v>
      </c>
      <c r="U97" s="360">
        <v>45726</v>
      </c>
      <c r="V97" s="34"/>
      <c r="W97" s="29" t="str">
        <f t="array" ref="W97">IF((Y97&lt;&gt;"")*(Z97=""), "WIP", IF((Y97&lt;&gt;"")*(Z97&lt;&gt;""), "Completed", ""))</f>
        <v/>
      </c>
      <c r="X97" s="9" t="str" cm="1">
        <f t="array" ref="X97">IFERROR(INDEX('WIP-FDN'!$E$8:$E$279, MATCH(1, ('WIP-FDN'!$B$8:$B$279='Master Sheet '!B97)*1, 0)), "")</f>
        <v/>
      </c>
      <c r="Y97" s="81" t="str" cm="1">
        <f t="array" ref="Y97">IFERROR(IF(INDEX('WIP-FDN'!$G$8:$G$279, MATCH(1, ('WIP-FDN'!$B$8:$B$279=B97)*1, 0)) = "", "", INDEX('WIP-FDN'!$G$8:$G$279, MATCH(1, ('WIP-FDN'!$B$8:$B$279=B97)*1, 0))), "")</f>
        <v/>
      </c>
      <c r="Z97" s="81" t="str" cm="1">
        <f t="array" ref="Z97">IFERROR(IF(INDEX('WIP-FDN'!$H$8:$H$279, MATCH(1, ('WIP-FDN'!$B$8:$B$279=B97)*1, 0)) = "", "", INDEX('WIP-FDN'!$H$8:$H$279, MATCH(1, ('WIP-FDN'!$B$8:$B$279=B97)*1, 0))), "")</f>
        <v/>
      </c>
      <c r="AA97" s="29" t="str">
        <f t="array" ref="AA97">IF((AC97&lt;&gt;"")*(AD97=""), "WIP", IF((AC97&lt;&gt;"")*(AD97&lt;&gt;""), "Completed", ""))</f>
        <v/>
      </c>
      <c r="AB97" s="9" t="str" cm="1">
        <f t="array" ref="AB97">IFERROR(INDEX('WIP-FDN'!$N$8:$N$279, MATCH(1, ('WIP-FDN'!$B$8:$B$279='Master Sheet '!B97)*1, 0)), "")</f>
        <v/>
      </c>
      <c r="AC97" s="81" t="str" cm="1">
        <f t="array" ref="AC97">IFERROR(IF(INDEX('WIP-FDN'!$L$8:$L$279, MATCH(1, ('WIP-FDN'!$B$8:$B$279=B97)*1, 0)) = "", "", INDEX('WIP-FDN'!$L$8:$L$279, MATCH(1, ('WIP-FDN'!$B$8:$B$279=B97)*1, 0))), "")</f>
        <v/>
      </c>
      <c r="AD97" s="81" t="str" cm="1">
        <f t="array" ref="AD97">IFERROR(IF(INDEX('WIP-FDN'!$M$8:$M$279, MATCH(1, ('WIP-FDN'!$B$8:$B$279=B97)*1, 0)) = "", "", INDEX('WIP-FDN'!$M$8:$M$279, MATCH(1, ('WIP-FDN'!$B$8:$B$279=B97)*1, 0))), "")</f>
        <v/>
      </c>
      <c r="AE97" s="9" t="str">
        <f t="shared" si="8"/>
        <v/>
      </c>
      <c r="AF97" s="9" t="str">
        <f>IFERROR(INDEX('WIP-ERC'!$E$8:$E$275,MATCH(B97, 'WIP-ERC'!$B$8:$B$275,0)),"")</f>
        <v/>
      </c>
      <c r="AG97" s="81" t="str">
        <f>IFERROR(IF(INDEX('WIP-ERC'!$G$8:$G$275,MATCH(B97,'WIP-ERC'!$B$8:$B$275,0))="","",(INDEX('WIP-ERC'!$G$8:$G$275,MATCH(B97,'WIP-ERC'!$B$8:$B$275,0)))),"")</f>
        <v/>
      </c>
      <c r="AH97" s="81" t="str">
        <f>IFERROR(IF(INDEX('WIP-ERC'!$H$8:$H$275,MATCH(B97,'WIP-ERC'!$B$8:$B$275,0))="","",(INDEX('WIP-ERC'!$H$8:$H$275,MATCH(B97,'WIP-ERC'!$B$8:$B$275,0)))),"")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50" t="str">
        <f t="shared" si="6"/>
        <v>D(30-45)+03</v>
      </c>
      <c r="BE97" s="334"/>
      <c r="BF97" s="334"/>
      <c r="BG97" s="334"/>
      <c r="BI97" s="9" t="str">
        <f>IFERROR(INDEX('WIP-FDN'!$D$8:$D$279,MATCH(B97, 'WIP-FDN'!$B$8:$B$279,0)),"")</f>
        <v/>
      </c>
      <c r="BJ97" s="34" t="str">
        <v/>
      </c>
      <c r="BK97" s="34"/>
    </row>
    <row r="98" spans="1:63" s="93" customFormat="1" ht="17.5" x14ac:dyDescent="0.35">
      <c r="A98" s="347">
        <f t="shared" si="7"/>
        <v>79</v>
      </c>
      <c r="B98" s="30" t="s">
        <v>923</v>
      </c>
      <c r="C98" s="30" t="s">
        <v>823</v>
      </c>
      <c r="D98" s="56" t="s">
        <v>818</v>
      </c>
      <c r="E98" s="96">
        <v>265.39999999999998</v>
      </c>
      <c r="F98" s="96">
        <v>265.39999999999998</v>
      </c>
      <c r="G98" s="26" t="str">
        <f>IFERROR(INDEX('WIP-FDN'!$D$8:$D$279,MATCH('Master Sheet '!B98, 'WIP-FDN'!$B$8:$B$279,0)),"")</f>
        <v/>
      </c>
      <c r="H98" s="29"/>
      <c r="I98" s="27"/>
      <c r="J98" s="27"/>
      <c r="K98" s="27"/>
      <c r="L98" s="27"/>
      <c r="M98" s="26" t="s">
        <v>53</v>
      </c>
      <c r="N98" s="27" t="s">
        <v>172</v>
      </c>
      <c r="O98" s="94" t="s">
        <v>1109</v>
      </c>
      <c r="P98" s="26" t="s">
        <v>53</v>
      </c>
      <c r="Q98" s="27" t="s">
        <v>172</v>
      </c>
      <c r="R98" s="94" t="s">
        <v>1109</v>
      </c>
      <c r="S98" s="359" t="s">
        <v>53</v>
      </c>
      <c r="T98" s="27" t="s">
        <v>172</v>
      </c>
      <c r="U98" s="360">
        <v>45726</v>
      </c>
      <c r="V98" s="34"/>
      <c r="W98" s="29" t="str">
        <f t="array" ref="W98">IF((Y98&lt;&gt;"")*(Z98=""), "WIP", IF((Y98&lt;&gt;"")*(Z98&lt;&gt;""), "Completed", ""))</f>
        <v/>
      </c>
      <c r="X98" s="9" t="str" cm="1">
        <f t="array" ref="X98">IFERROR(INDEX('WIP-FDN'!$E$8:$E$279, MATCH(1, ('WIP-FDN'!$B$8:$B$279='Master Sheet '!B98)*1, 0)), "")</f>
        <v/>
      </c>
      <c r="Y98" s="81" t="str" cm="1">
        <f t="array" ref="Y98">IFERROR(IF(INDEX('WIP-FDN'!$G$8:$G$279, MATCH(1, ('WIP-FDN'!$B$8:$B$279=B98)*1, 0)) = "", "", INDEX('WIP-FDN'!$G$8:$G$279, MATCH(1, ('WIP-FDN'!$B$8:$B$279=B98)*1, 0))), "")</f>
        <v/>
      </c>
      <c r="Z98" s="81" t="str" cm="1">
        <f t="array" ref="Z98">IFERROR(IF(INDEX('WIP-FDN'!$H$8:$H$279, MATCH(1, ('WIP-FDN'!$B$8:$B$279=B98)*1, 0)) = "", "", INDEX('WIP-FDN'!$H$8:$H$279, MATCH(1, ('WIP-FDN'!$B$8:$B$279=B98)*1, 0))), "")</f>
        <v/>
      </c>
      <c r="AA98" s="29" t="str">
        <f t="array" ref="AA98">IF((AC98&lt;&gt;"")*(AD98=""), "WIP", IF((AC98&lt;&gt;"")*(AD98&lt;&gt;""), "Completed", ""))</f>
        <v/>
      </c>
      <c r="AB98" s="9" t="str" cm="1">
        <f t="array" ref="AB98">IFERROR(INDEX('WIP-FDN'!$N$8:$N$279, MATCH(1, ('WIP-FDN'!$B$8:$B$279='Master Sheet '!B98)*1, 0)), "")</f>
        <v/>
      </c>
      <c r="AC98" s="81" t="str" cm="1">
        <f t="array" ref="AC98">IFERROR(IF(INDEX('WIP-FDN'!$L$8:$L$279, MATCH(1, ('WIP-FDN'!$B$8:$B$279=B98)*1, 0)) = "", "", INDEX('WIP-FDN'!$L$8:$L$279, MATCH(1, ('WIP-FDN'!$B$8:$B$279=B98)*1, 0))), "")</f>
        <v/>
      </c>
      <c r="AD98" s="81" t="str" cm="1">
        <f t="array" ref="AD98">IFERROR(IF(INDEX('WIP-FDN'!$M$8:$M$279, MATCH(1, ('WIP-FDN'!$B$8:$B$279=B98)*1, 0)) = "", "", INDEX('WIP-FDN'!$M$8:$M$279, MATCH(1, ('WIP-FDN'!$B$8:$B$279=B98)*1, 0))), "")</f>
        <v/>
      </c>
      <c r="AE98" s="9" t="str">
        <f t="shared" si="8"/>
        <v/>
      </c>
      <c r="AF98" s="9" t="str">
        <f>IFERROR(INDEX('WIP-ERC'!$E$8:$E$275,MATCH(B98, 'WIP-ERC'!$B$8:$B$275,0)),"")</f>
        <v/>
      </c>
      <c r="AG98" s="81" t="str">
        <f>IFERROR(IF(INDEX('WIP-ERC'!$G$8:$G$275,MATCH(B98,'WIP-ERC'!$B$8:$B$275,0))="","",(INDEX('WIP-ERC'!$G$8:$G$275,MATCH(B98,'WIP-ERC'!$B$8:$B$275,0)))),"")</f>
        <v/>
      </c>
      <c r="AH98" s="81" t="str">
        <f>IFERROR(IF(INDEX('WIP-ERC'!$H$8:$H$275,MATCH(B98,'WIP-ERC'!$B$8:$B$275,0))="","",(INDEX('WIP-ERC'!$H$8:$H$275,MATCH(B98,'WIP-ERC'!$B$8:$B$275,0)))),"")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50" t="str">
        <f t="shared" si="6"/>
        <v>A(00-02)+00</v>
      </c>
      <c r="BE98" s="334"/>
      <c r="BF98" s="334"/>
      <c r="BG98" s="334"/>
      <c r="BI98" s="9" t="str">
        <f>IFERROR(INDEX('WIP-FDN'!$D$8:$D$279,MATCH(B98, 'WIP-FDN'!$B$8:$B$279,0)),"")</f>
        <v/>
      </c>
      <c r="BJ98" s="34" t="str">
        <v/>
      </c>
      <c r="BK98" s="34"/>
    </row>
    <row r="99" spans="1:63" s="93" customFormat="1" ht="17.5" x14ac:dyDescent="0.35">
      <c r="A99" s="347">
        <f t="shared" si="7"/>
        <v>80</v>
      </c>
      <c r="B99" s="30" t="s">
        <v>613</v>
      </c>
      <c r="C99" s="30" t="s">
        <v>820</v>
      </c>
      <c r="D99" s="56" t="s">
        <v>924</v>
      </c>
      <c r="E99" s="96">
        <v>305.5</v>
      </c>
      <c r="F99" s="96">
        <v>305.5</v>
      </c>
      <c r="G99" s="26" t="str">
        <f>IFERROR(INDEX('WIP-FDN'!$D$8:$D$279,MATCH('Master Sheet '!B99, 'WIP-FDN'!$B$8:$B$279,0)),"")</f>
        <v>SANDY PS</v>
      </c>
      <c r="H99" s="29"/>
      <c r="I99" s="27"/>
      <c r="J99" s="27"/>
      <c r="K99" s="27"/>
      <c r="L99" s="27"/>
      <c r="M99" s="26" t="s">
        <v>53</v>
      </c>
      <c r="N99" s="27" t="s">
        <v>172</v>
      </c>
      <c r="O99" s="94" t="s">
        <v>1109</v>
      </c>
      <c r="P99" s="26" t="s">
        <v>53</v>
      </c>
      <c r="Q99" s="27" t="s">
        <v>172</v>
      </c>
      <c r="R99" s="94" t="s">
        <v>1109</v>
      </c>
      <c r="S99" s="359" t="s">
        <v>53</v>
      </c>
      <c r="T99" s="27" t="s">
        <v>172</v>
      </c>
      <c r="U99" s="360">
        <v>45726</v>
      </c>
      <c r="V99" s="34"/>
      <c r="W99" s="29" t="str">
        <f t="array" ref="W99">IF((Y99&lt;&gt;"")*(Z99=""), "WIP", IF((Y99&lt;&gt;"")*(Z99&lt;&gt;""), "Completed", ""))</f>
        <v>Completed</v>
      </c>
      <c r="X99" s="9" t="str" cm="1">
        <f t="array" ref="X99">IFERROR(INDEX('WIP-FDN'!$E$8:$E$279, MATCH(1, ('WIP-FDN'!$B$8:$B$279='Master Sheet '!B99)*1, 0)), "")</f>
        <v>Sandan Basumatary</v>
      </c>
      <c r="Y99" s="81" cm="1">
        <f t="array" ref="Y99">IFERROR(IF(INDEX('WIP-FDN'!$G$8:$G$279, MATCH(1, ('WIP-FDN'!$B$8:$B$279=B99)*1, 0)) = "", "", INDEX('WIP-FDN'!$G$8:$G$279, MATCH(1, ('WIP-FDN'!$B$8:$B$279=B99)*1, 0))), "")</f>
        <v>46076</v>
      </c>
      <c r="Z99" s="81" cm="1">
        <f t="array" ref="Z99">IFERROR(IF(INDEX('WIP-FDN'!$H$8:$H$279, MATCH(1, ('WIP-FDN'!$B$8:$B$279=B99)*1, 0)) = "", "", INDEX('WIP-FDN'!$H$8:$H$279, MATCH(1, ('WIP-FDN'!$B$8:$B$279=B99)*1, 0))), "")</f>
        <v>46109</v>
      </c>
      <c r="AA99" s="29" t="str">
        <f t="array" ref="AA99">IF((AC99&lt;&gt;"")*(AD99=""), "WIP", IF((AC99&lt;&gt;"")*(AD99&lt;&gt;""), "Completed", ""))</f>
        <v>Completed</v>
      </c>
      <c r="AB99" s="9" t="str" cm="1">
        <f t="array" ref="AB99">IFERROR(INDEX('WIP-FDN'!$N$8:$N$279, MATCH(1, ('WIP-FDN'!$B$8:$B$279='Master Sheet '!B99)*1, 0)), "")</f>
        <v>Sandan Basumatary</v>
      </c>
      <c r="AC99" s="81" cm="1">
        <f t="array" ref="AC99">IFERROR(IF(INDEX('WIP-FDN'!$L$8:$L$279, MATCH(1, ('WIP-FDN'!$B$8:$B$279=B99)*1, 0)) = "", "", INDEX('WIP-FDN'!$L$8:$L$279, MATCH(1, ('WIP-FDN'!$B$8:$B$279=B99)*1, 0))), "")</f>
        <v>46109</v>
      </c>
      <c r="AD99" s="81" cm="1">
        <f t="array" ref="AD99">IFERROR(IF(INDEX('WIP-FDN'!$M$8:$M$279, MATCH(1, ('WIP-FDN'!$B$8:$B$279=B99)*1, 0)) = "", "", INDEX('WIP-FDN'!$M$8:$M$279, MATCH(1, ('WIP-FDN'!$B$8:$B$279=B99)*1, 0))), "")</f>
        <v>46109</v>
      </c>
      <c r="AE99" s="9" t="str">
        <f t="shared" si="8"/>
        <v/>
      </c>
      <c r="AF99" s="9" t="str">
        <f>IFERROR(INDEX('WIP-ERC'!$E$8:$E$275,MATCH(B99, 'WIP-ERC'!$B$8:$B$275,0)),"")</f>
        <v/>
      </c>
      <c r="AG99" s="81" t="str">
        <f>IFERROR(IF(INDEX('WIP-ERC'!$G$8:$G$275,MATCH(B99,'WIP-ERC'!$B$8:$B$275,0))="","",(INDEX('WIP-ERC'!$G$8:$G$275,MATCH(B99,'WIP-ERC'!$B$8:$B$275,0)))),"")</f>
        <v/>
      </c>
      <c r="AH99" s="81" t="str">
        <f>IFERROR(IF(INDEX('WIP-ERC'!$H$8:$H$275,MATCH(B99,'WIP-ERC'!$B$8:$B$275,0))="","",(INDEX('WIP-ERC'!$H$8:$H$275,MATCH(B99,'WIP-ERC'!$B$8:$B$275,0)))),"")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50" t="str">
        <f t="shared" si="6"/>
        <v>D(45-60)+00</v>
      </c>
      <c r="BE99" s="334"/>
      <c r="BF99" s="334"/>
      <c r="BG99" s="334"/>
      <c r="BI99" s="9" t="str">
        <f>IFERROR(INDEX('WIP-FDN'!$D$8:$D$279,MATCH(B99, 'WIP-FDN'!$B$8:$B$279,0)),"")</f>
        <v>SANDY PS</v>
      </c>
      <c r="BJ99" s="34" t="str">
        <v/>
      </c>
      <c r="BK99" s="34"/>
    </row>
    <row r="100" spans="1:63" s="93" customFormat="1" ht="17.5" x14ac:dyDescent="0.35">
      <c r="A100" s="347">
        <f t="shared" si="7"/>
        <v>81</v>
      </c>
      <c r="B100" s="30" t="s">
        <v>925</v>
      </c>
      <c r="C100" s="30" t="s">
        <v>915</v>
      </c>
      <c r="D100" s="56" t="s">
        <v>818</v>
      </c>
      <c r="E100" s="96">
        <v>475.5</v>
      </c>
      <c r="F100" s="96">
        <v>475.5</v>
      </c>
      <c r="G100" s="26" t="str">
        <f>IFERROR(INDEX('WIP-FDN'!$D$8:$D$279,MATCH('Master Sheet '!B100, 'WIP-FDN'!$B$8:$B$279,0)),"")</f>
        <v>SANDY WET</v>
      </c>
      <c r="H100" s="29"/>
      <c r="I100" s="27"/>
      <c r="J100" s="27"/>
      <c r="K100" s="27"/>
      <c r="L100" s="27"/>
      <c r="M100" s="26" t="s">
        <v>53</v>
      </c>
      <c r="N100" s="27" t="s">
        <v>172</v>
      </c>
      <c r="O100" s="94" t="s">
        <v>1109</v>
      </c>
      <c r="P100" s="26" t="s">
        <v>53</v>
      </c>
      <c r="Q100" s="27" t="s">
        <v>172</v>
      </c>
      <c r="R100" s="94" t="s">
        <v>1109</v>
      </c>
      <c r="S100" s="359" t="s">
        <v>53</v>
      </c>
      <c r="T100" s="27" t="s">
        <v>172</v>
      </c>
      <c r="U100" s="360">
        <v>45726</v>
      </c>
      <c r="V100" s="34"/>
      <c r="W100" s="29" t="str">
        <f t="array" ref="W100">IF((Y100&lt;&gt;"")*(Z100=""), "WIP", IF((Y100&lt;&gt;"")*(Z100&lt;&gt;""), "Completed", ""))</f>
        <v>Completed</v>
      </c>
      <c r="X100" s="9" t="str" cm="1">
        <f t="array" ref="X100">IFERROR(INDEX('WIP-FDN'!$E$8:$E$279, MATCH(1, ('WIP-FDN'!$B$8:$B$279='Master Sheet '!B100)*1, 0)), "")</f>
        <v>Subol Roy</v>
      </c>
      <c r="Y100" s="81" cm="1">
        <f t="array" ref="Y100">IFERROR(IF(INDEX('WIP-FDN'!$G$8:$G$279, MATCH(1, ('WIP-FDN'!$B$8:$B$279=B100)*1, 0)) = "", "", INDEX('WIP-FDN'!$G$8:$G$279, MATCH(1, ('WIP-FDN'!$B$8:$B$279=B100)*1, 0))), "")</f>
        <v>46037</v>
      </c>
      <c r="Z100" s="81" cm="1">
        <f t="array" ref="Z100">IFERROR(IF(INDEX('WIP-FDN'!$H$8:$H$279, MATCH(1, ('WIP-FDN'!$B$8:$B$279=B100)*1, 0)) = "", "", INDEX('WIP-FDN'!$H$8:$H$279, MATCH(1, ('WIP-FDN'!$B$8:$B$279=B100)*1, 0))), "")</f>
        <v>46050</v>
      </c>
      <c r="AA100" s="29" t="str">
        <f t="array" ref="AA100">IF((AC100&lt;&gt;"")*(AD100=""), "WIP", IF((AC100&lt;&gt;"")*(AD100&lt;&gt;""), "Completed", ""))</f>
        <v>Completed</v>
      </c>
      <c r="AB100" s="9" t="str" cm="1">
        <f t="array" ref="AB100">IFERROR(INDEX('WIP-FDN'!$N$8:$N$279, MATCH(1, ('WIP-FDN'!$B$8:$B$279='Master Sheet '!B100)*1, 0)), "")</f>
        <v>Dinesh Debnath</v>
      </c>
      <c r="AC100" s="81" cm="1">
        <f t="array" ref="AC100">IFERROR(IF(INDEX('WIP-FDN'!$L$8:$L$279, MATCH(1, ('WIP-FDN'!$B$8:$B$279=B100)*1, 0)) = "", "", INDEX('WIP-FDN'!$L$8:$L$279, MATCH(1, ('WIP-FDN'!$B$8:$B$279=B100)*1, 0))), "")</f>
        <v>46050</v>
      </c>
      <c r="AD100" s="81" cm="1">
        <f t="array" ref="AD100">IFERROR(IF(INDEX('WIP-FDN'!$M$8:$M$279, MATCH(1, ('WIP-FDN'!$B$8:$B$279=B100)*1, 0)) = "", "", INDEX('WIP-FDN'!$M$8:$M$279, MATCH(1, ('WIP-FDN'!$B$8:$B$279=B100)*1, 0))), "")</f>
        <v>46050</v>
      </c>
      <c r="AE100" s="9" t="str">
        <f t="shared" si="8"/>
        <v/>
      </c>
      <c r="AF100" s="9" t="str">
        <f>IFERROR(INDEX('WIP-ERC'!$E$8:$E$275,MATCH(B100, 'WIP-ERC'!$B$8:$B$275,0)),"")</f>
        <v/>
      </c>
      <c r="AG100" s="81" t="str">
        <f>IFERROR(IF(INDEX('WIP-ERC'!$G$8:$G$275,MATCH(B100,'WIP-ERC'!$B$8:$B$275,0))="","",(INDEX('WIP-ERC'!$G$8:$G$275,MATCH(B100,'WIP-ERC'!$B$8:$B$275,0)))),"")</f>
        <v/>
      </c>
      <c r="AH100" s="81" t="str">
        <f>IFERROR(IF(INDEX('WIP-ERC'!$H$8:$H$275,MATCH(B100,'WIP-ERC'!$B$8:$B$275,0))="","",(INDEX('WIP-ERC'!$H$8:$H$275,MATCH(B100,'WIP-ERC'!$B$8:$B$275,0)))),"")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50" t="str">
        <f t="shared" si="6"/>
        <v>A(00-02)+09</v>
      </c>
      <c r="BE100" s="334"/>
      <c r="BF100" s="334"/>
      <c r="BG100" s="334"/>
      <c r="BI100" s="9" t="str">
        <f>IFERROR(INDEX('WIP-FDN'!$D$8:$D$279,MATCH(B100, 'WIP-FDN'!$B$8:$B$279,0)),"")</f>
        <v>SANDY WET</v>
      </c>
      <c r="BJ100" s="34" t="str">
        <v/>
      </c>
      <c r="BK100" s="34"/>
    </row>
    <row r="101" spans="1:63" s="93" customFormat="1" ht="17.5" x14ac:dyDescent="0.35">
      <c r="A101" s="347">
        <f t="shared" si="7"/>
        <v>82</v>
      </c>
      <c r="B101" s="30" t="s">
        <v>665</v>
      </c>
      <c r="C101" s="30" t="s">
        <v>846</v>
      </c>
      <c r="D101" s="56" t="s">
        <v>1286</v>
      </c>
      <c r="E101" s="96">
        <v>203.8</v>
      </c>
      <c r="F101" s="96">
        <v>203.8</v>
      </c>
      <c r="G101" s="26" t="str">
        <f>IFERROR(INDEX('WIP-FDN'!$D$8:$D$279,MATCH('Master Sheet '!B101, 'WIP-FDN'!$B$8:$B$279,0)),"")</f>
        <v>SANDY WET</v>
      </c>
      <c r="H101" s="29"/>
      <c r="I101" s="27"/>
      <c r="J101" s="27"/>
      <c r="K101" s="27"/>
      <c r="L101" s="27"/>
      <c r="M101" s="26" t="s">
        <v>53</v>
      </c>
      <c r="N101" s="27" t="s">
        <v>172</v>
      </c>
      <c r="O101" s="94" t="s">
        <v>1109</v>
      </c>
      <c r="P101" s="26" t="s">
        <v>53</v>
      </c>
      <c r="Q101" s="27" t="s">
        <v>172</v>
      </c>
      <c r="R101" s="94" t="s">
        <v>1109</v>
      </c>
      <c r="S101" s="359" t="s">
        <v>53</v>
      </c>
      <c r="T101" s="27" t="s">
        <v>172</v>
      </c>
      <c r="U101" s="360">
        <v>45726</v>
      </c>
      <c r="V101" s="34"/>
      <c r="W101" s="29" t="str">
        <f t="array" ref="W101">IF((Y101&lt;&gt;"")*(Z101=""), "WIP", IF((Y101&lt;&gt;"")*(Z101&lt;&gt;""), "Completed", ""))</f>
        <v>Completed</v>
      </c>
      <c r="X101" s="9" t="str" cm="1">
        <f t="array" ref="X101">IFERROR(INDEX('WIP-FDN'!$E$8:$E$279, MATCH(1, ('WIP-FDN'!$B$8:$B$279='Master Sheet '!B101)*1, 0)), "")</f>
        <v>Sandan Basumatary</v>
      </c>
      <c r="Y101" s="81" cm="1">
        <f t="array" ref="Y101">IFERROR(IF(INDEX('WIP-FDN'!$G$8:$G$279, MATCH(1, ('WIP-FDN'!$B$8:$B$279=B101)*1, 0)) = "", "", INDEX('WIP-FDN'!$G$8:$G$279, MATCH(1, ('WIP-FDN'!$B$8:$B$279=B101)*1, 0))), "")</f>
        <v>45991</v>
      </c>
      <c r="Z101" s="81" cm="1">
        <f t="array" ref="Z101">IFERROR(IF(INDEX('WIP-FDN'!$H$8:$H$279, MATCH(1, ('WIP-FDN'!$B$8:$B$279=B101)*1, 0)) = "", "", INDEX('WIP-FDN'!$H$8:$H$279, MATCH(1, ('WIP-FDN'!$B$8:$B$279=B101)*1, 0))), "")</f>
        <v>46005</v>
      </c>
      <c r="AA101" s="29" t="str">
        <f t="array" ref="AA101">IF((AC101&lt;&gt;"")*(AD101=""), "WIP", IF((AC101&lt;&gt;"")*(AD101&lt;&gt;""), "Completed", ""))</f>
        <v>Completed</v>
      </c>
      <c r="AB101" s="9" t="str" cm="1">
        <f t="array" ref="AB101">IFERROR(INDEX('WIP-FDN'!$N$8:$N$279, MATCH(1, ('WIP-FDN'!$B$8:$B$279='Master Sheet '!B101)*1, 0)), "")</f>
        <v>Tameswar Basumatary</v>
      </c>
      <c r="AC101" s="81" cm="1">
        <f t="array" ref="AC101">IFERROR(IF(INDEX('WIP-FDN'!$L$8:$L$279, MATCH(1, ('WIP-FDN'!$B$8:$B$279=B101)*1, 0)) = "", "", INDEX('WIP-FDN'!$L$8:$L$279, MATCH(1, ('WIP-FDN'!$B$8:$B$279=B101)*1, 0))), "")</f>
        <v>46032</v>
      </c>
      <c r="AD101" s="81" cm="1">
        <f t="array" ref="AD101">IFERROR(IF(INDEX('WIP-FDN'!$M$8:$M$279, MATCH(1, ('WIP-FDN'!$B$8:$B$279=B101)*1, 0)) = "", "", INDEX('WIP-FDN'!$M$8:$M$279, MATCH(1, ('WIP-FDN'!$B$8:$B$279=B101)*1, 0))), "")</f>
        <v>46032</v>
      </c>
      <c r="AE101" s="9" t="str">
        <f t="shared" si="8"/>
        <v/>
      </c>
      <c r="AF101" s="9" t="str">
        <f>IFERROR(INDEX('WIP-ERC'!$E$8:$E$275,MATCH(B101, 'WIP-ERC'!$B$8:$B$275,0)),"")</f>
        <v/>
      </c>
      <c r="AG101" s="81" t="str">
        <f>IFERROR(IF(INDEX('WIP-ERC'!$G$8:$G$275,MATCH(B101,'WIP-ERC'!$B$8:$B$275,0))="","",(INDEX('WIP-ERC'!$G$8:$G$275,MATCH(B101,'WIP-ERC'!$B$8:$B$275,0)))),"")</f>
        <v/>
      </c>
      <c r="AH101" s="81" t="str">
        <f>IFERROR(IF(INDEX('WIP-ERC'!$H$8:$H$275,MATCH(B101,'WIP-ERC'!$B$8:$B$275,0))="","",(INDEX('WIP-ERC'!$H$8:$H$275,MATCH(B101,'WIP-ERC'!$B$8:$B$275,0)))),"")</f>
        <v/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50" t="str">
        <f t="shared" si="6"/>
        <v>D(30-45)+09</v>
      </c>
      <c r="BE101" s="334"/>
      <c r="BF101" s="334"/>
      <c r="BG101" s="334"/>
      <c r="BI101" s="9" t="str">
        <f>IFERROR(INDEX('WIP-FDN'!$D$8:$D$279,MATCH(B101, 'WIP-FDN'!$B$8:$B$279,0)),"")</f>
        <v>SANDY WET</v>
      </c>
      <c r="BJ101" s="34" t="str">
        <v/>
      </c>
      <c r="BK101" s="34"/>
    </row>
    <row r="102" spans="1:63" s="93" customFormat="1" ht="17.5" x14ac:dyDescent="0.35">
      <c r="A102" s="347">
        <f t="shared" si="7"/>
        <v>83</v>
      </c>
      <c r="B102" s="30" t="s">
        <v>607</v>
      </c>
      <c r="C102" s="30" t="s">
        <v>843</v>
      </c>
      <c r="D102" s="56" t="s">
        <v>1287</v>
      </c>
      <c r="E102" s="96">
        <v>429.1</v>
      </c>
      <c r="F102" s="96">
        <v>429.1</v>
      </c>
      <c r="G102" s="26" t="str">
        <f>IFERROR(INDEX('WIP-FDN'!$D$8:$D$279,MATCH('Master Sheet '!B102, 'WIP-FDN'!$B$8:$B$279,0)),"")</f>
        <v>SANDY WET</v>
      </c>
      <c r="H102" s="29"/>
      <c r="I102" s="27"/>
      <c r="J102" s="27"/>
      <c r="K102" s="27"/>
      <c r="L102" s="94"/>
      <c r="M102" s="26" t="s">
        <v>53</v>
      </c>
      <c r="N102" s="27" t="s">
        <v>172</v>
      </c>
      <c r="O102" s="94" t="s">
        <v>1109</v>
      </c>
      <c r="P102" s="26" t="s">
        <v>53</v>
      </c>
      <c r="Q102" s="27" t="s">
        <v>172</v>
      </c>
      <c r="R102" s="94" t="s">
        <v>1109</v>
      </c>
      <c r="S102" s="359" t="s">
        <v>53</v>
      </c>
      <c r="T102" s="27" t="s">
        <v>172</v>
      </c>
      <c r="U102" s="360">
        <v>45726</v>
      </c>
      <c r="V102" s="34"/>
      <c r="W102" s="29" t="str">
        <f t="array" ref="W102">IF((Y102&lt;&gt;"")*(Z102=""), "WIP", IF((Y102&lt;&gt;"")*(Z102&lt;&gt;""), "Completed", ""))</f>
        <v>Completed</v>
      </c>
      <c r="X102" s="9" t="str" cm="1">
        <f t="array" ref="X102">IFERROR(INDEX('WIP-FDN'!$E$8:$E$279, MATCH(1, ('WIP-FDN'!$B$8:$B$279='Master Sheet '!B102)*1, 0)), "")</f>
        <v>Sandan Basumatary</v>
      </c>
      <c r="Y102" s="81" cm="1">
        <f t="array" ref="Y102">IFERROR(IF(INDEX('WIP-FDN'!$G$8:$G$279, MATCH(1, ('WIP-FDN'!$B$8:$B$279=B102)*1, 0)) = "", "", INDEX('WIP-FDN'!$G$8:$G$279, MATCH(1, ('WIP-FDN'!$B$8:$B$279=B102)*1, 0))), "")</f>
        <v>46007</v>
      </c>
      <c r="Z102" s="81" cm="1">
        <f t="array" ref="Z102">IFERROR(IF(INDEX('WIP-FDN'!$H$8:$H$279, MATCH(1, ('WIP-FDN'!$B$8:$B$279=B102)*1, 0)) = "", "", INDEX('WIP-FDN'!$H$8:$H$279, MATCH(1, ('WIP-FDN'!$B$8:$B$279=B102)*1, 0))), "")</f>
        <v>46018</v>
      </c>
      <c r="AA102" s="29" t="str">
        <f t="array" ref="AA102">IF((AC102&lt;&gt;"")*(AD102=""), "WIP", IF((AC102&lt;&gt;"")*(AD102&lt;&gt;""), "Completed", ""))</f>
        <v>Completed</v>
      </c>
      <c r="AB102" s="9" t="str" cm="1">
        <f t="array" ref="AB102">IFERROR(INDEX('WIP-FDN'!$N$8:$N$279, MATCH(1, ('WIP-FDN'!$B$8:$B$279='Master Sheet '!B102)*1, 0)), "")</f>
        <v>Tameswar Basumatary-2</v>
      </c>
      <c r="AC102" s="81" cm="1">
        <f t="array" ref="AC102">IFERROR(IF(INDEX('WIP-FDN'!$L$8:$L$279, MATCH(1, ('WIP-FDN'!$B$8:$B$279=B102)*1, 0)) = "", "", INDEX('WIP-FDN'!$L$8:$L$279, MATCH(1, ('WIP-FDN'!$B$8:$B$279=B102)*1, 0))), "")</f>
        <v>46031</v>
      </c>
      <c r="AD102" s="81" cm="1">
        <f t="array" ref="AD102">IFERROR(IF(INDEX('WIP-FDN'!$M$8:$M$279, MATCH(1, ('WIP-FDN'!$B$8:$B$279=B102)*1, 0)) = "", "", INDEX('WIP-FDN'!$M$8:$M$279, MATCH(1, ('WIP-FDN'!$B$8:$B$279=B102)*1, 0))), "")</f>
        <v>46031</v>
      </c>
      <c r="AE102" s="9" t="str">
        <f t="shared" si="8"/>
        <v/>
      </c>
      <c r="AF102" s="9" t="str">
        <f>IFERROR(INDEX('WIP-ERC'!$E$8:$E$275,MATCH(B102, 'WIP-ERC'!$B$8:$B$275,0)),"")</f>
        <v/>
      </c>
      <c r="AG102" s="81" t="str">
        <f>IFERROR(IF(INDEX('WIP-ERC'!$G$8:$G$275,MATCH(B102,'WIP-ERC'!$B$8:$B$275,0))="","",(INDEX('WIP-ERC'!$G$8:$G$275,MATCH(B102,'WIP-ERC'!$B$8:$B$275,0)))),"")</f>
        <v/>
      </c>
      <c r="AH102" s="81" t="str">
        <f>IFERROR(IF(INDEX('WIP-ERC'!$H$8:$H$275,MATCH(B102,'WIP-ERC'!$B$8:$B$275,0))="","",(INDEX('WIP-ERC'!$H$8:$H$275,MATCH(B102,'WIP-ERC'!$B$8:$B$275,0)))),"")</f>
        <v/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50" t="str">
        <f t="shared" si="6"/>
        <v>B(00-07)+09</v>
      </c>
      <c r="BE102" s="334"/>
      <c r="BF102" s="334"/>
      <c r="BG102" s="334"/>
      <c r="BI102" s="9" t="str">
        <f>IFERROR(INDEX('WIP-FDN'!$D$8:$D$279,MATCH(B102, 'WIP-FDN'!$B$8:$B$279,0)),"")</f>
        <v>SANDY WET</v>
      </c>
      <c r="BJ102" s="34" t="str">
        <v/>
      </c>
      <c r="BK102" s="34"/>
    </row>
    <row r="103" spans="1:63" s="93" customFormat="1" ht="17.5" x14ac:dyDescent="0.35">
      <c r="A103" s="347">
        <f t="shared" si="7"/>
        <v>84</v>
      </c>
      <c r="B103" s="30" t="s">
        <v>567</v>
      </c>
      <c r="C103" s="30" t="s">
        <v>881</v>
      </c>
      <c r="D103" s="56" t="s">
        <v>1288</v>
      </c>
      <c r="E103" s="96">
        <v>458.5</v>
      </c>
      <c r="F103" s="96">
        <v>458.5</v>
      </c>
      <c r="G103" s="26" t="str">
        <f>IFERROR(INDEX('WIP-FDN'!$D$8:$D$279,MATCH('Master Sheet '!B103, 'WIP-FDN'!$B$8:$B$279,0)),"")</f>
        <v>SANDY WET</v>
      </c>
      <c r="H103" s="29"/>
      <c r="I103" s="27"/>
      <c r="J103" s="27"/>
      <c r="K103" s="27"/>
      <c r="L103" s="27"/>
      <c r="M103" s="26" t="s">
        <v>53</v>
      </c>
      <c r="N103" s="27" t="s">
        <v>172</v>
      </c>
      <c r="O103" s="94" t="s">
        <v>1109</v>
      </c>
      <c r="P103" s="26" t="s">
        <v>53</v>
      </c>
      <c r="Q103" s="27" t="s">
        <v>172</v>
      </c>
      <c r="R103" s="94" t="s">
        <v>1109</v>
      </c>
      <c r="S103" s="359" t="s">
        <v>53</v>
      </c>
      <c r="T103" s="27" t="s">
        <v>172</v>
      </c>
      <c r="U103" s="360">
        <v>45726</v>
      </c>
      <c r="V103" s="34"/>
      <c r="W103" s="29" t="str">
        <f t="array" ref="W103">IF((Y103&lt;&gt;"")*(Z103=""), "WIP", IF((Y103&lt;&gt;"")*(Z103&lt;&gt;""), "Completed", ""))</f>
        <v>Completed</v>
      </c>
      <c r="X103" s="9" t="str" cm="1">
        <f t="array" ref="X103">IFERROR(INDEX('WIP-FDN'!$E$8:$E$279, MATCH(1, ('WIP-FDN'!$B$8:$B$279='Master Sheet '!B103)*1, 0)), "")</f>
        <v>Sandan Basumatary</v>
      </c>
      <c r="Y103" s="81" cm="1">
        <f t="array" ref="Y103">IFERROR(IF(INDEX('WIP-FDN'!$G$8:$G$279, MATCH(1, ('WIP-FDN'!$B$8:$B$279=B103)*1, 0)) = "", "", INDEX('WIP-FDN'!$G$8:$G$279, MATCH(1, ('WIP-FDN'!$B$8:$B$279=B103)*1, 0))), "")</f>
        <v>46031</v>
      </c>
      <c r="Z103" s="81" cm="1">
        <f t="array" ref="Z103">IFERROR(IF(INDEX('WIP-FDN'!$H$8:$H$279, MATCH(1, ('WIP-FDN'!$B$8:$B$279=B103)*1, 0)) = "", "", INDEX('WIP-FDN'!$H$8:$H$279, MATCH(1, ('WIP-FDN'!$B$8:$B$279=B103)*1, 0))), "")</f>
        <v>46043</v>
      </c>
      <c r="AA103" s="29" t="str">
        <f t="array" ref="AA103">IF((AC103&lt;&gt;"")*(AD103=""), "WIP", IF((AC103&lt;&gt;"")*(AD103&lt;&gt;""), "Completed", ""))</f>
        <v>Completed</v>
      </c>
      <c r="AB103" s="9" t="str" cm="1">
        <f t="array" ref="AB103">IFERROR(INDEX('WIP-FDN'!$N$8:$N$279, MATCH(1, ('WIP-FDN'!$B$8:$B$279='Master Sheet '!B103)*1, 0)), "")</f>
        <v>Tameswar Basumatary-1</v>
      </c>
      <c r="AC103" s="81" cm="1">
        <f t="array" ref="AC103">IFERROR(IF(INDEX('WIP-FDN'!$L$8:$L$279, MATCH(1, ('WIP-FDN'!$B$8:$B$279=B103)*1, 0)) = "", "", INDEX('WIP-FDN'!$L$8:$L$279, MATCH(1, ('WIP-FDN'!$B$8:$B$279=B103)*1, 0))), "")</f>
        <v>46044</v>
      </c>
      <c r="AD103" s="81" cm="1">
        <f t="array" ref="AD103">IFERROR(IF(INDEX('WIP-FDN'!$M$8:$M$279, MATCH(1, ('WIP-FDN'!$B$8:$B$279=B103)*1, 0)) = "", "", INDEX('WIP-FDN'!$M$8:$M$279, MATCH(1, ('WIP-FDN'!$B$8:$B$279=B103)*1, 0))), "")</f>
        <v>46044</v>
      </c>
      <c r="AE103" s="9" t="str">
        <f t="shared" si="8"/>
        <v/>
      </c>
      <c r="AF103" s="9" t="str">
        <f>IFERROR(INDEX('WIP-ERC'!$E$8:$E$275,MATCH(B103, 'WIP-ERC'!$B$8:$B$275,0)),"")</f>
        <v/>
      </c>
      <c r="AG103" s="81" t="str">
        <f>IFERROR(IF(INDEX('WIP-ERC'!$G$8:$G$275,MATCH(B103,'WIP-ERC'!$B$8:$B$275,0))="","",(INDEX('WIP-ERC'!$G$8:$G$275,MATCH(B103,'WIP-ERC'!$B$8:$B$275,0)))),"")</f>
        <v/>
      </c>
      <c r="AH103" s="81" t="str">
        <f>IFERROR(IF(INDEX('WIP-ERC'!$H$8:$H$275,MATCH(B103,'WIP-ERC'!$B$8:$B$275,0))="","",(INDEX('WIP-ERC'!$H$8:$H$275,MATCH(B103,'WIP-ERC'!$B$8:$B$275,0)))),"")</f>
        <v/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50" t="str">
        <f t="shared" si="6"/>
        <v>C(15-22)+09</v>
      </c>
      <c r="BE103" s="334"/>
      <c r="BF103" s="334"/>
      <c r="BG103" s="334"/>
      <c r="BI103" s="9" t="str">
        <f>IFERROR(INDEX('WIP-FDN'!$D$8:$D$279,MATCH(B103, 'WIP-FDN'!$B$8:$B$279,0)),"")</f>
        <v>SANDY WET</v>
      </c>
      <c r="BJ103" s="34" t="str">
        <v/>
      </c>
      <c r="BK103" s="34"/>
    </row>
    <row r="104" spans="1:63" s="93" customFormat="1" ht="17.5" x14ac:dyDescent="0.35">
      <c r="A104" s="347">
        <f t="shared" si="7"/>
        <v>85</v>
      </c>
      <c r="B104" s="30" t="s">
        <v>566</v>
      </c>
      <c r="C104" s="30" t="s">
        <v>939</v>
      </c>
      <c r="D104" s="56" t="s">
        <v>1289</v>
      </c>
      <c r="E104" s="96">
        <v>410.3</v>
      </c>
      <c r="F104" s="96">
        <v>410.3</v>
      </c>
      <c r="G104" s="26" t="str">
        <f>IFERROR(INDEX('WIP-FDN'!$D$8:$D$279,MATCH('Master Sheet '!B104, 'WIP-FDN'!$B$8:$B$279,0)),"")</f>
        <v/>
      </c>
      <c r="H104" s="29"/>
      <c r="I104" s="27"/>
      <c r="J104" s="27"/>
      <c r="K104" s="27"/>
      <c r="L104" s="27"/>
      <c r="M104" s="26" t="s">
        <v>53</v>
      </c>
      <c r="N104" s="27" t="s">
        <v>172</v>
      </c>
      <c r="O104" s="94" t="s">
        <v>1109</v>
      </c>
      <c r="P104" s="26" t="s">
        <v>53</v>
      </c>
      <c r="Q104" s="27" t="s">
        <v>172</v>
      </c>
      <c r="R104" s="94" t="s">
        <v>1109</v>
      </c>
      <c r="S104" s="359" t="s">
        <v>53</v>
      </c>
      <c r="T104" s="27" t="s">
        <v>172</v>
      </c>
      <c r="U104" s="360">
        <v>45726</v>
      </c>
      <c r="V104" s="34"/>
      <c r="W104" s="29" t="str">
        <f t="array" ref="W104">IF((Y104&lt;&gt;"")*(Z104=""), "WIP", IF((Y104&lt;&gt;"")*(Z104&lt;&gt;""), "Completed", ""))</f>
        <v/>
      </c>
      <c r="X104" s="9" t="str" cm="1">
        <f t="array" ref="X104">IFERROR(INDEX('WIP-FDN'!$E$8:$E$279, MATCH(1, ('WIP-FDN'!$B$8:$B$279='Master Sheet '!B104)*1, 0)), "")</f>
        <v/>
      </c>
      <c r="Y104" s="81" t="str" cm="1">
        <f t="array" ref="Y104">IFERROR(IF(INDEX('WIP-FDN'!$G$8:$G$279, MATCH(1, ('WIP-FDN'!$B$8:$B$279=B104)*1, 0)) = "", "", INDEX('WIP-FDN'!$G$8:$G$279, MATCH(1, ('WIP-FDN'!$B$8:$B$279=B104)*1, 0))), "")</f>
        <v/>
      </c>
      <c r="Z104" s="81" t="str" cm="1">
        <f t="array" ref="Z104">IFERROR(IF(INDEX('WIP-FDN'!$H$8:$H$279, MATCH(1, ('WIP-FDN'!$B$8:$B$279=B104)*1, 0)) = "", "", INDEX('WIP-FDN'!$H$8:$H$279, MATCH(1, ('WIP-FDN'!$B$8:$B$279=B104)*1, 0))), "")</f>
        <v/>
      </c>
      <c r="AA104" s="29" t="str">
        <f t="array" ref="AA104">IF((AC104&lt;&gt;"")*(AD104=""), "WIP", IF((AC104&lt;&gt;"")*(AD104&lt;&gt;""), "Completed", ""))</f>
        <v/>
      </c>
      <c r="AB104" s="9" t="str" cm="1">
        <f t="array" ref="AB104">IFERROR(INDEX('WIP-FDN'!$N$8:$N$279, MATCH(1, ('WIP-FDN'!$B$8:$B$279='Master Sheet '!B104)*1, 0)), "")</f>
        <v/>
      </c>
      <c r="AC104" s="81" t="str" cm="1">
        <f t="array" ref="AC104">IFERROR(IF(INDEX('WIP-FDN'!$L$8:$L$279, MATCH(1, ('WIP-FDN'!$B$8:$B$279=B104)*1, 0)) = "", "", INDEX('WIP-FDN'!$L$8:$L$279, MATCH(1, ('WIP-FDN'!$B$8:$B$279=B104)*1, 0))), "")</f>
        <v/>
      </c>
      <c r="AD104" s="81" t="str" cm="1">
        <f t="array" ref="AD104">IFERROR(IF(INDEX('WIP-FDN'!$M$8:$M$279, MATCH(1, ('WIP-FDN'!$B$8:$B$279=B104)*1, 0)) = "", "", INDEX('WIP-FDN'!$M$8:$M$279, MATCH(1, ('WIP-FDN'!$B$8:$B$279=B104)*1, 0))), "")</f>
        <v/>
      </c>
      <c r="AE104" s="9" t="str">
        <f t="shared" si="8"/>
        <v/>
      </c>
      <c r="AF104" s="9" t="str">
        <f>IFERROR(INDEX('WIP-ERC'!$E$8:$E$275,MATCH(B104, 'WIP-ERC'!$B$8:$B$275,0)),"")</f>
        <v/>
      </c>
      <c r="AG104" s="81" t="str">
        <f>IFERROR(IF(INDEX('WIP-ERC'!$G$8:$G$275,MATCH(B104,'WIP-ERC'!$B$8:$B$275,0))="","",(INDEX('WIP-ERC'!$G$8:$G$275,MATCH(B104,'WIP-ERC'!$B$8:$B$275,0)))),"")</f>
        <v/>
      </c>
      <c r="AH104" s="81" t="str">
        <f>IFERROR(IF(INDEX('WIP-ERC'!$H$8:$H$275,MATCH(B104,'WIP-ERC'!$B$8:$B$275,0))="","",(INDEX('WIP-ERC'!$H$8:$H$275,MATCH(B104,'WIP-ERC'!$B$8:$B$275,0)))),"")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50" t="str">
        <f t="shared" si="6"/>
        <v>D(45-60)+09</v>
      </c>
      <c r="BE104" s="334"/>
      <c r="BF104" s="334"/>
      <c r="BG104" s="334"/>
      <c r="BI104" s="9" t="str">
        <f>IFERROR(INDEX('WIP-FDN'!$D$8:$D$279,MATCH(B104, 'WIP-FDN'!$B$8:$B$279,0)),"")</f>
        <v/>
      </c>
      <c r="BJ104" s="34" t="str">
        <v/>
      </c>
      <c r="BK104" s="34"/>
    </row>
    <row r="105" spans="1:63" s="93" customFormat="1" ht="17.5" x14ac:dyDescent="0.35">
      <c r="A105" s="347">
        <f t="shared" si="7"/>
        <v>86</v>
      </c>
      <c r="B105" s="30" t="s">
        <v>926</v>
      </c>
      <c r="C105" s="30" t="s">
        <v>823</v>
      </c>
      <c r="D105" s="56" t="s">
        <v>818</v>
      </c>
      <c r="E105" s="96">
        <v>293</v>
      </c>
      <c r="F105" s="96">
        <v>293</v>
      </c>
      <c r="G105" s="26" t="str">
        <f>IFERROR(INDEX('WIP-FDN'!$D$8:$D$279,MATCH('Master Sheet '!B105, 'WIP-FDN'!$B$8:$B$279,0)),"")</f>
        <v/>
      </c>
      <c r="H105" s="29"/>
      <c r="I105" s="27"/>
      <c r="J105" s="27"/>
      <c r="K105" s="27"/>
      <c r="L105" s="27"/>
      <c r="M105" s="26" t="s">
        <v>53</v>
      </c>
      <c r="N105" s="27" t="s">
        <v>172</v>
      </c>
      <c r="O105" s="94" t="s">
        <v>1109</v>
      </c>
      <c r="P105" s="26" t="s">
        <v>53</v>
      </c>
      <c r="Q105" s="27" t="s">
        <v>172</v>
      </c>
      <c r="R105" s="94" t="s">
        <v>1109</v>
      </c>
      <c r="S105" s="359" t="s">
        <v>53</v>
      </c>
      <c r="T105" s="27" t="s">
        <v>172</v>
      </c>
      <c r="U105" s="360">
        <v>45726</v>
      </c>
      <c r="V105" s="34"/>
      <c r="W105" s="29" t="str">
        <f t="array" ref="W105">IF((Y105&lt;&gt;"")*(Z105=""), "WIP", IF((Y105&lt;&gt;"")*(Z105&lt;&gt;""), "Completed", ""))</f>
        <v/>
      </c>
      <c r="X105" s="9" t="str" cm="1">
        <f t="array" ref="X105">IFERROR(INDEX('WIP-FDN'!$E$8:$E$279, MATCH(1, ('WIP-FDN'!$B$8:$B$279='Master Sheet '!B105)*1, 0)), "")</f>
        <v/>
      </c>
      <c r="Y105" s="81" t="str" cm="1">
        <f t="array" ref="Y105">IFERROR(IF(INDEX('WIP-FDN'!$G$8:$G$279, MATCH(1, ('WIP-FDN'!$B$8:$B$279=B105)*1, 0)) = "", "", INDEX('WIP-FDN'!$G$8:$G$279, MATCH(1, ('WIP-FDN'!$B$8:$B$279=B105)*1, 0))), "")</f>
        <v/>
      </c>
      <c r="Z105" s="81" t="str" cm="1">
        <f t="array" ref="Z105">IFERROR(IF(INDEX('WIP-FDN'!$H$8:$H$279, MATCH(1, ('WIP-FDN'!$B$8:$B$279=B105)*1, 0)) = "", "", INDEX('WIP-FDN'!$H$8:$H$279, MATCH(1, ('WIP-FDN'!$B$8:$B$279=B105)*1, 0))), "")</f>
        <v/>
      </c>
      <c r="AA105" s="29" t="str">
        <f t="array" ref="AA105">IF((AC105&lt;&gt;"")*(AD105=""), "WIP", IF((AC105&lt;&gt;"")*(AD105&lt;&gt;""), "Completed", ""))</f>
        <v/>
      </c>
      <c r="AB105" s="9" t="str" cm="1">
        <f t="array" ref="AB105">IFERROR(INDEX('WIP-FDN'!$N$8:$N$279, MATCH(1, ('WIP-FDN'!$B$8:$B$279='Master Sheet '!B105)*1, 0)), "")</f>
        <v/>
      </c>
      <c r="AC105" s="81" t="str" cm="1">
        <f t="array" ref="AC105">IFERROR(IF(INDEX('WIP-FDN'!$L$8:$L$279, MATCH(1, ('WIP-FDN'!$B$8:$B$279=B105)*1, 0)) = "", "", INDEX('WIP-FDN'!$L$8:$L$279, MATCH(1, ('WIP-FDN'!$B$8:$B$279=B105)*1, 0))), "")</f>
        <v/>
      </c>
      <c r="AD105" s="81" t="str" cm="1">
        <f t="array" ref="AD105">IFERROR(IF(INDEX('WIP-FDN'!$M$8:$M$279, MATCH(1, ('WIP-FDN'!$B$8:$B$279=B105)*1, 0)) = "", "", INDEX('WIP-FDN'!$M$8:$M$279, MATCH(1, ('WIP-FDN'!$B$8:$B$279=B105)*1, 0))), "")</f>
        <v/>
      </c>
      <c r="AE105" s="9" t="str">
        <f t="shared" si="8"/>
        <v/>
      </c>
      <c r="AF105" s="9" t="str">
        <f>IFERROR(INDEX('WIP-ERC'!$E$8:$E$275,MATCH(B105, 'WIP-ERC'!$B$8:$B$275,0)),"")</f>
        <v/>
      </c>
      <c r="AG105" s="81" t="str">
        <f>IFERROR(IF(INDEX('WIP-ERC'!$G$8:$G$275,MATCH(B105,'WIP-ERC'!$B$8:$B$275,0))="","",(INDEX('WIP-ERC'!$G$8:$G$275,MATCH(B105,'WIP-ERC'!$B$8:$B$275,0)))),"")</f>
        <v/>
      </c>
      <c r="AH105" s="81" t="str">
        <f>IFERROR(IF(INDEX('WIP-ERC'!$H$8:$H$275,MATCH(B105,'WIP-ERC'!$B$8:$B$275,0))="","",(INDEX('WIP-ERC'!$H$8:$H$275,MATCH(B105,'WIP-ERC'!$B$8:$B$275,0)))),"")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50" t="str">
        <f t="shared" si="6"/>
        <v>A(00-02)+00</v>
      </c>
      <c r="BE105" s="334"/>
      <c r="BF105" s="334"/>
      <c r="BG105" s="334"/>
      <c r="BI105" s="9" t="str">
        <f>IFERROR(INDEX('WIP-FDN'!$D$8:$D$279,MATCH(B105, 'WIP-FDN'!$B$8:$B$279,0)),"")</f>
        <v/>
      </c>
      <c r="BJ105" s="34" t="str">
        <v/>
      </c>
      <c r="BK105" s="34"/>
    </row>
    <row r="106" spans="1:63" s="93" customFormat="1" ht="17.5" x14ac:dyDescent="0.35">
      <c r="A106" s="347">
        <f t="shared" si="7"/>
        <v>87</v>
      </c>
      <c r="B106" s="30" t="s">
        <v>609</v>
      </c>
      <c r="C106" s="30" t="s">
        <v>833</v>
      </c>
      <c r="D106" s="56" t="s">
        <v>1290</v>
      </c>
      <c r="E106" s="96">
        <v>321</v>
      </c>
      <c r="F106" s="96">
        <v>321</v>
      </c>
      <c r="G106" s="26" t="str">
        <f>IFERROR(INDEX('WIP-FDN'!$D$8:$D$279,MATCH('Master Sheet '!B106, 'WIP-FDN'!$B$8:$B$279,0)),"")</f>
        <v/>
      </c>
      <c r="H106" s="29"/>
      <c r="I106" s="27"/>
      <c r="J106" s="27"/>
      <c r="K106" s="27"/>
      <c r="L106" s="27"/>
      <c r="M106" s="26" t="s">
        <v>53</v>
      </c>
      <c r="N106" s="27" t="s">
        <v>172</v>
      </c>
      <c r="O106" s="94" t="s">
        <v>1109</v>
      </c>
      <c r="P106" s="26" t="s">
        <v>53</v>
      </c>
      <c r="Q106" s="27" t="s">
        <v>172</v>
      </c>
      <c r="R106" s="94" t="s">
        <v>1109</v>
      </c>
      <c r="S106" s="359" t="s">
        <v>53</v>
      </c>
      <c r="T106" s="27" t="s">
        <v>172</v>
      </c>
      <c r="U106" s="360">
        <v>45726</v>
      </c>
      <c r="V106" s="34"/>
      <c r="W106" s="29" t="str">
        <f t="array" ref="W106">IF((Y106&lt;&gt;"")*(Z106=""), "WIP", IF((Y106&lt;&gt;"")*(Z106&lt;&gt;""), "Completed", ""))</f>
        <v/>
      </c>
      <c r="X106" s="9" t="str" cm="1">
        <f t="array" ref="X106">IFERROR(INDEX('WIP-FDN'!$E$8:$E$279, MATCH(1, ('WIP-FDN'!$B$8:$B$279='Master Sheet '!B106)*1, 0)), "")</f>
        <v/>
      </c>
      <c r="Y106" s="81" t="str" cm="1">
        <f t="array" ref="Y106">IFERROR(IF(INDEX('WIP-FDN'!$G$8:$G$279, MATCH(1, ('WIP-FDN'!$B$8:$B$279=B106)*1, 0)) = "", "", INDEX('WIP-FDN'!$G$8:$G$279, MATCH(1, ('WIP-FDN'!$B$8:$B$279=B106)*1, 0))), "")</f>
        <v/>
      </c>
      <c r="Z106" s="81" t="str" cm="1">
        <f t="array" ref="Z106">IFERROR(IF(INDEX('WIP-FDN'!$H$8:$H$279, MATCH(1, ('WIP-FDN'!$B$8:$B$279=B106)*1, 0)) = "", "", INDEX('WIP-FDN'!$H$8:$H$279, MATCH(1, ('WIP-FDN'!$B$8:$B$279=B106)*1, 0))), "")</f>
        <v/>
      </c>
      <c r="AA106" s="29" t="str">
        <f t="array" ref="AA106">IF((AC106&lt;&gt;"")*(AD106=""), "WIP", IF((AC106&lt;&gt;"")*(AD106&lt;&gt;""), "Completed", ""))</f>
        <v/>
      </c>
      <c r="AB106" s="9" t="str" cm="1">
        <f t="array" ref="AB106">IFERROR(INDEX('WIP-FDN'!$N$8:$N$279, MATCH(1, ('WIP-FDN'!$B$8:$B$279='Master Sheet '!B106)*1, 0)), "")</f>
        <v/>
      </c>
      <c r="AC106" s="81" t="str" cm="1">
        <f t="array" ref="AC106">IFERROR(IF(INDEX('WIP-FDN'!$L$8:$L$279, MATCH(1, ('WIP-FDN'!$B$8:$B$279=B106)*1, 0)) = "", "", INDEX('WIP-FDN'!$L$8:$L$279, MATCH(1, ('WIP-FDN'!$B$8:$B$279=B106)*1, 0))), "")</f>
        <v/>
      </c>
      <c r="AD106" s="81" t="str" cm="1">
        <f t="array" ref="AD106">IFERROR(IF(INDEX('WIP-FDN'!$M$8:$M$279, MATCH(1, ('WIP-FDN'!$B$8:$B$279=B106)*1, 0)) = "", "", INDEX('WIP-FDN'!$M$8:$M$279, MATCH(1, ('WIP-FDN'!$B$8:$B$279=B106)*1, 0))), "")</f>
        <v/>
      </c>
      <c r="AE106" s="9" t="str">
        <f t="shared" si="8"/>
        <v/>
      </c>
      <c r="AF106" s="9" t="str">
        <f>IFERROR(INDEX('WIP-ERC'!$E$8:$E$275,MATCH(B106, 'WIP-ERC'!$B$8:$B$275,0)),"")</f>
        <v/>
      </c>
      <c r="AG106" s="81" t="str">
        <f>IFERROR(IF(INDEX('WIP-ERC'!$G$8:$G$275,MATCH(B106,'WIP-ERC'!$B$8:$B$275,0))="","",(INDEX('WIP-ERC'!$G$8:$G$275,MATCH(B106,'WIP-ERC'!$B$8:$B$275,0)))),"")</f>
        <v/>
      </c>
      <c r="AH106" s="81" t="str">
        <f>IFERROR(IF(INDEX('WIP-ERC'!$H$8:$H$275,MATCH(B106,'WIP-ERC'!$B$8:$B$275,0))="","",(INDEX('WIP-ERC'!$H$8:$H$275,MATCH(B106,'WIP-ERC'!$B$8:$B$275,0)))),"")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50" t="str">
        <f t="shared" si="6"/>
        <v>D(30-45)+00</v>
      </c>
      <c r="BE106" s="334"/>
      <c r="BF106" s="334"/>
      <c r="BG106" s="334"/>
      <c r="BI106" s="9" t="str">
        <f>IFERROR(INDEX('WIP-FDN'!$D$8:$D$279,MATCH(B106, 'WIP-FDN'!$B$8:$B$279,0)),"")</f>
        <v/>
      </c>
      <c r="BJ106" s="34" t="str">
        <v/>
      </c>
      <c r="BK106" s="34"/>
    </row>
    <row r="107" spans="1:63" s="93" customFormat="1" ht="17.5" x14ac:dyDescent="0.35">
      <c r="A107" s="347">
        <f t="shared" si="7"/>
        <v>88</v>
      </c>
      <c r="B107" s="30" t="s">
        <v>667</v>
      </c>
      <c r="C107" s="30" t="s">
        <v>904</v>
      </c>
      <c r="D107" s="56" t="s">
        <v>1241</v>
      </c>
      <c r="E107" s="96">
        <v>234.6</v>
      </c>
      <c r="F107" s="96">
        <v>234.6</v>
      </c>
      <c r="G107" s="26" t="str">
        <f>IFERROR(INDEX('WIP-FDN'!$D$8:$D$279,MATCH('Master Sheet '!B107, 'WIP-FDN'!$B$8:$B$279,0)),"")</f>
        <v/>
      </c>
      <c r="H107" s="29">
        <v>2</v>
      </c>
      <c r="I107" s="27"/>
      <c r="J107" s="27"/>
      <c r="K107" s="27"/>
      <c r="L107" s="27"/>
      <c r="M107" s="26" t="s">
        <v>53</v>
      </c>
      <c r="N107" s="27" t="s">
        <v>172</v>
      </c>
      <c r="O107" s="94" t="s">
        <v>1109</v>
      </c>
      <c r="P107" s="26" t="s">
        <v>53</v>
      </c>
      <c r="Q107" s="27" t="s">
        <v>172</v>
      </c>
      <c r="R107" s="94" t="s">
        <v>1109</v>
      </c>
      <c r="S107" s="359" t="s">
        <v>53</v>
      </c>
      <c r="T107" s="27" t="s">
        <v>172</v>
      </c>
      <c r="U107" s="360">
        <v>45726</v>
      </c>
      <c r="V107" s="34"/>
      <c r="W107" s="29" t="str">
        <f t="array" ref="W107">IF((Y107&lt;&gt;"")*(Z107=""), "WIP", IF((Y107&lt;&gt;"")*(Z107&lt;&gt;""), "Completed", ""))</f>
        <v/>
      </c>
      <c r="X107" s="9" t="str" cm="1">
        <f t="array" ref="X107">IFERROR(INDEX('WIP-FDN'!$E$8:$E$279, MATCH(1, ('WIP-FDN'!$B$8:$B$279='Master Sheet '!B107)*1, 0)), "")</f>
        <v/>
      </c>
      <c r="Y107" s="81" t="str" cm="1">
        <f t="array" ref="Y107">IFERROR(IF(INDEX('WIP-FDN'!$G$8:$G$279, MATCH(1, ('WIP-FDN'!$B$8:$B$279=B107)*1, 0)) = "", "", INDEX('WIP-FDN'!$G$8:$G$279, MATCH(1, ('WIP-FDN'!$B$8:$B$279=B107)*1, 0))), "")</f>
        <v/>
      </c>
      <c r="Z107" s="81" t="str" cm="1">
        <f t="array" ref="Z107">IFERROR(IF(INDEX('WIP-FDN'!$H$8:$H$279, MATCH(1, ('WIP-FDN'!$B$8:$B$279=B107)*1, 0)) = "", "", INDEX('WIP-FDN'!$H$8:$H$279, MATCH(1, ('WIP-FDN'!$B$8:$B$279=B107)*1, 0))), "")</f>
        <v/>
      </c>
      <c r="AA107" s="29" t="str">
        <f t="array" ref="AA107">IF((AC107&lt;&gt;"")*(AD107=""), "WIP", IF((AC107&lt;&gt;"")*(AD107&lt;&gt;""), "Completed", ""))</f>
        <v/>
      </c>
      <c r="AB107" s="9" t="str" cm="1">
        <f t="array" ref="AB107">IFERROR(INDEX('WIP-FDN'!$N$8:$N$279, MATCH(1, ('WIP-FDN'!$B$8:$B$279='Master Sheet '!B107)*1, 0)), "")</f>
        <v/>
      </c>
      <c r="AC107" s="81" t="str" cm="1">
        <f t="array" ref="AC107">IFERROR(IF(INDEX('WIP-FDN'!$L$8:$L$279, MATCH(1, ('WIP-FDN'!$B$8:$B$279=B107)*1, 0)) = "", "", INDEX('WIP-FDN'!$L$8:$L$279, MATCH(1, ('WIP-FDN'!$B$8:$B$279=B107)*1, 0))), "")</f>
        <v/>
      </c>
      <c r="AD107" s="81" t="str" cm="1">
        <f t="array" ref="AD107">IFERROR(IF(INDEX('WIP-FDN'!$M$8:$M$279, MATCH(1, ('WIP-FDN'!$B$8:$B$279=B107)*1, 0)) = "", "", INDEX('WIP-FDN'!$M$8:$M$279, MATCH(1, ('WIP-FDN'!$B$8:$B$279=B107)*1, 0))), "")</f>
        <v/>
      </c>
      <c r="AE107" s="9" t="str">
        <f t="shared" si="8"/>
        <v/>
      </c>
      <c r="AF107" s="9" t="str">
        <f>IFERROR(INDEX('WIP-ERC'!$E$8:$E$275,MATCH(B107, 'WIP-ERC'!$B$8:$B$275,0)),"")</f>
        <v/>
      </c>
      <c r="AG107" s="81" t="str">
        <f>IFERROR(IF(INDEX('WIP-ERC'!$G$8:$G$275,MATCH(B107,'WIP-ERC'!$B$8:$B$275,0))="","",(INDEX('WIP-ERC'!$G$8:$G$275,MATCH(B107,'WIP-ERC'!$B$8:$B$275,0)))),"")</f>
        <v/>
      </c>
      <c r="AH107" s="81" t="str">
        <f>IFERROR(IF(INDEX('WIP-ERC'!$H$8:$H$275,MATCH(B107,'WIP-ERC'!$B$8:$B$275,0))="","",(INDEX('WIP-ERC'!$H$8:$H$275,MATCH(B107,'WIP-ERC'!$B$8:$B$275,0)))),"")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50" t="str">
        <f t="shared" si="6"/>
        <v>D(45-60)+03_2RC</v>
      </c>
      <c r="BE107" s="334"/>
      <c r="BF107" s="334"/>
      <c r="BG107" s="334"/>
      <c r="BI107" s="9" t="str">
        <f>IFERROR(INDEX('WIP-FDN'!$D$8:$D$279,MATCH(B107, 'WIP-FDN'!$B$8:$B$279,0)),"")</f>
        <v/>
      </c>
      <c r="BJ107" s="34" t="str">
        <v/>
      </c>
      <c r="BK107" s="34"/>
    </row>
    <row r="108" spans="1:63" s="93" customFormat="1" ht="17.5" x14ac:dyDescent="0.35">
      <c r="A108" s="347">
        <f t="shared" si="7"/>
        <v>89</v>
      </c>
      <c r="B108" s="30" t="s">
        <v>927</v>
      </c>
      <c r="C108" s="30" t="s">
        <v>933</v>
      </c>
      <c r="D108" s="56" t="s">
        <v>1242</v>
      </c>
      <c r="E108" s="96">
        <v>252.2</v>
      </c>
      <c r="F108" s="96">
        <v>252.2</v>
      </c>
      <c r="G108" s="26" t="str">
        <f>IFERROR(INDEX('WIP-FDN'!$D$8:$D$279,MATCH('Master Sheet '!B108, 'WIP-FDN'!$B$8:$B$279,0)),"")</f>
        <v/>
      </c>
      <c r="H108" s="29"/>
      <c r="I108" s="27"/>
      <c r="J108" s="27"/>
      <c r="K108" s="27"/>
      <c r="L108" s="27"/>
      <c r="M108" s="26" t="s">
        <v>53</v>
      </c>
      <c r="N108" s="27" t="s">
        <v>172</v>
      </c>
      <c r="O108" s="94" t="s">
        <v>1109</v>
      </c>
      <c r="P108" s="26" t="s">
        <v>53</v>
      </c>
      <c r="Q108" s="27" t="s">
        <v>172</v>
      </c>
      <c r="R108" s="94" t="s">
        <v>1109</v>
      </c>
      <c r="S108" s="359" t="s">
        <v>53</v>
      </c>
      <c r="T108" s="27" t="s">
        <v>172</v>
      </c>
      <c r="U108" s="360">
        <v>45726</v>
      </c>
      <c r="V108" s="34"/>
      <c r="W108" s="29" t="str">
        <f t="array" ref="W108">IF((Y108&lt;&gt;"")*(Z108=""), "WIP", IF((Y108&lt;&gt;"")*(Z108&lt;&gt;""), "Completed", ""))</f>
        <v/>
      </c>
      <c r="X108" s="9" t="str" cm="1">
        <f t="array" ref="X108">IFERROR(INDEX('WIP-FDN'!$E$8:$E$279, MATCH(1, ('WIP-FDN'!$B$8:$B$279='Master Sheet '!B108)*1, 0)), "")</f>
        <v/>
      </c>
      <c r="Y108" s="81" t="str" cm="1">
        <f t="array" ref="Y108">IFERROR(IF(INDEX('WIP-FDN'!$G$8:$G$279, MATCH(1, ('WIP-FDN'!$B$8:$B$279=B108)*1, 0)) = "", "", INDEX('WIP-FDN'!$G$8:$G$279, MATCH(1, ('WIP-FDN'!$B$8:$B$279=B108)*1, 0))), "")</f>
        <v/>
      </c>
      <c r="Z108" s="81" t="str" cm="1">
        <f t="array" ref="Z108">IFERROR(IF(INDEX('WIP-FDN'!$H$8:$H$279, MATCH(1, ('WIP-FDN'!$B$8:$B$279=B108)*1, 0)) = "", "", INDEX('WIP-FDN'!$H$8:$H$279, MATCH(1, ('WIP-FDN'!$B$8:$B$279=B108)*1, 0))), "")</f>
        <v/>
      </c>
      <c r="AA108" s="29" t="str">
        <f t="array" ref="AA108">IF((AC108&lt;&gt;"")*(AD108=""), "WIP", IF((AC108&lt;&gt;"")*(AD108&lt;&gt;""), "Completed", ""))</f>
        <v/>
      </c>
      <c r="AB108" s="9" t="str" cm="1">
        <f t="array" ref="AB108">IFERROR(INDEX('WIP-FDN'!$N$8:$N$279, MATCH(1, ('WIP-FDN'!$B$8:$B$279='Master Sheet '!B108)*1, 0)), "")</f>
        <v/>
      </c>
      <c r="AC108" s="81" t="str" cm="1">
        <f t="array" ref="AC108">IFERROR(IF(INDEX('WIP-FDN'!$L$8:$L$279, MATCH(1, ('WIP-FDN'!$B$8:$B$279=B108)*1, 0)) = "", "", INDEX('WIP-FDN'!$L$8:$L$279, MATCH(1, ('WIP-FDN'!$B$8:$B$279=B108)*1, 0))), "")</f>
        <v/>
      </c>
      <c r="AD108" s="81" t="str" cm="1">
        <f t="array" ref="AD108">IFERROR(IF(INDEX('WIP-FDN'!$M$8:$M$279, MATCH(1, ('WIP-FDN'!$B$8:$B$279=B108)*1, 0)) = "", "", INDEX('WIP-FDN'!$M$8:$M$279, MATCH(1, ('WIP-FDN'!$B$8:$B$279=B108)*1, 0))), "")</f>
        <v/>
      </c>
      <c r="AE108" s="9" t="str">
        <f t="shared" si="8"/>
        <v/>
      </c>
      <c r="AF108" s="9" t="str">
        <f>IFERROR(INDEX('WIP-ERC'!$E$8:$E$275,MATCH(B108, 'WIP-ERC'!$B$8:$B$275,0)),"")</f>
        <v/>
      </c>
      <c r="AG108" s="81" t="str">
        <f>IFERROR(IF(INDEX('WIP-ERC'!$G$8:$G$275,MATCH(B108,'WIP-ERC'!$B$8:$B$275,0))="","",(INDEX('WIP-ERC'!$G$8:$G$275,MATCH(B108,'WIP-ERC'!$B$8:$B$275,0)))),"")</f>
        <v/>
      </c>
      <c r="AH108" s="81" t="str">
        <f>IFERROR(IF(INDEX('WIP-ERC'!$H$8:$H$275,MATCH(B108,'WIP-ERC'!$B$8:$B$275,0))="","",(INDEX('WIP-ERC'!$H$8:$H$275,MATCH(B108,'WIP-ERC'!$B$8:$B$275,0)))),"")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50" t="str">
        <f t="shared" si="6"/>
        <v>C(15-22)+03</v>
      </c>
      <c r="BE108" s="334"/>
      <c r="BF108" s="334"/>
      <c r="BG108" s="334"/>
      <c r="BI108" s="9" t="str">
        <f>IFERROR(INDEX('WIP-FDN'!$D$8:$D$279,MATCH(B108, 'WIP-FDN'!$B$8:$B$279,0)),"")</f>
        <v/>
      </c>
      <c r="BJ108" s="34" t="str">
        <v/>
      </c>
      <c r="BK108" s="34"/>
    </row>
    <row r="109" spans="1:63" s="93" customFormat="1" ht="17.5" x14ac:dyDescent="0.35">
      <c r="A109" s="347">
        <f t="shared" si="7"/>
        <v>90</v>
      </c>
      <c r="B109" s="30" t="s">
        <v>614</v>
      </c>
      <c r="C109" s="30" t="s">
        <v>833</v>
      </c>
      <c r="D109" s="56" t="s">
        <v>1243</v>
      </c>
      <c r="E109" s="96">
        <v>148.19999999999999</v>
      </c>
      <c r="F109" s="96">
        <v>148.19999999999999</v>
      </c>
      <c r="G109" s="26" t="str">
        <f>IFERROR(INDEX('WIP-FDN'!$D$8:$D$279,MATCH('Master Sheet '!B109, 'WIP-FDN'!$B$8:$B$279,0)),"")</f>
        <v/>
      </c>
      <c r="H109" s="29"/>
      <c r="I109" s="27"/>
      <c r="J109" s="27"/>
      <c r="K109" s="27"/>
      <c r="L109" s="27"/>
      <c r="M109" s="26" t="s">
        <v>53</v>
      </c>
      <c r="N109" s="27" t="s">
        <v>172</v>
      </c>
      <c r="O109" s="94" t="s">
        <v>1109</v>
      </c>
      <c r="P109" s="26" t="s">
        <v>53</v>
      </c>
      <c r="Q109" s="27" t="s">
        <v>172</v>
      </c>
      <c r="R109" s="94" t="s">
        <v>1109</v>
      </c>
      <c r="S109" s="359" t="s">
        <v>53</v>
      </c>
      <c r="T109" s="27" t="s">
        <v>172</v>
      </c>
      <c r="U109" s="360">
        <v>45726</v>
      </c>
      <c r="V109" s="34"/>
      <c r="W109" s="29" t="str">
        <f t="array" ref="W109">IF((Y109&lt;&gt;"")*(Z109=""), "WIP", IF((Y109&lt;&gt;"")*(Z109&lt;&gt;""), "Completed", ""))</f>
        <v/>
      </c>
      <c r="X109" s="9" t="str" cm="1">
        <f t="array" ref="X109">IFERROR(INDEX('WIP-FDN'!$E$8:$E$279, MATCH(1, ('WIP-FDN'!$B$8:$B$279='Master Sheet '!B109)*1, 0)), "")</f>
        <v/>
      </c>
      <c r="Y109" s="81" t="str" cm="1">
        <f t="array" ref="Y109">IFERROR(IF(INDEX('WIP-FDN'!$G$8:$G$279, MATCH(1, ('WIP-FDN'!$B$8:$B$279=B109)*1, 0)) = "", "", INDEX('WIP-FDN'!$G$8:$G$279, MATCH(1, ('WIP-FDN'!$B$8:$B$279=B109)*1, 0))), "")</f>
        <v/>
      </c>
      <c r="Z109" s="81" t="str" cm="1">
        <f t="array" ref="Z109">IFERROR(IF(INDEX('WIP-FDN'!$H$8:$H$279, MATCH(1, ('WIP-FDN'!$B$8:$B$279=B109)*1, 0)) = "", "", INDEX('WIP-FDN'!$H$8:$H$279, MATCH(1, ('WIP-FDN'!$B$8:$B$279=B109)*1, 0))), "")</f>
        <v/>
      </c>
      <c r="AA109" s="29" t="str">
        <f t="array" ref="AA109">IF((AC109&lt;&gt;"")*(AD109=""), "WIP", IF((AC109&lt;&gt;"")*(AD109&lt;&gt;""), "Completed", ""))</f>
        <v/>
      </c>
      <c r="AB109" s="9" t="str" cm="1">
        <f t="array" ref="AB109">IFERROR(INDEX('WIP-FDN'!$N$8:$N$279, MATCH(1, ('WIP-FDN'!$B$8:$B$279='Master Sheet '!B109)*1, 0)), "")</f>
        <v/>
      </c>
      <c r="AC109" s="81" t="str" cm="1">
        <f t="array" ref="AC109">IFERROR(IF(INDEX('WIP-FDN'!$L$8:$L$279, MATCH(1, ('WIP-FDN'!$B$8:$B$279=B109)*1, 0)) = "", "", INDEX('WIP-FDN'!$L$8:$L$279, MATCH(1, ('WIP-FDN'!$B$8:$B$279=B109)*1, 0))), "")</f>
        <v/>
      </c>
      <c r="AD109" s="81" t="str" cm="1">
        <f t="array" ref="AD109">IFERROR(IF(INDEX('WIP-FDN'!$M$8:$M$279, MATCH(1, ('WIP-FDN'!$B$8:$B$279=B109)*1, 0)) = "", "", INDEX('WIP-FDN'!$M$8:$M$279, MATCH(1, ('WIP-FDN'!$B$8:$B$279=B109)*1, 0))), "")</f>
        <v/>
      </c>
      <c r="AE109" s="9" t="str">
        <f t="shared" si="8"/>
        <v/>
      </c>
      <c r="AF109" s="9" t="str">
        <f>IFERROR(INDEX('WIP-ERC'!$E$8:$E$275,MATCH(B109, 'WIP-ERC'!$B$8:$B$275,0)),"")</f>
        <v/>
      </c>
      <c r="AG109" s="81" t="str">
        <f>IFERROR(IF(INDEX('WIP-ERC'!$G$8:$G$275,MATCH(B109,'WIP-ERC'!$B$8:$B$275,0))="","",(INDEX('WIP-ERC'!$G$8:$G$275,MATCH(B109,'WIP-ERC'!$B$8:$B$275,0)))),"")</f>
        <v/>
      </c>
      <c r="AH109" s="81" t="str">
        <f>IFERROR(IF(INDEX('WIP-ERC'!$H$8:$H$275,MATCH(B109,'WIP-ERC'!$B$8:$B$275,0))="","",(INDEX('WIP-ERC'!$H$8:$H$275,MATCH(B109,'WIP-ERC'!$B$8:$B$275,0)))),"")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50" t="str">
        <f t="shared" si="6"/>
        <v>D(30-45)+00</v>
      </c>
      <c r="BE109" s="334"/>
      <c r="BF109" s="334"/>
      <c r="BG109" s="334"/>
      <c r="BI109" s="9" t="str">
        <f>IFERROR(INDEX('WIP-FDN'!$D$8:$D$279,MATCH(B109, 'WIP-FDN'!$B$8:$B$279,0)),"")</f>
        <v/>
      </c>
      <c r="BJ109" s="34" t="str">
        <v/>
      </c>
      <c r="BK109" s="34"/>
    </row>
    <row r="110" spans="1:63" s="93" customFormat="1" ht="17.5" x14ac:dyDescent="0.35">
      <c r="A110" s="347">
        <f t="shared" si="7"/>
        <v>91</v>
      </c>
      <c r="B110" s="30" t="s">
        <v>615</v>
      </c>
      <c r="C110" s="30" t="s">
        <v>820</v>
      </c>
      <c r="D110" s="56" t="s">
        <v>928</v>
      </c>
      <c r="E110" s="96">
        <v>238</v>
      </c>
      <c r="F110" s="96">
        <v>238</v>
      </c>
      <c r="G110" s="26" t="str">
        <f>IFERROR(INDEX('WIP-FDN'!$D$8:$D$279,MATCH('Master Sheet '!B110, 'WIP-FDN'!$B$8:$B$279,0)),"")</f>
        <v/>
      </c>
      <c r="H110" s="29"/>
      <c r="I110" s="27" t="s">
        <v>1137</v>
      </c>
      <c r="J110" s="27"/>
      <c r="K110" s="27"/>
      <c r="L110" s="27"/>
      <c r="M110" s="26" t="s">
        <v>53</v>
      </c>
      <c r="N110" s="27" t="s">
        <v>172</v>
      </c>
      <c r="O110" s="94" t="s">
        <v>1109</v>
      </c>
      <c r="P110" s="26" t="s">
        <v>53</v>
      </c>
      <c r="Q110" s="27" t="s">
        <v>172</v>
      </c>
      <c r="R110" s="94" t="s">
        <v>1109</v>
      </c>
      <c r="S110" s="359" t="s">
        <v>53</v>
      </c>
      <c r="T110" s="27" t="s">
        <v>172</v>
      </c>
      <c r="U110" s="360">
        <v>45726</v>
      </c>
      <c r="V110" s="34"/>
      <c r="W110" s="29" t="str">
        <f t="array" ref="W110">IF((Y110&lt;&gt;"")*(Z110=""), "WIP", IF((Y110&lt;&gt;"")*(Z110&lt;&gt;""), "Completed", ""))</f>
        <v/>
      </c>
      <c r="X110" s="9" t="str" cm="1">
        <f t="array" ref="X110">IFERROR(INDEX('WIP-FDN'!$E$8:$E$279, MATCH(1, ('WIP-FDN'!$B$8:$B$279='Master Sheet '!B110)*1, 0)), "")</f>
        <v/>
      </c>
      <c r="Y110" s="81" t="str" cm="1">
        <f t="array" ref="Y110">IFERROR(IF(INDEX('WIP-FDN'!$G$8:$G$279, MATCH(1, ('WIP-FDN'!$B$8:$B$279=B110)*1, 0)) = "", "", INDEX('WIP-FDN'!$G$8:$G$279, MATCH(1, ('WIP-FDN'!$B$8:$B$279=B110)*1, 0))), "")</f>
        <v/>
      </c>
      <c r="Z110" s="81" t="str" cm="1">
        <f t="array" ref="Z110">IFERROR(IF(INDEX('WIP-FDN'!$H$8:$H$279, MATCH(1, ('WIP-FDN'!$B$8:$B$279=B110)*1, 0)) = "", "", INDEX('WIP-FDN'!$H$8:$H$279, MATCH(1, ('WIP-FDN'!$B$8:$B$279=B110)*1, 0))), "")</f>
        <v/>
      </c>
      <c r="AA110" s="29" t="str">
        <f t="array" ref="AA110">IF((AC110&lt;&gt;"")*(AD110=""), "WIP", IF((AC110&lt;&gt;"")*(AD110&lt;&gt;""), "Completed", ""))</f>
        <v/>
      </c>
      <c r="AB110" s="9" t="str" cm="1">
        <f t="array" ref="AB110">IFERROR(INDEX('WIP-FDN'!$N$8:$N$279, MATCH(1, ('WIP-FDN'!$B$8:$B$279='Master Sheet '!B110)*1, 0)), "")</f>
        <v/>
      </c>
      <c r="AC110" s="81" t="str" cm="1">
        <f t="array" ref="AC110">IFERROR(IF(INDEX('WIP-FDN'!$L$8:$L$279, MATCH(1, ('WIP-FDN'!$B$8:$B$279=B110)*1, 0)) = "", "", INDEX('WIP-FDN'!$L$8:$L$279, MATCH(1, ('WIP-FDN'!$B$8:$B$279=B110)*1, 0))), "")</f>
        <v/>
      </c>
      <c r="AD110" s="81" t="str" cm="1">
        <f t="array" ref="AD110">IFERROR(IF(INDEX('WIP-FDN'!$M$8:$M$279, MATCH(1, ('WIP-FDN'!$B$8:$B$279=B110)*1, 0)) = "", "", INDEX('WIP-FDN'!$M$8:$M$279, MATCH(1, ('WIP-FDN'!$B$8:$B$279=B110)*1, 0))), "")</f>
        <v/>
      </c>
      <c r="AE110" s="9" t="str">
        <f t="shared" si="8"/>
        <v/>
      </c>
      <c r="AF110" s="9" t="str">
        <f>IFERROR(INDEX('WIP-ERC'!$E$8:$E$275,MATCH(B110, 'WIP-ERC'!$B$8:$B$275,0)),"")</f>
        <v/>
      </c>
      <c r="AG110" s="81" t="str">
        <f>IFERROR(IF(INDEX('WIP-ERC'!$G$8:$G$275,MATCH(B110,'WIP-ERC'!$B$8:$B$275,0))="","",(INDEX('WIP-ERC'!$G$8:$G$275,MATCH(B110,'WIP-ERC'!$B$8:$B$275,0)))),"")</f>
        <v/>
      </c>
      <c r="AH110" s="81" t="str">
        <f>IFERROR(IF(INDEX('WIP-ERC'!$H$8:$H$275,MATCH(B110,'WIP-ERC'!$B$8:$B$275,0))="","",(INDEX('WIP-ERC'!$H$8:$H$275,MATCH(B110,'WIP-ERC'!$B$8:$B$275,0)))),"")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50" t="str">
        <f t="shared" si="6"/>
        <v>D(45-60)+00</v>
      </c>
      <c r="BE110" s="334"/>
      <c r="BF110" s="334"/>
      <c r="BG110" s="334"/>
      <c r="BI110" s="9" t="str">
        <f>IFERROR(INDEX('WIP-FDN'!$D$8:$D$279,MATCH(B110, 'WIP-FDN'!$B$8:$B$279,0)),"")</f>
        <v/>
      </c>
      <c r="BJ110" s="34" t="str">
        <v/>
      </c>
      <c r="BK110" s="34"/>
    </row>
    <row r="111" spans="1:63" s="93" customFormat="1" ht="17.5" x14ac:dyDescent="0.35">
      <c r="A111" s="347">
        <f t="shared" si="7"/>
        <v>92</v>
      </c>
      <c r="B111" s="30" t="s">
        <v>652</v>
      </c>
      <c r="C111" s="30" t="s">
        <v>833</v>
      </c>
      <c r="D111" s="56" t="s">
        <v>929</v>
      </c>
      <c r="E111" s="96">
        <v>370.4</v>
      </c>
      <c r="F111" s="96">
        <v>370.4</v>
      </c>
      <c r="G111" s="26" t="str">
        <f>IFERROR(INDEX('WIP-FDN'!$D$8:$D$279,MATCH('Master Sheet '!B111, 'WIP-FDN'!$B$8:$B$279,0)),"")</f>
        <v/>
      </c>
      <c r="H111" s="29"/>
      <c r="I111" s="27" t="s">
        <v>1137</v>
      </c>
      <c r="J111" s="27"/>
      <c r="K111" s="27"/>
      <c r="L111" s="27"/>
      <c r="M111" s="26" t="s">
        <v>53</v>
      </c>
      <c r="N111" s="27" t="s">
        <v>172</v>
      </c>
      <c r="O111" s="94" t="s">
        <v>1109</v>
      </c>
      <c r="P111" s="26" t="s">
        <v>53</v>
      </c>
      <c r="Q111" s="27" t="s">
        <v>172</v>
      </c>
      <c r="R111" s="94" t="s">
        <v>1109</v>
      </c>
      <c r="S111" s="359" t="s">
        <v>53</v>
      </c>
      <c r="T111" s="27" t="s">
        <v>172</v>
      </c>
      <c r="U111" s="360">
        <v>45726</v>
      </c>
      <c r="V111" s="34"/>
      <c r="W111" s="29" t="str">
        <f t="array" ref="W111">IF((Y111&lt;&gt;"")*(Z111=""), "WIP", IF((Y111&lt;&gt;"")*(Z111&lt;&gt;""), "Completed", ""))</f>
        <v/>
      </c>
      <c r="X111" s="9" t="str" cm="1">
        <f t="array" ref="X111">IFERROR(INDEX('WIP-FDN'!$E$8:$E$279, MATCH(1, ('WIP-FDN'!$B$8:$B$279='Master Sheet '!B111)*1, 0)), "")</f>
        <v/>
      </c>
      <c r="Y111" s="81" t="str" cm="1">
        <f t="array" ref="Y111">IFERROR(IF(INDEX('WIP-FDN'!$G$8:$G$279, MATCH(1, ('WIP-FDN'!$B$8:$B$279=B111)*1, 0)) = "", "", INDEX('WIP-FDN'!$G$8:$G$279, MATCH(1, ('WIP-FDN'!$B$8:$B$279=B111)*1, 0))), "")</f>
        <v/>
      </c>
      <c r="Z111" s="81" t="str" cm="1">
        <f t="array" ref="Z111">IFERROR(IF(INDEX('WIP-FDN'!$H$8:$H$279, MATCH(1, ('WIP-FDN'!$B$8:$B$279=B111)*1, 0)) = "", "", INDEX('WIP-FDN'!$H$8:$H$279, MATCH(1, ('WIP-FDN'!$B$8:$B$279=B111)*1, 0))), "")</f>
        <v/>
      </c>
      <c r="AA111" s="29" t="str">
        <f t="array" ref="AA111">IF((AC111&lt;&gt;"")*(AD111=""), "WIP", IF((AC111&lt;&gt;"")*(AD111&lt;&gt;""), "Completed", ""))</f>
        <v/>
      </c>
      <c r="AB111" s="9" t="str" cm="1">
        <f t="array" ref="AB111">IFERROR(INDEX('WIP-FDN'!$N$8:$N$279, MATCH(1, ('WIP-FDN'!$B$8:$B$279='Master Sheet '!B111)*1, 0)), "")</f>
        <v/>
      </c>
      <c r="AC111" s="81" t="str" cm="1">
        <f t="array" ref="AC111">IFERROR(IF(INDEX('WIP-FDN'!$L$8:$L$279, MATCH(1, ('WIP-FDN'!$B$8:$B$279=B111)*1, 0)) = "", "", INDEX('WIP-FDN'!$L$8:$L$279, MATCH(1, ('WIP-FDN'!$B$8:$B$279=B111)*1, 0))), "")</f>
        <v/>
      </c>
      <c r="AD111" s="81" t="str" cm="1">
        <f t="array" ref="AD111">IFERROR(IF(INDEX('WIP-FDN'!$M$8:$M$279, MATCH(1, ('WIP-FDN'!$B$8:$B$279=B111)*1, 0)) = "", "", INDEX('WIP-FDN'!$M$8:$M$279, MATCH(1, ('WIP-FDN'!$B$8:$B$279=B111)*1, 0))), "")</f>
        <v/>
      </c>
      <c r="AE111" s="9" t="str">
        <f t="shared" si="8"/>
        <v/>
      </c>
      <c r="AF111" s="9" t="str">
        <f>IFERROR(INDEX('WIP-ERC'!$E$8:$E$275,MATCH(B111, 'WIP-ERC'!$B$8:$B$275,0)),"")</f>
        <v/>
      </c>
      <c r="AG111" s="81" t="str">
        <f>IFERROR(IF(INDEX('WIP-ERC'!$G$8:$G$275,MATCH(B111,'WIP-ERC'!$B$8:$B$275,0))="","",(INDEX('WIP-ERC'!$G$8:$G$275,MATCH(B111,'WIP-ERC'!$B$8:$B$275,0)))),"")</f>
        <v/>
      </c>
      <c r="AH111" s="81" t="str">
        <f>IFERROR(IF(INDEX('WIP-ERC'!$H$8:$H$275,MATCH(B111,'WIP-ERC'!$B$8:$B$275,0))="","",(INDEX('WIP-ERC'!$H$8:$H$275,MATCH(B111,'WIP-ERC'!$B$8:$B$275,0)))),"")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50" t="str">
        <f t="shared" si="6"/>
        <v>D(30-45)+00</v>
      </c>
      <c r="BE111" s="334"/>
      <c r="BF111" s="334"/>
      <c r="BG111" s="334"/>
      <c r="BI111" s="9" t="str">
        <f>IFERROR(INDEX('WIP-FDN'!$D$8:$D$279,MATCH(B111, 'WIP-FDN'!$B$8:$B$279,0)),"")</f>
        <v/>
      </c>
      <c r="BJ111" s="34" t="str">
        <v/>
      </c>
      <c r="BK111" s="34"/>
    </row>
    <row r="112" spans="1:63" s="93" customFormat="1" ht="17.5" x14ac:dyDescent="0.35">
      <c r="A112" s="347">
        <f t="shared" si="7"/>
        <v>93</v>
      </c>
      <c r="B112" s="30" t="s">
        <v>930</v>
      </c>
      <c r="C112" s="30" t="s">
        <v>853</v>
      </c>
      <c r="D112" s="56" t="s">
        <v>818</v>
      </c>
      <c r="E112" s="96">
        <v>400.4</v>
      </c>
      <c r="F112" s="96">
        <v>400.4</v>
      </c>
      <c r="G112" s="26" t="str">
        <f>IFERROR(INDEX('WIP-FDN'!$D$8:$D$279,MATCH('Master Sheet '!B112, 'WIP-FDN'!$B$8:$B$279,0)),"")</f>
        <v/>
      </c>
      <c r="H112" s="29"/>
      <c r="I112" s="27"/>
      <c r="J112" s="27"/>
      <c r="K112" s="27"/>
      <c r="L112" s="27"/>
      <c r="M112" s="26" t="s">
        <v>53</v>
      </c>
      <c r="N112" s="27" t="s">
        <v>172</v>
      </c>
      <c r="O112" s="94" t="s">
        <v>1109</v>
      </c>
      <c r="P112" s="26" t="s">
        <v>53</v>
      </c>
      <c r="Q112" s="27" t="s">
        <v>172</v>
      </c>
      <c r="R112" s="94" t="s">
        <v>1109</v>
      </c>
      <c r="S112" s="359" t="s">
        <v>53</v>
      </c>
      <c r="T112" s="27" t="s">
        <v>172</v>
      </c>
      <c r="U112" s="360">
        <v>45726</v>
      </c>
      <c r="V112" s="34"/>
      <c r="W112" s="29" t="str">
        <f t="array" ref="W112">IF((Y112&lt;&gt;"")*(Z112=""), "WIP", IF((Y112&lt;&gt;"")*(Z112&lt;&gt;""), "Completed", ""))</f>
        <v/>
      </c>
      <c r="X112" s="9" t="str" cm="1">
        <f t="array" ref="X112">IFERROR(INDEX('WIP-FDN'!$E$8:$E$279, MATCH(1, ('WIP-FDN'!$B$8:$B$279='Master Sheet '!B112)*1, 0)), "")</f>
        <v/>
      </c>
      <c r="Y112" s="81" t="str" cm="1">
        <f t="array" ref="Y112">IFERROR(IF(INDEX('WIP-FDN'!$G$8:$G$279, MATCH(1, ('WIP-FDN'!$B$8:$B$279=B112)*1, 0)) = "", "", INDEX('WIP-FDN'!$G$8:$G$279, MATCH(1, ('WIP-FDN'!$B$8:$B$279=B112)*1, 0))), "")</f>
        <v/>
      </c>
      <c r="Z112" s="81" t="str" cm="1">
        <f t="array" ref="Z112">IFERROR(IF(INDEX('WIP-FDN'!$H$8:$H$279, MATCH(1, ('WIP-FDN'!$B$8:$B$279=B112)*1, 0)) = "", "", INDEX('WIP-FDN'!$H$8:$H$279, MATCH(1, ('WIP-FDN'!$B$8:$B$279=B112)*1, 0))), "")</f>
        <v/>
      </c>
      <c r="AA112" s="29" t="str">
        <f t="array" ref="AA112">IF((AC112&lt;&gt;"")*(AD112=""), "WIP", IF((AC112&lt;&gt;"")*(AD112&lt;&gt;""), "Completed", ""))</f>
        <v/>
      </c>
      <c r="AB112" s="9" t="str" cm="1">
        <f t="array" ref="AB112">IFERROR(INDEX('WIP-FDN'!$N$8:$N$279, MATCH(1, ('WIP-FDN'!$B$8:$B$279='Master Sheet '!B112)*1, 0)), "")</f>
        <v/>
      </c>
      <c r="AC112" s="81" t="str" cm="1">
        <f t="array" ref="AC112">IFERROR(IF(INDEX('WIP-FDN'!$L$8:$L$279, MATCH(1, ('WIP-FDN'!$B$8:$B$279=B112)*1, 0)) = "", "", INDEX('WIP-FDN'!$L$8:$L$279, MATCH(1, ('WIP-FDN'!$B$8:$B$279=B112)*1, 0))), "")</f>
        <v/>
      </c>
      <c r="AD112" s="81" t="str" cm="1">
        <f t="array" ref="AD112">IFERROR(IF(INDEX('WIP-FDN'!$M$8:$M$279, MATCH(1, ('WIP-FDN'!$B$8:$B$279=B112)*1, 0)) = "", "", INDEX('WIP-FDN'!$M$8:$M$279, MATCH(1, ('WIP-FDN'!$B$8:$B$279=B112)*1, 0))), "")</f>
        <v/>
      </c>
      <c r="AE112" s="9" t="str">
        <f t="shared" si="8"/>
        <v/>
      </c>
      <c r="AF112" s="9" t="str">
        <f>IFERROR(INDEX('WIP-ERC'!$E$8:$E$275,MATCH(B112, 'WIP-ERC'!$B$8:$B$275,0)),"")</f>
        <v/>
      </c>
      <c r="AG112" s="81" t="str">
        <f>IFERROR(IF(INDEX('WIP-ERC'!$G$8:$G$275,MATCH(B112,'WIP-ERC'!$B$8:$B$275,0))="","",(INDEX('WIP-ERC'!$G$8:$G$275,MATCH(B112,'WIP-ERC'!$B$8:$B$275,0)))),"")</f>
        <v/>
      </c>
      <c r="AH112" s="81" t="str">
        <f>IFERROR(IF(INDEX('WIP-ERC'!$H$8:$H$275,MATCH(B112,'WIP-ERC'!$B$8:$B$275,0))="","",(INDEX('WIP-ERC'!$H$8:$H$275,MATCH(B112,'WIP-ERC'!$B$8:$B$275,0)))),"")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50" t="str">
        <f t="shared" si="6"/>
        <v>A(00-02)+06</v>
      </c>
      <c r="BE112" s="334"/>
      <c r="BF112" s="334"/>
      <c r="BG112" s="334"/>
      <c r="BI112" s="9" t="str">
        <f>IFERROR(INDEX('WIP-FDN'!$D$8:$D$279,MATCH(B112, 'WIP-FDN'!$B$8:$B$279,0)),"")</f>
        <v/>
      </c>
      <c r="BJ112" s="34" t="str">
        <v/>
      </c>
      <c r="BK112" s="34"/>
    </row>
    <row r="113" spans="1:63" s="93" customFormat="1" ht="17.5" x14ac:dyDescent="0.35">
      <c r="A113" s="347">
        <f t="shared" si="7"/>
        <v>94</v>
      </c>
      <c r="B113" s="30" t="s">
        <v>653</v>
      </c>
      <c r="C113" s="30" t="s">
        <v>825</v>
      </c>
      <c r="D113" s="56" t="s">
        <v>931</v>
      </c>
      <c r="E113" s="96">
        <v>416.8</v>
      </c>
      <c r="F113" s="96">
        <v>416.8</v>
      </c>
      <c r="G113" s="26" t="str">
        <f>IFERROR(INDEX('WIP-FDN'!$D$8:$D$279,MATCH('Master Sheet '!B113, 'WIP-FDN'!$B$8:$B$279,0)),"")</f>
        <v>SANDY WET</v>
      </c>
      <c r="H113" s="29"/>
      <c r="I113" s="27"/>
      <c r="J113" s="27"/>
      <c r="K113" s="27"/>
      <c r="L113" s="94"/>
      <c r="M113" s="26" t="s">
        <v>53</v>
      </c>
      <c r="N113" s="27" t="s">
        <v>172</v>
      </c>
      <c r="O113" s="94" t="s">
        <v>1109</v>
      </c>
      <c r="P113" s="26" t="s">
        <v>53</v>
      </c>
      <c r="Q113" s="27" t="s">
        <v>172</v>
      </c>
      <c r="R113" s="94" t="s">
        <v>1109</v>
      </c>
      <c r="S113" s="359" t="s">
        <v>53</v>
      </c>
      <c r="T113" s="27" t="s">
        <v>172</v>
      </c>
      <c r="U113" s="360">
        <v>45726</v>
      </c>
      <c r="V113" s="34"/>
      <c r="W113" s="29" t="str">
        <f t="array" ref="W113">IF((Y113&lt;&gt;"")*(Z113=""), "WIP", IF((Y113&lt;&gt;"")*(Z113&lt;&gt;""), "Completed", ""))</f>
        <v>Completed</v>
      </c>
      <c r="X113" s="9" t="str" cm="1">
        <f t="array" ref="X113">IFERROR(INDEX('WIP-FDN'!$E$8:$E$279, MATCH(1, ('WIP-FDN'!$B$8:$B$279='Master Sheet '!B113)*1, 0)), "")</f>
        <v>Ratul Ali</v>
      </c>
      <c r="Y113" s="81" cm="1">
        <f t="array" ref="Y113">IFERROR(IF(INDEX('WIP-FDN'!$G$8:$G$279, MATCH(1, ('WIP-FDN'!$B$8:$B$279=B113)*1, 0)) = "", "", INDEX('WIP-FDN'!$G$8:$G$279, MATCH(1, ('WIP-FDN'!$B$8:$B$279=B113)*1, 0))), "")</f>
        <v>45947</v>
      </c>
      <c r="Z113" s="81" cm="1">
        <f t="array" ref="Z113">IFERROR(IF(INDEX('WIP-FDN'!$H$8:$H$279, MATCH(1, ('WIP-FDN'!$B$8:$B$279=B113)*1, 0)) = "", "", INDEX('WIP-FDN'!$H$8:$H$279, MATCH(1, ('WIP-FDN'!$B$8:$B$279=B113)*1, 0))), "")</f>
        <v>45972</v>
      </c>
      <c r="AA113" s="29" t="str">
        <f t="array" ref="AA113">IF((AC113&lt;&gt;"")*(AD113=""), "WIP", IF((AC113&lt;&gt;"")*(AD113&lt;&gt;""), "Completed", ""))</f>
        <v>Completed</v>
      </c>
      <c r="AB113" s="9" t="str" cm="1">
        <f t="array" ref="AB113">IFERROR(INDEX('WIP-FDN'!$N$8:$N$279, MATCH(1, ('WIP-FDN'!$B$8:$B$279='Master Sheet '!B113)*1, 0)), "")</f>
        <v>Ratul Ali</v>
      </c>
      <c r="AC113" s="81" cm="1">
        <f t="array" ref="AC113">IFERROR(IF(INDEX('WIP-FDN'!$L$8:$L$279, MATCH(1, ('WIP-FDN'!$B$8:$B$279=B113)*1, 0)) = "", "", INDEX('WIP-FDN'!$L$8:$L$279, MATCH(1, ('WIP-FDN'!$B$8:$B$279=B113)*1, 0))), "")</f>
        <v>46024</v>
      </c>
      <c r="AD113" s="81" cm="1">
        <f t="array" ref="AD113">IFERROR(IF(INDEX('WIP-FDN'!$M$8:$M$279, MATCH(1, ('WIP-FDN'!$B$8:$B$279=B113)*1, 0)) = "", "", INDEX('WIP-FDN'!$M$8:$M$279, MATCH(1, ('WIP-FDN'!$B$8:$B$279=B113)*1, 0))), "")</f>
        <v>46024</v>
      </c>
      <c r="AE113" s="9" t="str">
        <f t="shared" si="8"/>
        <v>WIP</v>
      </c>
      <c r="AF113" s="9" t="str">
        <f>IFERROR(INDEX('WIP-ERC'!$E$8:$E$275,MATCH(B113, 'WIP-ERC'!$B$8:$B$275,0)),"")</f>
        <v>Nur Mahammad</v>
      </c>
      <c r="AG113" s="81">
        <f>IFERROR(IF(INDEX('WIP-ERC'!$G$8:$G$275,MATCH(B113,'WIP-ERC'!$B$8:$B$275,0))="","",(INDEX('WIP-ERC'!$G$8:$G$275,MATCH(B113,'WIP-ERC'!$B$8:$B$275,0)))),"")</f>
        <v>46115</v>
      </c>
      <c r="AH113" s="81" t="str">
        <f>IFERROR(IF(INDEX('WIP-ERC'!$H$8:$H$275,MATCH(B113,'WIP-ERC'!$B$8:$B$275,0))="","",(INDEX('WIP-ERC'!$H$8:$H$275,MATCH(B113,'WIP-ERC'!$B$8:$B$275,0)))),"")</f>
        <v/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50" t="str">
        <f t="shared" si="6"/>
        <v>D(30-45)+03</v>
      </c>
      <c r="BE113" s="334"/>
      <c r="BF113" s="334"/>
      <c r="BG113" s="334"/>
      <c r="BI113" s="9" t="str">
        <f>IFERROR(INDEX('WIP-FDN'!$D$8:$D$279,MATCH(B113, 'WIP-FDN'!$B$8:$B$279,0)),"")</f>
        <v>SANDY WET</v>
      </c>
      <c r="BJ113" s="34" t="str">
        <v/>
      </c>
      <c r="BK113" s="34"/>
    </row>
    <row r="114" spans="1:63" s="93" customFormat="1" ht="17.5" x14ac:dyDescent="0.35">
      <c r="A114" s="347">
        <f t="shared" si="7"/>
        <v>95</v>
      </c>
      <c r="B114" s="30" t="s">
        <v>932</v>
      </c>
      <c r="C114" s="30" t="s">
        <v>915</v>
      </c>
      <c r="D114" s="56" t="s">
        <v>818</v>
      </c>
      <c r="E114" s="96">
        <v>394.9</v>
      </c>
      <c r="F114" s="96">
        <v>394.9</v>
      </c>
      <c r="G114" s="26" t="str">
        <f>IFERROR(INDEX('WIP-FDN'!$D$8:$D$279,MATCH('Master Sheet '!B114, 'WIP-FDN'!$B$8:$B$279,0)),"")</f>
        <v>SANDY PS</v>
      </c>
      <c r="H114" s="29"/>
      <c r="I114" s="27"/>
      <c r="J114" s="27"/>
      <c r="K114" s="27"/>
      <c r="L114" s="27"/>
      <c r="M114" s="26" t="s">
        <v>53</v>
      </c>
      <c r="N114" s="27" t="s">
        <v>172</v>
      </c>
      <c r="O114" s="94" t="s">
        <v>1109</v>
      </c>
      <c r="P114" s="26" t="s">
        <v>53</v>
      </c>
      <c r="Q114" s="27" t="s">
        <v>172</v>
      </c>
      <c r="R114" s="94" t="s">
        <v>1109</v>
      </c>
      <c r="S114" s="359" t="s">
        <v>53</v>
      </c>
      <c r="T114" s="27" t="s">
        <v>172</v>
      </c>
      <c r="U114" s="360">
        <v>45726</v>
      </c>
      <c r="V114" s="34"/>
      <c r="W114" s="29" t="str">
        <f t="array" ref="W114">IF((Y114&lt;&gt;"")*(Z114=""), "WIP", IF((Y114&lt;&gt;"")*(Z114&lt;&gt;""), "Completed", ""))</f>
        <v>Completed</v>
      </c>
      <c r="X114" s="9" t="str" cm="1">
        <f t="array" ref="X114">IFERROR(INDEX('WIP-FDN'!$E$8:$E$279, MATCH(1, ('WIP-FDN'!$B$8:$B$279='Master Sheet '!B114)*1, 0)), "")</f>
        <v>Bipul Debnath</v>
      </c>
      <c r="Y114" s="81" cm="1">
        <f t="array" ref="Y114">IFERROR(IF(INDEX('WIP-FDN'!$G$8:$G$279, MATCH(1, ('WIP-FDN'!$B$8:$B$279=B114)*1, 0)) = "", "", INDEX('WIP-FDN'!$G$8:$G$279, MATCH(1, ('WIP-FDN'!$B$8:$B$279=B114)*1, 0))), "")</f>
        <v>45951</v>
      </c>
      <c r="Z114" s="81" cm="1">
        <f t="array" ref="Z114">IFERROR(IF(INDEX('WIP-FDN'!$H$8:$H$279, MATCH(1, ('WIP-FDN'!$B$8:$B$279=B114)*1, 0)) = "", "", INDEX('WIP-FDN'!$H$8:$H$279, MATCH(1, ('WIP-FDN'!$B$8:$B$279=B114)*1, 0))), "")</f>
        <v>45971</v>
      </c>
      <c r="AA114" s="29" t="str">
        <f t="array" ref="AA114">IF((AC114&lt;&gt;"")*(AD114=""), "WIP", IF((AC114&lt;&gt;"")*(AD114&lt;&gt;""), "Completed", ""))</f>
        <v>Completed</v>
      </c>
      <c r="AB114" s="9" t="str" cm="1">
        <f t="array" ref="AB114">IFERROR(INDEX('WIP-FDN'!$N$8:$N$279, MATCH(1, ('WIP-FDN'!$B$8:$B$279='Master Sheet '!B114)*1, 0)), "")</f>
        <v>Bipul Debnath</v>
      </c>
      <c r="AC114" s="81" cm="1">
        <f t="array" ref="AC114">IFERROR(IF(INDEX('WIP-FDN'!$L$8:$L$279, MATCH(1, ('WIP-FDN'!$B$8:$B$279=B114)*1, 0)) = "", "", INDEX('WIP-FDN'!$L$8:$L$279, MATCH(1, ('WIP-FDN'!$B$8:$B$279=B114)*1, 0))), "")</f>
        <v>46015</v>
      </c>
      <c r="AD114" s="81" cm="1">
        <f t="array" ref="AD114">IFERROR(IF(INDEX('WIP-FDN'!$M$8:$M$279, MATCH(1, ('WIP-FDN'!$B$8:$B$279=B114)*1, 0)) = "", "", INDEX('WIP-FDN'!$M$8:$M$279, MATCH(1, ('WIP-FDN'!$B$8:$B$279=B114)*1, 0))), "")</f>
        <v>46015</v>
      </c>
      <c r="AE114" s="9" t="str">
        <f t="shared" si="8"/>
        <v>Completed</v>
      </c>
      <c r="AF114" s="9" t="str">
        <f>IFERROR(INDEX('WIP-ERC'!$E$8:$E$275,MATCH(B114, 'WIP-ERC'!$B$8:$B$275,0)),"")</f>
        <v>Adhi</v>
      </c>
      <c r="AG114" s="81">
        <f>IFERROR(IF(INDEX('WIP-ERC'!$G$8:$G$275,MATCH(B114,'WIP-ERC'!$B$8:$B$275,0))="","",(INDEX('WIP-ERC'!$G$8:$G$275,MATCH(B114,'WIP-ERC'!$B$8:$B$275,0)))),"")</f>
        <v>46018</v>
      </c>
      <c r="AH114" s="81">
        <f>IFERROR(IF(INDEX('WIP-ERC'!$H$8:$H$275,MATCH(B114,'WIP-ERC'!$B$8:$B$275,0))="","",(INDEX('WIP-ERC'!$H$8:$H$275,MATCH(B114,'WIP-ERC'!$B$8:$B$275,0)))),"")</f>
        <v>46032</v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50" t="str">
        <f t="shared" si="6"/>
        <v>A(00-02)+09</v>
      </c>
      <c r="BE114" s="334"/>
      <c r="BF114" s="334"/>
      <c r="BG114" s="334"/>
      <c r="BI114" s="9" t="str">
        <f>IFERROR(INDEX('WIP-FDN'!$D$8:$D$279,MATCH(B114, 'WIP-FDN'!$B$8:$B$279,0)),"")</f>
        <v>SANDY PS</v>
      </c>
      <c r="BJ114" s="34" t="str">
        <v/>
      </c>
      <c r="BK114" s="34"/>
    </row>
    <row r="115" spans="1:63" s="93" customFormat="1" ht="17.5" x14ac:dyDescent="0.35">
      <c r="A115" s="347">
        <f t="shared" si="7"/>
        <v>96</v>
      </c>
      <c r="B115" s="30" t="s">
        <v>662</v>
      </c>
      <c r="C115" s="30" t="s">
        <v>933</v>
      </c>
      <c r="D115" s="56" t="s">
        <v>934</v>
      </c>
      <c r="E115" s="96">
        <v>410</v>
      </c>
      <c r="F115" s="96">
        <v>410</v>
      </c>
      <c r="G115" s="26" t="str">
        <f>IFERROR(INDEX('WIP-FDN'!$D$8:$D$279,MATCH('Master Sheet '!B115, 'WIP-FDN'!$B$8:$B$279,0)),"")</f>
        <v/>
      </c>
      <c r="H115" s="29">
        <v>1</v>
      </c>
      <c r="I115" s="27"/>
      <c r="J115" s="27"/>
      <c r="K115" s="27"/>
      <c r="L115" s="27"/>
      <c r="M115" s="26" t="s">
        <v>53</v>
      </c>
      <c r="N115" s="27" t="s">
        <v>172</v>
      </c>
      <c r="O115" s="94" t="s">
        <v>1109</v>
      </c>
      <c r="P115" s="26" t="s">
        <v>53</v>
      </c>
      <c r="Q115" s="27" t="s">
        <v>172</v>
      </c>
      <c r="R115" s="94" t="s">
        <v>1109</v>
      </c>
      <c r="S115" s="359" t="s">
        <v>53</v>
      </c>
      <c r="T115" s="27" t="s">
        <v>172</v>
      </c>
      <c r="U115" s="360">
        <v>45726</v>
      </c>
      <c r="V115" s="34"/>
      <c r="W115" s="29" t="str">
        <f t="array" ref="W115">IF((Y115&lt;&gt;"")*(Z115=""), "WIP", IF((Y115&lt;&gt;"")*(Z115&lt;&gt;""), "Completed", ""))</f>
        <v/>
      </c>
      <c r="X115" s="9" t="str" cm="1">
        <f t="array" ref="X115">IFERROR(INDEX('WIP-FDN'!$E$8:$E$279, MATCH(1, ('WIP-FDN'!$B$8:$B$279='Master Sheet '!B115)*1, 0)), "")</f>
        <v/>
      </c>
      <c r="Y115" s="81" t="str" cm="1">
        <f t="array" ref="Y115">IFERROR(IF(INDEX('WIP-FDN'!$G$8:$G$279, MATCH(1, ('WIP-FDN'!$B$8:$B$279=B115)*1, 0)) = "", "", INDEX('WIP-FDN'!$G$8:$G$279, MATCH(1, ('WIP-FDN'!$B$8:$B$279=B115)*1, 0))), "")</f>
        <v/>
      </c>
      <c r="Z115" s="81" t="str" cm="1">
        <f t="array" ref="Z115">IFERROR(IF(INDEX('WIP-FDN'!$H$8:$H$279, MATCH(1, ('WIP-FDN'!$B$8:$B$279=B115)*1, 0)) = "", "", INDEX('WIP-FDN'!$H$8:$H$279, MATCH(1, ('WIP-FDN'!$B$8:$B$279=B115)*1, 0))), "")</f>
        <v/>
      </c>
      <c r="AA115" s="29" t="str">
        <f t="array" ref="AA115">IF((AC115&lt;&gt;"")*(AD115=""), "WIP", IF((AC115&lt;&gt;"")*(AD115&lt;&gt;""), "Completed", ""))</f>
        <v/>
      </c>
      <c r="AB115" s="9" t="str" cm="1">
        <f t="array" ref="AB115">IFERROR(INDEX('WIP-FDN'!$N$8:$N$279, MATCH(1, ('WIP-FDN'!$B$8:$B$279='Master Sheet '!B115)*1, 0)), "")</f>
        <v/>
      </c>
      <c r="AC115" s="81" t="str" cm="1">
        <f t="array" ref="AC115">IFERROR(IF(INDEX('WIP-FDN'!$L$8:$L$279, MATCH(1, ('WIP-FDN'!$B$8:$B$279=B115)*1, 0)) = "", "", INDEX('WIP-FDN'!$L$8:$L$279, MATCH(1, ('WIP-FDN'!$B$8:$B$279=B115)*1, 0))), "")</f>
        <v/>
      </c>
      <c r="AD115" s="81" t="str" cm="1">
        <f t="array" ref="AD115">IFERROR(IF(INDEX('WIP-FDN'!$M$8:$M$279, MATCH(1, ('WIP-FDN'!$B$8:$B$279=B115)*1, 0)) = "", "", INDEX('WIP-FDN'!$M$8:$M$279, MATCH(1, ('WIP-FDN'!$B$8:$B$279=B115)*1, 0))), "")</f>
        <v/>
      </c>
      <c r="AE115" s="9" t="str">
        <f t="shared" si="8"/>
        <v/>
      </c>
      <c r="AF115" s="9" t="str">
        <f>IFERROR(INDEX('WIP-ERC'!$E$8:$E$275,MATCH(B115, 'WIP-ERC'!$B$8:$B$275,0)),"")</f>
        <v/>
      </c>
      <c r="AG115" s="81" t="str">
        <f>IFERROR(IF(INDEX('WIP-ERC'!$G$8:$G$275,MATCH(B115,'WIP-ERC'!$B$8:$B$275,0))="","",(INDEX('WIP-ERC'!$G$8:$G$275,MATCH(B115,'WIP-ERC'!$B$8:$B$275,0)))),"")</f>
        <v/>
      </c>
      <c r="AH115" s="81" t="str">
        <f>IFERROR(IF(INDEX('WIP-ERC'!$H$8:$H$275,MATCH(B115,'WIP-ERC'!$B$8:$B$275,0))="","",(INDEX('WIP-ERC'!$H$8:$H$275,MATCH(B115,'WIP-ERC'!$B$8:$B$275,0)))),"")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50" t="str">
        <f t="shared" si="6"/>
        <v>C(15-22)+03_1RC</v>
      </c>
      <c r="BE115" s="334"/>
      <c r="BF115" s="334"/>
      <c r="BG115" s="334"/>
      <c r="BI115" s="9" t="str">
        <f>IFERROR(INDEX('WIP-FDN'!$D$8:$D$279,MATCH(B115, 'WIP-FDN'!$B$8:$B$279,0)),"")</f>
        <v/>
      </c>
      <c r="BJ115" s="34" t="str">
        <v/>
      </c>
      <c r="BK115" s="34"/>
    </row>
    <row r="116" spans="1:63" s="93" customFormat="1" ht="17.5" x14ac:dyDescent="0.35">
      <c r="A116" s="347">
        <f t="shared" si="7"/>
        <v>97</v>
      </c>
      <c r="B116" s="30" t="s">
        <v>935</v>
      </c>
      <c r="C116" s="30" t="s">
        <v>838</v>
      </c>
      <c r="D116" s="56" t="s">
        <v>818</v>
      </c>
      <c r="E116" s="96">
        <v>400</v>
      </c>
      <c r="F116" s="96">
        <v>400</v>
      </c>
      <c r="G116" s="26" t="str">
        <f>IFERROR(INDEX('WIP-FDN'!$D$8:$D$279,MATCH('Master Sheet '!B116, 'WIP-FDN'!$B$8:$B$279,0)),"")</f>
        <v>SANDY FS</v>
      </c>
      <c r="H116" s="29"/>
      <c r="I116" s="27"/>
      <c r="J116" s="27"/>
      <c r="K116" s="27"/>
      <c r="L116" s="27"/>
      <c r="M116" s="26" t="s">
        <v>53</v>
      </c>
      <c r="N116" s="27" t="s">
        <v>172</v>
      </c>
      <c r="O116" s="94" t="s">
        <v>1109</v>
      </c>
      <c r="P116" s="26" t="s">
        <v>53</v>
      </c>
      <c r="Q116" s="27" t="s">
        <v>172</v>
      </c>
      <c r="R116" s="94" t="s">
        <v>1109</v>
      </c>
      <c r="S116" s="359" t="s">
        <v>53</v>
      </c>
      <c r="T116" s="27" t="s">
        <v>172</v>
      </c>
      <c r="U116" s="360">
        <v>45726</v>
      </c>
      <c r="V116" s="34"/>
      <c r="W116" s="29" t="str">
        <f t="array" ref="W116">IF((Y116&lt;&gt;"")*(Z116=""), "WIP", IF((Y116&lt;&gt;"")*(Z116&lt;&gt;""), "Completed", ""))</f>
        <v>Completed</v>
      </c>
      <c r="X116" s="9" t="str" cm="1">
        <f t="array" ref="X116">IFERROR(INDEX('WIP-FDN'!$E$8:$E$279, MATCH(1, ('WIP-FDN'!$B$8:$B$279='Master Sheet '!B116)*1, 0)), "")</f>
        <v>Bitu Dey</v>
      </c>
      <c r="Y116" s="81" cm="1">
        <f t="array" ref="Y116">IFERROR(IF(INDEX('WIP-FDN'!$G$8:$G$279, MATCH(1, ('WIP-FDN'!$B$8:$B$279=B116)*1, 0)) = "", "", INDEX('WIP-FDN'!$G$8:$G$279, MATCH(1, ('WIP-FDN'!$B$8:$B$279=B116)*1, 0))), "")</f>
        <v>46032</v>
      </c>
      <c r="Z116" s="81" cm="1">
        <f t="array" ref="Z116">IFERROR(IF(INDEX('WIP-FDN'!$H$8:$H$279, MATCH(1, ('WIP-FDN'!$B$8:$B$279=B116)*1, 0)) = "", "", INDEX('WIP-FDN'!$H$8:$H$279, MATCH(1, ('WIP-FDN'!$B$8:$B$279=B116)*1, 0))), "")</f>
        <v>46058</v>
      </c>
      <c r="AA116" s="29" t="str">
        <f t="array" ref="AA116">IF((AC116&lt;&gt;"")*(AD116=""), "WIP", IF((AC116&lt;&gt;"")*(AD116&lt;&gt;""), "Completed", ""))</f>
        <v>Completed</v>
      </c>
      <c r="AB116" s="9" t="str" cm="1">
        <f t="array" ref="AB116">IFERROR(INDEX('WIP-FDN'!$N$8:$N$279, MATCH(1, ('WIP-FDN'!$B$8:$B$279='Master Sheet '!B116)*1, 0)), "")</f>
        <v>Bitu Dey</v>
      </c>
      <c r="AC116" s="81" cm="1">
        <f t="array" ref="AC116">IFERROR(IF(INDEX('WIP-FDN'!$L$8:$L$279, MATCH(1, ('WIP-FDN'!$B$8:$B$279=B116)*1, 0)) = "", "", INDEX('WIP-FDN'!$L$8:$L$279, MATCH(1, ('WIP-FDN'!$B$8:$B$279=B116)*1, 0))), "")</f>
        <v>46059</v>
      </c>
      <c r="AD116" s="81" cm="1">
        <f t="array" ref="AD116">IFERROR(IF(INDEX('WIP-FDN'!$M$8:$M$279, MATCH(1, ('WIP-FDN'!$B$8:$B$279=B116)*1, 0)) = "", "", INDEX('WIP-FDN'!$M$8:$M$279, MATCH(1, ('WIP-FDN'!$B$8:$B$279=B116)*1, 0))), "")</f>
        <v>46059</v>
      </c>
      <c r="AE116" s="9" t="str">
        <f t="shared" si="8"/>
        <v/>
      </c>
      <c r="AF116" s="9" t="str">
        <f>IFERROR(INDEX('WIP-ERC'!$E$8:$E$275,MATCH(B116, 'WIP-ERC'!$B$8:$B$275,0)),"")</f>
        <v/>
      </c>
      <c r="AG116" s="81" t="str">
        <f>IFERROR(IF(INDEX('WIP-ERC'!$G$8:$G$275,MATCH(B116,'WIP-ERC'!$B$8:$B$275,0))="","",(INDEX('WIP-ERC'!$G$8:$G$275,MATCH(B116,'WIP-ERC'!$B$8:$B$275,0)))),"")</f>
        <v/>
      </c>
      <c r="AH116" s="81" t="str">
        <f>IFERROR(IF(INDEX('WIP-ERC'!$H$8:$H$275,MATCH(B116,'WIP-ERC'!$B$8:$B$275,0))="","",(INDEX('WIP-ERC'!$H$8:$H$275,MATCH(B116,'WIP-ERC'!$B$8:$B$275,0)))),"")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50" t="str">
        <f t="shared" si="6"/>
        <v>A(00-02)+03</v>
      </c>
      <c r="BE116" s="334"/>
      <c r="BF116" s="334"/>
      <c r="BG116" s="334"/>
      <c r="BI116" s="9" t="str">
        <f>IFERROR(INDEX('WIP-FDN'!$D$8:$D$279,MATCH(B116, 'WIP-FDN'!$B$8:$B$279,0)),"")</f>
        <v>SANDY FS</v>
      </c>
      <c r="BJ116" s="34" t="str">
        <v/>
      </c>
      <c r="BK116" s="34"/>
    </row>
    <row r="117" spans="1:63" s="93" customFormat="1" ht="17.5" x14ac:dyDescent="0.35">
      <c r="A117" s="347">
        <f t="shared" si="7"/>
        <v>98</v>
      </c>
      <c r="B117" s="30" t="s">
        <v>936</v>
      </c>
      <c r="C117" s="30" t="s">
        <v>838</v>
      </c>
      <c r="D117" s="56" t="s">
        <v>818</v>
      </c>
      <c r="E117" s="96">
        <v>410</v>
      </c>
      <c r="F117" s="96">
        <v>410</v>
      </c>
      <c r="G117" s="26" t="str">
        <f>IFERROR(INDEX('WIP-FDN'!$D$8:$D$279,MATCH('Master Sheet '!B117, 'WIP-FDN'!$B$8:$B$279,0)),"")</f>
        <v/>
      </c>
      <c r="H117" s="29"/>
      <c r="I117" s="27"/>
      <c r="J117" s="27"/>
      <c r="K117" s="27"/>
      <c r="L117" s="27"/>
      <c r="M117" s="26" t="s">
        <v>53</v>
      </c>
      <c r="N117" s="27" t="s">
        <v>172</v>
      </c>
      <c r="O117" s="94" t="s">
        <v>1109</v>
      </c>
      <c r="P117" s="26" t="s">
        <v>53</v>
      </c>
      <c r="Q117" s="27" t="s">
        <v>172</v>
      </c>
      <c r="R117" s="94" t="s">
        <v>1109</v>
      </c>
      <c r="S117" s="359" t="s">
        <v>53</v>
      </c>
      <c r="T117" s="27" t="s">
        <v>172</v>
      </c>
      <c r="U117" s="360">
        <v>45726</v>
      </c>
      <c r="V117" s="34"/>
      <c r="W117" s="29" t="str">
        <f t="array" ref="W117">IF((Y117&lt;&gt;"")*(Z117=""), "WIP", IF((Y117&lt;&gt;"")*(Z117&lt;&gt;""), "Completed", ""))</f>
        <v/>
      </c>
      <c r="X117" s="9" t="str" cm="1">
        <f t="array" ref="X117">IFERROR(INDEX('WIP-FDN'!$E$8:$E$279, MATCH(1, ('WIP-FDN'!$B$8:$B$279='Master Sheet '!B117)*1, 0)), "")</f>
        <v/>
      </c>
      <c r="Y117" s="81" t="str" cm="1">
        <f t="array" ref="Y117">IFERROR(IF(INDEX('WIP-FDN'!$G$8:$G$279, MATCH(1, ('WIP-FDN'!$B$8:$B$279=B117)*1, 0)) = "", "", INDEX('WIP-FDN'!$G$8:$G$279, MATCH(1, ('WIP-FDN'!$B$8:$B$279=B117)*1, 0))), "")</f>
        <v/>
      </c>
      <c r="Z117" s="81" t="str" cm="1">
        <f t="array" ref="Z117">IFERROR(IF(INDEX('WIP-FDN'!$H$8:$H$279, MATCH(1, ('WIP-FDN'!$B$8:$B$279=B117)*1, 0)) = "", "", INDEX('WIP-FDN'!$H$8:$H$279, MATCH(1, ('WIP-FDN'!$B$8:$B$279=B117)*1, 0))), "")</f>
        <v/>
      </c>
      <c r="AA117" s="29" t="str">
        <f t="array" ref="AA117">IF((AC117&lt;&gt;"")*(AD117=""), "WIP", IF((AC117&lt;&gt;"")*(AD117&lt;&gt;""), "Completed", ""))</f>
        <v/>
      </c>
      <c r="AB117" s="9" t="str" cm="1">
        <f t="array" ref="AB117">IFERROR(INDEX('WIP-FDN'!$N$8:$N$279, MATCH(1, ('WIP-FDN'!$B$8:$B$279='Master Sheet '!B117)*1, 0)), "")</f>
        <v/>
      </c>
      <c r="AC117" s="81" t="str" cm="1">
        <f t="array" ref="AC117">IFERROR(IF(INDEX('WIP-FDN'!$L$8:$L$279, MATCH(1, ('WIP-FDN'!$B$8:$B$279=B117)*1, 0)) = "", "", INDEX('WIP-FDN'!$L$8:$L$279, MATCH(1, ('WIP-FDN'!$B$8:$B$279=B117)*1, 0))), "")</f>
        <v/>
      </c>
      <c r="AD117" s="81" t="str" cm="1">
        <f t="array" ref="AD117">IFERROR(IF(INDEX('WIP-FDN'!$M$8:$M$279, MATCH(1, ('WIP-FDN'!$B$8:$B$279=B117)*1, 0)) = "", "", INDEX('WIP-FDN'!$M$8:$M$279, MATCH(1, ('WIP-FDN'!$B$8:$B$279=B117)*1, 0))), "")</f>
        <v/>
      </c>
      <c r="AE117" s="9" t="str">
        <f t="shared" si="8"/>
        <v/>
      </c>
      <c r="AF117" s="9" t="str">
        <f>IFERROR(INDEX('WIP-ERC'!$E$8:$E$275,MATCH(B117, 'WIP-ERC'!$B$8:$B$275,0)),"")</f>
        <v/>
      </c>
      <c r="AG117" s="81" t="str">
        <f>IFERROR(IF(INDEX('WIP-ERC'!$G$8:$G$275,MATCH(B117,'WIP-ERC'!$B$8:$B$275,0))="","",(INDEX('WIP-ERC'!$G$8:$G$275,MATCH(B117,'WIP-ERC'!$B$8:$B$275,0)))),"")</f>
        <v/>
      </c>
      <c r="AH117" s="81" t="str">
        <f>IFERROR(IF(INDEX('WIP-ERC'!$H$8:$H$275,MATCH(B117,'WIP-ERC'!$B$8:$B$275,0))="","",(INDEX('WIP-ERC'!$H$8:$H$275,MATCH(B117,'WIP-ERC'!$B$8:$B$275,0)))),"")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50" t="str">
        <f t="shared" si="6"/>
        <v>A(00-02)+03</v>
      </c>
      <c r="BE117" s="334"/>
      <c r="BF117" s="334"/>
      <c r="BG117" s="334"/>
      <c r="BI117" s="9" t="str">
        <f>IFERROR(INDEX('WIP-FDN'!$D$8:$D$279,MATCH(B117, 'WIP-FDN'!$B$8:$B$279,0)),"")</f>
        <v/>
      </c>
      <c r="BJ117" s="34" t="str">
        <v/>
      </c>
      <c r="BK117" s="34"/>
    </row>
    <row r="118" spans="1:63" s="93" customFormat="1" ht="17.5" x14ac:dyDescent="0.35">
      <c r="A118" s="347">
        <f t="shared" si="7"/>
        <v>99</v>
      </c>
      <c r="B118" s="30" t="s">
        <v>937</v>
      </c>
      <c r="C118" s="30" t="s">
        <v>881</v>
      </c>
      <c r="D118" s="56" t="s">
        <v>1244</v>
      </c>
      <c r="E118" s="96">
        <v>339.2</v>
      </c>
      <c r="F118" s="96">
        <v>339.2</v>
      </c>
      <c r="G118" s="26" t="str">
        <f>IFERROR(INDEX('WIP-FDN'!$D$8:$D$279,MATCH('Master Sheet '!B118, 'WIP-FDN'!$B$8:$B$279,0)),"")</f>
        <v/>
      </c>
      <c r="H118" s="29">
        <v>1</v>
      </c>
      <c r="I118" s="27"/>
      <c r="J118" s="27"/>
      <c r="K118" s="27"/>
      <c r="L118" s="27"/>
      <c r="M118" s="26" t="s">
        <v>53</v>
      </c>
      <c r="N118" s="27" t="s">
        <v>172</v>
      </c>
      <c r="O118" s="94" t="s">
        <v>1109</v>
      </c>
      <c r="P118" s="26" t="s">
        <v>53</v>
      </c>
      <c r="Q118" s="27" t="s">
        <v>172</v>
      </c>
      <c r="R118" s="94" t="s">
        <v>1109</v>
      </c>
      <c r="S118" s="359" t="s">
        <v>53</v>
      </c>
      <c r="T118" s="27" t="s">
        <v>172</v>
      </c>
      <c r="U118" s="360">
        <v>45726</v>
      </c>
      <c r="V118" s="34"/>
      <c r="W118" s="29" t="str">
        <f t="array" ref="W118">IF((Y118&lt;&gt;"")*(Z118=""), "WIP", IF((Y118&lt;&gt;"")*(Z118&lt;&gt;""), "Completed", ""))</f>
        <v/>
      </c>
      <c r="X118" s="9" t="str" cm="1">
        <f t="array" ref="X118">IFERROR(INDEX('WIP-FDN'!$E$8:$E$279, MATCH(1, ('WIP-FDN'!$B$8:$B$279='Master Sheet '!B118)*1, 0)), "")</f>
        <v/>
      </c>
      <c r="Y118" s="81" t="str" cm="1">
        <f t="array" ref="Y118">IFERROR(IF(INDEX('WIP-FDN'!$G$8:$G$279, MATCH(1, ('WIP-FDN'!$B$8:$B$279=B118)*1, 0)) = "", "", INDEX('WIP-FDN'!$G$8:$G$279, MATCH(1, ('WIP-FDN'!$B$8:$B$279=B118)*1, 0))), "")</f>
        <v/>
      </c>
      <c r="Z118" s="81" t="str" cm="1">
        <f t="array" ref="Z118">IFERROR(IF(INDEX('WIP-FDN'!$H$8:$H$279, MATCH(1, ('WIP-FDN'!$B$8:$B$279=B118)*1, 0)) = "", "", INDEX('WIP-FDN'!$H$8:$H$279, MATCH(1, ('WIP-FDN'!$B$8:$B$279=B118)*1, 0))), "")</f>
        <v/>
      </c>
      <c r="AA118" s="29" t="str">
        <f t="array" ref="AA118">IF((AC118&lt;&gt;"")*(AD118=""), "WIP", IF((AC118&lt;&gt;"")*(AD118&lt;&gt;""), "Completed", ""))</f>
        <v/>
      </c>
      <c r="AB118" s="9" t="str" cm="1">
        <f t="array" ref="AB118">IFERROR(INDEX('WIP-FDN'!$N$8:$N$279, MATCH(1, ('WIP-FDN'!$B$8:$B$279='Master Sheet '!B118)*1, 0)), "")</f>
        <v/>
      </c>
      <c r="AC118" s="81" t="str" cm="1">
        <f t="array" ref="AC118">IFERROR(IF(INDEX('WIP-FDN'!$L$8:$L$279, MATCH(1, ('WIP-FDN'!$B$8:$B$279=B118)*1, 0)) = "", "", INDEX('WIP-FDN'!$L$8:$L$279, MATCH(1, ('WIP-FDN'!$B$8:$B$279=B118)*1, 0))), "")</f>
        <v/>
      </c>
      <c r="AD118" s="81" t="str" cm="1">
        <f t="array" ref="AD118">IFERROR(IF(INDEX('WIP-FDN'!$M$8:$M$279, MATCH(1, ('WIP-FDN'!$B$8:$B$279=B118)*1, 0)) = "", "", INDEX('WIP-FDN'!$M$8:$M$279, MATCH(1, ('WIP-FDN'!$B$8:$B$279=B118)*1, 0))), "")</f>
        <v/>
      </c>
      <c r="AE118" s="9" t="str">
        <f t="shared" si="8"/>
        <v/>
      </c>
      <c r="AF118" s="9" t="str">
        <f>IFERROR(INDEX('WIP-ERC'!$E$8:$E$275,MATCH(B118, 'WIP-ERC'!$B$8:$B$275,0)),"")</f>
        <v/>
      </c>
      <c r="AG118" s="81" t="str">
        <f>IFERROR(IF(INDEX('WIP-ERC'!$G$8:$G$275,MATCH(B118,'WIP-ERC'!$B$8:$B$275,0))="","",(INDEX('WIP-ERC'!$G$8:$G$275,MATCH(B118,'WIP-ERC'!$B$8:$B$275,0)))),"")</f>
        <v/>
      </c>
      <c r="AH118" s="81" t="str">
        <f>IFERROR(IF(INDEX('WIP-ERC'!$H$8:$H$275,MATCH(B118,'WIP-ERC'!$B$8:$B$275,0))="","",(INDEX('WIP-ERC'!$H$8:$H$275,MATCH(B118,'WIP-ERC'!$B$8:$B$275,0)))),"")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50" t="str">
        <f t="shared" si="6"/>
        <v>C(15-22)+09_1RC</v>
      </c>
      <c r="BE118" s="334"/>
      <c r="BF118" s="334"/>
      <c r="BG118" s="334"/>
      <c r="BI118" s="9" t="str">
        <f>IFERROR(INDEX('WIP-FDN'!$D$8:$D$279,MATCH(B118, 'WIP-FDN'!$B$8:$B$279,0)),"")</f>
        <v/>
      </c>
      <c r="BJ118" s="34" t="str">
        <v/>
      </c>
      <c r="BK118" s="34"/>
    </row>
    <row r="119" spans="1:63" s="93" customFormat="1" ht="17.5" x14ac:dyDescent="0.35">
      <c r="A119" s="347">
        <f t="shared" si="7"/>
        <v>100</v>
      </c>
      <c r="B119" s="30" t="s">
        <v>1229</v>
      </c>
      <c r="C119" s="30" t="s">
        <v>904</v>
      </c>
      <c r="D119" s="56" t="s">
        <v>1245</v>
      </c>
      <c r="E119" s="96">
        <v>124.4</v>
      </c>
      <c r="F119" s="96">
        <v>124.4</v>
      </c>
      <c r="G119" s="26" t="str">
        <f>IFERROR(INDEX('WIP-FDN'!$D$8:$D$279,MATCH('Master Sheet '!B119, 'WIP-FDN'!$B$8:$B$279,0)),"")</f>
        <v>SANDY FS</v>
      </c>
      <c r="H119" s="29">
        <v>1</v>
      </c>
      <c r="I119" s="27"/>
      <c r="J119" s="27"/>
      <c r="K119" s="27"/>
      <c r="L119" s="27"/>
      <c r="M119" s="26" t="s">
        <v>53</v>
      </c>
      <c r="N119" s="27" t="s">
        <v>172</v>
      </c>
      <c r="O119" s="94" t="s">
        <v>1109</v>
      </c>
      <c r="P119" s="26" t="s">
        <v>53</v>
      </c>
      <c r="Q119" s="27" t="s">
        <v>172</v>
      </c>
      <c r="R119" s="94" t="s">
        <v>1109</v>
      </c>
      <c r="S119" s="359" t="s">
        <v>53</v>
      </c>
      <c r="T119" s="27" t="s">
        <v>172</v>
      </c>
      <c r="U119" s="360">
        <v>45726</v>
      </c>
      <c r="V119" s="34"/>
      <c r="W119" s="29" t="str">
        <f t="array" ref="W119">IF((Y119&lt;&gt;"")*(Z119=""), "WIP", IF((Y119&lt;&gt;"")*(Z119&lt;&gt;""), "Completed", ""))</f>
        <v>WIP</v>
      </c>
      <c r="X119" s="9" t="str" cm="1">
        <f t="array" ref="X119">IFERROR(INDEX('WIP-FDN'!$E$8:$E$279, MATCH(1, ('WIP-FDN'!$B$8:$B$279='Master Sheet '!B119)*1, 0)), "")</f>
        <v>Bipul Debnath-2</v>
      </c>
      <c r="Y119" s="81" cm="1">
        <f t="array" ref="Y119">IFERROR(IF(INDEX('WIP-FDN'!$G$8:$G$279, MATCH(1, ('WIP-FDN'!$B$8:$B$279=B119)*1, 0)) = "", "", INDEX('WIP-FDN'!$G$8:$G$279, MATCH(1, ('WIP-FDN'!$B$8:$B$279=B119)*1, 0))), "")</f>
        <v>46130</v>
      </c>
      <c r="Z119" s="81" t="str" cm="1">
        <f t="array" ref="Z119">IFERROR(IF(INDEX('WIP-FDN'!$H$8:$H$279, MATCH(1, ('WIP-FDN'!$B$8:$B$279=B119)*1, 0)) = "", "", INDEX('WIP-FDN'!$H$8:$H$279, MATCH(1, ('WIP-FDN'!$B$8:$B$279=B119)*1, 0))), "")</f>
        <v/>
      </c>
      <c r="AA119" s="29" t="str">
        <f t="array" ref="AA119">IF((AC119&lt;&gt;"")*(AD119=""), "WIP", IF((AC119&lt;&gt;"")*(AD119&lt;&gt;""), "Completed", ""))</f>
        <v/>
      </c>
      <c r="AB119" s="9" cm="1">
        <f t="array" ref="AB119">IFERROR(INDEX('WIP-FDN'!$N$8:$N$279, MATCH(1, ('WIP-FDN'!$B$8:$B$279='Master Sheet '!B119)*1, 0)), "")</f>
        <v>0</v>
      </c>
      <c r="AC119" s="81" t="str" cm="1">
        <f t="array" ref="AC119">IFERROR(IF(INDEX('WIP-FDN'!$L$8:$L$279, MATCH(1, ('WIP-FDN'!$B$8:$B$279=B119)*1, 0)) = "", "", INDEX('WIP-FDN'!$L$8:$L$279, MATCH(1, ('WIP-FDN'!$B$8:$B$279=B119)*1, 0))), "")</f>
        <v/>
      </c>
      <c r="AD119" s="81" t="str" cm="1">
        <f t="array" ref="AD119">IFERROR(IF(INDEX('WIP-FDN'!$M$8:$M$279, MATCH(1, ('WIP-FDN'!$B$8:$B$279=B119)*1, 0)) = "", "", INDEX('WIP-FDN'!$M$8:$M$279, MATCH(1, ('WIP-FDN'!$B$8:$B$279=B119)*1, 0))), "")</f>
        <v/>
      </c>
      <c r="AE119" s="9" t="str">
        <f t="shared" si="8"/>
        <v/>
      </c>
      <c r="AF119" s="9" t="str">
        <f>IFERROR(INDEX('WIP-ERC'!$E$8:$E$275,MATCH(B119, 'WIP-ERC'!$B$8:$B$275,0)),"")</f>
        <v/>
      </c>
      <c r="AG119" s="81" t="str">
        <f>IFERROR(IF(INDEX('WIP-ERC'!$G$8:$G$275,MATCH(B119,'WIP-ERC'!$B$8:$B$275,0))="","",(INDEX('WIP-ERC'!$G$8:$G$275,MATCH(B119,'WIP-ERC'!$B$8:$B$275,0)))),"")</f>
        <v/>
      </c>
      <c r="AH119" s="81" t="str">
        <f>IFERROR(IF(INDEX('WIP-ERC'!$H$8:$H$275,MATCH(B119,'WIP-ERC'!$B$8:$B$275,0))="","",(INDEX('WIP-ERC'!$H$8:$H$275,MATCH(B119,'WIP-ERC'!$B$8:$B$275,0)))),"")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50" t="str">
        <f t="shared" si="6"/>
        <v>D(45-60)+03_1RC</v>
      </c>
      <c r="BE119" s="334"/>
      <c r="BF119" s="334"/>
      <c r="BG119" s="334"/>
      <c r="BI119" s="9" t="str">
        <f>IFERROR(INDEX('WIP-FDN'!$D$8:$D$279,MATCH(B119, 'WIP-FDN'!$B$8:$B$279,0)),"")</f>
        <v>SANDY FS</v>
      </c>
      <c r="BJ119" s="34" t="str">
        <v/>
      </c>
      <c r="BK119" s="34"/>
    </row>
    <row r="120" spans="1:63" s="93" customFormat="1" ht="17.5" x14ac:dyDescent="0.35">
      <c r="A120" s="347">
        <f t="shared" si="7"/>
        <v>101</v>
      </c>
      <c r="B120" s="30" t="s">
        <v>1230</v>
      </c>
      <c r="C120" s="30" t="s">
        <v>1008</v>
      </c>
      <c r="D120" s="56" t="s">
        <v>1246</v>
      </c>
      <c r="E120" s="96">
        <v>164.9</v>
      </c>
      <c r="F120" s="96">
        <v>164.9</v>
      </c>
      <c r="G120" s="26" t="str">
        <f>IFERROR(INDEX('WIP-FDN'!$D$8:$D$279,MATCH('Master Sheet '!B120, 'WIP-FDN'!$B$8:$B$279,0)),"")</f>
        <v>SANDY FS</v>
      </c>
      <c r="H120" s="29">
        <v>1</v>
      </c>
      <c r="I120" s="27" t="s">
        <v>1137</v>
      </c>
      <c r="J120" s="27"/>
      <c r="K120" s="27"/>
      <c r="L120" s="27"/>
      <c r="M120" s="26" t="s">
        <v>53</v>
      </c>
      <c r="N120" s="27" t="s">
        <v>172</v>
      </c>
      <c r="O120" s="94" t="s">
        <v>1109</v>
      </c>
      <c r="P120" s="26" t="s">
        <v>53</v>
      </c>
      <c r="Q120" s="27" t="s">
        <v>172</v>
      </c>
      <c r="R120" s="94" t="s">
        <v>1109</v>
      </c>
      <c r="S120" s="359" t="s">
        <v>53</v>
      </c>
      <c r="T120" s="27" t="s">
        <v>172</v>
      </c>
      <c r="U120" s="360">
        <v>45726</v>
      </c>
      <c r="V120" s="34"/>
      <c r="W120" s="29" t="str">
        <f t="array" ref="W120">IF((Y120&lt;&gt;"")*(Z120=""), "WIP", IF((Y120&lt;&gt;"")*(Z120&lt;&gt;""), "Completed", ""))</f>
        <v>Completed</v>
      </c>
      <c r="X120" s="9" t="str" cm="1">
        <f t="array" ref="X120">IFERROR(INDEX('WIP-FDN'!$E$8:$E$279, MATCH(1, ('WIP-FDN'!$B$8:$B$279='Master Sheet '!B120)*1, 0)), "")</f>
        <v>Bipul Debnath-2</v>
      </c>
      <c r="Y120" s="81" cm="1">
        <f t="array" ref="Y120">IFERROR(IF(INDEX('WIP-FDN'!$G$8:$G$279, MATCH(1, ('WIP-FDN'!$B$8:$B$279=B120)*1, 0)) = "", "", INDEX('WIP-FDN'!$G$8:$G$279, MATCH(1, ('WIP-FDN'!$B$8:$B$279=B120)*1, 0))), "")</f>
        <v>46118</v>
      </c>
      <c r="Z120" s="81" cm="1">
        <f t="array" ref="Z120">IFERROR(IF(INDEX('WIP-FDN'!$H$8:$H$279, MATCH(1, ('WIP-FDN'!$B$8:$B$279=B120)*1, 0)) = "", "", INDEX('WIP-FDN'!$H$8:$H$279, MATCH(1, ('WIP-FDN'!$B$8:$B$279=B120)*1, 0))), "")</f>
        <v>46135</v>
      </c>
      <c r="AA120" s="29" t="str">
        <f t="array" ref="AA120">IF((AC120&lt;&gt;"")*(AD120=""), "WIP", IF((AC120&lt;&gt;"")*(AD120&lt;&gt;""), "Completed", ""))</f>
        <v/>
      </c>
      <c r="AB120" s="9" cm="1">
        <f t="array" ref="AB120">IFERROR(INDEX('WIP-FDN'!$N$8:$N$279, MATCH(1, ('WIP-FDN'!$B$8:$B$279='Master Sheet '!B120)*1, 0)), "")</f>
        <v>0</v>
      </c>
      <c r="AC120" s="81" t="str" cm="1">
        <f t="array" ref="AC120">IFERROR(IF(INDEX('WIP-FDN'!$L$8:$L$279, MATCH(1, ('WIP-FDN'!$B$8:$B$279=B120)*1, 0)) = "", "", INDEX('WIP-FDN'!$L$8:$L$279, MATCH(1, ('WIP-FDN'!$B$8:$B$279=B120)*1, 0))), "")</f>
        <v/>
      </c>
      <c r="AD120" s="81" t="str" cm="1">
        <f t="array" ref="AD120">IFERROR(IF(INDEX('WIP-FDN'!$M$8:$M$279, MATCH(1, ('WIP-FDN'!$B$8:$B$279=B120)*1, 0)) = "", "", INDEX('WIP-FDN'!$M$8:$M$279, MATCH(1, ('WIP-FDN'!$B$8:$B$279=B120)*1, 0))), "")</f>
        <v/>
      </c>
      <c r="AE120" s="9" t="str">
        <f t="shared" si="8"/>
        <v/>
      </c>
      <c r="AF120" s="9" t="str">
        <f>IFERROR(INDEX('WIP-ERC'!$E$8:$E$275,MATCH(B120, 'WIP-ERC'!$B$8:$B$275,0)),"")</f>
        <v/>
      </c>
      <c r="AG120" s="81" t="str">
        <f>IFERROR(IF(INDEX('WIP-ERC'!$G$8:$G$275,MATCH(B120,'WIP-ERC'!$B$8:$B$275,0))="","",(INDEX('WIP-ERC'!$G$8:$G$275,MATCH(B120,'WIP-ERC'!$B$8:$B$275,0)))),"")</f>
        <v/>
      </c>
      <c r="AH120" s="81" t="str">
        <f>IFERROR(IF(INDEX('WIP-ERC'!$H$8:$H$275,MATCH(B120,'WIP-ERC'!$B$8:$B$275,0))="","",(INDEX('WIP-ERC'!$H$8:$H$275,MATCH(B120,'WIP-ERC'!$B$8:$B$275,0)))),"")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50" t="str">
        <f t="shared" si="6"/>
        <v>D(30-45)+06_1RC</v>
      </c>
      <c r="BE120" s="334"/>
      <c r="BF120" s="334"/>
      <c r="BG120" s="334"/>
      <c r="BI120" s="9" t="str">
        <f>IFERROR(INDEX('WIP-FDN'!$D$8:$D$279,MATCH(B120, 'WIP-FDN'!$B$8:$B$279,0)),"")</f>
        <v>SANDY FS</v>
      </c>
      <c r="BJ120" s="34" t="str">
        <v/>
      </c>
      <c r="BK120" s="34"/>
    </row>
    <row r="121" spans="1:63" s="93" customFormat="1" ht="17.5" x14ac:dyDescent="0.35">
      <c r="A121" s="347">
        <f t="shared" si="7"/>
        <v>102</v>
      </c>
      <c r="B121" s="30" t="s">
        <v>938</v>
      </c>
      <c r="C121" s="30" t="s">
        <v>933</v>
      </c>
      <c r="D121" s="56" t="s">
        <v>1291</v>
      </c>
      <c r="E121" s="96">
        <v>415</v>
      </c>
      <c r="F121" s="96">
        <v>415</v>
      </c>
      <c r="G121" s="26" t="str">
        <f>IFERROR(INDEX('WIP-FDN'!$D$8:$D$279,MATCH('Master Sheet '!B121, 'WIP-FDN'!$B$8:$B$279,0)),"")</f>
        <v/>
      </c>
      <c r="H121" s="29"/>
      <c r="I121" s="27"/>
      <c r="J121" s="27"/>
      <c r="K121" s="27"/>
      <c r="L121" s="27"/>
      <c r="M121" s="26" t="s">
        <v>53</v>
      </c>
      <c r="N121" s="27" t="s">
        <v>172</v>
      </c>
      <c r="O121" s="94" t="s">
        <v>1109</v>
      </c>
      <c r="P121" s="26" t="s">
        <v>53</v>
      </c>
      <c r="Q121" s="27" t="s">
        <v>172</v>
      </c>
      <c r="R121" s="94" t="s">
        <v>1109</v>
      </c>
      <c r="S121" s="359" t="s">
        <v>53</v>
      </c>
      <c r="T121" s="27" t="s">
        <v>172</v>
      </c>
      <c r="U121" s="360">
        <v>45726</v>
      </c>
      <c r="V121" s="34"/>
      <c r="W121" s="29" t="str">
        <f t="array" ref="W121">IF((Y121&lt;&gt;"")*(Z121=""), "WIP", IF((Y121&lt;&gt;"")*(Z121&lt;&gt;""), "Completed", ""))</f>
        <v>WIP</v>
      </c>
      <c r="X121" s="9" t="str" cm="1">
        <f t="array" ref="X121">IFERROR(INDEX('WIP-FDN'!$E$8:$E$279, MATCH(1, ('WIP-FDN'!$B$8:$B$279='Master Sheet '!B121)*1, 0)), "")</f>
        <v>Bipul Debnath-2</v>
      </c>
      <c r="Y121" s="81" cm="1">
        <f t="array" ref="Y121">IFERROR(IF(INDEX('WIP-FDN'!$G$8:$G$279, MATCH(1, ('WIP-FDN'!$B$8:$B$279=B121)*1, 0)) = "", "", INDEX('WIP-FDN'!$G$8:$G$279, MATCH(1, ('WIP-FDN'!$B$8:$B$279=B121)*1, 0))), "")</f>
        <v>46146</v>
      </c>
      <c r="Z121" s="81" t="str" cm="1">
        <f t="array" ref="Z121">IFERROR(IF(INDEX('WIP-FDN'!$H$8:$H$279, MATCH(1, ('WIP-FDN'!$B$8:$B$279=B121)*1, 0)) = "", "", INDEX('WIP-FDN'!$H$8:$H$279, MATCH(1, ('WIP-FDN'!$B$8:$B$279=B121)*1, 0))), "")</f>
        <v/>
      </c>
      <c r="AA121" s="29" t="str">
        <f t="array" ref="AA121">IF((AC121&lt;&gt;"")*(AD121=""), "WIP", IF((AC121&lt;&gt;"")*(AD121&lt;&gt;""), "Completed", ""))</f>
        <v/>
      </c>
      <c r="AB121" s="9" cm="1">
        <f t="array" ref="AB121">IFERROR(INDEX('WIP-FDN'!$N$8:$N$279, MATCH(1, ('WIP-FDN'!$B$8:$B$279='Master Sheet '!B121)*1, 0)), "")</f>
        <v>0</v>
      </c>
      <c r="AC121" s="81" t="str" cm="1">
        <f t="array" ref="AC121">IFERROR(IF(INDEX('WIP-FDN'!$L$8:$L$279, MATCH(1, ('WIP-FDN'!$B$8:$B$279=B121)*1, 0)) = "", "", INDEX('WIP-FDN'!$L$8:$L$279, MATCH(1, ('WIP-FDN'!$B$8:$B$279=B121)*1, 0))), "")</f>
        <v/>
      </c>
      <c r="AD121" s="81" t="str" cm="1">
        <f t="array" ref="AD121">IFERROR(IF(INDEX('WIP-FDN'!$M$8:$M$279, MATCH(1, ('WIP-FDN'!$B$8:$B$279=B121)*1, 0)) = "", "", INDEX('WIP-FDN'!$M$8:$M$279, MATCH(1, ('WIP-FDN'!$B$8:$B$279=B121)*1, 0))), "")</f>
        <v/>
      </c>
      <c r="AE121" s="9" t="str">
        <f t="shared" si="8"/>
        <v/>
      </c>
      <c r="AF121" s="9" t="str">
        <f>IFERROR(INDEX('WIP-ERC'!$E$8:$E$275,MATCH(B121, 'WIP-ERC'!$B$8:$B$275,0)),"")</f>
        <v/>
      </c>
      <c r="AG121" s="81" t="str">
        <f>IFERROR(IF(INDEX('WIP-ERC'!$G$8:$G$275,MATCH(B121,'WIP-ERC'!$B$8:$B$275,0))="","",(INDEX('WIP-ERC'!$G$8:$G$275,MATCH(B121,'WIP-ERC'!$B$8:$B$275,0)))),"")</f>
        <v/>
      </c>
      <c r="AH121" s="81" t="str">
        <f>IFERROR(IF(INDEX('WIP-ERC'!$H$8:$H$275,MATCH(B121,'WIP-ERC'!$B$8:$B$275,0))="","",(INDEX('WIP-ERC'!$H$8:$H$275,MATCH(B121,'WIP-ERC'!$B$8:$B$275,0)))),"")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50" t="str">
        <f t="shared" si="6"/>
        <v>C(15-22)+03</v>
      </c>
      <c r="BE121" s="334"/>
      <c r="BF121" s="334"/>
      <c r="BG121" s="334"/>
      <c r="BI121" s="9" t="str">
        <f>IFERROR(INDEX('WIP-FDN'!$D$8:$D$279,MATCH(B121, 'WIP-FDN'!$B$8:$B$279,0)),"")</f>
        <v/>
      </c>
      <c r="BJ121" s="34" t="str">
        <v/>
      </c>
      <c r="BK121" s="34"/>
    </row>
    <row r="122" spans="1:63" s="93" customFormat="1" ht="17.5" x14ac:dyDescent="0.35">
      <c r="A122" s="347">
        <f t="shared" si="7"/>
        <v>103</v>
      </c>
      <c r="B122" s="30" t="s">
        <v>1378</v>
      </c>
      <c r="C122" s="30" t="s">
        <v>1275</v>
      </c>
      <c r="D122" s="56" t="s">
        <v>818</v>
      </c>
      <c r="E122" s="96">
        <v>430</v>
      </c>
      <c r="F122" s="96">
        <v>430</v>
      </c>
      <c r="G122" s="26" t="str">
        <f>IFERROR(INDEX('WIP-FDN'!$D$8:$D$279,MATCH('Master Sheet '!B122, 'WIP-FDN'!$B$8:$B$279,0)),"")</f>
        <v/>
      </c>
      <c r="H122" s="29"/>
      <c r="I122" s="27"/>
      <c r="J122" s="27"/>
      <c r="K122" s="27"/>
      <c r="L122" s="27"/>
      <c r="M122" s="26" t="s">
        <v>53</v>
      </c>
      <c r="N122" s="27" t="s">
        <v>172</v>
      </c>
      <c r="O122" s="94" t="s">
        <v>1109</v>
      </c>
      <c r="P122" s="26" t="s">
        <v>53</v>
      </c>
      <c r="Q122" s="27" t="s">
        <v>172</v>
      </c>
      <c r="R122" s="94" t="s">
        <v>1109</v>
      </c>
      <c r="S122" s="359" t="s">
        <v>53</v>
      </c>
      <c r="T122" s="27" t="s">
        <v>172</v>
      </c>
      <c r="U122" s="360">
        <v>45726</v>
      </c>
      <c r="V122" s="34"/>
      <c r="W122" s="29" t="str">
        <f t="array" ref="W122">IF((Y122&lt;&gt;"")*(Z122=""), "WIP", IF((Y122&lt;&gt;"")*(Z122&lt;&gt;""), "Completed", ""))</f>
        <v/>
      </c>
      <c r="X122" s="9" t="str" cm="1">
        <f t="array" ref="X122">IFERROR(INDEX('WIP-FDN'!$E$8:$E$279, MATCH(1, ('WIP-FDN'!$B$8:$B$279='Master Sheet '!B122)*1, 0)), "")</f>
        <v/>
      </c>
      <c r="Y122" s="81" t="str" cm="1">
        <f t="array" ref="Y122">IFERROR(IF(INDEX('WIP-FDN'!$G$8:$G$279, MATCH(1, ('WIP-FDN'!$B$8:$B$279=B122)*1, 0)) = "", "", INDEX('WIP-FDN'!$G$8:$G$279, MATCH(1, ('WIP-FDN'!$B$8:$B$279=B122)*1, 0))), "")</f>
        <v/>
      </c>
      <c r="Z122" s="81" t="str" cm="1">
        <f t="array" ref="Z122">IFERROR(IF(INDEX('WIP-FDN'!$H$8:$H$279, MATCH(1, ('WIP-FDN'!$B$8:$B$279=B122)*1, 0)) = "", "", INDEX('WIP-FDN'!$H$8:$H$279, MATCH(1, ('WIP-FDN'!$B$8:$B$279=B122)*1, 0))), "")</f>
        <v/>
      </c>
      <c r="AA122" s="29" t="str">
        <f t="array" ref="AA122">IF((AC122&lt;&gt;"")*(AD122=""), "WIP", IF((AC122&lt;&gt;"")*(AD122&lt;&gt;""), "Completed", ""))</f>
        <v/>
      </c>
      <c r="AB122" s="9" t="str" cm="1">
        <f t="array" ref="AB122">IFERROR(INDEX('WIP-FDN'!$N$8:$N$279, MATCH(1, ('WIP-FDN'!$B$8:$B$279='Master Sheet '!B122)*1, 0)), "")</f>
        <v/>
      </c>
      <c r="AC122" s="81" t="str" cm="1">
        <f t="array" ref="AC122">IFERROR(IF(INDEX('WIP-FDN'!$L$8:$L$279, MATCH(1, ('WIP-FDN'!$B$8:$B$279=B122)*1, 0)) = "", "", INDEX('WIP-FDN'!$L$8:$L$279, MATCH(1, ('WIP-FDN'!$B$8:$B$279=B122)*1, 0))), "")</f>
        <v/>
      </c>
      <c r="AD122" s="81" t="str" cm="1">
        <f t="array" ref="AD122">IFERROR(IF(INDEX('WIP-FDN'!$M$8:$M$279, MATCH(1, ('WIP-FDN'!$B$8:$B$279=B122)*1, 0)) = "", "", INDEX('WIP-FDN'!$M$8:$M$279, MATCH(1, ('WIP-FDN'!$B$8:$B$279=B122)*1, 0))), "")</f>
        <v/>
      </c>
      <c r="AE122" s="9" t="str">
        <f t="shared" si="8"/>
        <v/>
      </c>
      <c r="AF122" s="9" t="str">
        <f>IFERROR(INDEX('WIP-ERC'!$E$8:$E$275,MATCH(B122, 'WIP-ERC'!$B$8:$B$275,0)),"")</f>
        <v/>
      </c>
      <c r="AG122" s="81" t="str">
        <f>IFERROR(IF(INDEX('WIP-ERC'!$G$8:$G$275,MATCH(B122,'WIP-ERC'!$B$8:$B$275,0))="","",(INDEX('WIP-ERC'!$G$8:$G$275,MATCH(B122,'WIP-ERC'!$B$8:$B$275,0)))),"")</f>
        <v/>
      </c>
      <c r="AH122" s="81" t="str">
        <f>IFERROR(IF(INDEX('WIP-ERC'!$H$8:$H$275,MATCH(B122,'WIP-ERC'!$B$8:$B$275,0))="","",(INDEX('WIP-ERC'!$H$8:$H$275,MATCH(B122,'WIP-ERC'!$B$8:$B$275,0)))),"")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50" t="str">
        <f t="shared" si="6"/>
        <v>SP2_ DD+00</v>
      </c>
      <c r="BE122" s="334"/>
      <c r="BF122" s="334"/>
      <c r="BG122" s="334"/>
      <c r="BI122" s="9" t="str">
        <f>IFERROR(INDEX('WIP-FDN'!$D$8:$D$279,MATCH(B122, 'WIP-FDN'!$B$8:$B$279,0)),"")</f>
        <v/>
      </c>
      <c r="BJ122" s="34" t="str">
        <v/>
      </c>
      <c r="BK122" s="34"/>
    </row>
    <row r="123" spans="1:63" s="93" customFormat="1" ht="17.5" x14ac:dyDescent="0.35">
      <c r="A123" s="347">
        <f t="shared" si="7"/>
        <v>104</v>
      </c>
      <c r="B123" s="30" t="s">
        <v>1379</v>
      </c>
      <c r="C123" s="30" t="s">
        <v>1276</v>
      </c>
      <c r="D123" s="56" t="s">
        <v>818</v>
      </c>
      <c r="E123" s="96">
        <v>714</v>
      </c>
      <c r="F123" s="96">
        <v>714</v>
      </c>
      <c r="G123" s="26" t="str">
        <f>IFERROR(INDEX('WIP-FDN'!$D$8:$D$279,MATCH('Master Sheet '!B123, 'WIP-FDN'!$B$8:$B$279,0)),"")</f>
        <v/>
      </c>
      <c r="H123" s="29">
        <v>2</v>
      </c>
      <c r="I123" s="27"/>
      <c r="J123" s="27"/>
      <c r="K123" s="27"/>
      <c r="L123" s="27"/>
      <c r="M123" s="26" t="s">
        <v>53</v>
      </c>
      <c r="N123" s="27" t="s">
        <v>172</v>
      </c>
      <c r="O123" s="94" t="s">
        <v>1109</v>
      </c>
      <c r="P123" s="26" t="s">
        <v>53</v>
      </c>
      <c r="Q123" s="27" t="s">
        <v>172</v>
      </c>
      <c r="R123" s="94" t="s">
        <v>1109</v>
      </c>
      <c r="S123" s="359" t="s">
        <v>53</v>
      </c>
      <c r="T123" s="27" t="s">
        <v>172</v>
      </c>
      <c r="U123" s="360">
        <v>45726</v>
      </c>
      <c r="V123" s="34"/>
      <c r="W123" s="29" t="str">
        <f t="array" ref="W123">IF((Y123&lt;&gt;"")*(Z123=""), "WIP", IF((Y123&lt;&gt;"")*(Z123&lt;&gt;""), "Completed", ""))</f>
        <v/>
      </c>
      <c r="X123" s="9" t="str" cm="1">
        <f t="array" ref="X123">IFERROR(INDEX('WIP-FDN'!$E$8:$E$279, MATCH(1, ('WIP-FDN'!$B$8:$B$279='Master Sheet '!B123)*1, 0)), "")</f>
        <v/>
      </c>
      <c r="Y123" s="81" t="str" cm="1">
        <f t="array" ref="Y123">IFERROR(IF(INDEX('WIP-FDN'!$G$8:$G$279, MATCH(1, ('WIP-FDN'!$B$8:$B$279=B123)*1, 0)) = "", "", INDEX('WIP-FDN'!$G$8:$G$279, MATCH(1, ('WIP-FDN'!$B$8:$B$279=B123)*1, 0))), "")</f>
        <v/>
      </c>
      <c r="Z123" s="81" t="str" cm="1">
        <f t="array" ref="Z123">IFERROR(IF(INDEX('WIP-FDN'!$H$8:$H$279, MATCH(1, ('WIP-FDN'!$B$8:$B$279=B123)*1, 0)) = "", "", INDEX('WIP-FDN'!$H$8:$H$279, MATCH(1, ('WIP-FDN'!$B$8:$B$279=B123)*1, 0))), "")</f>
        <v/>
      </c>
      <c r="AA123" s="29" t="str">
        <f t="array" ref="AA123">IF((AC123&lt;&gt;"")*(AD123=""), "WIP", IF((AC123&lt;&gt;"")*(AD123&lt;&gt;""), "Completed", ""))</f>
        <v/>
      </c>
      <c r="AB123" s="9" t="str" cm="1">
        <f t="array" ref="AB123">IFERROR(INDEX('WIP-FDN'!$N$8:$N$279, MATCH(1, ('WIP-FDN'!$B$8:$B$279='Master Sheet '!B123)*1, 0)), "")</f>
        <v/>
      </c>
      <c r="AC123" s="81" t="str" cm="1">
        <f t="array" ref="AC123">IFERROR(IF(INDEX('WIP-FDN'!$L$8:$L$279, MATCH(1, ('WIP-FDN'!$B$8:$B$279=B123)*1, 0)) = "", "", INDEX('WIP-FDN'!$L$8:$L$279, MATCH(1, ('WIP-FDN'!$B$8:$B$279=B123)*1, 0))), "")</f>
        <v/>
      </c>
      <c r="AD123" s="81" t="str" cm="1">
        <f t="array" ref="AD123">IFERROR(IF(INDEX('WIP-FDN'!$M$8:$M$279, MATCH(1, ('WIP-FDN'!$B$8:$B$279=B123)*1, 0)) = "", "", INDEX('WIP-FDN'!$M$8:$M$279, MATCH(1, ('WIP-FDN'!$B$8:$B$279=B123)*1, 0))), "")</f>
        <v/>
      </c>
      <c r="AE123" s="9" t="str">
        <f t="shared" si="8"/>
        <v/>
      </c>
      <c r="AF123" s="9" t="str">
        <f>IFERROR(INDEX('WIP-ERC'!$E$8:$E$275,MATCH(B123, 'WIP-ERC'!$B$8:$B$275,0)),"")</f>
        <v/>
      </c>
      <c r="AG123" s="81" t="str">
        <f>IFERROR(IF(INDEX('WIP-ERC'!$G$8:$G$275,MATCH(B123,'WIP-ERC'!$B$8:$B$275,0))="","",(INDEX('WIP-ERC'!$G$8:$G$275,MATCH(B123,'WIP-ERC'!$B$8:$B$275,0)))),"")</f>
        <v/>
      </c>
      <c r="AH123" s="81" t="str">
        <f>IFERROR(IF(INDEX('WIP-ERC'!$H$8:$H$275,MATCH(B123,'WIP-ERC'!$B$8:$B$275,0))="","",(INDEX('WIP-ERC'!$H$8:$H$275,MATCH(B123,'WIP-ERC'!$B$8:$B$275,0)))),"")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50" t="str">
        <f t="shared" si="6"/>
        <v>SP1_DB+30_2RC</v>
      </c>
      <c r="BE123" s="334"/>
      <c r="BF123" s="334"/>
      <c r="BG123" s="334"/>
      <c r="BI123" s="9" t="str">
        <f>IFERROR(INDEX('WIP-FDN'!$D$8:$D$279,MATCH(B123, 'WIP-FDN'!$B$8:$B$279,0)),"")</f>
        <v/>
      </c>
      <c r="BJ123" s="34" t="str">
        <v/>
      </c>
      <c r="BK123" s="34"/>
    </row>
    <row r="124" spans="1:63" s="93" customFormat="1" ht="17.5" x14ac:dyDescent="0.35">
      <c r="A124" s="347">
        <f t="shared" si="7"/>
        <v>105</v>
      </c>
      <c r="B124" s="30" t="s">
        <v>1380</v>
      </c>
      <c r="C124" s="30" t="s">
        <v>1276</v>
      </c>
      <c r="D124" s="56" t="s">
        <v>818</v>
      </c>
      <c r="E124" s="96">
        <v>731</v>
      </c>
      <c r="F124" s="96">
        <v>731</v>
      </c>
      <c r="G124" s="26" t="str">
        <f>IFERROR(INDEX('WIP-FDN'!$D$8:$D$279,MATCH('Master Sheet '!B124, 'WIP-FDN'!$B$8:$B$279,0)),"")</f>
        <v>Pile/Pile Cap</v>
      </c>
      <c r="H124" s="29">
        <v>7.39</v>
      </c>
      <c r="I124" s="27" t="s">
        <v>1265</v>
      </c>
      <c r="J124" s="27"/>
      <c r="K124" s="27"/>
      <c r="L124" s="27"/>
      <c r="M124" s="26" t="s">
        <v>53</v>
      </c>
      <c r="N124" s="27" t="s">
        <v>172</v>
      </c>
      <c r="O124" s="94" t="s">
        <v>1109</v>
      </c>
      <c r="P124" s="26" t="s">
        <v>53</v>
      </c>
      <c r="Q124" s="27" t="s">
        <v>172</v>
      </c>
      <c r="R124" s="94" t="s">
        <v>1109</v>
      </c>
      <c r="S124" s="359" t="s">
        <v>53</v>
      </c>
      <c r="T124" s="27" t="s">
        <v>172</v>
      </c>
      <c r="U124" s="360">
        <v>45726</v>
      </c>
      <c r="V124" s="34"/>
      <c r="W124" s="29" t="str">
        <f>IF((Y124&lt;&gt;"")*(Z124=""), "WIP", IF((Y124&lt;&gt;"")*(Z124&lt;&gt;""), "Completed", ""))</f>
        <v>WIP</v>
      </c>
      <c r="X124" s="29" t="str" cm="1">
        <f t="array" ref="X124">IFERROR(INDEX('WIP-FDN'!$E$8:$E$279, MATCH(1, ('WIP-FDN'!$B$8:$B$279='Master Sheet '!B124)*1, 0)), "")</f>
        <v>Chowdhury Construction</v>
      </c>
      <c r="Y124" s="85" cm="1">
        <f t="array" ref="Y124">IFERROR(IF(INDEX('WIP-FDN'!$G$8:$G$279, MATCH(1, ('WIP-FDN'!$B$8:$B$279=B124)*1, 0)) = "", "", INDEX('WIP-FDN'!$G$8:$G$279, MATCH(1, ('WIP-FDN'!$B$8:$B$279=B124)*1, 0))), "")</f>
        <v>46082</v>
      </c>
      <c r="Z124" s="85" t="str" cm="1">
        <f t="array" ref="Z124">IFERROR(IF(INDEX('WIP-FDN'!$H$8:$H$279, MATCH(1, ('WIP-FDN'!$B$8:$B$279=B124)*1, 0)) = "", "", INDEX('WIP-FDN'!$H$8:$H$279, MATCH(1, ('WIP-FDN'!$B$8:$B$279=B124)*1, 0))), "")</f>
        <v/>
      </c>
      <c r="AA124" s="29" t="str">
        <f t="array" ref="AA124">IF((AC124&lt;&gt;"")*(AD124=""), "WIP", IF((AC124&lt;&gt;"")*(AD124&lt;&gt;""), "Completed", ""))</f>
        <v/>
      </c>
      <c r="AB124" s="29" cm="1">
        <f t="array" ref="AB124">IFERROR(INDEX('WIP-FDN'!$N$8:$N$279, MATCH(1, ('WIP-FDN'!$B$8:$B$279='Master Sheet '!B124)*1, 0)), "")</f>
        <v>0</v>
      </c>
      <c r="AC124" s="85" t="str" cm="1">
        <f t="array" ref="AC124">IFERROR(IF(INDEX('WIP-FDN'!$L$8:$L$279, MATCH(1, ('WIP-FDN'!$B$8:$B$279=B124)*1, 0)) = "", "", INDEX('WIP-FDN'!$L$8:$L$279, MATCH(1, ('WIP-FDN'!$B$8:$B$279=B124)*1, 0))), "")</f>
        <v/>
      </c>
      <c r="AD124" s="85" t="str" cm="1">
        <f t="array" ref="AD124">IFERROR(IF(INDEX('WIP-FDN'!$M$8:$M$279, MATCH(1, ('WIP-FDN'!$B$8:$B$279=B124)*1, 0)) = "", "", INDEX('WIP-FDN'!$M$8:$M$279, MATCH(1, ('WIP-FDN'!$B$8:$B$279=B124)*1, 0))), "")</f>
        <v/>
      </c>
      <c r="AE124" s="29" t="str">
        <f t="shared" si="8"/>
        <v/>
      </c>
      <c r="AF124" s="29" t="str">
        <f>IFERROR(INDEX('WIP-ERC'!$E$8:$E$275,MATCH(B124, 'WIP-ERC'!$B$8:$B$275,0)),"")</f>
        <v/>
      </c>
      <c r="AG124" s="85" t="str">
        <f>IFERROR(IF(INDEX('WIP-ERC'!$G$8:$G$275,MATCH(B124,'WIP-ERC'!$B$8:$B$275,0))="","",(INDEX('WIP-ERC'!$G$8:$G$275,MATCH(B124,'WIP-ERC'!$B$8:$B$275,0)))),"")</f>
        <v/>
      </c>
      <c r="AH124" s="85" t="str">
        <f>IFERROR(IF(INDEX('WIP-ERC'!$H$8:$H$275,MATCH(B124,'WIP-ERC'!$B$8:$B$275,0))="","",(INDEX('WIP-ERC'!$H$8:$H$275,MATCH(B124,'WIP-ERC'!$B$8:$B$275,0)))),"")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50" t="str">
        <f t="shared" si="6"/>
        <v>SP1_DB+30_7.39RC</v>
      </c>
      <c r="BE124" s="334"/>
      <c r="BF124" s="334"/>
      <c r="BG124" s="334"/>
      <c r="BI124" s="9" t="str">
        <f>IFERROR(INDEX('WIP-FDN'!$D$8:$D$279,MATCH(B124, 'WIP-FDN'!$B$8:$B$279,0)),"")</f>
        <v>Pile/Pile Cap</v>
      </c>
      <c r="BJ124" s="34" t="str">
        <v/>
      </c>
      <c r="BK124" s="34"/>
    </row>
    <row r="125" spans="1:63" s="93" customFormat="1" ht="17.5" x14ac:dyDescent="0.35">
      <c r="A125" s="347">
        <f t="shared" si="7"/>
        <v>106</v>
      </c>
      <c r="B125" s="30" t="s">
        <v>1381</v>
      </c>
      <c r="C125" s="30" t="s">
        <v>1276</v>
      </c>
      <c r="D125" s="56" t="s">
        <v>818</v>
      </c>
      <c r="E125" s="57">
        <v>260.60000000000002</v>
      </c>
      <c r="F125" s="57">
        <v>260.60000000000002</v>
      </c>
      <c r="G125" s="26" t="str">
        <f>IFERROR(INDEX('WIP-FDN'!$D$8:$D$279,MATCH('Master Sheet '!B125, 'WIP-FDN'!$B$8:$B$279,0)),"")</f>
        <v/>
      </c>
      <c r="H125" s="29">
        <v>5</v>
      </c>
      <c r="I125" s="27" t="s">
        <v>1265</v>
      </c>
      <c r="J125" s="27"/>
      <c r="K125" s="27"/>
      <c r="L125" s="27"/>
      <c r="M125" s="26" t="s">
        <v>53</v>
      </c>
      <c r="N125" s="27" t="s">
        <v>172</v>
      </c>
      <c r="O125" s="94" t="s">
        <v>1109</v>
      </c>
      <c r="P125" s="26" t="s">
        <v>53</v>
      </c>
      <c r="Q125" s="27" t="s">
        <v>172</v>
      </c>
      <c r="R125" s="94" t="s">
        <v>1109</v>
      </c>
      <c r="S125" s="359" t="s">
        <v>53</v>
      </c>
      <c r="T125" s="27" t="s">
        <v>172</v>
      </c>
      <c r="U125" s="360">
        <v>45726</v>
      </c>
      <c r="V125" s="34"/>
      <c r="W125" s="29" t="str">
        <f t="array" ref="W125">IF((Y125&lt;&gt;"")*(Z125=""), "WIP", IF((Y125&lt;&gt;"")*(Z125&lt;&gt;""), "Completed", ""))</f>
        <v/>
      </c>
      <c r="X125" s="9" t="str" cm="1">
        <f t="array" ref="X125">IFERROR(INDEX('WIP-FDN'!$E$8:$E$279, MATCH(1, ('WIP-FDN'!$B$8:$B$279='Master Sheet '!B125)*1, 0)), "")</f>
        <v/>
      </c>
      <c r="Y125" s="81" t="str" cm="1">
        <f t="array" ref="Y125">IFERROR(IF(INDEX('WIP-FDN'!$G$8:$G$279, MATCH(1, ('WIP-FDN'!$B$8:$B$279=B125)*1, 0)) = "", "", INDEX('WIP-FDN'!$G$8:$G$279, MATCH(1, ('WIP-FDN'!$B$8:$B$279=B125)*1, 0))), "")</f>
        <v/>
      </c>
      <c r="Z125" s="81" t="str" cm="1">
        <f t="array" ref="Z125">IFERROR(IF(INDEX('WIP-FDN'!$H$8:$H$279, MATCH(1, ('WIP-FDN'!$B$8:$B$279=B125)*1, 0)) = "", "", INDEX('WIP-FDN'!$H$8:$H$279, MATCH(1, ('WIP-FDN'!$B$8:$B$279=B125)*1, 0))), "")</f>
        <v/>
      </c>
      <c r="AA125" s="29" t="str">
        <f t="array" ref="AA125">IF((AC125&lt;&gt;"")*(AD125=""), "WIP", IF((AC125&lt;&gt;"")*(AD125&lt;&gt;""), "Completed", ""))</f>
        <v/>
      </c>
      <c r="AB125" s="9" t="str" cm="1">
        <f t="array" ref="AB125">IFERROR(INDEX('WIP-FDN'!$N$8:$N$279, MATCH(1, ('WIP-FDN'!$B$8:$B$279='Master Sheet '!B125)*1, 0)), "")</f>
        <v/>
      </c>
      <c r="AC125" s="81" t="str" cm="1">
        <f t="array" ref="AC125">IFERROR(IF(INDEX('WIP-FDN'!$L$8:$L$279, MATCH(1, ('WIP-FDN'!$B$8:$B$279=B125)*1, 0)) = "", "", INDEX('WIP-FDN'!$L$8:$L$279, MATCH(1, ('WIP-FDN'!$B$8:$B$279=B125)*1, 0))), "")</f>
        <v/>
      </c>
      <c r="AD125" s="81" t="str" cm="1">
        <f t="array" ref="AD125">IFERROR(IF(INDEX('WIP-FDN'!$M$8:$M$279, MATCH(1, ('WIP-FDN'!$B$8:$B$279=B125)*1, 0)) = "", "", INDEX('WIP-FDN'!$M$8:$M$279, MATCH(1, ('WIP-FDN'!$B$8:$B$279=B125)*1, 0))), "")</f>
        <v/>
      </c>
      <c r="AE125" s="9" t="str">
        <f t="shared" si="8"/>
        <v/>
      </c>
      <c r="AF125" s="9" t="str">
        <f>IFERROR(INDEX('WIP-ERC'!$E$8:$E$275,MATCH(B125, 'WIP-ERC'!$B$8:$B$275,0)),"")</f>
        <v/>
      </c>
      <c r="AG125" s="81" t="str">
        <f>IFERROR(IF(INDEX('WIP-ERC'!$G$8:$G$275,MATCH(B125,'WIP-ERC'!$B$8:$B$275,0))="","",(INDEX('WIP-ERC'!$G$8:$G$275,MATCH(B125,'WIP-ERC'!$B$8:$B$275,0)))),"")</f>
        <v/>
      </c>
      <c r="AH125" s="81" t="str">
        <f>IFERROR(IF(INDEX('WIP-ERC'!$H$8:$H$275,MATCH(B125,'WIP-ERC'!$B$8:$B$275,0))="","",(INDEX('WIP-ERC'!$H$8:$H$275,MATCH(B125,'WIP-ERC'!$B$8:$B$275,0)))),"")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50" t="str">
        <f t="shared" si="6"/>
        <v>SP1_DB+30_5RC</v>
      </c>
      <c r="BE125" s="334"/>
      <c r="BF125" s="334"/>
      <c r="BG125" s="334"/>
      <c r="BI125" s="9" t="str">
        <f>IFERROR(INDEX('WIP-FDN'!$D$8:$D$279,MATCH(B125, 'WIP-FDN'!$B$8:$B$279,0)),"")</f>
        <v/>
      </c>
      <c r="BJ125" s="34" t="str">
        <v/>
      </c>
      <c r="BK125" s="34"/>
    </row>
    <row r="126" spans="1:63" s="93" customFormat="1" ht="17.5" x14ac:dyDescent="0.35">
      <c r="A126" s="347">
        <f t="shared" si="7"/>
        <v>107</v>
      </c>
      <c r="B126" s="30" t="s">
        <v>1382</v>
      </c>
      <c r="C126" s="30" t="s">
        <v>1277</v>
      </c>
      <c r="D126" s="56" t="s">
        <v>940</v>
      </c>
      <c r="E126" s="96">
        <v>395</v>
      </c>
      <c r="F126" s="96">
        <v>395</v>
      </c>
      <c r="G126" s="26" t="str">
        <f>IFERROR(INDEX('WIP-FDN'!$D$8:$D$279,MATCH('Master Sheet '!B126, 'WIP-FDN'!$B$8:$B$279,0)),"")</f>
        <v/>
      </c>
      <c r="H126" s="29"/>
      <c r="I126" s="27"/>
      <c r="J126" s="27"/>
      <c r="K126" s="27"/>
      <c r="L126" s="27"/>
      <c r="M126" s="26" t="s">
        <v>53</v>
      </c>
      <c r="N126" s="27" t="s">
        <v>172</v>
      </c>
      <c r="O126" s="94" t="s">
        <v>1109</v>
      </c>
      <c r="P126" s="26" t="s">
        <v>53</v>
      </c>
      <c r="Q126" s="27" t="s">
        <v>172</v>
      </c>
      <c r="R126" s="94" t="s">
        <v>1109</v>
      </c>
      <c r="S126" s="359" t="s">
        <v>53</v>
      </c>
      <c r="T126" s="27" t="s">
        <v>172</v>
      </c>
      <c r="U126" s="360">
        <v>45726</v>
      </c>
      <c r="V126" s="34"/>
      <c r="W126" s="29" t="str">
        <f t="array" ref="W126">IF((Y126&lt;&gt;"")*(Z126=""), "WIP", IF((Y126&lt;&gt;"")*(Z126&lt;&gt;""), "Completed", ""))</f>
        <v/>
      </c>
      <c r="X126" s="9" t="str" cm="1">
        <f t="array" ref="X126">IFERROR(INDEX('WIP-FDN'!$E$8:$E$279, MATCH(1, ('WIP-FDN'!$B$8:$B$279='Master Sheet '!B126)*1, 0)), "")</f>
        <v/>
      </c>
      <c r="Y126" s="81" t="str" cm="1">
        <f t="array" ref="Y126">IFERROR(IF(INDEX('WIP-FDN'!$G$8:$G$279, MATCH(1, ('WIP-FDN'!$B$8:$B$279=B126)*1, 0)) = "", "", INDEX('WIP-FDN'!$G$8:$G$279, MATCH(1, ('WIP-FDN'!$B$8:$B$279=B126)*1, 0))), "")</f>
        <v/>
      </c>
      <c r="Z126" s="81" t="str" cm="1">
        <f t="array" ref="Z126">IFERROR(IF(INDEX('WIP-FDN'!$H$8:$H$279, MATCH(1, ('WIP-FDN'!$B$8:$B$279=B126)*1, 0)) = "", "", INDEX('WIP-FDN'!$H$8:$H$279, MATCH(1, ('WIP-FDN'!$B$8:$B$279=B126)*1, 0))), "")</f>
        <v/>
      </c>
      <c r="AA126" s="29" t="str">
        <f t="array" ref="AA126">IF((AC126&lt;&gt;"")*(AD126=""), "WIP", IF((AC126&lt;&gt;"")*(AD126&lt;&gt;""), "Completed", ""))</f>
        <v/>
      </c>
      <c r="AB126" s="9" t="str" cm="1">
        <f t="array" ref="AB126">IFERROR(INDEX('WIP-FDN'!$N$8:$N$279, MATCH(1, ('WIP-FDN'!$B$8:$B$279='Master Sheet '!B126)*1, 0)), "")</f>
        <v/>
      </c>
      <c r="AC126" s="81" t="str" cm="1">
        <f t="array" ref="AC126">IFERROR(IF(INDEX('WIP-FDN'!$L$8:$L$279, MATCH(1, ('WIP-FDN'!$B$8:$B$279=B126)*1, 0)) = "", "", INDEX('WIP-FDN'!$L$8:$L$279, MATCH(1, ('WIP-FDN'!$B$8:$B$279=B126)*1, 0))), "")</f>
        <v/>
      </c>
      <c r="AD126" s="81" t="str" cm="1">
        <f t="array" ref="AD126">IFERROR(IF(INDEX('WIP-FDN'!$M$8:$M$279, MATCH(1, ('WIP-FDN'!$B$8:$B$279=B126)*1, 0)) = "", "", INDEX('WIP-FDN'!$M$8:$M$279, MATCH(1, ('WIP-FDN'!$B$8:$B$279=B126)*1, 0))), "")</f>
        <v/>
      </c>
      <c r="AE126" s="9" t="str">
        <f t="shared" si="8"/>
        <v/>
      </c>
      <c r="AF126" s="9" t="str">
        <f>IFERROR(INDEX('WIP-ERC'!$E$8:$E$275,MATCH(B126, 'WIP-ERC'!$B$8:$B$275,0)),"")</f>
        <v/>
      </c>
      <c r="AG126" s="81" t="str">
        <f>IFERROR(IF(INDEX('WIP-ERC'!$G$8:$G$275,MATCH(B126,'WIP-ERC'!$B$8:$B$275,0))="","",(INDEX('WIP-ERC'!$G$8:$G$275,MATCH(B126,'WIP-ERC'!$B$8:$B$275,0)))),"")</f>
        <v/>
      </c>
      <c r="AH126" s="81" t="str">
        <f>IFERROR(IF(INDEX('WIP-ERC'!$H$8:$H$275,MATCH(B126,'WIP-ERC'!$B$8:$B$275,0))="","",(INDEX('WIP-ERC'!$H$8:$H$275,MATCH(B126,'WIP-ERC'!$B$8:$B$275,0)))),"")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50" t="str">
        <f t="shared" si="6"/>
        <v>SP2_ DD+03</v>
      </c>
      <c r="BE126" s="334"/>
      <c r="BF126" s="334"/>
      <c r="BG126" s="334"/>
      <c r="BI126" s="9" t="str">
        <f>IFERROR(INDEX('WIP-FDN'!$D$8:$D$279,MATCH(B126, 'WIP-FDN'!$B$8:$B$279,0)),"")</f>
        <v/>
      </c>
      <c r="BJ126" s="34" t="str">
        <v/>
      </c>
      <c r="BK126" s="34"/>
    </row>
    <row r="127" spans="1:63" s="93" customFormat="1" ht="17.5" x14ac:dyDescent="0.35">
      <c r="A127" s="347">
        <f t="shared" si="7"/>
        <v>108</v>
      </c>
      <c r="B127" s="30" t="s">
        <v>941</v>
      </c>
      <c r="C127" s="30" t="s">
        <v>823</v>
      </c>
      <c r="D127" s="56" t="s">
        <v>818</v>
      </c>
      <c r="E127" s="96">
        <v>425</v>
      </c>
      <c r="F127" s="96">
        <v>425</v>
      </c>
      <c r="G127" s="26" t="str">
        <f>IFERROR(INDEX('WIP-FDN'!$D$8:$D$279,MATCH('Master Sheet '!B127, 'WIP-FDN'!$B$8:$B$279,0)),"")</f>
        <v/>
      </c>
      <c r="H127" s="29"/>
      <c r="I127" s="27"/>
      <c r="J127" s="27"/>
      <c r="K127" s="27"/>
      <c r="L127" s="27"/>
      <c r="M127" s="26" t="s">
        <v>53</v>
      </c>
      <c r="N127" s="27" t="s">
        <v>172</v>
      </c>
      <c r="O127" s="94" t="s">
        <v>1109</v>
      </c>
      <c r="P127" s="26" t="s">
        <v>53</v>
      </c>
      <c r="Q127" s="27" t="s">
        <v>172</v>
      </c>
      <c r="R127" s="94" t="s">
        <v>1109</v>
      </c>
      <c r="S127" s="359" t="s">
        <v>53</v>
      </c>
      <c r="T127" s="27" t="s">
        <v>172</v>
      </c>
      <c r="U127" s="360">
        <v>45726</v>
      </c>
      <c r="V127" s="34"/>
      <c r="W127" s="29" t="str">
        <f t="array" ref="W127">IF((Y127&lt;&gt;"")*(Z127=""), "WIP", IF((Y127&lt;&gt;"")*(Z127&lt;&gt;""), "Completed", ""))</f>
        <v/>
      </c>
      <c r="X127" s="9" t="str" cm="1">
        <f t="array" ref="X127">IFERROR(INDEX('WIP-FDN'!$E$8:$E$279, MATCH(1, ('WIP-FDN'!$B$8:$B$279='Master Sheet '!B127)*1, 0)), "")</f>
        <v/>
      </c>
      <c r="Y127" s="81" t="str" cm="1">
        <f t="array" ref="Y127">IFERROR(IF(INDEX('WIP-FDN'!$G$8:$G$279, MATCH(1, ('WIP-FDN'!$B$8:$B$279=B127)*1, 0)) = "", "", INDEX('WIP-FDN'!$G$8:$G$279, MATCH(1, ('WIP-FDN'!$B$8:$B$279=B127)*1, 0))), "")</f>
        <v/>
      </c>
      <c r="Z127" s="81" t="str" cm="1">
        <f t="array" ref="Z127">IFERROR(IF(INDEX('WIP-FDN'!$H$8:$H$279, MATCH(1, ('WIP-FDN'!$B$8:$B$279=B127)*1, 0)) = "", "", INDEX('WIP-FDN'!$H$8:$H$279, MATCH(1, ('WIP-FDN'!$B$8:$B$279=B127)*1, 0))), "")</f>
        <v/>
      </c>
      <c r="AA127" s="29" t="str">
        <f t="array" ref="AA127">IF((AC127&lt;&gt;"")*(AD127=""), "WIP", IF((AC127&lt;&gt;"")*(AD127&lt;&gt;""), "Completed", ""))</f>
        <v/>
      </c>
      <c r="AB127" s="9" t="str" cm="1">
        <f t="array" ref="AB127">IFERROR(INDEX('WIP-FDN'!$N$8:$N$279, MATCH(1, ('WIP-FDN'!$B$8:$B$279='Master Sheet '!B127)*1, 0)), "")</f>
        <v/>
      </c>
      <c r="AC127" s="81" t="str" cm="1">
        <f t="array" ref="AC127">IFERROR(IF(INDEX('WIP-FDN'!$L$8:$L$279, MATCH(1, ('WIP-FDN'!$B$8:$B$279=B127)*1, 0)) = "", "", INDEX('WIP-FDN'!$L$8:$L$279, MATCH(1, ('WIP-FDN'!$B$8:$B$279=B127)*1, 0))), "")</f>
        <v/>
      </c>
      <c r="AD127" s="81" t="str" cm="1">
        <f t="array" ref="AD127">IFERROR(IF(INDEX('WIP-FDN'!$M$8:$M$279, MATCH(1, ('WIP-FDN'!$B$8:$B$279=B127)*1, 0)) = "", "", INDEX('WIP-FDN'!$M$8:$M$279, MATCH(1, ('WIP-FDN'!$B$8:$B$279=B127)*1, 0))), "")</f>
        <v/>
      </c>
      <c r="AE127" s="9" t="str">
        <f t="shared" si="8"/>
        <v/>
      </c>
      <c r="AF127" s="9" t="str">
        <f>IFERROR(INDEX('WIP-ERC'!$E$8:$E$275,MATCH(B127, 'WIP-ERC'!$B$8:$B$275,0)),"")</f>
        <v/>
      </c>
      <c r="AG127" s="81" t="str">
        <f>IFERROR(IF(INDEX('WIP-ERC'!$G$8:$G$275,MATCH(B127,'WIP-ERC'!$B$8:$B$275,0))="","",(INDEX('WIP-ERC'!$G$8:$G$275,MATCH(B127,'WIP-ERC'!$B$8:$B$275,0)))),"")</f>
        <v/>
      </c>
      <c r="AH127" s="81" t="str">
        <f>IFERROR(IF(INDEX('WIP-ERC'!$H$8:$H$275,MATCH(B127,'WIP-ERC'!$B$8:$B$275,0))="","",(INDEX('WIP-ERC'!$H$8:$H$275,MATCH(B127,'WIP-ERC'!$B$8:$B$275,0)))),"")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50" t="str">
        <f t="shared" si="6"/>
        <v>A(00-02)+00</v>
      </c>
      <c r="BE127" s="334"/>
      <c r="BF127" s="334"/>
      <c r="BG127" s="334"/>
      <c r="BI127" s="9" t="str">
        <f>IFERROR(INDEX('WIP-FDN'!$D$8:$D$279,MATCH(B127, 'WIP-FDN'!$B$8:$B$279,0)),"")</f>
        <v/>
      </c>
      <c r="BJ127" s="34" t="str">
        <v/>
      </c>
      <c r="BK127" s="34"/>
    </row>
    <row r="128" spans="1:63" s="93" customFormat="1" ht="17.5" x14ac:dyDescent="0.35">
      <c r="A128" s="347">
        <f t="shared" si="7"/>
        <v>109</v>
      </c>
      <c r="B128" s="30" t="s">
        <v>942</v>
      </c>
      <c r="C128" s="30" t="s">
        <v>915</v>
      </c>
      <c r="D128" s="56" t="s">
        <v>818</v>
      </c>
      <c r="E128" s="96">
        <v>334.6</v>
      </c>
      <c r="F128" s="96">
        <v>334.6</v>
      </c>
      <c r="G128" s="26" t="str">
        <f>IFERROR(INDEX('WIP-FDN'!$D$8:$D$279,MATCH('Master Sheet '!B128, 'WIP-FDN'!$B$8:$B$279,0)),"")</f>
        <v/>
      </c>
      <c r="H128" s="29"/>
      <c r="I128" s="27"/>
      <c r="J128" s="27"/>
      <c r="K128" s="27"/>
      <c r="L128" s="27"/>
      <c r="M128" s="26" t="s">
        <v>53</v>
      </c>
      <c r="N128" s="27" t="s">
        <v>172</v>
      </c>
      <c r="O128" s="94" t="s">
        <v>1109</v>
      </c>
      <c r="P128" s="26" t="s">
        <v>53</v>
      </c>
      <c r="Q128" s="27" t="s">
        <v>172</v>
      </c>
      <c r="R128" s="94" t="s">
        <v>1109</v>
      </c>
      <c r="S128" s="359" t="s">
        <v>53</v>
      </c>
      <c r="T128" s="27" t="s">
        <v>172</v>
      </c>
      <c r="U128" s="360">
        <v>45726</v>
      </c>
      <c r="V128" s="34"/>
      <c r="W128" s="29" t="str">
        <f t="array" ref="W128">IF((Y128&lt;&gt;"")*(Z128=""), "WIP", IF((Y128&lt;&gt;"")*(Z128&lt;&gt;""), "Completed", ""))</f>
        <v/>
      </c>
      <c r="X128" s="9" t="str" cm="1">
        <f t="array" ref="X128">IFERROR(INDEX('WIP-FDN'!$E$8:$E$279, MATCH(1, ('WIP-FDN'!$B$8:$B$279='Master Sheet '!B128)*1, 0)), "")</f>
        <v/>
      </c>
      <c r="Y128" s="81" t="str" cm="1">
        <f t="array" ref="Y128">IFERROR(IF(INDEX('WIP-FDN'!$G$8:$G$279, MATCH(1, ('WIP-FDN'!$B$8:$B$279=B128)*1, 0)) = "", "", INDEX('WIP-FDN'!$G$8:$G$279, MATCH(1, ('WIP-FDN'!$B$8:$B$279=B128)*1, 0))), "")</f>
        <v/>
      </c>
      <c r="Z128" s="81" t="str" cm="1">
        <f t="array" ref="Z128">IFERROR(IF(INDEX('WIP-FDN'!$H$8:$H$279, MATCH(1, ('WIP-FDN'!$B$8:$B$279=B128)*1, 0)) = "", "", INDEX('WIP-FDN'!$H$8:$H$279, MATCH(1, ('WIP-FDN'!$B$8:$B$279=B128)*1, 0))), "")</f>
        <v/>
      </c>
      <c r="AA128" s="29" t="str">
        <f t="array" ref="AA128">IF((AC128&lt;&gt;"")*(AD128=""), "WIP", IF((AC128&lt;&gt;"")*(AD128&lt;&gt;""), "Completed", ""))</f>
        <v/>
      </c>
      <c r="AB128" s="9" t="str" cm="1">
        <f t="array" ref="AB128">IFERROR(INDEX('WIP-FDN'!$N$8:$N$279, MATCH(1, ('WIP-FDN'!$B$8:$B$279='Master Sheet '!B128)*1, 0)), "")</f>
        <v/>
      </c>
      <c r="AC128" s="81" t="str" cm="1">
        <f t="array" ref="AC128">IFERROR(IF(INDEX('WIP-FDN'!$L$8:$L$279, MATCH(1, ('WIP-FDN'!$B$8:$B$279=B128)*1, 0)) = "", "", INDEX('WIP-FDN'!$L$8:$L$279, MATCH(1, ('WIP-FDN'!$B$8:$B$279=B128)*1, 0))), "")</f>
        <v/>
      </c>
      <c r="AD128" s="81" t="str" cm="1">
        <f t="array" ref="AD128">IFERROR(IF(INDEX('WIP-FDN'!$M$8:$M$279, MATCH(1, ('WIP-FDN'!$B$8:$B$279=B128)*1, 0)) = "", "", INDEX('WIP-FDN'!$M$8:$M$279, MATCH(1, ('WIP-FDN'!$B$8:$B$279=B128)*1, 0))), "")</f>
        <v/>
      </c>
      <c r="AE128" s="9" t="str">
        <f t="shared" si="8"/>
        <v/>
      </c>
      <c r="AF128" s="9" t="str">
        <f>IFERROR(INDEX('WIP-ERC'!$E$8:$E$275,MATCH(B128, 'WIP-ERC'!$B$8:$B$275,0)),"")</f>
        <v/>
      </c>
      <c r="AG128" s="81" t="str">
        <f>IFERROR(IF(INDEX('WIP-ERC'!$G$8:$G$275,MATCH(B128,'WIP-ERC'!$B$8:$B$275,0))="","",(INDEX('WIP-ERC'!$G$8:$G$275,MATCH(B128,'WIP-ERC'!$B$8:$B$275,0)))),"")</f>
        <v/>
      </c>
      <c r="AH128" s="81" t="str">
        <f>IFERROR(IF(INDEX('WIP-ERC'!$H$8:$H$275,MATCH(B128,'WIP-ERC'!$B$8:$B$275,0))="","",(INDEX('WIP-ERC'!$H$8:$H$275,MATCH(B128,'WIP-ERC'!$B$8:$B$275,0)))),"")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50" t="str">
        <f t="shared" si="6"/>
        <v>A(00-02)+09</v>
      </c>
      <c r="BE128" s="334"/>
      <c r="BF128" s="334"/>
      <c r="BG128" s="334"/>
      <c r="BI128" s="9" t="str">
        <f>IFERROR(INDEX('WIP-FDN'!$D$8:$D$279,MATCH(B128, 'WIP-FDN'!$B$8:$B$279,0)),"")</f>
        <v/>
      </c>
      <c r="BJ128" s="34" t="str">
        <v/>
      </c>
      <c r="BK128" s="34"/>
    </row>
    <row r="129" spans="1:63" s="93" customFormat="1" ht="17.5" x14ac:dyDescent="0.35">
      <c r="A129" s="347">
        <f t="shared" si="7"/>
        <v>110</v>
      </c>
      <c r="B129" s="30" t="s">
        <v>943</v>
      </c>
      <c r="C129" s="30" t="s">
        <v>867</v>
      </c>
      <c r="D129" s="56" t="s">
        <v>944</v>
      </c>
      <c r="E129" s="96">
        <v>199.9</v>
      </c>
      <c r="F129" s="96">
        <v>199.9</v>
      </c>
      <c r="G129" s="26" t="str">
        <f>IFERROR(INDEX('WIP-FDN'!$D$8:$D$279,MATCH('Master Sheet '!B129, 'WIP-FDN'!$B$8:$B$279,0)),"")</f>
        <v/>
      </c>
      <c r="H129" s="29"/>
      <c r="I129" s="27"/>
      <c r="J129" s="27"/>
      <c r="K129" s="27"/>
      <c r="L129" s="27"/>
      <c r="M129" s="26" t="s">
        <v>53</v>
      </c>
      <c r="N129" s="27" t="s">
        <v>172</v>
      </c>
      <c r="O129" s="94" t="s">
        <v>1109</v>
      </c>
      <c r="P129" s="26" t="s">
        <v>53</v>
      </c>
      <c r="Q129" s="27" t="s">
        <v>172</v>
      </c>
      <c r="R129" s="94" t="s">
        <v>1109</v>
      </c>
      <c r="S129" s="359" t="s">
        <v>53</v>
      </c>
      <c r="T129" s="27" t="s">
        <v>172</v>
      </c>
      <c r="U129" s="361" t="s">
        <v>1130</v>
      </c>
      <c r="V129" s="34"/>
      <c r="W129" s="29" t="str">
        <f t="array" ref="W129">IF((Y129&lt;&gt;"")*(Z129=""), "WIP", IF((Y129&lt;&gt;"")*(Z129&lt;&gt;""), "Completed", ""))</f>
        <v/>
      </c>
      <c r="X129" s="9" t="str" cm="1">
        <f t="array" ref="X129">IFERROR(INDEX('WIP-FDN'!$E$8:$E$279, MATCH(1, ('WIP-FDN'!$B$8:$B$279='Master Sheet '!B129)*1, 0)), "")</f>
        <v/>
      </c>
      <c r="Y129" s="81" t="str" cm="1">
        <f t="array" ref="Y129">IFERROR(IF(INDEX('WIP-FDN'!$G$8:$G$279, MATCH(1, ('WIP-FDN'!$B$8:$B$279=B129)*1, 0)) = "", "", INDEX('WIP-FDN'!$G$8:$G$279, MATCH(1, ('WIP-FDN'!$B$8:$B$279=B129)*1, 0))), "")</f>
        <v/>
      </c>
      <c r="Z129" s="81" t="str" cm="1">
        <f t="array" ref="Z129">IFERROR(IF(INDEX('WIP-FDN'!$H$8:$H$279, MATCH(1, ('WIP-FDN'!$B$8:$B$279=B129)*1, 0)) = "", "", INDEX('WIP-FDN'!$H$8:$H$279, MATCH(1, ('WIP-FDN'!$B$8:$B$279=B129)*1, 0))), "")</f>
        <v/>
      </c>
      <c r="AA129" s="29" t="str">
        <f t="array" ref="AA129">IF((AC129&lt;&gt;"")*(AD129=""), "WIP", IF((AC129&lt;&gt;"")*(AD129&lt;&gt;""), "Completed", ""))</f>
        <v/>
      </c>
      <c r="AB129" s="9" t="str" cm="1">
        <f t="array" ref="AB129">IFERROR(INDEX('WIP-FDN'!$N$8:$N$279, MATCH(1, ('WIP-FDN'!$B$8:$B$279='Master Sheet '!B129)*1, 0)), "")</f>
        <v/>
      </c>
      <c r="AC129" s="81" t="str" cm="1">
        <f t="array" ref="AC129">IFERROR(IF(INDEX('WIP-FDN'!$L$8:$L$279, MATCH(1, ('WIP-FDN'!$B$8:$B$279=B129)*1, 0)) = "", "", INDEX('WIP-FDN'!$L$8:$L$279, MATCH(1, ('WIP-FDN'!$B$8:$B$279=B129)*1, 0))), "")</f>
        <v/>
      </c>
      <c r="AD129" s="81" t="str" cm="1">
        <f t="array" ref="AD129">IFERROR(IF(INDEX('WIP-FDN'!$M$8:$M$279, MATCH(1, ('WIP-FDN'!$B$8:$B$279=B129)*1, 0)) = "", "", INDEX('WIP-FDN'!$M$8:$M$279, MATCH(1, ('WIP-FDN'!$B$8:$B$279=B129)*1, 0))), "")</f>
        <v/>
      </c>
      <c r="AE129" s="9" t="str">
        <f t="shared" si="8"/>
        <v/>
      </c>
      <c r="AF129" s="9" t="str">
        <f>IFERROR(INDEX('WIP-ERC'!$E$8:$E$275,MATCH(B129, 'WIP-ERC'!$B$8:$B$275,0)),"")</f>
        <v/>
      </c>
      <c r="AG129" s="81" t="str">
        <f>IFERROR(IF(INDEX('WIP-ERC'!$G$8:$G$275,MATCH(B129,'WIP-ERC'!$B$8:$B$275,0))="","",(INDEX('WIP-ERC'!$G$8:$G$275,MATCH(B129,'WIP-ERC'!$B$8:$B$275,0)))),"")</f>
        <v/>
      </c>
      <c r="AH129" s="81" t="str">
        <f>IFERROR(IF(INDEX('WIP-ERC'!$H$8:$H$275,MATCH(B129,'WIP-ERC'!$B$8:$B$275,0))="","",(INDEX('WIP-ERC'!$H$8:$H$275,MATCH(B129,'WIP-ERC'!$B$8:$B$275,0)))),"")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50" t="str">
        <f t="shared" si="6"/>
        <v>D(30-52)+18</v>
      </c>
      <c r="BE129" s="334"/>
      <c r="BF129" s="334"/>
      <c r="BG129" s="334"/>
      <c r="BI129" s="9" t="str">
        <f>IFERROR(INDEX('WIP-FDN'!$D$8:$D$279,MATCH(B129, 'WIP-FDN'!$B$8:$B$279,0)),"")</f>
        <v/>
      </c>
      <c r="BJ129" s="34" t="str">
        <v/>
      </c>
      <c r="BK129" s="34"/>
    </row>
    <row r="130" spans="1:63" s="93" customFormat="1" ht="17.5" x14ac:dyDescent="0.35">
      <c r="A130" s="347">
        <f t="shared" si="7"/>
        <v>111</v>
      </c>
      <c r="B130" s="30" t="s">
        <v>945</v>
      </c>
      <c r="C130" s="30" t="s">
        <v>867</v>
      </c>
      <c r="D130" s="56" t="s">
        <v>1247</v>
      </c>
      <c r="E130" s="96">
        <v>314.8</v>
      </c>
      <c r="F130" s="96">
        <v>314.8</v>
      </c>
      <c r="G130" s="26" t="str">
        <f>IFERROR(INDEX('WIP-FDN'!$D$8:$D$279,MATCH('Master Sheet '!B130, 'WIP-FDN'!$B$8:$B$279,0)),"")</f>
        <v/>
      </c>
      <c r="H130" s="29"/>
      <c r="I130" s="27" t="s">
        <v>1138</v>
      </c>
      <c r="J130" s="27"/>
      <c r="K130" s="27"/>
      <c r="L130" s="27"/>
      <c r="M130" s="26" t="s">
        <v>53</v>
      </c>
      <c r="N130" s="27" t="s">
        <v>172</v>
      </c>
      <c r="O130" s="94" t="s">
        <v>1109</v>
      </c>
      <c r="P130" s="26" t="s">
        <v>53</v>
      </c>
      <c r="Q130" s="27" t="s">
        <v>172</v>
      </c>
      <c r="R130" s="94" t="s">
        <v>1109</v>
      </c>
      <c r="S130" s="359" t="s">
        <v>53</v>
      </c>
      <c r="T130" s="27" t="s">
        <v>172</v>
      </c>
      <c r="U130" s="361" t="s">
        <v>1130</v>
      </c>
      <c r="V130" s="34"/>
      <c r="W130" s="29" t="str">
        <f t="array" ref="W130">IF((Y130&lt;&gt;"")*(Z130=""), "WIP", IF((Y130&lt;&gt;"")*(Z130&lt;&gt;""), "Completed", ""))</f>
        <v/>
      </c>
      <c r="X130" s="9" t="str" cm="1">
        <f t="array" ref="X130">IFERROR(INDEX('WIP-FDN'!$E$8:$E$279, MATCH(1, ('WIP-FDN'!$B$8:$B$279='Master Sheet '!B130)*1, 0)), "")</f>
        <v/>
      </c>
      <c r="Y130" s="81" t="str" cm="1">
        <f t="array" ref="Y130">IFERROR(IF(INDEX('WIP-FDN'!$G$8:$G$279, MATCH(1, ('WIP-FDN'!$B$8:$B$279=B130)*1, 0)) = "", "", INDEX('WIP-FDN'!$G$8:$G$279, MATCH(1, ('WIP-FDN'!$B$8:$B$279=B130)*1, 0))), "")</f>
        <v/>
      </c>
      <c r="Z130" s="81" t="str" cm="1">
        <f t="array" ref="Z130">IFERROR(IF(INDEX('WIP-FDN'!$H$8:$H$279, MATCH(1, ('WIP-FDN'!$B$8:$B$279=B130)*1, 0)) = "", "", INDEX('WIP-FDN'!$H$8:$H$279, MATCH(1, ('WIP-FDN'!$B$8:$B$279=B130)*1, 0))), "")</f>
        <v/>
      </c>
      <c r="AA130" s="29" t="str">
        <f t="array" ref="AA130">IF((AC130&lt;&gt;"")*(AD130=""), "WIP", IF((AC130&lt;&gt;"")*(AD130&lt;&gt;""), "Completed", ""))</f>
        <v/>
      </c>
      <c r="AB130" s="9" t="str" cm="1">
        <f t="array" ref="AB130">IFERROR(INDEX('WIP-FDN'!$N$8:$N$279, MATCH(1, ('WIP-FDN'!$B$8:$B$279='Master Sheet '!B130)*1, 0)), "")</f>
        <v/>
      </c>
      <c r="AC130" s="81" t="str" cm="1">
        <f t="array" ref="AC130">IFERROR(IF(INDEX('WIP-FDN'!$L$8:$L$279, MATCH(1, ('WIP-FDN'!$B$8:$B$279=B130)*1, 0)) = "", "", INDEX('WIP-FDN'!$L$8:$L$279, MATCH(1, ('WIP-FDN'!$B$8:$B$279=B130)*1, 0))), "")</f>
        <v/>
      </c>
      <c r="AD130" s="81" t="str" cm="1">
        <f t="array" ref="AD130">IFERROR(IF(INDEX('WIP-FDN'!$M$8:$M$279, MATCH(1, ('WIP-FDN'!$B$8:$B$279=B130)*1, 0)) = "", "", INDEX('WIP-FDN'!$M$8:$M$279, MATCH(1, ('WIP-FDN'!$B$8:$B$279=B130)*1, 0))), "")</f>
        <v/>
      </c>
      <c r="AE130" s="9" t="str">
        <f t="shared" si="8"/>
        <v/>
      </c>
      <c r="AF130" s="9" t="str">
        <f>IFERROR(INDEX('WIP-ERC'!$E$8:$E$275,MATCH(B130, 'WIP-ERC'!$B$8:$B$275,0)),"")</f>
        <v/>
      </c>
      <c r="AG130" s="81" t="str">
        <f>IFERROR(IF(INDEX('WIP-ERC'!$G$8:$G$275,MATCH(B130,'WIP-ERC'!$B$8:$B$275,0))="","",(INDEX('WIP-ERC'!$G$8:$G$275,MATCH(B130,'WIP-ERC'!$B$8:$B$275,0)))),"")</f>
        <v/>
      </c>
      <c r="AH130" s="81" t="str">
        <f>IFERROR(IF(INDEX('WIP-ERC'!$H$8:$H$275,MATCH(B130,'WIP-ERC'!$B$8:$B$275,0))="","",(INDEX('WIP-ERC'!$H$8:$H$275,MATCH(B130,'WIP-ERC'!$B$8:$B$275,0)))),"")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50" t="str">
        <f t="shared" si="6"/>
        <v>D(30-52)+18</v>
      </c>
      <c r="BE130" s="334"/>
      <c r="BF130" s="334"/>
      <c r="BG130" s="334"/>
      <c r="BI130" s="9" t="str">
        <f>IFERROR(INDEX('WIP-FDN'!$D$8:$D$279,MATCH(B130, 'WIP-FDN'!$B$8:$B$279,0)),"")</f>
        <v/>
      </c>
      <c r="BJ130" s="34" t="str">
        <v/>
      </c>
      <c r="BK130" s="34"/>
    </row>
    <row r="131" spans="1:63" s="93" customFormat="1" ht="17.5" x14ac:dyDescent="0.35">
      <c r="A131" s="347">
        <f t="shared" si="7"/>
        <v>112</v>
      </c>
      <c r="B131" s="30" t="s">
        <v>946</v>
      </c>
      <c r="C131" s="30" t="s">
        <v>915</v>
      </c>
      <c r="D131" s="56" t="s">
        <v>818</v>
      </c>
      <c r="E131" s="96">
        <v>348.6</v>
      </c>
      <c r="F131" s="96">
        <v>348.6</v>
      </c>
      <c r="G131" s="26" t="str">
        <f>IFERROR(INDEX('WIP-FDN'!$D$8:$D$279,MATCH('Master Sheet '!B131, 'WIP-FDN'!$B$8:$B$279,0)),"")</f>
        <v/>
      </c>
      <c r="H131" s="29"/>
      <c r="I131" s="27"/>
      <c r="J131" s="27"/>
      <c r="K131" s="27"/>
      <c r="L131" s="27"/>
      <c r="M131" s="26" t="s">
        <v>53</v>
      </c>
      <c r="N131" s="27" t="s">
        <v>172</v>
      </c>
      <c r="O131" s="94" t="s">
        <v>1109</v>
      </c>
      <c r="P131" s="26" t="s">
        <v>53</v>
      </c>
      <c r="Q131" s="27" t="s">
        <v>172</v>
      </c>
      <c r="R131" s="94" t="s">
        <v>1109</v>
      </c>
      <c r="S131" s="359" t="s">
        <v>53</v>
      </c>
      <c r="T131" s="27" t="s">
        <v>172</v>
      </c>
      <c r="U131" s="361" t="s">
        <v>1130</v>
      </c>
      <c r="V131" s="34"/>
      <c r="W131" s="29" t="str">
        <f t="array" ref="W131">IF((Y131&lt;&gt;"")*(Z131=""), "WIP", IF((Y131&lt;&gt;"")*(Z131&lt;&gt;""), "Completed", ""))</f>
        <v/>
      </c>
      <c r="X131" s="9" t="str" cm="1">
        <f t="array" ref="X131">IFERROR(INDEX('WIP-FDN'!$E$8:$E$279, MATCH(1, ('WIP-FDN'!$B$8:$B$279='Master Sheet '!B131)*1, 0)), "")</f>
        <v/>
      </c>
      <c r="Y131" s="81" t="str" cm="1">
        <f t="array" ref="Y131">IFERROR(IF(INDEX('WIP-FDN'!$G$8:$G$279, MATCH(1, ('WIP-FDN'!$B$8:$B$279=B131)*1, 0)) = "", "", INDEX('WIP-FDN'!$G$8:$G$279, MATCH(1, ('WIP-FDN'!$B$8:$B$279=B131)*1, 0))), "")</f>
        <v/>
      </c>
      <c r="Z131" s="81" t="str" cm="1">
        <f t="array" ref="Z131">IFERROR(IF(INDEX('WIP-FDN'!$H$8:$H$279, MATCH(1, ('WIP-FDN'!$B$8:$B$279=B131)*1, 0)) = "", "", INDEX('WIP-FDN'!$H$8:$H$279, MATCH(1, ('WIP-FDN'!$B$8:$B$279=B131)*1, 0))), "")</f>
        <v/>
      </c>
      <c r="AA131" s="29" t="str">
        <f t="array" ref="AA131">IF((AC131&lt;&gt;"")*(AD131=""), "WIP", IF((AC131&lt;&gt;"")*(AD131&lt;&gt;""), "Completed", ""))</f>
        <v/>
      </c>
      <c r="AB131" s="9" t="str" cm="1">
        <f t="array" ref="AB131">IFERROR(INDEX('WIP-FDN'!$N$8:$N$279, MATCH(1, ('WIP-FDN'!$B$8:$B$279='Master Sheet '!B131)*1, 0)), "")</f>
        <v/>
      </c>
      <c r="AC131" s="81" t="str" cm="1">
        <f t="array" ref="AC131">IFERROR(IF(INDEX('WIP-FDN'!$L$8:$L$279, MATCH(1, ('WIP-FDN'!$B$8:$B$279=B131)*1, 0)) = "", "", INDEX('WIP-FDN'!$L$8:$L$279, MATCH(1, ('WIP-FDN'!$B$8:$B$279=B131)*1, 0))), "")</f>
        <v/>
      </c>
      <c r="AD131" s="81" t="str" cm="1">
        <f t="array" ref="AD131">IFERROR(IF(INDEX('WIP-FDN'!$M$8:$M$279, MATCH(1, ('WIP-FDN'!$B$8:$B$279=B131)*1, 0)) = "", "", INDEX('WIP-FDN'!$M$8:$M$279, MATCH(1, ('WIP-FDN'!$B$8:$B$279=B131)*1, 0))), "")</f>
        <v/>
      </c>
      <c r="AE131" s="9" t="str">
        <f t="shared" si="8"/>
        <v/>
      </c>
      <c r="AF131" s="9" t="str">
        <f>IFERROR(INDEX('WIP-ERC'!$E$8:$E$275,MATCH(B131, 'WIP-ERC'!$B$8:$B$275,0)),"")</f>
        <v/>
      </c>
      <c r="AG131" s="81" t="str">
        <f>IFERROR(IF(INDEX('WIP-ERC'!$G$8:$G$275,MATCH(B131,'WIP-ERC'!$B$8:$B$275,0))="","",(INDEX('WIP-ERC'!$G$8:$G$275,MATCH(B131,'WIP-ERC'!$B$8:$B$275,0)))),"")</f>
        <v/>
      </c>
      <c r="AH131" s="81" t="str">
        <f>IFERROR(IF(INDEX('WIP-ERC'!$H$8:$H$275,MATCH(B131,'WIP-ERC'!$B$8:$B$275,0))="","",(INDEX('WIP-ERC'!$H$8:$H$275,MATCH(B131,'WIP-ERC'!$B$8:$B$275,0)))),"")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50" t="str">
        <f t="shared" si="6"/>
        <v>A(00-02)+09</v>
      </c>
      <c r="BE131" s="334"/>
      <c r="BF131" s="334"/>
      <c r="BG131" s="334"/>
      <c r="BI131" s="9" t="str">
        <f>IFERROR(INDEX('WIP-FDN'!$D$8:$D$279,MATCH(B131, 'WIP-FDN'!$B$8:$B$279,0)),"")</f>
        <v/>
      </c>
      <c r="BJ131" s="34" t="str">
        <v/>
      </c>
      <c r="BK131" s="34"/>
    </row>
    <row r="132" spans="1:63" s="93" customFormat="1" ht="17.5" x14ac:dyDescent="0.35">
      <c r="A132" s="347">
        <f t="shared" si="7"/>
        <v>113</v>
      </c>
      <c r="B132" s="30" t="s">
        <v>947</v>
      </c>
      <c r="C132" s="30" t="s">
        <v>823</v>
      </c>
      <c r="D132" s="56" t="s">
        <v>818</v>
      </c>
      <c r="E132" s="96">
        <v>291.5</v>
      </c>
      <c r="F132" s="96">
        <v>291.5</v>
      </c>
      <c r="G132" s="26" t="str">
        <f>IFERROR(INDEX('WIP-FDN'!$D$8:$D$279,MATCH('Master Sheet '!B132, 'WIP-FDN'!$B$8:$B$279,0)),"")</f>
        <v/>
      </c>
      <c r="H132" s="29"/>
      <c r="I132" s="27"/>
      <c r="J132" s="27"/>
      <c r="K132" s="27"/>
      <c r="L132" s="27"/>
      <c r="M132" s="26" t="s">
        <v>53</v>
      </c>
      <c r="N132" s="27" t="s">
        <v>172</v>
      </c>
      <c r="O132" s="94" t="s">
        <v>1109</v>
      </c>
      <c r="P132" s="26" t="s">
        <v>53</v>
      </c>
      <c r="Q132" s="27" t="s">
        <v>172</v>
      </c>
      <c r="R132" s="94" t="s">
        <v>1109</v>
      </c>
      <c r="S132" s="359" t="s">
        <v>53</v>
      </c>
      <c r="T132" s="27" t="s">
        <v>172</v>
      </c>
      <c r="U132" s="361" t="s">
        <v>1130</v>
      </c>
      <c r="V132" s="34"/>
      <c r="W132" s="29" t="str">
        <f t="array" ref="W132">IF((Y132&lt;&gt;"")*(Z132=""), "WIP", IF((Y132&lt;&gt;"")*(Z132&lt;&gt;""), "Completed", ""))</f>
        <v/>
      </c>
      <c r="X132" s="9" t="str" cm="1">
        <f t="array" ref="X132">IFERROR(INDEX('WIP-FDN'!$E$8:$E$279, MATCH(1, ('WIP-FDN'!$B$8:$B$279='Master Sheet '!B132)*1, 0)), "")</f>
        <v/>
      </c>
      <c r="Y132" s="81" t="str" cm="1">
        <f t="array" ref="Y132">IFERROR(IF(INDEX('WIP-FDN'!$G$8:$G$279, MATCH(1, ('WIP-FDN'!$B$8:$B$279=B132)*1, 0)) = "", "", INDEX('WIP-FDN'!$G$8:$G$279, MATCH(1, ('WIP-FDN'!$B$8:$B$279=B132)*1, 0))), "")</f>
        <v/>
      </c>
      <c r="Z132" s="81" t="str" cm="1">
        <f t="array" ref="Z132">IFERROR(IF(INDEX('WIP-FDN'!$H$8:$H$279, MATCH(1, ('WIP-FDN'!$B$8:$B$279=B132)*1, 0)) = "", "", INDEX('WIP-FDN'!$H$8:$H$279, MATCH(1, ('WIP-FDN'!$B$8:$B$279=B132)*1, 0))), "")</f>
        <v/>
      </c>
      <c r="AA132" s="29" t="str">
        <f t="array" ref="AA132">IF((AC132&lt;&gt;"")*(AD132=""), "WIP", IF((AC132&lt;&gt;"")*(AD132&lt;&gt;""), "Completed", ""))</f>
        <v/>
      </c>
      <c r="AB132" s="9" t="str" cm="1">
        <f t="array" ref="AB132">IFERROR(INDEX('WIP-FDN'!$N$8:$N$279, MATCH(1, ('WIP-FDN'!$B$8:$B$279='Master Sheet '!B132)*1, 0)), "")</f>
        <v/>
      </c>
      <c r="AC132" s="81" t="str" cm="1">
        <f t="array" ref="AC132">IFERROR(IF(INDEX('WIP-FDN'!$L$8:$L$279, MATCH(1, ('WIP-FDN'!$B$8:$B$279=B132)*1, 0)) = "", "", INDEX('WIP-FDN'!$L$8:$L$279, MATCH(1, ('WIP-FDN'!$B$8:$B$279=B132)*1, 0))), "")</f>
        <v/>
      </c>
      <c r="AD132" s="81" t="str" cm="1">
        <f t="array" ref="AD132">IFERROR(IF(INDEX('WIP-FDN'!$M$8:$M$279, MATCH(1, ('WIP-FDN'!$B$8:$B$279=B132)*1, 0)) = "", "", INDEX('WIP-FDN'!$M$8:$M$279, MATCH(1, ('WIP-FDN'!$B$8:$B$279=B132)*1, 0))), "")</f>
        <v/>
      </c>
      <c r="AE132" s="9" t="str">
        <f t="shared" si="8"/>
        <v/>
      </c>
      <c r="AF132" s="9" t="str">
        <f>IFERROR(INDEX('WIP-ERC'!$E$8:$E$275,MATCH(B132, 'WIP-ERC'!$B$8:$B$275,0)),"")</f>
        <v/>
      </c>
      <c r="AG132" s="81" t="str">
        <f>IFERROR(IF(INDEX('WIP-ERC'!$G$8:$G$275,MATCH(B132,'WIP-ERC'!$B$8:$B$275,0))="","",(INDEX('WIP-ERC'!$G$8:$G$275,MATCH(B132,'WIP-ERC'!$B$8:$B$275,0)))),"")</f>
        <v/>
      </c>
      <c r="AH132" s="81" t="str">
        <f>IFERROR(IF(INDEX('WIP-ERC'!$H$8:$H$275,MATCH(B132,'WIP-ERC'!$B$8:$B$275,0))="","",(INDEX('WIP-ERC'!$H$8:$H$275,MATCH(B132,'WIP-ERC'!$B$8:$B$275,0)))),"")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50" t="str">
        <f t="shared" si="6"/>
        <v>A(00-02)+00</v>
      </c>
      <c r="BE132" s="334"/>
      <c r="BF132" s="334"/>
      <c r="BG132" s="334"/>
      <c r="BI132" s="9" t="str">
        <f>IFERROR(INDEX('WIP-FDN'!$D$8:$D$279,MATCH(B132, 'WIP-FDN'!$B$8:$B$279,0)),"")</f>
        <v/>
      </c>
      <c r="BJ132" s="34" t="str">
        <v/>
      </c>
      <c r="BK132" s="34"/>
    </row>
    <row r="133" spans="1:63" s="93" customFormat="1" ht="17.5" x14ac:dyDescent="0.35">
      <c r="A133" s="347">
        <f t="shared" si="7"/>
        <v>114</v>
      </c>
      <c r="B133" s="30" t="s">
        <v>948</v>
      </c>
      <c r="C133" s="30" t="s">
        <v>823</v>
      </c>
      <c r="D133" s="56" t="s">
        <v>818</v>
      </c>
      <c r="E133" s="96">
        <v>354</v>
      </c>
      <c r="F133" s="96">
        <v>354</v>
      </c>
      <c r="G133" s="26" t="str">
        <f>IFERROR(INDEX('WIP-FDN'!$D$8:$D$279,MATCH('Master Sheet '!B133, 'WIP-FDN'!$B$8:$B$279,0)),"")</f>
        <v>SANDY PS</v>
      </c>
      <c r="H133" s="29"/>
      <c r="I133" s="27"/>
      <c r="J133" s="27"/>
      <c r="K133" s="27"/>
      <c r="L133" s="27"/>
      <c r="M133" s="26" t="s">
        <v>53</v>
      </c>
      <c r="N133" s="27" t="s">
        <v>172</v>
      </c>
      <c r="O133" s="94" t="s">
        <v>1109</v>
      </c>
      <c r="P133" s="26" t="s">
        <v>53</v>
      </c>
      <c r="Q133" s="27" t="s">
        <v>172</v>
      </c>
      <c r="R133" s="94" t="s">
        <v>1109</v>
      </c>
      <c r="S133" s="359" t="s">
        <v>53</v>
      </c>
      <c r="T133" s="27" t="s">
        <v>172</v>
      </c>
      <c r="U133" s="361" t="s">
        <v>1130</v>
      </c>
      <c r="V133" s="34"/>
      <c r="W133" s="29" t="str">
        <f t="array" ref="W133">IF((Y133&lt;&gt;"")*(Z133=""), "WIP", IF((Y133&lt;&gt;"")*(Z133&lt;&gt;""), "Completed", ""))</f>
        <v>Completed</v>
      </c>
      <c r="X133" s="9" t="str" cm="1">
        <f t="array" ref="X133">IFERROR(INDEX('WIP-FDN'!$E$8:$E$279, MATCH(1, ('WIP-FDN'!$B$8:$B$279='Master Sheet '!B133)*1, 0)), "")</f>
        <v>Bipul Debnath</v>
      </c>
      <c r="Y133" s="81" cm="1">
        <f t="array" ref="Y133">IFERROR(IF(INDEX('WIP-FDN'!$G$8:$G$279, MATCH(1, ('WIP-FDN'!$B$8:$B$279=B133)*1, 0)) = "", "", INDEX('WIP-FDN'!$G$8:$G$279, MATCH(1, ('WIP-FDN'!$B$8:$B$279=B133)*1, 0))), "")</f>
        <v>45937</v>
      </c>
      <c r="Z133" s="81" cm="1">
        <f t="array" ref="Z133">IFERROR(IF(INDEX('WIP-FDN'!$H$8:$H$279, MATCH(1, ('WIP-FDN'!$B$8:$B$279=B133)*1, 0)) = "", "", INDEX('WIP-FDN'!$H$8:$H$279, MATCH(1, ('WIP-FDN'!$B$8:$B$279=B133)*1, 0))), "")</f>
        <v>45948</v>
      </c>
      <c r="AA133" s="29" t="str">
        <f t="array" ref="AA133">IF((AC133&lt;&gt;"")*(AD133=""), "WIP", IF((AC133&lt;&gt;"")*(AD133&lt;&gt;""), "Completed", ""))</f>
        <v>Completed</v>
      </c>
      <c r="AB133" s="9" t="str" cm="1">
        <f t="array" ref="AB133">IFERROR(INDEX('WIP-FDN'!$N$8:$N$279, MATCH(1, ('WIP-FDN'!$B$8:$B$279='Master Sheet '!B133)*1, 0)), "")</f>
        <v>Bipul Debnath</v>
      </c>
      <c r="AC133" s="81" cm="1">
        <f t="array" ref="AC133">IFERROR(IF(INDEX('WIP-FDN'!$L$8:$L$279, MATCH(1, ('WIP-FDN'!$B$8:$B$279=B133)*1, 0)) = "", "", INDEX('WIP-FDN'!$L$8:$L$279, MATCH(1, ('WIP-FDN'!$B$8:$B$279=B133)*1, 0))), "")</f>
        <v>46012</v>
      </c>
      <c r="AD133" s="81" cm="1">
        <f t="array" ref="AD133">IFERROR(IF(INDEX('WIP-FDN'!$M$8:$M$279, MATCH(1, ('WIP-FDN'!$B$8:$B$279=B133)*1, 0)) = "", "", INDEX('WIP-FDN'!$M$8:$M$279, MATCH(1, ('WIP-FDN'!$B$8:$B$279=B133)*1, 0))), "")</f>
        <v>46012</v>
      </c>
      <c r="AE133" s="29" t="str">
        <f t="shared" si="8"/>
        <v/>
      </c>
      <c r="AF133" s="9" t="str">
        <f>IFERROR(INDEX('WIP-ERC'!$E$8:$E$275,MATCH(B133, 'WIP-ERC'!$B$8:$B$275,0)),"")</f>
        <v/>
      </c>
      <c r="AG133" s="81" t="str">
        <f>IFERROR(IF(INDEX('WIP-ERC'!$G$8:$G$275,MATCH(B133,'WIP-ERC'!$B$8:$B$275,0))="","",(INDEX('WIP-ERC'!$G$8:$G$275,MATCH(B133,'WIP-ERC'!$B$8:$B$275,0)))),"")</f>
        <v/>
      </c>
      <c r="AH133" s="81" t="str">
        <f>IFERROR(IF(INDEX('WIP-ERC'!$H$8:$H$275,MATCH(B133,'WIP-ERC'!$B$8:$B$275,0))="","",(INDEX('WIP-ERC'!$H$8:$H$275,MATCH(B133,'WIP-ERC'!$B$8:$B$275,0)))),"")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50" t="str">
        <f t="shared" si="6"/>
        <v>A(00-02)+00</v>
      </c>
      <c r="BE133" s="334"/>
      <c r="BF133" s="334"/>
      <c r="BG133" s="334"/>
      <c r="BI133" s="9" t="str">
        <f>IFERROR(INDEX('WIP-FDN'!$D$8:$D$279,MATCH(B133, 'WIP-FDN'!$B$8:$B$279,0)),"")</f>
        <v>SANDY PS</v>
      </c>
      <c r="BJ133" s="34" t="str">
        <v/>
      </c>
      <c r="BK133" s="34"/>
    </row>
    <row r="134" spans="1:63" s="93" customFormat="1" ht="17.5" x14ac:dyDescent="0.35">
      <c r="A134" s="347">
        <f t="shared" si="7"/>
        <v>115</v>
      </c>
      <c r="B134" s="30" t="s">
        <v>949</v>
      </c>
      <c r="C134" s="30" t="s">
        <v>823</v>
      </c>
      <c r="D134" s="56" t="s">
        <v>818</v>
      </c>
      <c r="E134" s="96">
        <v>339.1</v>
      </c>
      <c r="F134" s="96">
        <v>339.1</v>
      </c>
      <c r="G134" s="26" t="str">
        <f>IFERROR(INDEX('WIP-FDN'!$D$8:$D$279,MATCH('Master Sheet '!B134, 'WIP-FDN'!$B$8:$B$279,0)),"")</f>
        <v/>
      </c>
      <c r="H134" s="29"/>
      <c r="I134" s="27"/>
      <c r="J134" s="27"/>
      <c r="K134" s="27"/>
      <c r="L134" s="27"/>
      <c r="M134" s="26" t="s">
        <v>53</v>
      </c>
      <c r="N134" s="27" t="s">
        <v>172</v>
      </c>
      <c r="O134" s="94" t="s">
        <v>1109</v>
      </c>
      <c r="P134" s="26" t="s">
        <v>53</v>
      </c>
      <c r="Q134" s="27" t="s">
        <v>172</v>
      </c>
      <c r="R134" s="94" t="s">
        <v>1109</v>
      </c>
      <c r="S134" s="359" t="s">
        <v>53</v>
      </c>
      <c r="T134" s="27" t="s">
        <v>172</v>
      </c>
      <c r="U134" s="361" t="s">
        <v>1130</v>
      </c>
      <c r="V134" s="34"/>
      <c r="W134" s="29" t="str">
        <f t="array" ref="W134">IF((Y134&lt;&gt;"")*(Z134=""), "WIP", IF((Y134&lt;&gt;"")*(Z134&lt;&gt;""), "Completed", ""))</f>
        <v/>
      </c>
      <c r="X134" s="9" t="str" cm="1">
        <f t="array" ref="X134">IFERROR(INDEX('WIP-FDN'!$E$8:$E$279, MATCH(1, ('WIP-FDN'!$B$8:$B$279='Master Sheet '!B134)*1, 0)), "")</f>
        <v/>
      </c>
      <c r="Y134" s="81" t="str" cm="1">
        <f t="array" ref="Y134">IFERROR(IF(INDEX('WIP-FDN'!$G$8:$G$279, MATCH(1, ('WIP-FDN'!$B$8:$B$279=B134)*1, 0)) = "", "", INDEX('WIP-FDN'!$G$8:$G$279, MATCH(1, ('WIP-FDN'!$B$8:$B$279=B134)*1, 0))), "")</f>
        <v/>
      </c>
      <c r="Z134" s="81" t="str" cm="1">
        <f t="array" ref="Z134">IFERROR(IF(INDEX('WIP-FDN'!$H$8:$H$279, MATCH(1, ('WIP-FDN'!$B$8:$B$279=B134)*1, 0)) = "", "", INDEX('WIP-FDN'!$H$8:$H$279, MATCH(1, ('WIP-FDN'!$B$8:$B$279=B134)*1, 0))), "")</f>
        <v/>
      </c>
      <c r="AA134" s="29" t="str">
        <f t="array" ref="AA134">IF((AC134&lt;&gt;"")*(AD134=""), "WIP", IF((AC134&lt;&gt;"")*(AD134&lt;&gt;""), "Completed", ""))</f>
        <v/>
      </c>
      <c r="AB134" s="9" t="str" cm="1">
        <f t="array" ref="AB134">IFERROR(INDEX('WIP-FDN'!$N$8:$N$279, MATCH(1, ('WIP-FDN'!$B$8:$B$279='Master Sheet '!B134)*1, 0)), "")</f>
        <v/>
      </c>
      <c r="AC134" s="81" t="str" cm="1">
        <f t="array" ref="AC134">IFERROR(IF(INDEX('WIP-FDN'!$L$8:$L$279, MATCH(1, ('WIP-FDN'!$B$8:$B$279=B134)*1, 0)) = "", "", INDEX('WIP-FDN'!$L$8:$L$279, MATCH(1, ('WIP-FDN'!$B$8:$B$279=B134)*1, 0))), "")</f>
        <v/>
      </c>
      <c r="AD134" s="81" t="str" cm="1">
        <f t="array" ref="AD134">IFERROR(IF(INDEX('WIP-FDN'!$M$8:$M$279, MATCH(1, ('WIP-FDN'!$B$8:$B$279=B134)*1, 0)) = "", "", INDEX('WIP-FDN'!$M$8:$M$279, MATCH(1, ('WIP-FDN'!$B$8:$B$279=B134)*1, 0))), "")</f>
        <v/>
      </c>
      <c r="AE134" s="9" t="str">
        <f t="shared" si="8"/>
        <v/>
      </c>
      <c r="AF134" s="9" t="str">
        <f>IFERROR(INDEX('WIP-ERC'!$E$8:$E$275,MATCH(B134, 'WIP-ERC'!$B$8:$B$275,0)),"")</f>
        <v/>
      </c>
      <c r="AG134" s="81" t="str">
        <f>IFERROR(IF(INDEX('WIP-ERC'!$G$8:$G$275,MATCH(B134,'WIP-ERC'!$B$8:$B$275,0))="","",(INDEX('WIP-ERC'!$G$8:$G$275,MATCH(B134,'WIP-ERC'!$B$8:$B$275,0)))),"")</f>
        <v/>
      </c>
      <c r="AH134" s="81" t="str">
        <f>IFERROR(IF(INDEX('WIP-ERC'!$H$8:$H$275,MATCH(B134,'WIP-ERC'!$B$8:$B$275,0))="","",(INDEX('WIP-ERC'!$H$8:$H$275,MATCH(B134,'WIP-ERC'!$B$8:$B$275,0)))),"")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50" t="str">
        <f t="shared" si="6"/>
        <v>A(00-02)+00</v>
      </c>
      <c r="BE134" s="334"/>
      <c r="BF134" s="334"/>
      <c r="BG134" s="334"/>
      <c r="BI134" s="9" t="str">
        <f>IFERROR(INDEX('WIP-FDN'!$D$8:$D$279,MATCH(B134, 'WIP-FDN'!$B$8:$B$279,0)),"")</f>
        <v/>
      </c>
      <c r="BJ134" s="34" t="str">
        <v/>
      </c>
      <c r="BK134" s="34"/>
    </row>
    <row r="135" spans="1:63" s="93" customFormat="1" ht="17.5" x14ac:dyDescent="0.35">
      <c r="A135" s="347">
        <f t="shared" si="7"/>
        <v>116</v>
      </c>
      <c r="B135" s="30" t="s">
        <v>950</v>
      </c>
      <c r="C135" s="30" t="s">
        <v>823</v>
      </c>
      <c r="D135" s="56" t="s">
        <v>818</v>
      </c>
      <c r="E135" s="96">
        <v>329.9</v>
      </c>
      <c r="F135" s="96">
        <v>329.9</v>
      </c>
      <c r="G135" s="26" t="str">
        <f>IFERROR(INDEX('WIP-FDN'!$D$8:$D$279,MATCH('Master Sheet '!B135, 'WIP-FDN'!$B$8:$B$279,0)),"")</f>
        <v/>
      </c>
      <c r="H135" s="29"/>
      <c r="I135" s="27"/>
      <c r="J135" s="27"/>
      <c r="K135" s="27"/>
      <c r="L135" s="27"/>
      <c r="M135" s="26" t="s">
        <v>53</v>
      </c>
      <c r="N135" s="27" t="s">
        <v>172</v>
      </c>
      <c r="O135" s="94" t="s">
        <v>1109</v>
      </c>
      <c r="P135" s="26" t="s">
        <v>53</v>
      </c>
      <c r="Q135" s="27" t="s">
        <v>172</v>
      </c>
      <c r="R135" s="94" t="s">
        <v>1109</v>
      </c>
      <c r="S135" s="359" t="s">
        <v>53</v>
      </c>
      <c r="T135" s="27" t="s">
        <v>172</v>
      </c>
      <c r="U135" s="361" t="s">
        <v>1130</v>
      </c>
      <c r="V135" s="34"/>
      <c r="W135" s="29" t="str">
        <f t="array" ref="W135">IF((Y135&lt;&gt;"")*(Z135=""), "WIP", IF((Y135&lt;&gt;"")*(Z135&lt;&gt;""), "Completed", ""))</f>
        <v/>
      </c>
      <c r="X135" s="9" t="str" cm="1">
        <f t="array" ref="X135">IFERROR(INDEX('WIP-FDN'!$E$8:$E$279, MATCH(1, ('WIP-FDN'!$B$8:$B$279='Master Sheet '!B135)*1, 0)), "")</f>
        <v/>
      </c>
      <c r="Y135" s="81" t="str" cm="1">
        <f t="array" ref="Y135">IFERROR(IF(INDEX('WIP-FDN'!$G$8:$G$279, MATCH(1, ('WIP-FDN'!$B$8:$B$279=B135)*1, 0)) = "", "", INDEX('WIP-FDN'!$G$8:$G$279, MATCH(1, ('WIP-FDN'!$B$8:$B$279=B135)*1, 0))), "")</f>
        <v/>
      </c>
      <c r="Z135" s="81" t="str" cm="1">
        <f t="array" ref="Z135">IFERROR(IF(INDEX('WIP-FDN'!$H$8:$H$279, MATCH(1, ('WIP-FDN'!$B$8:$B$279=B135)*1, 0)) = "", "", INDEX('WIP-FDN'!$H$8:$H$279, MATCH(1, ('WIP-FDN'!$B$8:$B$279=B135)*1, 0))), "")</f>
        <v/>
      </c>
      <c r="AA135" s="29" t="str">
        <f t="array" ref="AA135">IF((AC135&lt;&gt;"")*(AD135=""), "WIP", IF((AC135&lt;&gt;"")*(AD135&lt;&gt;""), "Completed", ""))</f>
        <v/>
      </c>
      <c r="AB135" s="9" t="str" cm="1">
        <f t="array" ref="AB135">IFERROR(INDEX('WIP-FDN'!$N$8:$N$279, MATCH(1, ('WIP-FDN'!$B$8:$B$279='Master Sheet '!B135)*1, 0)), "")</f>
        <v/>
      </c>
      <c r="AC135" s="81" t="str" cm="1">
        <f t="array" ref="AC135">IFERROR(IF(INDEX('WIP-FDN'!$L$8:$L$279, MATCH(1, ('WIP-FDN'!$B$8:$B$279=B135)*1, 0)) = "", "", INDEX('WIP-FDN'!$L$8:$L$279, MATCH(1, ('WIP-FDN'!$B$8:$B$279=B135)*1, 0))), "")</f>
        <v/>
      </c>
      <c r="AD135" s="81" t="str" cm="1">
        <f t="array" ref="AD135">IFERROR(IF(INDEX('WIP-FDN'!$M$8:$M$279, MATCH(1, ('WIP-FDN'!$B$8:$B$279=B135)*1, 0)) = "", "", INDEX('WIP-FDN'!$M$8:$M$279, MATCH(1, ('WIP-FDN'!$B$8:$B$279=B135)*1, 0))), "")</f>
        <v/>
      </c>
      <c r="AE135" s="9" t="str">
        <f t="shared" si="8"/>
        <v/>
      </c>
      <c r="AF135" s="9" t="str">
        <f>IFERROR(INDEX('WIP-ERC'!$E$8:$E$275,MATCH(B135, 'WIP-ERC'!$B$8:$B$275,0)),"")</f>
        <v/>
      </c>
      <c r="AG135" s="81" t="str">
        <f>IFERROR(IF(INDEX('WIP-ERC'!$G$8:$G$275,MATCH(B135,'WIP-ERC'!$B$8:$B$275,0))="","",(INDEX('WIP-ERC'!$G$8:$G$275,MATCH(B135,'WIP-ERC'!$B$8:$B$275,0)))),"")</f>
        <v/>
      </c>
      <c r="AH135" s="81" t="str">
        <f>IFERROR(IF(INDEX('WIP-ERC'!$H$8:$H$275,MATCH(B135,'WIP-ERC'!$B$8:$B$275,0))="","",(INDEX('WIP-ERC'!$H$8:$H$275,MATCH(B135,'WIP-ERC'!$B$8:$B$275,0)))),"")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50" t="str">
        <f t="shared" si="6"/>
        <v>A(00-02)+00</v>
      </c>
      <c r="BE135" s="334"/>
      <c r="BF135" s="334"/>
      <c r="BG135" s="334"/>
      <c r="BI135" s="9" t="str">
        <f>IFERROR(INDEX('WIP-FDN'!$D$8:$D$279,MATCH(B135, 'WIP-FDN'!$B$8:$B$279,0)),"")</f>
        <v/>
      </c>
      <c r="BJ135" s="34" t="str">
        <v/>
      </c>
      <c r="BK135" s="34"/>
    </row>
    <row r="136" spans="1:63" s="93" customFormat="1" ht="17.5" x14ac:dyDescent="0.35">
      <c r="A136" s="347">
        <f t="shared" si="7"/>
        <v>117</v>
      </c>
      <c r="B136" s="30" t="s">
        <v>951</v>
      </c>
      <c r="C136" s="30" t="s">
        <v>820</v>
      </c>
      <c r="D136" s="56" t="s">
        <v>952</v>
      </c>
      <c r="E136" s="96">
        <v>62.5</v>
      </c>
      <c r="F136" s="96">
        <v>62.5</v>
      </c>
      <c r="G136" s="26" t="str">
        <f>IFERROR(INDEX('WIP-FDN'!$D$8:$D$279,MATCH('Master Sheet '!B136, 'WIP-FDN'!$B$8:$B$279,0)),"")</f>
        <v/>
      </c>
      <c r="H136" s="29"/>
      <c r="I136" s="27"/>
      <c r="J136" s="27"/>
      <c r="K136" s="27"/>
      <c r="L136" s="27"/>
      <c r="M136" s="26" t="s">
        <v>53</v>
      </c>
      <c r="N136" s="27" t="s">
        <v>172</v>
      </c>
      <c r="O136" s="94" t="s">
        <v>1109</v>
      </c>
      <c r="P136" s="26" t="s">
        <v>53</v>
      </c>
      <c r="Q136" s="27" t="s">
        <v>172</v>
      </c>
      <c r="R136" s="94" t="s">
        <v>1109</v>
      </c>
      <c r="S136" s="359" t="s">
        <v>53</v>
      </c>
      <c r="T136" s="27" t="s">
        <v>172</v>
      </c>
      <c r="U136" s="361" t="s">
        <v>1130</v>
      </c>
      <c r="V136" s="34"/>
      <c r="W136" s="29" t="str">
        <f t="array" ref="W136">IF((Y136&lt;&gt;"")*(Z136=""), "WIP", IF((Y136&lt;&gt;"")*(Z136&lt;&gt;""), "Completed", ""))</f>
        <v/>
      </c>
      <c r="X136" s="9" t="str" cm="1">
        <f t="array" ref="X136">IFERROR(INDEX('WIP-FDN'!$E$8:$E$279, MATCH(1, ('WIP-FDN'!$B$8:$B$279='Master Sheet '!B136)*1, 0)), "")</f>
        <v/>
      </c>
      <c r="Y136" s="81" t="str" cm="1">
        <f t="array" ref="Y136">IFERROR(IF(INDEX('WIP-FDN'!$G$8:$G$279, MATCH(1, ('WIP-FDN'!$B$8:$B$279=B136)*1, 0)) = "", "", INDEX('WIP-FDN'!$G$8:$G$279, MATCH(1, ('WIP-FDN'!$B$8:$B$279=B136)*1, 0))), "")</f>
        <v/>
      </c>
      <c r="Z136" s="81" t="str" cm="1">
        <f t="array" ref="Z136">IFERROR(IF(INDEX('WIP-FDN'!$H$8:$H$279, MATCH(1, ('WIP-FDN'!$B$8:$B$279=B136)*1, 0)) = "", "", INDEX('WIP-FDN'!$H$8:$H$279, MATCH(1, ('WIP-FDN'!$B$8:$B$279=B136)*1, 0))), "")</f>
        <v/>
      </c>
      <c r="AA136" s="29" t="str">
        <f t="array" ref="AA136">IF((AC136&lt;&gt;"")*(AD136=""), "WIP", IF((AC136&lt;&gt;"")*(AD136&lt;&gt;""), "Completed", ""))</f>
        <v/>
      </c>
      <c r="AB136" s="9" t="str" cm="1">
        <f t="array" ref="AB136">IFERROR(INDEX('WIP-FDN'!$N$8:$N$279, MATCH(1, ('WIP-FDN'!$B$8:$B$279='Master Sheet '!B136)*1, 0)), "")</f>
        <v/>
      </c>
      <c r="AC136" s="81" t="str" cm="1">
        <f t="array" ref="AC136">IFERROR(IF(INDEX('WIP-FDN'!$L$8:$L$279, MATCH(1, ('WIP-FDN'!$B$8:$B$279=B136)*1, 0)) = "", "", INDEX('WIP-FDN'!$L$8:$L$279, MATCH(1, ('WIP-FDN'!$B$8:$B$279=B136)*1, 0))), "")</f>
        <v/>
      </c>
      <c r="AD136" s="81" t="str" cm="1">
        <f t="array" ref="AD136">IFERROR(IF(INDEX('WIP-FDN'!$M$8:$M$279, MATCH(1, ('WIP-FDN'!$B$8:$B$279=B136)*1, 0)) = "", "", INDEX('WIP-FDN'!$M$8:$M$279, MATCH(1, ('WIP-FDN'!$B$8:$B$279=B136)*1, 0))), "")</f>
        <v/>
      </c>
      <c r="AE136" s="9" t="str">
        <f t="shared" si="8"/>
        <v/>
      </c>
      <c r="AF136" s="9" t="str">
        <f>IFERROR(INDEX('WIP-ERC'!$E$8:$E$275,MATCH(B136, 'WIP-ERC'!$B$8:$B$275,0)),"")</f>
        <v/>
      </c>
      <c r="AG136" s="81" t="str">
        <f>IFERROR(IF(INDEX('WIP-ERC'!$G$8:$G$275,MATCH(B136,'WIP-ERC'!$B$8:$B$275,0))="","",(INDEX('WIP-ERC'!$G$8:$G$275,MATCH(B136,'WIP-ERC'!$B$8:$B$275,0)))),"")</f>
        <v/>
      </c>
      <c r="AH136" s="81" t="str">
        <f>IFERROR(IF(INDEX('WIP-ERC'!$H$8:$H$275,MATCH(B136,'WIP-ERC'!$B$8:$B$275,0))="","",(INDEX('WIP-ERC'!$H$8:$H$275,MATCH(B136,'WIP-ERC'!$B$8:$B$275,0)))),"")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50" t="str">
        <f t="shared" si="6"/>
        <v>D(45-60)+00</v>
      </c>
      <c r="BE136" s="334"/>
      <c r="BF136" s="334"/>
      <c r="BG136" s="334"/>
      <c r="BI136" s="9" t="str">
        <f>IFERROR(INDEX('WIP-FDN'!$D$8:$D$279,MATCH(B136, 'WIP-FDN'!$B$8:$B$279,0)),"")</f>
        <v/>
      </c>
      <c r="BJ136" s="34" t="str">
        <v/>
      </c>
      <c r="BK136" s="34"/>
    </row>
    <row r="137" spans="1:63" s="93" customFormat="1" ht="17.5" x14ac:dyDescent="0.35">
      <c r="A137" s="347">
        <f t="shared" si="7"/>
        <v>118</v>
      </c>
      <c r="B137" s="30" t="s">
        <v>55</v>
      </c>
      <c r="C137" s="30" t="s">
        <v>858</v>
      </c>
      <c r="D137" s="56" t="s">
        <v>818</v>
      </c>
      <c r="E137" s="96">
        <v>57.8</v>
      </c>
      <c r="F137" s="96">
        <v>57.8</v>
      </c>
      <c r="G137" s="26" t="str">
        <f>IFERROR(INDEX('WIP-FDN'!$D$8:$D$279,MATCH('Master Sheet '!B137, 'WIP-FDN'!$B$8:$B$279,0)),"")</f>
        <v/>
      </c>
      <c r="H137" s="29">
        <v>3</v>
      </c>
      <c r="I137" s="27"/>
      <c r="J137" s="27"/>
      <c r="K137" s="27"/>
      <c r="L137" s="27"/>
      <c r="M137" s="26" t="s">
        <v>53</v>
      </c>
      <c r="N137" s="27" t="s">
        <v>172</v>
      </c>
      <c r="O137" s="94" t="s">
        <v>1109</v>
      </c>
      <c r="P137" s="26" t="s">
        <v>53</v>
      </c>
      <c r="Q137" s="27" t="s">
        <v>172</v>
      </c>
      <c r="R137" s="94" t="s">
        <v>1109</v>
      </c>
      <c r="S137" s="359" t="s">
        <v>53</v>
      </c>
      <c r="T137" s="27" t="s">
        <v>172</v>
      </c>
      <c r="U137" s="361" t="s">
        <v>1130</v>
      </c>
      <c r="V137" s="34"/>
      <c r="W137" s="29" t="str">
        <f t="array" ref="W137">IF((Y137&lt;&gt;"")*(Z137=""), "WIP", IF((Y137&lt;&gt;"")*(Z137&lt;&gt;""), "Completed", ""))</f>
        <v/>
      </c>
      <c r="X137" s="9" t="str" cm="1">
        <f t="array" ref="X137">IFERROR(INDEX('WIP-FDN'!$E$8:$E$279, MATCH(1, ('WIP-FDN'!$B$8:$B$279='Master Sheet '!B137)*1, 0)), "")</f>
        <v/>
      </c>
      <c r="Y137" s="81" t="str" cm="1">
        <f t="array" ref="Y137">IFERROR(IF(INDEX('WIP-FDN'!$G$8:$G$279, MATCH(1, ('WIP-FDN'!$B$8:$B$279=B137)*1, 0)) = "", "", INDEX('WIP-FDN'!$G$8:$G$279, MATCH(1, ('WIP-FDN'!$B$8:$B$279=B137)*1, 0))), "")</f>
        <v/>
      </c>
      <c r="Z137" s="81" t="str" cm="1">
        <f t="array" ref="Z137">IFERROR(IF(INDEX('WIP-FDN'!$H$8:$H$279, MATCH(1, ('WIP-FDN'!$B$8:$B$279=B137)*1, 0)) = "", "", INDEX('WIP-FDN'!$H$8:$H$279, MATCH(1, ('WIP-FDN'!$B$8:$B$279=B137)*1, 0))), "")</f>
        <v/>
      </c>
      <c r="AA137" s="29" t="str">
        <f t="array" ref="AA137">IF((AC137&lt;&gt;"")*(AD137=""), "WIP", IF((AC137&lt;&gt;"")*(AD137&lt;&gt;""), "Completed", ""))</f>
        <v/>
      </c>
      <c r="AB137" s="9" t="str" cm="1">
        <f t="array" ref="AB137">IFERROR(INDEX('WIP-FDN'!$N$8:$N$279, MATCH(1, ('WIP-FDN'!$B$8:$B$279='Master Sheet '!B137)*1, 0)), "")</f>
        <v/>
      </c>
      <c r="AC137" s="81" t="str" cm="1">
        <f t="array" ref="AC137">IFERROR(IF(INDEX('WIP-FDN'!$L$8:$L$279, MATCH(1, ('WIP-FDN'!$B$8:$B$279=B137)*1, 0)) = "", "", INDEX('WIP-FDN'!$L$8:$L$279, MATCH(1, ('WIP-FDN'!$B$8:$B$279=B137)*1, 0))), "")</f>
        <v/>
      </c>
      <c r="AD137" s="81" t="str" cm="1">
        <f t="array" ref="AD137">IFERROR(IF(INDEX('WIP-FDN'!$M$8:$M$279, MATCH(1, ('WIP-FDN'!$B$8:$B$279=B137)*1, 0)) = "", "", INDEX('WIP-FDN'!$M$8:$M$279, MATCH(1, ('WIP-FDN'!$B$8:$B$279=B137)*1, 0))), "")</f>
        <v/>
      </c>
      <c r="AE137" s="9" t="str">
        <f t="shared" si="8"/>
        <v/>
      </c>
      <c r="AF137" s="9" t="str">
        <f>IFERROR(INDEX('WIP-ERC'!$E$8:$E$275,MATCH(B137, 'WIP-ERC'!$B$8:$B$275,0)),"")</f>
        <v/>
      </c>
      <c r="AG137" s="81" t="str">
        <f>IFERROR(IF(INDEX('WIP-ERC'!$G$8:$G$275,MATCH(B137,'WIP-ERC'!$B$8:$B$275,0))="","",(INDEX('WIP-ERC'!$G$8:$G$275,MATCH(B137,'WIP-ERC'!$B$8:$B$275,0)))),"")</f>
        <v/>
      </c>
      <c r="AH137" s="81" t="str">
        <f>IFERROR(IF(INDEX('WIP-ERC'!$H$8:$H$275,MATCH(B137,'WIP-ERC'!$B$8:$B$275,0))="","",(INDEX('WIP-ERC'!$H$8:$H$275,MATCH(B137,'WIP-ERC'!$B$8:$B$275,0)))),"")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50" t="str">
        <f t="shared" si="6"/>
        <v>Gantry UP_3RC</v>
      </c>
      <c r="BE137" s="334"/>
      <c r="BF137" s="334"/>
      <c r="BG137" s="334"/>
      <c r="BI137" s="9" t="str">
        <f>IFERROR(INDEX('WIP-FDN'!$D$8:$D$279,MATCH(B137, 'WIP-FDN'!$B$8:$B$279,0)),"")</f>
        <v/>
      </c>
      <c r="BJ137" s="34" t="str">
        <v/>
      </c>
      <c r="BK137" s="34"/>
    </row>
    <row r="138" spans="1:63" s="93" customFormat="1" ht="17.5" x14ac:dyDescent="0.35">
      <c r="A138" s="347">
        <f t="shared" si="7"/>
        <v>119</v>
      </c>
      <c r="B138" s="30" t="s">
        <v>55</v>
      </c>
      <c r="C138" s="30" t="s">
        <v>858</v>
      </c>
      <c r="D138" s="56" t="s">
        <v>818</v>
      </c>
      <c r="E138" s="96">
        <v>64.8</v>
      </c>
      <c r="F138" s="96">
        <v>64.8</v>
      </c>
      <c r="G138" s="26" t="str">
        <f>IFERROR(INDEX('WIP-FDN'!$D$8:$D$279,MATCH('Master Sheet '!B138, 'WIP-FDN'!$B$8:$B$279,0)),"")</f>
        <v/>
      </c>
      <c r="H138" s="29">
        <v>3</v>
      </c>
      <c r="I138" s="27" t="s">
        <v>1136</v>
      </c>
      <c r="J138" s="27"/>
      <c r="K138" s="27"/>
      <c r="L138" s="27"/>
      <c r="M138" s="26" t="s">
        <v>53</v>
      </c>
      <c r="N138" s="27" t="s">
        <v>172</v>
      </c>
      <c r="O138" s="94" t="s">
        <v>1109</v>
      </c>
      <c r="P138" s="26" t="s">
        <v>53</v>
      </c>
      <c r="Q138" s="27" t="s">
        <v>172</v>
      </c>
      <c r="R138" s="94" t="s">
        <v>1109</v>
      </c>
      <c r="S138" s="359" t="s">
        <v>53</v>
      </c>
      <c r="T138" s="27" t="s">
        <v>172</v>
      </c>
      <c r="U138" s="361" t="s">
        <v>1130</v>
      </c>
      <c r="V138" s="34"/>
      <c r="W138" s="29" t="str">
        <f t="array" ref="W138">IF((Y138&lt;&gt;"")*(Z138=""), "WIP", IF((Y138&lt;&gt;"")*(Z138&lt;&gt;""), "Completed", ""))</f>
        <v/>
      </c>
      <c r="X138" s="9" t="str" cm="1">
        <f t="array" ref="X138">IFERROR(INDEX('WIP-FDN'!$E$8:$E$279, MATCH(1, ('WIP-FDN'!$B$8:$B$279='Master Sheet '!B138)*1, 0)), "")</f>
        <v/>
      </c>
      <c r="Y138" s="81" t="str" cm="1">
        <f t="array" ref="Y138">IFERROR(IF(INDEX('WIP-FDN'!$G$8:$G$279, MATCH(1, ('WIP-FDN'!$B$8:$B$279=B138)*1, 0)) = "", "", INDEX('WIP-FDN'!$G$8:$G$279, MATCH(1, ('WIP-FDN'!$B$8:$B$279=B138)*1, 0))), "")</f>
        <v/>
      </c>
      <c r="Z138" s="81" t="str" cm="1">
        <f t="array" ref="Z138">IFERROR(IF(INDEX('WIP-FDN'!$H$8:$H$279, MATCH(1, ('WIP-FDN'!$B$8:$B$279=B138)*1, 0)) = "", "", INDEX('WIP-FDN'!$H$8:$H$279, MATCH(1, ('WIP-FDN'!$B$8:$B$279=B138)*1, 0))), "")</f>
        <v/>
      </c>
      <c r="AA138" s="29" t="str">
        <f t="array" ref="AA138">IF((AC138&lt;&gt;"")*(AD138=""), "WIP", IF((AC138&lt;&gt;"")*(AD138&lt;&gt;""), "Completed", ""))</f>
        <v/>
      </c>
      <c r="AB138" s="9" t="str" cm="1">
        <f t="array" ref="AB138">IFERROR(INDEX('WIP-FDN'!$N$8:$N$279, MATCH(1, ('WIP-FDN'!$B$8:$B$279='Master Sheet '!B138)*1, 0)), "")</f>
        <v/>
      </c>
      <c r="AC138" s="81" t="str" cm="1">
        <f t="array" ref="AC138">IFERROR(IF(INDEX('WIP-FDN'!$L$8:$L$279, MATCH(1, ('WIP-FDN'!$B$8:$B$279=B138)*1, 0)) = "", "", INDEX('WIP-FDN'!$L$8:$L$279, MATCH(1, ('WIP-FDN'!$B$8:$B$279=B138)*1, 0))), "")</f>
        <v/>
      </c>
      <c r="AD138" s="81" t="str" cm="1">
        <f t="array" ref="AD138">IFERROR(IF(INDEX('WIP-FDN'!$M$8:$M$279, MATCH(1, ('WIP-FDN'!$B$8:$B$279=B138)*1, 0)) = "", "", INDEX('WIP-FDN'!$M$8:$M$279, MATCH(1, ('WIP-FDN'!$B$8:$B$279=B138)*1, 0))), "")</f>
        <v/>
      </c>
      <c r="AE138" s="9" t="str">
        <f t="shared" si="8"/>
        <v/>
      </c>
      <c r="AF138" s="9" t="str">
        <f>IFERROR(INDEX('WIP-ERC'!$E$8:$E$275,MATCH(B138, 'WIP-ERC'!$B$8:$B$275,0)),"")</f>
        <v/>
      </c>
      <c r="AG138" s="81" t="str">
        <f>IFERROR(IF(INDEX('WIP-ERC'!$G$8:$G$275,MATCH(B138,'WIP-ERC'!$B$8:$B$275,0))="","",(INDEX('WIP-ERC'!$G$8:$G$275,MATCH(B138,'WIP-ERC'!$B$8:$B$275,0)))),"")</f>
        <v/>
      </c>
      <c r="AH138" s="81" t="str">
        <f>IFERROR(IF(INDEX('WIP-ERC'!$H$8:$H$275,MATCH(B138,'WIP-ERC'!$B$8:$B$275,0))="","",(INDEX('WIP-ERC'!$H$8:$H$275,MATCH(B138,'WIP-ERC'!$B$8:$B$275,0)))),"")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50" t="str">
        <f t="shared" si="6"/>
        <v>Gantry UP_3RC</v>
      </c>
      <c r="BE138" s="334"/>
      <c r="BF138" s="334"/>
      <c r="BG138" s="334"/>
      <c r="BI138" s="9" t="str">
        <f>IFERROR(INDEX('WIP-FDN'!$D$8:$D$279,MATCH(B138, 'WIP-FDN'!$B$8:$B$279,0)),"")</f>
        <v/>
      </c>
      <c r="BJ138" s="34" t="str">
        <v/>
      </c>
      <c r="BK138" s="34"/>
    </row>
    <row r="139" spans="1:63" s="93" customFormat="1" ht="17.5" x14ac:dyDescent="0.35">
      <c r="A139" s="347">
        <f t="shared" si="7"/>
        <v>120</v>
      </c>
      <c r="B139" s="30" t="s">
        <v>953</v>
      </c>
      <c r="C139" s="30" t="s">
        <v>820</v>
      </c>
      <c r="D139" s="56" t="s">
        <v>954</v>
      </c>
      <c r="E139" s="96">
        <v>247.1</v>
      </c>
      <c r="F139" s="96">
        <v>247.1</v>
      </c>
      <c r="G139" s="26" t="str">
        <f>IFERROR(INDEX('WIP-FDN'!$D$8:$D$279,MATCH('Master Sheet '!B139, 'WIP-FDN'!$B$8:$B$279,0)),"")</f>
        <v/>
      </c>
      <c r="H139" s="29"/>
      <c r="I139" s="27"/>
      <c r="J139" s="27"/>
      <c r="K139" s="27"/>
      <c r="L139" s="27"/>
      <c r="M139" s="26" t="s">
        <v>53</v>
      </c>
      <c r="N139" s="27" t="s">
        <v>172</v>
      </c>
      <c r="O139" s="94" t="s">
        <v>1109</v>
      </c>
      <c r="P139" s="26" t="s">
        <v>53</v>
      </c>
      <c r="Q139" s="27" t="s">
        <v>172</v>
      </c>
      <c r="R139" s="94" t="s">
        <v>1109</v>
      </c>
      <c r="S139" s="359" t="s">
        <v>53</v>
      </c>
      <c r="T139" s="27" t="s">
        <v>172</v>
      </c>
      <c r="U139" s="361" t="s">
        <v>1130</v>
      </c>
      <c r="V139" s="34"/>
      <c r="W139" s="29" t="str">
        <f t="array" ref="W139">IF((Y139&lt;&gt;"")*(Z139=""), "WIP", IF((Y139&lt;&gt;"")*(Z139&lt;&gt;""), "Completed", ""))</f>
        <v/>
      </c>
      <c r="X139" s="9" t="str" cm="1">
        <f t="array" ref="X139">IFERROR(INDEX('WIP-FDN'!$E$8:$E$279, MATCH(1, ('WIP-FDN'!$B$8:$B$279='Master Sheet '!B139)*1, 0)), "")</f>
        <v/>
      </c>
      <c r="Y139" s="81" t="str" cm="1">
        <f t="array" ref="Y139">IFERROR(IF(INDEX('WIP-FDN'!$G$8:$G$279, MATCH(1, ('WIP-FDN'!$B$8:$B$279=B139)*1, 0)) = "", "", INDEX('WIP-FDN'!$G$8:$G$279, MATCH(1, ('WIP-FDN'!$B$8:$B$279=B139)*1, 0))), "")</f>
        <v/>
      </c>
      <c r="Z139" s="81" t="str" cm="1">
        <f t="array" ref="Z139">IFERROR(IF(INDEX('WIP-FDN'!$H$8:$H$279, MATCH(1, ('WIP-FDN'!$B$8:$B$279=B139)*1, 0)) = "", "", INDEX('WIP-FDN'!$H$8:$H$279, MATCH(1, ('WIP-FDN'!$B$8:$B$279=B139)*1, 0))), "")</f>
        <v/>
      </c>
      <c r="AA139" s="29" t="str">
        <f t="array" ref="AA139">IF((AC139&lt;&gt;"")*(AD139=""), "WIP", IF((AC139&lt;&gt;"")*(AD139&lt;&gt;""), "Completed", ""))</f>
        <v/>
      </c>
      <c r="AB139" s="9" t="str" cm="1">
        <f t="array" ref="AB139">IFERROR(INDEX('WIP-FDN'!$N$8:$N$279, MATCH(1, ('WIP-FDN'!$B$8:$B$279='Master Sheet '!B139)*1, 0)), "")</f>
        <v/>
      </c>
      <c r="AC139" s="81" t="str" cm="1">
        <f t="array" ref="AC139">IFERROR(IF(INDEX('WIP-FDN'!$L$8:$L$279, MATCH(1, ('WIP-FDN'!$B$8:$B$279=B139)*1, 0)) = "", "", INDEX('WIP-FDN'!$L$8:$L$279, MATCH(1, ('WIP-FDN'!$B$8:$B$279=B139)*1, 0))), "")</f>
        <v/>
      </c>
      <c r="AD139" s="81" t="str" cm="1">
        <f t="array" ref="AD139">IFERROR(IF(INDEX('WIP-FDN'!$M$8:$M$279, MATCH(1, ('WIP-FDN'!$B$8:$B$279=B139)*1, 0)) = "", "", INDEX('WIP-FDN'!$M$8:$M$279, MATCH(1, ('WIP-FDN'!$B$8:$B$279=B139)*1, 0))), "")</f>
        <v/>
      </c>
      <c r="AE139" s="9" t="str">
        <f t="shared" si="8"/>
        <v/>
      </c>
      <c r="AF139" s="9" t="str">
        <f>IFERROR(INDEX('WIP-ERC'!$E$8:$E$275,MATCH(B139, 'WIP-ERC'!$B$8:$B$275,0)),"")</f>
        <v/>
      </c>
      <c r="AG139" s="81" t="str">
        <f>IFERROR(IF(INDEX('WIP-ERC'!$G$8:$G$275,MATCH(B139,'WIP-ERC'!$B$8:$B$275,0))="","",(INDEX('WIP-ERC'!$G$8:$G$275,MATCH(B139,'WIP-ERC'!$B$8:$B$275,0)))),"")</f>
        <v/>
      </c>
      <c r="AH139" s="81" t="str">
        <f>IFERROR(IF(INDEX('WIP-ERC'!$H$8:$H$275,MATCH(B139,'WIP-ERC'!$B$8:$B$275,0))="","",(INDEX('WIP-ERC'!$H$8:$H$275,MATCH(B139,'WIP-ERC'!$B$8:$B$275,0)))),"")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50" t="str">
        <f t="shared" si="6"/>
        <v>D(45-60)+00</v>
      </c>
      <c r="BE139" s="334"/>
      <c r="BF139" s="334"/>
      <c r="BG139" s="334"/>
      <c r="BI139" s="9" t="str">
        <f>IFERROR(INDEX('WIP-FDN'!$D$8:$D$279,MATCH(B139, 'WIP-FDN'!$B$8:$B$279,0)),"")</f>
        <v/>
      </c>
      <c r="BJ139" s="34" t="str">
        <v/>
      </c>
      <c r="BK139" s="34"/>
    </row>
    <row r="140" spans="1:63" s="93" customFormat="1" ht="17.5" x14ac:dyDescent="0.35">
      <c r="A140" s="347">
        <f t="shared" si="7"/>
        <v>121</v>
      </c>
      <c r="B140" s="30" t="s">
        <v>955</v>
      </c>
      <c r="C140" s="30" t="s">
        <v>875</v>
      </c>
      <c r="D140" s="56" t="s">
        <v>956</v>
      </c>
      <c r="E140" s="96">
        <v>322.10000000000002</v>
      </c>
      <c r="F140" s="96">
        <v>322.10000000000002</v>
      </c>
      <c r="G140" s="26" t="str">
        <f>IFERROR(INDEX('WIP-FDN'!$D$8:$D$279,MATCH('Master Sheet '!B140, 'WIP-FDN'!$B$8:$B$279,0)),"")</f>
        <v>SANDY WET</v>
      </c>
      <c r="H140" s="29"/>
      <c r="I140" s="27"/>
      <c r="J140" s="27"/>
      <c r="K140" s="27"/>
      <c r="L140" s="27"/>
      <c r="M140" s="26" t="s">
        <v>53</v>
      </c>
      <c r="N140" s="27" t="s">
        <v>172</v>
      </c>
      <c r="O140" s="94" t="s">
        <v>1109</v>
      </c>
      <c r="P140" s="26" t="s">
        <v>53</v>
      </c>
      <c r="Q140" s="27" t="s">
        <v>172</v>
      </c>
      <c r="R140" s="94" t="s">
        <v>1109</v>
      </c>
      <c r="S140" s="359" t="s">
        <v>53</v>
      </c>
      <c r="T140" s="27" t="s">
        <v>172</v>
      </c>
      <c r="U140" s="361" t="s">
        <v>1130</v>
      </c>
      <c r="V140" s="34"/>
      <c r="W140" s="29" t="str">
        <f t="array" ref="W140">IF((Y140&lt;&gt;"")*(Z140=""), "WIP", IF((Y140&lt;&gt;"")*(Z140&lt;&gt;""), "Completed", ""))</f>
        <v>Completed</v>
      </c>
      <c r="X140" s="9" t="str" cm="1">
        <f t="array" ref="X140">IFERROR(INDEX('WIP-FDN'!$E$8:$E$279, MATCH(1, ('WIP-FDN'!$B$8:$B$279='Master Sheet '!B140)*1, 0)), "")</f>
        <v>Prabir Bala</v>
      </c>
      <c r="Y140" s="81" cm="1">
        <f t="array" ref="Y140">IFERROR(IF(INDEX('WIP-FDN'!$G$8:$G$279, MATCH(1, ('WIP-FDN'!$B$8:$B$279=B140)*1, 0)) = "", "", INDEX('WIP-FDN'!$G$8:$G$279, MATCH(1, ('WIP-FDN'!$B$8:$B$279=B140)*1, 0))), "")</f>
        <v>45956</v>
      </c>
      <c r="Z140" s="81" cm="1">
        <f t="array" ref="Z140">IFERROR(IF(INDEX('WIP-FDN'!$H$8:$H$279, MATCH(1, ('WIP-FDN'!$B$8:$B$279=B140)*1, 0)) = "", "", INDEX('WIP-FDN'!$H$8:$H$279, MATCH(1, ('WIP-FDN'!$B$8:$B$279=B140)*1, 0))), "")</f>
        <v>45971</v>
      </c>
      <c r="AA140" s="29" t="str">
        <f t="array" ref="AA140">IF((AC140&lt;&gt;"")*(AD140=""), "WIP", IF((AC140&lt;&gt;"")*(AD140&lt;&gt;""), "Completed", ""))</f>
        <v>Completed</v>
      </c>
      <c r="AB140" s="9" t="str" cm="1">
        <f t="array" ref="AB140">IFERROR(INDEX('WIP-FDN'!$N$8:$N$279, MATCH(1, ('WIP-FDN'!$B$8:$B$279='Master Sheet '!B140)*1, 0)), "")</f>
        <v>Prabir Bala</v>
      </c>
      <c r="AC140" s="81" cm="1">
        <f t="array" ref="AC140">IFERROR(IF(INDEX('WIP-FDN'!$L$8:$L$279, MATCH(1, ('WIP-FDN'!$B$8:$B$279=B140)*1, 0)) = "", "", INDEX('WIP-FDN'!$L$8:$L$279, MATCH(1, ('WIP-FDN'!$B$8:$B$279=B140)*1, 0))), "")</f>
        <v>46027</v>
      </c>
      <c r="AD140" s="81" cm="1">
        <f t="array" ref="AD140">IFERROR(IF(INDEX('WIP-FDN'!$M$8:$M$279, MATCH(1, ('WIP-FDN'!$B$8:$B$279=B140)*1, 0)) = "", "", INDEX('WIP-FDN'!$M$8:$M$279, MATCH(1, ('WIP-FDN'!$B$8:$B$279=B140)*1, 0))), "")</f>
        <v>46027</v>
      </c>
      <c r="AE140" s="9" t="str">
        <f t="shared" si="8"/>
        <v>WIP</v>
      </c>
      <c r="AF140" s="9" t="str">
        <f>IFERROR(INDEX('WIP-ERC'!$E$8:$E$275,MATCH(B140, 'WIP-ERC'!$B$8:$B$275,0)),"")</f>
        <v>Samar Gaji</v>
      </c>
      <c r="AG140" s="81">
        <f>IFERROR(IF(INDEX('WIP-ERC'!$G$8:$G$275,MATCH(B140,'WIP-ERC'!$B$8:$B$275,0))="","",(INDEX('WIP-ERC'!$G$8:$G$275,MATCH(B140,'WIP-ERC'!$B$8:$B$275,0)))),"")</f>
        <v>46123</v>
      </c>
      <c r="AH140" s="81" t="str">
        <f>IFERROR(IF(INDEX('WIP-ERC'!$H$8:$H$275,MATCH(B140,'WIP-ERC'!$B$8:$B$275,0))="","",(INDEX('WIP-ERC'!$H$8:$H$275,MATCH(B140,'WIP-ERC'!$B$8:$B$275,0)))),"")</f>
        <v/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50" t="str">
        <f t="shared" si="6"/>
        <v>B(00-15)+00</v>
      </c>
      <c r="BE140" s="334"/>
      <c r="BF140" s="334"/>
      <c r="BG140" s="334"/>
      <c r="BI140" s="9" t="str">
        <f>IFERROR(INDEX('WIP-FDN'!$D$8:$D$279,MATCH(B140, 'WIP-FDN'!$B$8:$B$279,0)),"")</f>
        <v>SANDY WET</v>
      </c>
      <c r="BJ140" s="34" t="str">
        <v/>
      </c>
      <c r="BK140" s="34"/>
    </row>
    <row r="141" spans="1:63" s="93" customFormat="1" ht="17.5" x14ac:dyDescent="0.35">
      <c r="A141" s="347">
        <f t="shared" si="7"/>
        <v>122</v>
      </c>
      <c r="B141" s="30" t="s">
        <v>316</v>
      </c>
      <c r="C141" s="30" t="s">
        <v>838</v>
      </c>
      <c r="D141" s="56" t="s">
        <v>818</v>
      </c>
      <c r="E141" s="96">
        <v>422.3</v>
      </c>
      <c r="F141" s="96">
        <v>422.3</v>
      </c>
      <c r="G141" s="26" t="str">
        <f>IFERROR(INDEX('WIP-FDN'!$D$8:$D$279,MATCH('Master Sheet '!B141, 'WIP-FDN'!$B$8:$B$279,0)),"")</f>
        <v>Sandy PS</v>
      </c>
      <c r="H141" s="29">
        <v>1</v>
      </c>
      <c r="I141" s="27"/>
      <c r="J141" s="27"/>
      <c r="K141" s="27"/>
      <c r="L141" s="27"/>
      <c r="M141" s="26" t="s">
        <v>53</v>
      </c>
      <c r="N141" s="27" t="s">
        <v>172</v>
      </c>
      <c r="O141" s="94" t="s">
        <v>1109</v>
      </c>
      <c r="P141" s="26" t="s">
        <v>53</v>
      </c>
      <c r="Q141" s="27" t="s">
        <v>172</v>
      </c>
      <c r="R141" s="94" t="s">
        <v>1109</v>
      </c>
      <c r="S141" s="359" t="s">
        <v>53</v>
      </c>
      <c r="T141" s="27" t="s">
        <v>172</v>
      </c>
      <c r="U141" s="361" t="s">
        <v>1130</v>
      </c>
      <c r="V141" s="34"/>
      <c r="W141" s="29" t="str">
        <f t="array" ref="W141">IF((Y141&lt;&gt;"")*(Z141=""), "WIP", IF((Y141&lt;&gt;"")*(Z141&lt;&gt;""), "Completed", ""))</f>
        <v>Completed</v>
      </c>
      <c r="X141" s="9" t="str" cm="1">
        <f t="array" ref="X141">IFERROR(INDEX('WIP-FDN'!$E$8:$E$279, MATCH(1, ('WIP-FDN'!$B$8:$B$279='Master Sheet '!B141)*1, 0)), "")</f>
        <v>Kulen Baro</v>
      </c>
      <c r="Y141" s="81" cm="1">
        <f t="array" ref="Y141">IFERROR(IF(INDEX('WIP-FDN'!$G$8:$G$279, MATCH(1, ('WIP-FDN'!$B$8:$B$279=B141)*1, 0)) = "", "", INDEX('WIP-FDN'!$G$8:$G$279, MATCH(1, ('WIP-FDN'!$B$8:$B$279=B141)*1, 0))), "")</f>
        <v>46033</v>
      </c>
      <c r="Z141" s="81" cm="1">
        <f t="array" ref="Z141">IFERROR(IF(INDEX('WIP-FDN'!$H$8:$H$279, MATCH(1, ('WIP-FDN'!$B$8:$B$279=B141)*1, 0)) = "", "", INDEX('WIP-FDN'!$H$8:$H$279, MATCH(1, ('WIP-FDN'!$B$8:$B$279=B141)*1, 0))), "")</f>
        <v>46051</v>
      </c>
      <c r="AA141" s="29" t="str">
        <f t="array" ref="AA141">IF((AC141&lt;&gt;"")*(AD141=""), "WIP", IF((AC141&lt;&gt;"")*(AD141&lt;&gt;""), "Completed", ""))</f>
        <v>Completed</v>
      </c>
      <c r="AB141" s="9" t="str" cm="1">
        <f t="array" ref="AB141">IFERROR(INDEX('WIP-FDN'!$N$8:$N$279, MATCH(1, ('WIP-FDN'!$B$8:$B$279='Master Sheet '!B141)*1, 0)), "")</f>
        <v>Kulen Baro</v>
      </c>
      <c r="AC141" s="81" cm="1">
        <f t="array" ref="AC141">IFERROR(IF(INDEX('WIP-FDN'!$L$8:$L$279, MATCH(1, ('WIP-FDN'!$B$8:$B$279=B141)*1, 0)) = "", "", INDEX('WIP-FDN'!$L$8:$L$279, MATCH(1, ('WIP-FDN'!$B$8:$B$279=B141)*1, 0))), "")</f>
        <v>46051</v>
      </c>
      <c r="AD141" s="81" cm="1">
        <f t="array" ref="AD141">IFERROR(IF(INDEX('WIP-FDN'!$M$8:$M$279, MATCH(1, ('WIP-FDN'!$B$8:$B$279=B141)*1, 0)) = "", "", INDEX('WIP-FDN'!$M$8:$M$279, MATCH(1, ('WIP-FDN'!$B$8:$B$279=B141)*1, 0))), "")</f>
        <v>46051</v>
      </c>
      <c r="AE141" s="9" t="str">
        <f t="shared" si="8"/>
        <v>Completed</v>
      </c>
      <c r="AF141" s="9" t="str">
        <f>IFERROR(INDEX('WIP-ERC'!$E$8:$E$275,MATCH(B141, 'WIP-ERC'!$B$8:$B$275,0)),"")</f>
        <v>Ratul Ali</v>
      </c>
      <c r="AG141" s="81">
        <f>IFERROR(IF(INDEX('WIP-ERC'!$G$8:$G$275,MATCH(B141,'WIP-ERC'!$B$8:$B$275,0))="","",(INDEX('WIP-ERC'!$G$8:$G$275,MATCH(B141,'WIP-ERC'!$B$8:$B$275,0)))),"")</f>
        <v>46121</v>
      </c>
      <c r="AH141" s="81">
        <f>IFERROR(IF(INDEX('WIP-ERC'!$H$8:$H$275,MATCH(B141,'WIP-ERC'!$B$8:$B$275,0))="","",(INDEX('WIP-ERC'!$H$8:$H$275,MATCH(B141,'WIP-ERC'!$B$8:$B$275,0)))),"")</f>
        <v>46133</v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50" t="str">
        <f t="shared" si="6"/>
        <v>A(00-02)+03_1RC</v>
      </c>
      <c r="BE141" s="334"/>
      <c r="BF141" s="334"/>
      <c r="BG141" s="334"/>
      <c r="BI141" s="9" t="str">
        <f>IFERROR(INDEX('WIP-FDN'!$D$8:$D$279,MATCH(B141, 'WIP-FDN'!$B$8:$B$279,0)),"")</f>
        <v>Sandy PS</v>
      </c>
      <c r="BJ141" s="34" t="str">
        <v/>
      </c>
      <c r="BK141" s="34"/>
    </row>
    <row r="142" spans="1:63" s="93" customFormat="1" ht="17.5" x14ac:dyDescent="0.35">
      <c r="A142" s="347">
        <f t="shared" si="7"/>
        <v>123</v>
      </c>
      <c r="B142" s="30" t="s">
        <v>957</v>
      </c>
      <c r="C142" s="30" t="s">
        <v>853</v>
      </c>
      <c r="D142" s="56" t="s">
        <v>818</v>
      </c>
      <c r="E142" s="96">
        <v>412.4</v>
      </c>
      <c r="F142" s="96">
        <v>412.4</v>
      </c>
      <c r="G142" s="26" t="str">
        <f>IFERROR(INDEX('WIP-FDN'!$D$8:$D$279,MATCH('Master Sheet '!B142, 'WIP-FDN'!$B$8:$B$279,0)),"")</f>
        <v>SANDY PS</v>
      </c>
      <c r="H142" s="29"/>
      <c r="I142" s="27"/>
      <c r="J142" s="27"/>
      <c r="K142" s="27"/>
      <c r="L142" s="94"/>
      <c r="M142" s="26" t="s">
        <v>53</v>
      </c>
      <c r="N142" s="27" t="s">
        <v>172</v>
      </c>
      <c r="O142" s="94" t="s">
        <v>1109</v>
      </c>
      <c r="P142" s="26" t="s">
        <v>53</v>
      </c>
      <c r="Q142" s="27" t="s">
        <v>172</v>
      </c>
      <c r="R142" s="94" t="s">
        <v>1109</v>
      </c>
      <c r="S142" s="359" t="s">
        <v>53</v>
      </c>
      <c r="T142" s="27" t="s">
        <v>172</v>
      </c>
      <c r="U142" s="361" t="s">
        <v>1130</v>
      </c>
      <c r="V142" s="34"/>
      <c r="W142" s="29" t="str">
        <f t="array" ref="W142">IF((Y142&lt;&gt;"")*(Z142=""), "WIP", IF((Y142&lt;&gt;"")*(Z142&lt;&gt;""), "Completed", ""))</f>
        <v>Completed</v>
      </c>
      <c r="X142" s="9" t="str" cm="1">
        <f t="array" ref="X142">IFERROR(INDEX('WIP-FDN'!$E$8:$E$279, MATCH(1, ('WIP-FDN'!$B$8:$B$279='Master Sheet '!B142)*1, 0)), "")</f>
        <v>Prabir Bala</v>
      </c>
      <c r="Y142" s="81" cm="1">
        <f t="array" ref="Y142">IFERROR(IF(INDEX('WIP-FDN'!$G$8:$G$279, MATCH(1, ('WIP-FDN'!$B$8:$B$279=B142)*1, 0)) = "", "", INDEX('WIP-FDN'!$G$8:$G$279, MATCH(1, ('WIP-FDN'!$B$8:$B$279=B142)*1, 0))), "")</f>
        <v>45936</v>
      </c>
      <c r="Z142" s="81" cm="1">
        <f t="array" ref="Z142">IFERROR(IF(INDEX('WIP-FDN'!$H$8:$H$279, MATCH(1, ('WIP-FDN'!$B$8:$B$279=B142)*1, 0)) = "", "", INDEX('WIP-FDN'!$H$8:$H$279, MATCH(1, ('WIP-FDN'!$B$8:$B$279=B142)*1, 0))), "")</f>
        <v>45948</v>
      </c>
      <c r="AA142" s="29" t="str">
        <f t="array" ref="AA142">IF((AC142&lt;&gt;"")*(AD142=""), "WIP", IF((AC142&lt;&gt;"")*(AD142&lt;&gt;""), "Completed", ""))</f>
        <v>Completed</v>
      </c>
      <c r="AB142" s="9" t="str" cm="1">
        <f t="array" ref="AB142">IFERROR(INDEX('WIP-FDN'!$N$8:$N$279, MATCH(1, ('WIP-FDN'!$B$8:$B$279='Master Sheet '!B142)*1, 0)), "")</f>
        <v>PRABIR BALA</v>
      </c>
      <c r="AC142" s="81" cm="1">
        <f t="array" ref="AC142">IFERROR(IF(INDEX('WIP-FDN'!$L$8:$L$279, MATCH(1, ('WIP-FDN'!$B$8:$B$279=B142)*1, 0)) = "", "", INDEX('WIP-FDN'!$L$8:$L$279, MATCH(1, ('WIP-FDN'!$B$8:$B$279=B142)*1, 0))), "")</f>
        <v>46027</v>
      </c>
      <c r="AD142" s="81" cm="1">
        <f t="array" ref="AD142">IFERROR(IF(INDEX('WIP-FDN'!$M$8:$M$279, MATCH(1, ('WIP-FDN'!$B$8:$B$279=B142)*1, 0)) = "", "", INDEX('WIP-FDN'!$M$8:$M$279, MATCH(1, ('WIP-FDN'!$B$8:$B$279=B142)*1, 0))), "")</f>
        <v>46027</v>
      </c>
      <c r="AE142" s="9" t="str">
        <f t="shared" si="8"/>
        <v>Completed</v>
      </c>
      <c r="AF142" s="9" t="str">
        <f>IFERROR(INDEX('WIP-ERC'!$E$8:$E$275,MATCH(B142, 'WIP-ERC'!$B$8:$B$275,0)),"")</f>
        <v>Ratul Ali</v>
      </c>
      <c r="AG142" s="81">
        <f>IFERROR(IF(INDEX('WIP-ERC'!$G$8:$G$275,MATCH(B142,'WIP-ERC'!$B$8:$B$275,0))="","",(INDEX('WIP-ERC'!$G$8:$G$275,MATCH(B142,'WIP-ERC'!$B$8:$B$275,0)))),"")</f>
        <v>46134</v>
      </c>
      <c r="AH142" s="81">
        <f>IFERROR(IF(INDEX('WIP-ERC'!$H$8:$H$275,MATCH(B142,'WIP-ERC'!$B$8:$B$275,0))="","",(INDEX('WIP-ERC'!$H$8:$H$275,MATCH(B142,'WIP-ERC'!$B$8:$B$275,0)))),"")</f>
        <v>46142</v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50" t="str">
        <f t="shared" si="6"/>
        <v>A(00-02)+06</v>
      </c>
      <c r="BE142" s="334"/>
      <c r="BF142" s="334"/>
      <c r="BG142" s="334"/>
      <c r="BI142" s="9" t="str">
        <f>IFERROR(INDEX('WIP-FDN'!$D$8:$D$279,MATCH(B142, 'WIP-FDN'!$B$8:$B$279,0)),"")</f>
        <v>SANDY PS</v>
      </c>
      <c r="BJ142" s="34" t="str">
        <v/>
      </c>
      <c r="BK142" s="34"/>
    </row>
    <row r="143" spans="1:63" s="93" customFormat="1" ht="17.5" x14ac:dyDescent="0.35">
      <c r="A143" s="347">
        <f t="shared" si="7"/>
        <v>124</v>
      </c>
      <c r="B143" s="30" t="s">
        <v>958</v>
      </c>
      <c r="C143" s="30" t="s">
        <v>838</v>
      </c>
      <c r="D143" s="56" t="s">
        <v>818</v>
      </c>
      <c r="E143" s="96">
        <v>406.7</v>
      </c>
      <c r="F143" s="96">
        <v>406.7</v>
      </c>
      <c r="G143" s="26" t="str">
        <f>IFERROR(INDEX('WIP-FDN'!$D$8:$D$279,MATCH('Master Sheet '!B143, 'WIP-FDN'!$B$8:$B$279,0)),"")</f>
        <v>SANDY PS</v>
      </c>
      <c r="H143" s="29"/>
      <c r="I143" s="27"/>
      <c r="J143" s="27"/>
      <c r="K143" s="27"/>
      <c r="L143" s="27"/>
      <c r="M143" s="26" t="s">
        <v>53</v>
      </c>
      <c r="N143" s="27" t="s">
        <v>172</v>
      </c>
      <c r="O143" s="94" t="s">
        <v>1109</v>
      </c>
      <c r="P143" s="26" t="s">
        <v>53</v>
      </c>
      <c r="Q143" s="27" t="s">
        <v>172</v>
      </c>
      <c r="R143" s="94" t="s">
        <v>1109</v>
      </c>
      <c r="S143" s="359" t="s">
        <v>53</v>
      </c>
      <c r="T143" s="27" t="s">
        <v>172</v>
      </c>
      <c r="U143" s="361" t="s">
        <v>1130</v>
      </c>
      <c r="V143" s="34"/>
      <c r="W143" s="29" t="str">
        <f t="array" ref="W143">IF((Y143&lt;&gt;"")*(Z143=""), "WIP", IF((Y143&lt;&gt;"")*(Z143&lt;&gt;""), "Completed", ""))</f>
        <v>Completed</v>
      </c>
      <c r="X143" s="9" t="str" cm="1">
        <f t="array" ref="X143">IFERROR(INDEX('WIP-FDN'!$E$8:$E$279, MATCH(1, ('WIP-FDN'!$B$8:$B$279='Master Sheet '!B143)*1, 0)), "")</f>
        <v>Prabir Bala</v>
      </c>
      <c r="Y143" s="81" cm="1">
        <f t="array" ref="Y143">IFERROR(IF(INDEX('WIP-FDN'!$G$8:$G$279, MATCH(1, ('WIP-FDN'!$B$8:$B$279=B143)*1, 0)) = "", "", INDEX('WIP-FDN'!$G$8:$G$279, MATCH(1, ('WIP-FDN'!$B$8:$B$279=B143)*1, 0))), "")</f>
        <v>45988</v>
      </c>
      <c r="Z143" s="81" cm="1">
        <f t="array" ref="Z143">IFERROR(IF(INDEX('WIP-FDN'!$H$8:$H$279, MATCH(1, ('WIP-FDN'!$B$8:$B$279=B143)*1, 0)) = "", "", INDEX('WIP-FDN'!$H$8:$H$279, MATCH(1, ('WIP-FDN'!$B$8:$B$279=B143)*1, 0))), "")</f>
        <v>45999</v>
      </c>
      <c r="AA143" s="29" t="str">
        <f t="array" ref="AA143">IF((AC143&lt;&gt;"")*(AD143=""), "WIP", IF((AC143&lt;&gt;"")*(AD143&lt;&gt;""), "Completed", ""))</f>
        <v>Completed</v>
      </c>
      <c r="AB143" s="9" t="str" cm="1">
        <f t="array" ref="AB143">IFERROR(INDEX('WIP-FDN'!$N$8:$N$279, MATCH(1, ('WIP-FDN'!$B$8:$B$279='Master Sheet '!B143)*1, 0)), "")</f>
        <v>PRABIR BALA</v>
      </c>
      <c r="AC143" s="81" cm="1">
        <f t="array" ref="AC143">IFERROR(IF(INDEX('WIP-FDN'!$L$8:$L$279, MATCH(1, ('WIP-FDN'!$B$8:$B$279=B143)*1, 0)) = "", "", INDEX('WIP-FDN'!$L$8:$L$279, MATCH(1, ('WIP-FDN'!$B$8:$B$279=B143)*1, 0))), "")</f>
        <v>46026</v>
      </c>
      <c r="AD143" s="81" cm="1">
        <f t="array" ref="AD143">IFERROR(IF(INDEX('WIP-FDN'!$M$8:$M$279, MATCH(1, ('WIP-FDN'!$B$8:$B$279=B143)*1, 0)) = "", "", INDEX('WIP-FDN'!$M$8:$M$279, MATCH(1, ('WIP-FDN'!$B$8:$B$279=B143)*1, 0))), "")</f>
        <v>46026</v>
      </c>
      <c r="AE143" s="9" t="str">
        <f t="shared" si="8"/>
        <v/>
      </c>
      <c r="AF143" s="9" t="str">
        <f>IFERROR(INDEX('WIP-ERC'!$E$8:$E$275,MATCH(B143, 'WIP-ERC'!$B$8:$B$275,0)),"")</f>
        <v/>
      </c>
      <c r="AG143" s="81" t="str">
        <f>IFERROR(IF(INDEX('WIP-ERC'!$G$8:$G$275,MATCH(B143,'WIP-ERC'!$B$8:$B$275,0))="","",(INDEX('WIP-ERC'!$G$8:$G$275,MATCH(B143,'WIP-ERC'!$B$8:$B$275,0)))),"")</f>
        <v/>
      </c>
      <c r="AH143" s="81" t="str">
        <f>IFERROR(IF(INDEX('WIP-ERC'!$H$8:$H$275,MATCH(B143,'WIP-ERC'!$B$8:$B$275,0))="","",(INDEX('WIP-ERC'!$H$8:$H$275,MATCH(B143,'WIP-ERC'!$B$8:$B$275,0)))),"")</f>
        <v/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50" t="str">
        <f t="shared" si="6"/>
        <v>A(00-02)+03</v>
      </c>
      <c r="BE143" s="334"/>
      <c r="BF143" s="334"/>
      <c r="BG143" s="334"/>
      <c r="BI143" s="9" t="str">
        <f>IFERROR(INDEX('WIP-FDN'!$D$8:$D$279,MATCH(B143, 'WIP-FDN'!$B$8:$B$279,0)),"")</f>
        <v>SANDY PS</v>
      </c>
      <c r="BJ143" s="34" t="str">
        <v/>
      </c>
      <c r="BK143" s="34"/>
    </row>
    <row r="144" spans="1:63" s="93" customFormat="1" ht="17.5" x14ac:dyDescent="0.35">
      <c r="A144" s="347">
        <f t="shared" si="7"/>
        <v>125</v>
      </c>
      <c r="B144" s="30" t="s">
        <v>959</v>
      </c>
      <c r="C144" s="30" t="s">
        <v>915</v>
      </c>
      <c r="D144" s="56" t="s">
        <v>818</v>
      </c>
      <c r="E144" s="96">
        <v>405</v>
      </c>
      <c r="F144" s="96">
        <v>405</v>
      </c>
      <c r="G144" s="26" t="str">
        <f>IFERROR(INDEX('WIP-FDN'!$D$8:$D$279,MATCH('Master Sheet '!B144, 'WIP-FDN'!$B$8:$B$279,0)),"")</f>
        <v>SANDY PS</v>
      </c>
      <c r="H144" s="29">
        <v>1</v>
      </c>
      <c r="I144" s="27"/>
      <c r="J144" s="27"/>
      <c r="K144" s="27"/>
      <c r="L144" s="27"/>
      <c r="M144" s="26" t="s">
        <v>53</v>
      </c>
      <c r="N144" s="27" t="s">
        <v>172</v>
      </c>
      <c r="O144" s="94" t="s">
        <v>1109</v>
      </c>
      <c r="P144" s="26" t="s">
        <v>53</v>
      </c>
      <c r="Q144" s="27" t="s">
        <v>172</v>
      </c>
      <c r="R144" s="94" t="s">
        <v>1109</v>
      </c>
      <c r="S144" s="359" t="s">
        <v>53</v>
      </c>
      <c r="T144" s="27" t="s">
        <v>172</v>
      </c>
      <c r="U144" s="361" t="s">
        <v>1130</v>
      </c>
      <c r="V144" s="34"/>
      <c r="W144" s="29" t="str">
        <f t="array" ref="W144">IF((Y144&lt;&gt;"")*(Z144=""), "WIP", IF((Y144&lt;&gt;"")*(Z144&lt;&gt;""), "Completed", ""))</f>
        <v>Completed</v>
      </c>
      <c r="X144" s="9" t="str" cm="1">
        <f t="array" ref="X144">IFERROR(INDEX('WIP-FDN'!$E$8:$E$279, MATCH(1, ('WIP-FDN'!$B$8:$B$279='Master Sheet '!B144)*1, 0)), "")</f>
        <v>MS POWER-2</v>
      </c>
      <c r="Y144" s="81" cm="1">
        <f t="array" ref="Y144">IFERROR(IF(INDEX('WIP-FDN'!$G$8:$G$279, MATCH(1, ('WIP-FDN'!$B$8:$B$279=B144)*1, 0)) = "", "", INDEX('WIP-FDN'!$G$8:$G$279, MATCH(1, ('WIP-FDN'!$B$8:$B$279=B144)*1, 0))), "")</f>
        <v>46024</v>
      </c>
      <c r="Z144" s="81" cm="1">
        <f t="array" ref="Z144">IFERROR(IF(INDEX('WIP-FDN'!$H$8:$H$279, MATCH(1, ('WIP-FDN'!$B$8:$B$279=B144)*1, 0)) = "", "", INDEX('WIP-FDN'!$H$8:$H$279, MATCH(1, ('WIP-FDN'!$B$8:$B$279=B144)*1, 0))), "")</f>
        <v>46040</v>
      </c>
      <c r="AA144" s="29" t="str">
        <f t="array" ref="AA144">IF((AC144&lt;&gt;"")*(AD144=""), "WIP", IF((AC144&lt;&gt;"")*(AD144&lt;&gt;""), "Completed", ""))</f>
        <v>Completed</v>
      </c>
      <c r="AB144" s="9" t="str" cm="1">
        <f t="array" ref="AB144">IFERROR(INDEX('WIP-FDN'!$N$8:$N$279, MATCH(1, ('WIP-FDN'!$B$8:$B$279='Master Sheet '!B144)*1, 0)), "")</f>
        <v>MS POWER-2</v>
      </c>
      <c r="AC144" s="81" cm="1">
        <f t="array" ref="AC144">IFERROR(IF(INDEX('WIP-FDN'!$L$8:$L$279, MATCH(1, ('WIP-FDN'!$B$8:$B$279=B144)*1, 0)) = "", "", INDEX('WIP-FDN'!$L$8:$L$279, MATCH(1, ('WIP-FDN'!$B$8:$B$279=B144)*1, 0))), "")</f>
        <v>46040</v>
      </c>
      <c r="AD144" s="81" cm="1">
        <f t="array" ref="AD144">IFERROR(IF(INDEX('WIP-FDN'!$M$8:$M$279, MATCH(1, ('WIP-FDN'!$B$8:$B$279=B144)*1, 0)) = "", "", INDEX('WIP-FDN'!$M$8:$M$279, MATCH(1, ('WIP-FDN'!$B$8:$B$279=B144)*1, 0))), "")</f>
        <v>46040</v>
      </c>
      <c r="AE144" s="9" t="str">
        <f t="shared" si="8"/>
        <v/>
      </c>
      <c r="AF144" s="9" t="str">
        <f>IFERROR(INDEX('WIP-ERC'!$E$8:$E$275,MATCH(B144, 'WIP-ERC'!$B$8:$B$275,0)),"")</f>
        <v/>
      </c>
      <c r="AG144" s="81" t="str">
        <f>IFERROR(IF(INDEX('WIP-ERC'!$G$8:$G$275,MATCH(B144,'WIP-ERC'!$B$8:$B$275,0))="","",(INDEX('WIP-ERC'!$G$8:$G$275,MATCH(B144,'WIP-ERC'!$B$8:$B$275,0)))),"")</f>
        <v/>
      </c>
      <c r="AH144" s="81" t="str">
        <f>IFERROR(IF(INDEX('WIP-ERC'!$H$8:$H$275,MATCH(B144,'WIP-ERC'!$B$8:$B$275,0))="","",(INDEX('WIP-ERC'!$H$8:$H$275,MATCH(B144,'WIP-ERC'!$B$8:$B$275,0)))),"")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50" t="str">
        <f t="shared" si="6"/>
        <v>A(00-02)+09_1RC</v>
      </c>
      <c r="BE144" s="334"/>
      <c r="BF144" s="334"/>
      <c r="BG144" s="334"/>
      <c r="BI144" s="9" t="str">
        <f>IFERROR(INDEX('WIP-FDN'!$D$8:$D$279,MATCH(B144, 'WIP-FDN'!$B$8:$B$279,0)),"")</f>
        <v>SANDY PS</v>
      </c>
      <c r="BJ144" s="34" t="str">
        <v/>
      </c>
      <c r="BK144" s="34"/>
    </row>
    <row r="145" spans="1:63" s="93" customFormat="1" ht="17.5" x14ac:dyDescent="0.35">
      <c r="A145" s="347">
        <f t="shared" si="7"/>
        <v>126</v>
      </c>
      <c r="B145" s="30" t="s">
        <v>960</v>
      </c>
      <c r="C145" s="30" t="s">
        <v>879</v>
      </c>
      <c r="D145" s="56" t="s">
        <v>961</v>
      </c>
      <c r="E145" s="96">
        <v>356</v>
      </c>
      <c r="F145" s="96">
        <v>356</v>
      </c>
      <c r="G145" s="26" t="str">
        <f>IFERROR(INDEX('WIP-FDN'!$D$8:$D$279,MATCH('Master Sheet '!B145, 'WIP-FDN'!$B$8:$B$279,0)),"")</f>
        <v>SANDY WET</v>
      </c>
      <c r="H145" s="29">
        <v>1</v>
      </c>
      <c r="I145" s="27"/>
      <c r="J145" s="27"/>
      <c r="K145" s="27"/>
      <c r="L145" s="27"/>
      <c r="M145" s="26" t="s">
        <v>53</v>
      </c>
      <c r="N145" s="27" t="s">
        <v>172</v>
      </c>
      <c r="O145" s="94" t="s">
        <v>1109</v>
      </c>
      <c r="P145" s="26" t="s">
        <v>53</v>
      </c>
      <c r="Q145" s="27" t="s">
        <v>172</v>
      </c>
      <c r="R145" s="94" t="s">
        <v>1109</v>
      </c>
      <c r="S145" s="359" t="s">
        <v>53</v>
      </c>
      <c r="T145" s="27" t="s">
        <v>172</v>
      </c>
      <c r="U145" s="361" t="s">
        <v>1130</v>
      </c>
      <c r="V145" s="34"/>
      <c r="W145" s="29" t="str">
        <f t="array" ref="W145">IF((Y145&lt;&gt;"")*(Z145=""), "WIP", IF((Y145&lt;&gt;"")*(Z145&lt;&gt;""), "Completed", ""))</f>
        <v>Completed</v>
      </c>
      <c r="X145" s="9" t="str" cm="1">
        <f t="array" ref="X145">IFERROR(INDEX('WIP-FDN'!$E$8:$E$279, MATCH(1, ('WIP-FDN'!$B$8:$B$279='Master Sheet '!B145)*1, 0)), "")</f>
        <v>Prabir Bala</v>
      </c>
      <c r="Y145" s="81" cm="1">
        <f t="array" ref="Y145">IFERROR(IF(INDEX('WIP-FDN'!$G$8:$G$279, MATCH(1, ('WIP-FDN'!$B$8:$B$279=B145)*1, 0)) = "", "", INDEX('WIP-FDN'!$G$8:$G$279, MATCH(1, ('WIP-FDN'!$B$8:$B$279=B145)*1, 0))), "")</f>
        <v>46011</v>
      </c>
      <c r="Z145" s="81" cm="1">
        <f t="array" ref="Z145">IFERROR(IF(INDEX('WIP-FDN'!$H$8:$H$279, MATCH(1, ('WIP-FDN'!$B$8:$B$279=B145)*1, 0)) = "", "", INDEX('WIP-FDN'!$H$8:$H$279, MATCH(1, ('WIP-FDN'!$B$8:$B$279=B145)*1, 0))), "")</f>
        <v>46026</v>
      </c>
      <c r="AA145" s="29" t="str">
        <f t="array" ref="AA145">IF((AC145&lt;&gt;"")*(AD145=""), "WIP", IF((AC145&lt;&gt;"")*(AD145&lt;&gt;""), "Completed", ""))</f>
        <v>Completed</v>
      </c>
      <c r="AB145" s="9" t="str" cm="1">
        <f t="array" ref="AB145">IFERROR(INDEX('WIP-FDN'!$N$8:$N$279, MATCH(1, ('WIP-FDN'!$B$8:$B$279='Master Sheet '!B145)*1, 0)), "")</f>
        <v>PRABIR BALA</v>
      </c>
      <c r="AC145" s="81" cm="1">
        <f t="array" ref="AC145">IFERROR(IF(INDEX('WIP-FDN'!$L$8:$L$279, MATCH(1, ('WIP-FDN'!$B$8:$B$279=B145)*1, 0)) = "", "", INDEX('WIP-FDN'!$L$8:$L$279, MATCH(1, ('WIP-FDN'!$B$8:$B$279=B145)*1, 0))), "")</f>
        <v>46026</v>
      </c>
      <c r="AD145" s="81" cm="1">
        <f t="array" ref="AD145">IFERROR(IF(INDEX('WIP-FDN'!$M$8:$M$279, MATCH(1, ('WIP-FDN'!$B$8:$B$279=B145)*1, 0)) = "", "", INDEX('WIP-FDN'!$M$8:$M$279, MATCH(1, ('WIP-FDN'!$B$8:$B$279=B145)*1, 0))), "")</f>
        <v>46026</v>
      </c>
      <c r="AE145" s="9" t="str">
        <f t="shared" si="8"/>
        <v>WIP</v>
      </c>
      <c r="AF145" s="9" t="str">
        <f>IFERROR(INDEX('WIP-ERC'!$E$8:$E$275,MATCH(B145, 'WIP-ERC'!$B$8:$B$275,0)),"")</f>
        <v>Ratul Ali</v>
      </c>
      <c r="AG145" s="81">
        <f>IFERROR(IF(INDEX('WIP-ERC'!$G$8:$G$275,MATCH(B145,'WIP-ERC'!$B$8:$B$275,0))="","",(INDEX('WIP-ERC'!$G$8:$G$275,MATCH(B145,'WIP-ERC'!$B$8:$B$275,0)))),"")</f>
        <v>46142</v>
      </c>
      <c r="AH145" s="81" t="str">
        <f>IFERROR(IF(INDEX('WIP-ERC'!$H$8:$H$275,MATCH(B145,'WIP-ERC'!$B$8:$B$275,0))="","",(INDEX('WIP-ERC'!$H$8:$H$275,MATCH(B145,'WIP-ERC'!$B$8:$B$275,0)))),"")</f>
        <v/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50" t="str">
        <f t="shared" si="6"/>
        <v>C(15-22)+06_1RC</v>
      </c>
      <c r="BE145" s="334"/>
      <c r="BF145" s="334"/>
      <c r="BG145" s="334"/>
      <c r="BI145" s="9" t="str">
        <f>IFERROR(INDEX('WIP-FDN'!$D$8:$D$279,MATCH(B145, 'WIP-FDN'!$B$8:$B$279,0)),"")</f>
        <v>SANDY WET</v>
      </c>
      <c r="BJ145" s="34" t="str">
        <v/>
      </c>
      <c r="BK145" s="34"/>
    </row>
    <row r="146" spans="1:63" s="93" customFormat="1" ht="17.5" x14ac:dyDescent="0.35">
      <c r="A146" s="347">
        <f t="shared" si="7"/>
        <v>127</v>
      </c>
      <c r="B146" s="30" t="s">
        <v>962</v>
      </c>
      <c r="C146" s="30" t="s">
        <v>853</v>
      </c>
      <c r="D146" s="56" t="s">
        <v>818</v>
      </c>
      <c r="E146" s="96">
        <v>424.1</v>
      </c>
      <c r="F146" s="96">
        <v>424.1</v>
      </c>
      <c r="G146" s="26" t="str">
        <f>IFERROR(INDEX('WIP-FDN'!$D$8:$D$279,MATCH('Master Sheet '!B146, 'WIP-FDN'!$B$8:$B$279,0)),"")</f>
        <v>SANDY FS</v>
      </c>
      <c r="H146" s="29"/>
      <c r="I146" s="27"/>
      <c r="J146" s="27"/>
      <c r="K146" s="27"/>
      <c r="L146" s="27"/>
      <c r="M146" s="26" t="s">
        <v>53</v>
      </c>
      <c r="N146" s="27" t="s">
        <v>172</v>
      </c>
      <c r="O146" s="94" t="s">
        <v>1109</v>
      </c>
      <c r="P146" s="26" t="s">
        <v>53</v>
      </c>
      <c r="Q146" s="27" t="s">
        <v>172</v>
      </c>
      <c r="R146" s="94" t="s">
        <v>1109</v>
      </c>
      <c r="S146" s="359" t="s">
        <v>53</v>
      </c>
      <c r="T146" s="27" t="s">
        <v>172</v>
      </c>
      <c r="U146" s="361" t="s">
        <v>1130</v>
      </c>
      <c r="V146" s="34"/>
      <c r="W146" s="29" t="str">
        <f t="array" ref="W146">IF((Y146&lt;&gt;"")*(Z146=""), "WIP", IF((Y146&lt;&gt;"")*(Z146&lt;&gt;""), "Completed", ""))</f>
        <v>Completed</v>
      </c>
      <c r="X146" s="9" t="str" cm="1">
        <f t="array" ref="X146">IFERROR(INDEX('WIP-FDN'!$E$8:$E$279, MATCH(1, ('WIP-FDN'!$B$8:$B$279='Master Sheet '!B146)*1, 0)), "")</f>
        <v>Ratul Ali-1</v>
      </c>
      <c r="Y146" s="81" cm="1">
        <f t="array" ref="Y146">IFERROR(IF(INDEX('WIP-FDN'!$G$8:$G$279, MATCH(1, ('WIP-FDN'!$B$8:$B$279=B146)*1, 0)) = "", "", INDEX('WIP-FDN'!$G$8:$G$279, MATCH(1, ('WIP-FDN'!$B$8:$B$279=B146)*1, 0))), "")</f>
        <v>46063</v>
      </c>
      <c r="Z146" s="81" cm="1">
        <f t="array" ref="Z146">IFERROR(IF(INDEX('WIP-FDN'!$H$8:$H$279, MATCH(1, ('WIP-FDN'!$B$8:$B$279=B146)*1, 0)) = "", "", INDEX('WIP-FDN'!$H$8:$H$279, MATCH(1, ('WIP-FDN'!$B$8:$B$279=B146)*1, 0))), "")</f>
        <v>46076</v>
      </c>
      <c r="AA146" s="29" t="str">
        <f t="array" ref="AA146">IF((AC146&lt;&gt;"")*(AD146=""), "WIP", IF((AC146&lt;&gt;"")*(AD146&lt;&gt;""), "Completed", ""))</f>
        <v>Completed</v>
      </c>
      <c r="AB146" s="9" t="str" cm="1">
        <f t="array" ref="AB146">IFERROR(INDEX('WIP-FDN'!$N$8:$N$279, MATCH(1, ('WIP-FDN'!$B$8:$B$279='Master Sheet '!B146)*1, 0)), "")</f>
        <v>Ratul Ali-1</v>
      </c>
      <c r="AC146" s="81" cm="1">
        <f t="array" ref="AC146">IFERROR(IF(INDEX('WIP-FDN'!$L$8:$L$279, MATCH(1, ('WIP-FDN'!$B$8:$B$279=B146)*1, 0)) = "", "", INDEX('WIP-FDN'!$L$8:$L$279, MATCH(1, ('WIP-FDN'!$B$8:$B$279=B146)*1, 0))), "")</f>
        <v>46076</v>
      </c>
      <c r="AD146" s="81" cm="1">
        <f t="array" ref="AD146">IFERROR(IF(INDEX('WIP-FDN'!$M$8:$M$279, MATCH(1, ('WIP-FDN'!$B$8:$B$279=B146)*1, 0)) = "", "", INDEX('WIP-FDN'!$M$8:$M$279, MATCH(1, ('WIP-FDN'!$B$8:$B$279=B146)*1, 0))), "")</f>
        <v>46076</v>
      </c>
      <c r="AE146" s="9" t="str">
        <f t="shared" si="8"/>
        <v/>
      </c>
      <c r="AF146" s="9" t="str">
        <f>IFERROR(INDEX('WIP-ERC'!$E$8:$E$275,MATCH(B146, 'WIP-ERC'!$B$8:$B$275,0)),"")</f>
        <v/>
      </c>
      <c r="AG146" s="81" t="str">
        <f>IFERROR(IF(INDEX('WIP-ERC'!$G$8:$G$275,MATCH(B146,'WIP-ERC'!$B$8:$B$275,0))="","",(INDEX('WIP-ERC'!$G$8:$G$275,MATCH(B146,'WIP-ERC'!$B$8:$B$275,0)))),"")</f>
        <v/>
      </c>
      <c r="AH146" s="81" t="str">
        <f>IFERROR(IF(INDEX('WIP-ERC'!$H$8:$H$275,MATCH(B146,'WIP-ERC'!$B$8:$B$275,0))="","",(INDEX('WIP-ERC'!$H$8:$H$275,MATCH(B146,'WIP-ERC'!$B$8:$B$275,0)))),"")</f>
        <v/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50" t="str">
        <f t="shared" si="6"/>
        <v>A(00-02)+06</v>
      </c>
      <c r="BE146" s="334"/>
      <c r="BF146" s="334"/>
      <c r="BG146" s="334"/>
      <c r="BI146" s="9" t="str">
        <f>IFERROR(INDEX('WIP-FDN'!$D$8:$D$279,MATCH(B146, 'WIP-FDN'!$B$8:$B$279,0)),"")</f>
        <v>SANDY FS</v>
      </c>
      <c r="BJ146" s="34" t="str">
        <v/>
      </c>
      <c r="BK146" s="34"/>
    </row>
    <row r="147" spans="1:63" s="93" customFormat="1" ht="17.5" x14ac:dyDescent="0.35">
      <c r="A147" s="347">
        <f t="shared" si="7"/>
        <v>128</v>
      </c>
      <c r="B147" s="30" t="s">
        <v>963</v>
      </c>
      <c r="C147" s="30" t="s">
        <v>838</v>
      </c>
      <c r="D147" s="56" t="s">
        <v>818</v>
      </c>
      <c r="E147" s="96">
        <v>391.9</v>
      </c>
      <c r="F147" s="96">
        <v>391.9</v>
      </c>
      <c r="G147" s="26" t="str">
        <f>IFERROR(INDEX('WIP-FDN'!$D$8:$D$279,MATCH('Master Sheet '!B147, 'WIP-FDN'!$B$8:$B$279,0)),"")</f>
        <v>SANDY WET</v>
      </c>
      <c r="H147" s="29"/>
      <c r="I147" s="27"/>
      <c r="J147" s="27"/>
      <c r="K147" s="27"/>
      <c r="L147" s="27"/>
      <c r="M147" s="26" t="s">
        <v>53</v>
      </c>
      <c r="N147" s="27" t="s">
        <v>172</v>
      </c>
      <c r="O147" s="94" t="s">
        <v>1109</v>
      </c>
      <c r="P147" s="26" t="s">
        <v>53</v>
      </c>
      <c r="Q147" s="27" t="s">
        <v>172</v>
      </c>
      <c r="R147" s="94" t="s">
        <v>1109</v>
      </c>
      <c r="S147" s="359" t="s">
        <v>53</v>
      </c>
      <c r="T147" s="27" t="s">
        <v>172</v>
      </c>
      <c r="U147" s="361" t="s">
        <v>1130</v>
      </c>
      <c r="V147" s="34"/>
      <c r="W147" s="29" t="str">
        <f t="array" ref="W147">IF((Y147&lt;&gt;"")*(Z147=""), "WIP", IF((Y147&lt;&gt;"")*(Z147&lt;&gt;""), "Completed", ""))</f>
        <v>Completed</v>
      </c>
      <c r="X147" s="9" t="str" cm="1">
        <f t="array" ref="X147">IFERROR(INDEX('WIP-FDN'!$E$8:$E$279, MATCH(1, ('WIP-FDN'!$B$8:$B$279='Master Sheet '!B147)*1, 0)), "")</f>
        <v>MS POWER-1</v>
      </c>
      <c r="Y147" s="81" cm="1">
        <f t="array" ref="Y147">IFERROR(IF(INDEX('WIP-FDN'!$G$8:$G$279, MATCH(1, ('WIP-FDN'!$B$8:$B$279=B147)*1, 0)) = "", "", INDEX('WIP-FDN'!$G$8:$G$279, MATCH(1, ('WIP-FDN'!$B$8:$B$279=B147)*1, 0))), "")</f>
        <v>46013</v>
      </c>
      <c r="Z147" s="81" cm="1">
        <f t="array" ref="Z147">IFERROR(IF(INDEX('WIP-FDN'!$H$8:$H$279, MATCH(1, ('WIP-FDN'!$B$8:$B$279=B147)*1, 0)) = "", "", INDEX('WIP-FDN'!$H$8:$H$279, MATCH(1, ('WIP-FDN'!$B$8:$B$279=B147)*1, 0))), "")</f>
        <v>46022</v>
      </c>
      <c r="AA147" s="29" t="str">
        <f t="array" ref="AA147">IF((AC147&lt;&gt;"")*(AD147=""), "WIP", IF((AC147&lt;&gt;"")*(AD147&lt;&gt;""), "Completed", ""))</f>
        <v>Completed</v>
      </c>
      <c r="AB147" s="9" t="str" cm="1">
        <f t="array" ref="AB147">IFERROR(INDEX('WIP-FDN'!$N$8:$N$279, MATCH(1, ('WIP-FDN'!$B$8:$B$279='Master Sheet '!B147)*1, 0)), "")</f>
        <v>MS POWER-1</v>
      </c>
      <c r="AC147" s="81" cm="1">
        <f t="array" ref="AC147">IFERROR(IF(INDEX('WIP-FDN'!$L$8:$L$279, MATCH(1, ('WIP-FDN'!$B$8:$B$279=B147)*1, 0)) = "", "", INDEX('WIP-FDN'!$L$8:$L$279, MATCH(1, ('WIP-FDN'!$B$8:$B$279=B147)*1, 0))), "")</f>
        <v>46024</v>
      </c>
      <c r="AD147" s="81" cm="1">
        <f t="array" ref="AD147">IFERROR(IF(INDEX('WIP-FDN'!$M$8:$M$279, MATCH(1, ('WIP-FDN'!$B$8:$B$279=B147)*1, 0)) = "", "", INDEX('WIP-FDN'!$M$8:$M$279, MATCH(1, ('WIP-FDN'!$B$8:$B$279=B147)*1, 0))), "")</f>
        <v>46024</v>
      </c>
      <c r="AE147" s="9" t="str">
        <f t="shared" si="8"/>
        <v>Completed</v>
      </c>
      <c r="AF147" s="9" t="str">
        <f>IFERROR(INDEX('WIP-ERC'!$E$8:$E$275,MATCH(B147, 'WIP-ERC'!$B$8:$B$275,0)),"")</f>
        <v>Ratul Ali</v>
      </c>
      <c r="AG147" s="81">
        <f>IFERROR(IF(INDEX('WIP-ERC'!$G$8:$G$275,MATCH(B147,'WIP-ERC'!$B$8:$B$275,0))="","",(INDEX('WIP-ERC'!$G$8:$G$275,MATCH(B147,'WIP-ERC'!$B$8:$B$275,0)))),"")</f>
        <v>46063</v>
      </c>
      <c r="AH147" s="81">
        <f>IFERROR(IF(INDEX('WIP-ERC'!$H$8:$H$275,MATCH(B147,'WIP-ERC'!$B$8:$B$275,0))="","",(INDEX('WIP-ERC'!$H$8:$H$275,MATCH(B147,'WIP-ERC'!$B$8:$B$275,0)))),"")</f>
        <v>46070</v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50" t="str">
        <f t="shared" si="6"/>
        <v>A(00-02)+03</v>
      </c>
      <c r="BE147" s="334"/>
      <c r="BF147" s="334"/>
      <c r="BG147" s="334"/>
      <c r="BI147" s="9" t="str">
        <f>IFERROR(INDEX('WIP-FDN'!$D$8:$D$279,MATCH(B147, 'WIP-FDN'!$B$8:$B$279,0)),"")</f>
        <v>SANDY WET</v>
      </c>
      <c r="BJ147" s="34" t="str">
        <v/>
      </c>
      <c r="BK147" s="34"/>
    </row>
    <row r="148" spans="1:63" s="93" customFormat="1" ht="17.5" x14ac:dyDescent="0.35">
      <c r="A148" s="347">
        <f t="shared" si="7"/>
        <v>129</v>
      </c>
      <c r="B148" s="30" t="s">
        <v>964</v>
      </c>
      <c r="C148" s="30" t="s">
        <v>823</v>
      </c>
      <c r="D148" s="56" t="s">
        <v>818</v>
      </c>
      <c r="E148" s="96">
        <v>403.7</v>
      </c>
      <c r="F148" s="96">
        <v>403.7</v>
      </c>
      <c r="G148" s="26" t="str">
        <f>IFERROR(INDEX('WIP-FDN'!$D$8:$D$279,MATCH('Master Sheet '!B148, 'WIP-FDN'!$B$8:$B$279,0)),"")</f>
        <v>SANDY WET</v>
      </c>
      <c r="H148" s="29"/>
      <c r="I148" s="27"/>
      <c r="J148" s="27"/>
      <c r="K148" s="27"/>
      <c r="L148" s="27"/>
      <c r="M148" s="26" t="s">
        <v>53</v>
      </c>
      <c r="N148" s="27" t="s">
        <v>172</v>
      </c>
      <c r="O148" s="94" t="s">
        <v>1109</v>
      </c>
      <c r="P148" s="26" t="s">
        <v>53</v>
      </c>
      <c r="Q148" s="27" t="s">
        <v>172</v>
      </c>
      <c r="R148" s="94" t="s">
        <v>1109</v>
      </c>
      <c r="S148" s="359" t="s">
        <v>53</v>
      </c>
      <c r="T148" s="27" t="s">
        <v>172</v>
      </c>
      <c r="U148" s="361" t="s">
        <v>1130</v>
      </c>
      <c r="V148" s="34"/>
      <c r="W148" s="29" t="str">
        <f t="array" ref="W148">IF((Y148&lt;&gt;"")*(Z148=""), "WIP", IF((Y148&lt;&gt;"")*(Z148&lt;&gt;""), "Completed", ""))</f>
        <v>Completed</v>
      </c>
      <c r="X148" s="9" t="str" cm="1">
        <f t="array" ref="X148">IFERROR(INDEX('WIP-FDN'!$E$8:$E$279, MATCH(1, ('WIP-FDN'!$B$8:$B$279='Master Sheet '!B148)*1, 0)), "")</f>
        <v>MS POWER-2</v>
      </c>
      <c r="Y148" s="81" cm="1">
        <f t="array" ref="Y148">IFERROR(IF(INDEX('WIP-FDN'!$G$8:$G$279, MATCH(1, ('WIP-FDN'!$B$8:$B$279=B148)*1, 0)) = "", "", INDEX('WIP-FDN'!$G$8:$G$279, MATCH(1, ('WIP-FDN'!$B$8:$B$279=B148)*1, 0))), "")</f>
        <v>46006</v>
      </c>
      <c r="Z148" s="81" cm="1">
        <f t="array" ref="Z148">IFERROR(IF(INDEX('WIP-FDN'!$H$8:$H$279, MATCH(1, ('WIP-FDN'!$B$8:$B$279=B148)*1, 0)) = "", "", INDEX('WIP-FDN'!$H$8:$H$279, MATCH(1, ('WIP-FDN'!$B$8:$B$279=B148)*1, 0))), "")</f>
        <v>46014</v>
      </c>
      <c r="AA148" s="29" t="str">
        <f t="array" ref="AA148">IF((AC148&lt;&gt;"")*(AD148=""), "WIP", IF((AC148&lt;&gt;"")*(AD148&lt;&gt;""), "Completed", ""))</f>
        <v>Completed</v>
      </c>
      <c r="AB148" s="9" t="str" cm="1">
        <f t="array" ref="AB148">IFERROR(INDEX('WIP-FDN'!$N$8:$N$279, MATCH(1, ('WIP-FDN'!$B$8:$B$279='Master Sheet '!B148)*1, 0)), "")</f>
        <v>MS POWER-2</v>
      </c>
      <c r="AC148" s="81" cm="1">
        <f t="array" ref="AC148">IFERROR(IF(INDEX('WIP-FDN'!$L$8:$L$279, MATCH(1, ('WIP-FDN'!$B$8:$B$279=B148)*1, 0)) = "", "", INDEX('WIP-FDN'!$L$8:$L$279, MATCH(1, ('WIP-FDN'!$B$8:$B$279=B148)*1, 0))), "")</f>
        <v>46030</v>
      </c>
      <c r="AD148" s="81" cm="1">
        <f t="array" ref="AD148">IFERROR(IF(INDEX('WIP-FDN'!$M$8:$M$279, MATCH(1, ('WIP-FDN'!$B$8:$B$279=B148)*1, 0)) = "", "", INDEX('WIP-FDN'!$M$8:$M$279, MATCH(1, ('WIP-FDN'!$B$8:$B$279=B148)*1, 0))), "")</f>
        <v>46030</v>
      </c>
      <c r="AE148" s="9" t="str">
        <f t="shared" si="8"/>
        <v>Completed</v>
      </c>
      <c r="AF148" s="9" t="str">
        <f>IFERROR(INDEX('WIP-ERC'!$E$8:$E$275,MATCH(B148, 'WIP-ERC'!$B$8:$B$275,0)),"")</f>
        <v>Ratul Ali</v>
      </c>
      <c r="AG148" s="81">
        <f>IFERROR(IF(INDEX('WIP-ERC'!$G$8:$G$275,MATCH(B148,'WIP-ERC'!$B$8:$B$275,0))="","",(INDEX('WIP-ERC'!$G$8:$G$275,MATCH(B148,'WIP-ERC'!$B$8:$B$275,0)))),"")</f>
        <v>46053</v>
      </c>
      <c r="AH148" s="81">
        <f>IFERROR(IF(INDEX('WIP-ERC'!$H$8:$H$275,MATCH(B148,'WIP-ERC'!$B$8:$B$275,0))="","",(INDEX('WIP-ERC'!$H$8:$H$275,MATCH(B148,'WIP-ERC'!$B$8:$B$275,0)))),"")</f>
        <v>46062</v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50" t="str">
        <f t="shared" ref="BD148:BD211" si="9">IF((H148="")+(ISBLANK(H148)), C148, C148 &amp; "_" &amp; H148 &amp; "RC")</f>
        <v>A(00-02)+00</v>
      </c>
      <c r="BE148" s="334"/>
      <c r="BF148" s="334"/>
      <c r="BG148" s="334"/>
      <c r="BI148" s="9" t="str">
        <f>IFERROR(INDEX('WIP-FDN'!$D$8:$D$279,MATCH(B148, 'WIP-FDN'!$B$8:$B$279,0)),"")</f>
        <v>SANDY WET</v>
      </c>
      <c r="BJ148" s="34" t="str">
        <v/>
      </c>
      <c r="BK148" s="34"/>
    </row>
    <row r="149" spans="1:63" s="93" customFormat="1" ht="17.5" x14ac:dyDescent="0.35">
      <c r="A149" s="347">
        <f t="shared" si="7"/>
        <v>130</v>
      </c>
      <c r="B149" s="30" t="s">
        <v>965</v>
      </c>
      <c r="C149" s="30" t="s">
        <v>853</v>
      </c>
      <c r="D149" s="56" t="s">
        <v>818</v>
      </c>
      <c r="E149" s="96">
        <v>397</v>
      </c>
      <c r="F149" s="96">
        <v>397</v>
      </c>
      <c r="G149" s="26" t="str">
        <f>IFERROR(INDEX('WIP-FDN'!$D$8:$D$279,MATCH('Master Sheet '!B149, 'WIP-FDN'!$B$8:$B$279,0)),"")</f>
        <v/>
      </c>
      <c r="H149" s="29"/>
      <c r="I149" s="27"/>
      <c r="J149" s="27"/>
      <c r="K149" s="27"/>
      <c r="L149" s="27"/>
      <c r="M149" s="26" t="s">
        <v>53</v>
      </c>
      <c r="N149" s="27" t="s">
        <v>172</v>
      </c>
      <c r="O149" s="94" t="s">
        <v>1109</v>
      </c>
      <c r="P149" s="26" t="s">
        <v>53</v>
      </c>
      <c r="Q149" s="27" t="s">
        <v>172</v>
      </c>
      <c r="R149" s="94" t="s">
        <v>1109</v>
      </c>
      <c r="S149" s="359" t="s">
        <v>53</v>
      </c>
      <c r="T149" s="27" t="s">
        <v>172</v>
      </c>
      <c r="U149" s="361" t="s">
        <v>1130</v>
      </c>
      <c r="V149" s="34"/>
      <c r="W149" s="29" t="str">
        <f t="array" ref="W149">IF((Y149&lt;&gt;"")*(Z149=""), "WIP", IF((Y149&lt;&gt;"")*(Z149&lt;&gt;""), "Completed", ""))</f>
        <v/>
      </c>
      <c r="X149" s="9" t="str" cm="1">
        <f t="array" ref="X149">IFERROR(INDEX('WIP-FDN'!$E$8:$E$279, MATCH(1, ('WIP-FDN'!$B$8:$B$279='Master Sheet '!B149)*1, 0)), "")</f>
        <v/>
      </c>
      <c r="Y149" s="81" t="str" cm="1">
        <f t="array" ref="Y149">IFERROR(IF(INDEX('WIP-FDN'!$G$8:$G$279, MATCH(1, ('WIP-FDN'!$B$8:$B$279=B149)*1, 0)) = "", "", INDEX('WIP-FDN'!$G$8:$G$279, MATCH(1, ('WIP-FDN'!$B$8:$B$279=B149)*1, 0))), "")</f>
        <v/>
      </c>
      <c r="Z149" s="81" t="str" cm="1">
        <f t="array" ref="Z149">IFERROR(IF(INDEX('WIP-FDN'!$H$8:$H$279, MATCH(1, ('WIP-FDN'!$B$8:$B$279=B149)*1, 0)) = "", "", INDEX('WIP-FDN'!$H$8:$H$279, MATCH(1, ('WIP-FDN'!$B$8:$B$279=B149)*1, 0))), "")</f>
        <v/>
      </c>
      <c r="AA149" s="29" t="str">
        <f t="array" ref="AA149">IF((AC149&lt;&gt;"")*(AD149=""), "WIP", IF((AC149&lt;&gt;"")*(AD149&lt;&gt;""), "Completed", ""))</f>
        <v/>
      </c>
      <c r="AB149" s="9" t="str" cm="1">
        <f t="array" ref="AB149">IFERROR(INDEX('WIP-FDN'!$N$8:$N$279, MATCH(1, ('WIP-FDN'!$B$8:$B$279='Master Sheet '!B149)*1, 0)), "")</f>
        <v/>
      </c>
      <c r="AC149" s="81" t="str" cm="1">
        <f t="array" ref="AC149">IFERROR(IF(INDEX('WIP-FDN'!$L$8:$L$279, MATCH(1, ('WIP-FDN'!$B$8:$B$279=B149)*1, 0)) = "", "", INDEX('WIP-FDN'!$L$8:$L$279, MATCH(1, ('WIP-FDN'!$B$8:$B$279=B149)*1, 0))), "")</f>
        <v/>
      </c>
      <c r="AD149" s="81" t="str" cm="1">
        <f t="array" ref="AD149">IFERROR(IF(INDEX('WIP-FDN'!$M$8:$M$279, MATCH(1, ('WIP-FDN'!$B$8:$B$279=B149)*1, 0)) = "", "", INDEX('WIP-FDN'!$M$8:$M$279, MATCH(1, ('WIP-FDN'!$B$8:$B$279=B149)*1, 0))), "")</f>
        <v/>
      </c>
      <c r="AE149" s="9" t="str">
        <f t="shared" si="8"/>
        <v/>
      </c>
      <c r="AF149" s="9" t="str">
        <f>IFERROR(INDEX('WIP-ERC'!$E$8:$E$275,MATCH(B149, 'WIP-ERC'!$B$8:$B$275,0)),"")</f>
        <v/>
      </c>
      <c r="AG149" s="81" t="str">
        <f>IFERROR(IF(INDEX('WIP-ERC'!$G$8:$G$275,MATCH(B149,'WIP-ERC'!$B$8:$B$275,0))="","",(INDEX('WIP-ERC'!$G$8:$G$275,MATCH(B149,'WIP-ERC'!$B$8:$B$275,0)))),"")</f>
        <v/>
      </c>
      <c r="AH149" s="81" t="str">
        <f>IFERROR(IF(INDEX('WIP-ERC'!$H$8:$H$275,MATCH(B149,'WIP-ERC'!$B$8:$B$275,0))="","",(INDEX('WIP-ERC'!$H$8:$H$275,MATCH(B149,'WIP-ERC'!$B$8:$B$275,0)))),"")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50" t="str">
        <f t="shared" si="9"/>
        <v>A(00-02)+06</v>
      </c>
      <c r="BE149" s="334"/>
      <c r="BF149" s="334"/>
      <c r="BG149" s="334"/>
      <c r="BI149" s="9" t="str">
        <f>IFERROR(INDEX('WIP-FDN'!$D$8:$D$279,MATCH(B149, 'WIP-FDN'!$B$8:$B$279,0)),"")</f>
        <v/>
      </c>
      <c r="BJ149" s="34" t="str">
        <v/>
      </c>
      <c r="BK149" s="34"/>
    </row>
    <row r="150" spans="1:63" s="93" customFormat="1" ht="17.5" x14ac:dyDescent="0.35">
      <c r="A150" s="347">
        <f t="shared" si="7"/>
        <v>131</v>
      </c>
      <c r="B150" s="30" t="s">
        <v>966</v>
      </c>
      <c r="C150" s="30" t="s">
        <v>833</v>
      </c>
      <c r="D150" s="56" t="s">
        <v>967</v>
      </c>
      <c r="E150" s="96">
        <v>374.9</v>
      </c>
      <c r="F150" s="96">
        <v>374.9</v>
      </c>
      <c r="G150" s="26" t="str">
        <f>IFERROR(INDEX('WIP-FDN'!$D$8:$D$279,MATCH('Master Sheet '!B150, 'WIP-FDN'!$B$8:$B$279,0)),"")</f>
        <v>SANDY PS</v>
      </c>
      <c r="H150" s="29"/>
      <c r="I150" s="27"/>
      <c r="J150" s="27"/>
      <c r="K150" s="27"/>
      <c r="L150" s="27"/>
      <c r="M150" s="26" t="s">
        <v>53</v>
      </c>
      <c r="N150" s="27" t="s">
        <v>172</v>
      </c>
      <c r="O150" s="94" t="s">
        <v>1109</v>
      </c>
      <c r="P150" s="26" t="s">
        <v>53</v>
      </c>
      <c r="Q150" s="27" t="s">
        <v>172</v>
      </c>
      <c r="R150" s="94" t="s">
        <v>1109</v>
      </c>
      <c r="S150" s="359" t="s">
        <v>53</v>
      </c>
      <c r="T150" s="27" t="s">
        <v>172</v>
      </c>
      <c r="U150" s="361" t="s">
        <v>1130</v>
      </c>
      <c r="V150" s="34"/>
      <c r="W150" s="29" t="str">
        <f t="array" ref="W150">IF((Y150&lt;&gt;"")*(Z150=""), "WIP", IF((Y150&lt;&gt;"")*(Z150&lt;&gt;""), "Completed", ""))</f>
        <v>Completed</v>
      </c>
      <c r="X150" s="9" t="str" cm="1">
        <f t="array" ref="X150">IFERROR(INDEX('WIP-FDN'!$E$8:$E$279, MATCH(1, ('WIP-FDN'!$B$8:$B$279='Master Sheet '!B150)*1, 0)), "")</f>
        <v>Ratul Ali</v>
      </c>
      <c r="Y150" s="81" cm="1">
        <f t="array" ref="Y150">IFERROR(IF(INDEX('WIP-FDN'!$G$8:$G$279, MATCH(1, ('WIP-FDN'!$B$8:$B$279=B150)*1, 0)) = "", "", INDEX('WIP-FDN'!$G$8:$G$279, MATCH(1, ('WIP-FDN'!$B$8:$B$279=B150)*1, 0))), "")</f>
        <v>45975</v>
      </c>
      <c r="Z150" s="81" cm="1">
        <f t="array" ref="Z150">IFERROR(IF(INDEX('WIP-FDN'!$H$8:$H$279, MATCH(1, ('WIP-FDN'!$B$8:$B$279=B150)*1, 0)) = "", "", INDEX('WIP-FDN'!$H$8:$H$279, MATCH(1, ('WIP-FDN'!$B$8:$B$279=B150)*1, 0))), "")</f>
        <v>45991</v>
      </c>
      <c r="AA150" s="29" t="str">
        <f t="array" ref="AA150">IF((AC150&lt;&gt;"")*(AD150=""), "WIP", IF((AC150&lt;&gt;"")*(AD150&lt;&gt;""), "Completed", ""))</f>
        <v/>
      </c>
      <c r="AB150" s="9" cm="1">
        <f t="array" ref="AB150">IFERROR(INDEX('WIP-FDN'!$N$8:$N$279, MATCH(1, ('WIP-FDN'!$B$8:$B$279='Master Sheet '!B150)*1, 0)), "")</f>
        <v>0</v>
      </c>
      <c r="AC150" s="81" t="str" cm="1">
        <f t="array" ref="AC150">IFERROR(IF(INDEX('WIP-FDN'!$L$8:$L$279, MATCH(1, ('WIP-FDN'!$B$8:$B$279=B150)*1, 0)) = "", "", INDEX('WIP-FDN'!$L$8:$L$279, MATCH(1, ('WIP-FDN'!$B$8:$B$279=B150)*1, 0))), "")</f>
        <v/>
      </c>
      <c r="AD150" s="81" t="str" cm="1">
        <f t="array" ref="AD150">IFERROR(IF(INDEX('WIP-FDN'!$M$8:$M$279, MATCH(1, ('WIP-FDN'!$B$8:$B$279=B150)*1, 0)) = "", "", INDEX('WIP-FDN'!$M$8:$M$279, MATCH(1, ('WIP-FDN'!$B$8:$B$279=B150)*1, 0))), "")</f>
        <v/>
      </c>
      <c r="AE150" s="9" t="str">
        <f t="shared" si="8"/>
        <v/>
      </c>
      <c r="AF150" s="9" t="str">
        <f>IFERROR(INDEX('WIP-ERC'!$E$8:$E$275,MATCH(B150, 'WIP-ERC'!$B$8:$B$275,0)),"")</f>
        <v/>
      </c>
      <c r="AG150" s="81" t="str">
        <f>IFERROR(IF(INDEX('WIP-ERC'!$G$8:$G$275,MATCH(B150,'WIP-ERC'!$B$8:$B$275,0))="","",(INDEX('WIP-ERC'!$G$8:$G$275,MATCH(B150,'WIP-ERC'!$B$8:$B$275,0)))),"")</f>
        <v/>
      </c>
      <c r="AH150" s="81" t="str">
        <f>IFERROR(IF(INDEX('WIP-ERC'!$H$8:$H$275,MATCH(B150,'WIP-ERC'!$B$8:$B$275,0))="","",(INDEX('WIP-ERC'!$H$8:$H$275,MATCH(B150,'WIP-ERC'!$B$8:$B$275,0)))),"")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50" t="str">
        <f t="shared" si="9"/>
        <v>D(30-45)+00</v>
      </c>
      <c r="BE150" s="334"/>
      <c r="BF150" s="334"/>
      <c r="BG150" s="334"/>
      <c r="BI150" s="9" t="str">
        <f>IFERROR(INDEX('WIP-FDN'!$D$8:$D$279,MATCH(B150, 'WIP-FDN'!$B$8:$B$279,0)),"")</f>
        <v>SANDY PS</v>
      </c>
      <c r="BJ150" s="34" t="str">
        <v/>
      </c>
      <c r="BK150" s="34"/>
    </row>
    <row r="151" spans="1:63" s="93" customFormat="1" ht="17.5" x14ac:dyDescent="0.35">
      <c r="A151" s="347">
        <f t="shared" si="7"/>
        <v>132</v>
      </c>
      <c r="B151" s="30" t="s">
        <v>968</v>
      </c>
      <c r="C151" s="30" t="s">
        <v>838</v>
      </c>
      <c r="D151" s="56" t="s">
        <v>818</v>
      </c>
      <c r="E151" s="96">
        <v>418.4</v>
      </c>
      <c r="F151" s="96">
        <v>418.4</v>
      </c>
      <c r="G151" s="26" t="str">
        <f>IFERROR(INDEX('WIP-FDN'!$D$8:$D$279,MATCH('Master Sheet '!B151, 'WIP-FDN'!$B$8:$B$279,0)),"")</f>
        <v>SANDY WET</v>
      </c>
      <c r="H151" s="29"/>
      <c r="I151" s="27"/>
      <c r="J151" s="27"/>
      <c r="K151" s="27"/>
      <c r="L151" s="27"/>
      <c r="M151" s="26" t="s">
        <v>53</v>
      </c>
      <c r="N151" s="27" t="s">
        <v>172</v>
      </c>
      <c r="O151" s="94" t="s">
        <v>1109</v>
      </c>
      <c r="P151" s="26" t="s">
        <v>53</v>
      </c>
      <c r="Q151" s="27" t="s">
        <v>172</v>
      </c>
      <c r="R151" s="94" t="s">
        <v>1109</v>
      </c>
      <c r="S151" s="359" t="s">
        <v>53</v>
      </c>
      <c r="T151" s="27" t="s">
        <v>172</v>
      </c>
      <c r="U151" s="361" t="s">
        <v>1130</v>
      </c>
      <c r="V151" s="34"/>
      <c r="W151" s="29" t="str">
        <f t="array" ref="W151">IF((Y151&lt;&gt;"")*(Z151=""), "WIP", IF((Y151&lt;&gt;"")*(Z151&lt;&gt;""), "Completed", ""))</f>
        <v>Completed</v>
      </c>
      <c r="X151" s="9" t="str" cm="1">
        <f t="array" ref="X151">IFERROR(INDEX('WIP-FDN'!$E$8:$E$279, MATCH(1, ('WIP-FDN'!$B$8:$B$279='Master Sheet '!B151)*1, 0)), "")</f>
        <v>Ratul Ali</v>
      </c>
      <c r="Y151" s="81" cm="1">
        <f t="array" ref="Y151">IFERROR(IF(INDEX('WIP-FDN'!$G$8:$G$279, MATCH(1, ('WIP-FDN'!$B$8:$B$279=B151)*1, 0)) = "", "", INDEX('WIP-FDN'!$G$8:$G$279, MATCH(1, ('WIP-FDN'!$B$8:$B$279=B151)*1, 0))), "")</f>
        <v>45973</v>
      </c>
      <c r="Z151" s="81" cm="1">
        <f t="array" ref="Z151">IFERROR(IF(INDEX('WIP-FDN'!$H$8:$H$279, MATCH(1, ('WIP-FDN'!$B$8:$B$279=B151)*1, 0)) = "", "", INDEX('WIP-FDN'!$H$8:$H$279, MATCH(1, ('WIP-FDN'!$B$8:$B$279=B151)*1, 0))), "")</f>
        <v>45981</v>
      </c>
      <c r="AA151" s="29" t="str">
        <f t="array" ref="AA151">IF((AC151&lt;&gt;"")*(AD151=""), "WIP", IF((AC151&lt;&gt;"")*(AD151&lt;&gt;""), "Completed", ""))</f>
        <v>Completed</v>
      </c>
      <c r="AB151" s="9" t="str" cm="1">
        <f t="array" ref="AB151">IFERROR(INDEX('WIP-FDN'!$N$8:$N$279, MATCH(1, ('WIP-FDN'!$B$8:$B$279='Master Sheet '!B151)*1, 0)), "")</f>
        <v>PRABIR BALA</v>
      </c>
      <c r="AC151" s="81" cm="1">
        <f t="array" ref="AC151">IFERROR(IF(INDEX('WIP-FDN'!$L$8:$L$279, MATCH(1, ('WIP-FDN'!$B$8:$B$279=B151)*1, 0)) = "", "", INDEX('WIP-FDN'!$L$8:$L$279, MATCH(1, ('WIP-FDN'!$B$8:$B$279=B151)*1, 0))), "")</f>
        <v>46018</v>
      </c>
      <c r="AD151" s="81" cm="1">
        <f t="array" ref="AD151">IFERROR(IF(INDEX('WIP-FDN'!$M$8:$M$279, MATCH(1, ('WIP-FDN'!$B$8:$B$279=B151)*1, 0)) = "", "", INDEX('WIP-FDN'!$M$8:$M$279, MATCH(1, ('WIP-FDN'!$B$8:$B$279=B151)*1, 0))), "")</f>
        <v>46018</v>
      </c>
      <c r="AE151" s="9" t="str">
        <f t="shared" si="8"/>
        <v>Completed</v>
      </c>
      <c r="AF151" s="9" t="str">
        <f>IFERROR(INDEX('WIP-ERC'!$E$8:$E$275,MATCH(B151, 'WIP-ERC'!$B$8:$B$275,0)),"")</f>
        <v>Ratul Ali</v>
      </c>
      <c r="AG151" s="81">
        <f>IFERROR(IF(INDEX('WIP-ERC'!$G$8:$G$275,MATCH(B151,'WIP-ERC'!$B$8:$B$275,0))="","",(INDEX('WIP-ERC'!$G$8:$G$275,MATCH(B151,'WIP-ERC'!$B$8:$B$275,0)))),"")</f>
        <v>46019</v>
      </c>
      <c r="AH151" s="81">
        <f>IFERROR(IF(INDEX('WIP-ERC'!$H$8:$H$275,MATCH(B151,'WIP-ERC'!$B$8:$B$275,0))="","",(INDEX('WIP-ERC'!$H$8:$H$275,MATCH(B151,'WIP-ERC'!$B$8:$B$275,0)))),"")</f>
        <v>46045</v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50" t="str">
        <f t="shared" si="9"/>
        <v>A(00-02)+03</v>
      </c>
      <c r="BE151" s="334"/>
      <c r="BF151" s="334"/>
      <c r="BG151" s="334"/>
      <c r="BI151" s="9" t="str">
        <f>IFERROR(INDEX('WIP-FDN'!$D$8:$D$279,MATCH(B151, 'WIP-FDN'!$B$8:$B$279,0)),"")</f>
        <v>SANDY WET</v>
      </c>
      <c r="BJ151" s="34" t="str">
        <v/>
      </c>
      <c r="BK151" s="34"/>
    </row>
    <row r="152" spans="1:63" s="93" customFormat="1" ht="17.5" x14ac:dyDescent="0.35">
      <c r="A152" s="347">
        <f t="shared" ref="A152:A215" si="10">A151+1</f>
        <v>133</v>
      </c>
      <c r="B152" s="30" t="s">
        <v>969</v>
      </c>
      <c r="C152" s="30" t="s">
        <v>853</v>
      </c>
      <c r="D152" s="56" t="s">
        <v>818</v>
      </c>
      <c r="E152" s="96">
        <v>360.8</v>
      </c>
      <c r="F152" s="96">
        <v>360.8</v>
      </c>
      <c r="G152" s="26" t="str">
        <f>IFERROR(INDEX('WIP-FDN'!$D$8:$D$279,MATCH('Master Sheet '!B152, 'WIP-FDN'!$B$8:$B$279,0)),"")</f>
        <v>SANDY WET</v>
      </c>
      <c r="H152" s="29">
        <v>1</v>
      </c>
      <c r="I152" s="27"/>
      <c r="J152" s="27"/>
      <c r="K152" s="27"/>
      <c r="L152" s="27"/>
      <c r="M152" s="26" t="s">
        <v>53</v>
      </c>
      <c r="N152" s="27" t="s">
        <v>172</v>
      </c>
      <c r="O152" s="94" t="s">
        <v>1109</v>
      </c>
      <c r="P152" s="26" t="s">
        <v>53</v>
      </c>
      <c r="Q152" s="27" t="s">
        <v>172</v>
      </c>
      <c r="R152" s="94" t="s">
        <v>1109</v>
      </c>
      <c r="S152" s="359" t="s">
        <v>53</v>
      </c>
      <c r="T152" s="27" t="s">
        <v>172</v>
      </c>
      <c r="U152" s="361" t="s">
        <v>1130</v>
      </c>
      <c r="V152" s="34"/>
      <c r="W152" s="29" t="str">
        <f t="array" ref="W152">IF((Y152&lt;&gt;"")*(Z152=""), "WIP", IF((Y152&lt;&gt;"")*(Z152&lt;&gt;""), "Completed", ""))</f>
        <v>Completed</v>
      </c>
      <c r="X152" s="9" t="str" cm="1">
        <f t="array" ref="X152">IFERROR(INDEX('WIP-FDN'!$E$8:$E$279, MATCH(1, ('WIP-FDN'!$B$8:$B$279='Master Sheet '!B152)*1, 0)), "")</f>
        <v>Kulen Baro</v>
      </c>
      <c r="Y152" s="81" cm="1">
        <f t="array" ref="Y152">IFERROR(IF(INDEX('WIP-FDN'!$G$8:$G$279, MATCH(1, ('WIP-FDN'!$B$8:$B$279=B152)*1, 0)) = "", "", INDEX('WIP-FDN'!$G$8:$G$279, MATCH(1, ('WIP-FDN'!$B$8:$B$279=B152)*1, 0))), "")</f>
        <v>46065</v>
      </c>
      <c r="Z152" s="81" cm="1">
        <f t="array" ref="Z152">IFERROR(IF(INDEX('WIP-FDN'!$H$8:$H$279, MATCH(1, ('WIP-FDN'!$B$8:$B$279=B152)*1, 0)) = "", "", INDEX('WIP-FDN'!$H$8:$H$279, MATCH(1, ('WIP-FDN'!$B$8:$B$279=B152)*1, 0))), "")</f>
        <v>46075</v>
      </c>
      <c r="AA152" s="29" t="str">
        <f t="array" ref="AA152">IF((AC152&lt;&gt;"")*(AD152=""), "WIP", IF((AC152&lt;&gt;"")*(AD152&lt;&gt;""), "Completed", ""))</f>
        <v>Completed</v>
      </c>
      <c r="AB152" s="9" t="str" cm="1">
        <f t="array" ref="AB152">IFERROR(INDEX('WIP-FDN'!$N$8:$N$279, MATCH(1, ('WIP-FDN'!$B$8:$B$279='Master Sheet '!B152)*1, 0)), "")</f>
        <v>Kulen Baro</v>
      </c>
      <c r="AC152" s="81" cm="1">
        <f t="array" ref="AC152">IFERROR(IF(INDEX('WIP-FDN'!$L$8:$L$279, MATCH(1, ('WIP-FDN'!$B$8:$B$279=B152)*1, 0)) = "", "", INDEX('WIP-FDN'!$L$8:$L$279, MATCH(1, ('WIP-FDN'!$B$8:$B$279=B152)*1, 0))), "")</f>
        <v>46073</v>
      </c>
      <c r="AD152" s="81" cm="1">
        <f t="array" ref="AD152">IFERROR(IF(INDEX('WIP-FDN'!$M$8:$M$279, MATCH(1, ('WIP-FDN'!$B$8:$B$279=B152)*1, 0)) = "", "", INDEX('WIP-FDN'!$M$8:$M$279, MATCH(1, ('WIP-FDN'!$B$8:$B$279=B152)*1, 0))), "")</f>
        <v>46073</v>
      </c>
      <c r="AE152" s="9" t="str">
        <f t="shared" si="8"/>
        <v>Completed</v>
      </c>
      <c r="AF152" s="9" t="str">
        <f>IFERROR(INDEX('WIP-ERC'!$E$8:$E$275,MATCH(B152, 'WIP-ERC'!$B$8:$B$275,0)),"")</f>
        <v>Samar Gaji</v>
      </c>
      <c r="AG152" s="81">
        <f>IFERROR(IF(INDEX('WIP-ERC'!$G$8:$G$275,MATCH(B152,'WIP-ERC'!$B$8:$B$275,0))="","",(INDEX('WIP-ERC'!$G$8:$G$275,MATCH(B152,'WIP-ERC'!$B$8:$B$275,0)))),"")</f>
        <v>46123</v>
      </c>
      <c r="AH152" s="81">
        <f>IFERROR(IF(INDEX('WIP-ERC'!$H$8:$H$275,MATCH(B152,'WIP-ERC'!$B$8:$B$275,0))="","",(INDEX('WIP-ERC'!$H$8:$H$275,MATCH(B152,'WIP-ERC'!$B$8:$B$275,0)))),"")</f>
        <v>46135</v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50" t="str">
        <f t="shared" si="9"/>
        <v>A(00-02)+06_1RC</v>
      </c>
      <c r="BE152" s="334"/>
      <c r="BF152" s="334"/>
      <c r="BG152" s="334"/>
      <c r="BI152" s="9" t="str">
        <f>IFERROR(INDEX('WIP-FDN'!$D$8:$D$279,MATCH(B152, 'WIP-FDN'!$B$8:$B$279,0)),"")</f>
        <v>SANDY WET</v>
      </c>
      <c r="BJ152" s="34" t="str">
        <v/>
      </c>
      <c r="BK152" s="34"/>
    </row>
    <row r="153" spans="1:63" s="93" customFormat="1" ht="17.5" x14ac:dyDescent="0.35">
      <c r="A153" s="347">
        <f t="shared" si="10"/>
        <v>134</v>
      </c>
      <c r="B153" s="30" t="s">
        <v>970</v>
      </c>
      <c r="C153" s="30" t="s">
        <v>933</v>
      </c>
      <c r="D153" s="56" t="s">
        <v>971</v>
      </c>
      <c r="E153" s="96">
        <v>377</v>
      </c>
      <c r="F153" s="96">
        <v>377</v>
      </c>
      <c r="G153" s="26" t="str">
        <f>IFERROR(INDEX('WIP-FDN'!$D$8:$D$279,MATCH('Master Sheet '!B153, 'WIP-FDN'!$B$8:$B$279,0)),"")</f>
        <v>SANDY WET</v>
      </c>
      <c r="H153" s="29"/>
      <c r="I153" s="27"/>
      <c r="J153" s="27"/>
      <c r="K153" s="27"/>
      <c r="L153" s="27"/>
      <c r="M153" s="26" t="s">
        <v>53</v>
      </c>
      <c r="N153" s="27" t="s">
        <v>172</v>
      </c>
      <c r="O153" s="94" t="s">
        <v>1109</v>
      </c>
      <c r="P153" s="26" t="s">
        <v>53</v>
      </c>
      <c r="Q153" s="27" t="s">
        <v>172</v>
      </c>
      <c r="R153" s="94" t="s">
        <v>1109</v>
      </c>
      <c r="S153" s="359" t="s">
        <v>53</v>
      </c>
      <c r="T153" s="27" t="s">
        <v>172</v>
      </c>
      <c r="U153" s="361" t="s">
        <v>1130</v>
      </c>
      <c r="V153" s="34"/>
      <c r="W153" s="29" t="str">
        <f t="array" ref="W153">IF((Y153&lt;&gt;"")*(Z153=""), "WIP", IF((Y153&lt;&gt;"")*(Z153&lt;&gt;""), "Completed", ""))</f>
        <v>Completed</v>
      </c>
      <c r="X153" s="9" t="str" cm="1">
        <f t="array" ref="X153">IFERROR(INDEX('WIP-FDN'!$E$8:$E$279, MATCH(1, ('WIP-FDN'!$B$8:$B$279='Master Sheet '!B153)*1, 0)), "")</f>
        <v>MS POWER-1</v>
      </c>
      <c r="Y153" s="81" cm="1">
        <f t="array" ref="Y153">IFERROR(IF(INDEX('WIP-FDN'!$G$8:$G$279, MATCH(1, ('WIP-FDN'!$B$8:$B$279=B153)*1, 0)) = "", "", INDEX('WIP-FDN'!$G$8:$G$279, MATCH(1, ('WIP-FDN'!$B$8:$B$279=B153)*1, 0))), "")</f>
        <v>46062</v>
      </c>
      <c r="Z153" s="81" cm="1">
        <f t="array" ref="Z153">IFERROR(IF(INDEX('WIP-FDN'!$H$8:$H$279, MATCH(1, ('WIP-FDN'!$B$8:$B$279=B153)*1, 0)) = "", "", INDEX('WIP-FDN'!$H$8:$H$279, MATCH(1, ('WIP-FDN'!$B$8:$B$279=B153)*1, 0))), "")</f>
        <v>46076</v>
      </c>
      <c r="AA153" s="29" t="str">
        <f t="array" ref="AA153">IF((AC153&lt;&gt;"")*(AD153=""), "WIP", IF((AC153&lt;&gt;"")*(AD153&lt;&gt;""), "Completed", ""))</f>
        <v>Completed</v>
      </c>
      <c r="AB153" s="9" t="str" cm="1">
        <f t="array" ref="AB153">IFERROR(INDEX('WIP-FDN'!$N$8:$N$279, MATCH(1, ('WIP-FDN'!$B$8:$B$279='Master Sheet '!B153)*1, 0)), "")</f>
        <v>MS POWER-1</v>
      </c>
      <c r="AC153" s="81" cm="1">
        <f t="array" ref="AC153">IFERROR(IF(INDEX('WIP-FDN'!$L$8:$L$279, MATCH(1, ('WIP-FDN'!$B$8:$B$279=B153)*1, 0)) = "", "", INDEX('WIP-FDN'!$L$8:$L$279, MATCH(1, ('WIP-FDN'!$B$8:$B$279=B153)*1, 0))), "")</f>
        <v>46077</v>
      </c>
      <c r="AD153" s="81" cm="1">
        <f t="array" ref="AD153">IFERROR(IF(INDEX('WIP-FDN'!$M$8:$M$279, MATCH(1, ('WIP-FDN'!$B$8:$B$279=B153)*1, 0)) = "", "", INDEX('WIP-FDN'!$M$8:$M$279, MATCH(1, ('WIP-FDN'!$B$8:$B$279=B153)*1, 0))), "")</f>
        <v>46077</v>
      </c>
      <c r="AE153" s="9" t="str">
        <f t="shared" si="8"/>
        <v>Completed</v>
      </c>
      <c r="AF153" s="9" t="str">
        <f>IFERROR(INDEX('WIP-ERC'!$E$8:$E$275,MATCH(B153, 'WIP-ERC'!$B$8:$B$275,0)),"")</f>
        <v>Samar Gaji</v>
      </c>
      <c r="AG153" s="81">
        <f>IFERROR(IF(INDEX('WIP-ERC'!$G$8:$G$275,MATCH(B153,'WIP-ERC'!$B$8:$B$275,0))="","",(INDEX('WIP-ERC'!$G$8:$G$275,MATCH(B153,'WIP-ERC'!$B$8:$B$275,0)))),"")</f>
        <v>46123</v>
      </c>
      <c r="AH153" s="81">
        <f>IFERROR(IF(INDEX('WIP-ERC'!$H$8:$H$275,MATCH(B153,'WIP-ERC'!$B$8:$B$275,0))="","",(INDEX('WIP-ERC'!$H$8:$H$275,MATCH(B153,'WIP-ERC'!$B$8:$B$275,0)))),"")</f>
        <v>46146</v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50" t="str">
        <f t="shared" si="9"/>
        <v>C(15-22)+03</v>
      </c>
      <c r="BE153" s="334"/>
      <c r="BF153" s="334"/>
      <c r="BG153" s="334"/>
      <c r="BI153" s="9" t="str">
        <f>IFERROR(INDEX('WIP-FDN'!$D$8:$D$279,MATCH(B153, 'WIP-FDN'!$B$8:$B$279,0)),"")</f>
        <v>SANDY WET</v>
      </c>
      <c r="BJ153" s="34" t="str">
        <v/>
      </c>
      <c r="BK153" s="34"/>
    </row>
    <row r="154" spans="1:63" s="93" customFormat="1" ht="17.5" x14ac:dyDescent="0.35">
      <c r="A154" s="347">
        <f t="shared" si="10"/>
        <v>135</v>
      </c>
      <c r="B154" s="30" t="s">
        <v>972</v>
      </c>
      <c r="C154" s="30" t="s">
        <v>823</v>
      </c>
      <c r="D154" s="56" t="s">
        <v>818</v>
      </c>
      <c r="E154" s="96">
        <v>371</v>
      </c>
      <c r="F154" s="96">
        <v>371</v>
      </c>
      <c r="G154" s="26" t="str">
        <f>IFERROR(INDEX('WIP-FDN'!$D$8:$D$279,MATCH('Master Sheet '!B154, 'WIP-FDN'!$B$8:$B$279,0)),"")</f>
        <v/>
      </c>
      <c r="H154" s="29"/>
      <c r="I154" s="27"/>
      <c r="J154" s="27"/>
      <c r="K154" s="27"/>
      <c r="L154" s="27"/>
      <c r="M154" s="26" t="s">
        <v>53</v>
      </c>
      <c r="N154" s="27" t="s">
        <v>172</v>
      </c>
      <c r="O154" s="94" t="s">
        <v>1109</v>
      </c>
      <c r="P154" s="26" t="s">
        <v>53</v>
      </c>
      <c r="Q154" s="27" t="s">
        <v>172</v>
      </c>
      <c r="R154" s="94" t="s">
        <v>1109</v>
      </c>
      <c r="S154" s="359" t="s">
        <v>53</v>
      </c>
      <c r="T154" s="27" t="s">
        <v>172</v>
      </c>
      <c r="U154" s="361" t="s">
        <v>1130</v>
      </c>
      <c r="V154" s="34"/>
      <c r="W154" s="29" t="str">
        <f t="array" ref="W154">IF((Y154&lt;&gt;"")*(Z154=""), "WIP", IF((Y154&lt;&gt;"")*(Z154&lt;&gt;""), "Completed", ""))</f>
        <v/>
      </c>
      <c r="X154" s="9" t="str" cm="1">
        <f t="array" ref="X154">IFERROR(INDEX('WIP-FDN'!$E$8:$E$279, MATCH(1, ('WIP-FDN'!$B$8:$B$279='Master Sheet '!B154)*1, 0)), "")</f>
        <v/>
      </c>
      <c r="Y154" s="81" t="str" cm="1">
        <f t="array" ref="Y154">IFERROR(IF(INDEX('WIP-FDN'!$G$8:$G$279, MATCH(1, ('WIP-FDN'!$B$8:$B$279=B154)*1, 0)) = "", "", INDEX('WIP-FDN'!$G$8:$G$279, MATCH(1, ('WIP-FDN'!$B$8:$B$279=B154)*1, 0))), "")</f>
        <v/>
      </c>
      <c r="Z154" s="81" t="str" cm="1">
        <f t="array" ref="Z154">IFERROR(IF(INDEX('WIP-FDN'!$H$8:$H$279, MATCH(1, ('WIP-FDN'!$B$8:$B$279=B154)*1, 0)) = "", "", INDEX('WIP-FDN'!$H$8:$H$279, MATCH(1, ('WIP-FDN'!$B$8:$B$279=B154)*1, 0))), "")</f>
        <v/>
      </c>
      <c r="AA154" s="29" t="str">
        <f t="array" ref="AA154">IF((AC154&lt;&gt;"")*(AD154=""), "WIP", IF((AC154&lt;&gt;"")*(AD154&lt;&gt;""), "Completed", ""))</f>
        <v/>
      </c>
      <c r="AB154" s="9" t="str" cm="1">
        <f t="array" ref="AB154">IFERROR(INDEX('WIP-FDN'!$N$8:$N$279, MATCH(1, ('WIP-FDN'!$B$8:$B$279='Master Sheet '!B154)*1, 0)), "")</f>
        <v/>
      </c>
      <c r="AC154" s="81" t="str" cm="1">
        <f t="array" ref="AC154">IFERROR(IF(INDEX('WIP-FDN'!$L$8:$L$279, MATCH(1, ('WIP-FDN'!$B$8:$B$279=B154)*1, 0)) = "", "", INDEX('WIP-FDN'!$L$8:$L$279, MATCH(1, ('WIP-FDN'!$B$8:$B$279=B154)*1, 0))), "")</f>
        <v/>
      </c>
      <c r="AD154" s="81" t="str" cm="1">
        <f t="array" ref="AD154">IFERROR(IF(INDEX('WIP-FDN'!$M$8:$M$279, MATCH(1, ('WIP-FDN'!$B$8:$B$279=B154)*1, 0)) = "", "", INDEX('WIP-FDN'!$M$8:$M$279, MATCH(1, ('WIP-FDN'!$B$8:$B$279=B154)*1, 0))), "")</f>
        <v/>
      </c>
      <c r="AE154" s="9" t="str">
        <f t="shared" si="8"/>
        <v/>
      </c>
      <c r="AF154" s="9" t="str">
        <f>IFERROR(INDEX('WIP-ERC'!$E$8:$E$275,MATCH(B154, 'WIP-ERC'!$B$8:$B$275,0)),"")</f>
        <v/>
      </c>
      <c r="AG154" s="81" t="str">
        <f>IFERROR(IF(INDEX('WIP-ERC'!$G$8:$G$275,MATCH(B154,'WIP-ERC'!$B$8:$B$275,0))="","",(INDEX('WIP-ERC'!$G$8:$G$275,MATCH(B154,'WIP-ERC'!$B$8:$B$275,0)))),"")</f>
        <v/>
      </c>
      <c r="AH154" s="81" t="str">
        <f>IFERROR(IF(INDEX('WIP-ERC'!$H$8:$H$275,MATCH(B154,'WIP-ERC'!$B$8:$B$275,0))="","",(INDEX('WIP-ERC'!$H$8:$H$275,MATCH(B154,'WIP-ERC'!$B$8:$B$275,0)))),"")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50" t="str">
        <f t="shared" si="9"/>
        <v>A(00-02)+00</v>
      </c>
      <c r="BE154" s="334"/>
      <c r="BF154" s="334"/>
      <c r="BG154" s="334"/>
      <c r="BI154" s="9" t="str">
        <f>IFERROR(INDEX('WIP-FDN'!$D$8:$D$279,MATCH(B154, 'WIP-FDN'!$B$8:$B$279,0)),"")</f>
        <v/>
      </c>
      <c r="BJ154" s="34" t="str">
        <v/>
      </c>
      <c r="BK154" s="34"/>
    </row>
    <row r="155" spans="1:63" s="93" customFormat="1" ht="17.5" x14ac:dyDescent="0.35">
      <c r="A155" s="347">
        <f t="shared" si="10"/>
        <v>136</v>
      </c>
      <c r="B155" s="30" t="s">
        <v>973</v>
      </c>
      <c r="C155" s="30" t="s">
        <v>823</v>
      </c>
      <c r="D155" s="56" t="s">
        <v>818</v>
      </c>
      <c r="E155" s="96">
        <v>324</v>
      </c>
      <c r="F155" s="96">
        <v>324</v>
      </c>
      <c r="G155" s="26" t="str">
        <f>IFERROR(INDEX('WIP-FDN'!$D$8:$D$279,MATCH('Master Sheet '!B155, 'WIP-FDN'!$B$8:$B$279,0)),"")</f>
        <v/>
      </c>
      <c r="H155" s="29"/>
      <c r="I155" s="27"/>
      <c r="J155" s="27"/>
      <c r="K155" s="27"/>
      <c r="L155" s="27"/>
      <c r="M155" s="26" t="s">
        <v>53</v>
      </c>
      <c r="N155" s="27" t="s">
        <v>172</v>
      </c>
      <c r="O155" s="94" t="s">
        <v>1109</v>
      </c>
      <c r="P155" s="26" t="s">
        <v>53</v>
      </c>
      <c r="Q155" s="27" t="s">
        <v>172</v>
      </c>
      <c r="R155" s="94" t="s">
        <v>1109</v>
      </c>
      <c r="S155" s="359" t="s">
        <v>53</v>
      </c>
      <c r="T155" s="27" t="s">
        <v>172</v>
      </c>
      <c r="U155" s="361" t="s">
        <v>1130</v>
      </c>
      <c r="V155" s="34"/>
      <c r="W155" s="29" t="str">
        <f t="array" ref="W155">IF((Y155&lt;&gt;"")*(Z155=""), "WIP", IF((Y155&lt;&gt;"")*(Z155&lt;&gt;""), "Completed", ""))</f>
        <v/>
      </c>
      <c r="X155" s="9" t="str" cm="1">
        <f t="array" ref="X155">IFERROR(INDEX('WIP-FDN'!$E$8:$E$279, MATCH(1, ('WIP-FDN'!$B$8:$B$279='Master Sheet '!B155)*1, 0)), "")</f>
        <v/>
      </c>
      <c r="Y155" s="81" t="str" cm="1">
        <f t="array" ref="Y155">IFERROR(IF(INDEX('WIP-FDN'!$G$8:$G$279, MATCH(1, ('WIP-FDN'!$B$8:$B$279=B155)*1, 0)) = "", "", INDEX('WIP-FDN'!$G$8:$G$279, MATCH(1, ('WIP-FDN'!$B$8:$B$279=B155)*1, 0))), "")</f>
        <v/>
      </c>
      <c r="Z155" s="81" t="str" cm="1">
        <f t="array" ref="Z155">IFERROR(IF(INDEX('WIP-FDN'!$H$8:$H$279, MATCH(1, ('WIP-FDN'!$B$8:$B$279=B155)*1, 0)) = "", "", INDEX('WIP-FDN'!$H$8:$H$279, MATCH(1, ('WIP-FDN'!$B$8:$B$279=B155)*1, 0))), "")</f>
        <v/>
      </c>
      <c r="AA155" s="29" t="str">
        <f t="array" ref="AA155">IF((AC155&lt;&gt;"")*(AD155=""), "WIP", IF((AC155&lt;&gt;"")*(AD155&lt;&gt;""), "Completed", ""))</f>
        <v/>
      </c>
      <c r="AB155" s="9" t="str" cm="1">
        <f t="array" ref="AB155">IFERROR(INDEX('WIP-FDN'!$N$8:$N$279, MATCH(1, ('WIP-FDN'!$B$8:$B$279='Master Sheet '!B155)*1, 0)), "")</f>
        <v/>
      </c>
      <c r="AC155" s="81" t="str" cm="1">
        <f t="array" ref="AC155">IFERROR(IF(INDEX('WIP-FDN'!$L$8:$L$279, MATCH(1, ('WIP-FDN'!$B$8:$B$279=B155)*1, 0)) = "", "", INDEX('WIP-FDN'!$L$8:$L$279, MATCH(1, ('WIP-FDN'!$B$8:$B$279=B155)*1, 0))), "")</f>
        <v/>
      </c>
      <c r="AD155" s="81" t="str" cm="1">
        <f t="array" ref="AD155">IFERROR(IF(INDEX('WIP-FDN'!$M$8:$M$279, MATCH(1, ('WIP-FDN'!$B$8:$B$279=B155)*1, 0)) = "", "", INDEX('WIP-FDN'!$M$8:$M$279, MATCH(1, ('WIP-FDN'!$B$8:$B$279=B155)*1, 0))), "")</f>
        <v/>
      </c>
      <c r="AE155" s="9" t="str">
        <f t="shared" si="8"/>
        <v/>
      </c>
      <c r="AF155" s="9" t="str">
        <f>IFERROR(INDEX('WIP-ERC'!$E$8:$E$275,MATCH(B155, 'WIP-ERC'!$B$8:$B$275,0)),"")</f>
        <v/>
      </c>
      <c r="AG155" s="81" t="str">
        <f>IFERROR(IF(INDEX('WIP-ERC'!$G$8:$G$275,MATCH(B155,'WIP-ERC'!$B$8:$B$275,0))="","",(INDEX('WIP-ERC'!$G$8:$G$275,MATCH(B155,'WIP-ERC'!$B$8:$B$275,0)))),"")</f>
        <v/>
      </c>
      <c r="AH155" s="81" t="str">
        <f>IFERROR(IF(INDEX('WIP-ERC'!$H$8:$H$275,MATCH(B155,'WIP-ERC'!$B$8:$B$275,0))="","",(INDEX('WIP-ERC'!$H$8:$H$275,MATCH(B155,'WIP-ERC'!$B$8:$B$275,0)))),"")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50" t="str">
        <f t="shared" si="9"/>
        <v>A(00-02)+00</v>
      </c>
      <c r="BE155" s="334"/>
      <c r="BF155" s="334"/>
      <c r="BG155" s="334"/>
      <c r="BI155" s="9" t="str">
        <f>IFERROR(INDEX('WIP-FDN'!$D$8:$D$279,MATCH(B155, 'WIP-FDN'!$B$8:$B$279,0)),"")</f>
        <v/>
      </c>
      <c r="BJ155" s="34" t="str">
        <v/>
      </c>
      <c r="BK155" s="34"/>
    </row>
    <row r="156" spans="1:63" s="93" customFormat="1" ht="17.5" x14ac:dyDescent="0.35">
      <c r="A156" s="347">
        <f t="shared" si="10"/>
        <v>137</v>
      </c>
      <c r="B156" s="30" t="s">
        <v>974</v>
      </c>
      <c r="C156" s="30" t="s">
        <v>823</v>
      </c>
      <c r="D156" s="56" t="s">
        <v>818</v>
      </c>
      <c r="E156" s="96">
        <v>361</v>
      </c>
      <c r="F156" s="96">
        <v>361</v>
      </c>
      <c r="G156" s="26" t="str">
        <f>IFERROR(INDEX('WIP-FDN'!$D$8:$D$279,MATCH('Master Sheet '!B156, 'WIP-FDN'!$B$8:$B$279,0)),"")</f>
        <v/>
      </c>
      <c r="H156" s="29"/>
      <c r="I156" s="27"/>
      <c r="J156" s="27"/>
      <c r="K156" s="27"/>
      <c r="L156" s="27"/>
      <c r="M156" s="26" t="s">
        <v>53</v>
      </c>
      <c r="N156" s="27" t="s">
        <v>172</v>
      </c>
      <c r="O156" s="94" t="s">
        <v>1109</v>
      </c>
      <c r="P156" s="26" t="s">
        <v>53</v>
      </c>
      <c r="Q156" s="27" t="s">
        <v>172</v>
      </c>
      <c r="R156" s="94" t="s">
        <v>1109</v>
      </c>
      <c r="S156" s="359" t="s">
        <v>53</v>
      </c>
      <c r="T156" s="27" t="s">
        <v>172</v>
      </c>
      <c r="U156" s="361" t="s">
        <v>1130</v>
      </c>
      <c r="V156" s="34"/>
      <c r="W156" s="29" t="str">
        <f t="array" ref="W156">IF((Y156&lt;&gt;"")*(Z156=""), "WIP", IF((Y156&lt;&gt;"")*(Z156&lt;&gt;""), "Completed", ""))</f>
        <v/>
      </c>
      <c r="X156" s="9" t="str" cm="1">
        <f t="array" ref="X156">IFERROR(INDEX('WIP-FDN'!$E$8:$E$279, MATCH(1, ('WIP-FDN'!$B$8:$B$279='Master Sheet '!B156)*1, 0)), "")</f>
        <v/>
      </c>
      <c r="Y156" s="81" t="str" cm="1">
        <f t="array" ref="Y156">IFERROR(IF(INDEX('WIP-FDN'!$G$8:$G$279, MATCH(1, ('WIP-FDN'!$B$8:$B$279=B156)*1, 0)) = "", "", INDEX('WIP-FDN'!$G$8:$G$279, MATCH(1, ('WIP-FDN'!$B$8:$B$279=B156)*1, 0))), "")</f>
        <v/>
      </c>
      <c r="Z156" s="81" t="str" cm="1">
        <f t="array" ref="Z156">IFERROR(IF(INDEX('WIP-FDN'!$H$8:$H$279, MATCH(1, ('WIP-FDN'!$B$8:$B$279=B156)*1, 0)) = "", "", INDEX('WIP-FDN'!$H$8:$H$279, MATCH(1, ('WIP-FDN'!$B$8:$B$279=B156)*1, 0))), "")</f>
        <v/>
      </c>
      <c r="AA156" s="29" t="str">
        <f t="array" ref="AA156">IF((AC156&lt;&gt;"")*(AD156=""), "WIP", IF((AC156&lt;&gt;"")*(AD156&lt;&gt;""), "Completed", ""))</f>
        <v/>
      </c>
      <c r="AB156" s="9" t="str" cm="1">
        <f t="array" ref="AB156">IFERROR(INDEX('WIP-FDN'!$N$8:$N$279, MATCH(1, ('WIP-FDN'!$B$8:$B$279='Master Sheet '!B156)*1, 0)), "")</f>
        <v/>
      </c>
      <c r="AC156" s="81" t="str" cm="1">
        <f t="array" ref="AC156">IFERROR(IF(INDEX('WIP-FDN'!$L$8:$L$279, MATCH(1, ('WIP-FDN'!$B$8:$B$279=B156)*1, 0)) = "", "", INDEX('WIP-FDN'!$L$8:$L$279, MATCH(1, ('WIP-FDN'!$B$8:$B$279=B156)*1, 0))), "")</f>
        <v/>
      </c>
      <c r="AD156" s="81" t="str" cm="1">
        <f t="array" ref="AD156">IFERROR(IF(INDEX('WIP-FDN'!$M$8:$M$279, MATCH(1, ('WIP-FDN'!$B$8:$B$279=B156)*1, 0)) = "", "", INDEX('WIP-FDN'!$M$8:$M$279, MATCH(1, ('WIP-FDN'!$B$8:$B$279=B156)*1, 0))), "")</f>
        <v/>
      </c>
      <c r="AE156" s="9" t="str">
        <f t="shared" ref="AE156:AE198" si="11">IF(AND(AG156&lt;&gt;"", AH156=""), "WIP", IF(AND(AG156&lt;&gt;"", AH156&lt;&gt;""), "Completed", ""))</f>
        <v/>
      </c>
      <c r="AF156" s="9" t="str">
        <f>IFERROR(INDEX('WIP-ERC'!$E$8:$E$275,MATCH(B156, 'WIP-ERC'!$B$8:$B$275,0)),"")</f>
        <v/>
      </c>
      <c r="AG156" s="81" t="str">
        <f>IFERROR(IF(INDEX('WIP-ERC'!$G$8:$G$275,MATCH(B156,'WIP-ERC'!$B$8:$B$275,0))="","",(INDEX('WIP-ERC'!$G$8:$G$275,MATCH(B156,'WIP-ERC'!$B$8:$B$275,0)))),"")</f>
        <v/>
      </c>
      <c r="AH156" s="81" t="str">
        <f>IFERROR(IF(INDEX('WIP-ERC'!$H$8:$H$275,MATCH(B156,'WIP-ERC'!$B$8:$B$275,0))="","",(INDEX('WIP-ERC'!$H$8:$H$275,MATCH(B156,'WIP-ERC'!$B$8:$B$275,0)))),"")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50" t="str">
        <f t="shared" si="9"/>
        <v>A(00-02)+00</v>
      </c>
      <c r="BE156" s="334"/>
      <c r="BF156" s="334"/>
      <c r="BG156" s="334"/>
      <c r="BI156" s="9" t="str">
        <f>IFERROR(INDEX('WIP-FDN'!$D$8:$D$279,MATCH(B156, 'WIP-FDN'!$B$8:$B$279,0)),"")</f>
        <v/>
      </c>
      <c r="BJ156" s="34" t="str">
        <v/>
      </c>
      <c r="BK156" s="34"/>
    </row>
    <row r="157" spans="1:63" s="93" customFormat="1" ht="17.5" x14ac:dyDescent="0.35">
      <c r="A157" s="347">
        <f t="shared" si="10"/>
        <v>138</v>
      </c>
      <c r="B157" s="30" t="s">
        <v>975</v>
      </c>
      <c r="C157" s="30" t="s">
        <v>823</v>
      </c>
      <c r="D157" s="56" t="s">
        <v>818</v>
      </c>
      <c r="E157" s="96">
        <v>361</v>
      </c>
      <c r="F157" s="96">
        <v>361</v>
      </c>
      <c r="G157" s="26" t="str">
        <f>IFERROR(INDEX('WIP-FDN'!$D$8:$D$279,MATCH('Master Sheet '!B157, 'WIP-FDN'!$B$8:$B$279,0)),"")</f>
        <v/>
      </c>
      <c r="H157" s="29"/>
      <c r="I157" s="27"/>
      <c r="J157" s="27"/>
      <c r="K157" s="27"/>
      <c r="L157" s="27"/>
      <c r="M157" s="26" t="s">
        <v>53</v>
      </c>
      <c r="N157" s="27" t="s">
        <v>172</v>
      </c>
      <c r="O157" s="94" t="s">
        <v>1109</v>
      </c>
      <c r="P157" s="26" t="s">
        <v>53</v>
      </c>
      <c r="Q157" s="27" t="s">
        <v>172</v>
      </c>
      <c r="R157" s="94" t="s">
        <v>1109</v>
      </c>
      <c r="S157" s="359" t="s">
        <v>53</v>
      </c>
      <c r="T157" s="27" t="s">
        <v>172</v>
      </c>
      <c r="U157" s="361" t="s">
        <v>1130</v>
      </c>
      <c r="V157" s="34"/>
      <c r="W157" s="29" t="str">
        <f t="array" ref="W157">IF((Y157&lt;&gt;"")*(Z157=""), "WIP", IF((Y157&lt;&gt;"")*(Z157&lt;&gt;""), "Completed", ""))</f>
        <v/>
      </c>
      <c r="X157" s="9" t="str" cm="1">
        <f t="array" ref="X157">IFERROR(INDEX('WIP-FDN'!$E$8:$E$279, MATCH(1, ('WIP-FDN'!$B$8:$B$279='Master Sheet '!B157)*1, 0)), "")</f>
        <v/>
      </c>
      <c r="Y157" s="81" t="str" cm="1">
        <f t="array" ref="Y157">IFERROR(IF(INDEX('WIP-FDN'!$G$8:$G$279, MATCH(1, ('WIP-FDN'!$B$8:$B$279=B157)*1, 0)) = "", "", INDEX('WIP-FDN'!$G$8:$G$279, MATCH(1, ('WIP-FDN'!$B$8:$B$279=B157)*1, 0))), "")</f>
        <v/>
      </c>
      <c r="Z157" s="81" t="str" cm="1">
        <f t="array" ref="Z157">IFERROR(IF(INDEX('WIP-FDN'!$H$8:$H$279, MATCH(1, ('WIP-FDN'!$B$8:$B$279=B157)*1, 0)) = "", "", INDEX('WIP-FDN'!$H$8:$H$279, MATCH(1, ('WIP-FDN'!$B$8:$B$279=B157)*1, 0))), "")</f>
        <v/>
      </c>
      <c r="AA157" s="29" t="str">
        <f t="array" ref="AA157">IF((AC157&lt;&gt;"")*(AD157=""), "WIP", IF((AC157&lt;&gt;"")*(AD157&lt;&gt;""), "Completed", ""))</f>
        <v/>
      </c>
      <c r="AB157" s="9" t="str" cm="1">
        <f t="array" ref="AB157">IFERROR(INDEX('WIP-FDN'!$N$8:$N$279, MATCH(1, ('WIP-FDN'!$B$8:$B$279='Master Sheet '!B157)*1, 0)), "")</f>
        <v/>
      </c>
      <c r="AC157" s="81" t="str" cm="1">
        <f t="array" ref="AC157">IFERROR(IF(INDEX('WIP-FDN'!$L$8:$L$279, MATCH(1, ('WIP-FDN'!$B$8:$B$279=B157)*1, 0)) = "", "", INDEX('WIP-FDN'!$L$8:$L$279, MATCH(1, ('WIP-FDN'!$B$8:$B$279=B157)*1, 0))), "")</f>
        <v/>
      </c>
      <c r="AD157" s="81" t="str" cm="1">
        <f t="array" ref="AD157">IFERROR(IF(INDEX('WIP-FDN'!$M$8:$M$279, MATCH(1, ('WIP-FDN'!$B$8:$B$279=B157)*1, 0)) = "", "", INDEX('WIP-FDN'!$M$8:$M$279, MATCH(1, ('WIP-FDN'!$B$8:$B$279=B157)*1, 0))), "")</f>
        <v/>
      </c>
      <c r="AE157" s="9" t="str">
        <f t="shared" si="11"/>
        <v/>
      </c>
      <c r="AF157" s="9" t="str">
        <f>IFERROR(INDEX('WIP-ERC'!$E$8:$E$275,MATCH(B157, 'WIP-ERC'!$B$8:$B$275,0)),"")</f>
        <v/>
      </c>
      <c r="AG157" s="81" t="str">
        <f>IFERROR(IF(INDEX('WIP-ERC'!$G$8:$G$275,MATCH(B157,'WIP-ERC'!$B$8:$B$275,0))="","",(INDEX('WIP-ERC'!$G$8:$G$275,MATCH(B157,'WIP-ERC'!$B$8:$B$275,0)))),"")</f>
        <v/>
      </c>
      <c r="AH157" s="81" t="str">
        <f>IFERROR(IF(INDEX('WIP-ERC'!$H$8:$H$275,MATCH(B157,'WIP-ERC'!$B$8:$B$275,0))="","",(INDEX('WIP-ERC'!$H$8:$H$275,MATCH(B157,'WIP-ERC'!$B$8:$B$275,0)))),"")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50" t="str">
        <f t="shared" si="9"/>
        <v>A(00-02)+00</v>
      </c>
      <c r="BE157" s="334"/>
      <c r="BF157" s="334"/>
      <c r="BG157" s="334"/>
      <c r="BI157" s="9" t="str">
        <f>IFERROR(INDEX('WIP-FDN'!$D$8:$D$279,MATCH(B157, 'WIP-FDN'!$B$8:$B$279,0)),"")</f>
        <v/>
      </c>
      <c r="BJ157" s="34" t="str">
        <v/>
      </c>
      <c r="BK157" s="34"/>
    </row>
    <row r="158" spans="1:63" s="93" customFormat="1" ht="17.5" x14ac:dyDescent="0.35">
      <c r="A158" s="347">
        <f t="shared" si="10"/>
        <v>139</v>
      </c>
      <c r="B158" s="30" t="s">
        <v>976</v>
      </c>
      <c r="C158" s="30" t="s">
        <v>823</v>
      </c>
      <c r="D158" s="56" t="s">
        <v>818</v>
      </c>
      <c r="E158" s="96">
        <v>356</v>
      </c>
      <c r="F158" s="96">
        <v>356</v>
      </c>
      <c r="G158" s="26" t="str">
        <f>IFERROR(INDEX('WIP-FDN'!$D$8:$D$279,MATCH('Master Sheet '!B158, 'WIP-FDN'!$B$8:$B$279,0)),"")</f>
        <v/>
      </c>
      <c r="H158" s="29"/>
      <c r="I158" s="27"/>
      <c r="J158" s="27"/>
      <c r="K158" s="27"/>
      <c r="L158" s="27"/>
      <c r="M158" s="26" t="s">
        <v>53</v>
      </c>
      <c r="N158" s="27" t="s">
        <v>172</v>
      </c>
      <c r="O158" s="94" t="s">
        <v>1109</v>
      </c>
      <c r="P158" s="26" t="s">
        <v>53</v>
      </c>
      <c r="Q158" s="27" t="s">
        <v>172</v>
      </c>
      <c r="R158" s="94" t="s">
        <v>1109</v>
      </c>
      <c r="S158" s="359" t="s">
        <v>53</v>
      </c>
      <c r="T158" s="27" t="s">
        <v>172</v>
      </c>
      <c r="U158" s="361" t="s">
        <v>1130</v>
      </c>
      <c r="V158" s="34"/>
      <c r="W158" s="29" t="str">
        <f t="array" ref="W158">IF((Y158&lt;&gt;"")*(Z158=""), "WIP", IF((Y158&lt;&gt;"")*(Z158&lt;&gt;""), "Completed", ""))</f>
        <v/>
      </c>
      <c r="X158" s="9" t="str" cm="1">
        <f t="array" ref="X158">IFERROR(INDEX('WIP-FDN'!$E$8:$E$279, MATCH(1, ('WIP-FDN'!$B$8:$B$279='Master Sheet '!B158)*1, 0)), "")</f>
        <v/>
      </c>
      <c r="Y158" s="81" t="str" cm="1">
        <f t="array" ref="Y158">IFERROR(IF(INDEX('WIP-FDN'!$G$8:$G$279, MATCH(1, ('WIP-FDN'!$B$8:$B$279=B158)*1, 0)) = "", "", INDEX('WIP-FDN'!$G$8:$G$279, MATCH(1, ('WIP-FDN'!$B$8:$B$279=B158)*1, 0))), "")</f>
        <v/>
      </c>
      <c r="Z158" s="81" t="str" cm="1">
        <f t="array" ref="Z158">IFERROR(IF(INDEX('WIP-FDN'!$H$8:$H$279, MATCH(1, ('WIP-FDN'!$B$8:$B$279=B158)*1, 0)) = "", "", INDEX('WIP-FDN'!$H$8:$H$279, MATCH(1, ('WIP-FDN'!$B$8:$B$279=B158)*1, 0))), "")</f>
        <v/>
      </c>
      <c r="AA158" s="29" t="str">
        <f t="array" ref="AA158">IF((AC158&lt;&gt;"")*(AD158=""), "WIP", IF((AC158&lt;&gt;"")*(AD158&lt;&gt;""), "Completed", ""))</f>
        <v/>
      </c>
      <c r="AB158" s="9" t="str" cm="1">
        <f t="array" ref="AB158">IFERROR(INDEX('WIP-FDN'!$N$8:$N$279, MATCH(1, ('WIP-FDN'!$B$8:$B$279='Master Sheet '!B158)*1, 0)), "")</f>
        <v/>
      </c>
      <c r="AC158" s="81" t="str" cm="1">
        <f t="array" ref="AC158">IFERROR(IF(INDEX('WIP-FDN'!$L$8:$L$279, MATCH(1, ('WIP-FDN'!$B$8:$B$279=B158)*1, 0)) = "", "", INDEX('WIP-FDN'!$L$8:$L$279, MATCH(1, ('WIP-FDN'!$B$8:$B$279=B158)*1, 0))), "")</f>
        <v/>
      </c>
      <c r="AD158" s="81" t="str" cm="1">
        <f t="array" ref="AD158">IFERROR(IF(INDEX('WIP-FDN'!$M$8:$M$279, MATCH(1, ('WIP-FDN'!$B$8:$B$279=B158)*1, 0)) = "", "", INDEX('WIP-FDN'!$M$8:$M$279, MATCH(1, ('WIP-FDN'!$B$8:$B$279=B158)*1, 0))), "")</f>
        <v/>
      </c>
      <c r="AE158" s="9" t="str">
        <f t="shared" si="11"/>
        <v/>
      </c>
      <c r="AF158" s="9" t="str">
        <f>IFERROR(INDEX('WIP-ERC'!$E$8:$E$275,MATCH(B158, 'WIP-ERC'!$B$8:$B$275,0)),"")</f>
        <v/>
      </c>
      <c r="AG158" s="81" t="str">
        <f>IFERROR(IF(INDEX('WIP-ERC'!$G$8:$G$275,MATCH(B158,'WIP-ERC'!$B$8:$B$275,0))="","",(INDEX('WIP-ERC'!$G$8:$G$275,MATCH(B158,'WIP-ERC'!$B$8:$B$275,0)))),"")</f>
        <v/>
      </c>
      <c r="AH158" s="81" t="str">
        <f>IFERROR(IF(INDEX('WIP-ERC'!$H$8:$H$275,MATCH(B158,'WIP-ERC'!$B$8:$B$275,0))="","",(INDEX('WIP-ERC'!$H$8:$H$275,MATCH(B158,'WIP-ERC'!$B$8:$B$275,0)))),"")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50" t="str">
        <f t="shared" si="9"/>
        <v>A(00-02)+00</v>
      </c>
      <c r="BE158" s="334"/>
      <c r="BF158" s="334"/>
      <c r="BG158" s="334"/>
      <c r="BI158" s="9" t="str">
        <f>IFERROR(INDEX('WIP-FDN'!$D$8:$D$279,MATCH(B158, 'WIP-FDN'!$B$8:$B$279,0)),"")</f>
        <v/>
      </c>
      <c r="BJ158" s="34" t="str">
        <v/>
      </c>
      <c r="BK158" s="34"/>
    </row>
    <row r="159" spans="1:63" s="93" customFormat="1" ht="17.5" x14ac:dyDescent="0.35">
      <c r="A159" s="347">
        <f t="shared" si="10"/>
        <v>140</v>
      </c>
      <c r="B159" s="30" t="s">
        <v>977</v>
      </c>
      <c r="C159" s="30" t="s">
        <v>823</v>
      </c>
      <c r="D159" s="56" t="s">
        <v>818</v>
      </c>
      <c r="E159" s="96">
        <v>362.3</v>
      </c>
      <c r="F159" s="96">
        <v>362.3</v>
      </c>
      <c r="G159" s="26" t="str">
        <f>IFERROR(INDEX('WIP-FDN'!$D$8:$D$279,MATCH('Master Sheet '!B159, 'WIP-FDN'!$B$8:$B$279,0)),"")</f>
        <v>SANDY PS</v>
      </c>
      <c r="H159" s="29"/>
      <c r="I159" s="27"/>
      <c r="J159" s="29"/>
      <c r="K159" s="27"/>
      <c r="L159" s="94"/>
      <c r="M159" s="26" t="s">
        <v>53</v>
      </c>
      <c r="N159" s="27" t="s">
        <v>172</v>
      </c>
      <c r="O159" s="94" t="s">
        <v>1109</v>
      </c>
      <c r="P159" s="26" t="s">
        <v>53</v>
      </c>
      <c r="Q159" s="27" t="s">
        <v>172</v>
      </c>
      <c r="R159" s="94" t="s">
        <v>1109</v>
      </c>
      <c r="S159" s="359" t="s">
        <v>53</v>
      </c>
      <c r="T159" s="27" t="s">
        <v>172</v>
      </c>
      <c r="U159" s="361" t="s">
        <v>1130</v>
      </c>
      <c r="V159" s="34"/>
      <c r="W159" s="29" t="str">
        <f t="array" ref="W159">IF((Y159&lt;&gt;"")*(Z159=""), "WIP", IF((Y159&lt;&gt;"")*(Z159&lt;&gt;""), "Completed", ""))</f>
        <v>Completed</v>
      </c>
      <c r="X159" s="9" t="str" cm="1">
        <f t="array" ref="X159">IFERROR(INDEX('WIP-FDN'!$E$8:$E$279, MATCH(1, ('WIP-FDN'!$B$8:$B$279='Master Sheet '!B159)*1, 0)), "")</f>
        <v>Prabir Bala</v>
      </c>
      <c r="Y159" s="81" cm="1">
        <f t="array" ref="Y159">IFERROR(IF(INDEX('WIP-FDN'!$G$8:$G$279, MATCH(1, ('WIP-FDN'!$B$8:$B$279=B159)*1, 0)) = "", "", INDEX('WIP-FDN'!$G$8:$G$279, MATCH(1, ('WIP-FDN'!$B$8:$B$279=B159)*1, 0))), "")</f>
        <v>45972</v>
      </c>
      <c r="Z159" s="81" cm="1">
        <f t="array" ref="Z159">IFERROR(IF(INDEX('WIP-FDN'!$H$8:$H$279, MATCH(1, ('WIP-FDN'!$B$8:$B$279=B159)*1, 0)) = "", "", INDEX('WIP-FDN'!$H$8:$H$279, MATCH(1, ('WIP-FDN'!$B$8:$B$279=B159)*1, 0))), "")</f>
        <v>45989</v>
      </c>
      <c r="AA159" s="29" t="str">
        <f t="array" ref="AA159">IF((AC159&lt;&gt;"")*(AD159=""), "WIP", IF((AC159&lt;&gt;"")*(AD159&lt;&gt;""), "Completed", ""))</f>
        <v>Completed</v>
      </c>
      <c r="AB159" s="9" t="str" cm="1">
        <f t="array" ref="AB159">IFERROR(INDEX('WIP-FDN'!$N$8:$N$279, MATCH(1, ('WIP-FDN'!$B$8:$B$279='Master Sheet '!B159)*1, 0)), "")</f>
        <v>PRABIR BALA</v>
      </c>
      <c r="AC159" s="81" cm="1">
        <f t="array" ref="AC159">IFERROR(IF(INDEX('WIP-FDN'!$L$8:$L$279, MATCH(1, ('WIP-FDN'!$B$8:$B$279=B159)*1, 0)) = "", "", INDEX('WIP-FDN'!$L$8:$L$279, MATCH(1, ('WIP-FDN'!$B$8:$B$279=B159)*1, 0))), "")</f>
        <v>46027</v>
      </c>
      <c r="AD159" s="81" cm="1">
        <f t="array" ref="AD159">IFERROR(IF(INDEX('WIP-FDN'!$M$8:$M$279, MATCH(1, ('WIP-FDN'!$B$8:$B$279=B159)*1, 0)) = "", "", INDEX('WIP-FDN'!$M$8:$M$279, MATCH(1, ('WIP-FDN'!$B$8:$B$279=B159)*1, 0))), "")</f>
        <v>46027</v>
      </c>
      <c r="AE159" s="9" t="str">
        <f t="shared" si="11"/>
        <v>Completed</v>
      </c>
      <c r="AF159" s="9" t="str">
        <f>IFERROR(INDEX('WIP-ERC'!$E$8:$E$275,MATCH(B159, 'WIP-ERC'!$B$8:$B$275,0)),"")</f>
        <v>Ratul Ali</v>
      </c>
      <c r="AG159" s="81">
        <f>IFERROR(IF(INDEX('WIP-ERC'!$G$8:$G$275,MATCH(B159,'WIP-ERC'!$B$8:$B$275,0))="","",(INDEX('WIP-ERC'!$G$8:$G$275,MATCH(B159,'WIP-ERC'!$B$8:$B$275,0)))),"")</f>
        <v>46043</v>
      </c>
      <c r="AH159" s="81">
        <f>IFERROR(IF(INDEX('WIP-ERC'!$H$8:$H$275,MATCH(B159,'WIP-ERC'!$B$8:$B$275,0))="","",(INDEX('WIP-ERC'!$H$8:$H$275,MATCH(B159,'WIP-ERC'!$B$8:$B$275,0)))),"")</f>
        <v>46053</v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50" t="str">
        <f t="shared" si="9"/>
        <v>A(00-02)+00</v>
      </c>
      <c r="BE159" s="334"/>
      <c r="BF159" s="334"/>
      <c r="BG159" s="334"/>
      <c r="BI159" s="9" t="str">
        <f>IFERROR(INDEX('WIP-FDN'!$D$8:$D$279,MATCH(B159, 'WIP-FDN'!$B$8:$B$279,0)),"")</f>
        <v>SANDY PS</v>
      </c>
      <c r="BJ159" s="34" t="str">
        <v/>
      </c>
      <c r="BK159" s="34"/>
    </row>
    <row r="160" spans="1:63" s="93" customFormat="1" ht="17.5" x14ac:dyDescent="0.35">
      <c r="A160" s="347">
        <f t="shared" si="10"/>
        <v>141</v>
      </c>
      <c r="B160" s="30" t="s">
        <v>978</v>
      </c>
      <c r="C160" s="30" t="s">
        <v>823</v>
      </c>
      <c r="D160" s="56" t="s">
        <v>818</v>
      </c>
      <c r="E160" s="96">
        <v>245.7</v>
      </c>
      <c r="F160" s="96">
        <v>245.7</v>
      </c>
      <c r="G160" s="26" t="str">
        <f>IFERROR(INDEX('WIP-FDN'!$D$8:$D$279,MATCH('Master Sheet '!B160, 'WIP-FDN'!$B$8:$B$279,0)),"")</f>
        <v>SANDY WET</v>
      </c>
      <c r="H160" s="29"/>
      <c r="I160" s="27"/>
      <c r="J160" s="27"/>
      <c r="K160" s="27"/>
      <c r="L160" s="27"/>
      <c r="M160" s="26" t="s">
        <v>53</v>
      </c>
      <c r="N160" s="27" t="s">
        <v>172</v>
      </c>
      <c r="O160" s="94" t="s">
        <v>1109</v>
      </c>
      <c r="P160" s="26" t="s">
        <v>53</v>
      </c>
      <c r="Q160" s="27" t="s">
        <v>172</v>
      </c>
      <c r="R160" s="94" t="s">
        <v>1109</v>
      </c>
      <c r="S160" s="359" t="s">
        <v>53</v>
      </c>
      <c r="T160" s="27" t="s">
        <v>172</v>
      </c>
      <c r="U160" s="361" t="s">
        <v>1130</v>
      </c>
      <c r="V160" s="34"/>
      <c r="W160" s="29" t="str">
        <f t="array" ref="W160">IF((Y160&lt;&gt;"")*(Z160=""), "WIP", IF((Y160&lt;&gt;"")*(Z160&lt;&gt;""), "Completed", ""))</f>
        <v>Completed</v>
      </c>
      <c r="X160" s="9" t="str" cm="1">
        <f t="array" ref="X160">IFERROR(INDEX('WIP-FDN'!$E$8:$E$279, MATCH(1, ('WIP-FDN'!$B$8:$B$279='Master Sheet '!B160)*1, 0)), "")</f>
        <v>Kulen Baro</v>
      </c>
      <c r="Y160" s="81" cm="1">
        <f t="array" ref="Y160">IFERROR(IF(INDEX('WIP-FDN'!$G$8:$G$279, MATCH(1, ('WIP-FDN'!$B$8:$B$279=B160)*1, 0)) = "", "", INDEX('WIP-FDN'!$G$8:$G$279, MATCH(1, ('WIP-FDN'!$B$8:$B$279=B160)*1, 0))), "")</f>
        <v>46051</v>
      </c>
      <c r="Z160" s="81" cm="1">
        <f t="array" ref="Z160">IFERROR(IF(INDEX('WIP-FDN'!$H$8:$H$279, MATCH(1, ('WIP-FDN'!$B$8:$B$279=B160)*1, 0)) = "", "", INDEX('WIP-FDN'!$H$8:$H$279, MATCH(1, ('WIP-FDN'!$B$8:$B$279=B160)*1, 0))), "")</f>
        <v>46064</v>
      </c>
      <c r="AA160" s="29" t="str">
        <f t="array" ref="AA160">IF((AC160&lt;&gt;"")*(AD160=""), "WIP", IF((AC160&lt;&gt;"")*(AD160&lt;&gt;""), "Completed", ""))</f>
        <v>Completed</v>
      </c>
      <c r="AB160" s="9" t="str" cm="1">
        <f t="array" ref="AB160">IFERROR(INDEX('WIP-FDN'!$N$8:$N$279, MATCH(1, ('WIP-FDN'!$B$8:$B$279='Master Sheet '!B160)*1, 0)), "")</f>
        <v>Kulen Baro</v>
      </c>
      <c r="AC160" s="81" cm="1">
        <f t="array" ref="AC160">IFERROR(IF(INDEX('WIP-FDN'!$L$8:$L$279, MATCH(1, ('WIP-FDN'!$B$8:$B$279=B160)*1, 0)) = "", "", INDEX('WIP-FDN'!$L$8:$L$279, MATCH(1, ('WIP-FDN'!$B$8:$B$279=B160)*1, 0))), "")</f>
        <v>46065</v>
      </c>
      <c r="AD160" s="81" cm="1">
        <f t="array" ref="AD160">IFERROR(IF(INDEX('WIP-FDN'!$M$8:$M$279, MATCH(1, ('WIP-FDN'!$B$8:$B$279=B160)*1, 0)) = "", "", INDEX('WIP-FDN'!$M$8:$M$279, MATCH(1, ('WIP-FDN'!$B$8:$B$279=B160)*1, 0))), "")</f>
        <v>46065</v>
      </c>
      <c r="AE160" s="9" t="str">
        <f t="shared" si="11"/>
        <v/>
      </c>
      <c r="AF160" s="9" t="str">
        <f>IFERROR(INDEX('WIP-ERC'!$E$8:$E$275,MATCH(B160, 'WIP-ERC'!$B$8:$B$275,0)),"")</f>
        <v/>
      </c>
      <c r="AG160" s="81" t="str">
        <f>IFERROR(IF(INDEX('WIP-ERC'!$G$8:$G$275,MATCH(B160,'WIP-ERC'!$B$8:$B$275,0))="","",(INDEX('WIP-ERC'!$G$8:$G$275,MATCH(B160,'WIP-ERC'!$B$8:$B$275,0)))),"")</f>
        <v/>
      </c>
      <c r="AH160" s="81" t="str">
        <f>IFERROR(IF(INDEX('WIP-ERC'!$H$8:$H$275,MATCH(B160,'WIP-ERC'!$B$8:$B$275,0))="","",(INDEX('WIP-ERC'!$H$8:$H$275,MATCH(B160,'WIP-ERC'!$B$8:$B$275,0)))),"")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50" t="str">
        <f t="shared" si="9"/>
        <v>A(00-02)+00</v>
      </c>
      <c r="BE160" s="334"/>
      <c r="BF160" s="334"/>
      <c r="BG160" s="334"/>
      <c r="BI160" s="9" t="str">
        <f>IFERROR(INDEX('WIP-FDN'!$D$8:$D$279,MATCH(B160, 'WIP-FDN'!$B$8:$B$279,0)),"")</f>
        <v>SANDY WET</v>
      </c>
      <c r="BJ160" s="34" t="str">
        <v/>
      </c>
      <c r="BK160" s="34"/>
    </row>
    <row r="161" spans="1:63" s="93" customFormat="1" ht="17.5" x14ac:dyDescent="0.35">
      <c r="A161" s="347">
        <f t="shared" si="10"/>
        <v>142</v>
      </c>
      <c r="B161" s="30" t="s">
        <v>979</v>
      </c>
      <c r="C161" s="30" t="s">
        <v>875</v>
      </c>
      <c r="D161" s="56" t="s">
        <v>980</v>
      </c>
      <c r="E161" s="96">
        <v>310.2</v>
      </c>
      <c r="F161" s="96">
        <v>310.2</v>
      </c>
      <c r="G161" s="26" t="str">
        <f>IFERROR(INDEX('WIP-FDN'!$D$8:$D$279,MATCH('Master Sheet '!B161, 'WIP-FDN'!$B$8:$B$279,0)),"")</f>
        <v/>
      </c>
      <c r="H161" s="29"/>
      <c r="I161" s="27"/>
      <c r="J161" s="27"/>
      <c r="K161" s="27"/>
      <c r="L161" s="27"/>
      <c r="M161" s="26" t="s">
        <v>53</v>
      </c>
      <c r="N161" s="27" t="s">
        <v>172</v>
      </c>
      <c r="O161" s="94" t="s">
        <v>1109</v>
      </c>
      <c r="P161" s="26" t="s">
        <v>53</v>
      </c>
      <c r="Q161" s="27" t="s">
        <v>172</v>
      </c>
      <c r="R161" s="94" t="s">
        <v>1109</v>
      </c>
      <c r="S161" s="359" t="s">
        <v>53</v>
      </c>
      <c r="T161" s="27" t="s">
        <v>172</v>
      </c>
      <c r="U161" s="361" t="s">
        <v>1130</v>
      </c>
      <c r="V161" s="34"/>
      <c r="W161" s="29" t="str">
        <f t="array" ref="W161">IF((Y161&lt;&gt;"")*(Z161=""), "WIP", IF((Y161&lt;&gt;"")*(Z161&lt;&gt;""), "Completed", ""))</f>
        <v/>
      </c>
      <c r="X161" s="9" t="str" cm="1">
        <f t="array" ref="X161">IFERROR(INDEX('WIP-FDN'!$E$8:$E$279, MATCH(1, ('WIP-FDN'!$B$8:$B$279='Master Sheet '!B161)*1, 0)), "")</f>
        <v/>
      </c>
      <c r="Y161" s="81" t="str" cm="1">
        <f t="array" ref="Y161">IFERROR(IF(INDEX('WIP-FDN'!$G$8:$G$279, MATCH(1, ('WIP-FDN'!$B$8:$B$279=B161)*1, 0)) = "", "", INDEX('WIP-FDN'!$G$8:$G$279, MATCH(1, ('WIP-FDN'!$B$8:$B$279=B161)*1, 0))), "")</f>
        <v/>
      </c>
      <c r="Z161" s="81" t="str" cm="1">
        <f t="array" ref="Z161">IFERROR(IF(INDEX('WIP-FDN'!$H$8:$H$279, MATCH(1, ('WIP-FDN'!$B$8:$B$279=B161)*1, 0)) = "", "", INDEX('WIP-FDN'!$H$8:$H$279, MATCH(1, ('WIP-FDN'!$B$8:$B$279=B161)*1, 0))), "")</f>
        <v/>
      </c>
      <c r="AA161" s="29" t="str">
        <f t="array" ref="AA161">IF((AC161&lt;&gt;"")*(AD161=""), "WIP", IF((AC161&lt;&gt;"")*(AD161&lt;&gt;""), "Completed", ""))</f>
        <v/>
      </c>
      <c r="AB161" s="9" t="str" cm="1">
        <f t="array" ref="AB161">IFERROR(INDEX('WIP-FDN'!$N$8:$N$279, MATCH(1, ('WIP-FDN'!$B$8:$B$279='Master Sheet '!B161)*1, 0)), "")</f>
        <v/>
      </c>
      <c r="AC161" s="81" t="str" cm="1">
        <f t="array" ref="AC161">IFERROR(IF(INDEX('WIP-FDN'!$L$8:$L$279, MATCH(1, ('WIP-FDN'!$B$8:$B$279=B161)*1, 0)) = "", "", INDEX('WIP-FDN'!$L$8:$L$279, MATCH(1, ('WIP-FDN'!$B$8:$B$279=B161)*1, 0))), "")</f>
        <v/>
      </c>
      <c r="AD161" s="81" t="str" cm="1">
        <f t="array" ref="AD161">IFERROR(IF(INDEX('WIP-FDN'!$M$8:$M$279, MATCH(1, ('WIP-FDN'!$B$8:$B$279=B161)*1, 0)) = "", "", INDEX('WIP-FDN'!$M$8:$M$279, MATCH(1, ('WIP-FDN'!$B$8:$B$279=B161)*1, 0))), "")</f>
        <v/>
      </c>
      <c r="AE161" s="9" t="str">
        <f t="shared" si="11"/>
        <v/>
      </c>
      <c r="AF161" s="9" t="str">
        <f>IFERROR(INDEX('WIP-ERC'!$E$8:$E$275,MATCH(B161, 'WIP-ERC'!$B$8:$B$275,0)),"")</f>
        <v/>
      </c>
      <c r="AG161" s="81" t="str">
        <f>IFERROR(IF(INDEX('WIP-ERC'!$G$8:$G$275,MATCH(B161,'WIP-ERC'!$B$8:$B$275,0))="","",(INDEX('WIP-ERC'!$G$8:$G$275,MATCH(B161,'WIP-ERC'!$B$8:$B$275,0)))),"")</f>
        <v/>
      </c>
      <c r="AH161" s="81" t="str">
        <f>IFERROR(IF(INDEX('WIP-ERC'!$H$8:$H$275,MATCH(B161,'WIP-ERC'!$B$8:$B$275,0))="","",(INDEX('WIP-ERC'!$H$8:$H$275,MATCH(B161,'WIP-ERC'!$B$8:$B$275,0)))),"")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50" t="str">
        <f t="shared" si="9"/>
        <v>B(00-15)+00</v>
      </c>
      <c r="BE161" s="334"/>
      <c r="BF161" s="334"/>
      <c r="BG161" s="334"/>
      <c r="BI161" s="9" t="str">
        <f>IFERROR(INDEX('WIP-FDN'!$D$8:$D$279,MATCH(B161, 'WIP-FDN'!$B$8:$B$279,0)),"")</f>
        <v/>
      </c>
      <c r="BJ161" s="34" t="str">
        <v/>
      </c>
      <c r="BK161" s="34"/>
    </row>
    <row r="162" spans="1:63" s="93" customFormat="1" ht="17.5" x14ac:dyDescent="0.35">
      <c r="A162" s="347">
        <f t="shared" si="10"/>
        <v>143</v>
      </c>
      <c r="B162" s="30" t="s">
        <v>981</v>
      </c>
      <c r="C162" s="30" t="s">
        <v>823</v>
      </c>
      <c r="D162" s="56" t="s">
        <v>818</v>
      </c>
      <c r="E162" s="96">
        <v>362.9</v>
      </c>
      <c r="F162" s="96">
        <v>362.9</v>
      </c>
      <c r="G162" s="26" t="str">
        <f>IFERROR(INDEX('WIP-FDN'!$D$8:$D$279,MATCH('Master Sheet '!B162, 'WIP-FDN'!$B$8:$B$279,0)),"")</f>
        <v/>
      </c>
      <c r="H162" s="29"/>
      <c r="I162" s="27"/>
      <c r="J162" s="27"/>
      <c r="K162" s="27"/>
      <c r="L162" s="27"/>
      <c r="M162" s="26" t="s">
        <v>53</v>
      </c>
      <c r="N162" s="27" t="s">
        <v>172</v>
      </c>
      <c r="O162" s="94" t="s">
        <v>1109</v>
      </c>
      <c r="P162" s="26" t="s">
        <v>53</v>
      </c>
      <c r="Q162" s="27" t="s">
        <v>172</v>
      </c>
      <c r="R162" s="94" t="s">
        <v>1109</v>
      </c>
      <c r="S162" s="359" t="s">
        <v>53</v>
      </c>
      <c r="T162" s="27" t="s">
        <v>172</v>
      </c>
      <c r="U162" s="361" t="s">
        <v>1130</v>
      </c>
      <c r="V162" s="34"/>
      <c r="W162" s="29" t="str">
        <f t="array" ref="W162">IF((Y162&lt;&gt;"")*(Z162=""), "WIP", IF((Y162&lt;&gt;"")*(Z162&lt;&gt;""), "Completed", ""))</f>
        <v/>
      </c>
      <c r="X162" s="9" t="str" cm="1">
        <f t="array" ref="X162">IFERROR(INDEX('WIP-FDN'!$E$8:$E$279, MATCH(1, ('WIP-FDN'!$B$8:$B$279='Master Sheet '!B162)*1, 0)), "")</f>
        <v/>
      </c>
      <c r="Y162" s="81" t="str" cm="1">
        <f t="array" ref="Y162">IFERROR(IF(INDEX('WIP-FDN'!$G$8:$G$279, MATCH(1, ('WIP-FDN'!$B$8:$B$279=B162)*1, 0)) = "", "", INDEX('WIP-FDN'!$G$8:$G$279, MATCH(1, ('WIP-FDN'!$B$8:$B$279=B162)*1, 0))), "")</f>
        <v/>
      </c>
      <c r="Z162" s="81" t="str" cm="1">
        <f t="array" ref="Z162">IFERROR(IF(INDEX('WIP-FDN'!$H$8:$H$279, MATCH(1, ('WIP-FDN'!$B$8:$B$279=B162)*1, 0)) = "", "", INDEX('WIP-FDN'!$H$8:$H$279, MATCH(1, ('WIP-FDN'!$B$8:$B$279=B162)*1, 0))), "")</f>
        <v/>
      </c>
      <c r="AA162" s="29" t="str">
        <f t="array" ref="AA162">IF((AC162&lt;&gt;"")*(AD162=""), "WIP", IF((AC162&lt;&gt;"")*(AD162&lt;&gt;""), "Completed", ""))</f>
        <v/>
      </c>
      <c r="AB162" s="9" t="str" cm="1">
        <f t="array" ref="AB162">IFERROR(INDEX('WIP-FDN'!$N$8:$N$279, MATCH(1, ('WIP-FDN'!$B$8:$B$279='Master Sheet '!B162)*1, 0)), "")</f>
        <v/>
      </c>
      <c r="AC162" s="81" t="str" cm="1">
        <f t="array" ref="AC162">IFERROR(IF(INDEX('WIP-FDN'!$L$8:$L$279, MATCH(1, ('WIP-FDN'!$B$8:$B$279=B162)*1, 0)) = "", "", INDEX('WIP-FDN'!$L$8:$L$279, MATCH(1, ('WIP-FDN'!$B$8:$B$279=B162)*1, 0))), "")</f>
        <v/>
      </c>
      <c r="AD162" s="81" t="str" cm="1">
        <f t="array" ref="AD162">IFERROR(IF(INDEX('WIP-FDN'!$M$8:$M$279, MATCH(1, ('WIP-FDN'!$B$8:$B$279=B162)*1, 0)) = "", "", INDEX('WIP-FDN'!$M$8:$M$279, MATCH(1, ('WIP-FDN'!$B$8:$B$279=B162)*1, 0))), "")</f>
        <v/>
      </c>
      <c r="AE162" s="9" t="str">
        <f t="shared" si="11"/>
        <v/>
      </c>
      <c r="AF162" s="9" t="str">
        <f>IFERROR(INDEX('WIP-ERC'!$E$8:$E$275,MATCH(B162, 'WIP-ERC'!$B$8:$B$275,0)),"")</f>
        <v/>
      </c>
      <c r="AG162" s="81" t="str">
        <f>IFERROR(IF(INDEX('WIP-ERC'!$G$8:$G$275,MATCH(B162,'WIP-ERC'!$B$8:$B$275,0))="","",(INDEX('WIP-ERC'!$G$8:$G$275,MATCH(B162,'WIP-ERC'!$B$8:$B$275,0)))),"")</f>
        <v/>
      </c>
      <c r="AH162" s="81" t="str">
        <f>IFERROR(IF(INDEX('WIP-ERC'!$H$8:$H$275,MATCH(B162,'WIP-ERC'!$B$8:$B$275,0))="","",(INDEX('WIP-ERC'!$H$8:$H$275,MATCH(B162,'WIP-ERC'!$B$8:$B$275,0)))),"")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50" t="str">
        <f t="shared" si="9"/>
        <v>A(00-02)+00</v>
      </c>
      <c r="BE162" s="334"/>
      <c r="BF162" s="334"/>
      <c r="BG162" s="334"/>
      <c r="BI162" s="9" t="str">
        <f>IFERROR(INDEX('WIP-FDN'!$D$8:$D$279,MATCH(B162, 'WIP-FDN'!$B$8:$B$279,0)),"")</f>
        <v/>
      </c>
      <c r="BJ162" s="34" t="str">
        <v/>
      </c>
      <c r="BK162" s="34"/>
    </row>
    <row r="163" spans="1:63" s="93" customFormat="1" ht="17.5" x14ac:dyDescent="0.35">
      <c r="A163" s="347">
        <f t="shared" si="10"/>
        <v>144</v>
      </c>
      <c r="B163" s="30" t="s">
        <v>982</v>
      </c>
      <c r="C163" s="30" t="s">
        <v>853</v>
      </c>
      <c r="D163" s="56" t="s">
        <v>818</v>
      </c>
      <c r="E163" s="96">
        <v>364.3</v>
      </c>
      <c r="F163" s="96">
        <v>364.3</v>
      </c>
      <c r="G163" s="26" t="str">
        <f>IFERROR(INDEX('WIP-FDN'!$D$8:$D$279,MATCH('Master Sheet '!B163, 'WIP-FDN'!$B$8:$B$279,0)),"")</f>
        <v/>
      </c>
      <c r="H163" s="29"/>
      <c r="I163" s="27"/>
      <c r="J163" s="27"/>
      <c r="K163" s="27"/>
      <c r="L163" s="27"/>
      <c r="M163" s="26" t="s">
        <v>53</v>
      </c>
      <c r="N163" s="27" t="s">
        <v>172</v>
      </c>
      <c r="O163" s="94" t="s">
        <v>1109</v>
      </c>
      <c r="P163" s="26" t="s">
        <v>53</v>
      </c>
      <c r="Q163" s="27" t="s">
        <v>172</v>
      </c>
      <c r="R163" s="94" t="s">
        <v>1109</v>
      </c>
      <c r="S163" s="359" t="s">
        <v>53</v>
      </c>
      <c r="T163" s="27" t="s">
        <v>172</v>
      </c>
      <c r="U163" s="361" t="s">
        <v>1130</v>
      </c>
      <c r="V163" s="34"/>
      <c r="W163" s="29" t="str">
        <f t="array" ref="W163">IF((Y163&lt;&gt;"")*(Z163=""), "WIP", IF((Y163&lt;&gt;"")*(Z163&lt;&gt;""), "Completed", ""))</f>
        <v/>
      </c>
      <c r="X163" s="9" t="str" cm="1">
        <f t="array" ref="X163">IFERROR(INDEX('WIP-FDN'!$E$8:$E$279, MATCH(1, ('WIP-FDN'!$B$8:$B$279='Master Sheet '!B163)*1, 0)), "")</f>
        <v/>
      </c>
      <c r="Y163" s="81" t="str" cm="1">
        <f t="array" ref="Y163">IFERROR(IF(INDEX('WIP-FDN'!$G$8:$G$279, MATCH(1, ('WIP-FDN'!$B$8:$B$279=B163)*1, 0)) = "", "", INDEX('WIP-FDN'!$G$8:$G$279, MATCH(1, ('WIP-FDN'!$B$8:$B$279=B163)*1, 0))), "")</f>
        <v/>
      </c>
      <c r="Z163" s="81" t="str" cm="1">
        <f t="array" ref="Z163">IFERROR(IF(INDEX('WIP-FDN'!$H$8:$H$279, MATCH(1, ('WIP-FDN'!$B$8:$B$279=B163)*1, 0)) = "", "", INDEX('WIP-FDN'!$H$8:$H$279, MATCH(1, ('WIP-FDN'!$B$8:$B$279=B163)*1, 0))), "")</f>
        <v/>
      </c>
      <c r="AA163" s="29" t="str">
        <f t="array" ref="AA163">IF((AC163&lt;&gt;"")*(AD163=""), "WIP", IF((AC163&lt;&gt;"")*(AD163&lt;&gt;""), "Completed", ""))</f>
        <v/>
      </c>
      <c r="AB163" s="9" t="str" cm="1">
        <f t="array" ref="AB163">IFERROR(INDEX('WIP-FDN'!$N$8:$N$279, MATCH(1, ('WIP-FDN'!$B$8:$B$279='Master Sheet '!B163)*1, 0)), "")</f>
        <v/>
      </c>
      <c r="AC163" s="81" t="str" cm="1">
        <f t="array" ref="AC163">IFERROR(IF(INDEX('WIP-FDN'!$L$8:$L$279, MATCH(1, ('WIP-FDN'!$B$8:$B$279=B163)*1, 0)) = "", "", INDEX('WIP-FDN'!$L$8:$L$279, MATCH(1, ('WIP-FDN'!$B$8:$B$279=B163)*1, 0))), "")</f>
        <v/>
      </c>
      <c r="AD163" s="81" t="str" cm="1">
        <f t="array" ref="AD163">IFERROR(IF(INDEX('WIP-FDN'!$M$8:$M$279, MATCH(1, ('WIP-FDN'!$B$8:$B$279=B163)*1, 0)) = "", "", INDEX('WIP-FDN'!$M$8:$M$279, MATCH(1, ('WIP-FDN'!$B$8:$B$279=B163)*1, 0))), "")</f>
        <v/>
      </c>
      <c r="AE163" s="9" t="str">
        <f t="shared" si="11"/>
        <v/>
      </c>
      <c r="AF163" s="9" t="str">
        <f>IFERROR(INDEX('WIP-ERC'!$E$8:$E$275,MATCH(B163, 'WIP-ERC'!$B$8:$B$275,0)),"")</f>
        <v/>
      </c>
      <c r="AG163" s="81" t="str">
        <f>IFERROR(IF(INDEX('WIP-ERC'!$G$8:$G$275,MATCH(B163,'WIP-ERC'!$B$8:$B$275,0))="","",(INDEX('WIP-ERC'!$G$8:$G$275,MATCH(B163,'WIP-ERC'!$B$8:$B$275,0)))),"")</f>
        <v/>
      </c>
      <c r="AH163" s="81" t="str">
        <f>IFERROR(IF(INDEX('WIP-ERC'!$H$8:$H$275,MATCH(B163,'WIP-ERC'!$B$8:$B$275,0))="","",(INDEX('WIP-ERC'!$H$8:$H$275,MATCH(B163,'WIP-ERC'!$B$8:$B$275,0)))),"")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50" t="str">
        <f t="shared" si="9"/>
        <v>A(00-02)+06</v>
      </c>
      <c r="BE163" s="334"/>
      <c r="BF163" s="334"/>
      <c r="BG163" s="334"/>
      <c r="BI163" s="9" t="str">
        <f>IFERROR(INDEX('WIP-FDN'!$D$8:$D$279,MATCH(B163, 'WIP-FDN'!$B$8:$B$279,0)),"")</f>
        <v/>
      </c>
      <c r="BJ163" s="34" t="str">
        <v/>
      </c>
      <c r="BK163" s="34"/>
    </row>
    <row r="164" spans="1:63" s="93" customFormat="1" ht="17.5" x14ac:dyDescent="0.35">
      <c r="A164" s="347">
        <f t="shared" si="10"/>
        <v>145</v>
      </c>
      <c r="B164" s="30" t="s">
        <v>983</v>
      </c>
      <c r="C164" s="30" t="s">
        <v>838</v>
      </c>
      <c r="D164" s="56" t="s">
        <v>818</v>
      </c>
      <c r="E164" s="96">
        <v>385.9</v>
      </c>
      <c r="F164" s="96">
        <v>385.9</v>
      </c>
      <c r="G164" s="26" t="str">
        <f>IFERROR(INDEX('WIP-FDN'!$D$8:$D$279,MATCH('Master Sheet '!B164, 'WIP-FDN'!$B$8:$B$279,0)),"")</f>
        <v/>
      </c>
      <c r="H164" s="29"/>
      <c r="I164" s="27"/>
      <c r="J164" s="27"/>
      <c r="K164" s="27"/>
      <c r="L164" s="27"/>
      <c r="M164" s="26" t="s">
        <v>53</v>
      </c>
      <c r="N164" s="27" t="s">
        <v>172</v>
      </c>
      <c r="O164" s="94" t="s">
        <v>1109</v>
      </c>
      <c r="P164" s="26" t="s">
        <v>53</v>
      </c>
      <c r="Q164" s="27" t="s">
        <v>172</v>
      </c>
      <c r="R164" s="94" t="s">
        <v>1109</v>
      </c>
      <c r="S164" s="359" t="s">
        <v>53</v>
      </c>
      <c r="T164" s="27" t="s">
        <v>172</v>
      </c>
      <c r="U164" s="361" t="s">
        <v>1130</v>
      </c>
      <c r="V164" s="34"/>
      <c r="W164" s="29" t="str">
        <f t="array" ref="W164">IF((Y164&lt;&gt;"")*(Z164=""), "WIP", IF((Y164&lt;&gt;"")*(Z164&lt;&gt;""), "Completed", ""))</f>
        <v/>
      </c>
      <c r="X164" s="9" t="str" cm="1">
        <f t="array" ref="X164">IFERROR(INDEX('WIP-FDN'!$E$8:$E$279, MATCH(1, ('WIP-FDN'!$B$8:$B$279='Master Sheet '!B164)*1, 0)), "")</f>
        <v/>
      </c>
      <c r="Y164" s="81" t="str" cm="1">
        <f t="array" ref="Y164">IFERROR(IF(INDEX('WIP-FDN'!$G$8:$G$279, MATCH(1, ('WIP-FDN'!$B$8:$B$279=B164)*1, 0)) = "", "", INDEX('WIP-FDN'!$G$8:$G$279, MATCH(1, ('WIP-FDN'!$B$8:$B$279=B164)*1, 0))), "")</f>
        <v/>
      </c>
      <c r="Z164" s="81" t="str" cm="1">
        <f t="array" ref="Z164">IFERROR(IF(INDEX('WIP-FDN'!$H$8:$H$279, MATCH(1, ('WIP-FDN'!$B$8:$B$279=B164)*1, 0)) = "", "", INDEX('WIP-FDN'!$H$8:$H$279, MATCH(1, ('WIP-FDN'!$B$8:$B$279=B164)*1, 0))), "")</f>
        <v/>
      </c>
      <c r="AA164" s="29" t="str">
        <f t="array" ref="AA164">IF((AC164&lt;&gt;"")*(AD164=""), "WIP", IF((AC164&lt;&gt;"")*(AD164&lt;&gt;""), "Completed", ""))</f>
        <v/>
      </c>
      <c r="AB164" s="9" t="str" cm="1">
        <f t="array" ref="AB164">IFERROR(INDEX('WIP-FDN'!$N$8:$N$279, MATCH(1, ('WIP-FDN'!$B$8:$B$279='Master Sheet '!B164)*1, 0)), "")</f>
        <v/>
      </c>
      <c r="AC164" s="81" t="str" cm="1">
        <f t="array" ref="AC164">IFERROR(IF(INDEX('WIP-FDN'!$L$8:$L$279, MATCH(1, ('WIP-FDN'!$B$8:$B$279=B164)*1, 0)) = "", "", INDEX('WIP-FDN'!$L$8:$L$279, MATCH(1, ('WIP-FDN'!$B$8:$B$279=B164)*1, 0))), "")</f>
        <v/>
      </c>
      <c r="AD164" s="81" t="str" cm="1">
        <f t="array" ref="AD164">IFERROR(IF(INDEX('WIP-FDN'!$M$8:$M$279, MATCH(1, ('WIP-FDN'!$B$8:$B$279=B164)*1, 0)) = "", "", INDEX('WIP-FDN'!$M$8:$M$279, MATCH(1, ('WIP-FDN'!$B$8:$B$279=B164)*1, 0))), "")</f>
        <v/>
      </c>
      <c r="AE164" s="9" t="str">
        <f t="shared" si="11"/>
        <v/>
      </c>
      <c r="AF164" s="9" t="str">
        <f>IFERROR(INDEX('WIP-ERC'!$E$8:$E$275,MATCH(B164, 'WIP-ERC'!$B$8:$B$275,0)),"")</f>
        <v/>
      </c>
      <c r="AG164" s="81" t="str">
        <f>IFERROR(IF(INDEX('WIP-ERC'!$G$8:$G$275,MATCH(B164,'WIP-ERC'!$B$8:$B$275,0))="","",(INDEX('WIP-ERC'!$G$8:$G$275,MATCH(B164,'WIP-ERC'!$B$8:$B$275,0)))),"")</f>
        <v/>
      </c>
      <c r="AH164" s="81" t="str">
        <f>IFERROR(IF(INDEX('WIP-ERC'!$H$8:$H$275,MATCH(B164,'WIP-ERC'!$B$8:$B$275,0))="","",(INDEX('WIP-ERC'!$H$8:$H$275,MATCH(B164,'WIP-ERC'!$B$8:$B$275,0)))),"")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50" t="str">
        <f t="shared" si="9"/>
        <v>A(00-02)+03</v>
      </c>
      <c r="BE164" s="334"/>
      <c r="BF164" s="334"/>
      <c r="BG164" s="334"/>
      <c r="BI164" s="9" t="str">
        <f>IFERROR(INDEX('WIP-FDN'!$D$8:$D$279,MATCH(B164, 'WIP-FDN'!$B$8:$B$279,0)),"")</f>
        <v/>
      </c>
      <c r="BJ164" s="34" t="str">
        <v/>
      </c>
      <c r="BK164" s="34"/>
    </row>
    <row r="165" spans="1:63" s="93" customFormat="1" ht="17.5" x14ac:dyDescent="0.35">
      <c r="A165" s="347">
        <f t="shared" si="10"/>
        <v>146</v>
      </c>
      <c r="B165" s="30" t="s">
        <v>984</v>
      </c>
      <c r="C165" s="30" t="s">
        <v>838</v>
      </c>
      <c r="D165" s="56" t="s">
        <v>818</v>
      </c>
      <c r="E165" s="97">
        <v>385.7</v>
      </c>
      <c r="F165" s="97">
        <v>385.7</v>
      </c>
      <c r="G165" s="26" t="str">
        <f>IFERROR(INDEX('WIP-FDN'!$D$8:$D$279,MATCH('Master Sheet '!B165, 'WIP-FDN'!$B$8:$B$279,0)),"")</f>
        <v/>
      </c>
      <c r="H165" s="29"/>
      <c r="I165" s="27"/>
      <c r="J165" s="29"/>
      <c r="K165" s="29"/>
      <c r="L165" s="29"/>
      <c r="M165" s="26" t="s">
        <v>53</v>
      </c>
      <c r="N165" s="27" t="s">
        <v>172</v>
      </c>
      <c r="O165" s="94" t="s">
        <v>1109</v>
      </c>
      <c r="P165" s="26" t="s">
        <v>53</v>
      </c>
      <c r="Q165" s="27" t="s">
        <v>172</v>
      </c>
      <c r="R165" s="94" t="s">
        <v>1109</v>
      </c>
      <c r="S165" s="359" t="s">
        <v>53</v>
      </c>
      <c r="T165" s="27" t="s">
        <v>172</v>
      </c>
      <c r="U165" s="361" t="s">
        <v>1130</v>
      </c>
      <c r="V165" s="34"/>
      <c r="W165" s="29" t="str">
        <f t="array" ref="W165">IF((Y165&lt;&gt;"")*(Z165=""), "WIP", IF((Y165&lt;&gt;"")*(Z165&lt;&gt;""), "Completed", ""))</f>
        <v/>
      </c>
      <c r="X165" s="9" t="str" cm="1">
        <f t="array" ref="X165">IFERROR(INDEX('WIP-FDN'!$E$8:$E$279, MATCH(1, ('WIP-FDN'!$B$8:$B$279='Master Sheet '!B165)*1, 0)), "")</f>
        <v/>
      </c>
      <c r="Y165" s="81" t="str" cm="1">
        <f t="array" ref="Y165">IFERROR(IF(INDEX('WIP-FDN'!$G$8:$G$279, MATCH(1, ('WIP-FDN'!$B$8:$B$279=B165)*1, 0)) = "", "", INDEX('WIP-FDN'!$G$8:$G$279, MATCH(1, ('WIP-FDN'!$B$8:$B$279=B165)*1, 0))), "")</f>
        <v/>
      </c>
      <c r="Z165" s="81" t="str" cm="1">
        <f t="array" ref="Z165">IFERROR(IF(INDEX('WIP-FDN'!$H$8:$H$279, MATCH(1, ('WIP-FDN'!$B$8:$B$279=B165)*1, 0)) = "", "", INDEX('WIP-FDN'!$H$8:$H$279, MATCH(1, ('WIP-FDN'!$B$8:$B$279=B165)*1, 0))), "")</f>
        <v/>
      </c>
      <c r="AA165" s="29" t="str">
        <f t="array" ref="AA165">IF((AC165&lt;&gt;"")*(AD165=""), "WIP", IF((AC165&lt;&gt;"")*(AD165&lt;&gt;""), "Completed", ""))</f>
        <v/>
      </c>
      <c r="AB165" s="9" t="str" cm="1">
        <f t="array" ref="AB165">IFERROR(INDEX('WIP-FDN'!$N$8:$N$279, MATCH(1, ('WIP-FDN'!$B$8:$B$279='Master Sheet '!B165)*1, 0)), "")</f>
        <v/>
      </c>
      <c r="AC165" s="81" t="str" cm="1">
        <f t="array" ref="AC165">IFERROR(IF(INDEX('WIP-FDN'!$L$8:$L$279, MATCH(1, ('WIP-FDN'!$B$8:$B$279=B165)*1, 0)) = "", "", INDEX('WIP-FDN'!$L$8:$L$279, MATCH(1, ('WIP-FDN'!$B$8:$B$279=B165)*1, 0))), "")</f>
        <v/>
      </c>
      <c r="AD165" s="81" t="str" cm="1">
        <f t="array" ref="AD165">IFERROR(IF(INDEX('WIP-FDN'!$M$8:$M$279, MATCH(1, ('WIP-FDN'!$B$8:$B$279=B165)*1, 0)) = "", "", INDEX('WIP-FDN'!$M$8:$M$279, MATCH(1, ('WIP-FDN'!$B$8:$B$279=B165)*1, 0))), "")</f>
        <v/>
      </c>
      <c r="AE165" s="9" t="str">
        <f t="shared" si="11"/>
        <v/>
      </c>
      <c r="AF165" s="9" t="str">
        <f>IFERROR(INDEX('WIP-ERC'!$E$8:$E$275,MATCH(B165, 'WIP-ERC'!$B$8:$B$275,0)),"")</f>
        <v/>
      </c>
      <c r="AG165" s="81" t="str">
        <f>IFERROR(IF(INDEX('WIP-ERC'!$G$8:$G$275,MATCH(B165,'WIP-ERC'!$B$8:$B$275,0))="","",(INDEX('WIP-ERC'!$G$8:$G$275,MATCH(B165,'WIP-ERC'!$B$8:$B$275,0)))),"")</f>
        <v/>
      </c>
      <c r="AH165" s="81" t="str">
        <f>IFERROR(IF(INDEX('WIP-ERC'!$H$8:$H$275,MATCH(B165,'WIP-ERC'!$B$8:$B$275,0))="","",(INDEX('WIP-ERC'!$H$8:$H$275,MATCH(B165,'WIP-ERC'!$B$8:$B$275,0)))),"")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50" t="str">
        <f t="shared" si="9"/>
        <v>A(00-02)+03</v>
      </c>
      <c r="BE165" s="334"/>
      <c r="BF165" s="334"/>
      <c r="BG165" s="334"/>
      <c r="BI165" s="9" t="str">
        <f>IFERROR(INDEX('WIP-FDN'!$D$8:$D$279,MATCH(B165, 'WIP-FDN'!$B$8:$B$279,0)),"")</f>
        <v/>
      </c>
      <c r="BJ165" s="34" t="str">
        <v/>
      </c>
      <c r="BK165" s="34"/>
    </row>
    <row r="166" spans="1:63" s="93" customFormat="1" ht="17.5" x14ac:dyDescent="0.35">
      <c r="A166" s="347">
        <f t="shared" si="10"/>
        <v>147</v>
      </c>
      <c r="B166" s="30" t="s">
        <v>985</v>
      </c>
      <c r="C166" s="30" t="s">
        <v>838</v>
      </c>
      <c r="D166" s="56" t="s">
        <v>818</v>
      </c>
      <c r="E166" s="97">
        <v>351.4</v>
      </c>
      <c r="F166" s="97">
        <v>351.4</v>
      </c>
      <c r="G166" s="26" t="str">
        <f>IFERROR(INDEX('WIP-FDN'!$D$8:$D$279,MATCH('Master Sheet '!B166, 'WIP-FDN'!$B$8:$B$279,0)),"")</f>
        <v/>
      </c>
      <c r="H166" s="29"/>
      <c r="I166" s="27"/>
      <c r="J166" s="29"/>
      <c r="K166" s="29"/>
      <c r="L166" s="29"/>
      <c r="M166" s="26" t="s">
        <v>53</v>
      </c>
      <c r="N166" s="27" t="s">
        <v>172</v>
      </c>
      <c r="O166" s="94" t="s">
        <v>1109</v>
      </c>
      <c r="P166" s="26" t="s">
        <v>53</v>
      </c>
      <c r="Q166" s="27" t="s">
        <v>172</v>
      </c>
      <c r="R166" s="94" t="s">
        <v>1109</v>
      </c>
      <c r="S166" s="359" t="s">
        <v>53</v>
      </c>
      <c r="T166" s="27" t="s">
        <v>172</v>
      </c>
      <c r="U166" s="361" t="s">
        <v>1130</v>
      </c>
      <c r="V166" s="34"/>
      <c r="W166" s="29" t="str">
        <f t="array" ref="W166">IF((Y166&lt;&gt;"")*(Z166=""), "WIP", IF((Y166&lt;&gt;"")*(Z166&lt;&gt;""), "Completed", ""))</f>
        <v/>
      </c>
      <c r="X166" s="9" t="str" cm="1">
        <f t="array" ref="X166">IFERROR(INDEX('WIP-FDN'!$E$8:$E$279, MATCH(1, ('WIP-FDN'!$B$8:$B$279='Master Sheet '!B166)*1, 0)), "")</f>
        <v/>
      </c>
      <c r="Y166" s="81" t="str" cm="1">
        <f t="array" ref="Y166">IFERROR(IF(INDEX('WIP-FDN'!$G$8:$G$279, MATCH(1, ('WIP-FDN'!$B$8:$B$279=B166)*1, 0)) = "", "", INDEX('WIP-FDN'!$G$8:$G$279, MATCH(1, ('WIP-FDN'!$B$8:$B$279=B166)*1, 0))), "")</f>
        <v/>
      </c>
      <c r="Z166" s="81" t="str" cm="1">
        <f t="array" ref="Z166">IFERROR(IF(INDEX('WIP-FDN'!$H$8:$H$279, MATCH(1, ('WIP-FDN'!$B$8:$B$279=B166)*1, 0)) = "", "", INDEX('WIP-FDN'!$H$8:$H$279, MATCH(1, ('WIP-FDN'!$B$8:$B$279=B166)*1, 0))), "")</f>
        <v/>
      </c>
      <c r="AA166" s="29" t="str">
        <f t="array" ref="AA166">IF((AC166&lt;&gt;"")*(AD166=""), "WIP", IF((AC166&lt;&gt;"")*(AD166&lt;&gt;""), "Completed", ""))</f>
        <v/>
      </c>
      <c r="AB166" s="9" t="str" cm="1">
        <f t="array" ref="AB166">IFERROR(INDEX('WIP-FDN'!$N$8:$N$279, MATCH(1, ('WIP-FDN'!$B$8:$B$279='Master Sheet '!B166)*1, 0)), "")</f>
        <v/>
      </c>
      <c r="AC166" s="81" t="str" cm="1">
        <f t="array" ref="AC166">IFERROR(IF(INDEX('WIP-FDN'!$L$8:$L$279, MATCH(1, ('WIP-FDN'!$B$8:$B$279=B166)*1, 0)) = "", "", INDEX('WIP-FDN'!$L$8:$L$279, MATCH(1, ('WIP-FDN'!$B$8:$B$279=B166)*1, 0))), "")</f>
        <v/>
      </c>
      <c r="AD166" s="81" t="str" cm="1">
        <f t="array" ref="AD166">IFERROR(IF(INDEX('WIP-FDN'!$M$8:$M$279, MATCH(1, ('WIP-FDN'!$B$8:$B$279=B166)*1, 0)) = "", "", INDEX('WIP-FDN'!$M$8:$M$279, MATCH(1, ('WIP-FDN'!$B$8:$B$279=B166)*1, 0))), "")</f>
        <v/>
      </c>
      <c r="AE166" s="9" t="str">
        <f t="shared" si="11"/>
        <v/>
      </c>
      <c r="AF166" s="9" t="str">
        <f>IFERROR(INDEX('WIP-ERC'!$E$8:$E$275,MATCH(B166, 'WIP-ERC'!$B$8:$B$275,0)),"")</f>
        <v/>
      </c>
      <c r="AG166" s="81" t="str">
        <f>IFERROR(IF(INDEX('WIP-ERC'!$G$8:$G$275,MATCH(B166,'WIP-ERC'!$B$8:$B$275,0))="","",(INDEX('WIP-ERC'!$G$8:$G$275,MATCH(B166,'WIP-ERC'!$B$8:$B$275,0)))),"")</f>
        <v/>
      </c>
      <c r="AH166" s="81" t="str">
        <f>IFERROR(IF(INDEX('WIP-ERC'!$H$8:$H$275,MATCH(B166,'WIP-ERC'!$B$8:$B$275,0))="","",(INDEX('WIP-ERC'!$H$8:$H$275,MATCH(B166,'WIP-ERC'!$B$8:$B$275,0)))),"")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50" t="str">
        <f t="shared" si="9"/>
        <v>A(00-02)+03</v>
      </c>
      <c r="BE166" s="334"/>
      <c r="BF166" s="334"/>
      <c r="BG166" s="334"/>
      <c r="BI166" s="9" t="str">
        <f>IFERROR(INDEX('WIP-FDN'!$D$8:$D$279,MATCH(B166, 'WIP-FDN'!$B$8:$B$279,0)),"")</f>
        <v/>
      </c>
      <c r="BJ166" s="34" t="str">
        <v/>
      </c>
      <c r="BK166" s="34"/>
    </row>
    <row r="167" spans="1:63" s="93" customFormat="1" ht="17.5" x14ac:dyDescent="0.35">
      <c r="A167" s="347">
        <f t="shared" si="10"/>
        <v>148</v>
      </c>
      <c r="B167" s="30" t="s">
        <v>986</v>
      </c>
      <c r="C167" s="30" t="s">
        <v>823</v>
      </c>
      <c r="D167" s="56" t="s">
        <v>818</v>
      </c>
      <c r="E167" s="97">
        <v>373</v>
      </c>
      <c r="F167" s="97">
        <v>373</v>
      </c>
      <c r="G167" s="26" t="str">
        <f>IFERROR(INDEX('WIP-FDN'!$D$8:$D$279,MATCH('Master Sheet '!B167, 'WIP-FDN'!$B$8:$B$279,0)),"")</f>
        <v>SANDY WET</v>
      </c>
      <c r="H167" s="29"/>
      <c r="I167" s="27"/>
      <c r="J167" s="29"/>
      <c r="K167" s="29"/>
      <c r="L167" s="29"/>
      <c r="M167" s="26" t="s">
        <v>53</v>
      </c>
      <c r="N167" s="27" t="s">
        <v>172</v>
      </c>
      <c r="O167" s="94" t="s">
        <v>1109</v>
      </c>
      <c r="P167" s="26" t="s">
        <v>53</v>
      </c>
      <c r="Q167" s="27" t="s">
        <v>172</v>
      </c>
      <c r="R167" s="94" t="s">
        <v>1109</v>
      </c>
      <c r="S167" s="359" t="s">
        <v>53</v>
      </c>
      <c r="T167" s="27" t="s">
        <v>172</v>
      </c>
      <c r="U167" s="361" t="s">
        <v>1130</v>
      </c>
      <c r="V167" s="34"/>
      <c r="W167" s="29" t="str">
        <f t="array" ref="W167">IF((Y167&lt;&gt;"")*(Z167=""), "WIP", IF((Y167&lt;&gt;"")*(Z167&lt;&gt;""), "Completed", ""))</f>
        <v>Completed</v>
      </c>
      <c r="X167" s="9" t="str" cm="1">
        <f t="array" ref="X167">IFERROR(INDEX('WIP-FDN'!$E$8:$E$279, MATCH(1, ('WIP-FDN'!$B$8:$B$279='Master Sheet '!B167)*1, 0)), "")</f>
        <v>MS POWER-2</v>
      </c>
      <c r="Y167" s="81" cm="1">
        <f t="array" ref="Y167">IFERROR(IF(INDEX('WIP-FDN'!$G$8:$G$279, MATCH(1, ('WIP-FDN'!$B$8:$B$279=B167)*1, 0)) = "", "", INDEX('WIP-FDN'!$G$8:$G$279, MATCH(1, ('WIP-FDN'!$B$8:$B$279=B167)*1, 0))), "")</f>
        <v>46041</v>
      </c>
      <c r="Z167" s="81" cm="1">
        <f t="array" ref="Z167">IFERROR(IF(INDEX('WIP-FDN'!$H$8:$H$279, MATCH(1, ('WIP-FDN'!$B$8:$B$279=B167)*1, 0)) = "", "", INDEX('WIP-FDN'!$H$8:$H$279, MATCH(1, ('WIP-FDN'!$B$8:$B$279=B167)*1, 0))), "")</f>
        <v>46058</v>
      </c>
      <c r="AA167" s="29" t="str">
        <f t="array" ref="AA167">IF((AC167&lt;&gt;"")*(AD167=""), "WIP", IF((AC167&lt;&gt;"")*(AD167&lt;&gt;""), "Completed", ""))</f>
        <v>Completed</v>
      </c>
      <c r="AB167" s="9" t="str" cm="1">
        <f t="array" ref="AB167">IFERROR(INDEX('WIP-FDN'!$N$8:$N$279, MATCH(1, ('WIP-FDN'!$B$8:$B$279='Master Sheet '!B167)*1, 0)), "")</f>
        <v>MS POWER-2</v>
      </c>
      <c r="AC167" s="81" cm="1">
        <f t="array" ref="AC167">IFERROR(IF(INDEX('WIP-FDN'!$L$8:$L$279, MATCH(1, ('WIP-FDN'!$B$8:$B$279=B167)*1, 0)) = "", "", INDEX('WIP-FDN'!$L$8:$L$279, MATCH(1, ('WIP-FDN'!$B$8:$B$279=B167)*1, 0))), "")</f>
        <v>46058</v>
      </c>
      <c r="AD167" s="81" cm="1">
        <f t="array" ref="AD167">IFERROR(IF(INDEX('WIP-FDN'!$M$8:$M$279, MATCH(1, ('WIP-FDN'!$B$8:$B$279=B167)*1, 0)) = "", "", INDEX('WIP-FDN'!$M$8:$M$279, MATCH(1, ('WIP-FDN'!$B$8:$B$279=B167)*1, 0))), "")</f>
        <v>46058</v>
      </c>
      <c r="AE167" s="9" t="str">
        <f t="shared" si="11"/>
        <v/>
      </c>
      <c r="AF167" s="9" t="str">
        <f>IFERROR(INDEX('WIP-ERC'!$E$8:$E$275,MATCH(B167, 'WIP-ERC'!$B$8:$B$275,0)),"")</f>
        <v/>
      </c>
      <c r="AG167" s="81" t="str">
        <f>IFERROR(IF(INDEX('WIP-ERC'!$G$8:$G$275,MATCH(B167,'WIP-ERC'!$B$8:$B$275,0))="","",(INDEX('WIP-ERC'!$G$8:$G$275,MATCH(B167,'WIP-ERC'!$B$8:$B$275,0)))),"")</f>
        <v/>
      </c>
      <c r="AH167" s="81" t="str">
        <f>IFERROR(IF(INDEX('WIP-ERC'!$H$8:$H$275,MATCH(B167,'WIP-ERC'!$B$8:$B$275,0))="","",(INDEX('WIP-ERC'!$H$8:$H$275,MATCH(B167,'WIP-ERC'!$B$8:$B$275,0)))),"")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50" t="str">
        <f t="shared" si="9"/>
        <v>A(00-02)+00</v>
      </c>
      <c r="BE167" s="334"/>
      <c r="BF167" s="334"/>
      <c r="BG167" s="334"/>
      <c r="BI167" s="9" t="str">
        <f>IFERROR(INDEX('WIP-FDN'!$D$8:$D$279,MATCH(B167, 'WIP-FDN'!$B$8:$B$279,0)),"")</f>
        <v>SANDY WET</v>
      </c>
      <c r="BJ167" s="34" t="str">
        <v/>
      </c>
      <c r="BK167" s="34"/>
    </row>
    <row r="168" spans="1:63" s="93" customFormat="1" ht="17.5" x14ac:dyDescent="0.35">
      <c r="A168" s="347">
        <f t="shared" si="10"/>
        <v>149</v>
      </c>
      <c r="B168" s="30" t="s">
        <v>987</v>
      </c>
      <c r="C168" s="30" t="s">
        <v>933</v>
      </c>
      <c r="D168" s="56" t="s">
        <v>988</v>
      </c>
      <c r="E168" s="97">
        <v>419.9</v>
      </c>
      <c r="F168" s="97">
        <v>419.9</v>
      </c>
      <c r="G168" s="26" t="str">
        <f>IFERROR(INDEX('WIP-FDN'!$D$8:$D$279,MATCH('Master Sheet '!B168, 'WIP-FDN'!$B$8:$B$279,0)),"")</f>
        <v/>
      </c>
      <c r="H168" s="29"/>
      <c r="I168" s="27"/>
      <c r="J168" s="29"/>
      <c r="K168" s="29"/>
      <c r="L168" s="29"/>
      <c r="M168" s="26" t="s">
        <v>53</v>
      </c>
      <c r="N168" s="27" t="s">
        <v>172</v>
      </c>
      <c r="O168" s="94" t="s">
        <v>1109</v>
      </c>
      <c r="P168" s="26" t="s">
        <v>53</v>
      </c>
      <c r="Q168" s="27" t="s">
        <v>172</v>
      </c>
      <c r="R168" s="94" t="s">
        <v>1109</v>
      </c>
      <c r="S168" s="359" t="s">
        <v>53</v>
      </c>
      <c r="T168" s="27" t="s">
        <v>172</v>
      </c>
      <c r="U168" s="361" t="s">
        <v>1130</v>
      </c>
      <c r="V168" s="34"/>
      <c r="W168" s="29" t="str">
        <f t="array" ref="W168">IF((Y168&lt;&gt;"")*(Z168=""), "WIP", IF((Y168&lt;&gt;"")*(Z168&lt;&gt;""), "Completed", ""))</f>
        <v/>
      </c>
      <c r="X168" s="9" t="str" cm="1">
        <f t="array" ref="X168">IFERROR(INDEX('WIP-FDN'!$E$8:$E$279, MATCH(1, ('WIP-FDN'!$B$8:$B$279='Master Sheet '!B168)*1, 0)), "")</f>
        <v/>
      </c>
      <c r="Y168" s="81" t="str" cm="1">
        <f t="array" ref="Y168">IFERROR(IF(INDEX('WIP-FDN'!$G$8:$G$279, MATCH(1, ('WIP-FDN'!$B$8:$B$279=B168)*1, 0)) = "", "", INDEX('WIP-FDN'!$G$8:$G$279, MATCH(1, ('WIP-FDN'!$B$8:$B$279=B168)*1, 0))), "")</f>
        <v/>
      </c>
      <c r="Z168" s="81" t="str" cm="1">
        <f t="array" ref="Z168">IFERROR(IF(INDEX('WIP-FDN'!$H$8:$H$279, MATCH(1, ('WIP-FDN'!$B$8:$B$279=B168)*1, 0)) = "", "", INDEX('WIP-FDN'!$H$8:$H$279, MATCH(1, ('WIP-FDN'!$B$8:$B$279=B168)*1, 0))), "")</f>
        <v/>
      </c>
      <c r="AA168" s="29" t="str">
        <f t="array" ref="AA168">IF((AC168&lt;&gt;"")*(AD168=""), "WIP", IF((AC168&lt;&gt;"")*(AD168&lt;&gt;""), "Completed", ""))</f>
        <v/>
      </c>
      <c r="AB168" s="9" t="str" cm="1">
        <f t="array" ref="AB168">IFERROR(INDEX('WIP-FDN'!$N$8:$N$279, MATCH(1, ('WIP-FDN'!$B$8:$B$279='Master Sheet '!B168)*1, 0)), "")</f>
        <v/>
      </c>
      <c r="AC168" s="81" t="str" cm="1">
        <f t="array" ref="AC168">IFERROR(IF(INDEX('WIP-FDN'!$L$8:$L$279, MATCH(1, ('WIP-FDN'!$B$8:$B$279=B168)*1, 0)) = "", "", INDEX('WIP-FDN'!$L$8:$L$279, MATCH(1, ('WIP-FDN'!$B$8:$B$279=B168)*1, 0))), "")</f>
        <v/>
      </c>
      <c r="AD168" s="81" t="str" cm="1">
        <f t="array" ref="AD168">IFERROR(IF(INDEX('WIP-FDN'!$M$8:$M$279, MATCH(1, ('WIP-FDN'!$B$8:$B$279=B168)*1, 0)) = "", "", INDEX('WIP-FDN'!$M$8:$M$279, MATCH(1, ('WIP-FDN'!$B$8:$B$279=B168)*1, 0))), "")</f>
        <v/>
      </c>
      <c r="AE168" s="9" t="str">
        <f t="shared" si="11"/>
        <v/>
      </c>
      <c r="AF168" s="9" t="str">
        <f>IFERROR(INDEX('WIP-ERC'!$E$8:$E$275,MATCH(B168, 'WIP-ERC'!$B$8:$B$275,0)),"")</f>
        <v/>
      </c>
      <c r="AG168" s="81" t="str">
        <f>IFERROR(IF(INDEX('WIP-ERC'!$G$8:$G$275,MATCH(B168,'WIP-ERC'!$B$8:$B$275,0))="","",(INDEX('WIP-ERC'!$G$8:$G$275,MATCH(B168,'WIP-ERC'!$B$8:$B$275,0)))),"")</f>
        <v/>
      </c>
      <c r="AH168" s="81" t="str">
        <f>IFERROR(IF(INDEX('WIP-ERC'!$H$8:$H$275,MATCH(B168,'WIP-ERC'!$B$8:$B$275,0))="","",(INDEX('WIP-ERC'!$H$8:$H$275,MATCH(B168,'WIP-ERC'!$B$8:$B$275,0)))),"")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50" t="str">
        <f t="shared" si="9"/>
        <v>C(15-22)+03</v>
      </c>
      <c r="BE168" s="334"/>
      <c r="BF168" s="334"/>
      <c r="BG168" s="334"/>
      <c r="BI168" s="9" t="str">
        <f>IFERROR(INDEX('WIP-FDN'!$D$8:$D$279,MATCH(B168, 'WIP-FDN'!$B$8:$B$279,0)),"")</f>
        <v/>
      </c>
      <c r="BJ168" s="34" t="str">
        <v/>
      </c>
      <c r="BK168" s="34"/>
    </row>
    <row r="169" spans="1:63" s="93" customFormat="1" ht="17.5" x14ac:dyDescent="0.35">
      <c r="A169" s="347">
        <f t="shared" si="10"/>
        <v>150</v>
      </c>
      <c r="B169" s="30" t="s">
        <v>989</v>
      </c>
      <c r="C169" s="30" t="s">
        <v>990</v>
      </c>
      <c r="D169" s="56" t="s">
        <v>991</v>
      </c>
      <c r="E169" s="97">
        <v>436.9</v>
      </c>
      <c r="F169" s="97">
        <v>436.9</v>
      </c>
      <c r="G169" s="26" t="str">
        <f>IFERROR(INDEX('WIP-FDN'!$D$8:$D$279,MATCH('Master Sheet '!B169, 'WIP-FDN'!$B$8:$B$279,0)),"")</f>
        <v/>
      </c>
      <c r="H169" s="29"/>
      <c r="I169" s="27"/>
      <c r="J169" s="29"/>
      <c r="K169" s="29"/>
      <c r="L169" s="29"/>
      <c r="M169" s="26" t="s">
        <v>53</v>
      </c>
      <c r="N169" s="27" t="s">
        <v>172</v>
      </c>
      <c r="O169" s="94" t="s">
        <v>1109</v>
      </c>
      <c r="P169" s="26" t="s">
        <v>53</v>
      </c>
      <c r="Q169" s="27" t="s">
        <v>172</v>
      </c>
      <c r="R169" s="94" t="s">
        <v>1109</v>
      </c>
      <c r="S169" s="359" t="s">
        <v>53</v>
      </c>
      <c r="T169" s="27" t="s">
        <v>172</v>
      </c>
      <c r="U169" s="361" t="s">
        <v>1130</v>
      </c>
      <c r="V169" s="34"/>
      <c r="W169" s="29" t="str">
        <f t="array" ref="W169">IF((Y169&lt;&gt;"")*(Z169=""), "WIP", IF((Y169&lt;&gt;"")*(Z169&lt;&gt;""), "Completed", ""))</f>
        <v/>
      </c>
      <c r="X169" s="9" t="str" cm="1">
        <f t="array" ref="X169">IFERROR(INDEX('WIP-FDN'!$E$8:$E$279, MATCH(1, ('WIP-FDN'!$B$8:$B$279='Master Sheet '!B169)*1, 0)), "")</f>
        <v/>
      </c>
      <c r="Y169" s="81" t="str" cm="1">
        <f t="array" ref="Y169">IFERROR(IF(INDEX('WIP-FDN'!$G$8:$G$279, MATCH(1, ('WIP-FDN'!$B$8:$B$279=B169)*1, 0)) = "", "", INDEX('WIP-FDN'!$G$8:$G$279, MATCH(1, ('WIP-FDN'!$B$8:$B$279=B169)*1, 0))), "")</f>
        <v/>
      </c>
      <c r="Z169" s="81" t="str" cm="1">
        <f t="array" ref="Z169">IFERROR(IF(INDEX('WIP-FDN'!$H$8:$H$279, MATCH(1, ('WIP-FDN'!$B$8:$B$279=B169)*1, 0)) = "", "", INDEX('WIP-FDN'!$H$8:$H$279, MATCH(1, ('WIP-FDN'!$B$8:$B$279=B169)*1, 0))), "")</f>
        <v/>
      </c>
      <c r="AA169" s="29" t="str">
        <f t="array" ref="AA169">IF((AC169&lt;&gt;"")*(AD169=""), "WIP", IF((AC169&lt;&gt;"")*(AD169&lt;&gt;""), "Completed", ""))</f>
        <v/>
      </c>
      <c r="AB169" s="9" t="str" cm="1">
        <f t="array" ref="AB169">IFERROR(INDEX('WIP-FDN'!$N$8:$N$279, MATCH(1, ('WIP-FDN'!$B$8:$B$279='Master Sheet '!B169)*1, 0)), "")</f>
        <v/>
      </c>
      <c r="AC169" s="81" t="str" cm="1">
        <f t="array" ref="AC169">IFERROR(IF(INDEX('WIP-FDN'!$L$8:$L$279, MATCH(1, ('WIP-FDN'!$B$8:$B$279=B169)*1, 0)) = "", "", INDEX('WIP-FDN'!$L$8:$L$279, MATCH(1, ('WIP-FDN'!$B$8:$B$279=B169)*1, 0))), "")</f>
        <v/>
      </c>
      <c r="AD169" s="81" t="str" cm="1">
        <f t="array" ref="AD169">IFERROR(IF(INDEX('WIP-FDN'!$M$8:$M$279, MATCH(1, ('WIP-FDN'!$B$8:$B$279=B169)*1, 0)) = "", "", INDEX('WIP-FDN'!$M$8:$M$279, MATCH(1, ('WIP-FDN'!$B$8:$B$279=B169)*1, 0))), "")</f>
        <v/>
      </c>
      <c r="AE169" s="9" t="str">
        <f t="shared" si="11"/>
        <v/>
      </c>
      <c r="AF169" s="9" t="str">
        <f>IFERROR(INDEX('WIP-ERC'!$E$8:$E$275,MATCH(B169, 'WIP-ERC'!$B$8:$B$275,0)),"")</f>
        <v/>
      </c>
      <c r="AG169" s="81" t="str">
        <f>IFERROR(IF(INDEX('WIP-ERC'!$G$8:$G$275,MATCH(B169,'WIP-ERC'!$B$8:$B$275,0))="","",(INDEX('WIP-ERC'!$G$8:$G$275,MATCH(B169,'WIP-ERC'!$B$8:$B$275,0)))),"")</f>
        <v/>
      </c>
      <c r="AH169" s="81" t="str">
        <f>IFERROR(IF(INDEX('WIP-ERC'!$H$8:$H$275,MATCH(B169,'WIP-ERC'!$B$8:$B$275,0))="","",(INDEX('WIP-ERC'!$H$8:$H$275,MATCH(B169,'WIP-ERC'!$B$8:$B$275,0)))),"")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50" t="str">
        <f t="shared" si="9"/>
        <v>C(15-30)+09</v>
      </c>
      <c r="BE169" s="334"/>
      <c r="BF169" s="334"/>
      <c r="BG169" s="334"/>
      <c r="BI169" s="9" t="str">
        <f>IFERROR(INDEX('WIP-FDN'!$D$8:$D$279,MATCH(B169, 'WIP-FDN'!$B$8:$B$279,0)),"")</f>
        <v/>
      </c>
      <c r="BJ169" s="34" t="str">
        <v/>
      </c>
      <c r="BK169" s="34"/>
    </row>
    <row r="170" spans="1:63" s="93" customFormat="1" ht="17.5" x14ac:dyDescent="0.35">
      <c r="A170" s="347">
        <f t="shared" si="10"/>
        <v>151</v>
      </c>
      <c r="B170" s="30" t="s">
        <v>703</v>
      </c>
      <c r="C170" s="30" t="s">
        <v>915</v>
      </c>
      <c r="D170" s="56" t="s">
        <v>818</v>
      </c>
      <c r="E170" s="97">
        <v>401.2</v>
      </c>
      <c r="F170" s="97">
        <v>401.2</v>
      </c>
      <c r="G170" s="26" t="str">
        <f>IFERROR(INDEX('WIP-FDN'!$D$8:$D$279,MATCH('Master Sheet '!B170, 'WIP-FDN'!$B$8:$B$279,0)),"")</f>
        <v>SANDY WET</v>
      </c>
      <c r="H170" s="29"/>
      <c r="I170" s="27"/>
      <c r="J170" s="29"/>
      <c r="K170" s="29"/>
      <c r="L170" s="29"/>
      <c r="M170" s="26" t="s">
        <v>53</v>
      </c>
      <c r="N170" s="27" t="s">
        <v>172</v>
      </c>
      <c r="O170" s="94" t="s">
        <v>1109</v>
      </c>
      <c r="P170" s="26" t="s">
        <v>53</v>
      </c>
      <c r="Q170" s="27" t="s">
        <v>172</v>
      </c>
      <c r="R170" s="94" t="s">
        <v>1109</v>
      </c>
      <c r="S170" s="359" t="s">
        <v>53</v>
      </c>
      <c r="T170" s="27" t="s">
        <v>172</v>
      </c>
      <c r="U170" s="361" t="s">
        <v>1130</v>
      </c>
      <c r="V170" s="34"/>
      <c r="W170" s="29" t="str">
        <f t="array" ref="W170">IF((Y170&lt;&gt;"")*(Z170=""), "WIP", IF((Y170&lt;&gt;"")*(Z170&lt;&gt;""), "Completed", ""))</f>
        <v>Completed</v>
      </c>
      <c r="X170" s="9" t="str" cm="1">
        <f t="array" ref="X170">IFERROR(INDEX('WIP-FDN'!$E$8:$E$279, MATCH(1, ('WIP-FDN'!$B$8:$B$279='Master Sheet '!B170)*1, 0)), "")</f>
        <v>MS POWER-1</v>
      </c>
      <c r="Y170" s="81" cm="1">
        <f t="array" ref="Y170">IFERROR(IF(INDEX('WIP-FDN'!$G$8:$G$279, MATCH(1, ('WIP-FDN'!$B$8:$B$279=B170)*1, 0)) = "", "", INDEX('WIP-FDN'!$G$8:$G$279, MATCH(1, ('WIP-FDN'!$B$8:$B$279=B170)*1, 0))), "")</f>
        <v>46028</v>
      </c>
      <c r="Z170" s="81" cm="1">
        <f t="array" ref="Z170">IFERROR(IF(INDEX('WIP-FDN'!$H$8:$H$279, MATCH(1, ('WIP-FDN'!$B$8:$B$279=B170)*1, 0)) = "", "", INDEX('WIP-FDN'!$H$8:$H$279, MATCH(1, ('WIP-FDN'!$B$8:$B$279=B170)*1, 0))), "")</f>
        <v>46041</v>
      </c>
      <c r="AA170" s="29" t="str">
        <f t="array" ref="AA170">IF((AC170&lt;&gt;"")*(AD170=""), "WIP", IF((AC170&lt;&gt;"")*(AD170&lt;&gt;""), "Completed", ""))</f>
        <v>Completed</v>
      </c>
      <c r="AB170" s="9" t="str" cm="1">
        <f t="array" ref="AB170">IFERROR(INDEX('WIP-FDN'!$N$8:$N$279, MATCH(1, ('WIP-FDN'!$B$8:$B$279='Master Sheet '!B170)*1, 0)), "")</f>
        <v>MS POWER-1</v>
      </c>
      <c r="AC170" s="81" cm="1">
        <f t="array" ref="AC170">IFERROR(IF(INDEX('WIP-FDN'!$L$8:$L$279, MATCH(1, ('WIP-FDN'!$B$8:$B$279=B170)*1, 0)) = "", "", INDEX('WIP-FDN'!$L$8:$L$279, MATCH(1, ('WIP-FDN'!$B$8:$B$279=B170)*1, 0))), "")</f>
        <v>46041</v>
      </c>
      <c r="AD170" s="81" cm="1">
        <f t="array" ref="AD170">IFERROR(IF(INDEX('WIP-FDN'!$M$8:$M$279, MATCH(1, ('WIP-FDN'!$B$8:$B$279=B170)*1, 0)) = "", "", INDEX('WIP-FDN'!$M$8:$M$279, MATCH(1, ('WIP-FDN'!$B$8:$B$279=B170)*1, 0))), "")</f>
        <v>46041</v>
      </c>
      <c r="AE170" s="9" t="str">
        <f t="shared" si="11"/>
        <v/>
      </c>
      <c r="AF170" s="9" t="str">
        <f>IFERROR(INDEX('WIP-ERC'!$E$8:$E$275,MATCH(B170, 'WIP-ERC'!$B$8:$B$275,0)),"")</f>
        <v/>
      </c>
      <c r="AG170" s="81" t="str">
        <f>IFERROR(IF(INDEX('WIP-ERC'!$G$8:$G$275,MATCH(B170,'WIP-ERC'!$B$8:$B$275,0))="","",(INDEX('WIP-ERC'!$G$8:$G$275,MATCH(B170,'WIP-ERC'!$B$8:$B$275,0)))),"")</f>
        <v/>
      </c>
      <c r="AH170" s="81" t="str">
        <f>IFERROR(IF(INDEX('WIP-ERC'!$H$8:$H$275,MATCH(B170,'WIP-ERC'!$B$8:$B$275,0))="","",(INDEX('WIP-ERC'!$H$8:$H$275,MATCH(B170,'WIP-ERC'!$B$8:$B$275,0)))),"")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50" t="str">
        <f t="shared" si="9"/>
        <v>A(00-02)+09</v>
      </c>
      <c r="BE170" s="334"/>
      <c r="BF170" s="334"/>
      <c r="BG170" s="334"/>
      <c r="BI170" s="9" t="str">
        <f>IFERROR(INDEX('WIP-FDN'!$D$8:$D$279,MATCH(B170, 'WIP-FDN'!$B$8:$B$279,0)),"")</f>
        <v>SANDY WET</v>
      </c>
      <c r="BJ170" s="34" t="str">
        <v/>
      </c>
      <c r="BK170" s="34"/>
    </row>
    <row r="171" spans="1:63" s="93" customFormat="1" ht="17.5" x14ac:dyDescent="0.35">
      <c r="A171" s="347">
        <f t="shared" si="10"/>
        <v>152</v>
      </c>
      <c r="B171" s="30" t="s">
        <v>992</v>
      </c>
      <c r="C171" s="30" t="s">
        <v>838</v>
      </c>
      <c r="D171" s="56" t="s">
        <v>818</v>
      </c>
      <c r="E171" s="97">
        <v>413.1</v>
      </c>
      <c r="F171" s="97">
        <v>413.1</v>
      </c>
      <c r="G171" s="26" t="str">
        <f>IFERROR(INDEX('WIP-FDN'!$D$8:$D$279,MATCH('Master Sheet '!B171, 'WIP-FDN'!$B$8:$B$279,0)),"")</f>
        <v>SANDY WET</v>
      </c>
      <c r="H171" s="29"/>
      <c r="I171" s="27"/>
      <c r="J171" s="29"/>
      <c r="K171" s="29"/>
      <c r="L171" s="29"/>
      <c r="M171" s="26" t="s">
        <v>53</v>
      </c>
      <c r="N171" s="27" t="s">
        <v>172</v>
      </c>
      <c r="O171" s="94" t="s">
        <v>1109</v>
      </c>
      <c r="P171" s="26" t="s">
        <v>53</v>
      </c>
      <c r="Q171" s="27" t="s">
        <v>172</v>
      </c>
      <c r="R171" s="94" t="s">
        <v>1109</v>
      </c>
      <c r="S171" s="359" t="s">
        <v>53</v>
      </c>
      <c r="T171" s="27" t="s">
        <v>172</v>
      </c>
      <c r="U171" s="361" t="s">
        <v>1130</v>
      </c>
      <c r="V171" s="34"/>
      <c r="W171" s="29" t="str">
        <f t="array" ref="W171">IF((Y171&lt;&gt;"")*(Z171=""), "WIP", IF((Y171&lt;&gt;"")*(Z171&lt;&gt;""), "Completed", ""))</f>
        <v>Completed</v>
      </c>
      <c r="X171" s="9" t="str" cm="1">
        <f t="array" ref="X171">IFERROR(INDEX('WIP-FDN'!$E$8:$E$279, MATCH(1, ('WIP-FDN'!$B$8:$B$279='Master Sheet '!B171)*1, 0)), "")</f>
        <v>MS POWER-1</v>
      </c>
      <c r="Y171" s="81" cm="1">
        <f t="array" ref="Y171">IFERROR(IF(INDEX('WIP-FDN'!$G$8:$G$279, MATCH(1, ('WIP-FDN'!$B$8:$B$279=B171)*1, 0)) = "", "", INDEX('WIP-FDN'!$G$8:$G$279, MATCH(1, ('WIP-FDN'!$B$8:$B$279=B171)*1, 0))), "")</f>
        <v>46041</v>
      </c>
      <c r="Z171" s="81" cm="1">
        <f t="array" ref="Z171">IFERROR(IF(INDEX('WIP-FDN'!$H$8:$H$279, MATCH(1, ('WIP-FDN'!$B$8:$B$279=B171)*1, 0)) = "", "", INDEX('WIP-FDN'!$H$8:$H$279, MATCH(1, ('WIP-FDN'!$B$8:$B$279=B171)*1, 0))), "")</f>
        <v>46053</v>
      </c>
      <c r="AA171" s="29" t="str">
        <f t="array" ref="AA171">IF((AC171&lt;&gt;"")*(AD171=""), "WIP", IF((AC171&lt;&gt;"")*(AD171&lt;&gt;""), "Completed", ""))</f>
        <v>Completed</v>
      </c>
      <c r="AB171" s="9" t="str" cm="1">
        <f t="array" ref="AB171">IFERROR(INDEX('WIP-FDN'!$N$8:$N$279, MATCH(1, ('WIP-FDN'!$B$8:$B$279='Master Sheet '!B171)*1, 0)), "")</f>
        <v>MS POWER-1</v>
      </c>
      <c r="AC171" s="81" cm="1">
        <f t="array" ref="AC171">IFERROR(IF(INDEX('WIP-FDN'!$L$8:$L$279, MATCH(1, ('WIP-FDN'!$B$8:$B$279=B171)*1, 0)) = "", "", INDEX('WIP-FDN'!$L$8:$L$279, MATCH(1, ('WIP-FDN'!$B$8:$B$279=B171)*1, 0))), "")</f>
        <v>46054</v>
      </c>
      <c r="AD171" s="81" cm="1">
        <f t="array" ref="AD171">IFERROR(IF(INDEX('WIP-FDN'!$M$8:$M$279, MATCH(1, ('WIP-FDN'!$B$8:$B$279=B171)*1, 0)) = "", "", INDEX('WIP-FDN'!$M$8:$M$279, MATCH(1, ('WIP-FDN'!$B$8:$B$279=B171)*1, 0))), "")</f>
        <v>46054</v>
      </c>
      <c r="AE171" s="9" t="str">
        <f t="shared" si="11"/>
        <v/>
      </c>
      <c r="AF171" s="9" t="str">
        <f>IFERROR(INDEX('WIP-ERC'!$E$8:$E$275,MATCH(B171, 'WIP-ERC'!$B$8:$B$275,0)),"")</f>
        <v/>
      </c>
      <c r="AG171" s="81" t="str">
        <f>IFERROR(IF(INDEX('WIP-ERC'!$G$8:$G$275,MATCH(B171,'WIP-ERC'!$B$8:$B$275,0))="","",(INDEX('WIP-ERC'!$G$8:$G$275,MATCH(B171,'WIP-ERC'!$B$8:$B$275,0)))),"")</f>
        <v/>
      </c>
      <c r="AH171" s="81" t="str">
        <f>IFERROR(IF(INDEX('WIP-ERC'!$H$8:$H$275,MATCH(B171,'WIP-ERC'!$B$8:$B$275,0))="","",(INDEX('WIP-ERC'!$H$8:$H$275,MATCH(B171,'WIP-ERC'!$B$8:$B$275,0)))),"")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50" t="str">
        <f t="shared" si="9"/>
        <v>A(00-02)+03</v>
      </c>
      <c r="BE171" s="334"/>
      <c r="BF171" s="334"/>
      <c r="BG171" s="334"/>
      <c r="BI171" s="9" t="str">
        <f>IFERROR(INDEX('WIP-FDN'!$D$8:$D$279,MATCH(B171, 'WIP-FDN'!$B$8:$B$279,0)),"")</f>
        <v>SANDY WET</v>
      </c>
      <c r="BJ171" s="34" t="str">
        <v/>
      </c>
      <c r="BK171" s="34"/>
    </row>
    <row r="172" spans="1:63" s="93" customFormat="1" ht="17.5" x14ac:dyDescent="0.35">
      <c r="A172" s="347">
        <f t="shared" si="10"/>
        <v>153</v>
      </c>
      <c r="B172" s="30" t="s">
        <v>993</v>
      </c>
      <c r="C172" s="30" t="s">
        <v>853</v>
      </c>
      <c r="D172" s="56" t="s">
        <v>818</v>
      </c>
      <c r="E172" s="97">
        <v>393</v>
      </c>
      <c r="F172" s="97">
        <v>393</v>
      </c>
      <c r="G172" s="26" t="str">
        <f>IFERROR(INDEX('WIP-FDN'!$D$8:$D$279,MATCH('Master Sheet '!B172, 'WIP-FDN'!$B$8:$B$279,0)),"")</f>
        <v>SANDY WET</v>
      </c>
      <c r="H172" s="29"/>
      <c r="I172" s="27"/>
      <c r="J172" s="29"/>
      <c r="K172" s="29"/>
      <c r="L172" s="29"/>
      <c r="M172" s="26" t="s">
        <v>53</v>
      </c>
      <c r="N172" s="27" t="s">
        <v>172</v>
      </c>
      <c r="O172" s="94" t="s">
        <v>1109</v>
      </c>
      <c r="P172" s="26" t="s">
        <v>53</v>
      </c>
      <c r="Q172" s="27" t="s">
        <v>172</v>
      </c>
      <c r="R172" s="94" t="s">
        <v>1109</v>
      </c>
      <c r="S172" s="359" t="s">
        <v>53</v>
      </c>
      <c r="T172" s="27" t="s">
        <v>172</v>
      </c>
      <c r="U172" s="361" t="s">
        <v>1130</v>
      </c>
      <c r="V172" s="34"/>
      <c r="W172" s="29" t="str">
        <f t="array" ref="W172">IF((Y172&lt;&gt;"")*(Z172=""), "WIP", IF((Y172&lt;&gt;"")*(Z172&lt;&gt;""), "Completed", ""))</f>
        <v>Completed</v>
      </c>
      <c r="X172" s="9" t="str" cm="1">
        <f t="array" ref="X172">IFERROR(INDEX('WIP-FDN'!$E$8:$E$279, MATCH(1, ('WIP-FDN'!$B$8:$B$279='Master Sheet '!B172)*1, 0)), "")</f>
        <v>MS POWER</v>
      </c>
      <c r="Y172" s="81" cm="1">
        <f t="array" ref="Y172">IFERROR(IF(INDEX('WIP-FDN'!$G$8:$G$279, MATCH(1, ('WIP-FDN'!$B$8:$B$279=B172)*1, 0)) = "", "", INDEX('WIP-FDN'!$G$8:$G$279, MATCH(1, ('WIP-FDN'!$B$8:$B$279=B172)*1, 0))), "")</f>
        <v>45986</v>
      </c>
      <c r="Z172" s="81" cm="1">
        <f t="array" ref="Z172">IFERROR(IF(INDEX('WIP-FDN'!$H$8:$H$279, MATCH(1, ('WIP-FDN'!$B$8:$B$279=B172)*1, 0)) = "", "", INDEX('WIP-FDN'!$H$8:$H$279, MATCH(1, ('WIP-FDN'!$B$8:$B$279=B172)*1, 0))), "")</f>
        <v>45994</v>
      </c>
      <c r="AA172" s="29" t="str">
        <f t="array" ref="AA172">IF((AC172&lt;&gt;"")*(AD172=""), "WIP", IF((AC172&lt;&gt;"")*(AD172&lt;&gt;""), "Completed", ""))</f>
        <v>Completed</v>
      </c>
      <c r="AB172" s="9" t="str" cm="1">
        <f t="array" ref="AB172">IFERROR(INDEX('WIP-FDN'!$N$8:$N$279, MATCH(1, ('WIP-FDN'!$B$8:$B$279='Master Sheet '!B172)*1, 0)), "")</f>
        <v>MS POWER</v>
      </c>
      <c r="AC172" s="81" cm="1">
        <f t="array" ref="AC172">IFERROR(IF(INDEX('WIP-FDN'!$L$8:$L$279, MATCH(1, ('WIP-FDN'!$B$8:$B$279=B172)*1, 0)) = "", "", INDEX('WIP-FDN'!$L$8:$L$279, MATCH(1, ('WIP-FDN'!$B$8:$B$279=B172)*1, 0))), "")</f>
        <v>46011</v>
      </c>
      <c r="AD172" s="81" cm="1">
        <f t="array" ref="AD172">IFERROR(IF(INDEX('WIP-FDN'!$M$8:$M$279, MATCH(1, ('WIP-FDN'!$B$8:$B$279=B172)*1, 0)) = "", "", INDEX('WIP-FDN'!$M$8:$M$279, MATCH(1, ('WIP-FDN'!$B$8:$B$279=B172)*1, 0))), "")</f>
        <v>46011</v>
      </c>
      <c r="AE172" s="9" t="str">
        <f t="shared" si="11"/>
        <v>Completed</v>
      </c>
      <c r="AF172" s="9" t="str">
        <f>IFERROR(INDEX('WIP-ERC'!$E$8:$E$275,MATCH(B172, 'WIP-ERC'!$B$8:$B$275,0)),"")</f>
        <v>Ratul Ali</v>
      </c>
      <c r="AG172" s="81">
        <f>IFERROR(IF(INDEX('WIP-ERC'!$G$8:$G$275,MATCH(B172,'WIP-ERC'!$B$8:$B$275,0))="","",(INDEX('WIP-ERC'!$G$8:$G$275,MATCH(B172,'WIP-ERC'!$B$8:$B$275,0)))),"")</f>
        <v>46071</v>
      </c>
      <c r="AH172" s="81">
        <f>IFERROR(IF(INDEX('WIP-ERC'!$H$8:$H$275,MATCH(B172,'WIP-ERC'!$B$8:$B$275,0))="","",(INDEX('WIP-ERC'!$H$8:$H$275,MATCH(B172,'WIP-ERC'!$B$8:$B$275,0)))),"")</f>
        <v>46081</v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50" t="str">
        <f t="shared" si="9"/>
        <v>A(00-02)+06</v>
      </c>
      <c r="BE172" s="334"/>
      <c r="BF172" s="334"/>
      <c r="BG172" s="334"/>
      <c r="BI172" s="9" t="str">
        <f>IFERROR(INDEX('WIP-FDN'!$D$8:$D$279,MATCH(B172, 'WIP-FDN'!$B$8:$B$279,0)),"")</f>
        <v>SANDY WET</v>
      </c>
      <c r="BJ172" s="34" t="str">
        <v/>
      </c>
      <c r="BK172" s="34"/>
    </row>
    <row r="173" spans="1:63" s="93" customFormat="1" ht="17.5" x14ac:dyDescent="0.35">
      <c r="A173" s="347">
        <f t="shared" si="10"/>
        <v>154</v>
      </c>
      <c r="B173" s="30" t="s">
        <v>994</v>
      </c>
      <c r="C173" s="30" t="s">
        <v>853</v>
      </c>
      <c r="D173" s="56" t="s">
        <v>818</v>
      </c>
      <c r="E173" s="97">
        <v>404.1</v>
      </c>
      <c r="F173" s="97">
        <v>404.1</v>
      </c>
      <c r="G173" s="26" t="str">
        <f>IFERROR(INDEX('WIP-FDN'!$D$8:$D$279,MATCH('Master Sheet '!B173, 'WIP-FDN'!$B$8:$B$279,0)),"")</f>
        <v>SANDY WET</v>
      </c>
      <c r="H173" s="29"/>
      <c r="I173" s="27"/>
      <c r="J173" s="29"/>
      <c r="K173" s="29"/>
      <c r="L173" s="29"/>
      <c r="M173" s="26" t="s">
        <v>53</v>
      </c>
      <c r="N173" s="27" t="s">
        <v>172</v>
      </c>
      <c r="O173" s="94" t="s">
        <v>1109</v>
      </c>
      <c r="P173" s="26" t="s">
        <v>53</v>
      </c>
      <c r="Q173" s="27" t="s">
        <v>172</v>
      </c>
      <c r="R173" s="94" t="s">
        <v>1109</v>
      </c>
      <c r="S173" s="359" t="s">
        <v>53</v>
      </c>
      <c r="T173" s="27" t="s">
        <v>172</v>
      </c>
      <c r="U173" s="361" t="s">
        <v>1130</v>
      </c>
      <c r="V173" s="34"/>
      <c r="W173" s="29" t="str">
        <f t="array" ref="W173">IF((Y173&lt;&gt;"")*(Z173=""), "WIP", IF((Y173&lt;&gt;"")*(Z173&lt;&gt;""), "Completed", ""))</f>
        <v>Completed</v>
      </c>
      <c r="X173" s="9" t="str" cm="1">
        <f t="array" ref="X173">IFERROR(INDEX('WIP-FDN'!$E$8:$E$279, MATCH(1, ('WIP-FDN'!$B$8:$B$279='Master Sheet '!B173)*1, 0)), "")</f>
        <v>MS POWER-1</v>
      </c>
      <c r="Y173" s="81" cm="1">
        <f t="array" ref="Y173">IFERROR(IF(INDEX('WIP-FDN'!$G$8:$G$279, MATCH(1, ('WIP-FDN'!$B$8:$B$279=B173)*1, 0)) = "", "", INDEX('WIP-FDN'!$G$8:$G$279, MATCH(1, ('WIP-FDN'!$B$8:$B$279=B173)*1, 0))), "")</f>
        <v>45988</v>
      </c>
      <c r="Z173" s="81" cm="1">
        <f t="array" ref="Z173">IFERROR(IF(INDEX('WIP-FDN'!$H$8:$H$279, MATCH(1, ('WIP-FDN'!$B$8:$B$279=B173)*1, 0)) = "", "", INDEX('WIP-FDN'!$H$8:$H$279, MATCH(1, ('WIP-FDN'!$B$8:$B$279=B173)*1, 0))), "")</f>
        <v>46009</v>
      </c>
      <c r="AA173" s="29" t="str">
        <f t="array" ref="AA173">IF((AC173&lt;&gt;"")*(AD173=""), "WIP", IF((AC173&lt;&gt;"")*(AD173&lt;&gt;""), "Completed", ""))</f>
        <v>Completed</v>
      </c>
      <c r="AB173" s="9" t="str" cm="1">
        <f t="array" ref="AB173">IFERROR(INDEX('WIP-FDN'!$N$8:$N$279, MATCH(1, ('WIP-FDN'!$B$8:$B$279='Master Sheet '!B173)*1, 0)), "")</f>
        <v>MS POWER-1</v>
      </c>
      <c r="AC173" s="81" cm="1">
        <f t="array" ref="AC173">IFERROR(IF(INDEX('WIP-FDN'!$L$8:$L$279, MATCH(1, ('WIP-FDN'!$B$8:$B$279=B173)*1, 0)) = "", "", INDEX('WIP-FDN'!$L$8:$L$279, MATCH(1, ('WIP-FDN'!$B$8:$B$279=B173)*1, 0))), "")</f>
        <v>46011</v>
      </c>
      <c r="AD173" s="81" cm="1">
        <f t="array" ref="AD173">IFERROR(IF(INDEX('WIP-FDN'!$M$8:$M$279, MATCH(1, ('WIP-FDN'!$B$8:$B$279=B173)*1, 0)) = "", "", INDEX('WIP-FDN'!$M$8:$M$279, MATCH(1, ('WIP-FDN'!$B$8:$B$279=B173)*1, 0))), "")</f>
        <v>46011</v>
      </c>
      <c r="AE173" s="9" t="str">
        <f t="shared" si="11"/>
        <v/>
      </c>
      <c r="AF173" s="9" t="str">
        <f>IFERROR(INDEX('WIP-ERC'!$E$8:$E$275,MATCH(B173, 'WIP-ERC'!$B$8:$B$275,0)),"")</f>
        <v/>
      </c>
      <c r="AG173" s="81" t="str">
        <f>IFERROR(IF(INDEX('WIP-ERC'!$G$8:$G$275,MATCH(B173,'WIP-ERC'!$B$8:$B$275,0))="","",(INDEX('WIP-ERC'!$G$8:$G$275,MATCH(B173,'WIP-ERC'!$B$8:$B$275,0)))),"")</f>
        <v/>
      </c>
      <c r="AH173" s="81" t="str">
        <f>IFERROR(IF(INDEX('WIP-ERC'!$H$8:$H$275,MATCH(B173,'WIP-ERC'!$B$8:$B$275,0))="","",(INDEX('WIP-ERC'!$H$8:$H$275,MATCH(B173,'WIP-ERC'!$B$8:$B$275,0)))),"")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50" t="str">
        <f t="shared" si="9"/>
        <v>A(00-02)+06</v>
      </c>
      <c r="BE173" s="334"/>
      <c r="BF173" s="334"/>
      <c r="BG173" s="334"/>
      <c r="BI173" s="9" t="str">
        <f>IFERROR(INDEX('WIP-FDN'!$D$8:$D$279,MATCH(B173, 'WIP-FDN'!$B$8:$B$279,0)),"")</f>
        <v>SANDY WET</v>
      </c>
      <c r="BJ173" s="34" t="str">
        <v/>
      </c>
      <c r="BK173" s="34"/>
    </row>
    <row r="174" spans="1:63" s="93" customFormat="1" ht="17.5" x14ac:dyDescent="0.35">
      <c r="A174" s="347">
        <f t="shared" si="10"/>
        <v>155</v>
      </c>
      <c r="B174" s="30" t="s">
        <v>995</v>
      </c>
      <c r="C174" s="30" t="s">
        <v>853</v>
      </c>
      <c r="D174" s="56" t="s">
        <v>818</v>
      </c>
      <c r="E174" s="97">
        <v>410.5</v>
      </c>
      <c r="F174" s="97">
        <v>410.5</v>
      </c>
      <c r="G174" s="26" t="str">
        <f>IFERROR(INDEX('WIP-FDN'!$D$8:$D$279,MATCH('Master Sheet '!B174, 'WIP-FDN'!$B$8:$B$279,0)),"")</f>
        <v>SANDY WET</v>
      </c>
      <c r="H174" s="29"/>
      <c r="I174" s="27"/>
      <c r="J174" s="29"/>
      <c r="K174" s="29"/>
      <c r="L174" s="29"/>
      <c r="M174" s="26" t="s">
        <v>53</v>
      </c>
      <c r="N174" s="27" t="s">
        <v>172</v>
      </c>
      <c r="O174" s="94" t="s">
        <v>1109</v>
      </c>
      <c r="P174" s="26" t="s">
        <v>53</v>
      </c>
      <c r="Q174" s="27" t="s">
        <v>172</v>
      </c>
      <c r="R174" s="94" t="s">
        <v>1109</v>
      </c>
      <c r="S174" s="359" t="s">
        <v>53</v>
      </c>
      <c r="T174" s="27" t="s">
        <v>172</v>
      </c>
      <c r="U174" s="361" t="s">
        <v>1130</v>
      </c>
      <c r="V174" s="34"/>
      <c r="W174" s="29" t="str">
        <f t="array" ref="W174">IF((Y174&lt;&gt;"")*(Z174=""), "WIP", IF((Y174&lt;&gt;"")*(Z174&lt;&gt;""), "Completed", ""))</f>
        <v>Completed</v>
      </c>
      <c r="X174" s="9" t="str" cm="1">
        <f t="array" ref="X174">IFERROR(INDEX('WIP-FDN'!$E$8:$E$279, MATCH(1, ('WIP-FDN'!$B$8:$B$279='Master Sheet '!B174)*1, 0)), "")</f>
        <v>Malon Prasad Boro</v>
      </c>
      <c r="Y174" s="81" cm="1">
        <f t="array" ref="Y174">IFERROR(IF(INDEX('WIP-FDN'!$G$8:$G$279, MATCH(1, ('WIP-FDN'!$B$8:$B$279=B174)*1, 0)) = "", "", INDEX('WIP-FDN'!$G$8:$G$279, MATCH(1, ('WIP-FDN'!$B$8:$B$279=B174)*1, 0))), "")</f>
        <v>45953</v>
      </c>
      <c r="Z174" s="81" cm="1">
        <f t="array" ref="Z174">IFERROR(IF(INDEX('WIP-FDN'!$H$8:$H$279, MATCH(1, ('WIP-FDN'!$B$8:$B$279=B174)*1, 0)) = "", "", INDEX('WIP-FDN'!$H$8:$H$279, MATCH(1, ('WIP-FDN'!$B$8:$B$279=B174)*1, 0))), "")</f>
        <v>45976</v>
      </c>
      <c r="AA174" s="29" t="str">
        <f t="array" ref="AA174">IF((AC174&lt;&gt;"")*(AD174=""), "WIP", IF((AC174&lt;&gt;"")*(AD174&lt;&gt;""), "Completed", ""))</f>
        <v>Completed</v>
      </c>
      <c r="AB174" s="9" t="str" cm="1">
        <f t="array" ref="AB174">IFERROR(INDEX('WIP-FDN'!$N$8:$N$279, MATCH(1, ('WIP-FDN'!$B$8:$B$279='Master Sheet '!B174)*1, 0)), "")</f>
        <v>Malon Prasad Boro</v>
      </c>
      <c r="AC174" s="81" cm="1">
        <f t="array" ref="AC174">IFERROR(IF(INDEX('WIP-FDN'!$L$8:$L$279, MATCH(1, ('WIP-FDN'!$B$8:$B$279=B174)*1, 0)) = "", "", INDEX('WIP-FDN'!$L$8:$L$279, MATCH(1, ('WIP-FDN'!$B$8:$B$279=B174)*1, 0))), "")</f>
        <v>46030</v>
      </c>
      <c r="AD174" s="81" cm="1">
        <f t="array" ref="AD174">IFERROR(IF(INDEX('WIP-FDN'!$M$8:$M$279, MATCH(1, ('WIP-FDN'!$B$8:$B$279=B174)*1, 0)) = "", "", INDEX('WIP-FDN'!$M$8:$M$279, MATCH(1, ('WIP-FDN'!$B$8:$B$279=B174)*1, 0))), "")</f>
        <v>46030</v>
      </c>
      <c r="AE174" s="9" t="str">
        <f t="shared" si="11"/>
        <v/>
      </c>
      <c r="AF174" s="9" t="str">
        <f>IFERROR(INDEX('WIP-ERC'!$E$8:$E$275,MATCH(B174, 'WIP-ERC'!$B$8:$B$275,0)),"")</f>
        <v/>
      </c>
      <c r="AG174" s="81" t="str">
        <f>IFERROR(IF(INDEX('WIP-ERC'!$G$8:$G$275,MATCH(B174,'WIP-ERC'!$B$8:$B$275,0))="","",(INDEX('WIP-ERC'!$G$8:$G$275,MATCH(B174,'WIP-ERC'!$B$8:$B$275,0)))),"")</f>
        <v/>
      </c>
      <c r="AH174" s="81" t="str">
        <f>IFERROR(IF(INDEX('WIP-ERC'!$H$8:$H$275,MATCH(B174,'WIP-ERC'!$B$8:$B$275,0))="","",(INDEX('WIP-ERC'!$H$8:$H$275,MATCH(B174,'WIP-ERC'!$B$8:$B$275,0)))),"")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50" t="str">
        <f t="shared" si="9"/>
        <v>A(00-02)+06</v>
      </c>
      <c r="BE174" s="334"/>
      <c r="BF174" s="334"/>
      <c r="BG174" s="334"/>
      <c r="BI174" s="9" t="str">
        <f>IFERROR(INDEX('WIP-FDN'!$D$8:$D$279,MATCH(B174, 'WIP-FDN'!$B$8:$B$279,0)),"")</f>
        <v>SANDY WET</v>
      </c>
      <c r="BJ174" s="34" t="str">
        <v/>
      </c>
      <c r="BK174" s="34"/>
    </row>
    <row r="175" spans="1:63" s="93" customFormat="1" ht="17.5" x14ac:dyDescent="0.35">
      <c r="A175" s="347">
        <f t="shared" si="10"/>
        <v>156</v>
      </c>
      <c r="B175" s="30" t="s">
        <v>996</v>
      </c>
      <c r="C175" s="30" t="s">
        <v>853</v>
      </c>
      <c r="D175" s="56" t="s">
        <v>818</v>
      </c>
      <c r="E175" s="97">
        <v>395.6</v>
      </c>
      <c r="F175" s="97">
        <v>395.6</v>
      </c>
      <c r="G175" s="26" t="str">
        <f>IFERROR(INDEX('WIP-FDN'!$D$8:$D$279,MATCH('Master Sheet '!B175, 'WIP-FDN'!$B$8:$B$279,0)),"")</f>
        <v/>
      </c>
      <c r="H175" s="29"/>
      <c r="I175" s="27"/>
      <c r="J175" s="29"/>
      <c r="K175" s="29"/>
      <c r="L175" s="29"/>
      <c r="M175" s="26" t="s">
        <v>53</v>
      </c>
      <c r="N175" s="27" t="s">
        <v>172</v>
      </c>
      <c r="O175" s="94" t="s">
        <v>1109</v>
      </c>
      <c r="P175" s="26" t="s">
        <v>53</v>
      </c>
      <c r="Q175" s="27" t="s">
        <v>172</v>
      </c>
      <c r="R175" s="94" t="s">
        <v>1109</v>
      </c>
      <c r="S175" s="359" t="s">
        <v>53</v>
      </c>
      <c r="T175" s="27" t="s">
        <v>172</v>
      </c>
      <c r="U175" s="361" t="s">
        <v>1130</v>
      </c>
      <c r="V175" s="34"/>
      <c r="W175" s="29" t="str">
        <f t="array" ref="W175">IF((Y175&lt;&gt;"")*(Z175=""), "WIP", IF((Y175&lt;&gt;"")*(Z175&lt;&gt;""), "Completed", ""))</f>
        <v/>
      </c>
      <c r="X175" s="9" t="str" cm="1">
        <f t="array" ref="X175">IFERROR(INDEX('WIP-FDN'!$E$8:$E$279, MATCH(1, ('WIP-FDN'!$B$8:$B$279='Master Sheet '!B175)*1, 0)), "")</f>
        <v/>
      </c>
      <c r="Y175" s="81" t="str" cm="1">
        <f t="array" ref="Y175">IFERROR(IF(INDEX('WIP-FDN'!$G$8:$G$279, MATCH(1, ('WIP-FDN'!$B$8:$B$279=B175)*1, 0)) = "", "", INDEX('WIP-FDN'!$G$8:$G$279, MATCH(1, ('WIP-FDN'!$B$8:$B$279=B175)*1, 0))), "")</f>
        <v/>
      </c>
      <c r="Z175" s="81" t="str" cm="1">
        <f t="array" ref="Z175">IFERROR(IF(INDEX('WIP-FDN'!$H$8:$H$279, MATCH(1, ('WIP-FDN'!$B$8:$B$279=B175)*1, 0)) = "", "", INDEX('WIP-FDN'!$H$8:$H$279, MATCH(1, ('WIP-FDN'!$B$8:$B$279=B175)*1, 0))), "")</f>
        <v/>
      </c>
      <c r="AA175" s="29" t="str">
        <f t="array" ref="AA175">IF((AC175&lt;&gt;"")*(AD175=""), "WIP", IF((AC175&lt;&gt;"")*(AD175&lt;&gt;""), "Completed", ""))</f>
        <v/>
      </c>
      <c r="AB175" s="9" t="str" cm="1">
        <f t="array" ref="AB175">IFERROR(INDEX('WIP-FDN'!$N$8:$N$279, MATCH(1, ('WIP-FDN'!$B$8:$B$279='Master Sheet '!B175)*1, 0)), "")</f>
        <v/>
      </c>
      <c r="AC175" s="81" t="str" cm="1">
        <f t="array" ref="AC175">IFERROR(IF(INDEX('WIP-FDN'!$L$8:$L$279, MATCH(1, ('WIP-FDN'!$B$8:$B$279=B175)*1, 0)) = "", "", INDEX('WIP-FDN'!$L$8:$L$279, MATCH(1, ('WIP-FDN'!$B$8:$B$279=B175)*1, 0))), "")</f>
        <v/>
      </c>
      <c r="AD175" s="81" t="str" cm="1">
        <f t="array" ref="AD175">IFERROR(IF(INDEX('WIP-FDN'!$M$8:$M$279, MATCH(1, ('WIP-FDN'!$B$8:$B$279=B175)*1, 0)) = "", "", INDEX('WIP-FDN'!$M$8:$M$279, MATCH(1, ('WIP-FDN'!$B$8:$B$279=B175)*1, 0))), "")</f>
        <v/>
      </c>
      <c r="AE175" s="9" t="str">
        <f t="shared" si="11"/>
        <v/>
      </c>
      <c r="AF175" s="9" t="str">
        <f>IFERROR(INDEX('WIP-ERC'!$E$8:$E$275,MATCH(B175, 'WIP-ERC'!$B$8:$B$275,0)),"")</f>
        <v/>
      </c>
      <c r="AG175" s="81" t="str">
        <f>IFERROR(IF(INDEX('WIP-ERC'!$G$8:$G$275,MATCH(B175,'WIP-ERC'!$B$8:$B$275,0))="","",(INDEX('WIP-ERC'!$G$8:$G$275,MATCH(B175,'WIP-ERC'!$B$8:$B$275,0)))),"")</f>
        <v/>
      </c>
      <c r="AH175" s="81" t="str">
        <f>IFERROR(IF(INDEX('WIP-ERC'!$H$8:$H$275,MATCH(B175,'WIP-ERC'!$B$8:$B$275,0))="","",(INDEX('WIP-ERC'!$H$8:$H$275,MATCH(B175,'WIP-ERC'!$B$8:$B$275,0)))),"")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50" t="str">
        <f t="shared" si="9"/>
        <v>A(00-02)+06</v>
      </c>
      <c r="BE175" s="334"/>
      <c r="BF175" s="334"/>
      <c r="BG175" s="334"/>
      <c r="BI175" s="9" t="str">
        <f>IFERROR(INDEX('WIP-FDN'!$D$8:$D$279,MATCH(B175, 'WIP-FDN'!$B$8:$B$279,0)),"")</f>
        <v/>
      </c>
      <c r="BJ175" s="34" t="str">
        <v/>
      </c>
      <c r="BK175" s="34"/>
    </row>
    <row r="176" spans="1:63" s="93" customFormat="1" ht="17.5" x14ac:dyDescent="0.35">
      <c r="A176" s="347">
        <f t="shared" si="10"/>
        <v>157</v>
      </c>
      <c r="B176" s="30" t="s">
        <v>997</v>
      </c>
      <c r="C176" s="30" t="s">
        <v>817</v>
      </c>
      <c r="D176" s="56" t="s">
        <v>998</v>
      </c>
      <c r="E176" s="97">
        <v>352.9</v>
      </c>
      <c r="F176" s="97">
        <v>352.9</v>
      </c>
      <c r="G176" s="26" t="str">
        <f>IFERROR(INDEX('WIP-FDN'!$D$8:$D$279,MATCH('Master Sheet '!B176, 'WIP-FDN'!$B$8:$B$279,0)),"")</f>
        <v>SANDY WET</v>
      </c>
      <c r="H176" s="29">
        <v>1</v>
      </c>
      <c r="I176" s="27"/>
      <c r="J176" s="29"/>
      <c r="K176" s="29"/>
      <c r="L176" s="29"/>
      <c r="M176" s="26" t="s">
        <v>53</v>
      </c>
      <c r="N176" s="27" t="s">
        <v>172</v>
      </c>
      <c r="O176" s="94" t="s">
        <v>1109</v>
      </c>
      <c r="P176" s="26" t="s">
        <v>53</v>
      </c>
      <c r="Q176" s="27" t="s">
        <v>172</v>
      </c>
      <c r="R176" s="94" t="s">
        <v>1109</v>
      </c>
      <c r="S176" s="359" t="s">
        <v>53</v>
      </c>
      <c r="T176" s="27" t="s">
        <v>172</v>
      </c>
      <c r="U176" s="361" t="s">
        <v>1130</v>
      </c>
      <c r="V176" s="34"/>
      <c r="W176" s="29" t="str">
        <f t="array" ref="W176">IF((Y176&lt;&gt;"")*(Z176=""), "WIP", IF((Y176&lt;&gt;"")*(Z176&lt;&gt;""), "Completed", ""))</f>
        <v>Completed</v>
      </c>
      <c r="X176" s="9" t="str" cm="1">
        <f t="array" ref="X176">IFERROR(INDEX('WIP-FDN'!$E$8:$E$279, MATCH(1, ('WIP-FDN'!$B$8:$B$279='Master Sheet '!B176)*1, 0)), "")</f>
        <v>Eastern Construction</v>
      </c>
      <c r="Y176" s="81" cm="1">
        <f t="array" ref="Y176">IFERROR(IF(INDEX('WIP-FDN'!$G$8:$G$279, MATCH(1, ('WIP-FDN'!$B$8:$B$279=B176)*1, 0)) = "", "", INDEX('WIP-FDN'!$G$8:$G$279, MATCH(1, ('WIP-FDN'!$B$8:$B$279=B176)*1, 0))), "")</f>
        <v>46013</v>
      </c>
      <c r="Z176" s="81" cm="1">
        <f t="array" ref="Z176">IFERROR(IF(INDEX('WIP-FDN'!$H$8:$H$279, MATCH(1, ('WIP-FDN'!$B$8:$B$279=B176)*1, 0)) = "", "", INDEX('WIP-FDN'!$H$8:$H$279, MATCH(1, ('WIP-FDN'!$B$8:$B$279=B176)*1, 0))), "")</f>
        <v>46037</v>
      </c>
      <c r="AA176" s="29" t="str">
        <f t="array" ref="AA176">IF((AC176&lt;&gt;"")*(AD176=""), "WIP", IF((AC176&lt;&gt;"")*(AD176&lt;&gt;""), "Completed", ""))</f>
        <v>Completed</v>
      </c>
      <c r="AB176" s="9" t="str" cm="1">
        <f t="array" ref="AB176">IFERROR(INDEX('WIP-FDN'!$N$8:$N$279, MATCH(1, ('WIP-FDN'!$B$8:$B$279='Master Sheet '!B176)*1, 0)), "")</f>
        <v>Eastern Construction</v>
      </c>
      <c r="AC176" s="81" cm="1">
        <f t="array" ref="AC176">IFERROR(IF(INDEX('WIP-FDN'!$L$8:$L$279, MATCH(1, ('WIP-FDN'!$B$8:$B$279=B176)*1, 0)) = "", "", INDEX('WIP-FDN'!$L$8:$L$279, MATCH(1, ('WIP-FDN'!$B$8:$B$279=B176)*1, 0))), "")</f>
        <v>46039</v>
      </c>
      <c r="AD176" s="81" cm="1">
        <f t="array" ref="AD176">IFERROR(IF(INDEX('WIP-FDN'!$M$8:$M$279, MATCH(1, ('WIP-FDN'!$B$8:$B$279=B176)*1, 0)) = "", "", INDEX('WIP-FDN'!$M$8:$M$279, MATCH(1, ('WIP-FDN'!$B$8:$B$279=B176)*1, 0))), "")</f>
        <v>46039</v>
      </c>
      <c r="AE176" s="9" t="str">
        <f t="shared" si="11"/>
        <v/>
      </c>
      <c r="AF176" s="9" t="str">
        <f>IFERROR(INDEX('WIP-ERC'!$E$8:$E$275,MATCH(B176, 'WIP-ERC'!$B$8:$B$275,0)),"")</f>
        <v/>
      </c>
      <c r="AG176" s="81" t="str">
        <f>IFERROR(IF(INDEX('WIP-ERC'!$G$8:$G$275,MATCH(B176,'WIP-ERC'!$B$8:$B$275,0))="","",(INDEX('WIP-ERC'!$G$8:$G$275,MATCH(B176,'WIP-ERC'!$B$8:$B$275,0)))),"")</f>
        <v/>
      </c>
      <c r="AH176" s="81" t="str">
        <f>IFERROR(IF(INDEX('WIP-ERC'!$H$8:$H$275,MATCH(B176,'WIP-ERC'!$B$8:$B$275,0))="","",(INDEX('WIP-ERC'!$H$8:$H$275,MATCH(B176,'WIP-ERC'!$B$8:$B$275,0)))),"")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50" t="str">
        <f t="shared" si="9"/>
        <v>C(15-30)+00_1RC</v>
      </c>
      <c r="BE176" s="334"/>
      <c r="BF176" s="334"/>
      <c r="BG176" s="334"/>
      <c r="BI176" s="9" t="str">
        <f>IFERROR(INDEX('WIP-FDN'!$D$8:$D$279,MATCH(B176, 'WIP-FDN'!$B$8:$B$279,0)),"")</f>
        <v>SANDY WET</v>
      </c>
      <c r="BJ176" s="34" t="str">
        <v/>
      </c>
      <c r="BK176" s="34"/>
    </row>
    <row r="177" spans="1:63" s="93" customFormat="1" ht="17.5" x14ac:dyDescent="0.35">
      <c r="A177" s="347">
        <f t="shared" si="10"/>
        <v>158</v>
      </c>
      <c r="B177" s="30" t="s">
        <v>264</v>
      </c>
      <c r="C177" s="30" t="s">
        <v>838</v>
      </c>
      <c r="D177" s="56" t="s">
        <v>818</v>
      </c>
      <c r="E177" s="97">
        <v>386</v>
      </c>
      <c r="F177" s="97">
        <v>386</v>
      </c>
      <c r="G177" s="26" t="str">
        <f>IFERROR(INDEX('WIP-FDN'!$D$8:$D$279,MATCH('Master Sheet '!B177, 'WIP-FDN'!$B$8:$B$279,0)),"")</f>
        <v>SANDY WET</v>
      </c>
      <c r="H177" s="29"/>
      <c r="I177" s="27"/>
      <c r="J177" s="29"/>
      <c r="K177" s="29"/>
      <c r="L177" s="29"/>
      <c r="M177" s="26" t="s">
        <v>53</v>
      </c>
      <c r="N177" s="27" t="s">
        <v>172</v>
      </c>
      <c r="O177" s="94" t="s">
        <v>1109</v>
      </c>
      <c r="P177" s="26" t="s">
        <v>53</v>
      </c>
      <c r="Q177" s="27" t="s">
        <v>172</v>
      </c>
      <c r="R177" s="94" t="s">
        <v>1109</v>
      </c>
      <c r="S177" s="359" t="s">
        <v>53</v>
      </c>
      <c r="T177" s="27" t="s">
        <v>172</v>
      </c>
      <c r="U177" s="361" t="s">
        <v>1130</v>
      </c>
      <c r="V177" s="34"/>
      <c r="W177" s="29" t="str">
        <f t="array" ref="W177">IF((Y177&lt;&gt;"")*(Z177=""), "WIP", IF((Y177&lt;&gt;"")*(Z177&lt;&gt;""), "Completed", ""))</f>
        <v>Completed</v>
      </c>
      <c r="X177" s="9" t="str" cm="1">
        <f t="array" ref="X177">IFERROR(INDEX('WIP-FDN'!$E$8:$E$279, MATCH(1, ('WIP-FDN'!$B$8:$B$279='Master Sheet '!B177)*1, 0)), "")</f>
        <v>Malboan Boro</v>
      </c>
      <c r="Y177" s="81" cm="1">
        <f t="array" ref="Y177">IFERROR(IF(INDEX('WIP-FDN'!$G$8:$G$279, MATCH(1, ('WIP-FDN'!$B$8:$B$279=B177)*1, 0)) = "", "", INDEX('WIP-FDN'!$G$8:$G$279, MATCH(1, ('WIP-FDN'!$B$8:$B$279=B177)*1, 0))), "")</f>
        <v>46040</v>
      </c>
      <c r="Z177" s="81" cm="1">
        <f t="array" ref="Z177">IFERROR(IF(INDEX('WIP-FDN'!$H$8:$H$279, MATCH(1, ('WIP-FDN'!$B$8:$B$279=B177)*1, 0)) = "", "", INDEX('WIP-FDN'!$H$8:$H$279, MATCH(1, ('WIP-FDN'!$B$8:$B$279=B177)*1, 0))), "")</f>
        <v>46058</v>
      </c>
      <c r="AA177" s="29" t="str">
        <f t="array" ref="AA177">IF((AC177&lt;&gt;"")*(AD177=""), "WIP", IF((AC177&lt;&gt;"")*(AD177&lt;&gt;""), "Completed", ""))</f>
        <v>Completed</v>
      </c>
      <c r="AB177" s="9" t="str" cm="1">
        <f t="array" ref="AB177">IFERROR(INDEX('WIP-FDN'!$N$8:$N$279, MATCH(1, ('WIP-FDN'!$B$8:$B$279='Master Sheet '!B177)*1, 0)), "")</f>
        <v>Malboan Boro</v>
      </c>
      <c r="AC177" s="81" cm="1">
        <f t="array" ref="AC177">IFERROR(IF(INDEX('WIP-FDN'!$L$8:$L$279, MATCH(1, ('WIP-FDN'!$B$8:$B$279=B177)*1, 0)) = "", "", INDEX('WIP-FDN'!$L$8:$L$279, MATCH(1, ('WIP-FDN'!$B$8:$B$279=B177)*1, 0))), "")</f>
        <v>46059</v>
      </c>
      <c r="AD177" s="81" cm="1">
        <f t="array" ref="AD177">IFERROR(IF(INDEX('WIP-FDN'!$M$8:$M$279, MATCH(1, ('WIP-FDN'!$B$8:$B$279=B177)*1, 0)) = "", "", INDEX('WIP-FDN'!$M$8:$M$279, MATCH(1, ('WIP-FDN'!$B$8:$B$279=B177)*1, 0))), "")</f>
        <v>46059</v>
      </c>
      <c r="AE177" s="9" t="str">
        <f t="shared" si="11"/>
        <v/>
      </c>
      <c r="AF177" s="9" t="str">
        <f>IFERROR(INDEX('WIP-ERC'!$E$8:$E$275,MATCH(B177, 'WIP-ERC'!$B$8:$B$275,0)),"")</f>
        <v/>
      </c>
      <c r="AG177" s="81" t="str">
        <f>IFERROR(IF(INDEX('WIP-ERC'!$G$8:$G$275,MATCH(B177,'WIP-ERC'!$B$8:$B$275,0))="","",(INDEX('WIP-ERC'!$G$8:$G$275,MATCH(B177,'WIP-ERC'!$B$8:$B$275,0)))),"")</f>
        <v/>
      </c>
      <c r="AH177" s="81" t="str">
        <f>IFERROR(IF(INDEX('WIP-ERC'!$H$8:$H$275,MATCH(B177,'WIP-ERC'!$B$8:$B$275,0))="","",(INDEX('WIP-ERC'!$H$8:$H$275,MATCH(B177,'WIP-ERC'!$B$8:$B$275,0)))),"")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50" t="str">
        <f t="shared" si="9"/>
        <v>A(00-02)+03</v>
      </c>
      <c r="BE177" s="334"/>
      <c r="BF177" s="334"/>
      <c r="BG177" s="334"/>
      <c r="BI177" s="9" t="str">
        <f>IFERROR(INDEX('WIP-FDN'!$D$8:$D$279,MATCH(B177, 'WIP-FDN'!$B$8:$B$279,0)),"")</f>
        <v>SANDY WET</v>
      </c>
      <c r="BJ177" s="34" t="str">
        <v/>
      </c>
      <c r="BK177" s="34"/>
    </row>
    <row r="178" spans="1:63" s="93" customFormat="1" ht="17.5" x14ac:dyDescent="0.35">
      <c r="A178" s="347">
        <f t="shared" si="10"/>
        <v>159</v>
      </c>
      <c r="B178" s="30" t="s">
        <v>265</v>
      </c>
      <c r="C178" s="30" t="s">
        <v>823</v>
      </c>
      <c r="D178" s="56" t="s">
        <v>818</v>
      </c>
      <c r="E178" s="97">
        <v>390</v>
      </c>
      <c r="F178" s="97">
        <v>390</v>
      </c>
      <c r="G178" s="26" t="str">
        <f>IFERROR(INDEX('WIP-FDN'!$D$8:$D$279,MATCH('Master Sheet '!B178, 'WIP-FDN'!$B$8:$B$279,0)),"")</f>
        <v/>
      </c>
      <c r="H178" s="29"/>
      <c r="I178" s="27"/>
      <c r="J178" s="29"/>
      <c r="K178" s="29"/>
      <c r="L178" s="29"/>
      <c r="M178" s="26" t="s">
        <v>53</v>
      </c>
      <c r="N178" s="27" t="s">
        <v>172</v>
      </c>
      <c r="O178" s="94" t="s">
        <v>1109</v>
      </c>
      <c r="P178" s="26" t="s">
        <v>53</v>
      </c>
      <c r="Q178" s="27" t="s">
        <v>172</v>
      </c>
      <c r="R178" s="94" t="s">
        <v>1109</v>
      </c>
      <c r="S178" s="359" t="s">
        <v>53</v>
      </c>
      <c r="T178" s="27" t="s">
        <v>172</v>
      </c>
      <c r="U178" s="361" t="s">
        <v>1130</v>
      </c>
      <c r="V178" s="34"/>
      <c r="W178" s="29" t="str">
        <f t="array" ref="W178">IF((Y178&lt;&gt;"")*(Z178=""), "WIP", IF((Y178&lt;&gt;"")*(Z178&lt;&gt;""), "Completed", ""))</f>
        <v/>
      </c>
      <c r="X178" s="9" t="str" cm="1">
        <f t="array" ref="X178">IFERROR(INDEX('WIP-FDN'!$E$8:$E$279, MATCH(1, ('WIP-FDN'!$B$8:$B$279='Master Sheet '!B178)*1, 0)), "")</f>
        <v/>
      </c>
      <c r="Y178" s="81" t="str" cm="1">
        <f t="array" ref="Y178">IFERROR(IF(INDEX('WIP-FDN'!$G$8:$G$279, MATCH(1, ('WIP-FDN'!$B$8:$B$279=B178)*1, 0)) = "", "", INDEX('WIP-FDN'!$G$8:$G$279, MATCH(1, ('WIP-FDN'!$B$8:$B$279=B178)*1, 0))), "")</f>
        <v/>
      </c>
      <c r="Z178" s="81" t="str" cm="1">
        <f t="array" ref="Z178">IFERROR(IF(INDEX('WIP-FDN'!$H$8:$H$279, MATCH(1, ('WIP-FDN'!$B$8:$B$279=B178)*1, 0)) = "", "", INDEX('WIP-FDN'!$H$8:$H$279, MATCH(1, ('WIP-FDN'!$B$8:$B$279=B178)*1, 0))), "")</f>
        <v/>
      </c>
      <c r="AA178" s="29" t="str">
        <f t="array" ref="AA178">IF((AC178&lt;&gt;"")*(AD178=""), "WIP", IF((AC178&lt;&gt;"")*(AD178&lt;&gt;""), "Completed", ""))</f>
        <v/>
      </c>
      <c r="AB178" s="9" t="str" cm="1">
        <f t="array" ref="AB178">IFERROR(INDEX('WIP-FDN'!$N$8:$N$279, MATCH(1, ('WIP-FDN'!$B$8:$B$279='Master Sheet '!B178)*1, 0)), "")</f>
        <v/>
      </c>
      <c r="AC178" s="81" t="str" cm="1">
        <f t="array" ref="AC178">IFERROR(IF(INDEX('WIP-FDN'!$L$8:$L$279, MATCH(1, ('WIP-FDN'!$B$8:$B$279=B178)*1, 0)) = "", "", INDEX('WIP-FDN'!$L$8:$L$279, MATCH(1, ('WIP-FDN'!$B$8:$B$279=B178)*1, 0))), "")</f>
        <v/>
      </c>
      <c r="AD178" s="81" t="str" cm="1">
        <f t="array" ref="AD178">IFERROR(IF(INDEX('WIP-FDN'!$M$8:$M$279, MATCH(1, ('WIP-FDN'!$B$8:$B$279=B178)*1, 0)) = "", "", INDEX('WIP-FDN'!$M$8:$M$279, MATCH(1, ('WIP-FDN'!$B$8:$B$279=B178)*1, 0))), "")</f>
        <v/>
      </c>
      <c r="AE178" s="9" t="str">
        <f t="shared" si="11"/>
        <v/>
      </c>
      <c r="AF178" s="9" t="str">
        <f>IFERROR(INDEX('WIP-ERC'!$E$8:$E$275,MATCH(B178, 'WIP-ERC'!$B$8:$B$275,0)),"")</f>
        <v/>
      </c>
      <c r="AG178" s="81" t="str">
        <f>IFERROR(IF(INDEX('WIP-ERC'!$G$8:$G$275,MATCH(B178,'WIP-ERC'!$B$8:$B$275,0))="","",(INDEX('WIP-ERC'!$G$8:$G$275,MATCH(B178,'WIP-ERC'!$B$8:$B$275,0)))),"")</f>
        <v/>
      </c>
      <c r="AH178" s="81" t="str">
        <f>IFERROR(IF(INDEX('WIP-ERC'!$H$8:$H$275,MATCH(B178,'WIP-ERC'!$B$8:$B$275,0))="","",(INDEX('WIP-ERC'!$H$8:$H$275,MATCH(B178,'WIP-ERC'!$B$8:$B$275,0)))),"")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50" t="str">
        <f t="shared" si="9"/>
        <v>A(00-02)+00</v>
      </c>
      <c r="BE178" s="334"/>
      <c r="BF178" s="334"/>
      <c r="BG178" s="334"/>
      <c r="BI178" s="9" t="str">
        <f>IFERROR(INDEX('WIP-FDN'!$D$8:$D$279,MATCH(B178, 'WIP-FDN'!$B$8:$B$279,0)),"")</f>
        <v/>
      </c>
      <c r="BJ178" s="34" t="str">
        <v/>
      </c>
      <c r="BK178" s="34"/>
    </row>
    <row r="179" spans="1:63" s="93" customFormat="1" ht="17.5" x14ac:dyDescent="0.35">
      <c r="A179" s="347">
        <f t="shared" si="10"/>
        <v>160</v>
      </c>
      <c r="B179" s="30" t="s">
        <v>266</v>
      </c>
      <c r="C179" s="30" t="s">
        <v>838</v>
      </c>
      <c r="D179" s="56" t="s">
        <v>818</v>
      </c>
      <c r="E179" s="97">
        <v>379</v>
      </c>
      <c r="F179" s="97">
        <v>379</v>
      </c>
      <c r="G179" s="26" t="str">
        <f>IFERROR(INDEX('WIP-FDN'!$D$8:$D$279,MATCH('Master Sheet '!B179, 'WIP-FDN'!$B$8:$B$279,0)),"")</f>
        <v>SANDY PS</v>
      </c>
      <c r="H179" s="29"/>
      <c r="I179" s="27"/>
      <c r="J179" s="29"/>
      <c r="K179" s="27"/>
      <c r="L179" s="94"/>
      <c r="M179" s="26" t="s">
        <v>53</v>
      </c>
      <c r="N179" s="27" t="s">
        <v>172</v>
      </c>
      <c r="O179" s="94" t="s">
        <v>1109</v>
      </c>
      <c r="P179" s="26" t="s">
        <v>53</v>
      </c>
      <c r="Q179" s="27" t="s">
        <v>172</v>
      </c>
      <c r="R179" s="94" t="s">
        <v>1109</v>
      </c>
      <c r="S179" s="359" t="s">
        <v>53</v>
      </c>
      <c r="T179" s="27" t="s">
        <v>172</v>
      </c>
      <c r="U179" s="361" t="s">
        <v>1130</v>
      </c>
      <c r="V179" s="34"/>
      <c r="W179" s="29" t="str">
        <f t="array" ref="W179">IF((Y179&lt;&gt;"")*(Z179=""), "WIP", IF((Y179&lt;&gt;"")*(Z179&lt;&gt;""), "Completed", ""))</f>
        <v>Completed</v>
      </c>
      <c r="X179" s="9" t="str" cm="1">
        <f t="array" ref="X179">IFERROR(INDEX('WIP-FDN'!$E$8:$E$279, MATCH(1, ('WIP-FDN'!$B$8:$B$279='Master Sheet '!B179)*1, 0)), "")</f>
        <v>Malboan Boro</v>
      </c>
      <c r="Y179" s="81" cm="1">
        <f t="array" ref="Y179">IFERROR(IF(INDEX('WIP-FDN'!$G$8:$G$279, MATCH(1, ('WIP-FDN'!$B$8:$B$279=B179)*1, 0)) = "", "", INDEX('WIP-FDN'!$G$8:$G$279, MATCH(1, ('WIP-FDN'!$B$8:$B$279=B179)*1, 0))), "")</f>
        <v>46022</v>
      </c>
      <c r="Z179" s="81" cm="1">
        <f t="array" ref="Z179">IFERROR(IF(INDEX('WIP-FDN'!$H$8:$H$279, MATCH(1, ('WIP-FDN'!$B$8:$B$279=B179)*1, 0)) = "", "", INDEX('WIP-FDN'!$H$8:$H$279, MATCH(1, ('WIP-FDN'!$B$8:$B$279=B179)*1, 0))), "")</f>
        <v>46033</v>
      </c>
      <c r="AA179" s="29" t="str">
        <f t="array" ref="AA179">IF((AC179&lt;&gt;"")*(AD179=""), "WIP", IF((AC179&lt;&gt;"")*(AD179&lt;&gt;""), "Completed", ""))</f>
        <v>Completed</v>
      </c>
      <c r="AB179" s="9" t="str" cm="1">
        <f t="array" ref="AB179">IFERROR(INDEX('WIP-FDN'!$N$8:$N$279, MATCH(1, ('WIP-FDN'!$B$8:$B$279='Master Sheet '!B179)*1, 0)), "")</f>
        <v>MALBOAN BORO</v>
      </c>
      <c r="AC179" s="81" cm="1">
        <f t="array" ref="AC179">IFERROR(IF(INDEX('WIP-FDN'!$L$8:$L$279, MATCH(1, ('WIP-FDN'!$B$8:$B$279=B179)*1, 0)) = "", "", INDEX('WIP-FDN'!$L$8:$L$279, MATCH(1, ('WIP-FDN'!$B$8:$B$279=B179)*1, 0))), "")</f>
        <v>46034</v>
      </c>
      <c r="AD179" s="81" cm="1">
        <f t="array" ref="AD179">IFERROR(IF(INDEX('WIP-FDN'!$M$8:$M$279, MATCH(1, ('WIP-FDN'!$B$8:$B$279=B179)*1, 0)) = "", "", INDEX('WIP-FDN'!$M$8:$M$279, MATCH(1, ('WIP-FDN'!$B$8:$B$279=B179)*1, 0))), "")</f>
        <v>46034</v>
      </c>
      <c r="AE179" s="9" t="str">
        <f t="shared" si="11"/>
        <v>Completed</v>
      </c>
      <c r="AF179" s="9" t="str">
        <f>IFERROR(INDEX('WIP-ERC'!$E$8:$E$275,MATCH(B179, 'WIP-ERC'!$B$8:$B$275,0)),"")</f>
        <v>Ratul Ali</v>
      </c>
      <c r="AG179" s="81">
        <f>IFERROR(IF(INDEX('WIP-ERC'!$G$8:$G$275,MATCH(B179,'WIP-ERC'!$B$8:$B$275,0))="","",(INDEX('WIP-ERC'!$G$8:$G$275,MATCH(B179,'WIP-ERC'!$B$8:$B$275,0)))),"")</f>
        <v>46081</v>
      </c>
      <c r="AH179" s="81">
        <f>IFERROR(IF(INDEX('WIP-ERC'!$H$8:$H$275,MATCH(B179,'WIP-ERC'!$B$8:$B$275,0))="","",(INDEX('WIP-ERC'!$H$8:$H$275,MATCH(B179,'WIP-ERC'!$B$8:$B$275,0)))),"")</f>
        <v>46087</v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50" t="str">
        <f t="shared" si="9"/>
        <v>A(00-02)+03</v>
      </c>
      <c r="BE179" s="334"/>
      <c r="BF179" s="334"/>
      <c r="BG179" s="334"/>
      <c r="BI179" s="9" t="str">
        <f>IFERROR(INDEX('WIP-FDN'!$D$8:$D$279,MATCH(B179, 'WIP-FDN'!$B$8:$B$279,0)),"")</f>
        <v>SANDY PS</v>
      </c>
      <c r="BJ179" s="34" t="str">
        <v/>
      </c>
      <c r="BK179" s="34"/>
    </row>
    <row r="180" spans="1:63" s="93" customFormat="1" ht="17.5" x14ac:dyDescent="0.35">
      <c r="A180" s="347">
        <f t="shared" si="10"/>
        <v>161</v>
      </c>
      <c r="B180" s="30" t="s">
        <v>999</v>
      </c>
      <c r="C180" s="30" t="s">
        <v>933</v>
      </c>
      <c r="D180" s="56" t="s">
        <v>1000</v>
      </c>
      <c r="E180" s="97">
        <v>415</v>
      </c>
      <c r="F180" s="97">
        <v>415</v>
      </c>
      <c r="G180" s="26" t="str">
        <f>IFERROR(INDEX('WIP-FDN'!$D$8:$D$279,MATCH('Master Sheet '!B180, 'WIP-FDN'!$B$8:$B$279,0)),"")</f>
        <v>SANDY WET</v>
      </c>
      <c r="H180" s="29"/>
      <c r="I180" s="27"/>
      <c r="J180" s="29"/>
      <c r="K180" s="29"/>
      <c r="L180" s="29"/>
      <c r="M180" s="26" t="s">
        <v>53</v>
      </c>
      <c r="N180" s="27" t="s">
        <v>172</v>
      </c>
      <c r="O180" s="94" t="s">
        <v>1109</v>
      </c>
      <c r="P180" s="26" t="s">
        <v>53</v>
      </c>
      <c r="Q180" s="27" t="s">
        <v>172</v>
      </c>
      <c r="R180" s="94" t="s">
        <v>1109</v>
      </c>
      <c r="S180" s="359" t="s">
        <v>53</v>
      </c>
      <c r="T180" s="27" t="s">
        <v>172</v>
      </c>
      <c r="U180" s="361" t="s">
        <v>1130</v>
      </c>
      <c r="V180" s="34"/>
      <c r="W180" s="29" t="str">
        <f t="array" ref="W180">IF((Y180&lt;&gt;"")*(Z180=""), "WIP", IF((Y180&lt;&gt;"")*(Z180&lt;&gt;""), "Completed", ""))</f>
        <v>Completed</v>
      </c>
      <c r="X180" s="9" t="str" cm="1">
        <f t="array" ref="X180">IFERROR(INDEX('WIP-FDN'!$E$8:$E$279, MATCH(1, ('WIP-FDN'!$B$8:$B$279='Master Sheet '!B180)*1, 0)), "")</f>
        <v>Malboan Boro</v>
      </c>
      <c r="Y180" s="81" cm="1">
        <f t="array" ref="Y180">IFERROR(IF(INDEX('WIP-FDN'!$G$8:$G$279, MATCH(1, ('WIP-FDN'!$B$8:$B$279=B180)*1, 0)) = "", "", INDEX('WIP-FDN'!$G$8:$G$279, MATCH(1, ('WIP-FDN'!$B$8:$B$279=B180)*1, 0))), "")</f>
        <v>46009</v>
      </c>
      <c r="Z180" s="81" cm="1">
        <f t="array" ref="Z180">IFERROR(IF(INDEX('WIP-FDN'!$H$8:$H$279, MATCH(1, ('WIP-FDN'!$B$8:$B$279=B180)*1, 0)) = "", "", INDEX('WIP-FDN'!$H$8:$H$279, MATCH(1, ('WIP-FDN'!$B$8:$B$279=B180)*1, 0))), "")</f>
        <v>46022</v>
      </c>
      <c r="AA180" s="29" t="str">
        <f t="array" ref="AA180">IF((AC180&lt;&gt;"")*(AD180=""), "WIP", IF((AC180&lt;&gt;"")*(AD180&lt;&gt;""), "Completed", ""))</f>
        <v>Completed</v>
      </c>
      <c r="AB180" s="9" t="str" cm="1">
        <f t="array" ref="AB180">IFERROR(INDEX('WIP-FDN'!$N$8:$N$279, MATCH(1, ('WIP-FDN'!$B$8:$B$279='Master Sheet '!B180)*1, 0)), "")</f>
        <v>MALBOAN BORO</v>
      </c>
      <c r="AC180" s="81" cm="1">
        <f t="array" ref="AC180">IFERROR(IF(INDEX('WIP-FDN'!$L$8:$L$279, MATCH(1, ('WIP-FDN'!$B$8:$B$279=B180)*1, 0)) = "", "", INDEX('WIP-FDN'!$L$8:$L$279, MATCH(1, ('WIP-FDN'!$B$8:$B$279=B180)*1, 0))), "")</f>
        <v>46030</v>
      </c>
      <c r="AD180" s="81" cm="1">
        <f t="array" ref="AD180">IFERROR(IF(INDEX('WIP-FDN'!$M$8:$M$279, MATCH(1, ('WIP-FDN'!$B$8:$B$279=B180)*1, 0)) = "", "", INDEX('WIP-FDN'!$M$8:$M$279, MATCH(1, ('WIP-FDN'!$B$8:$B$279=B180)*1, 0))), "")</f>
        <v>46030</v>
      </c>
      <c r="AE180" s="9" t="str">
        <f t="shared" si="11"/>
        <v>Completed</v>
      </c>
      <c r="AF180" s="9" t="str">
        <f>IFERROR(INDEX('WIP-ERC'!$E$8:$E$275,MATCH(B180, 'WIP-ERC'!$B$8:$B$275,0)),"")</f>
        <v>Ratul Ali</v>
      </c>
      <c r="AG180" s="81">
        <f>IFERROR(IF(INDEX('WIP-ERC'!$G$8:$G$275,MATCH(B180,'WIP-ERC'!$B$8:$B$275,0))="","",(INDEX('WIP-ERC'!$G$8:$G$275,MATCH(B180,'WIP-ERC'!$B$8:$B$275,0)))),"")</f>
        <v>46087</v>
      </c>
      <c r="AH180" s="81">
        <f>IFERROR(IF(INDEX('WIP-ERC'!$H$8:$H$275,MATCH(B180,'WIP-ERC'!$B$8:$B$275,0))="","",(INDEX('WIP-ERC'!$H$8:$H$275,MATCH(B180,'WIP-ERC'!$B$8:$B$275,0)))),"")</f>
        <v>46096</v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50" t="str">
        <f t="shared" si="9"/>
        <v>C(15-22)+03</v>
      </c>
      <c r="BE180" s="334"/>
      <c r="BF180" s="334"/>
      <c r="BG180" s="334"/>
      <c r="BI180" s="9" t="str">
        <f>IFERROR(INDEX('WIP-FDN'!$D$8:$D$279,MATCH(B180, 'WIP-FDN'!$B$8:$B$279,0)),"")</f>
        <v>SANDY WET</v>
      </c>
      <c r="BJ180" s="34" t="str">
        <v/>
      </c>
      <c r="BK180" s="34"/>
    </row>
    <row r="181" spans="1:63" s="93" customFormat="1" ht="17.5" x14ac:dyDescent="0.35">
      <c r="A181" s="347">
        <f t="shared" si="10"/>
        <v>162</v>
      </c>
      <c r="B181" s="30" t="s">
        <v>122</v>
      </c>
      <c r="C181" s="30" t="s">
        <v>853</v>
      </c>
      <c r="D181" s="56" t="s">
        <v>818</v>
      </c>
      <c r="E181" s="97">
        <v>418</v>
      </c>
      <c r="F181" s="97">
        <v>418</v>
      </c>
      <c r="G181" s="26" t="str">
        <f>IFERROR(INDEX('WIP-FDN'!$D$8:$D$279,MATCH('Master Sheet '!B181, 'WIP-FDN'!$B$8:$B$279,0)),"")</f>
        <v/>
      </c>
      <c r="H181" s="29"/>
      <c r="I181" s="27"/>
      <c r="J181" s="29"/>
      <c r="K181" s="29"/>
      <c r="L181" s="29"/>
      <c r="M181" s="26" t="s">
        <v>53</v>
      </c>
      <c r="N181" s="27" t="s">
        <v>172</v>
      </c>
      <c r="O181" s="94" t="s">
        <v>1109</v>
      </c>
      <c r="P181" s="26" t="s">
        <v>53</v>
      </c>
      <c r="Q181" s="27" t="s">
        <v>172</v>
      </c>
      <c r="R181" s="94" t="s">
        <v>1109</v>
      </c>
      <c r="S181" s="359" t="s">
        <v>53</v>
      </c>
      <c r="T181" s="27" t="s">
        <v>172</v>
      </c>
      <c r="U181" s="361" t="s">
        <v>1130</v>
      </c>
      <c r="V181" s="34"/>
      <c r="W181" s="29" t="str">
        <f t="array" ref="W181">IF((Y181&lt;&gt;"")*(Z181=""), "WIP", IF((Y181&lt;&gt;"")*(Z181&lt;&gt;""), "Completed", ""))</f>
        <v/>
      </c>
      <c r="X181" s="9" t="str" cm="1">
        <f t="array" ref="X181">IFERROR(INDEX('WIP-FDN'!$E$8:$E$279, MATCH(1, ('WIP-FDN'!$B$8:$B$279='Master Sheet '!B181)*1, 0)), "")</f>
        <v/>
      </c>
      <c r="Y181" s="81" t="str" cm="1">
        <f t="array" ref="Y181">IFERROR(IF(INDEX('WIP-FDN'!$G$8:$G$279, MATCH(1, ('WIP-FDN'!$B$8:$B$279=B181)*1, 0)) = "", "", INDEX('WIP-FDN'!$G$8:$G$279, MATCH(1, ('WIP-FDN'!$B$8:$B$279=B181)*1, 0))), "")</f>
        <v/>
      </c>
      <c r="Z181" s="81" t="str" cm="1">
        <f t="array" ref="Z181">IFERROR(IF(INDEX('WIP-FDN'!$H$8:$H$279, MATCH(1, ('WIP-FDN'!$B$8:$B$279=B181)*1, 0)) = "", "", INDEX('WIP-FDN'!$H$8:$H$279, MATCH(1, ('WIP-FDN'!$B$8:$B$279=B181)*1, 0))), "")</f>
        <v/>
      </c>
      <c r="AA181" s="29" t="str">
        <f t="array" ref="AA181">IF((AC181&lt;&gt;"")*(AD181=""), "WIP", IF((AC181&lt;&gt;"")*(AD181&lt;&gt;""), "Completed", ""))</f>
        <v/>
      </c>
      <c r="AB181" s="9" t="str" cm="1">
        <f t="array" ref="AB181">IFERROR(INDEX('WIP-FDN'!$N$8:$N$279, MATCH(1, ('WIP-FDN'!$B$8:$B$279='Master Sheet '!B181)*1, 0)), "")</f>
        <v/>
      </c>
      <c r="AC181" s="81" t="str" cm="1">
        <f t="array" ref="AC181">IFERROR(IF(INDEX('WIP-FDN'!$L$8:$L$279, MATCH(1, ('WIP-FDN'!$B$8:$B$279=B181)*1, 0)) = "", "", INDEX('WIP-FDN'!$L$8:$L$279, MATCH(1, ('WIP-FDN'!$B$8:$B$279=B181)*1, 0))), "")</f>
        <v/>
      </c>
      <c r="AD181" s="81" t="str" cm="1">
        <f t="array" ref="AD181">IFERROR(IF(INDEX('WIP-FDN'!$M$8:$M$279, MATCH(1, ('WIP-FDN'!$B$8:$B$279=B181)*1, 0)) = "", "", INDEX('WIP-FDN'!$M$8:$M$279, MATCH(1, ('WIP-FDN'!$B$8:$B$279=B181)*1, 0))), "")</f>
        <v/>
      </c>
      <c r="AE181" s="9" t="str">
        <f t="shared" si="11"/>
        <v/>
      </c>
      <c r="AF181" s="9" t="str">
        <f>IFERROR(INDEX('WIP-ERC'!$E$8:$E$275,MATCH(B181, 'WIP-ERC'!$B$8:$B$275,0)),"")</f>
        <v/>
      </c>
      <c r="AG181" s="81" t="str">
        <f>IFERROR(IF(INDEX('WIP-ERC'!$G$8:$G$275,MATCH(B181,'WIP-ERC'!$B$8:$B$275,0))="","",(INDEX('WIP-ERC'!$G$8:$G$275,MATCH(B181,'WIP-ERC'!$B$8:$B$275,0)))),"")</f>
        <v/>
      </c>
      <c r="AH181" s="81" t="str">
        <f>IFERROR(IF(INDEX('WIP-ERC'!$H$8:$H$275,MATCH(B181,'WIP-ERC'!$B$8:$B$275,0))="","",(INDEX('WIP-ERC'!$H$8:$H$275,MATCH(B181,'WIP-ERC'!$B$8:$B$275,0)))),"")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50" t="str">
        <f t="shared" si="9"/>
        <v>A(00-02)+06</v>
      </c>
      <c r="BE181" s="334"/>
      <c r="BF181" s="334"/>
      <c r="BG181" s="334"/>
      <c r="BI181" s="9" t="str">
        <f>IFERROR(INDEX('WIP-FDN'!$D$8:$D$279,MATCH(B181, 'WIP-FDN'!$B$8:$B$279,0)),"")</f>
        <v/>
      </c>
      <c r="BJ181" s="34" t="str">
        <v/>
      </c>
      <c r="BK181" s="34"/>
    </row>
    <row r="182" spans="1:63" s="93" customFormat="1" ht="17.5" x14ac:dyDescent="0.35">
      <c r="A182" s="347">
        <f t="shared" si="10"/>
        <v>163</v>
      </c>
      <c r="B182" s="30" t="s">
        <v>275</v>
      </c>
      <c r="C182" s="30" t="s">
        <v>853</v>
      </c>
      <c r="D182" s="56" t="s">
        <v>818</v>
      </c>
      <c r="E182" s="97">
        <v>415.6</v>
      </c>
      <c r="F182" s="97">
        <v>415.6</v>
      </c>
      <c r="G182" s="26" t="str">
        <f>IFERROR(INDEX('WIP-FDN'!$D$8:$D$279,MATCH('Master Sheet '!B182, 'WIP-FDN'!$B$8:$B$279,0)),"")</f>
        <v/>
      </c>
      <c r="H182" s="29"/>
      <c r="I182" s="27"/>
      <c r="J182" s="29"/>
      <c r="K182" s="29"/>
      <c r="L182" s="29"/>
      <c r="M182" s="26" t="s">
        <v>53</v>
      </c>
      <c r="N182" s="27" t="s">
        <v>172</v>
      </c>
      <c r="O182" s="94" t="s">
        <v>1109</v>
      </c>
      <c r="P182" s="26" t="s">
        <v>53</v>
      </c>
      <c r="Q182" s="27" t="s">
        <v>172</v>
      </c>
      <c r="R182" s="94" t="s">
        <v>1109</v>
      </c>
      <c r="S182" s="359" t="s">
        <v>53</v>
      </c>
      <c r="T182" s="27" t="s">
        <v>172</v>
      </c>
      <c r="U182" s="361" t="s">
        <v>1130</v>
      </c>
      <c r="V182" s="34"/>
      <c r="W182" s="29" t="str">
        <f t="array" ref="W182">IF((Y182&lt;&gt;"")*(Z182=""), "WIP", IF((Y182&lt;&gt;"")*(Z182&lt;&gt;""), "Completed", ""))</f>
        <v/>
      </c>
      <c r="X182" s="9" t="str" cm="1">
        <f t="array" ref="X182">IFERROR(INDEX('WIP-FDN'!$E$8:$E$279, MATCH(1, ('WIP-FDN'!$B$8:$B$279='Master Sheet '!B182)*1, 0)), "")</f>
        <v/>
      </c>
      <c r="Y182" s="81" t="str" cm="1">
        <f t="array" ref="Y182">IFERROR(IF(INDEX('WIP-FDN'!$G$8:$G$279, MATCH(1, ('WIP-FDN'!$B$8:$B$279=B182)*1, 0)) = "", "", INDEX('WIP-FDN'!$G$8:$G$279, MATCH(1, ('WIP-FDN'!$B$8:$B$279=B182)*1, 0))), "")</f>
        <v/>
      </c>
      <c r="Z182" s="81" t="str" cm="1">
        <f t="array" ref="Z182">IFERROR(IF(INDEX('WIP-FDN'!$H$8:$H$279, MATCH(1, ('WIP-FDN'!$B$8:$B$279=B182)*1, 0)) = "", "", INDEX('WIP-FDN'!$H$8:$H$279, MATCH(1, ('WIP-FDN'!$B$8:$B$279=B182)*1, 0))), "")</f>
        <v/>
      </c>
      <c r="AA182" s="29" t="str">
        <f t="array" ref="AA182">IF((AC182&lt;&gt;"")*(AD182=""), "WIP", IF((AC182&lt;&gt;"")*(AD182&lt;&gt;""), "Completed", ""))</f>
        <v/>
      </c>
      <c r="AB182" s="9" t="str" cm="1">
        <f t="array" ref="AB182">IFERROR(INDEX('WIP-FDN'!$N$8:$N$279, MATCH(1, ('WIP-FDN'!$B$8:$B$279='Master Sheet '!B182)*1, 0)), "")</f>
        <v/>
      </c>
      <c r="AC182" s="81" t="str" cm="1">
        <f t="array" ref="AC182">IFERROR(IF(INDEX('WIP-FDN'!$L$8:$L$279, MATCH(1, ('WIP-FDN'!$B$8:$B$279=B182)*1, 0)) = "", "", INDEX('WIP-FDN'!$L$8:$L$279, MATCH(1, ('WIP-FDN'!$B$8:$B$279=B182)*1, 0))), "")</f>
        <v/>
      </c>
      <c r="AD182" s="81" t="str" cm="1">
        <f t="array" ref="AD182">IFERROR(IF(INDEX('WIP-FDN'!$M$8:$M$279, MATCH(1, ('WIP-FDN'!$B$8:$B$279=B182)*1, 0)) = "", "", INDEX('WIP-FDN'!$M$8:$M$279, MATCH(1, ('WIP-FDN'!$B$8:$B$279=B182)*1, 0))), "")</f>
        <v/>
      </c>
      <c r="AE182" s="9" t="str">
        <f t="shared" si="11"/>
        <v/>
      </c>
      <c r="AF182" s="9" t="str">
        <f>IFERROR(INDEX('WIP-ERC'!$E$8:$E$275,MATCH(B182, 'WIP-ERC'!$B$8:$B$275,0)),"")</f>
        <v/>
      </c>
      <c r="AG182" s="81" t="str">
        <f>IFERROR(IF(INDEX('WIP-ERC'!$G$8:$G$275,MATCH(B182,'WIP-ERC'!$B$8:$B$275,0))="","",(INDEX('WIP-ERC'!$G$8:$G$275,MATCH(B182,'WIP-ERC'!$B$8:$B$275,0)))),"")</f>
        <v/>
      </c>
      <c r="AH182" s="81" t="str">
        <f>IFERROR(IF(INDEX('WIP-ERC'!$H$8:$H$275,MATCH(B182,'WIP-ERC'!$B$8:$B$275,0))="","",(INDEX('WIP-ERC'!$H$8:$H$275,MATCH(B182,'WIP-ERC'!$B$8:$B$275,0)))),"")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50" t="str">
        <f t="shared" si="9"/>
        <v>A(00-02)+06</v>
      </c>
      <c r="BE182" s="334"/>
      <c r="BF182" s="334"/>
      <c r="BG182" s="334"/>
      <c r="BI182" s="9" t="str">
        <f>IFERROR(INDEX('WIP-FDN'!$D$8:$D$279,MATCH(B182, 'WIP-FDN'!$B$8:$B$279,0)),"")</f>
        <v/>
      </c>
      <c r="BJ182" s="34" t="str">
        <v/>
      </c>
      <c r="BK182" s="34"/>
    </row>
    <row r="183" spans="1:63" s="93" customFormat="1" ht="17.5" x14ac:dyDescent="0.35">
      <c r="A183" s="347">
        <f t="shared" si="10"/>
        <v>164</v>
      </c>
      <c r="B183" s="30" t="s">
        <v>1001</v>
      </c>
      <c r="C183" s="30" t="s">
        <v>894</v>
      </c>
      <c r="D183" s="56" t="s">
        <v>1002</v>
      </c>
      <c r="E183" s="97">
        <v>400</v>
      </c>
      <c r="F183" s="97">
        <v>400</v>
      </c>
      <c r="G183" s="26" t="str">
        <f>IFERROR(INDEX('WIP-FDN'!$D$8:$D$279,MATCH('Master Sheet '!B183, 'WIP-FDN'!$B$8:$B$279,0)),"")</f>
        <v/>
      </c>
      <c r="H183" s="29">
        <v>1</v>
      </c>
      <c r="I183" s="27"/>
      <c r="J183" s="29"/>
      <c r="K183" s="29"/>
      <c r="L183" s="29"/>
      <c r="M183" s="26" t="s">
        <v>53</v>
      </c>
      <c r="N183" s="27" t="s">
        <v>172</v>
      </c>
      <c r="O183" s="94" t="s">
        <v>1109</v>
      </c>
      <c r="P183" s="26" t="s">
        <v>53</v>
      </c>
      <c r="Q183" s="27" t="s">
        <v>172</v>
      </c>
      <c r="R183" s="94" t="s">
        <v>1109</v>
      </c>
      <c r="S183" s="359" t="s">
        <v>53</v>
      </c>
      <c r="T183" s="27" t="s">
        <v>172</v>
      </c>
      <c r="U183" s="361" t="s">
        <v>1130</v>
      </c>
      <c r="V183" s="34"/>
      <c r="W183" s="29" t="str">
        <f t="array" ref="W183">IF((Y183&lt;&gt;"")*(Z183=""), "WIP", IF((Y183&lt;&gt;"")*(Z183&lt;&gt;""), "Completed", ""))</f>
        <v/>
      </c>
      <c r="X183" s="9" t="str" cm="1">
        <f t="array" ref="X183">IFERROR(INDEX('WIP-FDN'!$E$8:$E$279, MATCH(1, ('WIP-FDN'!$B$8:$B$279='Master Sheet '!B183)*1, 0)), "")</f>
        <v/>
      </c>
      <c r="Y183" s="81" t="str" cm="1">
        <f t="array" ref="Y183">IFERROR(IF(INDEX('WIP-FDN'!$G$8:$G$279, MATCH(1, ('WIP-FDN'!$B$8:$B$279=B183)*1, 0)) = "", "", INDEX('WIP-FDN'!$G$8:$G$279, MATCH(1, ('WIP-FDN'!$B$8:$B$279=B183)*1, 0))), "")</f>
        <v/>
      </c>
      <c r="Z183" s="81" t="str" cm="1">
        <f t="array" ref="Z183">IFERROR(IF(INDEX('WIP-FDN'!$H$8:$H$279, MATCH(1, ('WIP-FDN'!$B$8:$B$279=B183)*1, 0)) = "", "", INDEX('WIP-FDN'!$H$8:$H$279, MATCH(1, ('WIP-FDN'!$B$8:$B$279=B183)*1, 0))), "")</f>
        <v/>
      </c>
      <c r="AA183" s="29" t="str">
        <f t="array" ref="AA183">IF((AC183&lt;&gt;"")*(AD183=""), "WIP", IF((AC183&lt;&gt;"")*(AD183&lt;&gt;""), "Completed", ""))</f>
        <v/>
      </c>
      <c r="AB183" s="9" t="str" cm="1">
        <f t="array" ref="AB183">IFERROR(INDEX('WIP-FDN'!$N$8:$N$279, MATCH(1, ('WIP-FDN'!$B$8:$B$279='Master Sheet '!B183)*1, 0)), "")</f>
        <v/>
      </c>
      <c r="AC183" s="81" t="str" cm="1">
        <f t="array" ref="AC183">IFERROR(IF(INDEX('WIP-FDN'!$L$8:$L$279, MATCH(1, ('WIP-FDN'!$B$8:$B$279=B183)*1, 0)) = "", "", INDEX('WIP-FDN'!$L$8:$L$279, MATCH(1, ('WIP-FDN'!$B$8:$B$279=B183)*1, 0))), "")</f>
        <v/>
      </c>
      <c r="AD183" s="81" t="str" cm="1">
        <f t="array" ref="AD183">IFERROR(IF(INDEX('WIP-FDN'!$M$8:$M$279, MATCH(1, ('WIP-FDN'!$B$8:$B$279=B183)*1, 0)) = "", "", INDEX('WIP-FDN'!$M$8:$M$279, MATCH(1, ('WIP-FDN'!$B$8:$B$279=B183)*1, 0))), "")</f>
        <v/>
      </c>
      <c r="AE183" s="9" t="str">
        <f t="shared" si="11"/>
        <v/>
      </c>
      <c r="AF183" s="9" t="str">
        <f>IFERROR(INDEX('WIP-ERC'!$E$8:$E$275,MATCH(B183, 'WIP-ERC'!$B$8:$B$275,0)),"")</f>
        <v/>
      </c>
      <c r="AG183" s="81" t="str">
        <f>IFERROR(IF(INDEX('WIP-ERC'!$G$8:$G$275,MATCH(B183,'WIP-ERC'!$B$8:$B$275,0))="","",(INDEX('WIP-ERC'!$G$8:$G$275,MATCH(B183,'WIP-ERC'!$B$8:$B$275,0)))),"")</f>
        <v/>
      </c>
      <c r="AH183" s="81" t="str">
        <f>IFERROR(IF(INDEX('WIP-ERC'!$H$8:$H$275,MATCH(B183,'WIP-ERC'!$B$8:$B$275,0))="","",(INDEX('WIP-ERC'!$H$8:$H$275,MATCH(B183,'WIP-ERC'!$B$8:$B$275,0)))),"")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50" t="str">
        <f t="shared" si="9"/>
        <v>C(15-30)+03_1RC</v>
      </c>
      <c r="BE183" s="334"/>
      <c r="BF183" s="334"/>
      <c r="BG183" s="334"/>
      <c r="BI183" s="9" t="str">
        <f>IFERROR(INDEX('WIP-FDN'!$D$8:$D$279,MATCH(B183, 'WIP-FDN'!$B$8:$B$279,0)),"")</f>
        <v/>
      </c>
      <c r="BJ183" s="34" t="str">
        <v/>
      </c>
      <c r="BK183" s="34"/>
    </row>
    <row r="184" spans="1:63" s="93" customFormat="1" ht="17.5" x14ac:dyDescent="0.35">
      <c r="A184" s="347">
        <f t="shared" si="10"/>
        <v>165</v>
      </c>
      <c r="B184" s="30" t="s">
        <v>1003</v>
      </c>
      <c r="C184" s="30" t="s">
        <v>838</v>
      </c>
      <c r="D184" s="56" t="s">
        <v>818</v>
      </c>
      <c r="E184" s="97">
        <v>400</v>
      </c>
      <c r="F184" s="97">
        <v>400</v>
      </c>
      <c r="G184" s="26" t="str">
        <f>IFERROR(INDEX('WIP-FDN'!$D$8:$D$279,MATCH('Master Sheet '!B184, 'WIP-FDN'!$B$8:$B$279,0)),"")</f>
        <v>SANDY PS</v>
      </c>
      <c r="H184" s="29"/>
      <c r="I184" s="27"/>
      <c r="J184" s="29"/>
      <c r="K184" s="29"/>
      <c r="L184" s="29"/>
      <c r="M184" s="26" t="s">
        <v>53</v>
      </c>
      <c r="N184" s="27" t="s">
        <v>172</v>
      </c>
      <c r="O184" s="94" t="s">
        <v>1109</v>
      </c>
      <c r="P184" s="26" t="s">
        <v>53</v>
      </c>
      <c r="Q184" s="27" t="s">
        <v>172</v>
      </c>
      <c r="R184" s="94" t="s">
        <v>1109</v>
      </c>
      <c r="S184" s="359" t="s">
        <v>53</v>
      </c>
      <c r="T184" s="27" t="s">
        <v>172</v>
      </c>
      <c r="U184" s="361" t="s">
        <v>1130</v>
      </c>
      <c r="V184" s="34"/>
      <c r="W184" s="29" t="str">
        <f t="array" ref="W184">IF((Y184&lt;&gt;"")*(Z184=""), "WIP", IF((Y184&lt;&gt;"")*(Z184&lt;&gt;""), "Completed", ""))</f>
        <v>WIP</v>
      </c>
      <c r="X184" s="9" t="str" cm="1">
        <f t="array" ref="X184">IFERROR(INDEX('WIP-FDN'!$E$8:$E$279, MATCH(1, ('WIP-FDN'!$B$8:$B$279='Master Sheet '!B184)*1, 0)), "")</f>
        <v>North East Enterprise</v>
      </c>
      <c r="Y184" s="81" cm="1">
        <f t="array" ref="Y184">IFERROR(IF(INDEX('WIP-FDN'!$G$8:$G$279, MATCH(1, ('WIP-FDN'!$B$8:$B$279=B184)*1, 0)) = "", "", INDEX('WIP-FDN'!$G$8:$G$279, MATCH(1, ('WIP-FDN'!$B$8:$B$279=B184)*1, 0))), "")</f>
        <v>46111</v>
      </c>
      <c r="Z184" s="81" t="str" cm="1">
        <f t="array" ref="Z184">IFERROR(IF(INDEX('WIP-FDN'!$H$8:$H$279, MATCH(1, ('WIP-FDN'!$B$8:$B$279=B184)*1, 0)) = "", "", INDEX('WIP-FDN'!$H$8:$H$279, MATCH(1, ('WIP-FDN'!$B$8:$B$279=B184)*1, 0))), "")</f>
        <v/>
      </c>
      <c r="AA184" s="29" t="str">
        <f t="array" ref="AA184">IF((AC184&lt;&gt;"")*(AD184=""), "WIP", IF((AC184&lt;&gt;"")*(AD184&lt;&gt;""), "Completed", ""))</f>
        <v/>
      </c>
      <c r="AB184" s="9" cm="1">
        <f t="array" ref="AB184">IFERROR(INDEX('WIP-FDN'!$N$8:$N$279, MATCH(1, ('WIP-FDN'!$B$8:$B$279='Master Sheet '!B184)*1, 0)), "")</f>
        <v>0</v>
      </c>
      <c r="AC184" s="81" t="str" cm="1">
        <f t="array" ref="AC184">IFERROR(IF(INDEX('WIP-FDN'!$L$8:$L$279, MATCH(1, ('WIP-FDN'!$B$8:$B$279=B184)*1, 0)) = "", "", INDEX('WIP-FDN'!$L$8:$L$279, MATCH(1, ('WIP-FDN'!$B$8:$B$279=B184)*1, 0))), "")</f>
        <v/>
      </c>
      <c r="AD184" s="81" t="str" cm="1">
        <f t="array" ref="AD184">IFERROR(IF(INDEX('WIP-FDN'!$M$8:$M$279, MATCH(1, ('WIP-FDN'!$B$8:$B$279=B184)*1, 0)) = "", "", INDEX('WIP-FDN'!$M$8:$M$279, MATCH(1, ('WIP-FDN'!$B$8:$B$279=B184)*1, 0))), "")</f>
        <v/>
      </c>
      <c r="AE184" s="9" t="str">
        <f t="shared" si="11"/>
        <v/>
      </c>
      <c r="AF184" s="9" t="str">
        <f>IFERROR(INDEX('WIP-ERC'!$E$8:$E$275,MATCH(B184, 'WIP-ERC'!$B$8:$B$275,0)),"")</f>
        <v/>
      </c>
      <c r="AG184" s="81" t="str">
        <f>IFERROR(IF(INDEX('WIP-ERC'!$G$8:$G$275,MATCH(B184,'WIP-ERC'!$B$8:$B$275,0))="","",(INDEX('WIP-ERC'!$G$8:$G$275,MATCH(B184,'WIP-ERC'!$B$8:$B$275,0)))),"")</f>
        <v/>
      </c>
      <c r="AH184" s="81" t="str">
        <f>IFERROR(IF(INDEX('WIP-ERC'!$H$8:$H$275,MATCH(B184,'WIP-ERC'!$B$8:$B$275,0))="","",(INDEX('WIP-ERC'!$H$8:$H$275,MATCH(B184,'WIP-ERC'!$B$8:$B$275,0)))),"")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50" t="str">
        <f t="shared" si="9"/>
        <v>A(00-02)+03</v>
      </c>
      <c r="BE184" s="334"/>
      <c r="BF184" s="334"/>
      <c r="BG184" s="334"/>
      <c r="BI184" s="9" t="str">
        <f>IFERROR(INDEX('WIP-FDN'!$D$8:$D$279,MATCH(B184, 'WIP-FDN'!$B$8:$B$279,0)),"")</f>
        <v>SANDY PS</v>
      </c>
      <c r="BJ184" s="34" t="str">
        <v/>
      </c>
      <c r="BK184" s="34"/>
    </row>
    <row r="185" spans="1:63" s="93" customFormat="1" ht="17.5" x14ac:dyDescent="0.35">
      <c r="A185" s="347">
        <f t="shared" si="10"/>
        <v>166</v>
      </c>
      <c r="B185" s="30" t="s">
        <v>1004</v>
      </c>
      <c r="C185" s="30" t="s">
        <v>853</v>
      </c>
      <c r="D185" s="56" t="s">
        <v>818</v>
      </c>
      <c r="E185" s="97">
        <v>402.5</v>
      </c>
      <c r="F185" s="97">
        <v>402.5</v>
      </c>
      <c r="G185" s="26" t="str">
        <f>IFERROR(INDEX('WIP-FDN'!$D$8:$D$279,MATCH('Master Sheet '!B185, 'WIP-FDN'!$B$8:$B$279,0)),"")</f>
        <v>SANDY  PS</v>
      </c>
      <c r="H185" s="29"/>
      <c r="I185" s="27"/>
      <c r="J185" s="29"/>
      <c r="K185" s="29"/>
      <c r="L185" s="29"/>
      <c r="M185" s="26" t="s">
        <v>53</v>
      </c>
      <c r="N185" s="27" t="s">
        <v>172</v>
      </c>
      <c r="O185" s="94" t="s">
        <v>1109</v>
      </c>
      <c r="P185" s="26" t="s">
        <v>53</v>
      </c>
      <c r="Q185" s="27" t="s">
        <v>172</v>
      </c>
      <c r="R185" s="94" t="s">
        <v>1109</v>
      </c>
      <c r="S185" s="359" t="s">
        <v>53</v>
      </c>
      <c r="T185" s="27" t="s">
        <v>172</v>
      </c>
      <c r="U185" s="361" t="s">
        <v>1130</v>
      </c>
      <c r="V185" s="34"/>
      <c r="W185" s="29" t="str">
        <f t="array" ref="W185">IF((Y185&lt;&gt;"")*(Z185=""), "WIP", IF((Y185&lt;&gt;"")*(Z185&lt;&gt;""), "Completed", ""))</f>
        <v>Completed</v>
      </c>
      <c r="X185" s="9" t="str" cm="1">
        <f t="array" ref="X185">IFERROR(INDEX('WIP-FDN'!$E$8:$E$279, MATCH(1, ('WIP-FDN'!$B$8:$B$279='Master Sheet '!B185)*1, 0)), "")</f>
        <v>Bipul Debnath-2</v>
      </c>
      <c r="Y185" s="81" cm="1">
        <f t="array" ref="Y185">IFERROR(IF(INDEX('WIP-FDN'!$G$8:$G$279, MATCH(1, ('WIP-FDN'!$B$8:$B$279=B185)*1, 0)) = "", "", INDEX('WIP-FDN'!$G$8:$G$279, MATCH(1, ('WIP-FDN'!$B$8:$B$279=B185)*1, 0))), "")</f>
        <v>46051</v>
      </c>
      <c r="Z185" s="81" cm="1">
        <f t="array" ref="Z185">IFERROR(IF(INDEX('WIP-FDN'!$H$8:$H$279, MATCH(1, ('WIP-FDN'!$B$8:$B$279=B185)*1, 0)) = "", "", INDEX('WIP-FDN'!$H$8:$H$279, MATCH(1, ('WIP-FDN'!$B$8:$B$279=B185)*1, 0))), "")</f>
        <v>46065</v>
      </c>
      <c r="AA185" s="29" t="str">
        <f t="array" ref="AA185">IF((AC185&lt;&gt;"")*(AD185=""), "WIP", IF((AC185&lt;&gt;"")*(AD185&lt;&gt;""), "Completed", ""))</f>
        <v>Completed</v>
      </c>
      <c r="AB185" s="9" t="str" cm="1">
        <f t="array" ref="AB185">IFERROR(INDEX('WIP-FDN'!$N$8:$N$279, MATCH(1, ('WIP-FDN'!$B$8:$B$279='Master Sheet '!B185)*1, 0)), "")</f>
        <v>Bipul Debnath-2</v>
      </c>
      <c r="AC185" s="81" cm="1">
        <f t="array" ref="AC185">IFERROR(IF(INDEX('WIP-FDN'!$L$8:$L$279, MATCH(1, ('WIP-FDN'!$B$8:$B$279=B185)*1, 0)) = "", "", INDEX('WIP-FDN'!$L$8:$L$279, MATCH(1, ('WIP-FDN'!$B$8:$B$279=B185)*1, 0))), "")</f>
        <v>46066</v>
      </c>
      <c r="AD185" s="81" cm="1">
        <f t="array" ref="AD185">IFERROR(IF(INDEX('WIP-FDN'!$M$8:$M$279, MATCH(1, ('WIP-FDN'!$B$8:$B$279=B185)*1, 0)) = "", "", INDEX('WIP-FDN'!$M$8:$M$279, MATCH(1, ('WIP-FDN'!$B$8:$B$279=B185)*1, 0))), "")</f>
        <v>46066</v>
      </c>
      <c r="AE185" s="9" t="str">
        <f t="shared" si="11"/>
        <v/>
      </c>
      <c r="AF185" s="9" t="str">
        <f>IFERROR(INDEX('WIP-ERC'!$E$8:$E$275,MATCH(B185, 'WIP-ERC'!$B$8:$B$275,0)),"")</f>
        <v/>
      </c>
      <c r="AG185" s="81" t="str">
        <f>IFERROR(IF(INDEX('WIP-ERC'!$G$8:$G$275,MATCH(B185,'WIP-ERC'!$B$8:$B$275,0))="","",(INDEX('WIP-ERC'!$G$8:$G$275,MATCH(B185,'WIP-ERC'!$B$8:$B$275,0)))),"")</f>
        <v/>
      </c>
      <c r="AH185" s="81" t="str">
        <f>IFERROR(IF(INDEX('WIP-ERC'!$H$8:$H$275,MATCH(B185,'WIP-ERC'!$B$8:$B$275,0))="","",(INDEX('WIP-ERC'!$H$8:$H$275,MATCH(B185,'WIP-ERC'!$B$8:$B$275,0)))),"")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50" t="str">
        <f t="shared" si="9"/>
        <v>A(00-02)+06</v>
      </c>
      <c r="BE185" s="334"/>
      <c r="BF185" s="334"/>
      <c r="BG185" s="334"/>
      <c r="BI185" s="9" t="str">
        <f>IFERROR(INDEX('WIP-FDN'!$D$8:$D$279,MATCH(B185, 'WIP-FDN'!$B$8:$B$279,0)),"")</f>
        <v>SANDY  PS</v>
      </c>
      <c r="BJ185" s="34" t="str">
        <v/>
      </c>
      <c r="BK185" s="34"/>
    </row>
    <row r="186" spans="1:63" s="93" customFormat="1" ht="17.5" x14ac:dyDescent="0.35">
      <c r="A186" s="347">
        <f t="shared" si="10"/>
        <v>167</v>
      </c>
      <c r="B186" s="30" t="s">
        <v>1005</v>
      </c>
      <c r="C186" s="30" t="s">
        <v>933</v>
      </c>
      <c r="D186" s="56" t="s">
        <v>1006</v>
      </c>
      <c r="E186" s="97">
        <v>439</v>
      </c>
      <c r="F186" s="97">
        <v>439</v>
      </c>
      <c r="G186" s="26" t="str">
        <f>IFERROR(INDEX('WIP-FDN'!$D$8:$D$279,MATCH('Master Sheet '!B186, 'WIP-FDN'!$B$8:$B$279,0)),"")</f>
        <v>SANDY PS</v>
      </c>
      <c r="H186" s="29"/>
      <c r="I186" s="27"/>
      <c r="J186" s="29"/>
      <c r="K186" s="29"/>
      <c r="L186" s="29"/>
      <c r="M186" s="26" t="s">
        <v>53</v>
      </c>
      <c r="N186" s="27" t="s">
        <v>172</v>
      </c>
      <c r="O186" s="94" t="s">
        <v>1109</v>
      </c>
      <c r="P186" s="26" t="s">
        <v>53</v>
      </c>
      <c r="Q186" s="27" t="s">
        <v>172</v>
      </c>
      <c r="R186" s="94" t="s">
        <v>1109</v>
      </c>
      <c r="S186" s="359" t="s">
        <v>53</v>
      </c>
      <c r="T186" s="27" t="s">
        <v>172</v>
      </c>
      <c r="U186" s="361" t="s">
        <v>1130</v>
      </c>
      <c r="V186" s="34"/>
      <c r="W186" s="29" t="str">
        <f t="array" ref="W186">IF((Y186&lt;&gt;"")*(Z186=""), "WIP", IF((Y186&lt;&gt;"")*(Z186&lt;&gt;""), "Completed", ""))</f>
        <v>Completed</v>
      </c>
      <c r="X186" s="9" t="str" cm="1">
        <f t="array" ref="X186">IFERROR(INDEX('WIP-FDN'!$E$8:$E$279, MATCH(1, ('WIP-FDN'!$B$8:$B$279='Master Sheet '!B186)*1, 0)), "")</f>
        <v>Bipul Debnath</v>
      </c>
      <c r="Y186" s="81" cm="1">
        <f t="array" ref="Y186">IFERROR(IF(INDEX('WIP-FDN'!$G$8:$G$279, MATCH(1, ('WIP-FDN'!$B$8:$B$279=B186)*1, 0)) = "", "", INDEX('WIP-FDN'!$G$8:$G$279, MATCH(1, ('WIP-FDN'!$B$8:$B$279=B186)*1, 0))), "")</f>
        <v>46037</v>
      </c>
      <c r="Z186" s="81" cm="1">
        <f t="array" ref="Z186">IFERROR(IF(INDEX('WIP-FDN'!$H$8:$H$279, MATCH(1, ('WIP-FDN'!$B$8:$B$279=B186)*1, 0)) = "", "", INDEX('WIP-FDN'!$H$8:$H$279, MATCH(1, ('WIP-FDN'!$B$8:$B$279=B186)*1, 0))), "")</f>
        <v>46050</v>
      </c>
      <c r="AA186" s="29" t="str">
        <f t="array" ref="AA186">IF((AC186&lt;&gt;"")*(AD186=""), "WIP", IF((AC186&lt;&gt;"")*(AD186&lt;&gt;""), "Completed", ""))</f>
        <v>Completed</v>
      </c>
      <c r="AB186" s="9" t="str" cm="1">
        <f t="array" ref="AB186">IFERROR(INDEX('WIP-FDN'!$N$8:$N$279, MATCH(1, ('WIP-FDN'!$B$8:$B$279='Master Sheet '!B186)*1, 0)), "")</f>
        <v>Bipul Debnath</v>
      </c>
      <c r="AC186" s="81" cm="1">
        <f t="array" ref="AC186">IFERROR(IF(INDEX('WIP-FDN'!$L$8:$L$279, MATCH(1, ('WIP-FDN'!$B$8:$B$279=B186)*1, 0)) = "", "", INDEX('WIP-FDN'!$L$8:$L$279, MATCH(1, ('WIP-FDN'!$B$8:$B$279=B186)*1, 0))), "")</f>
        <v>46059</v>
      </c>
      <c r="AD186" s="81" cm="1">
        <f t="array" ref="AD186">IFERROR(IF(INDEX('WIP-FDN'!$M$8:$M$279, MATCH(1, ('WIP-FDN'!$B$8:$B$279=B186)*1, 0)) = "", "", INDEX('WIP-FDN'!$M$8:$M$279, MATCH(1, ('WIP-FDN'!$B$8:$B$279=B186)*1, 0))), "")</f>
        <v>46059</v>
      </c>
      <c r="AE186" s="9" t="str">
        <f t="shared" si="11"/>
        <v/>
      </c>
      <c r="AF186" s="9" t="str">
        <f>IFERROR(INDEX('WIP-ERC'!$E$8:$E$275,MATCH(B186, 'WIP-ERC'!$B$8:$B$275,0)),"")</f>
        <v/>
      </c>
      <c r="AG186" s="81" t="str">
        <f>IFERROR(IF(INDEX('WIP-ERC'!$G$8:$G$275,MATCH(B186,'WIP-ERC'!$B$8:$B$275,0))="","",(INDEX('WIP-ERC'!$G$8:$G$275,MATCH(B186,'WIP-ERC'!$B$8:$B$275,0)))),"")</f>
        <v/>
      </c>
      <c r="AH186" s="81" t="str">
        <f>IFERROR(IF(INDEX('WIP-ERC'!$H$8:$H$275,MATCH(B186,'WIP-ERC'!$B$8:$B$275,0))="","",(INDEX('WIP-ERC'!$H$8:$H$275,MATCH(B186,'WIP-ERC'!$B$8:$B$275,0)))),"")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50" t="str">
        <f t="shared" si="9"/>
        <v>C(15-22)+03</v>
      </c>
      <c r="BE186" s="334"/>
      <c r="BF186" s="334"/>
      <c r="BG186" s="334"/>
      <c r="BI186" s="9" t="str">
        <f>IFERROR(INDEX('WIP-FDN'!$D$8:$D$279,MATCH(B186, 'WIP-FDN'!$B$8:$B$279,0)),"")</f>
        <v>SANDY PS</v>
      </c>
      <c r="BJ186" s="34" t="str">
        <v/>
      </c>
      <c r="BK186" s="34"/>
    </row>
    <row r="187" spans="1:63" s="93" customFormat="1" ht="17.5" x14ac:dyDescent="0.35">
      <c r="A187" s="347">
        <f t="shared" si="10"/>
        <v>168</v>
      </c>
      <c r="B187" s="30" t="s">
        <v>51</v>
      </c>
      <c r="C187" s="30" t="s">
        <v>915</v>
      </c>
      <c r="D187" s="56" t="s">
        <v>818</v>
      </c>
      <c r="E187" s="97">
        <v>378.4</v>
      </c>
      <c r="F187" s="97">
        <v>378.4</v>
      </c>
      <c r="G187" s="26" t="str">
        <f>IFERROR(INDEX('WIP-FDN'!$D$8:$D$279,MATCH('Master Sheet '!B187, 'WIP-FDN'!$B$8:$B$279,0)),"")</f>
        <v>SANDY WET</v>
      </c>
      <c r="H187" s="29"/>
      <c r="I187" s="27"/>
      <c r="J187" s="29"/>
      <c r="K187" s="29"/>
      <c r="L187" s="29"/>
      <c r="M187" s="26" t="s">
        <v>53</v>
      </c>
      <c r="N187" s="27" t="s">
        <v>172</v>
      </c>
      <c r="O187" s="94" t="s">
        <v>1109</v>
      </c>
      <c r="P187" s="26" t="s">
        <v>53</v>
      </c>
      <c r="Q187" s="27" t="s">
        <v>172</v>
      </c>
      <c r="R187" s="94" t="s">
        <v>1109</v>
      </c>
      <c r="S187" s="359" t="s">
        <v>53</v>
      </c>
      <c r="T187" s="27" t="s">
        <v>172</v>
      </c>
      <c r="U187" s="361" t="s">
        <v>1130</v>
      </c>
      <c r="V187" s="34"/>
      <c r="W187" s="29" t="str">
        <f t="array" ref="W187">IF((Y187&lt;&gt;"")*(Z187=""), "WIP", IF((Y187&lt;&gt;"")*(Z187&lt;&gt;""), "Completed", ""))</f>
        <v>Completed</v>
      </c>
      <c r="X187" s="9" t="str" cm="1">
        <f t="array" ref="X187">IFERROR(INDEX('WIP-FDN'!$E$8:$E$279, MATCH(1, ('WIP-FDN'!$B$8:$B$279='Master Sheet '!B187)*1, 0)), "")</f>
        <v>Ratul Ali-1</v>
      </c>
      <c r="Y187" s="81" cm="1">
        <f t="array" ref="Y187">IFERROR(IF(INDEX('WIP-FDN'!$G$8:$G$279, MATCH(1, ('WIP-FDN'!$B$8:$B$279=B187)*1, 0)) = "", "", INDEX('WIP-FDN'!$G$8:$G$279, MATCH(1, ('WIP-FDN'!$B$8:$B$279=B187)*1, 0))), "")</f>
        <v>46011</v>
      </c>
      <c r="Z187" s="81" cm="1">
        <f t="array" ref="Z187">IFERROR(IF(INDEX('WIP-FDN'!$H$8:$H$279, MATCH(1, ('WIP-FDN'!$B$8:$B$279=B187)*1, 0)) = "", "", INDEX('WIP-FDN'!$H$8:$H$279, MATCH(1, ('WIP-FDN'!$B$8:$B$279=B187)*1, 0))), "")</f>
        <v>46019</v>
      </c>
      <c r="AA187" s="29" t="str">
        <f t="array" ref="AA187">IF((AC187&lt;&gt;"")*(AD187=""), "WIP", IF((AC187&lt;&gt;"")*(AD187&lt;&gt;""), "Completed", ""))</f>
        <v>Completed</v>
      </c>
      <c r="AB187" s="9" t="str" cm="1">
        <f t="array" ref="AB187">IFERROR(INDEX('WIP-FDN'!$N$8:$N$279, MATCH(1, ('WIP-FDN'!$B$8:$B$279='Master Sheet '!B187)*1, 0)), "")</f>
        <v>Ratul Ali-1</v>
      </c>
      <c r="AC187" s="81" cm="1">
        <f t="array" ref="AC187">IFERROR(IF(INDEX('WIP-FDN'!$L$8:$L$279, MATCH(1, ('WIP-FDN'!$B$8:$B$279=B187)*1, 0)) = "", "", INDEX('WIP-FDN'!$L$8:$L$279, MATCH(1, ('WIP-FDN'!$B$8:$B$279=B187)*1, 0))), "")</f>
        <v>46032</v>
      </c>
      <c r="AD187" s="81" cm="1">
        <f t="array" ref="AD187">IFERROR(IF(INDEX('WIP-FDN'!$M$8:$M$279, MATCH(1, ('WIP-FDN'!$B$8:$B$279=B187)*1, 0)) = "", "", INDEX('WIP-FDN'!$M$8:$M$279, MATCH(1, ('WIP-FDN'!$B$8:$B$279=B187)*1, 0))), "")</f>
        <v>46032</v>
      </c>
      <c r="AE187" s="9" t="str">
        <f t="shared" si="11"/>
        <v/>
      </c>
      <c r="AF187" s="9" t="str">
        <f>IFERROR(INDEX('WIP-ERC'!$E$8:$E$275,MATCH(B187, 'WIP-ERC'!$B$8:$B$275,0)),"")</f>
        <v/>
      </c>
      <c r="AG187" s="81" t="str">
        <f>IFERROR(IF(INDEX('WIP-ERC'!$G$8:$G$275,MATCH(B187,'WIP-ERC'!$B$8:$B$275,0))="","",(INDEX('WIP-ERC'!$G$8:$G$275,MATCH(B187,'WIP-ERC'!$B$8:$B$275,0)))),"")</f>
        <v/>
      </c>
      <c r="AH187" s="81" t="str">
        <f>IFERROR(IF(INDEX('WIP-ERC'!$H$8:$H$275,MATCH(B187,'WIP-ERC'!$B$8:$B$275,0))="","",(INDEX('WIP-ERC'!$H$8:$H$275,MATCH(B187,'WIP-ERC'!$B$8:$B$275,0)))),"")</f>
        <v/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50" t="str">
        <f t="shared" si="9"/>
        <v>A(00-02)+09</v>
      </c>
      <c r="BE187" s="334"/>
      <c r="BF187" s="334"/>
      <c r="BG187" s="334"/>
      <c r="BI187" s="9" t="str">
        <f>IFERROR(INDEX('WIP-FDN'!$D$8:$D$279,MATCH(B187, 'WIP-FDN'!$B$8:$B$279,0)),"")</f>
        <v>SANDY WET</v>
      </c>
      <c r="BJ187" s="34" t="str">
        <v/>
      </c>
      <c r="BK187" s="34"/>
    </row>
    <row r="188" spans="1:63" s="93" customFormat="1" ht="17.5" x14ac:dyDescent="0.35">
      <c r="A188" s="347">
        <f t="shared" si="10"/>
        <v>169</v>
      </c>
      <c r="B188" s="30" t="s">
        <v>1007</v>
      </c>
      <c r="C188" s="30" t="s">
        <v>1008</v>
      </c>
      <c r="D188" s="56" t="s">
        <v>1009</v>
      </c>
      <c r="E188" s="97">
        <v>450.4</v>
      </c>
      <c r="F188" s="97">
        <v>450.4</v>
      </c>
      <c r="G188" s="26" t="str">
        <f>IFERROR(INDEX('WIP-FDN'!$D$8:$D$279,MATCH('Master Sheet '!B188, 'WIP-FDN'!$B$8:$B$279,0)),"")</f>
        <v>SANDY WET</v>
      </c>
      <c r="H188" s="29"/>
      <c r="I188" s="27"/>
      <c r="J188" s="29"/>
      <c r="K188" s="29"/>
      <c r="L188" s="29"/>
      <c r="M188" s="26" t="s">
        <v>53</v>
      </c>
      <c r="N188" s="27" t="s">
        <v>172</v>
      </c>
      <c r="O188" s="94" t="s">
        <v>1109</v>
      </c>
      <c r="P188" s="26" t="s">
        <v>53</v>
      </c>
      <c r="Q188" s="27" t="s">
        <v>172</v>
      </c>
      <c r="R188" s="94" t="s">
        <v>1109</v>
      </c>
      <c r="S188" s="359" t="s">
        <v>53</v>
      </c>
      <c r="T188" s="27" t="s">
        <v>172</v>
      </c>
      <c r="U188" s="361" t="s">
        <v>1130</v>
      </c>
      <c r="V188" s="34"/>
      <c r="W188" s="29" t="str">
        <f t="array" ref="W188">IF((Y188&lt;&gt;"")*(Z188=""), "WIP", IF((Y188&lt;&gt;"")*(Z188&lt;&gt;""), "Completed", ""))</f>
        <v>Completed</v>
      </c>
      <c r="X188" s="9" t="str" cm="1">
        <f t="array" ref="X188">IFERROR(INDEX('WIP-FDN'!$E$8:$E$279, MATCH(1, ('WIP-FDN'!$B$8:$B$279='Master Sheet '!B188)*1, 0)), "")</f>
        <v>Ratul Ali</v>
      </c>
      <c r="Y188" s="81" cm="1">
        <f t="array" ref="Y188">IFERROR(IF(INDEX('WIP-FDN'!$G$8:$G$279, MATCH(1, ('WIP-FDN'!$B$8:$B$279=B188)*1, 0)) = "", "", INDEX('WIP-FDN'!$G$8:$G$279, MATCH(1, ('WIP-FDN'!$B$8:$B$279=B188)*1, 0))), "")</f>
        <v>45988</v>
      </c>
      <c r="Z188" s="81" cm="1">
        <f t="array" ref="Z188">IFERROR(IF(INDEX('WIP-FDN'!$H$8:$H$279, MATCH(1, ('WIP-FDN'!$B$8:$B$279=B188)*1, 0)) = "", "", INDEX('WIP-FDN'!$H$8:$H$279, MATCH(1, ('WIP-FDN'!$B$8:$B$279=B188)*1, 0))), "")</f>
        <v>46002</v>
      </c>
      <c r="AA188" s="29" t="str">
        <f t="array" ref="AA188">IF((AC188&lt;&gt;"")*(AD188=""), "WIP", IF((AC188&lt;&gt;"")*(AD188&lt;&gt;""), "Completed", ""))</f>
        <v>Completed</v>
      </c>
      <c r="AB188" s="9" t="str" cm="1">
        <f t="array" ref="AB188">IFERROR(INDEX('WIP-FDN'!$N$8:$N$279, MATCH(1, ('WIP-FDN'!$B$8:$B$279='Master Sheet '!B188)*1, 0)), "")</f>
        <v>RATUL ALI</v>
      </c>
      <c r="AC188" s="81" cm="1">
        <f t="array" ref="AC188">IFERROR(IF(INDEX('WIP-FDN'!$L$8:$L$279, MATCH(1, ('WIP-FDN'!$B$8:$B$279=B188)*1, 0)) = "", "", INDEX('WIP-FDN'!$L$8:$L$279, MATCH(1, ('WIP-FDN'!$B$8:$B$279=B188)*1, 0))), "")</f>
        <v>46032</v>
      </c>
      <c r="AD188" s="81" cm="1">
        <f t="array" ref="AD188">IFERROR(IF(INDEX('WIP-FDN'!$M$8:$M$279, MATCH(1, ('WIP-FDN'!$B$8:$B$279=B188)*1, 0)) = "", "", INDEX('WIP-FDN'!$M$8:$M$279, MATCH(1, ('WIP-FDN'!$B$8:$B$279=B188)*1, 0))), "")</f>
        <v>46032</v>
      </c>
      <c r="AE188" s="9" t="str">
        <f t="shared" si="11"/>
        <v/>
      </c>
      <c r="AF188" s="9" t="str">
        <f>IFERROR(INDEX('WIP-ERC'!$E$8:$E$275,MATCH(B188, 'WIP-ERC'!$B$8:$B$275,0)),"")</f>
        <v/>
      </c>
      <c r="AG188" s="81" t="str">
        <f>IFERROR(IF(INDEX('WIP-ERC'!$G$8:$G$275,MATCH(B188,'WIP-ERC'!$B$8:$B$275,0))="","",(INDEX('WIP-ERC'!$G$8:$G$275,MATCH(B188,'WIP-ERC'!$B$8:$B$275,0)))),"")</f>
        <v/>
      </c>
      <c r="AH188" s="81" t="str">
        <f>IFERROR(IF(INDEX('WIP-ERC'!$H$8:$H$275,MATCH(B188,'WIP-ERC'!$B$8:$B$275,0))="","",(INDEX('WIP-ERC'!$H$8:$H$275,MATCH(B188,'WIP-ERC'!$B$8:$B$275,0)))),"")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50" t="str">
        <f t="shared" si="9"/>
        <v>D(30-45)+06</v>
      </c>
      <c r="BE188" s="334"/>
      <c r="BF188" s="334"/>
      <c r="BG188" s="334"/>
      <c r="BI188" s="9" t="str">
        <f>IFERROR(INDEX('WIP-FDN'!$D$8:$D$279,MATCH(B188, 'WIP-FDN'!$B$8:$B$279,0)),"")</f>
        <v>SANDY WET</v>
      </c>
      <c r="BJ188" s="34" t="str">
        <v/>
      </c>
      <c r="BK188" s="34"/>
    </row>
    <row r="189" spans="1:63" s="93" customFormat="1" ht="35" x14ac:dyDescent="0.35">
      <c r="A189" s="347">
        <f t="shared" si="10"/>
        <v>170</v>
      </c>
      <c r="B189" s="30" t="s">
        <v>1010</v>
      </c>
      <c r="C189" s="30" t="s">
        <v>990</v>
      </c>
      <c r="D189" s="56" t="s">
        <v>1011</v>
      </c>
      <c r="E189" s="97">
        <v>337.6</v>
      </c>
      <c r="F189" s="97">
        <v>337.6</v>
      </c>
      <c r="G189" s="26" t="str">
        <f>IFERROR(INDEX('WIP-FDN'!$D$8:$D$279,MATCH('Master Sheet '!B189, 'WIP-FDN'!$B$8:$B$279,0)),"")</f>
        <v>SANDY PS &amp; Boulder Soiling</v>
      </c>
      <c r="H189" s="29">
        <v>1</v>
      </c>
      <c r="I189" s="27"/>
      <c r="J189" s="29"/>
      <c r="K189" s="29"/>
      <c r="L189" s="29"/>
      <c r="M189" s="26" t="s">
        <v>53</v>
      </c>
      <c r="N189" s="27" t="s">
        <v>172</v>
      </c>
      <c r="O189" s="94" t="s">
        <v>1109</v>
      </c>
      <c r="P189" s="26" t="s">
        <v>53</v>
      </c>
      <c r="Q189" s="27" t="s">
        <v>172</v>
      </c>
      <c r="R189" s="94" t="s">
        <v>1109</v>
      </c>
      <c r="S189" s="359" t="s">
        <v>53</v>
      </c>
      <c r="T189" s="27" t="s">
        <v>172</v>
      </c>
      <c r="U189" s="361" t="s">
        <v>1130</v>
      </c>
      <c r="V189" s="34"/>
      <c r="W189" s="29" t="str">
        <f t="array" ref="W189">IF((Y189&lt;&gt;"")*(Z189=""), "WIP", IF((Y189&lt;&gt;"")*(Z189&lt;&gt;""), "Completed", ""))</f>
        <v>Completed</v>
      </c>
      <c r="X189" s="9" t="str" cm="1">
        <f t="array" ref="X189">IFERROR(INDEX('WIP-FDN'!$E$8:$E$279, MATCH(1, ('WIP-FDN'!$B$8:$B$279='Master Sheet '!B189)*1, 0)), "")</f>
        <v>Ratul Ali-1</v>
      </c>
      <c r="Y189" s="81" cm="1">
        <f t="array" ref="Y189">IFERROR(IF(INDEX('WIP-FDN'!$G$8:$G$279, MATCH(1, ('WIP-FDN'!$B$8:$B$279=B189)*1, 0)) = "", "", INDEX('WIP-FDN'!$G$8:$G$279, MATCH(1, ('WIP-FDN'!$B$8:$B$279=B189)*1, 0))), "")</f>
        <v>46033</v>
      </c>
      <c r="Z189" s="81" cm="1">
        <f t="array" ref="Z189">IFERROR(IF(INDEX('WIP-FDN'!$H$8:$H$279, MATCH(1, ('WIP-FDN'!$B$8:$B$279=B189)*1, 0)) = "", "", INDEX('WIP-FDN'!$H$8:$H$279, MATCH(1, ('WIP-FDN'!$B$8:$B$279=B189)*1, 0))), "")</f>
        <v>46058</v>
      </c>
      <c r="AA189" s="29" t="str">
        <f t="array" ref="AA189">IF((AC189&lt;&gt;"")*(AD189=""), "WIP", IF((AC189&lt;&gt;"")*(AD189&lt;&gt;""), "Completed", ""))</f>
        <v>Completed</v>
      </c>
      <c r="AB189" s="9" t="str" cm="1">
        <f t="array" ref="AB189">IFERROR(INDEX('WIP-FDN'!$N$8:$N$279, MATCH(1, ('WIP-FDN'!$B$8:$B$279='Master Sheet '!B189)*1, 0)), "")</f>
        <v>Ratul Ali-1</v>
      </c>
      <c r="AC189" s="81" cm="1">
        <f t="array" ref="AC189">IFERROR(IF(INDEX('WIP-FDN'!$L$8:$L$279, MATCH(1, ('WIP-FDN'!$B$8:$B$279=B189)*1, 0)) = "", "", INDEX('WIP-FDN'!$L$8:$L$279, MATCH(1, ('WIP-FDN'!$B$8:$B$279=B189)*1, 0))), "")</f>
        <v>46077</v>
      </c>
      <c r="AD189" s="81" cm="1">
        <f t="array" ref="AD189">IFERROR(IF(INDEX('WIP-FDN'!$M$8:$M$279, MATCH(1, ('WIP-FDN'!$B$8:$B$279=B189)*1, 0)) = "", "", INDEX('WIP-FDN'!$M$8:$M$279, MATCH(1, ('WIP-FDN'!$B$8:$B$279=B189)*1, 0))), "")</f>
        <v>46077</v>
      </c>
      <c r="AE189" s="9" t="str">
        <f t="shared" si="11"/>
        <v>Completed</v>
      </c>
      <c r="AF189" s="9" t="str">
        <f>IFERROR(INDEX('WIP-ERC'!$E$8:$E$275,MATCH(B189, 'WIP-ERC'!$B$8:$B$275,0)),"")</f>
        <v>Ratul Ali</v>
      </c>
      <c r="AG189" s="81">
        <f>IFERROR(IF(INDEX('WIP-ERC'!$G$8:$G$275,MATCH(B189,'WIP-ERC'!$B$8:$B$275,0))="","",(INDEX('WIP-ERC'!$G$8:$G$275,MATCH(B189,'WIP-ERC'!$B$8:$B$275,0)))),"")</f>
        <v>46103</v>
      </c>
      <c r="AH189" s="81">
        <f>IFERROR(IF(INDEX('WIP-ERC'!$H$8:$H$275,MATCH(B189,'WIP-ERC'!$B$8:$B$275,0))="","",(INDEX('WIP-ERC'!$H$8:$H$275,MATCH(B189,'WIP-ERC'!$B$8:$B$275,0)))),"")</f>
        <v>46121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50" t="str">
        <f t="shared" si="9"/>
        <v>C(15-30)+09_1RC</v>
      </c>
      <c r="BE189" s="334"/>
      <c r="BF189" s="334"/>
      <c r="BG189" s="334"/>
      <c r="BI189" s="9" t="str">
        <f>IFERROR(INDEX('WIP-FDN'!$D$8:$D$279,MATCH(B189, 'WIP-FDN'!$B$8:$B$279,0)),"")</f>
        <v>SANDY PS &amp; Boulder Soiling</v>
      </c>
      <c r="BJ189" s="34" t="str">
        <v/>
      </c>
      <c r="BK189" s="34"/>
    </row>
    <row r="190" spans="1:63" s="93" customFormat="1" ht="17.5" x14ac:dyDescent="0.35">
      <c r="A190" s="347">
        <f t="shared" si="10"/>
        <v>171</v>
      </c>
      <c r="B190" s="30" t="s">
        <v>1012</v>
      </c>
      <c r="C190" s="30" t="s">
        <v>1013</v>
      </c>
      <c r="D190" s="56" t="s">
        <v>1014</v>
      </c>
      <c r="E190" s="97">
        <v>333</v>
      </c>
      <c r="F190" s="97">
        <v>333</v>
      </c>
      <c r="G190" s="26" t="str">
        <f>IFERROR(INDEX('WIP-FDN'!$D$8:$D$279,MATCH('Master Sheet '!B190, 'WIP-FDN'!$B$8:$B$279,0)),"")</f>
        <v/>
      </c>
      <c r="H190" s="29"/>
      <c r="I190" s="27"/>
      <c r="J190" s="29"/>
      <c r="K190" s="29"/>
      <c r="L190" s="29"/>
      <c r="M190" s="26" t="s">
        <v>53</v>
      </c>
      <c r="N190" s="27" t="s">
        <v>172</v>
      </c>
      <c r="O190" s="94" t="s">
        <v>1109</v>
      </c>
      <c r="P190" s="26" t="s">
        <v>53</v>
      </c>
      <c r="Q190" s="27" t="s">
        <v>172</v>
      </c>
      <c r="R190" s="94" t="s">
        <v>1109</v>
      </c>
      <c r="S190" s="359" t="s">
        <v>53</v>
      </c>
      <c r="T190" s="27" t="s">
        <v>172</v>
      </c>
      <c r="U190" s="361" t="s">
        <v>1130</v>
      </c>
      <c r="V190" s="34"/>
      <c r="W190" s="29" t="str">
        <f t="array" ref="W190">IF((Y190&lt;&gt;"")*(Z190=""), "WIP", IF((Y190&lt;&gt;"")*(Z190&lt;&gt;""), "Completed", ""))</f>
        <v/>
      </c>
      <c r="X190" s="9" t="str" cm="1">
        <f t="array" ref="X190">IFERROR(INDEX('WIP-FDN'!$E$8:$E$279, MATCH(1, ('WIP-FDN'!$B$8:$B$279='Master Sheet '!B190)*1, 0)), "")</f>
        <v/>
      </c>
      <c r="Y190" s="81" t="str" cm="1">
        <f t="array" ref="Y190">IFERROR(IF(INDEX('WIP-FDN'!$G$8:$G$279, MATCH(1, ('WIP-FDN'!$B$8:$B$279=B190)*1, 0)) = "", "", INDEX('WIP-FDN'!$G$8:$G$279, MATCH(1, ('WIP-FDN'!$B$8:$B$279=B190)*1, 0))), "")</f>
        <v/>
      </c>
      <c r="Z190" s="81" t="str" cm="1">
        <f t="array" ref="Z190">IFERROR(IF(INDEX('WIP-FDN'!$H$8:$H$279, MATCH(1, ('WIP-FDN'!$B$8:$B$279=B190)*1, 0)) = "", "", INDEX('WIP-FDN'!$H$8:$H$279, MATCH(1, ('WIP-FDN'!$B$8:$B$279=B190)*1, 0))), "")</f>
        <v/>
      </c>
      <c r="AA190" s="29" t="str">
        <f t="array" ref="AA190">IF((AC190&lt;&gt;"")*(AD190=""), "WIP", IF((AC190&lt;&gt;"")*(AD190&lt;&gt;""), "Completed", ""))</f>
        <v/>
      </c>
      <c r="AB190" s="9" t="str" cm="1">
        <f t="array" ref="AB190">IFERROR(INDEX('WIP-FDN'!$N$8:$N$279, MATCH(1, ('WIP-FDN'!$B$8:$B$279='Master Sheet '!B190)*1, 0)), "")</f>
        <v/>
      </c>
      <c r="AC190" s="81" t="str" cm="1">
        <f t="array" ref="AC190">IFERROR(IF(INDEX('WIP-FDN'!$L$8:$L$279, MATCH(1, ('WIP-FDN'!$B$8:$B$279=B190)*1, 0)) = "", "", INDEX('WIP-FDN'!$L$8:$L$279, MATCH(1, ('WIP-FDN'!$B$8:$B$279=B190)*1, 0))), "")</f>
        <v/>
      </c>
      <c r="AD190" s="81" t="str" cm="1">
        <f t="array" ref="AD190">IFERROR(IF(INDEX('WIP-FDN'!$M$8:$M$279, MATCH(1, ('WIP-FDN'!$B$8:$B$279=B190)*1, 0)) = "", "", INDEX('WIP-FDN'!$M$8:$M$279, MATCH(1, ('WIP-FDN'!$B$8:$B$279=B190)*1, 0))), "")</f>
        <v/>
      </c>
      <c r="AE190" s="9" t="str">
        <f t="shared" si="11"/>
        <v/>
      </c>
      <c r="AF190" s="9" t="str">
        <f>IFERROR(INDEX('WIP-ERC'!$E$8:$E$275,MATCH(B190, 'WIP-ERC'!$B$8:$B$275,0)),"")</f>
        <v/>
      </c>
      <c r="AG190" s="81" t="str">
        <f>IFERROR(IF(INDEX('WIP-ERC'!$G$8:$G$275,MATCH(B190,'WIP-ERC'!$B$8:$B$275,0))="","",(INDEX('WIP-ERC'!$G$8:$G$275,MATCH(B190,'WIP-ERC'!$B$8:$B$275,0)))),"")</f>
        <v/>
      </c>
      <c r="AH190" s="81" t="str">
        <f>IFERROR(IF(INDEX('WIP-ERC'!$H$8:$H$275,MATCH(B190,'WIP-ERC'!$B$8:$B$275,0))="","",(INDEX('WIP-ERC'!$H$8:$H$275,MATCH(B190,'WIP-ERC'!$B$8:$B$275,0)))),"")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50" t="str">
        <f t="shared" si="9"/>
        <v>B(00-07)+00</v>
      </c>
      <c r="BE190" s="334"/>
      <c r="BF190" s="334"/>
      <c r="BG190" s="334"/>
      <c r="BI190" s="9" t="str">
        <f>IFERROR(INDEX('WIP-FDN'!$D$8:$D$279,MATCH(B190, 'WIP-FDN'!$B$8:$B$279,0)),"")</f>
        <v/>
      </c>
      <c r="BJ190" s="34" t="str">
        <v/>
      </c>
      <c r="BK190" s="34"/>
    </row>
    <row r="191" spans="1:63" s="93" customFormat="1" ht="17.5" x14ac:dyDescent="0.35">
      <c r="A191" s="347">
        <f t="shared" si="10"/>
        <v>172</v>
      </c>
      <c r="B191" s="30" t="s">
        <v>368</v>
      </c>
      <c r="C191" s="30" t="s">
        <v>823</v>
      </c>
      <c r="D191" s="56" t="s">
        <v>818</v>
      </c>
      <c r="E191" s="97">
        <v>319.89999999999998</v>
      </c>
      <c r="F191" s="97">
        <v>319.89999999999998</v>
      </c>
      <c r="G191" s="26" t="str">
        <f>IFERROR(INDEX('WIP-FDN'!$D$8:$D$279,MATCH('Master Sheet '!B191, 'WIP-FDN'!$B$8:$B$279,0)),"")</f>
        <v>SANDY WET</v>
      </c>
      <c r="H191" s="29"/>
      <c r="I191" s="27"/>
      <c r="J191" s="29"/>
      <c r="K191" s="29"/>
      <c r="L191" s="29"/>
      <c r="M191" s="26" t="s">
        <v>53</v>
      </c>
      <c r="N191" s="27" t="s">
        <v>172</v>
      </c>
      <c r="O191" s="94" t="s">
        <v>1109</v>
      </c>
      <c r="P191" s="26" t="s">
        <v>53</v>
      </c>
      <c r="Q191" s="27" t="s">
        <v>172</v>
      </c>
      <c r="R191" s="94" t="s">
        <v>1109</v>
      </c>
      <c r="S191" s="359" t="s">
        <v>53</v>
      </c>
      <c r="T191" s="27" t="s">
        <v>172</v>
      </c>
      <c r="U191" s="361" t="s">
        <v>1130</v>
      </c>
      <c r="V191" s="34"/>
      <c r="W191" s="29" t="str">
        <f t="array" ref="W191">IF((Y191&lt;&gt;"")*(Z191=""), "WIP", IF((Y191&lt;&gt;"")*(Z191&lt;&gt;""), "Completed", ""))</f>
        <v>Completed</v>
      </c>
      <c r="X191" s="9" t="str" cm="1">
        <f t="array" ref="X191">IFERROR(INDEX('WIP-FDN'!$E$8:$E$279, MATCH(1, ('WIP-FDN'!$B$8:$B$279='Master Sheet '!B191)*1, 0)), "")</f>
        <v>Ratul Ali-1</v>
      </c>
      <c r="Y191" s="81" cm="1">
        <f t="array" ref="Y191">IFERROR(IF(INDEX('WIP-FDN'!$G$8:$G$279, MATCH(1, ('WIP-FDN'!$B$8:$B$279=B191)*1, 0)) = "", "", INDEX('WIP-FDN'!$G$8:$G$279, MATCH(1, ('WIP-FDN'!$B$8:$B$279=B191)*1, 0))), "")</f>
        <v>46076</v>
      </c>
      <c r="Z191" s="81" cm="1">
        <f t="array" ref="Z191">IFERROR(IF(INDEX('WIP-FDN'!$H$8:$H$279, MATCH(1, ('WIP-FDN'!$B$8:$B$279=B191)*1, 0)) = "", "", INDEX('WIP-FDN'!$H$8:$H$279, MATCH(1, ('WIP-FDN'!$B$8:$B$279=B191)*1, 0))), "")</f>
        <v>46092</v>
      </c>
      <c r="AA191" s="29" t="str">
        <f t="array" ref="AA191">IF((AC191&lt;&gt;"")*(AD191=""), "WIP", IF((AC191&lt;&gt;"")*(AD191&lt;&gt;""), "Completed", ""))</f>
        <v/>
      </c>
      <c r="AB191" s="9" cm="1">
        <f t="array" ref="AB191">IFERROR(INDEX('WIP-FDN'!$N$8:$N$279, MATCH(1, ('WIP-FDN'!$B$8:$B$279='Master Sheet '!B191)*1, 0)), "")</f>
        <v>0</v>
      </c>
      <c r="AC191" s="81" t="str" cm="1">
        <f t="array" ref="AC191">IFERROR(IF(INDEX('WIP-FDN'!$L$8:$L$279, MATCH(1, ('WIP-FDN'!$B$8:$B$279=B191)*1, 0)) = "", "", INDEX('WIP-FDN'!$L$8:$L$279, MATCH(1, ('WIP-FDN'!$B$8:$B$279=B191)*1, 0))), "")</f>
        <v/>
      </c>
      <c r="AD191" s="81" t="str" cm="1">
        <f t="array" ref="AD191">IFERROR(IF(INDEX('WIP-FDN'!$M$8:$M$279, MATCH(1, ('WIP-FDN'!$B$8:$B$279=B191)*1, 0)) = "", "", INDEX('WIP-FDN'!$M$8:$M$279, MATCH(1, ('WIP-FDN'!$B$8:$B$279=B191)*1, 0))), "")</f>
        <v/>
      </c>
      <c r="AE191" s="9" t="str">
        <f t="shared" si="11"/>
        <v/>
      </c>
      <c r="AF191" s="9" t="str">
        <f>IFERROR(INDEX('WIP-ERC'!$E$8:$E$275,MATCH(B191, 'WIP-ERC'!$B$8:$B$275,0)),"")</f>
        <v/>
      </c>
      <c r="AG191" s="81" t="str">
        <f>IFERROR(IF(INDEX('WIP-ERC'!$G$8:$G$275,MATCH(B191,'WIP-ERC'!$B$8:$B$275,0))="","",(INDEX('WIP-ERC'!$G$8:$G$275,MATCH(B191,'WIP-ERC'!$B$8:$B$275,0)))),"")</f>
        <v/>
      </c>
      <c r="AH191" s="81" t="str">
        <f>IFERROR(IF(INDEX('WIP-ERC'!$H$8:$H$275,MATCH(B191,'WIP-ERC'!$B$8:$B$275,0))="","",(INDEX('WIP-ERC'!$H$8:$H$275,MATCH(B191,'WIP-ERC'!$B$8:$B$275,0)))),"")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50" t="str">
        <f t="shared" si="9"/>
        <v>A(00-02)+00</v>
      </c>
      <c r="BE191" s="334"/>
      <c r="BF191" s="334"/>
      <c r="BG191" s="334"/>
      <c r="BI191" s="9" t="str">
        <f>IFERROR(INDEX('WIP-FDN'!$D$8:$D$279,MATCH(B191, 'WIP-FDN'!$B$8:$B$279,0)),"")</f>
        <v>SANDY WET</v>
      </c>
      <c r="BJ191" s="34" t="str">
        <v/>
      </c>
      <c r="BK191" s="34"/>
    </row>
    <row r="192" spans="1:63" s="93" customFormat="1" ht="17.5" x14ac:dyDescent="0.35">
      <c r="A192" s="347">
        <f t="shared" si="10"/>
        <v>173</v>
      </c>
      <c r="B192" s="30" t="s">
        <v>370</v>
      </c>
      <c r="C192" s="30" t="s">
        <v>823</v>
      </c>
      <c r="D192" s="56" t="s">
        <v>818</v>
      </c>
      <c r="E192" s="97">
        <v>345.7</v>
      </c>
      <c r="F192" s="97">
        <v>345.7</v>
      </c>
      <c r="G192" s="26" t="str">
        <f>IFERROR(INDEX('WIP-FDN'!$D$8:$D$279,MATCH('Master Sheet '!B192, 'WIP-FDN'!$B$8:$B$279,0)),"")</f>
        <v>SANDY WET</v>
      </c>
      <c r="H192" s="29"/>
      <c r="I192" s="27"/>
      <c r="J192" s="29"/>
      <c r="K192" s="29"/>
      <c r="L192" s="29"/>
      <c r="M192" s="26" t="s">
        <v>53</v>
      </c>
      <c r="N192" s="27" t="s">
        <v>172</v>
      </c>
      <c r="O192" s="94" t="s">
        <v>1109</v>
      </c>
      <c r="P192" s="26" t="s">
        <v>53</v>
      </c>
      <c r="Q192" s="27" t="s">
        <v>172</v>
      </c>
      <c r="R192" s="94" t="s">
        <v>1109</v>
      </c>
      <c r="S192" s="359" t="s">
        <v>53</v>
      </c>
      <c r="T192" s="27" t="s">
        <v>172</v>
      </c>
      <c r="U192" s="361" t="s">
        <v>1130</v>
      </c>
      <c r="V192" s="34"/>
      <c r="W192" s="29" t="str">
        <f t="array" ref="W192">IF((Y192&lt;&gt;"")*(Z192=""), "WIP", IF((Y192&lt;&gt;"")*(Z192&lt;&gt;""), "Completed", ""))</f>
        <v>Completed</v>
      </c>
      <c r="X192" s="9" t="str" cm="1">
        <f t="array" ref="X192">IFERROR(INDEX('WIP-FDN'!$E$8:$E$279, MATCH(1, ('WIP-FDN'!$B$8:$B$279='Master Sheet '!B192)*1, 0)), "")</f>
        <v>Kulen Baro</v>
      </c>
      <c r="Y192" s="81" cm="1">
        <f t="array" ref="Y192">IFERROR(IF(INDEX('WIP-FDN'!$G$8:$G$279, MATCH(1, ('WIP-FDN'!$B$8:$B$279=B192)*1, 0)) = "", "", INDEX('WIP-FDN'!$G$8:$G$279, MATCH(1, ('WIP-FDN'!$B$8:$B$279=B192)*1, 0))), "")</f>
        <v>46077</v>
      </c>
      <c r="Z192" s="81" cm="1">
        <f t="array" ref="Z192">IFERROR(IF(INDEX('WIP-FDN'!$H$8:$H$279, MATCH(1, ('WIP-FDN'!$B$8:$B$279=B192)*1, 0)) = "", "", INDEX('WIP-FDN'!$H$8:$H$279, MATCH(1, ('WIP-FDN'!$B$8:$B$279=B192)*1, 0))), "")</f>
        <v>46091</v>
      </c>
      <c r="AA192" s="29" t="str">
        <f t="array" ref="AA192">IF((AC192&lt;&gt;"")*(AD192=""), "WIP", IF((AC192&lt;&gt;"")*(AD192&lt;&gt;""), "Completed", ""))</f>
        <v>Completed</v>
      </c>
      <c r="AB192" s="9" t="str" cm="1">
        <f t="array" ref="AB192">IFERROR(INDEX('WIP-FDN'!$N$8:$N$279, MATCH(1, ('WIP-FDN'!$B$8:$B$279='Master Sheet '!B192)*1, 0)), "")</f>
        <v>Kulen Baro</v>
      </c>
      <c r="AC192" s="81" cm="1">
        <f t="array" ref="AC192">IFERROR(IF(INDEX('WIP-FDN'!$L$8:$L$279, MATCH(1, ('WIP-FDN'!$B$8:$B$279=B192)*1, 0)) = "", "", INDEX('WIP-FDN'!$L$8:$L$279, MATCH(1, ('WIP-FDN'!$B$8:$B$279=B192)*1, 0))), "")</f>
        <v>46092</v>
      </c>
      <c r="AD192" s="81" cm="1">
        <f t="array" ref="AD192">IFERROR(IF(INDEX('WIP-FDN'!$M$8:$M$279, MATCH(1, ('WIP-FDN'!$B$8:$B$279=B192)*1, 0)) = "", "", INDEX('WIP-FDN'!$M$8:$M$279, MATCH(1, ('WIP-FDN'!$B$8:$B$279=B192)*1, 0))), "")</f>
        <v>46092</v>
      </c>
      <c r="AE192" s="9" t="str">
        <f t="shared" si="11"/>
        <v/>
      </c>
      <c r="AF192" s="9" t="str">
        <f>IFERROR(INDEX('WIP-ERC'!$E$8:$E$275,MATCH(B192, 'WIP-ERC'!$B$8:$B$275,0)),"")</f>
        <v/>
      </c>
      <c r="AG192" s="81" t="str">
        <f>IFERROR(IF(INDEX('WIP-ERC'!$G$8:$G$275,MATCH(B192,'WIP-ERC'!$B$8:$B$275,0))="","",(INDEX('WIP-ERC'!$G$8:$G$275,MATCH(B192,'WIP-ERC'!$B$8:$B$275,0)))),"")</f>
        <v/>
      </c>
      <c r="AH192" s="81" t="str">
        <f>IFERROR(IF(INDEX('WIP-ERC'!$H$8:$H$275,MATCH(B192,'WIP-ERC'!$B$8:$B$275,0))="","",(INDEX('WIP-ERC'!$H$8:$H$275,MATCH(B192,'WIP-ERC'!$B$8:$B$275,0)))),"")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50" t="str">
        <f t="shared" si="9"/>
        <v>A(00-02)+00</v>
      </c>
      <c r="BE192" s="334"/>
      <c r="BF192" s="334"/>
      <c r="BG192" s="334"/>
      <c r="BI192" s="9" t="str">
        <f>IFERROR(INDEX('WIP-FDN'!$D$8:$D$279,MATCH(B192, 'WIP-FDN'!$B$8:$B$279,0)),"")</f>
        <v>SANDY WET</v>
      </c>
      <c r="BJ192" s="34" t="str">
        <v/>
      </c>
      <c r="BK192" s="34"/>
    </row>
    <row r="193" spans="1:63" s="93" customFormat="1" ht="17.5" x14ac:dyDescent="0.35">
      <c r="A193" s="347">
        <f t="shared" si="10"/>
        <v>174</v>
      </c>
      <c r="B193" s="30" t="s">
        <v>666</v>
      </c>
      <c r="C193" s="30" t="s">
        <v>820</v>
      </c>
      <c r="D193" s="56" t="s">
        <v>1015</v>
      </c>
      <c r="E193" s="97">
        <v>255.1</v>
      </c>
      <c r="F193" s="97">
        <v>255.1</v>
      </c>
      <c r="G193" s="26" t="str">
        <f>IFERROR(INDEX('WIP-FDN'!$D$8:$D$279,MATCH('Master Sheet '!B193, 'WIP-FDN'!$B$8:$B$279,0)),"")</f>
        <v>SANDY WET</v>
      </c>
      <c r="H193" s="29"/>
      <c r="I193" s="27"/>
      <c r="J193" s="29"/>
      <c r="K193" s="29"/>
      <c r="L193" s="29"/>
      <c r="M193" s="26" t="s">
        <v>53</v>
      </c>
      <c r="N193" s="27" t="s">
        <v>172</v>
      </c>
      <c r="O193" s="94" t="s">
        <v>1109</v>
      </c>
      <c r="P193" s="26" t="s">
        <v>53</v>
      </c>
      <c r="Q193" s="27" t="s">
        <v>172</v>
      </c>
      <c r="R193" s="94" t="s">
        <v>1109</v>
      </c>
      <c r="S193" s="359" t="s">
        <v>53</v>
      </c>
      <c r="T193" s="27" t="s">
        <v>172</v>
      </c>
      <c r="U193" s="361" t="s">
        <v>1130</v>
      </c>
      <c r="V193" s="34"/>
      <c r="W193" s="29" t="str">
        <f t="array" ref="W193">IF((Y193&lt;&gt;"")*(Z193=""), "WIP", IF((Y193&lt;&gt;"")*(Z193&lt;&gt;""), "Completed", ""))</f>
        <v>Completed</v>
      </c>
      <c r="X193" s="9" t="str" cm="1">
        <f t="array" ref="X193">IFERROR(INDEX('WIP-FDN'!$E$8:$E$279, MATCH(1, ('WIP-FDN'!$B$8:$B$279='Master Sheet '!B193)*1, 0)), "")</f>
        <v>Ratul Ali-1</v>
      </c>
      <c r="Y193" s="81" cm="1">
        <f t="array" ref="Y193">IFERROR(IF(INDEX('WIP-FDN'!$G$8:$G$279, MATCH(1, ('WIP-FDN'!$B$8:$B$279=B193)*1, 0)) = "", "", INDEX('WIP-FDN'!$G$8:$G$279, MATCH(1, ('WIP-FDN'!$B$8:$B$279=B193)*1, 0))), "")</f>
        <v>45999</v>
      </c>
      <c r="Z193" s="81" cm="1">
        <f t="array" ref="Z193">IFERROR(IF(INDEX('WIP-FDN'!$H$8:$H$279, MATCH(1, ('WIP-FDN'!$B$8:$B$279=B193)*1, 0)) = "", "", INDEX('WIP-FDN'!$H$8:$H$279, MATCH(1, ('WIP-FDN'!$B$8:$B$279=B193)*1, 0))), "")</f>
        <v>46012</v>
      </c>
      <c r="AA193" s="29" t="str">
        <f t="array" ref="AA193">IF((AC193&lt;&gt;"")*(AD193=""), "WIP", IF((AC193&lt;&gt;"")*(AD193&lt;&gt;""), "Completed", ""))</f>
        <v>Completed</v>
      </c>
      <c r="AB193" s="9" t="str" cm="1">
        <f t="array" ref="AB193">IFERROR(INDEX('WIP-FDN'!$N$8:$N$279, MATCH(1, ('WIP-FDN'!$B$8:$B$279='Master Sheet '!B193)*1, 0)), "")</f>
        <v>RATUL ALI-1</v>
      </c>
      <c r="AC193" s="81" cm="1">
        <f t="array" ref="AC193">IFERROR(IF(INDEX('WIP-FDN'!$L$8:$L$279, MATCH(1, ('WIP-FDN'!$B$8:$B$279=B193)*1, 0)) = "", "", INDEX('WIP-FDN'!$L$8:$L$279, MATCH(1, ('WIP-FDN'!$B$8:$B$279=B193)*1, 0))), "")</f>
        <v>46032</v>
      </c>
      <c r="AD193" s="81" cm="1">
        <f t="array" ref="AD193">IFERROR(IF(INDEX('WIP-FDN'!$M$8:$M$279, MATCH(1, ('WIP-FDN'!$B$8:$B$279=B193)*1, 0)) = "", "", INDEX('WIP-FDN'!$M$8:$M$279, MATCH(1, ('WIP-FDN'!$B$8:$B$279=B193)*1, 0))), "")</f>
        <v>46032</v>
      </c>
      <c r="AE193" s="9" t="str">
        <f t="shared" si="11"/>
        <v/>
      </c>
      <c r="AF193" s="9" t="str">
        <f>IFERROR(INDEX('WIP-ERC'!$E$8:$E$275,MATCH(B193, 'WIP-ERC'!$B$8:$B$275,0)),"")</f>
        <v/>
      </c>
      <c r="AG193" s="81" t="str">
        <f>IFERROR(IF(INDEX('WIP-ERC'!$G$8:$G$275,MATCH(B193,'WIP-ERC'!$B$8:$B$275,0))="","",(INDEX('WIP-ERC'!$G$8:$G$275,MATCH(B193,'WIP-ERC'!$B$8:$B$275,0)))),"")</f>
        <v/>
      </c>
      <c r="AH193" s="81" t="str">
        <f>IFERROR(IF(INDEX('WIP-ERC'!$H$8:$H$275,MATCH(B193,'WIP-ERC'!$B$8:$B$275,0))="","",(INDEX('WIP-ERC'!$H$8:$H$275,MATCH(B193,'WIP-ERC'!$B$8:$B$275,0)))),"")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50" t="str">
        <f t="shared" si="9"/>
        <v>D(45-60)+00</v>
      </c>
      <c r="BE193" s="334"/>
      <c r="BF193" s="334"/>
      <c r="BG193" s="334"/>
      <c r="BI193" s="9" t="str">
        <f>IFERROR(INDEX('WIP-FDN'!$D$8:$D$279,MATCH(B193, 'WIP-FDN'!$B$8:$B$279,0)),"")</f>
        <v>SANDY WET</v>
      </c>
      <c r="BJ193" s="34" t="str">
        <v/>
      </c>
      <c r="BK193" s="34"/>
    </row>
    <row r="194" spans="1:63" s="93" customFormat="1" ht="17.5" x14ac:dyDescent="0.35">
      <c r="A194" s="347">
        <f t="shared" si="10"/>
        <v>175</v>
      </c>
      <c r="B194" s="30" t="s">
        <v>1016</v>
      </c>
      <c r="C194" s="30" t="s">
        <v>817</v>
      </c>
      <c r="D194" s="56" t="s">
        <v>1248</v>
      </c>
      <c r="E194" s="97">
        <v>155.80000000000001</v>
      </c>
      <c r="F194" s="97">
        <v>155.80000000000001</v>
      </c>
      <c r="G194" s="26" t="str">
        <f>IFERROR(INDEX('WIP-FDN'!$D$8:$D$279,MATCH('Master Sheet '!B194, 'WIP-FDN'!$B$8:$B$279,0)),"")</f>
        <v>SANDY WET</v>
      </c>
      <c r="H194" s="29"/>
      <c r="I194" s="27"/>
      <c r="J194" s="29"/>
      <c r="K194" s="29"/>
      <c r="L194" s="29"/>
      <c r="M194" s="26" t="s">
        <v>53</v>
      </c>
      <c r="N194" s="27" t="s">
        <v>172</v>
      </c>
      <c r="O194" s="94" t="s">
        <v>1109</v>
      </c>
      <c r="P194" s="26" t="s">
        <v>53</v>
      </c>
      <c r="Q194" s="27" t="s">
        <v>172</v>
      </c>
      <c r="R194" s="94" t="s">
        <v>1109</v>
      </c>
      <c r="S194" s="359" t="s">
        <v>53</v>
      </c>
      <c r="T194" s="27" t="s">
        <v>172</v>
      </c>
      <c r="U194" s="361" t="s">
        <v>1130</v>
      </c>
      <c r="V194" s="34"/>
      <c r="W194" s="29" t="str">
        <f t="array" ref="W194">IF((Y194&lt;&gt;"")*(Z194=""), "WIP", IF((Y194&lt;&gt;"")*(Z194&lt;&gt;""), "Completed", ""))</f>
        <v>Completed</v>
      </c>
      <c r="X194" s="9" t="str" cm="1">
        <f t="array" ref="X194">IFERROR(INDEX('WIP-FDN'!$E$8:$E$279, MATCH(1, ('WIP-FDN'!$B$8:$B$279='Master Sheet '!B194)*1, 0)), "")</f>
        <v>CP Construction</v>
      </c>
      <c r="Y194" s="81" cm="1">
        <f t="array" ref="Y194">IFERROR(IF(INDEX('WIP-FDN'!$G$8:$G$279, MATCH(1, ('WIP-FDN'!$B$8:$B$279=B194)*1, 0)) = "", "", INDEX('WIP-FDN'!$G$8:$G$279, MATCH(1, ('WIP-FDN'!$B$8:$B$279=B194)*1, 0))), "")</f>
        <v>45986</v>
      </c>
      <c r="Z194" s="81" cm="1">
        <f t="array" ref="Z194">IFERROR(IF(INDEX('WIP-FDN'!$H$8:$H$279, MATCH(1, ('WIP-FDN'!$B$8:$B$279=B194)*1, 0)) = "", "", INDEX('WIP-FDN'!$H$8:$H$279, MATCH(1, ('WIP-FDN'!$B$8:$B$279=B194)*1, 0))), "")</f>
        <v>46010</v>
      </c>
      <c r="AA194" s="29" t="str">
        <f t="array" ref="AA194">IF((AC194&lt;&gt;"")*(AD194=""), "WIP", IF((AC194&lt;&gt;"")*(AD194&lt;&gt;""), "Completed", ""))</f>
        <v>Completed</v>
      </c>
      <c r="AB194" s="9" t="str" cm="1">
        <f t="array" ref="AB194">IFERROR(INDEX('WIP-FDN'!$N$8:$N$279, MATCH(1, ('WIP-FDN'!$B$8:$B$279='Master Sheet '!B194)*1, 0)), "")</f>
        <v>CP Construction</v>
      </c>
      <c r="AC194" s="81" cm="1">
        <f t="array" ref="AC194">IFERROR(IF(INDEX('WIP-FDN'!$L$8:$L$279, MATCH(1, ('WIP-FDN'!$B$8:$B$279=B194)*1, 0)) = "", "", INDEX('WIP-FDN'!$L$8:$L$279, MATCH(1, ('WIP-FDN'!$B$8:$B$279=B194)*1, 0))), "")</f>
        <v>46014</v>
      </c>
      <c r="AD194" s="81" cm="1">
        <f t="array" ref="AD194">IFERROR(IF(INDEX('WIP-FDN'!$M$8:$M$279, MATCH(1, ('WIP-FDN'!$B$8:$B$279=B194)*1, 0)) = "", "", INDEX('WIP-FDN'!$M$8:$M$279, MATCH(1, ('WIP-FDN'!$B$8:$B$279=B194)*1, 0))), "")</f>
        <v>46014</v>
      </c>
      <c r="AE194" s="9" t="str">
        <f t="shared" si="11"/>
        <v/>
      </c>
      <c r="AF194" s="9" t="str">
        <f>IFERROR(INDEX('WIP-ERC'!$E$8:$E$275,MATCH(B194, 'WIP-ERC'!$B$8:$B$275,0)),"")</f>
        <v/>
      </c>
      <c r="AG194" s="81" t="str">
        <f>IFERROR(IF(INDEX('WIP-ERC'!$G$8:$G$275,MATCH(B194,'WIP-ERC'!$B$8:$B$275,0))="","",(INDEX('WIP-ERC'!$G$8:$G$275,MATCH(B194,'WIP-ERC'!$B$8:$B$275,0)))),"")</f>
        <v/>
      </c>
      <c r="AH194" s="81" t="str">
        <f>IFERROR(IF(INDEX('WIP-ERC'!$H$8:$H$275,MATCH(B194,'WIP-ERC'!$B$8:$B$275,0))="","",(INDEX('WIP-ERC'!$H$8:$H$275,MATCH(B194,'WIP-ERC'!$B$8:$B$275,0)))),"")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50" t="str">
        <f t="shared" si="9"/>
        <v>C(15-30)+00</v>
      </c>
      <c r="BE194" s="334"/>
      <c r="BF194" s="334"/>
      <c r="BG194" s="334"/>
      <c r="BI194" s="9" t="str">
        <f>IFERROR(INDEX('WIP-FDN'!$D$8:$D$279,MATCH(B194, 'WIP-FDN'!$B$8:$B$279,0)),"")</f>
        <v>SANDY WET</v>
      </c>
      <c r="BJ194" s="34" t="str">
        <v/>
      </c>
      <c r="BK194" s="34"/>
    </row>
    <row r="195" spans="1:63" s="434" customFormat="1" ht="35" x14ac:dyDescent="0.35">
      <c r="A195" s="347">
        <f t="shared" si="10"/>
        <v>176</v>
      </c>
      <c r="B195" s="30" t="s">
        <v>1017</v>
      </c>
      <c r="C195" s="30" t="s">
        <v>820</v>
      </c>
      <c r="D195" s="56" t="s">
        <v>1249</v>
      </c>
      <c r="E195" s="97">
        <v>225.3</v>
      </c>
      <c r="F195" s="97">
        <v>225.3</v>
      </c>
      <c r="G195" s="26" t="str">
        <f>IFERROR(INDEX('WIP-FDN'!$D$8:$D$279,MATCH('Master Sheet '!B195, 'WIP-FDN'!$B$8:$B$279,0)),"")</f>
        <v>SANDY PS with Boulder Soiling</v>
      </c>
      <c r="H195" s="29"/>
      <c r="I195" s="29"/>
      <c r="J195" s="28"/>
      <c r="K195" s="29"/>
      <c r="L195" s="85"/>
      <c r="M195" s="26" t="s">
        <v>53</v>
      </c>
      <c r="N195" s="29" t="s">
        <v>172</v>
      </c>
      <c r="O195" s="85" t="s">
        <v>1109</v>
      </c>
      <c r="P195" s="26" t="s">
        <v>53</v>
      </c>
      <c r="Q195" s="29" t="s">
        <v>172</v>
      </c>
      <c r="R195" s="85" t="s">
        <v>1109</v>
      </c>
      <c r="S195" s="432" t="s">
        <v>53</v>
      </c>
      <c r="T195" s="29" t="s">
        <v>172</v>
      </c>
      <c r="U195" s="433" t="s">
        <v>1130</v>
      </c>
      <c r="V195" s="48"/>
      <c r="W195" s="29" t="str">
        <f t="array" ref="W195">IF((Y195&lt;&gt;"")*(Z195=""), "WIP", IF((Y195&lt;&gt;"")*(Z195&lt;&gt;""), "Completed", ""))</f>
        <v>Completed</v>
      </c>
      <c r="X195" s="9" t="str" cm="1">
        <f t="array" ref="X195">IFERROR(INDEX('WIP-FDN'!$E$8:$E$279, MATCH(1, ('WIP-FDN'!$B$8:$B$279='Master Sheet '!B195)*1, 0)), "")</f>
        <v>Vikeey Enterprise</v>
      </c>
      <c r="Y195" s="81" cm="1">
        <f t="array" ref="Y195">IFERROR(IF(INDEX('WIP-FDN'!$G$8:$G$279, MATCH(1, ('WIP-FDN'!$B$8:$B$279=B195)*1, 0)) = "", "", INDEX('WIP-FDN'!$G$8:$G$279, MATCH(1, ('WIP-FDN'!$B$8:$B$279=B195)*1, 0))), "")</f>
        <v>45972</v>
      </c>
      <c r="Z195" s="81" cm="1">
        <f t="array" ref="Z195">IFERROR(IF(INDEX('WIP-FDN'!$H$8:$H$279, MATCH(1, ('WIP-FDN'!$B$8:$B$279=B195)*1, 0)) = "", "", INDEX('WIP-FDN'!$H$8:$H$279, MATCH(1, ('WIP-FDN'!$B$8:$B$279=B195)*1, 0))), "")</f>
        <v>45991</v>
      </c>
      <c r="AA195" s="29" t="str">
        <f t="array" ref="AA195">IF((AC195&lt;&gt;"")*(AD195=""), "WIP", IF((AC195&lt;&gt;"")*(AD195&lt;&gt;""), "Completed", ""))</f>
        <v>Completed</v>
      </c>
      <c r="AB195" s="9" t="str" cm="1">
        <f t="array" ref="AB195">IFERROR(INDEX('WIP-FDN'!$N$8:$N$279, MATCH(1, ('WIP-FDN'!$B$8:$B$279='Master Sheet '!B195)*1, 0)), "")</f>
        <v>Vikeey Enterprise</v>
      </c>
      <c r="AC195" s="81" cm="1">
        <f t="array" ref="AC195">IFERROR(IF(INDEX('WIP-FDN'!$L$8:$L$279, MATCH(1, ('WIP-FDN'!$B$8:$B$279=B195)*1, 0)) = "", "", INDEX('WIP-FDN'!$L$8:$L$279, MATCH(1, ('WIP-FDN'!$B$8:$B$279=B195)*1, 0))), "")</f>
        <v>46026</v>
      </c>
      <c r="AD195" s="81" cm="1">
        <f t="array" ref="AD195">IFERROR(IF(INDEX('WIP-FDN'!$M$8:$M$279, MATCH(1, ('WIP-FDN'!$B$8:$B$279=B195)*1, 0)) = "", "", INDEX('WIP-FDN'!$M$8:$M$279, MATCH(1, ('WIP-FDN'!$B$8:$B$279=B195)*1, 0))), "")</f>
        <v>46026</v>
      </c>
      <c r="AE195" s="9" t="str">
        <f t="shared" si="11"/>
        <v/>
      </c>
      <c r="AF195" s="9" t="str">
        <f>IFERROR(INDEX('WIP-ERC'!$E$8:$E$275,MATCH(B195, 'WIP-ERC'!$B$8:$B$275,0)),"")</f>
        <v/>
      </c>
      <c r="AG195" s="81" t="str">
        <f>IFERROR(IF(INDEX('WIP-ERC'!$G$8:$G$275,MATCH(B195,'WIP-ERC'!$B$8:$B$275,0))="","",(INDEX('WIP-ERC'!$G$8:$G$275,MATCH(B195,'WIP-ERC'!$B$8:$B$275,0)))),"")</f>
        <v/>
      </c>
      <c r="AH195" s="81" t="str">
        <f>IFERROR(IF(INDEX('WIP-ERC'!$H$8:$H$275,MATCH(B195,'WIP-ERC'!$B$8:$B$275,0))="","",(INDEX('WIP-ERC'!$H$8:$H$275,MATCH(B195,'WIP-ERC'!$B$8:$B$275,0)))),"")</f>
        <v/>
      </c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48"/>
      <c r="BB195" s="48"/>
      <c r="BC195" s="48"/>
      <c r="BD195" s="350" t="str">
        <f t="shared" si="9"/>
        <v>D(45-60)+00</v>
      </c>
      <c r="BE195" s="334"/>
      <c r="BF195" s="334"/>
      <c r="BG195" s="334"/>
      <c r="BI195" s="9" t="str">
        <f>IFERROR(INDEX('WIP-FDN'!$D$8:$D$279,MATCH(B195, 'WIP-FDN'!$B$8:$B$279,0)),"")</f>
        <v>SANDY PS with Boulder Soiling</v>
      </c>
      <c r="BJ195" s="48" t="str">
        <v/>
      </c>
      <c r="BK195" s="48"/>
    </row>
    <row r="196" spans="1:63" s="435" customFormat="1" ht="35" x14ac:dyDescent="0.35">
      <c r="A196" s="347">
        <f t="shared" si="10"/>
        <v>177</v>
      </c>
      <c r="B196" s="30" t="s">
        <v>1018</v>
      </c>
      <c r="C196" s="30" t="s">
        <v>1008</v>
      </c>
      <c r="D196" s="56" t="s">
        <v>1250</v>
      </c>
      <c r="E196" s="97">
        <v>413.1</v>
      </c>
      <c r="F196" s="97">
        <v>413.1</v>
      </c>
      <c r="G196" s="26" t="str">
        <f>IFERROR(INDEX('WIP-FDN'!$D$8:$D$279,MATCH('Master Sheet '!B196, 'WIP-FDN'!$B$8:$B$279,0)),"")</f>
        <v>SANDY FS &amp; Boulder Soiling</v>
      </c>
      <c r="H196" s="30"/>
      <c r="I196" s="29"/>
      <c r="J196" s="30"/>
      <c r="K196" s="30"/>
      <c r="L196" s="30"/>
      <c r="M196" s="26" t="s">
        <v>53</v>
      </c>
      <c r="N196" s="29" t="s">
        <v>172</v>
      </c>
      <c r="O196" s="85" t="s">
        <v>1109</v>
      </c>
      <c r="P196" s="26" t="s">
        <v>53</v>
      </c>
      <c r="Q196" s="29" t="s">
        <v>172</v>
      </c>
      <c r="R196" s="85" t="s">
        <v>1109</v>
      </c>
      <c r="S196" s="432" t="s">
        <v>53</v>
      </c>
      <c r="T196" s="29" t="s">
        <v>172</v>
      </c>
      <c r="U196" s="433" t="s">
        <v>1130</v>
      </c>
      <c r="V196" s="278"/>
      <c r="W196" s="29" t="str">
        <f t="array" ref="W196">IF((Y196&lt;&gt;"")*(Z196=""), "WIP", IF((Y196&lt;&gt;"")*(Z196&lt;&gt;""), "Completed", ""))</f>
        <v>Completed</v>
      </c>
      <c r="X196" s="9" t="str" cm="1">
        <f t="array" ref="X196">IFERROR(INDEX('WIP-FDN'!$E$8:$E$279, MATCH(1, ('WIP-FDN'!$B$8:$B$279='Master Sheet '!B196)*1, 0)), "")</f>
        <v>Vikeey Enterprise</v>
      </c>
      <c r="Y196" s="81" cm="1">
        <f t="array" ref="Y196">IFERROR(IF(INDEX('WIP-FDN'!$G$8:$G$279, MATCH(1, ('WIP-FDN'!$B$8:$B$279=B196)*1, 0)) = "", "", INDEX('WIP-FDN'!$G$8:$G$279, MATCH(1, ('WIP-FDN'!$B$8:$B$279=B196)*1, 0))), "")</f>
        <v>45994</v>
      </c>
      <c r="Z196" s="81" cm="1">
        <f t="array" ref="Z196">IFERROR(IF(INDEX('WIP-FDN'!$H$8:$H$279, MATCH(1, ('WIP-FDN'!$B$8:$B$279=B196)*1, 0)) = "", "", INDEX('WIP-FDN'!$H$8:$H$279, MATCH(1, ('WIP-FDN'!$B$8:$B$279=B196)*1, 0))), "")</f>
        <v>46022</v>
      </c>
      <c r="AA196" s="29" t="str">
        <f t="array" ref="AA196">IF((AC196&lt;&gt;"")*(AD196=""), "WIP", IF((AC196&lt;&gt;"")*(AD196&lt;&gt;""), "Completed", ""))</f>
        <v>Completed</v>
      </c>
      <c r="AB196" s="9" t="str" cm="1">
        <f t="array" ref="AB196">IFERROR(INDEX('WIP-FDN'!$N$8:$N$279, MATCH(1, ('WIP-FDN'!$B$8:$B$279='Master Sheet '!B196)*1, 0)), "")</f>
        <v>Vikeey Enterprise</v>
      </c>
      <c r="AC196" s="81" cm="1">
        <f t="array" ref="AC196">IFERROR(IF(INDEX('WIP-FDN'!$L$8:$L$279, MATCH(1, ('WIP-FDN'!$B$8:$B$279=B196)*1, 0)) = "", "", INDEX('WIP-FDN'!$L$8:$L$279, MATCH(1, ('WIP-FDN'!$B$8:$B$279=B196)*1, 0))), "")</f>
        <v>46042</v>
      </c>
      <c r="AD196" s="81" cm="1">
        <f t="array" ref="AD196">IFERROR(IF(INDEX('WIP-FDN'!$M$8:$M$279, MATCH(1, ('WIP-FDN'!$B$8:$B$279=B196)*1, 0)) = "", "", INDEX('WIP-FDN'!$M$8:$M$279, MATCH(1, ('WIP-FDN'!$B$8:$B$279=B196)*1, 0))), "")</f>
        <v>46042</v>
      </c>
      <c r="AE196" s="9" t="str">
        <f t="shared" si="11"/>
        <v/>
      </c>
      <c r="AF196" s="9" t="str">
        <f>IFERROR(INDEX('WIP-ERC'!$E$8:$E$275,MATCH(B196, 'WIP-ERC'!$B$8:$B$275,0)),"")</f>
        <v/>
      </c>
      <c r="AG196" s="81" t="str">
        <f>IFERROR(IF(INDEX('WIP-ERC'!$G$8:$G$275,MATCH(B196,'WIP-ERC'!$B$8:$B$275,0))="","",(INDEX('WIP-ERC'!$G$8:$G$275,MATCH(B196,'WIP-ERC'!$B$8:$B$275,0)))),"")</f>
        <v/>
      </c>
      <c r="AH196" s="81" t="str">
        <f>IFERROR(IF(INDEX('WIP-ERC'!$H$8:$H$275,MATCH(B196,'WIP-ERC'!$B$8:$B$275,0))="","",(INDEX('WIP-ERC'!$H$8:$H$275,MATCH(B196,'WIP-ERC'!$B$8:$B$275,0)))),"")</f>
        <v/>
      </c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278"/>
      <c r="BD196" s="350" t="str">
        <f t="shared" si="9"/>
        <v>D(30-45)+06</v>
      </c>
      <c r="BE196" s="334"/>
      <c r="BF196" s="334"/>
      <c r="BG196" s="334"/>
      <c r="BI196" s="9" t="str">
        <f>IFERROR(INDEX('WIP-FDN'!$D$8:$D$279,MATCH(B196, 'WIP-FDN'!$B$8:$B$279,0)),"")</f>
        <v>SANDY FS &amp; Boulder Soiling</v>
      </c>
      <c r="BJ196" s="278" t="str">
        <v/>
      </c>
      <c r="BK196" s="278"/>
    </row>
    <row r="197" spans="1:63" s="435" customFormat="1" ht="17.5" x14ac:dyDescent="0.35">
      <c r="A197" s="347">
        <f t="shared" si="10"/>
        <v>178</v>
      </c>
      <c r="B197" s="30" t="s">
        <v>1019</v>
      </c>
      <c r="C197" s="30" t="s">
        <v>1020</v>
      </c>
      <c r="D197" s="56" t="s">
        <v>1021</v>
      </c>
      <c r="E197" s="97">
        <v>290.8</v>
      </c>
      <c r="F197" s="97">
        <v>290.8</v>
      </c>
      <c r="G197" s="26" t="str">
        <f>IFERROR(INDEX('WIP-FDN'!$D$8:$D$279,MATCH('Master Sheet '!B197, 'WIP-FDN'!$B$8:$B$279,0)),"")</f>
        <v/>
      </c>
      <c r="H197" s="30"/>
      <c r="I197" s="29"/>
      <c r="J197" s="30"/>
      <c r="K197" s="30"/>
      <c r="L197" s="30"/>
      <c r="M197" s="26" t="s">
        <v>53</v>
      </c>
      <c r="N197" s="29" t="s">
        <v>172</v>
      </c>
      <c r="O197" s="85" t="s">
        <v>1109</v>
      </c>
      <c r="P197" s="26" t="s">
        <v>53</v>
      </c>
      <c r="Q197" s="29" t="s">
        <v>172</v>
      </c>
      <c r="R197" s="85" t="s">
        <v>1109</v>
      </c>
      <c r="S197" s="432" t="s">
        <v>53</v>
      </c>
      <c r="T197" s="29" t="s">
        <v>172</v>
      </c>
      <c r="U197" s="433" t="s">
        <v>1130</v>
      </c>
      <c r="V197" s="278"/>
      <c r="W197" s="29" t="str">
        <f t="array" ref="W197">IF((Y197&lt;&gt;"")*(Z197=""), "WIP", IF((Y197&lt;&gt;"")*(Z197&lt;&gt;""), "Completed", ""))</f>
        <v/>
      </c>
      <c r="X197" s="9" t="str" cm="1">
        <f t="array" ref="X197">IFERROR(INDEX('WIP-FDN'!$E$8:$E$279, MATCH(1, ('WIP-FDN'!$B$8:$B$279='Master Sheet '!B197)*1, 0)), "")</f>
        <v/>
      </c>
      <c r="Y197" s="81" t="str" cm="1">
        <f t="array" ref="Y197">IFERROR(IF(INDEX('WIP-FDN'!$G$8:$G$279, MATCH(1, ('WIP-FDN'!$B$8:$B$279=B197)*1, 0)) = "", "", INDEX('WIP-FDN'!$G$8:$G$279, MATCH(1, ('WIP-FDN'!$B$8:$B$279=B197)*1, 0))), "")</f>
        <v/>
      </c>
      <c r="Z197" s="81" t="str" cm="1">
        <f t="array" ref="Z197">IFERROR(IF(INDEX('WIP-FDN'!$H$8:$H$279, MATCH(1, ('WIP-FDN'!$B$8:$B$279=B197)*1, 0)) = "", "", INDEX('WIP-FDN'!$H$8:$H$279, MATCH(1, ('WIP-FDN'!$B$8:$B$279=B197)*1, 0))), "")</f>
        <v/>
      </c>
      <c r="AA197" s="29" t="str">
        <f t="array" ref="AA197">IF((AC197&lt;&gt;"")*(AD197=""), "WIP", IF((AC197&lt;&gt;"")*(AD197&lt;&gt;""), "Completed", ""))</f>
        <v/>
      </c>
      <c r="AB197" s="9" t="str" cm="1">
        <f t="array" ref="AB197">IFERROR(INDEX('WIP-FDN'!$N$8:$N$279, MATCH(1, ('WIP-FDN'!$B$8:$B$279='Master Sheet '!B197)*1, 0)), "")</f>
        <v/>
      </c>
      <c r="AC197" s="81" t="str" cm="1">
        <f t="array" ref="AC197">IFERROR(IF(INDEX('WIP-FDN'!$L$8:$L$279, MATCH(1, ('WIP-FDN'!$B$8:$B$279=B197)*1, 0)) = "", "", INDEX('WIP-FDN'!$L$8:$L$279, MATCH(1, ('WIP-FDN'!$B$8:$B$279=B197)*1, 0))), "")</f>
        <v/>
      </c>
      <c r="AD197" s="81" t="str" cm="1">
        <f t="array" ref="AD197">IFERROR(IF(INDEX('WIP-FDN'!$M$8:$M$279, MATCH(1, ('WIP-FDN'!$B$8:$B$279=B197)*1, 0)) = "", "", INDEX('WIP-FDN'!$M$8:$M$279, MATCH(1, ('WIP-FDN'!$B$8:$B$279=B197)*1, 0))), "")</f>
        <v/>
      </c>
      <c r="AE197" s="9" t="str">
        <f t="shared" si="11"/>
        <v/>
      </c>
      <c r="AF197" s="9" t="str">
        <f>IFERROR(INDEX('WIP-ERC'!$E$8:$E$275,MATCH(B197, 'WIP-ERC'!$B$8:$B$275,0)),"")</f>
        <v/>
      </c>
      <c r="AG197" s="81" t="str">
        <f>IFERROR(IF(INDEX('WIP-ERC'!$G$8:$G$275,MATCH(B197,'WIP-ERC'!$B$8:$B$275,0))="","",(INDEX('WIP-ERC'!$G$8:$G$275,MATCH(B197,'WIP-ERC'!$B$8:$B$275,0)))),"")</f>
        <v/>
      </c>
      <c r="AH197" s="81" t="str">
        <f>IFERROR(IF(INDEX('WIP-ERC'!$H$8:$H$275,MATCH(B197,'WIP-ERC'!$B$8:$B$275,0))="","",(INDEX('WIP-ERC'!$H$8:$H$275,MATCH(B197,'WIP-ERC'!$B$8:$B$275,0)))),"")</f>
        <v/>
      </c>
      <c r="AI197" s="278"/>
      <c r="AJ197" s="278"/>
      <c r="AK197" s="278"/>
      <c r="AL197" s="278"/>
      <c r="AM197" s="278"/>
      <c r="AN197" s="278"/>
      <c r="AO197" s="278"/>
      <c r="AP197" s="278"/>
      <c r="AQ197" s="278"/>
      <c r="AR197" s="278"/>
      <c r="AS197" s="278"/>
      <c r="AT197" s="278"/>
      <c r="AU197" s="278"/>
      <c r="AV197" s="278"/>
      <c r="AW197" s="278"/>
      <c r="AX197" s="278"/>
      <c r="AY197" s="278"/>
      <c r="AZ197" s="278"/>
      <c r="BA197" s="278"/>
      <c r="BB197" s="278"/>
      <c r="BC197" s="278"/>
      <c r="BD197" s="350" t="str">
        <f t="shared" si="9"/>
        <v>B(00-07)+03</v>
      </c>
      <c r="BE197" s="334"/>
      <c r="BF197" s="334"/>
      <c r="BG197" s="334"/>
      <c r="BI197" s="9" t="str">
        <f>IFERROR(INDEX('WIP-FDN'!$D$8:$D$279,MATCH(B197, 'WIP-FDN'!$B$8:$B$279,0)),"")</f>
        <v/>
      </c>
      <c r="BJ197" s="278" t="str">
        <v/>
      </c>
      <c r="BK197" s="278"/>
    </row>
    <row r="198" spans="1:63" s="435" customFormat="1" ht="35" x14ac:dyDescent="0.35">
      <c r="A198" s="347">
        <f t="shared" si="10"/>
        <v>179</v>
      </c>
      <c r="B198" s="30" t="s">
        <v>676</v>
      </c>
      <c r="C198" s="30" t="s">
        <v>1013</v>
      </c>
      <c r="D198" s="56" t="s">
        <v>1022</v>
      </c>
      <c r="E198" s="97">
        <v>162.9</v>
      </c>
      <c r="F198" s="97">
        <v>162.9</v>
      </c>
      <c r="G198" s="26" t="str">
        <f>IFERROR(INDEX('WIP-FDN'!$D$8:$D$279,MATCH('Master Sheet '!B198, 'WIP-FDN'!$B$8:$B$279,0)),"")</f>
        <v>SANDY PS with Boulder Soiling</v>
      </c>
      <c r="H198" s="30"/>
      <c r="I198" s="29"/>
      <c r="J198" s="30"/>
      <c r="K198" s="30"/>
      <c r="L198" s="30"/>
      <c r="M198" s="26" t="s">
        <v>53</v>
      </c>
      <c r="N198" s="29" t="s">
        <v>172</v>
      </c>
      <c r="O198" s="85" t="s">
        <v>1109</v>
      </c>
      <c r="P198" s="26" t="s">
        <v>53</v>
      </c>
      <c r="Q198" s="29" t="s">
        <v>172</v>
      </c>
      <c r="R198" s="85" t="s">
        <v>1109</v>
      </c>
      <c r="S198" s="432" t="s">
        <v>53</v>
      </c>
      <c r="T198" s="29" t="s">
        <v>172</v>
      </c>
      <c r="U198" s="433" t="s">
        <v>1130</v>
      </c>
      <c r="V198" s="278"/>
      <c r="W198" s="29" t="str">
        <f t="array" ref="W198">IF((Y198&lt;&gt;"")*(Z198=""), "WIP", IF((Y198&lt;&gt;"")*(Z198&lt;&gt;""), "Completed", ""))</f>
        <v>Completed</v>
      </c>
      <c r="X198" s="9" t="str" cm="1">
        <f t="array" ref="X198">IFERROR(INDEX('WIP-FDN'!$E$8:$E$279, MATCH(1, ('WIP-FDN'!$B$8:$B$279='Master Sheet '!B198)*1, 0)), "")</f>
        <v>Mohar Ali</v>
      </c>
      <c r="Y198" s="81" cm="1">
        <f t="array" ref="Y198">IFERROR(IF(INDEX('WIP-FDN'!$G$8:$G$279, MATCH(1, ('WIP-FDN'!$B$8:$B$279=B198)*1, 0)) = "", "", INDEX('WIP-FDN'!$G$8:$G$279, MATCH(1, ('WIP-FDN'!$B$8:$B$279=B198)*1, 0))), "")</f>
        <v>45974</v>
      </c>
      <c r="Z198" s="81" cm="1">
        <f t="array" ref="Z198">IFERROR(IF(INDEX('WIP-FDN'!$H$8:$H$279, MATCH(1, ('WIP-FDN'!$B$8:$B$279=B198)*1, 0)) = "", "", INDEX('WIP-FDN'!$H$8:$H$279, MATCH(1, ('WIP-FDN'!$B$8:$B$279=B198)*1, 0))), "")</f>
        <v>45989</v>
      </c>
      <c r="AA198" s="29" t="str">
        <f t="array" ref="AA198">IF((AC198&lt;&gt;"")*(AD198=""), "WIP", IF((AC198&lt;&gt;"")*(AD198&lt;&gt;""), "Completed", ""))</f>
        <v>Completed</v>
      </c>
      <c r="AB198" s="9" t="str" cm="1">
        <f t="array" ref="AB198">IFERROR(INDEX('WIP-FDN'!$N$8:$N$279, MATCH(1, ('WIP-FDN'!$B$8:$B$279='Master Sheet '!B198)*1, 0)), "")</f>
        <v>Mohar Ali</v>
      </c>
      <c r="AC198" s="81" cm="1">
        <f t="array" ref="AC198">IFERROR(IF(INDEX('WIP-FDN'!$L$8:$L$279, MATCH(1, ('WIP-FDN'!$B$8:$B$279=B198)*1, 0)) = "", "", INDEX('WIP-FDN'!$L$8:$L$279, MATCH(1, ('WIP-FDN'!$B$8:$B$279=B198)*1, 0))), "")</f>
        <v>46028</v>
      </c>
      <c r="AD198" s="81" cm="1">
        <f t="array" ref="AD198">IFERROR(IF(INDEX('WIP-FDN'!$M$8:$M$279, MATCH(1, ('WIP-FDN'!$B$8:$B$279=B198)*1, 0)) = "", "", INDEX('WIP-FDN'!$M$8:$M$279, MATCH(1, ('WIP-FDN'!$B$8:$B$279=B198)*1, 0))), "")</f>
        <v>46028</v>
      </c>
      <c r="AE198" s="9" t="str">
        <f t="shared" si="11"/>
        <v>Completed</v>
      </c>
      <c r="AF198" s="9" t="str">
        <f>IFERROR(INDEX('WIP-ERC'!$E$8:$E$275,MATCH(B198, 'WIP-ERC'!$B$8:$B$275,0)),"")</f>
        <v>Aahana Construction</v>
      </c>
      <c r="AG198" s="81">
        <f>IFERROR(IF(INDEX('WIP-ERC'!$G$8:$G$275,MATCH(B198,'WIP-ERC'!$B$8:$B$275,0))="","",(INDEX('WIP-ERC'!$G$8:$G$275,MATCH(B198,'WIP-ERC'!$B$8:$B$275,0)))),"")</f>
        <v>46106</v>
      </c>
      <c r="AH198" s="81">
        <f>IFERROR(IF(INDEX('WIP-ERC'!$H$8:$H$275,MATCH(B198,'WIP-ERC'!$B$8:$B$275,0))="","",(INDEX('WIP-ERC'!$H$8:$H$275,MATCH(B198,'WIP-ERC'!$B$8:$B$275,0)))),"")</f>
        <v>46123</v>
      </c>
      <c r="AI198" s="278"/>
      <c r="AJ198" s="278"/>
      <c r="AK198" s="278"/>
      <c r="AL198" s="278"/>
      <c r="AM198" s="278"/>
      <c r="AN198" s="278"/>
      <c r="AO198" s="278"/>
      <c r="AP198" s="278"/>
      <c r="AQ198" s="278"/>
      <c r="AR198" s="278"/>
      <c r="AS198" s="278"/>
      <c r="AT198" s="278"/>
      <c r="AU198" s="278"/>
      <c r="AV198" s="278"/>
      <c r="AW198" s="278"/>
      <c r="AX198" s="278"/>
      <c r="AY198" s="278"/>
      <c r="AZ198" s="278"/>
      <c r="BA198" s="278"/>
      <c r="BB198" s="278"/>
      <c r="BC198" s="278"/>
      <c r="BD198" s="350" t="str">
        <f t="shared" si="9"/>
        <v>B(00-07)+00</v>
      </c>
      <c r="BE198" s="334"/>
      <c r="BF198" s="334"/>
      <c r="BG198" s="334"/>
      <c r="BI198" s="9" t="str">
        <f>IFERROR(INDEX('WIP-FDN'!$D$8:$D$279,MATCH(B198, 'WIP-FDN'!$B$8:$B$279,0)),"")</f>
        <v>SANDY PS with Boulder Soiling</v>
      </c>
      <c r="BJ198" s="278" t="str">
        <v/>
      </c>
      <c r="BK198" s="278"/>
    </row>
    <row r="199" spans="1:63" s="435" customFormat="1" ht="35" x14ac:dyDescent="0.35">
      <c r="A199" s="347">
        <f t="shared" si="10"/>
        <v>180</v>
      </c>
      <c r="B199" s="30" t="s">
        <v>664</v>
      </c>
      <c r="C199" s="30" t="s">
        <v>817</v>
      </c>
      <c r="D199" s="56" t="s">
        <v>1023</v>
      </c>
      <c r="E199" s="97">
        <v>278.7</v>
      </c>
      <c r="F199" s="97">
        <v>278.7</v>
      </c>
      <c r="G199" s="26" t="str">
        <f>IFERROR(INDEX('WIP-FDN'!$D$8:$D$279,MATCH('Master Sheet '!B199, 'WIP-FDN'!$B$8:$B$279,0)),"")</f>
        <v>SANDY WET with Boulder Soiling</v>
      </c>
      <c r="H199" s="30"/>
      <c r="I199" s="29"/>
      <c r="J199" s="30"/>
      <c r="K199" s="30"/>
      <c r="L199" s="30"/>
      <c r="M199" s="26" t="s">
        <v>53</v>
      </c>
      <c r="N199" s="29" t="s">
        <v>172</v>
      </c>
      <c r="O199" s="85" t="s">
        <v>1109</v>
      </c>
      <c r="P199" s="26" t="s">
        <v>53</v>
      </c>
      <c r="Q199" s="29" t="s">
        <v>172</v>
      </c>
      <c r="R199" s="85" t="s">
        <v>1109</v>
      </c>
      <c r="S199" s="432" t="s">
        <v>53</v>
      </c>
      <c r="T199" s="29" t="s">
        <v>172</v>
      </c>
      <c r="U199" s="433" t="s">
        <v>1130</v>
      </c>
      <c r="V199" s="278"/>
      <c r="W199" s="29" t="str">
        <f t="array" ref="W199">IF((Y199&lt;&gt;"")*(Z199=""), "WIP", IF((Y199&lt;&gt;"")*(Z199&lt;&gt;""), "Completed", ""))</f>
        <v>Completed</v>
      </c>
      <c r="X199" s="9" t="str" cm="1">
        <f t="array" ref="X199">IFERROR(INDEX('WIP-FDN'!$E$8:$E$279, MATCH(1, ('WIP-FDN'!$B$8:$B$279='Master Sheet '!B199)*1, 0)), "")</f>
        <v>Mohar Ali</v>
      </c>
      <c r="Y199" s="81" cm="1">
        <f t="array" ref="Y199">IFERROR(IF(INDEX('WIP-FDN'!$G$8:$G$279, MATCH(1, ('WIP-FDN'!$B$8:$B$279=B199)*1, 0)) = "", "", INDEX('WIP-FDN'!$G$8:$G$279, MATCH(1, ('WIP-FDN'!$B$8:$B$279=B199)*1, 0))), "")</f>
        <v>45980</v>
      </c>
      <c r="Z199" s="81" cm="1">
        <f t="array" ref="Z199">IFERROR(IF(INDEX('WIP-FDN'!$H$8:$H$279, MATCH(1, ('WIP-FDN'!$B$8:$B$279=B199)*1, 0)) = "", "", INDEX('WIP-FDN'!$H$8:$H$279, MATCH(1, ('WIP-FDN'!$B$8:$B$279=B199)*1, 0))), "")</f>
        <v>45991</v>
      </c>
      <c r="AA199" s="29" t="str">
        <f t="array" ref="AA199">IF((AC199&lt;&gt;"")*(AD199=""), "WIP", IF((AC199&lt;&gt;"")*(AD199&lt;&gt;""), "Completed", ""))</f>
        <v>Completed</v>
      </c>
      <c r="AB199" s="9" t="str" cm="1">
        <f t="array" ref="AB199">IFERROR(INDEX('WIP-FDN'!$N$8:$N$279, MATCH(1, ('WIP-FDN'!$B$8:$B$279='Master Sheet '!B199)*1, 0)), "")</f>
        <v>Mohar Ali</v>
      </c>
      <c r="AC199" s="81" cm="1">
        <f t="array" ref="AC199">IFERROR(IF(INDEX('WIP-FDN'!$L$8:$L$279, MATCH(1, ('WIP-FDN'!$B$8:$B$279=B199)*1, 0)) = "", "", INDEX('WIP-FDN'!$L$8:$L$279, MATCH(1, ('WIP-FDN'!$B$8:$B$279=B199)*1, 0))), "")</f>
        <v>46028</v>
      </c>
      <c r="AD199" s="81" cm="1">
        <f t="array" ref="AD199">IFERROR(IF(INDEX('WIP-FDN'!$M$8:$M$279, MATCH(1, ('WIP-FDN'!$B$8:$B$279=B199)*1, 0)) = "", "", INDEX('WIP-FDN'!$M$8:$M$279, MATCH(1, ('WIP-FDN'!$B$8:$B$279=B199)*1, 0))), "")</f>
        <v>46028</v>
      </c>
      <c r="AE199" s="9" t="str">
        <f>IF(AND(AG199&lt;&gt;"", AH199=""), "WIP", IF(AND(AG199&lt;&gt;"", AH199&lt;&gt;""), "Completed", ""))</f>
        <v>WIP</v>
      </c>
      <c r="AF199" s="9" t="str">
        <f>IFERROR(INDEX('WIP-ERC'!$E$8:$E$275,MATCH(B199, 'WIP-ERC'!$B$8:$B$275,0)),"")</f>
        <v>Aahana Construction</v>
      </c>
      <c r="AG199" s="81">
        <f>IFERROR(IF(INDEX('WIP-ERC'!$G$8:$G$275,MATCH(B199,'WIP-ERC'!$B$8:$B$275,0))="","",(INDEX('WIP-ERC'!$G$8:$G$275,MATCH(B199,'WIP-ERC'!$B$8:$B$275,0)))),"")</f>
        <v>46123</v>
      </c>
      <c r="AH199" s="81" t="str">
        <f>IFERROR(IF(INDEX('WIP-ERC'!$H$8:$H$275,MATCH(B199,'WIP-ERC'!$B$8:$B$275,0))="","",(INDEX('WIP-ERC'!$H$8:$H$275,MATCH(B199,'WIP-ERC'!$B$8:$B$275,0)))),"")</f>
        <v/>
      </c>
      <c r="AI199" s="278"/>
      <c r="AJ199" s="278"/>
      <c r="AK199" s="278"/>
      <c r="AL199" s="278"/>
      <c r="AM199" s="278"/>
      <c r="AN199" s="278"/>
      <c r="AO199" s="278"/>
      <c r="AP199" s="278"/>
      <c r="AQ199" s="278"/>
      <c r="AR199" s="278"/>
      <c r="AS199" s="278"/>
      <c r="AT199" s="278"/>
      <c r="AU199" s="278"/>
      <c r="AV199" s="278"/>
      <c r="AW199" s="278"/>
      <c r="AX199" s="278"/>
      <c r="AY199" s="278"/>
      <c r="AZ199" s="278"/>
      <c r="BA199" s="278"/>
      <c r="BB199" s="278"/>
      <c r="BC199" s="278"/>
      <c r="BD199" s="350" t="str">
        <f t="shared" si="9"/>
        <v>C(15-30)+00</v>
      </c>
      <c r="BE199" s="334"/>
      <c r="BF199" s="334"/>
      <c r="BG199" s="334"/>
      <c r="BI199" s="9" t="str">
        <f>IFERROR(INDEX('WIP-FDN'!$D$8:$D$279,MATCH(B199, 'WIP-FDN'!$B$8:$B$279,0)),"")</f>
        <v>SANDY WET with Boulder Soiling</v>
      </c>
      <c r="BJ199" s="278" t="str">
        <v/>
      </c>
      <c r="BK199" s="278"/>
    </row>
    <row r="200" spans="1:63" s="435" customFormat="1" ht="35" x14ac:dyDescent="0.35">
      <c r="A200" s="347">
        <f t="shared" si="10"/>
        <v>181</v>
      </c>
      <c r="B200" s="30" t="s">
        <v>1024</v>
      </c>
      <c r="C200" s="30" t="s">
        <v>833</v>
      </c>
      <c r="D200" s="56" t="s">
        <v>1025</v>
      </c>
      <c r="E200" s="97">
        <v>159.30000000000001</v>
      </c>
      <c r="F200" s="97">
        <v>159.30000000000001</v>
      </c>
      <c r="G200" s="26" t="str">
        <f>IFERROR(INDEX('WIP-FDN'!$D$8:$D$279,MATCH('Master Sheet '!B200, 'WIP-FDN'!$B$8:$B$279,0)),"")</f>
        <v>SANDY WET with Boulder Soiling</v>
      </c>
      <c r="H200" s="30"/>
      <c r="I200" s="29"/>
      <c r="J200" s="30"/>
      <c r="K200" s="30"/>
      <c r="L200" s="30"/>
      <c r="M200" s="26" t="s">
        <v>53</v>
      </c>
      <c r="N200" s="29" t="s">
        <v>172</v>
      </c>
      <c r="O200" s="85" t="s">
        <v>1109</v>
      </c>
      <c r="P200" s="26" t="s">
        <v>53</v>
      </c>
      <c r="Q200" s="29" t="s">
        <v>172</v>
      </c>
      <c r="R200" s="85" t="s">
        <v>1109</v>
      </c>
      <c r="S200" s="432" t="s">
        <v>53</v>
      </c>
      <c r="T200" s="29" t="s">
        <v>172</v>
      </c>
      <c r="U200" s="433" t="s">
        <v>1130</v>
      </c>
      <c r="V200" s="278"/>
      <c r="W200" s="29" t="str">
        <f t="array" ref="W200">IF((Y200&lt;&gt;"")*(Z200=""), "WIP", IF((Y200&lt;&gt;"")*(Z200&lt;&gt;""), "Completed", ""))</f>
        <v>Completed</v>
      </c>
      <c r="X200" s="9" t="str" cm="1">
        <f t="array" ref="X200">IFERROR(INDEX('WIP-FDN'!$E$8:$E$279, MATCH(1, ('WIP-FDN'!$B$8:$B$279='Master Sheet '!B200)*1, 0)), "")</f>
        <v>Mohar Ali</v>
      </c>
      <c r="Y200" s="81" cm="1">
        <f t="array" ref="Y200">IFERROR(IF(INDEX('WIP-FDN'!$G$8:$G$279, MATCH(1, ('WIP-FDN'!$B$8:$B$279=B200)*1, 0)) = "", "", INDEX('WIP-FDN'!$G$8:$G$279, MATCH(1, ('WIP-FDN'!$B$8:$B$279=B200)*1, 0))), "")</f>
        <v>45970</v>
      </c>
      <c r="Z200" s="81" cm="1">
        <f t="array" ref="Z200">IFERROR(IF(INDEX('WIP-FDN'!$H$8:$H$279, MATCH(1, ('WIP-FDN'!$B$8:$B$279=B200)*1, 0)) = "", "", INDEX('WIP-FDN'!$H$8:$H$279, MATCH(1, ('WIP-FDN'!$B$8:$B$279=B200)*1, 0))), "")</f>
        <v>45983</v>
      </c>
      <c r="AA200" s="29" t="str">
        <f t="array" ref="AA200">IF((AC200&lt;&gt;"")*(AD200=""), "WIP", IF((AC200&lt;&gt;"")*(AD200&lt;&gt;""), "Completed", ""))</f>
        <v>Completed</v>
      </c>
      <c r="AB200" s="9" t="str" cm="1">
        <f t="array" ref="AB200">IFERROR(INDEX('WIP-FDN'!$N$8:$N$279, MATCH(1, ('WIP-FDN'!$B$8:$B$279='Master Sheet '!B200)*1, 0)), "")</f>
        <v>Mohar Ali</v>
      </c>
      <c r="AC200" s="81" cm="1">
        <f t="array" ref="AC200">IFERROR(IF(INDEX('WIP-FDN'!$L$8:$L$279, MATCH(1, ('WIP-FDN'!$B$8:$B$279=B200)*1, 0)) = "", "", INDEX('WIP-FDN'!$L$8:$L$279, MATCH(1, ('WIP-FDN'!$B$8:$B$279=B200)*1, 0))), "")</f>
        <v>46028</v>
      </c>
      <c r="AD200" s="81" cm="1">
        <f t="array" ref="AD200">IFERROR(IF(INDEX('WIP-FDN'!$M$8:$M$279, MATCH(1, ('WIP-FDN'!$B$8:$B$279=B200)*1, 0)) = "", "", INDEX('WIP-FDN'!$M$8:$M$279, MATCH(1, ('WIP-FDN'!$B$8:$B$279=B200)*1, 0))), "")</f>
        <v>46028</v>
      </c>
      <c r="AE200" s="9" t="str">
        <f>IF(AND(AG200&lt;&gt;"", AH200=""), "WIP", IF(AND(AG200&lt;&gt;"", AH200&lt;&gt;""), "Completed", ""))</f>
        <v/>
      </c>
      <c r="AF200" s="9" t="str">
        <f>IFERROR(INDEX('WIP-ERC'!$E$8:$E$275,MATCH(B200, 'WIP-ERC'!$B$8:$B$275,0)),"")</f>
        <v/>
      </c>
      <c r="AG200" s="81" t="str">
        <f>IFERROR(IF(INDEX('WIP-ERC'!$G$8:$G$275,MATCH(B200,'WIP-ERC'!$B$8:$B$275,0))="","",(INDEX('WIP-ERC'!$G$8:$G$275,MATCH(B200,'WIP-ERC'!$B$8:$B$275,0)))),"")</f>
        <v/>
      </c>
      <c r="AH200" s="81" t="str">
        <f>IFERROR(IF(INDEX('WIP-ERC'!$H$8:$H$275,MATCH(B200,'WIP-ERC'!$B$8:$B$275,0))="","",(INDEX('WIP-ERC'!$H$8:$H$275,MATCH(B200,'WIP-ERC'!$B$8:$B$275,0)))),"")</f>
        <v/>
      </c>
      <c r="AI200" s="278"/>
      <c r="AJ200" s="278"/>
      <c r="AK200" s="278"/>
      <c r="AL200" s="278"/>
      <c r="AM200" s="278"/>
      <c r="AN200" s="278"/>
      <c r="AO200" s="278"/>
      <c r="AP200" s="278"/>
      <c r="AQ200" s="278"/>
      <c r="AR200" s="278"/>
      <c r="AS200" s="278"/>
      <c r="AT200" s="278"/>
      <c r="AU200" s="278"/>
      <c r="AV200" s="278"/>
      <c r="AW200" s="278"/>
      <c r="AX200" s="278"/>
      <c r="AY200" s="278"/>
      <c r="AZ200" s="278"/>
      <c r="BA200" s="278"/>
      <c r="BB200" s="278"/>
      <c r="BC200" s="278"/>
      <c r="BD200" s="350" t="str">
        <f t="shared" si="9"/>
        <v>D(30-45)+00</v>
      </c>
      <c r="BE200" s="334"/>
      <c r="BF200" s="334"/>
      <c r="BG200" s="334"/>
      <c r="BI200" s="9" t="str">
        <f>IFERROR(INDEX('WIP-FDN'!$D$8:$D$279,MATCH(B200, 'WIP-FDN'!$B$8:$B$279,0)),"")</f>
        <v>SANDY WET with Boulder Soiling</v>
      </c>
      <c r="BJ200" s="278" t="str">
        <v/>
      </c>
      <c r="BK200" s="278"/>
    </row>
    <row r="201" spans="1:63" s="435" customFormat="1" ht="35" x14ac:dyDescent="0.35">
      <c r="A201" s="347">
        <f t="shared" si="10"/>
        <v>182</v>
      </c>
      <c r="B201" s="30" t="s">
        <v>1026</v>
      </c>
      <c r="C201" s="30" t="s">
        <v>820</v>
      </c>
      <c r="D201" s="56" t="s">
        <v>1027</v>
      </c>
      <c r="E201" s="97">
        <v>383</v>
      </c>
      <c r="F201" s="97">
        <v>383</v>
      </c>
      <c r="G201" s="26" t="str">
        <f>IFERROR(INDEX('WIP-FDN'!$D$8:$D$279,MATCH('Master Sheet '!B201, 'WIP-FDN'!$B$8:$B$279,0)),"")</f>
        <v>WET &amp; Boulder Soiling</v>
      </c>
      <c r="H201" s="30"/>
      <c r="I201" s="29"/>
      <c r="J201" s="30"/>
      <c r="K201" s="30"/>
      <c r="L201" s="30"/>
      <c r="M201" s="26" t="s">
        <v>53</v>
      </c>
      <c r="N201" s="29" t="s">
        <v>172</v>
      </c>
      <c r="O201" s="85" t="s">
        <v>1109</v>
      </c>
      <c r="P201" s="26" t="s">
        <v>53</v>
      </c>
      <c r="Q201" s="29" t="s">
        <v>172</v>
      </c>
      <c r="R201" s="85" t="s">
        <v>1109</v>
      </c>
      <c r="S201" s="432" t="s">
        <v>53</v>
      </c>
      <c r="T201" s="29" t="s">
        <v>172</v>
      </c>
      <c r="U201" s="433" t="s">
        <v>1130</v>
      </c>
      <c r="V201" s="278"/>
      <c r="W201" s="29" t="str">
        <f t="array" ref="W201">IF((Y201&lt;&gt;"")*(Z201=""), "WIP", IF((Y201&lt;&gt;"")*(Z201&lt;&gt;""), "Completed", ""))</f>
        <v>Completed</v>
      </c>
      <c r="X201" s="9" t="str" cm="1">
        <f t="array" ref="X201">IFERROR(INDEX('WIP-FDN'!$E$8:$E$279, MATCH(1, ('WIP-FDN'!$B$8:$B$279='Master Sheet '!B201)*1, 0)), "")</f>
        <v>Mohar Ali-1</v>
      </c>
      <c r="Y201" s="81" cm="1">
        <f t="array" ref="Y201">IFERROR(IF(INDEX('WIP-FDN'!$G$8:$G$279, MATCH(1, ('WIP-FDN'!$B$8:$B$279=B201)*1, 0)) = "", "", INDEX('WIP-FDN'!$G$8:$G$279, MATCH(1, ('WIP-FDN'!$B$8:$B$279=B201)*1, 0))), "")</f>
        <v>45988</v>
      </c>
      <c r="Z201" s="81" cm="1">
        <f t="array" ref="Z201">IFERROR(IF(INDEX('WIP-FDN'!$H$8:$H$279, MATCH(1, ('WIP-FDN'!$B$8:$B$279=B201)*1, 0)) = "", "", INDEX('WIP-FDN'!$H$8:$H$279, MATCH(1, ('WIP-FDN'!$B$8:$B$279=B201)*1, 0))), "")</f>
        <v>46012</v>
      </c>
      <c r="AA201" s="29" t="str">
        <f t="array" ref="AA201">IF((AC201&lt;&gt;"")*(AD201=""), "WIP", IF((AC201&lt;&gt;"")*(AD201&lt;&gt;""), "Completed", ""))</f>
        <v>Completed</v>
      </c>
      <c r="AB201" s="9" t="str" cm="1">
        <f t="array" ref="AB201">IFERROR(INDEX('WIP-FDN'!$N$8:$N$279, MATCH(1, ('WIP-FDN'!$B$8:$B$279='Master Sheet '!B201)*1, 0)), "")</f>
        <v>MOHAR ALI-1</v>
      </c>
      <c r="AC201" s="81" cm="1">
        <f t="array" ref="AC201">IFERROR(IF(INDEX('WIP-FDN'!$L$8:$L$279, MATCH(1, ('WIP-FDN'!$B$8:$B$279=B201)*1, 0)) = "", "", INDEX('WIP-FDN'!$L$8:$L$279, MATCH(1, ('WIP-FDN'!$B$8:$B$279=B201)*1, 0))), "")</f>
        <v>46032</v>
      </c>
      <c r="AD201" s="81" cm="1">
        <f t="array" ref="AD201">IFERROR(IF(INDEX('WIP-FDN'!$M$8:$M$279, MATCH(1, ('WIP-FDN'!$B$8:$B$279=B201)*1, 0)) = "", "", INDEX('WIP-FDN'!$M$8:$M$279, MATCH(1, ('WIP-FDN'!$B$8:$B$279=B201)*1, 0))), "")</f>
        <v>46032</v>
      </c>
      <c r="AE201" s="9" t="str">
        <f t="shared" ref="AE201:AE205" si="12">IF(AND(AG201&lt;&gt;"", AH201=""), "WIP", IF(AND(AG201&lt;&gt;"", AH201&lt;&gt;""), "Completed", ""))</f>
        <v/>
      </c>
      <c r="AF201" s="9" t="str">
        <f>IFERROR(INDEX('WIP-ERC'!$E$8:$E$275,MATCH(B201, 'WIP-ERC'!$B$8:$B$275,0)),"")</f>
        <v/>
      </c>
      <c r="AG201" s="81" t="str">
        <f>IFERROR(IF(INDEX('WIP-ERC'!$G$8:$G$275,MATCH(B201,'WIP-ERC'!$B$8:$B$275,0))="","",(INDEX('WIP-ERC'!$G$8:$G$275,MATCH(B201,'WIP-ERC'!$B$8:$B$275,0)))),"")</f>
        <v/>
      </c>
      <c r="AH201" s="81" t="str">
        <f>IFERROR(IF(INDEX('WIP-ERC'!$H$8:$H$275,MATCH(B201,'WIP-ERC'!$B$8:$B$275,0))="","",(INDEX('WIP-ERC'!$H$8:$H$275,MATCH(B201,'WIP-ERC'!$B$8:$B$275,0)))),"")</f>
        <v/>
      </c>
      <c r="AI201" s="278"/>
      <c r="AJ201" s="278"/>
      <c r="AK201" s="278"/>
      <c r="AL201" s="278"/>
      <c r="AM201" s="278"/>
      <c r="AN201" s="278"/>
      <c r="AO201" s="278"/>
      <c r="AP201" s="278"/>
      <c r="AQ201" s="278"/>
      <c r="AR201" s="278"/>
      <c r="AS201" s="278"/>
      <c r="AT201" s="278"/>
      <c r="AU201" s="278"/>
      <c r="AV201" s="278"/>
      <c r="AW201" s="278"/>
      <c r="AX201" s="278"/>
      <c r="AY201" s="278"/>
      <c r="AZ201" s="278"/>
      <c r="BA201" s="278"/>
      <c r="BB201" s="278"/>
      <c r="BC201" s="278"/>
      <c r="BD201" s="350" t="str">
        <f t="shared" si="9"/>
        <v>D(45-60)+00</v>
      </c>
      <c r="BE201" s="334"/>
      <c r="BF201" s="334"/>
      <c r="BG201" s="334"/>
      <c r="BI201" s="9" t="str">
        <f>IFERROR(INDEX('WIP-FDN'!$D$8:$D$279,MATCH(B201, 'WIP-FDN'!$B$8:$B$279,0)),"")</f>
        <v>WET &amp; Boulder Soiling</v>
      </c>
      <c r="BJ201" s="278" t="str">
        <v/>
      </c>
      <c r="BK201" s="278"/>
    </row>
    <row r="202" spans="1:63" s="435" customFormat="1" ht="17.5" x14ac:dyDescent="0.35">
      <c r="A202" s="347">
        <f t="shared" si="10"/>
        <v>183</v>
      </c>
      <c r="B202" s="30" t="s">
        <v>398</v>
      </c>
      <c r="C202" s="30" t="s">
        <v>838</v>
      </c>
      <c r="D202" s="56" t="s">
        <v>818</v>
      </c>
      <c r="E202" s="97">
        <v>380</v>
      </c>
      <c r="F202" s="97">
        <v>380</v>
      </c>
      <c r="G202" s="26" t="str">
        <f>IFERROR(INDEX('WIP-FDN'!$D$8:$D$279,MATCH('Master Sheet '!B202, 'WIP-FDN'!$B$8:$B$279,0)),"")</f>
        <v>SANDY WET</v>
      </c>
      <c r="H202" s="30"/>
      <c r="I202" s="29"/>
      <c r="J202" s="30"/>
      <c r="K202" s="30"/>
      <c r="L202" s="30"/>
      <c r="M202" s="26" t="s">
        <v>53</v>
      </c>
      <c r="N202" s="29" t="s">
        <v>172</v>
      </c>
      <c r="O202" s="85" t="s">
        <v>1109</v>
      </c>
      <c r="P202" s="26" t="s">
        <v>53</v>
      </c>
      <c r="Q202" s="29" t="s">
        <v>172</v>
      </c>
      <c r="R202" s="85" t="s">
        <v>1109</v>
      </c>
      <c r="S202" s="432" t="s">
        <v>53</v>
      </c>
      <c r="T202" s="29" t="s">
        <v>172</v>
      </c>
      <c r="U202" s="433" t="s">
        <v>1130</v>
      </c>
      <c r="V202" s="278"/>
      <c r="W202" s="29" t="str">
        <f t="array" ref="W202">IF((Y202&lt;&gt;"")*(Z202=""), "WIP", IF((Y202&lt;&gt;"")*(Z202&lt;&gt;""), "Completed", ""))</f>
        <v>Completed</v>
      </c>
      <c r="X202" s="9" t="str" cm="1">
        <f t="array" ref="X202">IFERROR(INDEX('WIP-FDN'!$E$8:$E$279, MATCH(1, ('WIP-FDN'!$B$8:$B$279='Master Sheet '!B202)*1, 0)), "")</f>
        <v>Mohar Ali-2</v>
      </c>
      <c r="Y202" s="81" cm="1">
        <f t="array" ref="Y202">IFERROR(IF(INDEX('WIP-FDN'!$G$8:$G$279, MATCH(1, ('WIP-FDN'!$B$8:$B$279=B202)*1, 0)) = "", "", INDEX('WIP-FDN'!$G$8:$G$279, MATCH(1, ('WIP-FDN'!$B$8:$B$279=B202)*1, 0))), "")</f>
        <v>45991</v>
      </c>
      <c r="Z202" s="81" cm="1">
        <f t="array" ref="Z202">IFERROR(IF(INDEX('WIP-FDN'!$H$8:$H$279, MATCH(1, ('WIP-FDN'!$B$8:$B$279=B202)*1, 0)) = "", "", INDEX('WIP-FDN'!$H$8:$H$279, MATCH(1, ('WIP-FDN'!$B$8:$B$279=B202)*1, 0))), "")</f>
        <v>46018</v>
      </c>
      <c r="AA202" s="29" t="str">
        <f t="array" ref="AA202">IF((AC202&lt;&gt;"")*(AD202=""), "WIP", IF((AC202&lt;&gt;"")*(AD202&lt;&gt;""), "Completed", ""))</f>
        <v>Completed</v>
      </c>
      <c r="AB202" s="9" t="str" cm="1">
        <f t="array" ref="AB202">IFERROR(INDEX('WIP-FDN'!$N$8:$N$279, MATCH(1, ('WIP-FDN'!$B$8:$B$279='Master Sheet '!B202)*1, 0)), "")</f>
        <v>Mohar Ali-1</v>
      </c>
      <c r="AC202" s="81" cm="1">
        <f t="array" ref="AC202">IFERROR(IF(INDEX('WIP-FDN'!$L$8:$L$279, MATCH(1, ('WIP-FDN'!$B$8:$B$279=B202)*1, 0)) = "", "", INDEX('WIP-FDN'!$L$8:$L$279, MATCH(1, ('WIP-FDN'!$B$8:$B$279=B202)*1, 0))), "")</f>
        <v>46034</v>
      </c>
      <c r="AD202" s="81" cm="1">
        <f t="array" ref="AD202">IFERROR(IF(INDEX('WIP-FDN'!$M$8:$M$279, MATCH(1, ('WIP-FDN'!$B$8:$B$279=B202)*1, 0)) = "", "", INDEX('WIP-FDN'!$M$8:$M$279, MATCH(1, ('WIP-FDN'!$B$8:$B$279=B202)*1, 0))), "")</f>
        <v>46034</v>
      </c>
      <c r="AE202" s="9" t="str">
        <f t="shared" si="12"/>
        <v/>
      </c>
      <c r="AF202" s="9" t="str">
        <f>IFERROR(INDEX('WIP-ERC'!$E$8:$E$275,MATCH(B202, 'WIP-ERC'!$B$8:$B$275,0)),"")</f>
        <v/>
      </c>
      <c r="AG202" s="81" t="str">
        <f>IFERROR(IF(INDEX('WIP-ERC'!$G$8:$G$275,MATCH(B202,'WIP-ERC'!$B$8:$B$275,0))="","",(INDEX('WIP-ERC'!$G$8:$G$275,MATCH(B202,'WIP-ERC'!$B$8:$B$275,0)))),"")</f>
        <v/>
      </c>
      <c r="AH202" s="81" t="str">
        <f>IFERROR(IF(INDEX('WIP-ERC'!$H$8:$H$275,MATCH(B202,'WIP-ERC'!$B$8:$B$275,0))="","",(INDEX('WIP-ERC'!$H$8:$H$275,MATCH(B202,'WIP-ERC'!$B$8:$B$275,0)))),"")</f>
        <v/>
      </c>
      <c r="AI202" s="278"/>
      <c r="AJ202" s="278"/>
      <c r="AK202" s="278"/>
      <c r="AL202" s="278"/>
      <c r="AM202" s="278"/>
      <c r="AN202" s="278"/>
      <c r="AO202" s="278"/>
      <c r="AP202" s="278"/>
      <c r="AQ202" s="278"/>
      <c r="AR202" s="278"/>
      <c r="AS202" s="278"/>
      <c r="AT202" s="278"/>
      <c r="AU202" s="278"/>
      <c r="AV202" s="278"/>
      <c r="AW202" s="278"/>
      <c r="AX202" s="278"/>
      <c r="AY202" s="278"/>
      <c r="AZ202" s="278"/>
      <c r="BA202" s="278"/>
      <c r="BB202" s="278"/>
      <c r="BC202" s="278"/>
      <c r="BD202" s="350" t="str">
        <f t="shared" si="9"/>
        <v>A(00-02)+03</v>
      </c>
      <c r="BE202" s="334"/>
      <c r="BF202" s="334"/>
      <c r="BG202" s="334"/>
      <c r="BI202" s="9" t="str">
        <f>IFERROR(INDEX('WIP-FDN'!$D$8:$D$279,MATCH(B202, 'WIP-FDN'!$B$8:$B$279,0)),"")</f>
        <v>SANDY WET</v>
      </c>
      <c r="BJ202" s="278" t="str">
        <v/>
      </c>
      <c r="BK202" s="278"/>
    </row>
    <row r="203" spans="1:63" s="435" customFormat="1" ht="17.5" x14ac:dyDescent="0.35">
      <c r="A203" s="347">
        <f t="shared" si="10"/>
        <v>184</v>
      </c>
      <c r="B203" s="30" t="s">
        <v>399</v>
      </c>
      <c r="C203" s="30" t="s">
        <v>838</v>
      </c>
      <c r="D203" s="56" t="s">
        <v>818</v>
      </c>
      <c r="E203" s="97">
        <v>394</v>
      </c>
      <c r="F203" s="97">
        <v>394</v>
      </c>
      <c r="G203" s="26" t="str">
        <f>IFERROR(INDEX('WIP-FDN'!$D$8:$D$279,MATCH('Master Sheet '!B203, 'WIP-FDN'!$B$8:$B$279,0)),"")</f>
        <v>SANDY PS</v>
      </c>
      <c r="H203" s="30"/>
      <c r="I203" s="29"/>
      <c r="J203" s="28"/>
      <c r="K203" s="30"/>
      <c r="L203" s="30"/>
      <c r="M203" s="26" t="s">
        <v>53</v>
      </c>
      <c r="N203" s="29" t="s">
        <v>172</v>
      </c>
      <c r="O203" s="85" t="s">
        <v>1109</v>
      </c>
      <c r="P203" s="26" t="s">
        <v>53</v>
      </c>
      <c r="Q203" s="29" t="s">
        <v>172</v>
      </c>
      <c r="R203" s="85" t="s">
        <v>1109</v>
      </c>
      <c r="S203" s="432" t="s">
        <v>53</v>
      </c>
      <c r="T203" s="29" t="s">
        <v>172</v>
      </c>
      <c r="U203" s="433" t="s">
        <v>1130</v>
      </c>
      <c r="V203" s="278"/>
      <c r="W203" s="29" t="str">
        <f t="array" ref="W203">IF((Y203&lt;&gt;"")*(Z203=""), "WIP", IF((Y203&lt;&gt;"")*(Z203&lt;&gt;""), "Completed", ""))</f>
        <v>Completed</v>
      </c>
      <c r="X203" s="9" t="str" cm="1">
        <f t="array" ref="X203">IFERROR(INDEX('WIP-FDN'!$E$8:$E$279, MATCH(1, ('WIP-FDN'!$B$8:$B$279='Master Sheet '!B203)*1, 0)), "")</f>
        <v>Mohar Ali-3</v>
      </c>
      <c r="Y203" s="81" cm="1">
        <f t="array" ref="Y203">IFERROR(IF(INDEX('WIP-FDN'!$G$8:$G$279, MATCH(1, ('WIP-FDN'!$B$8:$B$279=B203)*1, 0)) = "", "", INDEX('WIP-FDN'!$G$8:$G$279, MATCH(1, ('WIP-FDN'!$B$8:$B$279=B203)*1, 0))), "")</f>
        <v>45994</v>
      </c>
      <c r="Z203" s="81" cm="1">
        <f t="array" ref="Z203">IFERROR(IF(INDEX('WIP-FDN'!$H$8:$H$279, MATCH(1, ('WIP-FDN'!$B$8:$B$279=B203)*1, 0)) = "", "", INDEX('WIP-FDN'!$H$8:$H$279, MATCH(1, ('WIP-FDN'!$B$8:$B$279=B203)*1, 0))), "")</f>
        <v>46019</v>
      </c>
      <c r="AA203" s="29" t="str">
        <f t="array" ref="AA203">IF((AC203&lt;&gt;"")*(AD203=""), "WIP", IF((AC203&lt;&gt;"")*(AD203&lt;&gt;""), "Completed", ""))</f>
        <v>Completed</v>
      </c>
      <c r="AB203" s="9" t="str" cm="1">
        <f t="array" ref="AB203">IFERROR(INDEX('WIP-FDN'!$N$8:$N$279, MATCH(1, ('WIP-FDN'!$B$8:$B$279='Master Sheet '!B203)*1, 0)), "")</f>
        <v>Mohar Ali-3</v>
      </c>
      <c r="AC203" s="81" cm="1">
        <f t="array" ref="AC203">IFERROR(IF(INDEX('WIP-FDN'!$L$8:$L$279, MATCH(1, ('WIP-FDN'!$B$8:$B$279=B203)*1, 0)) = "", "", INDEX('WIP-FDN'!$L$8:$L$279, MATCH(1, ('WIP-FDN'!$B$8:$B$279=B203)*1, 0))), "")</f>
        <v>46032</v>
      </c>
      <c r="AD203" s="81" cm="1">
        <f t="array" ref="AD203">IFERROR(IF(INDEX('WIP-FDN'!$M$8:$M$279, MATCH(1, ('WIP-FDN'!$B$8:$B$279=B203)*1, 0)) = "", "", INDEX('WIP-FDN'!$M$8:$M$279, MATCH(1, ('WIP-FDN'!$B$8:$B$279=B203)*1, 0))), "")</f>
        <v>46032</v>
      </c>
      <c r="AE203" s="9" t="str">
        <f t="shared" si="12"/>
        <v/>
      </c>
      <c r="AF203" s="9" t="str">
        <f>IFERROR(INDEX('WIP-ERC'!$E$8:$E$275,MATCH(B203, 'WIP-ERC'!$B$8:$B$275,0)),"")</f>
        <v/>
      </c>
      <c r="AG203" s="81" t="str">
        <f>IFERROR(IF(INDEX('WIP-ERC'!$G$8:$G$275,MATCH(B203,'WIP-ERC'!$B$8:$B$275,0))="","",(INDEX('WIP-ERC'!$G$8:$G$275,MATCH(B203,'WIP-ERC'!$B$8:$B$275,0)))),"")</f>
        <v/>
      </c>
      <c r="AH203" s="81" t="str">
        <f>IFERROR(IF(INDEX('WIP-ERC'!$H$8:$H$275,MATCH(B203,'WIP-ERC'!$B$8:$B$275,0))="","",(INDEX('WIP-ERC'!$H$8:$H$275,MATCH(B203,'WIP-ERC'!$B$8:$B$275,0)))),"")</f>
        <v/>
      </c>
      <c r="AI203" s="278"/>
      <c r="AJ203" s="278"/>
      <c r="AK203" s="278"/>
      <c r="AL203" s="278"/>
      <c r="AM203" s="278"/>
      <c r="AN203" s="278"/>
      <c r="AO203" s="278"/>
      <c r="AP203" s="278"/>
      <c r="AQ203" s="278"/>
      <c r="AR203" s="278"/>
      <c r="AS203" s="278"/>
      <c r="AT203" s="278"/>
      <c r="AU203" s="278"/>
      <c r="AV203" s="278"/>
      <c r="AW203" s="278"/>
      <c r="AX203" s="278"/>
      <c r="AY203" s="278"/>
      <c r="AZ203" s="278"/>
      <c r="BA203" s="278"/>
      <c r="BB203" s="278"/>
      <c r="BC203" s="278"/>
      <c r="BD203" s="350" t="str">
        <f t="shared" si="9"/>
        <v>A(00-02)+03</v>
      </c>
      <c r="BE203" s="334"/>
      <c r="BF203" s="334"/>
      <c r="BG203" s="334"/>
      <c r="BI203" s="9" t="str">
        <f>IFERROR(INDEX('WIP-FDN'!$D$8:$D$279,MATCH(B203, 'WIP-FDN'!$B$8:$B$279,0)),"")</f>
        <v>SANDY PS</v>
      </c>
      <c r="BJ203" s="278" t="str">
        <v/>
      </c>
      <c r="BK203" s="278"/>
    </row>
    <row r="204" spans="1:63" s="435" customFormat="1" ht="17.5" x14ac:dyDescent="0.35">
      <c r="A204" s="347">
        <f t="shared" si="10"/>
        <v>185</v>
      </c>
      <c r="B204" s="30" t="s">
        <v>400</v>
      </c>
      <c r="C204" s="30" t="s">
        <v>853</v>
      </c>
      <c r="D204" s="56" t="s">
        <v>818</v>
      </c>
      <c r="E204" s="97">
        <v>374</v>
      </c>
      <c r="F204" s="97">
        <v>374</v>
      </c>
      <c r="G204" s="26" t="str">
        <f>IFERROR(INDEX('WIP-FDN'!$D$8:$D$279,MATCH('Master Sheet '!B204, 'WIP-FDN'!$B$8:$B$279,0)),"")</f>
        <v/>
      </c>
      <c r="H204" s="30"/>
      <c r="I204" s="29"/>
      <c r="J204" s="30"/>
      <c r="K204" s="30"/>
      <c r="L204" s="30"/>
      <c r="M204" s="26" t="s">
        <v>53</v>
      </c>
      <c r="N204" s="29" t="s">
        <v>172</v>
      </c>
      <c r="O204" s="85" t="s">
        <v>1109</v>
      </c>
      <c r="P204" s="26" t="s">
        <v>53</v>
      </c>
      <c r="Q204" s="29" t="s">
        <v>172</v>
      </c>
      <c r="R204" s="85" t="s">
        <v>1109</v>
      </c>
      <c r="S204" s="432" t="s">
        <v>53</v>
      </c>
      <c r="T204" s="29" t="s">
        <v>172</v>
      </c>
      <c r="U204" s="433" t="s">
        <v>1130</v>
      </c>
      <c r="V204" s="278"/>
      <c r="W204" s="29" t="str">
        <f t="array" ref="W204">IF((Y204&lt;&gt;"")*(Z204=""), "WIP", IF((Y204&lt;&gt;"")*(Z204&lt;&gt;""), "Completed", ""))</f>
        <v/>
      </c>
      <c r="X204" s="9" t="str" cm="1">
        <f t="array" ref="X204">IFERROR(INDEX('WIP-FDN'!$E$8:$E$279, MATCH(1, ('WIP-FDN'!$B$8:$B$279='Master Sheet '!B204)*1, 0)), "")</f>
        <v/>
      </c>
      <c r="Y204" s="81" t="str" cm="1">
        <f t="array" ref="Y204">IFERROR(IF(INDEX('WIP-FDN'!$G$8:$G$279, MATCH(1, ('WIP-FDN'!$B$8:$B$279=B204)*1, 0)) = "", "", INDEX('WIP-FDN'!$G$8:$G$279, MATCH(1, ('WIP-FDN'!$B$8:$B$279=B204)*1, 0))), "")</f>
        <v/>
      </c>
      <c r="Z204" s="81" t="str" cm="1">
        <f t="array" ref="Z204">IFERROR(IF(INDEX('WIP-FDN'!$H$8:$H$279, MATCH(1, ('WIP-FDN'!$B$8:$B$279=B204)*1, 0)) = "", "", INDEX('WIP-FDN'!$H$8:$H$279, MATCH(1, ('WIP-FDN'!$B$8:$B$279=B204)*1, 0))), "")</f>
        <v/>
      </c>
      <c r="AA204" s="29" t="str">
        <f t="array" ref="AA204">IF((AC204&lt;&gt;"")*(AD204=""), "WIP", IF((AC204&lt;&gt;"")*(AD204&lt;&gt;""), "Completed", ""))</f>
        <v/>
      </c>
      <c r="AB204" s="9" t="str" cm="1">
        <f t="array" ref="AB204">IFERROR(INDEX('WIP-FDN'!$N$8:$N$279, MATCH(1, ('WIP-FDN'!$B$8:$B$279='Master Sheet '!B204)*1, 0)), "")</f>
        <v/>
      </c>
      <c r="AC204" s="81" t="str" cm="1">
        <f t="array" ref="AC204">IFERROR(IF(INDEX('WIP-FDN'!$L$8:$L$279, MATCH(1, ('WIP-FDN'!$B$8:$B$279=B204)*1, 0)) = "", "", INDEX('WIP-FDN'!$L$8:$L$279, MATCH(1, ('WIP-FDN'!$B$8:$B$279=B204)*1, 0))), "")</f>
        <v/>
      </c>
      <c r="AD204" s="81" t="str" cm="1">
        <f t="array" ref="AD204">IFERROR(IF(INDEX('WIP-FDN'!$M$8:$M$279, MATCH(1, ('WIP-FDN'!$B$8:$B$279=B204)*1, 0)) = "", "", INDEX('WIP-FDN'!$M$8:$M$279, MATCH(1, ('WIP-FDN'!$B$8:$B$279=B204)*1, 0))), "")</f>
        <v/>
      </c>
      <c r="AE204" s="9" t="str">
        <f t="shared" si="12"/>
        <v/>
      </c>
      <c r="AF204" s="9" t="str">
        <f>IFERROR(INDEX('WIP-ERC'!$E$8:$E$275,MATCH(B204, 'WIP-ERC'!$B$8:$B$275,0)),"")</f>
        <v/>
      </c>
      <c r="AG204" s="81" t="str">
        <f>IFERROR(IF(INDEX('WIP-ERC'!$G$8:$G$275,MATCH(B204,'WIP-ERC'!$B$8:$B$275,0))="","",(INDEX('WIP-ERC'!$G$8:$G$275,MATCH(B204,'WIP-ERC'!$B$8:$B$275,0)))),"")</f>
        <v/>
      </c>
      <c r="AH204" s="81" t="str">
        <f>IFERROR(IF(INDEX('WIP-ERC'!$H$8:$H$275,MATCH(B204,'WIP-ERC'!$B$8:$B$275,0))="","",(INDEX('WIP-ERC'!$H$8:$H$275,MATCH(B204,'WIP-ERC'!$B$8:$B$275,0)))),"")</f>
        <v/>
      </c>
      <c r="AI204" s="278"/>
      <c r="AJ204" s="278"/>
      <c r="AK204" s="278"/>
      <c r="AL204" s="278"/>
      <c r="AM204" s="278"/>
      <c r="AN204" s="278"/>
      <c r="AO204" s="278"/>
      <c r="AP204" s="278"/>
      <c r="AQ204" s="278"/>
      <c r="AR204" s="278"/>
      <c r="AS204" s="278"/>
      <c r="AT204" s="278"/>
      <c r="AU204" s="278"/>
      <c r="AV204" s="278"/>
      <c r="AW204" s="278"/>
      <c r="AX204" s="278"/>
      <c r="AY204" s="278"/>
      <c r="AZ204" s="278"/>
      <c r="BA204" s="278"/>
      <c r="BB204" s="278"/>
      <c r="BC204" s="278"/>
      <c r="BD204" s="350" t="str">
        <f t="shared" si="9"/>
        <v>A(00-02)+06</v>
      </c>
      <c r="BE204" s="334"/>
      <c r="BF204" s="334"/>
      <c r="BG204" s="334"/>
      <c r="BI204" s="9" t="str">
        <f>IFERROR(INDEX('WIP-FDN'!$D$8:$D$279,MATCH(B204, 'WIP-FDN'!$B$8:$B$279,0)),"")</f>
        <v/>
      </c>
      <c r="BJ204" s="278" t="str">
        <v/>
      </c>
      <c r="BK204" s="278"/>
    </row>
    <row r="205" spans="1:63" s="435" customFormat="1" ht="17.5" x14ac:dyDescent="0.35">
      <c r="A205" s="347">
        <f t="shared" si="10"/>
        <v>186</v>
      </c>
      <c r="B205" s="30" t="s">
        <v>401</v>
      </c>
      <c r="C205" s="30" t="s">
        <v>853</v>
      </c>
      <c r="D205" s="56" t="s">
        <v>818</v>
      </c>
      <c r="E205" s="97">
        <v>377</v>
      </c>
      <c r="F205" s="97">
        <v>377</v>
      </c>
      <c r="G205" s="26" t="str">
        <f>IFERROR(INDEX('WIP-FDN'!$D$8:$D$279,MATCH('Master Sheet '!B205, 'WIP-FDN'!$B$8:$B$279,0)),"")</f>
        <v>Sandy WET</v>
      </c>
      <c r="H205" s="30"/>
      <c r="I205" s="29"/>
      <c r="J205" s="30"/>
      <c r="K205" s="30"/>
      <c r="L205" s="30"/>
      <c r="M205" s="26" t="s">
        <v>53</v>
      </c>
      <c r="N205" s="29" t="s">
        <v>172</v>
      </c>
      <c r="O205" s="85" t="s">
        <v>1109</v>
      </c>
      <c r="P205" s="26" t="s">
        <v>53</v>
      </c>
      <c r="Q205" s="29" t="s">
        <v>172</v>
      </c>
      <c r="R205" s="85" t="s">
        <v>1109</v>
      </c>
      <c r="S205" s="432" t="s">
        <v>53</v>
      </c>
      <c r="T205" s="29" t="s">
        <v>172</v>
      </c>
      <c r="U205" s="433" t="s">
        <v>1130</v>
      </c>
      <c r="V205" s="278"/>
      <c r="W205" s="29" t="str">
        <f t="array" ref="W205">IF((Y205&lt;&gt;"")*(Z205=""), "WIP", IF((Y205&lt;&gt;"")*(Z205&lt;&gt;""), "Completed", ""))</f>
        <v>Completed</v>
      </c>
      <c r="X205" s="9" t="str" cm="1">
        <f t="array" ref="X205">IFERROR(INDEX('WIP-FDN'!$E$8:$E$279, MATCH(1, ('WIP-FDN'!$B$8:$B$279='Master Sheet '!B205)*1, 0)), "")</f>
        <v>Mohar Ali-1</v>
      </c>
      <c r="Y205" s="81" cm="1">
        <f t="array" ref="Y205">IFERROR(IF(INDEX('WIP-FDN'!$G$8:$G$279, MATCH(1, ('WIP-FDN'!$B$8:$B$279=B205)*1, 0)) = "", "", INDEX('WIP-FDN'!$G$8:$G$279, MATCH(1, ('WIP-FDN'!$B$8:$B$279=B205)*1, 0))), "")</f>
        <v>46039</v>
      </c>
      <c r="Z205" s="81" cm="1">
        <f t="array" ref="Z205">IFERROR(IF(INDEX('WIP-FDN'!$H$8:$H$279, MATCH(1, ('WIP-FDN'!$B$8:$B$279=B205)*1, 0)) = "", "", INDEX('WIP-FDN'!$H$8:$H$279, MATCH(1, ('WIP-FDN'!$B$8:$B$279=B205)*1, 0))), "")</f>
        <v>46053</v>
      </c>
      <c r="AA205" s="29" t="str">
        <f t="array" ref="AA205">IF((AC205&lt;&gt;"")*(AD205=""), "WIP", IF((AC205&lt;&gt;"")*(AD205&lt;&gt;""), "Completed", ""))</f>
        <v>Completed</v>
      </c>
      <c r="AB205" s="9" t="str" cm="1">
        <f t="array" ref="AB205">IFERROR(INDEX('WIP-FDN'!$N$8:$N$279, MATCH(1, ('WIP-FDN'!$B$8:$B$279='Master Sheet '!B205)*1, 0)), "")</f>
        <v>Mohar Ali</v>
      </c>
      <c r="AC205" s="81" cm="1">
        <f t="array" ref="AC205">IFERROR(IF(INDEX('WIP-FDN'!$L$8:$L$279, MATCH(1, ('WIP-FDN'!$B$8:$B$279=B205)*1, 0)) = "", "", INDEX('WIP-FDN'!$L$8:$L$279, MATCH(1, ('WIP-FDN'!$B$8:$B$279=B205)*1, 0))), "")</f>
        <v>46060</v>
      </c>
      <c r="AD205" s="81" cm="1">
        <f t="array" ref="AD205">IFERROR(IF(INDEX('WIP-FDN'!$M$8:$M$279, MATCH(1, ('WIP-FDN'!$B$8:$B$279=B205)*1, 0)) = "", "", INDEX('WIP-FDN'!$M$8:$M$279, MATCH(1, ('WIP-FDN'!$B$8:$B$279=B205)*1, 0))), "")</f>
        <v>46060</v>
      </c>
      <c r="AE205" s="9" t="str">
        <f t="shared" si="12"/>
        <v/>
      </c>
      <c r="AF205" s="9" t="str">
        <f>IFERROR(INDEX('WIP-ERC'!$E$8:$E$275,MATCH(B205, 'WIP-ERC'!$B$8:$B$275,0)),"")</f>
        <v/>
      </c>
      <c r="AG205" s="81" t="str">
        <f>IFERROR(IF(INDEX('WIP-ERC'!$G$8:$G$275,MATCH(B205,'WIP-ERC'!$B$8:$B$275,0))="","",(INDEX('WIP-ERC'!$G$8:$G$275,MATCH(B205,'WIP-ERC'!$B$8:$B$275,0)))),"")</f>
        <v/>
      </c>
      <c r="AH205" s="81" t="str">
        <f>IFERROR(IF(INDEX('WIP-ERC'!$H$8:$H$275,MATCH(B205,'WIP-ERC'!$B$8:$B$275,0))="","",(INDEX('WIP-ERC'!$H$8:$H$275,MATCH(B205,'WIP-ERC'!$B$8:$B$275,0)))),"")</f>
        <v/>
      </c>
      <c r="AI205" s="278"/>
      <c r="AJ205" s="278"/>
      <c r="AK205" s="278"/>
      <c r="AL205" s="278"/>
      <c r="AM205" s="278"/>
      <c r="AN205" s="278"/>
      <c r="AO205" s="278"/>
      <c r="AP205" s="278"/>
      <c r="AQ205" s="278"/>
      <c r="AR205" s="278"/>
      <c r="AS205" s="278"/>
      <c r="AT205" s="278"/>
      <c r="AU205" s="278"/>
      <c r="AV205" s="278"/>
      <c r="AW205" s="278"/>
      <c r="AX205" s="278"/>
      <c r="AY205" s="278"/>
      <c r="AZ205" s="278"/>
      <c r="BA205" s="278"/>
      <c r="BB205" s="278"/>
      <c r="BC205" s="278"/>
      <c r="BD205" s="350" t="str">
        <f t="shared" si="9"/>
        <v>A(00-02)+06</v>
      </c>
      <c r="BE205" s="334"/>
      <c r="BF205" s="334"/>
      <c r="BG205" s="334"/>
      <c r="BI205" s="9" t="str">
        <f>IFERROR(INDEX('WIP-FDN'!$D$8:$D$279,MATCH(B205, 'WIP-FDN'!$B$8:$B$279,0)),"")</f>
        <v>Sandy WET</v>
      </c>
      <c r="BJ205" s="278" t="str">
        <v/>
      </c>
      <c r="BK205" s="278"/>
    </row>
    <row r="206" spans="1:63" s="435" customFormat="1" ht="35" x14ac:dyDescent="0.35">
      <c r="A206" s="347">
        <f t="shared" si="10"/>
        <v>187</v>
      </c>
      <c r="B206" s="30" t="s">
        <v>402</v>
      </c>
      <c r="C206" s="30" t="s">
        <v>838</v>
      </c>
      <c r="D206" s="56" t="s">
        <v>818</v>
      </c>
      <c r="E206" s="97">
        <v>364</v>
      </c>
      <c r="F206" s="97">
        <v>364</v>
      </c>
      <c r="G206" s="26" t="str">
        <f>IFERROR(INDEX('WIP-FDN'!$D$8:$D$279,MATCH('Master Sheet '!B206, 'WIP-FDN'!$B$8:$B$279,0)),"")</f>
        <v>SANDY WET &amp; Boulder Soiling</v>
      </c>
      <c r="H206" s="30"/>
      <c r="I206" s="29"/>
      <c r="J206" s="30"/>
      <c r="K206" s="30"/>
      <c r="L206" s="30"/>
      <c r="M206" s="26" t="s">
        <v>53</v>
      </c>
      <c r="N206" s="29" t="s">
        <v>172</v>
      </c>
      <c r="O206" s="85" t="s">
        <v>1109</v>
      </c>
      <c r="P206" s="26" t="s">
        <v>53</v>
      </c>
      <c r="Q206" s="29" t="s">
        <v>172</v>
      </c>
      <c r="R206" s="85" t="s">
        <v>1109</v>
      </c>
      <c r="S206" s="432" t="s">
        <v>53</v>
      </c>
      <c r="T206" s="29" t="s">
        <v>172</v>
      </c>
      <c r="U206" s="433" t="s">
        <v>1130</v>
      </c>
      <c r="V206" s="278"/>
      <c r="W206" s="29" t="str">
        <f t="array" ref="W206">IF((Y206&lt;&gt;"")*(Z206=""), "WIP", IF((Y206&lt;&gt;"")*(Z206&lt;&gt;""), "Completed", ""))</f>
        <v>Completed</v>
      </c>
      <c r="X206" s="9" t="str" cm="1">
        <f t="array" ref="X206">IFERROR(INDEX('WIP-FDN'!$E$8:$E$279, MATCH(1, ('WIP-FDN'!$B$8:$B$279='Master Sheet '!B206)*1, 0)), "")</f>
        <v>Mohar Ali-1</v>
      </c>
      <c r="Y206" s="81" cm="1">
        <f t="array" ref="Y206">IFERROR(IF(INDEX('WIP-FDN'!$G$8:$G$279, MATCH(1, ('WIP-FDN'!$B$8:$B$279=B206)*1, 0)) = "", "", INDEX('WIP-FDN'!$G$8:$G$279, MATCH(1, ('WIP-FDN'!$B$8:$B$279=B206)*1, 0))), "")</f>
        <v>46019</v>
      </c>
      <c r="Z206" s="81" cm="1">
        <f t="array" ref="Z206">IFERROR(IF(INDEX('WIP-FDN'!$H$8:$H$279, MATCH(1, ('WIP-FDN'!$B$8:$B$279=B206)*1, 0)) = "", "", INDEX('WIP-FDN'!$H$8:$H$279, MATCH(1, ('WIP-FDN'!$B$8:$B$279=B206)*1, 0))), "")</f>
        <v>46034</v>
      </c>
      <c r="AA206" s="29" t="str">
        <f t="array" ref="AA206">IF((AC206&lt;&gt;"")*(AD206=""), "WIP", IF((AC206&lt;&gt;"")*(AD206&lt;&gt;""), "Completed", ""))</f>
        <v>Completed</v>
      </c>
      <c r="AB206" s="9" t="str" cm="1">
        <f t="array" ref="AB206">IFERROR(INDEX('WIP-FDN'!$N$8:$N$279, MATCH(1, ('WIP-FDN'!$B$8:$B$279='Master Sheet '!B206)*1, 0)), "")</f>
        <v>Mohar Ali-1</v>
      </c>
      <c r="AC206" s="81" cm="1">
        <f t="array" ref="AC206">IFERROR(IF(INDEX('WIP-FDN'!$L$8:$L$279, MATCH(1, ('WIP-FDN'!$B$8:$B$279=B206)*1, 0)) = "", "", INDEX('WIP-FDN'!$L$8:$L$279, MATCH(1, ('WIP-FDN'!$B$8:$B$279=B206)*1, 0))), "")</f>
        <v>46034</v>
      </c>
      <c r="AD206" s="81" cm="1">
        <f t="array" ref="AD206">IFERROR(IF(INDEX('WIP-FDN'!$M$8:$M$279, MATCH(1, ('WIP-FDN'!$B$8:$B$279=B206)*1, 0)) = "", "", INDEX('WIP-FDN'!$M$8:$M$279, MATCH(1, ('WIP-FDN'!$B$8:$B$279=B206)*1, 0))), "")</f>
        <v>46034</v>
      </c>
      <c r="AE206" s="9" t="str">
        <f>IF(AND(AG206&lt;&gt;"", AH206=""), "WIP", IF(AND(AG206&lt;&gt;"", AH206&lt;&gt;""), "Completed", ""))</f>
        <v/>
      </c>
      <c r="AF206" s="9" t="str">
        <f>IFERROR(INDEX('WIP-ERC'!$E$8:$E$275,MATCH(B206, 'WIP-ERC'!$B$8:$B$275,0)),"")</f>
        <v/>
      </c>
      <c r="AG206" s="81" t="str">
        <f>IFERROR(IF(INDEX('WIP-ERC'!$G$8:$G$275,MATCH(B206,'WIP-ERC'!$B$8:$B$275,0))="","",(INDEX('WIP-ERC'!$G$8:$G$275,MATCH(B206,'WIP-ERC'!$B$8:$B$275,0)))),"")</f>
        <v/>
      </c>
      <c r="AH206" s="81" t="str">
        <f>IFERROR(IF(INDEX('WIP-ERC'!$H$8:$H$275,MATCH(B206,'WIP-ERC'!$B$8:$B$275,0))="","",(INDEX('WIP-ERC'!$H$8:$H$275,MATCH(B206,'WIP-ERC'!$B$8:$B$275,0)))),"")</f>
        <v/>
      </c>
      <c r="AI206" s="278"/>
      <c r="AJ206" s="278"/>
      <c r="AK206" s="278"/>
      <c r="AL206" s="278"/>
      <c r="AM206" s="278"/>
      <c r="AN206" s="278"/>
      <c r="AO206" s="278"/>
      <c r="AP206" s="278"/>
      <c r="AQ206" s="278"/>
      <c r="AR206" s="278"/>
      <c r="AS206" s="278"/>
      <c r="AT206" s="278"/>
      <c r="AU206" s="278"/>
      <c r="AV206" s="278"/>
      <c r="AW206" s="278"/>
      <c r="AX206" s="278"/>
      <c r="AY206" s="278"/>
      <c r="AZ206" s="278"/>
      <c r="BA206" s="278"/>
      <c r="BB206" s="278"/>
      <c r="BC206" s="278"/>
      <c r="BD206" s="350" t="str">
        <f t="shared" si="9"/>
        <v>A(00-02)+03</v>
      </c>
      <c r="BE206" s="334"/>
      <c r="BF206" s="334"/>
      <c r="BG206" s="334"/>
      <c r="BI206" s="9" t="str">
        <f>IFERROR(INDEX('WIP-FDN'!$D$8:$D$279,MATCH(B206, 'WIP-FDN'!$B$8:$B$279,0)),"")</f>
        <v>SANDY WET &amp; Boulder Soiling</v>
      </c>
      <c r="BJ206" s="278" t="str">
        <v/>
      </c>
      <c r="BK206" s="278"/>
    </row>
    <row r="207" spans="1:63" s="435" customFormat="1" ht="17.5" x14ac:dyDescent="0.35">
      <c r="A207" s="347">
        <f t="shared" si="10"/>
        <v>188</v>
      </c>
      <c r="B207" s="30" t="s">
        <v>1028</v>
      </c>
      <c r="C207" s="30" t="s">
        <v>838</v>
      </c>
      <c r="D207" s="56" t="s">
        <v>818</v>
      </c>
      <c r="E207" s="97">
        <v>344</v>
      </c>
      <c r="F207" s="97">
        <v>344</v>
      </c>
      <c r="G207" s="26" t="str">
        <f>IFERROR(INDEX('WIP-FDN'!$D$8:$D$279,MATCH('Master Sheet '!B207, 'WIP-FDN'!$B$8:$B$279,0)),"")</f>
        <v/>
      </c>
      <c r="H207" s="30"/>
      <c r="I207" s="29"/>
      <c r="J207" s="30"/>
      <c r="K207" s="30"/>
      <c r="L207" s="30"/>
      <c r="M207" s="26" t="s">
        <v>53</v>
      </c>
      <c r="N207" s="29" t="s">
        <v>172</v>
      </c>
      <c r="O207" s="85" t="s">
        <v>1109</v>
      </c>
      <c r="P207" s="26" t="s">
        <v>53</v>
      </c>
      <c r="Q207" s="29" t="s">
        <v>172</v>
      </c>
      <c r="R207" s="85" t="s">
        <v>1109</v>
      </c>
      <c r="S207" s="432" t="s">
        <v>53</v>
      </c>
      <c r="T207" s="29" t="s">
        <v>172</v>
      </c>
      <c r="U207" s="433" t="s">
        <v>1130</v>
      </c>
      <c r="V207" s="278"/>
      <c r="W207" s="29" t="str">
        <f t="array" ref="W207">IF((Y207&lt;&gt;"")*(Z207=""), "WIP", IF((Y207&lt;&gt;"")*(Z207&lt;&gt;""), "Completed", ""))</f>
        <v/>
      </c>
      <c r="X207" s="9" t="str" cm="1">
        <f t="array" ref="X207">IFERROR(INDEX('WIP-FDN'!$E$8:$E$279, MATCH(1, ('WIP-FDN'!$B$8:$B$279='Master Sheet '!B207)*1, 0)), "")</f>
        <v>Keller</v>
      </c>
      <c r="Y207" s="81" t="str" cm="1">
        <f t="array" ref="Y207">IFERROR(IF(INDEX('WIP-FDN'!$G$8:$G$279, MATCH(1, ('WIP-FDN'!$B$8:$B$279=B207)*1, 0)) = "", "", INDEX('WIP-FDN'!$G$8:$G$279, MATCH(1, ('WIP-FDN'!$B$8:$B$279=B207)*1, 0))), "")</f>
        <v/>
      </c>
      <c r="Z207" s="81" t="str" cm="1">
        <f t="array" ref="Z207">IFERROR(IF(INDEX('WIP-FDN'!$H$8:$H$279, MATCH(1, ('WIP-FDN'!$B$8:$B$279=B207)*1, 0)) = "", "", INDEX('WIP-FDN'!$H$8:$H$279, MATCH(1, ('WIP-FDN'!$B$8:$B$279=B207)*1, 0))), "")</f>
        <v/>
      </c>
      <c r="AA207" s="29" t="str">
        <f t="array" ref="AA207">IF((AC207&lt;&gt;"")*(AD207=""), "WIP", IF((AC207&lt;&gt;"")*(AD207&lt;&gt;""), "Completed", ""))</f>
        <v/>
      </c>
      <c r="AB207" s="9" cm="1">
        <f t="array" ref="AB207">IFERROR(INDEX('WIP-FDN'!$N$8:$N$279, MATCH(1, ('WIP-FDN'!$B$8:$B$279='Master Sheet '!B207)*1, 0)), "")</f>
        <v>0</v>
      </c>
      <c r="AC207" s="81" t="str" cm="1">
        <f t="array" ref="AC207">IFERROR(IF(INDEX('WIP-FDN'!$L$8:$L$279, MATCH(1, ('WIP-FDN'!$B$8:$B$279=B207)*1, 0)) = "", "", INDEX('WIP-FDN'!$L$8:$L$279, MATCH(1, ('WIP-FDN'!$B$8:$B$279=B207)*1, 0))), "")</f>
        <v/>
      </c>
      <c r="AD207" s="81" t="str" cm="1">
        <f t="array" ref="AD207">IFERROR(IF(INDEX('WIP-FDN'!$M$8:$M$279, MATCH(1, ('WIP-FDN'!$B$8:$B$279=B207)*1, 0)) = "", "", INDEX('WIP-FDN'!$M$8:$M$279, MATCH(1, ('WIP-FDN'!$B$8:$B$279=B207)*1, 0))), "")</f>
        <v/>
      </c>
      <c r="AE207" s="9" t="str">
        <f t="shared" ref="AE207:AE210" si="13">IF(AND(AG207&lt;&gt;"", AH207=""), "WIP", IF(AND(AG207&lt;&gt;"", AH207&lt;&gt;""), "Completed", ""))</f>
        <v/>
      </c>
      <c r="AF207" s="9" t="str">
        <f>IFERROR(INDEX('WIP-ERC'!$E$8:$E$275,MATCH(B207, 'WIP-ERC'!$B$8:$B$275,0)),"")</f>
        <v/>
      </c>
      <c r="AG207" s="81" t="str">
        <f>IFERROR(IF(INDEX('WIP-ERC'!$G$8:$G$275,MATCH(B207,'WIP-ERC'!$B$8:$B$275,0))="","",(INDEX('WIP-ERC'!$G$8:$G$275,MATCH(B207,'WIP-ERC'!$B$8:$B$275,0)))),"")</f>
        <v/>
      </c>
      <c r="AH207" s="81" t="str">
        <f>IFERROR(IF(INDEX('WIP-ERC'!$H$8:$H$275,MATCH(B207,'WIP-ERC'!$B$8:$B$275,0))="","",(INDEX('WIP-ERC'!$H$8:$H$275,MATCH(B207,'WIP-ERC'!$B$8:$B$275,0)))),"")</f>
        <v/>
      </c>
      <c r="AI207" s="278"/>
      <c r="AJ207" s="278"/>
      <c r="AK207" s="278"/>
      <c r="AL207" s="278"/>
      <c r="AM207" s="278"/>
      <c r="AN207" s="278"/>
      <c r="AO207" s="278"/>
      <c r="AP207" s="278"/>
      <c r="AQ207" s="278"/>
      <c r="AR207" s="278"/>
      <c r="AS207" s="278"/>
      <c r="AT207" s="278"/>
      <c r="AU207" s="278"/>
      <c r="AV207" s="278"/>
      <c r="AW207" s="278"/>
      <c r="AX207" s="278"/>
      <c r="AY207" s="278"/>
      <c r="AZ207" s="278"/>
      <c r="BA207" s="278"/>
      <c r="BB207" s="278"/>
      <c r="BC207" s="278"/>
      <c r="BD207" s="350" t="str">
        <f t="shared" si="9"/>
        <v>A(00-02)+03</v>
      </c>
      <c r="BE207" s="334"/>
      <c r="BF207" s="334"/>
      <c r="BG207" s="334"/>
      <c r="BI207" s="9" t="str">
        <f>IFERROR(INDEX('WIP-FDN'!$D$8:$D$279,MATCH(B207, 'WIP-FDN'!$B$8:$B$279,0)),"")</f>
        <v/>
      </c>
      <c r="BJ207" s="278" t="str">
        <v/>
      </c>
      <c r="BK207" s="278"/>
    </row>
    <row r="208" spans="1:63" s="12" customFormat="1" ht="35" x14ac:dyDescent="0.35">
      <c r="A208" s="347">
        <f t="shared" si="10"/>
        <v>189</v>
      </c>
      <c r="B208" s="30" t="s">
        <v>1029</v>
      </c>
      <c r="C208" s="30" t="s">
        <v>838</v>
      </c>
      <c r="D208" s="56" t="s">
        <v>818</v>
      </c>
      <c r="E208" s="97">
        <v>416</v>
      </c>
      <c r="F208" s="97">
        <v>416</v>
      </c>
      <c r="G208" s="26" t="str">
        <f>IFERROR(INDEX('WIP-FDN'!$D$8:$D$279,MATCH('Master Sheet '!B208, 'WIP-FDN'!$B$8:$B$279,0)),"")</f>
        <v>SANDY WET &amp; Boulder Soiling</v>
      </c>
      <c r="H208" s="30"/>
      <c r="I208" s="27"/>
      <c r="J208" s="30"/>
      <c r="K208" s="30"/>
      <c r="L208" s="30"/>
      <c r="M208" s="26" t="s">
        <v>53</v>
      </c>
      <c r="N208" s="27" t="s">
        <v>172</v>
      </c>
      <c r="O208" s="94" t="s">
        <v>1109</v>
      </c>
      <c r="P208" s="26" t="s">
        <v>53</v>
      </c>
      <c r="Q208" s="27" t="s">
        <v>172</v>
      </c>
      <c r="R208" s="94" t="s">
        <v>1109</v>
      </c>
      <c r="S208" s="359" t="s">
        <v>53</v>
      </c>
      <c r="T208" s="27" t="s">
        <v>172</v>
      </c>
      <c r="U208" s="361" t="s">
        <v>1130</v>
      </c>
      <c r="V208" s="21"/>
      <c r="W208" s="29" t="str">
        <f t="array" ref="W208">IF((Y208&lt;&gt;"")*(Z208=""), "WIP", IF((Y208&lt;&gt;"")*(Z208&lt;&gt;""), "Completed", ""))</f>
        <v>Completed</v>
      </c>
      <c r="X208" s="9" t="str" cm="1">
        <f t="array" ref="X208">IFERROR(INDEX('WIP-FDN'!$E$8:$E$279, MATCH(1, ('WIP-FDN'!$B$8:$B$279='Master Sheet '!B208)*1, 0)), "")</f>
        <v>Mohar Ali-2</v>
      </c>
      <c r="Y208" s="81" cm="1">
        <f t="array" ref="Y208">IFERROR(IF(INDEX('WIP-FDN'!$G$8:$G$279, MATCH(1, ('WIP-FDN'!$B$8:$B$279=B208)*1, 0)) = "", "", INDEX('WIP-FDN'!$G$8:$G$279, MATCH(1, ('WIP-FDN'!$B$8:$B$279=B208)*1, 0))), "")</f>
        <v>46022</v>
      </c>
      <c r="Z208" s="81" cm="1">
        <f t="array" ref="Z208">IFERROR(IF(INDEX('WIP-FDN'!$H$8:$H$279, MATCH(1, ('WIP-FDN'!$B$8:$B$279=B208)*1, 0)) = "", "", INDEX('WIP-FDN'!$H$8:$H$279, MATCH(1, ('WIP-FDN'!$B$8:$B$279=B208)*1, 0))), "")</f>
        <v>46051</v>
      </c>
      <c r="AA208" s="29" t="str">
        <f t="array" ref="AA208">IF((AC208&lt;&gt;"")*(AD208=""), "WIP", IF((AC208&lt;&gt;"")*(AD208&lt;&gt;""), "Completed", ""))</f>
        <v>Completed</v>
      </c>
      <c r="AB208" s="9" t="str" cm="1">
        <f t="array" ref="AB208">IFERROR(INDEX('WIP-FDN'!$N$8:$N$279, MATCH(1, ('WIP-FDN'!$B$8:$B$279='Master Sheet '!B208)*1, 0)), "")</f>
        <v>Mohar Ali-2</v>
      </c>
      <c r="AC208" s="81" cm="1">
        <f t="array" ref="AC208">IFERROR(IF(INDEX('WIP-FDN'!$L$8:$L$279, MATCH(1, ('WIP-FDN'!$B$8:$B$279=B208)*1, 0)) = "", "", INDEX('WIP-FDN'!$L$8:$L$279, MATCH(1, ('WIP-FDN'!$B$8:$B$279=B208)*1, 0))), "")</f>
        <v>46053</v>
      </c>
      <c r="AD208" s="81" cm="1">
        <f t="array" ref="AD208">IFERROR(IF(INDEX('WIP-FDN'!$M$8:$M$279, MATCH(1, ('WIP-FDN'!$B$8:$B$279=B208)*1, 0)) = "", "", INDEX('WIP-FDN'!$M$8:$M$279, MATCH(1, ('WIP-FDN'!$B$8:$B$279=B208)*1, 0))), "")</f>
        <v>46053</v>
      </c>
      <c r="AE208" s="9" t="str">
        <f t="shared" si="13"/>
        <v/>
      </c>
      <c r="AF208" s="9" t="str">
        <f>IFERROR(INDEX('WIP-ERC'!$E$8:$E$275,MATCH(B208, 'WIP-ERC'!$B$8:$B$275,0)),"")</f>
        <v/>
      </c>
      <c r="AG208" s="81" t="str">
        <f>IFERROR(IF(INDEX('WIP-ERC'!$G$8:$G$275,MATCH(B208,'WIP-ERC'!$B$8:$B$275,0))="","",(INDEX('WIP-ERC'!$G$8:$G$275,MATCH(B208,'WIP-ERC'!$B$8:$B$275,0)))),"")</f>
        <v/>
      </c>
      <c r="AH208" s="81" t="str">
        <f>IFERROR(IF(INDEX('WIP-ERC'!$H$8:$H$275,MATCH(B208,'WIP-ERC'!$B$8:$B$275,0))="","",(INDEX('WIP-ERC'!$H$8:$H$275,MATCH(B208,'WIP-ERC'!$B$8:$B$275,0)))),"")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350" t="str">
        <f t="shared" si="9"/>
        <v>A(00-02)+03</v>
      </c>
      <c r="BE208" s="334"/>
      <c r="BF208" s="334"/>
      <c r="BG208" s="334"/>
      <c r="BI208" s="9" t="str">
        <f>IFERROR(INDEX('WIP-FDN'!$D$8:$D$279,MATCH(B208, 'WIP-FDN'!$B$8:$B$279,0)),"")</f>
        <v>SANDY WET &amp; Boulder Soiling</v>
      </c>
      <c r="BJ208" s="21" t="str">
        <v/>
      </c>
      <c r="BK208" s="21"/>
    </row>
    <row r="209" spans="1:63" s="12" customFormat="1" ht="35" x14ac:dyDescent="0.35">
      <c r="A209" s="347">
        <f t="shared" si="10"/>
        <v>190</v>
      </c>
      <c r="B209" s="30" t="s">
        <v>1030</v>
      </c>
      <c r="C209" s="30" t="s">
        <v>838</v>
      </c>
      <c r="D209" s="56" t="s">
        <v>818</v>
      </c>
      <c r="E209" s="97">
        <v>377</v>
      </c>
      <c r="F209" s="97">
        <v>377</v>
      </c>
      <c r="G209" s="26" t="str">
        <f>IFERROR(INDEX('WIP-FDN'!$D$8:$D$279,MATCH('Master Sheet '!B209, 'WIP-FDN'!$B$8:$B$279,0)),"")</f>
        <v>SANDY WET &amp; Boulder Soiling</v>
      </c>
      <c r="H209" s="30"/>
      <c r="I209" s="27"/>
      <c r="J209" s="30"/>
      <c r="K209" s="30"/>
      <c r="L209" s="30"/>
      <c r="M209" s="26" t="s">
        <v>53</v>
      </c>
      <c r="N209" s="27" t="s">
        <v>172</v>
      </c>
      <c r="O209" s="94" t="s">
        <v>1109</v>
      </c>
      <c r="P209" s="26" t="s">
        <v>53</v>
      </c>
      <c r="Q209" s="27" t="s">
        <v>172</v>
      </c>
      <c r="R209" s="94" t="s">
        <v>1109</v>
      </c>
      <c r="S209" s="359" t="s">
        <v>53</v>
      </c>
      <c r="T209" s="27" t="s">
        <v>172</v>
      </c>
      <c r="U209" s="361" t="s">
        <v>1130</v>
      </c>
      <c r="V209" s="21"/>
      <c r="W209" s="29" t="str">
        <f t="array" ref="W209">IF((Y209&lt;&gt;"")*(Z209=""), "WIP", IF((Y209&lt;&gt;"")*(Z209&lt;&gt;""), "Completed", ""))</f>
        <v>Completed</v>
      </c>
      <c r="X209" s="9" t="str" cm="1">
        <f t="array" ref="X209">IFERROR(INDEX('WIP-FDN'!$E$8:$E$279, MATCH(1, ('WIP-FDN'!$B$8:$B$279='Master Sheet '!B209)*1, 0)), "")</f>
        <v>Rajdhani Engineering-1</v>
      </c>
      <c r="Y209" s="81" cm="1">
        <f t="array" ref="Y209">IFERROR(IF(INDEX('WIP-FDN'!$G$8:$G$279, MATCH(1, ('WIP-FDN'!$B$8:$B$279=B209)*1, 0)) = "", "", INDEX('WIP-FDN'!$G$8:$G$279, MATCH(1, ('WIP-FDN'!$B$8:$B$279=B209)*1, 0))), "")</f>
        <v>46006</v>
      </c>
      <c r="Z209" s="81" cm="1">
        <f t="array" ref="Z209">IFERROR(IF(INDEX('WIP-FDN'!$H$8:$H$279, MATCH(1, ('WIP-FDN'!$B$8:$B$279=B209)*1, 0)) = "", "", INDEX('WIP-FDN'!$H$8:$H$279, MATCH(1, ('WIP-FDN'!$B$8:$B$279=B209)*1, 0))), "")</f>
        <v>46022</v>
      </c>
      <c r="AA209" s="29" t="str">
        <f t="array" ref="AA209">IF((AC209&lt;&gt;"")*(AD209=""), "WIP", IF((AC209&lt;&gt;"")*(AD209&lt;&gt;""), "Completed", ""))</f>
        <v>Completed</v>
      </c>
      <c r="AB209" s="9" t="str" cm="1">
        <f t="array" ref="AB209">IFERROR(INDEX('WIP-FDN'!$N$8:$N$279, MATCH(1, ('WIP-FDN'!$B$8:$B$279='Master Sheet '!B209)*1, 0)), "")</f>
        <v>Rajdhani Engineering-1</v>
      </c>
      <c r="AC209" s="81" cm="1">
        <f t="array" ref="AC209">IFERROR(IF(INDEX('WIP-FDN'!$L$8:$L$279, MATCH(1, ('WIP-FDN'!$B$8:$B$279=B209)*1, 0)) = "", "", INDEX('WIP-FDN'!$L$8:$L$279, MATCH(1, ('WIP-FDN'!$B$8:$B$279=B209)*1, 0))), "")</f>
        <v>46035</v>
      </c>
      <c r="AD209" s="81" cm="1">
        <f t="array" ref="AD209">IFERROR(IF(INDEX('WIP-FDN'!$M$8:$M$279, MATCH(1, ('WIP-FDN'!$B$8:$B$279=B209)*1, 0)) = "", "", INDEX('WIP-FDN'!$M$8:$M$279, MATCH(1, ('WIP-FDN'!$B$8:$B$279=B209)*1, 0))), "")</f>
        <v>46035</v>
      </c>
      <c r="AE209" s="9" t="str">
        <f t="shared" si="13"/>
        <v>Completed</v>
      </c>
      <c r="AF209" s="9" t="str">
        <f>IFERROR(INDEX('WIP-ERC'!$E$8:$E$275,MATCH(B209, 'WIP-ERC'!$B$8:$B$275,0)),"")</f>
        <v>Aahana Construction</v>
      </c>
      <c r="AG209" s="81">
        <f>IFERROR(IF(INDEX('WIP-ERC'!$G$8:$G$275,MATCH(B209,'WIP-ERC'!$B$8:$B$275,0))="","",(INDEX('WIP-ERC'!$G$8:$G$275,MATCH(B209,'WIP-ERC'!$B$8:$B$275,0)))),"")</f>
        <v>46098</v>
      </c>
      <c r="AH209" s="81">
        <f>IFERROR(IF(INDEX('WIP-ERC'!$H$8:$H$275,MATCH(B209,'WIP-ERC'!$B$8:$B$275,0))="","",(INDEX('WIP-ERC'!$H$8:$H$275,MATCH(B209,'WIP-ERC'!$B$8:$B$275,0)))),"")</f>
        <v>46106</v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350" t="str">
        <f t="shared" si="9"/>
        <v>A(00-02)+03</v>
      </c>
      <c r="BE209" s="334"/>
      <c r="BF209" s="334"/>
      <c r="BG209" s="334"/>
      <c r="BI209" s="9" t="str">
        <f>IFERROR(INDEX('WIP-FDN'!$D$8:$D$279,MATCH(B209, 'WIP-FDN'!$B$8:$B$279,0)),"")</f>
        <v>SANDY WET &amp; Boulder Soiling</v>
      </c>
      <c r="BJ209" s="21" t="str">
        <v/>
      </c>
      <c r="BK209" s="21"/>
    </row>
    <row r="210" spans="1:63" s="12" customFormat="1" ht="17.5" x14ac:dyDescent="0.35">
      <c r="A210" s="347">
        <f t="shared" si="10"/>
        <v>191</v>
      </c>
      <c r="B210" s="30" t="s">
        <v>1031</v>
      </c>
      <c r="C210" s="30" t="s">
        <v>838</v>
      </c>
      <c r="D210" s="56" t="s">
        <v>818</v>
      </c>
      <c r="E210" s="97">
        <v>346.4</v>
      </c>
      <c r="F210" s="97">
        <v>346.4</v>
      </c>
      <c r="G210" s="26" t="str">
        <f>IFERROR(INDEX('WIP-FDN'!$D$8:$D$279,MATCH('Master Sheet '!B210, 'WIP-FDN'!$B$8:$B$279,0)),"")</f>
        <v/>
      </c>
      <c r="H210" s="30"/>
      <c r="I210" s="27"/>
      <c r="J210" s="30"/>
      <c r="K210" s="30"/>
      <c r="L210" s="30"/>
      <c r="M210" s="26" t="s">
        <v>53</v>
      </c>
      <c r="N210" s="27" t="s">
        <v>172</v>
      </c>
      <c r="O210" s="94" t="s">
        <v>1109</v>
      </c>
      <c r="P210" s="26" t="s">
        <v>53</v>
      </c>
      <c r="Q210" s="27" t="s">
        <v>172</v>
      </c>
      <c r="R210" s="94" t="s">
        <v>1109</v>
      </c>
      <c r="S210" s="359" t="s">
        <v>53</v>
      </c>
      <c r="T210" s="27" t="s">
        <v>172</v>
      </c>
      <c r="U210" s="361" t="s">
        <v>1130</v>
      </c>
      <c r="V210" s="21"/>
      <c r="W210" s="29" t="str">
        <f t="array" ref="W210">IF((Y210&lt;&gt;"")*(Z210=""), "WIP", IF((Y210&lt;&gt;"")*(Z210&lt;&gt;""), "Completed", ""))</f>
        <v/>
      </c>
      <c r="X210" s="9" t="str" cm="1">
        <f t="array" ref="X210">IFERROR(INDEX('WIP-FDN'!$E$8:$E$279, MATCH(1, ('WIP-FDN'!$B$8:$B$279='Master Sheet '!B210)*1, 0)), "")</f>
        <v>Keller</v>
      </c>
      <c r="Y210" s="81" t="str" cm="1">
        <f t="array" ref="Y210">IFERROR(IF(INDEX('WIP-FDN'!$G$8:$G$279, MATCH(1, ('WIP-FDN'!$B$8:$B$279=B210)*1, 0)) = "", "", INDEX('WIP-FDN'!$G$8:$G$279, MATCH(1, ('WIP-FDN'!$B$8:$B$279=B210)*1, 0))), "")</f>
        <v/>
      </c>
      <c r="Z210" s="81" t="str" cm="1">
        <f t="array" ref="Z210">IFERROR(IF(INDEX('WIP-FDN'!$H$8:$H$279, MATCH(1, ('WIP-FDN'!$B$8:$B$279=B210)*1, 0)) = "", "", INDEX('WIP-FDN'!$H$8:$H$279, MATCH(1, ('WIP-FDN'!$B$8:$B$279=B210)*1, 0))), "")</f>
        <v/>
      </c>
      <c r="AA210" s="29" t="str">
        <f t="array" ref="AA210">IF((AC210&lt;&gt;"")*(AD210=""), "WIP", IF((AC210&lt;&gt;"")*(AD210&lt;&gt;""), "Completed", ""))</f>
        <v/>
      </c>
      <c r="AB210" s="9" cm="1">
        <f t="array" ref="AB210">IFERROR(INDEX('WIP-FDN'!$N$8:$N$279, MATCH(1, ('WIP-FDN'!$B$8:$B$279='Master Sheet '!B210)*1, 0)), "")</f>
        <v>0</v>
      </c>
      <c r="AC210" s="81" t="str" cm="1">
        <f t="array" ref="AC210">IFERROR(IF(INDEX('WIP-FDN'!$L$8:$L$279, MATCH(1, ('WIP-FDN'!$B$8:$B$279=B210)*1, 0)) = "", "", INDEX('WIP-FDN'!$L$8:$L$279, MATCH(1, ('WIP-FDN'!$B$8:$B$279=B210)*1, 0))), "")</f>
        <v/>
      </c>
      <c r="AD210" s="81" t="str" cm="1">
        <f t="array" ref="AD210">IFERROR(IF(INDEX('WIP-FDN'!$M$8:$M$279, MATCH(1, ('WIP-FDN'!$B$8:$B$279=B210)*1, 0)) = "", "", INDEX('WIP-FDN'!$M$8:$M$279, MATCH(1, ('WIP-FDN'!$B$8:$B$279=B210)*1, 0))), "")</f>
        <v/>
      </c>
      <c r="AE210" s="9" t="str">
        <f t="shared" si="13"/>
        <v/>
      </c>
      <c r="AF210" s="9" t="str">
        <f>IFERROR(INDEX('WIP-ERC'!$E$8:$E$275,MATCH(B210, 'WIP-ERC'!$B$8:$B$275,0)),"")</f>
        <v/>
      </c>
      <c r="AG210" s="81" t="str">
        <f>IFERROR(IF(INDEX('WIP-ERC'!$G$8:$G$275,MATCH(B210,'WIP-ERC'!$B$8:$B$275,0))="","",(INDEX('WIP-ERC'!$G$8:$G$275,MATCH(B210,'WIP-ERC'!$B$8:$B$275,0)))),"")</f>
        <v/>
      </c>
      <c r="AH210" s="81" t="str">
        <f>IFERROR(IF(INDEX('WIP-ERC'!$H$8:$H$275,MATCH(B210,'WIP-ERC'!$B$8:$B$275,0))="","",(INDEX('WIP-ERC'!$H$8:$H$275,MATCH(B210,'WIP-ERC'!$B$8:$B$275,0)))),"")</f>
        <v/>
      </c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350" t="str">
        <f t="shared" si="9"/>
        <v>A(00-02)+03</v>
      </c>
      <c r="BE210" s="334"/>
      <c r="BF210" s="334"/>
      <c r="BG210" s="334"/>
      <c r="BI210" s="9" t="str">
        <f>IFERROR(INDEX('WIP-FDN'!$D$8:$D$279,MATCH(B210, 'WIP-FDN'!$B$8:$B$279,0)),"")</f>
        <v/>
      </c>
      <c r="BJ210" s="21" t="str">
        <v/>
      </c>
      <c r="BK210" s="21"/>
    </row>
    <row r="211" spans="1:63" s="12" customFormat="1" ht="17.5" x14ac:dyDescent="0.35">
      <c r="A211" s="347">
        <f t="shared" si="10"/>
        <v>192</v>
      </c>
      <c r="B211" s="30" t="s">
        <v>1032</v>
      </c>
      <c r="C211" s="30" t="s">
        <v>820</v>
      </c>
      <c r="D211" s="56" t="s">
        <v>1033</v>
      </c>
      <c r="E211" s="97">
        <v>162.80000000000001</v>
      </c>
      <c r="F211" s="97">
        <v>162.80000000000001</v>
      </c>
      <c r="G211" s="26" t="str">
        <f>IFERROR(INDEX('WIP-FDN'!$D$8:$D$279,MATCH('Master Sheet '!B211, 'WIP-FDN'!$B$8:$B$279,0)),"")</f>
        <v>SANDY WET</v>
      </c>
      <c r="H211" s="30"/>
      <c r="I211" s="27"/>
      <c r="J211" s="30"/>
      <c r="K211" s="30"/>
      <c r="L211" s="30"/>
      <c r="M211" s="26" t="s">
        <v>53</v>
      </c>
      <c r="N211" s="27" t="s">
        <v>172</v>
      </c>
      <c r="O211" s="94" t="s">
        <v>1109</v>
      </c>
      <c r="P211" s="26" t="s">
        <v>53</v>
      </c>
      <c r="Q211" s="27" t="s">
        <v>172</v>
      </c>
      <c r="R211" s="94" t="s">
        <v>1109</v>
      </c>
      <c r="S211" s="359" t="s">
        <v>53</v>
      </c>
      <c r="T211" s="27" t="s">
        <v>172</v>
      </c>
      <c r="U211" s="361" t="s">
        <v>1130</v>
      </c>
      <c r="V211" s="21"/>
      <c r="W211" s="29" t="str">
        <f t="array" ref="W211">IF((Y211&lt;&gt;"")*(Z211=""), "WIP", IF((Y211&lt;&gt;"")*(Z211&lt;&gt;""), "Completed", ""))</f>
        <v>Completed</v>
      </c>
      <c r="X211" s="9" t="str" cm="1">
        <f t="array" ref="X211">IFERROR(INDEX('WIP-FDN'!$E$8:$E$279, MATCH(1, ('WIP-FDN'!$B$8:$B$279='Master Sheet '!B211)*1, 0)), "")</f>
        <v>East India Construction</v>
      </c>
      <c r="Y211" s="81" cm="1">
        <f t="array" ref="Y211">IFERROR(IF(INDEX('WIP-FDN'!$G$8:$G$279, MATCH(1, ('WIP-FDN'!$B$8:$B$279=B211)*1, 0)) = "", "", INDEX('WIP-FDN'!$G$8:$G$279, MATCH(1, ('WIP-FDN'!$B$8:$B$279=B211)*1, 0))), "")</f>
        <v>46093</v>
      </c>
      <c r="Z211" s="81" cm="1">
        <f t="array" ref="Z211">IFERROR(IF(INDEX('WIP-FDN'!$H$8:$H$279, MATCH(1, ('WIP-FDN'!$B$8:$B$279=B211)*1, 0)) = "", "", INDEX('WIP-FDN'!$H$8:$H$279, MATCH(1, ('WIP-FDN'!$B$8:$B$279=B211)*1, 0))), "")</f>
        <v>46125</v>
      </c>
      <c r="AA211" s="29" t="str">
        <f t="array" ref="AA211">IF((AC211&lt;&gt;"")*(AD211=""), "WIP", IF((AC211&lt;&gt;"")*(AD211&lt;&gt;""), "Completed", ""))</f>
        <v/>
      </c>
      <c r="AB211" s="9" cm="1">
        <f t="array" ref="AB211">IFERROR(INDEX('WIP-FDN'!$N$8:$N$279, MATCH(1, ('WIP-FDN'!$B$8:$B$279='Master Sheet '!B211)*1, 0)), "")</f>
        <v>0</v>
      </c>
      <c r="AC211" s="81" t="str" cm="1">
        <f t="array" ref="AC211">IFERROR(IF(INDEX('WIP-FDN'!$L$8:$L$279, MATCH(1, ('WIP-FDN'!$B$8:$B$279=B211)*1, 0)) = "", "", INDEX('WIP-FDN'!$L$8:$L$279, MATCH(1, ('WIP-FDN'!$B$8:$B$279=B211)*1, 0))), "")</f>
        <v/>
      </c>
      <c r="AD211" s="81" t="str" cm="1">
        <f t="array" ref="AD211">IFERROR(IF(INDEX('WIP-FDN'!$M$8:$M$279, MATCH(1, ('WIP-FDN'!$B$8:$B$279=B211)*1, 0)) = "", "", INDEX('WIP-FDN'!$M$8:$M$279, MATCH(1, ('WIP-FDN'!$B$8:$B$279=B211)*1, 0))), "")</f>
        <v/>
      </c>
      <c r="AE211" s="9"/>
      <c r="AF211" s="9" t="str">
        <f>IFERROR(INDEX('WIP-ERC'!$E$8:$E$275,MATCH(B211, 'WIP-ERC'!$B$8:$B$275,0)),"")</f>
        <v/>
      </c>
      <c r="AG211" s="81" t="str">
        <f>IFERROR(IF(INDEX('WIP-ERC'!$G$8:$G$275,MATCH(B211,'WIP-ERC'!$B$8:$B$275,0))="","",(INDEX('WIP-ERC'!$G$8:$G$275,MATCH(B211,'WIP-ERC'!$B$8:$B$275,0)))),"")</f>
        <v/>
      </c>
      <c r="AH211" s="81" t="str">
        <f>IFERROR(IF(INDEX('WIP-ERC'!$H$8:$H$275,MATCH(B211,'WIP-ERC'!$B$8:$B$275,0))="","",(INDEX('WIP-ERC'!$H$8:$H$275,MATCH(B211,'WIP-ERC'!$B$8:$B$275,0)))),"")</f>
        <v/>
      </c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350" t="str">
        <f t="shared" si="9"/>
        <v>D(45-60)+00</v>
      </c>
      <c r="BE211" s="334"/>
      <c r="BF211" s="334"/>
      <c r="BG211" s="334"/>
      <c r="BI211" s="9" t="str">
        <f>IFERROR(INDEX('WIP-FDN'!$D$8:$D$279,MATCH(B211, 'WIP-FDN'!$B$8:$B$279,0)),"")</f>
        <v>SANDY WET</v>
      </c>
      <c r="BJ211" s="21" t="str">
        <v/>
      </c>
      <c r="BK211" s="21"/>
    </row>
    <row r="212" spans="1:63" s="12" customFormat="1" ht="35" x14ac:dyDescent="0.35">
      <c r="A212" s="347">
        <f t="shared" si="10"/>
        <v>193</v>
      </c>
      <c r="B212" s="30" t="s">
        <v>1034</v>
      </c>
      <c r="C212" s="30" t="s">
        <v>833</v>
      </c>
      <c r="D212" s="56" t="s">
        <v>1035</v>
      </c>
      <c r="E212" s="97">
        <v>166.2</v>
      </c>
      <c r="F212" s="97">
        <v>166.2</v>
      </c>
      <c r="G212" s="26" t="str">
        <f>IFERROR(INDEX('WIP-FDN'!$D$8:$D$279,MATCH('Master Sheet '!B212, 'WIP-FDN'!$B$8:$B$279,0)),"")</f>
        <v>SANDY WET &amp; Boulder Soiling</v>
      </c>
      <c r="H212" s="30"/>
      <c r="I212" s="27"/>
      <c r="J212" s="30"/>
      <c r="K212" s="30"/>
      <c r="L212" s="30"/>
      <c r="M212" s="26" t="s">
        <v>53</v>
      </c>
      <c r="N212" s="27" t="s">
        <v>172</v>
      </c>
      <c r="O212" s="94" t="s">
        <v>1109</v>
      </c>
      <c r="P212" s="26" t="s">
        <v>53</v>
      </c>
      <c r="Q212" s="27" t="s">
        <v>172</v>
      </c>
      <c r="R212" s="94" t="s">
        <v>1109</v>
      </c>
      <c r="S212" s="359" t="s">
        <v>53</v>
      </c>
      <c r="T212" s="27" t="s">
        <v>172</v>
      </c>
      <c r="U212" s="361" t="s">
        <v>1130</v>
      </c>
      <c r="V212" s="21"/>
      <c r="W212" s="29" t="str">
        <f t="array" ref="W212">IF((Y212&lt;&gt;"")*(Z212=""), "WIP", IF((Y212&lt;&gt;"")*(Z212&lt;&gt;""), "Completed", ""))</f>
        <v>Completed</v>
      </c>
      <c r="X212" s="9" t="str" cm="1">
        <f t="array" ref="X212">IFERROR(INDEX('WIP-FDN'!$E$8:$E$279, MATCH(1, ('WIP-FDN'!$B$8:$B$279='Master Sheet '!B212)*1, 0)), "")</f>
        <v>Mohar Ali-4</v>
      </c>
      <c r="Y212" s="81" cm="1">
        <f t="array" ref="Y212">IFERROR(IF(INDEX('WIP-FDN'!$G$8:$G$279, MATCH(1, ('WIP-FDN'!$B$8:$B$279=B212)*1, 0)) = "", "", INDEX('WIP-FDN'!$G$8:$G$279, MATCH(1, ('WIP-FDN'!$B$8:$B$279=B212)*1, 0))), "")</f>
        <v>45991</v>
      </c>
      <c r="Z212" s="81" cm="1">
        <f t="array" ref="Z212">IFERROR(IF(INDEX('WIP-FDN'!$H$8:$H$279, MATCH(1, ('WIP-FDN'!$B$8:$B$279=B212)*1, 0)) = "", "", INDEX('WIP-FDN'!$H$8:$H$279, MATCH(1, ('WIP-FDN'!$B$8:$B$279=B212)*1, 0))), "")</f>
        <v>46012</v>
      </c>
      <c r="AA212" s="29" t="str">
        <f t="array" ref="AA212">IF((AC212&lt;&gt;"")*(AD212=""), "WIP", IF((AC212&lt;&gt;"")*(AD212&lt;&gt;""), "Completed", ""))</f>
        <v>Completed</v>
      </c>
      <c r="AB212" s="9" t="str" cm="1">
        <f t="array" ref="AB212">IFERROR(INDEX('WIP-FDN'!$N$8:$N$279, MATCH(1, ('WIP-FDN'!$B$8:$B$279='Master Sheet '!B212)*1, 0)), "")</f>
        <v>Mohar Ali-4</v>
      </c>
      <c r="AC212" s="81" cm="1">
        <f t="array" ref="AC212">IFERROR(IF(INDEX('WIP-FDN'!$L$8:$L$279, MATCH(1, ('WIP-FDN'!$B$8:$B$279=B212)*1, 0)) = "", "", INDEX('WIP-FDN'!$L$8:$L$279, MATCH(1, ('WIP-FDN'!$B$8:$B$279=B212)*1, 0))), "")</f>
        <v>46028</v>
      </c>
      <c r="AD212" s="81" cm="1">
        <f t="array" ref="AD212">IFERROR(IF(INDEX('WIP-FDN'!$M$8:$M$279, MATCH(1, ('WIP-FDN'!$B$8:$B$279=B212)*1, 0)) = "", "", INDEX('WIP-FDN'!$M$8:$M$279, MATCH(1, ('WIP-FDN'!$B$8:$B$279=B212)*1, 0))), "")</f>
        <v>46028</v>
      </c>
      <c r="AE212" s="9"/>
      <c r="AF212" s="9" t="str">
        <f>IFERROR(INDEX('WIP-ERC'!$E$8:$E$275,MATCH(B212, 'WIP-ERC'!$B$8:$B$275,0)),"")</f>
        <v/>
      </c>
      <c r="AG212" s="81" t="str">
        <f>IFERROR(IF(INDEX('WIP-ERC'!$G$8:$G$275,MATCH(B212,'WIP-ERC'!$B$8:$B$275,0))="","",(INDEX('WIP-ERC'!$G$8:$G$275,MATCH(B212,'WIP-ERC'!$B$8:$B$275,0)))),"")</f>
        <v/>
      </c>
      <c r="AH212" s="81" t="str">
        <f>IFERROR(IF(INDEX('WIP-ERC'!$H$8:$H$275,MATCH(B212,'WIP-ERC'!$B$8:$B$275,0))="","",(INDEX('WIP-ERC'!$H$8:$H$275,MATCH(B212,'WIP-ERC'!$B$8:$B$275,0)))),"")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350" t="str">
        <f t="shared" ref="BD212:BD275" si="14">IF((H212="")+(ISBLANK(H212)), C212, C212 &amp; "_" &amp; H212 &amp; "RC")</f>
        <v>D(30-45)+00</v>
      </c>
      <c r="BE212" s="334"/>
      <c r="BF212" s="334"/>
      <c r="BG212" s="334"/>
      <c r="BI212" s="9" t="str">
        <f>IFERROR(INDEX('WIP-FDN'!$D$8:$D$279,MATCH(B212, 'WIP-FDN'!$B$8:$B$279,0)),"")</f>
        <v>SANDY WET &amp; Boulder Soiling</v>
      </c>
      <c r="BJ212" s="21" t="str">
        <v/>
      </c>
      <c r="BK212" s="21"/>
    </row>
    <row r="213" spans="1:63" s="12" customFormat="1" ht="18.75" customHeight="1" x14ac:dyDescent="0.35">
      <c r="A213" s="347">
        <f t="shared" si="10"/>
        <v>194</v>
      </c>
      <c r="B213" s="30" t="s">
        <v>1036</v>
      </c>
      <c r="C213" s="30" t="s">
        <v>1037</v>
      </c>
      <c r="D213" s="56" t="s">
        <v>1038</v>
      </c>
      <c r="E213" s="97">
        <v>412.4</v>
      </c>
      <c r="F213" s="97">
        <v>412.4</v>
      </c>
      <c r="G213" s="26" t="str">
        <f>IFERROR(INDEX('WIP-FDN'!$D$8:$D$279,MATCH('Master Sheet '!B213, 'WIP-FDN'!$B$8:$B$279,0)),"")</f>
        <v>WET</v>
      </c>
      <c r="H213" s="30"/>
      <c r="I213" s="27"/>
      <c r="J213" s="28"/>
      <c r="K213" s="30"/>
      <c r="L213" s="30"/>
      <c r="M213" s="26" t="s">
        <v>53</v>
      </c>
      <c r="N213" s="27" t="s">
        <v>172</v>
      </c>
      <c r="O213" s="94" t="s">
        <v>1109</v>
      </c>
      <c r="P213" s="26" t="s">
        <v>53</v>
      </c>
      <c r="Q213" s="27" t="s">
        <v>172</v>
      </c>
      <c r="R213" s="94" t="s">
        <v>1109</v>
      </c>
      <c r="S213" s="359" t="s">
        <v>53</v>
      </c>
      <c r="T213" s="27" t="s">
        <v>172</v>
      </c>
      <c r="U213" s="361" t="s">
        <v>1130</v>
      </c>
      <c r="V213" s="21"/>
      <c r="W213" s="29" t="str">
        <f t="array" ref="W213">IF((Y213&lt;&gt;"")*(Z213=""), "WIP", IF((Y213&lt;&gt;"")*(Z213&lt;&gt;""), "Completed", ""))</f>
        <v>Completed</v>
      </c>
      <c r="X213" s="9" t="str" cm="1">
        <f t="array" ref="X213">IFERROR(INDEX('WIP-FDN'!$E$8:$E$279, MATCH(1, ('WIP-FDN'!$B$8:$B$279='Master Sheet '!B213)*1, 0)), "")</f>
        <v>Mohar Ali-1</v>
      </c>
      <c r="Y213" s="81" cm="1">
        <f t="array" ref="Y213">IFERROR(IF(INDEX('WIP-FDN'!$G$8:$G$279, MATCH(1, ('WIP-FDN'!$B$8:$B$279=B213)*1, 0)) = "", "", INDEX('WIP-FDN'!$G$8:$G$279, MATCH(1, ('WIP-FDN'!$B$8:$B$279=B213)*1, 0))), "")</f>
        <v>46012</v>
      </c>
      <c r="Z213" s="81" cm="1">
        <f t="array" ref="Z213">IFERROR(IF(INDEX('WIP-FDN'!$H$8:$H$279, MATCH(1, ('WIP-FDN'!$B$8:$B$279=B213)*1, 0)) = "", "", INDEX('WIP-FDN'!$H$8:$H$279, MATCH(1, ('WIP-FDN'!$B$8:$B$279=B213)*1, 0))), "")</f>
        <v>46022</v>
      </c>
      <c r="AA213" s="29" t="str">
        <f t="array" ref="AA213">IF((AC213&lt;&gt;"")*(AD213=""), "WIP", IF((AC213&lt;&gt;"")*(AD213&lt;&gt;""), "Completed", ""))</f>
        <v>Completed</v>
      </c>
      <c r="AB213" s="9" t="str" cm="1">
        <f t="array" ref="AB213">IFERROR(INDEX('WIP-FDN'!$N$8:$N$279, MATCH(1, ('WIP-FDN'!$B$8:$B$279='Master Sheet '!B213)*1, 0)), "")</f>
        <v>Mohar Ali-1</v>
      </c>
      <c r="AC213" s="81" cm="1">
        <f t="array" ref="AC213">IFERROR(IF(INDEX('WIP-FDN'!$L$8:$L$279, MATCH(1, ('WIP-FDN'!$B$8:$B$279=B213)*1, 0)) = "", "", INDEX('WIP-FDN'!$L$8:$L$279, MATCH(1, ('WIP-FDN'!$B$8:$B$279=B213)*1, 0))), "")</f>
        <v>46024</v>
      </c>
      <c r="AD213" s="81" cm="1">
        <f t="array" ref="AD213">IFERROR(IF(INDEX('WIP-FDN'!$M$8:$M$279, MATCH(1, ('WIP-FDN'!$B$8:$B$279=B213)*1, 0)) = "", "", INDEX('WIP-FDN'!$M$8:$M$279, MATCH(1, ('WIP-FDN'!$B$8:$B$279=B213)*1, 0))), "")</f>
        <v>46024</v>
      </c>
      <c r="AE213" s="9" t="str">
        <f t="shared" ref="AE213:AE278" si="15">IF(AND(AG213&lt;&gt;"", AH213=""), "WIP", IF(AND(AG213&lt;&gt;"", AH213&lt;&gt;""), "Completed", ""))</f>
        <v/>
      </c>
      <c r="AF213" s="9" t="str">
        <f>IFERROR(INDEX('WIP-ERC'!$E$8:$E$275,MATCH(B213, 'WIP-ERC'!$B$8:$B$275,0)),"")</f>
        <v/>
      </c>
      <c r="AG213" s="81" t="str">
        <f>IFERROR(IF(INDEX('WIP-ERC'!$G$8:$G$275,MATCH(B213,'WIP-ERC'!$B$8:$B$275,0))="","",(INDEX('WIP-ERC'!$G$8:$G$275,MATCH(B213,'WIP-ERC'!$B$8:$B$275,0)))),"")</f>
        <v/>
      </c>
      <c r="AH213" s="81" t="str">
        <f>IFERROR(IF(INDEX('WIP-ERC'!$H$8:$H$275,MATCH(B213,'WIP-ERC'!$B$8:$B$275,0))="","",(INDEX('WIP-ERC'!$H$8:$H$275,MATCH(B213,'WIP-ERC'!$B$8:$B$275,0)))),"")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350" t="str">
        <f t="shared" si="14"/>
        <v>C(15-30)+06</v>
      </c>
      <c r="BE213" s="334"/>
      <c r="BF213" s="334"/>
      <c r="BG213" s="334"/>
      <c r="BI213" s="9" t="str">
        <f>IFERROR(INDEX('WIP-FDN'!$D$8:$D$279,MATCH(B213, 'WIP-FDN'!$B$8:$B$279,0)),"")</f>
        <v>WET</v>
      </c>
      <c r="BJ213" s="21" t="str">
        <v/>
      </c>
      <c r="BK213" s="21"/>
    </row>
    <row r="214" spans="1:63" s="12" customFormat="1" ht="18.75" customHeight="1" x14ac:dyDescent="0.35">
      <c r="A214" s="347">
        <f t="shared" si="10"/>
        <v>195</v>
      </c>
      <c r="B214" s="30" t="s">
        <v>1039</v>
      </c>
      <c r="C214" s="30" t="s">
        <v>825</v>
      </c>
      <c r="D214" s="56" t="s">
        <v>1040</v>
      </c>
      <c r="E214" s="97">
        <v>265.10000000000002</v>
      </c>
      <c r="F214" s="97">
        <v>265.10000000000002</v>
      </c>
      <c r="G214" s="26" t="str">
        <f>IFERROR(INDEX('WIP-FDN'!$D$8:$D$279,MATCH('Master Sheet '!B214, 'WIP-FDN'!$B$8:$B$279,0)),"")</f>
        <v>SANDY WET</v>
      </c>
      <c r="H214" s="30"/>
      <c r="I214" s="27"/>
      <c r="J214" s="28"/>
      <c r="K214" s="30"/>
      <c r="L214" s="30"/>
      <c r="M214" s="26" t="s">
        <v>53</v>
      </c>
      <c r="N214" s="27" t="s">
        <v>172</v>
      </c>
      <c r="O214" s="94" t="s">
        <v>1109</v>
      </c>
      <c r="P214" s="26" t="s">
        <v>53</v>
      </c>
      <c r="Q214" s="27" t="s">
        <v>172</v>
      </c>
      <c r="R214" s="94" t="s">
        <v>1109</v>
      </c>
      <c r="S214" s="359" t="s">
        <v>53</v>
      </c>
      <c r="T214" s="27" t="s">
        <v>172</v>
      </c>
      <c r="U214" s="361" t="s">
        <v>1130</v>
      </c>
      <c r="V214" s="21"/>
      <c r="W214" s="29" t="str">
        <f t="array" ref="W214">IF((Y214&lt;&gt;"")*(Z214=""), "WIP", IF((Y214&lt;&gt;"")*(Z214&lt;&gt;""), "Completed", ""))</f>
        <v>Completed</v>
      </c>
      <c r="X214" s="9" t="str" cm="1">
        <f t="array" ref="X214">IFERROR(INDEX('WIP-FDN'!$E$8:$E$279, MATCH(1, ('WIP-FDN'!$B$8:$B$279='Master Sheet '!B214)*1, 0)), "")</f>
        <v>Mohar Ali-1</v>
      </c>
      <c r="Y214" s="81" cm="1">
        <f t="array" ref="Y214">IFERROR(IF(INDEX('WIP-FDN'!$G$8:$G$279, MATCH(1, ('WIP-FDN'!$B$8:$B$279=B214)*1, 0)) = "", "", INDEX('WIP-FDN'!$G$8:$G$279, MATCH(1, ('WIP-FDN'!$B$8:$B$279=B214)*1, 0))), "")</f>
        <v>46056</v>
      </c>
      <c r="Z214" s="81" cm="1">
        <f t="array" ref="Z214">IFERROR(IF(INDEX('WIP-FDN'!$H$8:$H$279, MATCH(1, ('WIP-FDN'!$B$8:$B$279=B214)*1, 0)) = "", "", INDEX('WIP-FDN'!$H$8:$H$279, MATCH(1, ('WIP-FDN'!$B$8:$B$279=B214)*1, 0))), "")</f>
        <v>46071</v>
      </c>
      <c r="AA214" s="29" t="str">
        <f t="array" ref="AA214">IF((AC214&lt;&gt;"")*(AD214=""), "WIP", IF((AC214&lt;&gt;"")*(AD214&lt;&gt;""), "Completed", ""))</f>
        <v>Completed</v>
      </c>
      <c r="AB214" s="9" t="str" cm="1">
        <f t="array" ref="AB214">IFERROR(INDEX('WIP-FDN'!$N$8:$N$279, MATCH(1, ('WIP-FDN'!$B$8:$B$279='Master Sheet '!B214)*1, 0)), "")</f>
        <v>Mohar Ali-1</v>
      </c>
      <c r="AC214" s="81" cm="1">
        <f t="array" ref="AC214">IFERROR(IF(INDEX('WIP-FDN'!$L$8:$L$279, MATCH(1, ('WIP-FDN'!$B$8:$B$279=B214)*1, 0)) = "", "", INDEX('WIP-FDN'!$L$8:$L$279, MATCH(1, ('WIP-FDN'!$B$8:$B$279=B214)*1, 0))), "")</f>
        <v>46070</v>
      </c>
      <c r="AD214" s="81" cm="1">
        <f t="array" ref="AD214">IFERROR(IF(INDEX('WIP-FDN'!$M$8:$M$279, MATCH(1, ('WIP-FDN'!$B$8:$B$279=B214)*1, 0)) = "", "", INDEX('WIP-FDN'!$M$8:$M$279, MATCH(1, ('WIP-FDN'!$B$8:$B$279=B214)*1, 0))), "")</f>
        <v>46070</v>
      </c>
      <c r="AE214" s="9" t="str">
        <f t="shared" si="15"/>
        <v/>
      </c>
      <c r="AF214" s="9" t="str">
        <f>IFERROR(INDEX('WIP-ERC'!$E$8:$E$275,MATCH(B214, 'WIP-ERC'!$B$8:$B$275,0)),"")</f>
        <v/>
      </c>
      <c r="AG214" s="81" t="str">
        <f>IFERROR(IF(INDEX('WIP-ERC'!$G$8:$G$275,MATCH(B214,'WIP-ERC'!$B$8:$B$275,0))="","",(INDEX('WIP-ERC'!$G$8:$G$275,MATCH(B214,'WIP-ERC'!$B$8:$B$275,0)))),"")</f>
        <v/>
      </c>
      <c r="AH214" s="81" t="str">
        <f>IFERROR(IF(INDEX('WIP-ERC'!$H$8:$H$275,MATCH(B214,'WIP-ERC'!$B$8:$B$275,0))="","",(INDEX('WIP-ERC'!$H$8:$H$275,MATCH(B214,'WIP-ERC'!$B$8:$B$275,0)))),"")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350" t="str">
        <f t="shared" si="14"/>
        <v>D(30-45)+03</v>
      </c>
      <c r="BE214" s="334"/>
      <c r="BF214" s="334"/>
      <c r="BG214" s="334"/>
      <c r="BI214" s="9" t="str">
        <f>IFERROR(INDEX('WIP-FDN'!$D$8:$D$279,MATCH(B214, 'WIP-FDN'!$B$8:$B$279,0)),"")</f>
        <v>SANDY WET</v>
      </c>
      <c r="BJ214" s="21" t="str">
        <v/>
      </c>
      <c r="BK214" s="21"/>
    </row>
    <row r="215" spans="1:63" s="12" customFormat="1" ht="35" x14ac:dyDescent="0.35">
      <c r="A215" s="347">
        <f t="shared" si="10"/>
        <v>196</v>
      </c>
      <c r="B215" s="30" t="s">
        <v>412</v>
      </c>
      <c r="C215" s="30" t="s">
        <v>838</v>
      </c>
      <c r="D215" s="56" t="s">
        <v>818</v>
      </c>
      <c r="E215" s="97">
        <v>276</v>
      </c>
      <c r="F215" s="97">
        <v>276</v>
      </c>
      <c r="G215" s="26" t="str">
        <f>IFERROR(INDEX('WIP-FDN'!$D$8:$D$279,MATCH('Master Sheet '!B215, 'WIP-FDN'!$B$8:$B$279,0)),"")</f>
        <v>SANDY WET &amp; Boulder Soiling</v>
      </c>
      <c r="H215" s="30"/>
      <c r="I215" s="27"/>
      <c r="J215" s="28"/>
      <c r="K215" s="30"/>
      <c r="L215" s="30"/>
      <c r="M215" s="26" t="s">
        <v>53</v>
      </c>
      <c r="N215" s="27" t="s">
        <v>172</v>
      </c>
      <c r="O215" s="94" t="s">
        <v>1109</v>
      </c>
      <c r="P215" s="26" t="s">
        <v>53</v>
      </c>
      <c r="Q215" s="27" t="s">
        <v>172</v>
      </c>
      <c r="R215" s="94" t="s">
        <v>1109</v>
      </c>
      <c r="S215" s="359" t="s">
        <v>53</v>
      </c>
      <c r="T215" s="27" t="s">
        <v>172</v>
      </c>
      <c r="U215" s="361" t="s">
        <v>1130</v>
      </c>
      <c r="V215" s="21"/>
      <c r="W215" s="29" t="str">
        <f t="array" ref="W215">IF((Y215&lt;&gt;"")*(Z215=""), "WIP", IF((Y215&lt;&gt;"")*(Z215&lt;&gt;""), "Completed", ""))</f>
        <v>Completed</v>
      </c>
      <c r="X215" s="9" t="str" cm="1">
        <f t="array" ref="X215">IFERROR(INDEX('WIP-FDN'!$E$8:$E$279, MATCH(1, ('WIP-FDN'!$B$8:$B$279='Master Sheet '!B215)*1, 0)), "")</f>
        <v>Mohar Ali-3</v>
      </c>
      <c r="Y215" s="81" cm="1">
        <f t="array" ref="Y215">IFERROR(IF(INDEX('WIP-FDN'!$G$8:$G$279, MATCH(1, ('WIP-FDN'!$B$8:$B$279=B215)*1, 0)) = "", "", INDEX('WIP-FDN'!$G$8:$G$279, MATCH(1, ('WIP-FDN'!$B$8:$B$279=B215)*1, 0))), "")</f>
        <v>46056</v>
      </c>
      <c r="Z215" s="81" cm="1">
        <f t="array" ref="Z215">IFERROR(IF(INDEX('WIP-FDN'!$H$8:$H$279, MATCH(1, ('WIP-FDN'!$B$8:$B$279=B215)*1, 0)) = "", "", INDEX('WIP-FDN'!$H$8:$H$279, MATCH(1, ('WIP-FDN'!$B$8:$B$279=B215)*1, 0))), "")</f>
        <v>46069</v>
      </c>
      <c r="AA215" s="29" t="str">
        <f t="array" ref="AA215">IF((AC215&lt;&gt;"")*(AD215=""), "WIP", IF((AC215&lt;&gt;"")*(AD215&lt;&gt;""), "Completed", ""))</f>
        <v>Completed</v>
      </c>
      <c r="AB215" s="9" t="str" cm="1">
        <f t="array" ref="AB215">IFERROR(INDEX('WIP-FDN'!$N$8:$N$279, MATCH(1, ('WIP-FDN'!$B$8:$B$279='Master Sheet '!B215)*1, 0)), "")</f>
        <v>Mohar Ali-3</v>
      </c>
      <c r="AC215" s="81" cm="1">
        <f t="array" ref="AC215">IFERROR(IF(INDEX('WIP-FDN'!$L$8:$L$279, MATCH(1, ('WIP-FDN'!$B$8:$B$279=B215)*1, 0)) = "", "", INDEX('WIP-FDN'!$L$8:$L$279, MATCH(1, ('WIP-FDN'!$B$8:$B$279=B215)*1, 0))), "")</f>
        <v>46069</v>
      </c>
      <c r="AD215" s="81" cm="1">
        <f t="array" ref="AD215">IFERROR(IF(INDEX('WIP-FDN'!$M$8:$M$279, MATCH(1, ('WIP-FDN'!$B$8:$B$279=B215)*1, 0)) = "", "", INDEX('WIP-FDN'!$M$8:$M$279, MATCH(1, ('WIP-FDN'!$B$8:$B$279=B215)*1, 0))), "")</f>
        <v>46069</v>
      </c>
      <c r="AE215" s="9" t="str">
        <f t="shared" si="15"/>
        <v/>
      </c>
      <c r="AF215" s="9" t="str">
        <f>IFERROR(INDEX('WIP-ERC'!$E$8:$E$275,MATCH(B215, 'WIP-ERC'!$B$8:$B$275,0)),"")</f>
        <v/>
      </c>
      <c r="AG215" s="81" t="str">
        <f>IFERROR(IF(INDEX('WIP-ERC'!$G$8:$G$275,MATCH(B215,'WIP-ERC'!$B$8:$B$275,0))="","",(INDEX('WIP-ERC'!$G$8:$G$275,MATCH(B215,'WIP-ERC'!$B$8:$B$275,0)))),"")</f>
        <v/>
      </c>
      <c r="AH215" s="81" t="str">
        <f>IFERROR(IF(INDEX('WIP-ERC'!$H$8:$H$275,MATCH(B215,'WIP-ERC'!$B$8:$B$275,0))="","",(INDEX('WIP-ERC'!$H$8:$H$275,MATCH(B215,'WIP-ERC'!$B$8:$B$275,0)))),"")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350" t="str">
        <f t="shared" si="14"/>
        <v>A(00-02)+03</v>
      </c>
      <c r="BE215" s="334"/>
      <c r="BF215" s="334"/>
      <c r="BG215" s="334"/>
      <c r="BI215" s="9" t="str">
        <f>IFERROR(INDEX('WIP-FDN'!$D$8:$D$279,MATCH(B215, 'WIP-FDN'!$B$8:$B$279,0)),"")</f>
        <v>SANDY WET &amp; Boulder Soiling</v>
      </c>
      <c r="BJ215" s="21" t="str">
        <v/>
      </c>
      <c r="BK215" s="21"/>
    </row>
    <row r="216" spans="1:63" s="12" customFormat="1" ht="35" x14ac:dyDescent="0.35">
      <c r="A216" s="347">
        <f t="shared" ref="A216:A279" si="16">A215+1</f>
        <v>197</v>
      </c>
      <c r="B216" s="30" t="s">
        <v>413</v>
      </c>
      <c r="C216" s="30" t="s">
        <v>838</v>
      </c>
      <c r="D216" s="56" t="s">
        <v>818</v>
      </c>
      <c r="E216" s="97">
        <v>425.9</v>
      </c>
      <c r="F216" s="97">
        <v>425.9</v>
      </c>
      <c r="G216" s="26" t="str">
        <f>IFERROR(INDEX('WIP-FDN'!$D$8:$D$279,MATCH('Master Sheet '!B216, 'WIP-FDN'!$B$8:$B$279,0)),"")</f>
        <v>SANDY PS &amp; Boulder Soiling</v>
      </c>
      <c r="H216" s="30">
        <v>2</v>
      </c>
      <c r="I216" s="27"/>
      <c r="J216" s="28"/>
      <c r="K216" s="30"/>
      <c r="L216" s="30"/>
      <c r="M216" s="26" t="s">
        <v>53</v>
      </c>
      <c r="N216" s="27" t="s">
        <v>172</v>
      </c>
      <c r="O216" s="94" t="s">
        <v>1109</v>
      </c>
      <c r="P216" s="26" t="s">
        <v>53</v>
      </c>
      <c r="Q216" s="27" t="s">
        <v>172</v>
      </c>
      <c r="R216" s="94" t="s">
        <v>1109</v>
      </c>
      <c r="S216" s="359" t="s">
        <v>53</v>
      </c>
      <c r="T216" s="27" t="s">
        <v>172</v>
      </c>
      <c r="U216" s="361" t="s">
        <v>1130</v>
      </c>
      <c r="V216" s="21"/>
      <c r="W216" s="29" t="str">
        <f t="array" ref="W216">IF((Y216&lt;&gt;"")*(Z216=""), "WIP", IF((Y216&lt;&gt;"")*(Z216&lt;&gt;""), "Completed", ""))</f>
        <v>Completed</v>
      </c>
      <c r="X216" s="9" t="str" cm="1">
        <f t="array" ref="X216">IFERROR(INDEX('WIP-FDN'!$E$8:$E$279, MATCH(1, ('WIP-FDN'!$B$8:$B$279='Master Sheet '!B216)*1, 0)), "")</f>
        <v>Mohar Ali-3</v>
      </c>
      <c r="Y216" s="81" cm="1">
        <f t="array" ref="Y216">IFERROR(IF(INDEX('WIP-FDN'!$G$8:$G$279, MATCH(1, ('WIP-FDN'!$B$8:$B$279=B216)*1, 0)) = "", "", INDEX('WIP-FDN'!$G$8:$G$279, MATCH(1, ('WIP-FDN'!$B$8:$B$279=B216)*1, 0))), "")</f>
        <v>46063</v>
      </c>
      <c r="Z216" s="81" cm="1">
        <f t="array" ref="Z216">IFERROR(IF(INDEX('WIP-FDN'!$H$8:$H$279, MATCH(1, ('WIP-FDN'!$B$8:$B$279=B216)*1, 0)) = "", "", INDEX('WIP-FDN'!$H$8:$H$279, MATCH(1, ('WIP-FDN'!$B$8:$B$279=B216)*1, 0))), "")</f>
        <v>46081</v>
      </c>
      <c r="AA216" s="29" t="str">
        <f t="array" ref="AA216">IF((AC216&lt;&gt;"")*(AD216=""), "WIP", IF((AC216&lt;&gt;"")*(AD216&lt;&gt;""), "Completed", ""))</f>
        <v>Completed</v>
      </c>
      <c r="AB216" s="9" t="str" cm="1">
        <f t="array" ref="AB216">IFERROR(INDEX('WIP-FDN'!$N$8:$N$279, MATCH(1, ('WIP-FDN'!$B$8:$B$279='Master Sheet '!B216)*1, 0)), "")</f>
        <v>Mohar Ali-3</v>
      </c>
      <c r="AC216" s="81" cm="1">
        <f t="array" ref="AC216">IFERROR(IF(INDEX('WIP-FDN'!$L$8:$L$279, MATCH(1, ('WIP-FDN'!$B$8:$B$279=B216)*1, 0)) = "", "", INDEX('WIP-FDN'!$L$8:$L$279, MATCH(1, ('WIP-FDN'!$B$8:$B$279=B216)*1, 0))), "")</f>
        <v>46083</v>
      </c>
      <c r="AD216" s="81" cm="1">
        <f t="array" ref="AD216">IFERROR(IF(INDEX('WIP-FDN'!$M$8:$M$279, MATCH(1, ('WIP-FDN'!$B$8:$B$279=B216)*1, 0)) = "", "", INDEX('WIP-FDN'!$M$8:$M$279, MATCH(1, ('WIP-FDN'!$B$8:$B$279=B216)*1, 0))), "")</f>
        <v>46083</v>
      </c>
      <c r="AE216" s="9" t="str">
        <f t="shared" si="15"/>
        <v/>
      </c>
      <c r="AF216" s="9" t="str">
        <f>IFERROR(INDEX('WIP-ERC'!$E$8:$E$275,MATCH(B216, 'WIP-ERC'!$B$8:$B$275,0)),"")</f>
        <v/>
      </c>
      <c r="AG216" s="81" t="str">
        <f>IFERROR(IF(INDEX('WIP-ERC'!$G$8:$G$275,MATCH(B216,'WIP-ERC'!$B$8:$B$275,0))="","",(INDEX('WIP-ERC'!$G$8:$G$275,MATCH(B216,'WIP-ERC'!$B$8:$B$275,0)))),"")</f>
        <v/>
      </c>
      <c r="AH216" s="81" t="str">
        <f>IFERROR(IF(INDEX('WIP-ERC'!$H$8:$H$275,MATCH(B216,'WIP-ERC'!$B$8:$B$275,0))="","",(INDEX('WIP-ERC'!$H$8:$H$275,MATCH(B216,'WIP-ERC'!$B$8:$B$275,0)))),"")</f>
        <v/>
      </c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350" t="str">
        <f t="shared" si="14"/>
        <v>A(00-02)+03_2RC</v>
      </c>
      <c r="BE216" s="334"/>
      <c r="BF216" s="334"/>
      <c r="BG216" s="334"/>
      <c r="BI216" s="9" t="str">
        <f>IFERROR(INDEX('WIP-FDN'!$D$8:$D$279,MATCH(B216, 'WIP-FDN'!$B$8:$B$279,0)),"")</f>
        <v>SANDY PS &amp; Boulder Soiling</v>
      </c>
      <c r="BJ216" s="21" t="str">
        <v/>
      </c>
      <c r="BK216" s="21"/>
    </row>
    <row r="217" spans="1:63" s="93" customFormat="1" ht="17.5" x14ac:dyDescent="0.35">
      <c r="A217" s="347">
        <f t="shared" si="16"/>
        <v>198</v>
      </c>
      <c r="B217" s="30" t="s">
        <v>1041</v>
      </c>
      <c r="C217" s="30" t="s">
        <v>853</v>
      </c>
      <c r="D217" s="56" t="s">
        <v>818</v>
      </c>
      <c r="E217" s="97">
        <v>341.7</v>
      </c>
      <c r="F217" s="97">
        <v>341.7</v>
      </c>
      <c r="G217" s="26" t="str">
        <f>IFERROR(INDEX('WIP-FDN'!$D$8:$D$279,MATCH('Master Sheet '!B217, 'WIP-FDN'!$B$8:$B$279,0)),"")</f>
        <v>SANDY WET</v>
      </c>
      <c r="H217" s="30"/>
      <c r="I217" s="27"/>
      <c r="J217" s="30"/>
      <c r="K217" s="30"/>
      <c r="L217" s="30"/>
      <c r="M217" s="26" t="s">
        <v>53</v>
      </c>
      <c r="N217" s="27" t="s">
        <v>172</v>
      </c>
      <c r="O217" s="94" t="s">
        <v>1109</v>
      </c>
      <c r="P217" s="26" t="s">
        <v>53</v>
      </c>
      <c r="Q217" s="27" t="s">
        <v>172</v>
      </c>
      <c r="R217" s="94" t="s">
        <v>1109</v>
      </c>
      <c r="S217" s="359" t="s">
        <v>53</v>
      </c>
      <c r="T217" s="27" t="s">
        <v>172</v>
      </c>
      <c r="U217" s="361" t="s">
        <v>1130</v>
      </c>
      <c r="V217" s="34"/>
      <c r="W217" s="29" t="str">
        <f t="array" ref="W217">IF((Y217&lt;&gt;"")*(Z217=""), "WIP", IF((Y217&lt;&gt;"")*(Z217&lt;&gt;""), "Completed", ""))</f>
        <v>Completed</v>
      </c>
      <c r="X217" s="9" t="str" cm="1">
        <f t="array" ref="X217">IFERROR(INDEX('WIP-FDN'!$E$8:$E$279, MATCH(1, ('WIP-FDN'!$B$8:$B$279='Master Sheet '!B217)*1, 0)), "")</f>
        <v>Abu Bakkar Sidhiki</v>
      </c>
      <c r="Y217" s="81" cm="1">
        <f t="array" ref="Y217">IFERROR(IF(INDEX('WIP-FDN'!$G$8:$G$279, MATCH(1, ('WIP-FDN'!$B$8:$B$279=B217)*1, 0)) = "", "", INDEX('WIP-FDN'!$G$8:$G$279, MATCH(1, ('WIP-FDN'!$B$8:$B$279=B217)*1, 0))), "")</f>
        <v>46056</v>
      </c>
      <c r="Z217" s="81" cm="1">
        <f t="array" ref="Z217">IFERROR(IF(INDEX('WIP-FDN'!$H$8:$H$279, MATCH(1, ('WIP-FDN'!$B$8:$B$279=B217)*1, 0)) = "", "", INDEX('WIP-FDN'!$H$8:$H$279, MATCH(1, ('WIP-FDN'!$B$8:$B$279=B217)*1, 0))), "")</f>
        <v>46067</v>
      </c>
      <c r="AA217" s="29" t="str">
        <f t="array" ref="AA217">IF((AC217&lt;&gt;"")*(AD217=""), "WIP", IF((AC217&lt;&gt;"")*(AD217&lt;&gt;""), "Completed", ""))</f>
        <v>Completed</v>
      </c>
      <c r="AB217" s="9" t="str" cm="1">
        <f t="array" ref="AB217">IFERROR(INDEX('WIP-FDN'!$N$8:$N$279, MATCH(1, ('WIP-FDN'!$B$8:$B$279='Master Sheet '!B217)*1, 0)), "")</f>
        <v>Abu Bakkar Sidhiki</v>
      </c>
      <c r="AC217" s="81" cm="1">
        <f t="array" ref="AC217">IFERROR(IF(INDEX('WIP-FDN'!$L$8:$L$279, MATCH(1, ('WIP-FDN'!$B$8:$B$279=B217)*1, 0)) = "", "", INDEX('WIP-FDN'!$L$8:$L$279, MATCH(1, ('WIP-FDN'!$B$8:$B$279=B217)*1, 0))), "")</f>
        <v>46068</v>
      </c>
      <c r="AD217" s="81" cm="1">
        <f t="array" ref="AD217">IFERROR(IF(INDEX('WIP-FDN'!$M$8:$M$279, MATCH(1, ('WIP-FDN'!$B$8:$B$279=B217)*1, 0)) = "", "", INDEX('WIP-FDN'!$M$8:$M$279, MATCH(1, ('WIP-FDN'!$B$8:$B$279=B217)*1, 0))), "")</f>
        <v>46068</v>
      </c>
      <c r="AE217" s="9" t="str">
        <f t="shared" si="15"/>
        <v/>
      </c>
      <c r="AF217" s="9" t="str">
        <f>IFERROR(INDEX('WIP-ERC'!$E$8:$E$275,MATCH(B217, 'WIP-ERC'!$B$8:$B$275,0)),"")</f>
        <v/>
      </c>
      <c r="AG217" s="81" t="str">
        <f>IFERROR(IF(INDEX('WIP-ERC'!$G$8:$G$275,MATCH(B217,'WIP-ERC'!$B$8:$B$275,0))="","",(INDEX('WIP-ERC'!$G$8:$G$275,MATCH(B217,'WIP-ERC'!$B$8:$B$275,0)))),"")</f>
        <v/>
      </c>
      <c r="AH217" s="81" t="str">
        <f>IFERROR(IF(INDEX('WIP-ERC'!$H$8:$H$275,MATCH(B217,'WIP-ERC'!$B$8:$B$275,0))="","",(INDEX('WIP-ERC'!$H$8:$H$275,MATCH(B217,'WIP-ERC'!$B$8:$B$275,0)))),"")</f>
        <v/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50" t="str">
        <f t="shared" si="14"/>
        <v>A(00-02)+06</v>
      </c>
      <c r="BE217" s="334"/>
      <c r="BF217" s="334"/>
      <c r="BG217" s="334"/>
      <c r="BI217" s="9" t="str">
        <f>IFERROR(INDEX('WIP-FDN'!$D$8:$D$279,MATCH(B217, 'WIP-FDN'!$B$8:$B$279,0)),"")</f>
        <v>SANDY WET</v>
      </c>
      <c r="BJ217" s="34" t="str">
        <v/>
      </c>
      <c r="BK217" s="34"/>
    </row>
    <row r="218" spans="1:63" s="93" customFormat="1" ht="17.5" x14ac:dyDescent="0.35">
      <c r="A218" s="347">
        <f t="shared" si="16"/>
        <v>199</v>
      </c>
      <c r="B218" s="30" t="s">
        <v>1042</v>
      </c>
      <c r="C218" s="30" t="s">
        <v>933</v>
      </c>
      <c r="D218" s="56" t="s">
        <v>1043</v>
      </c>
      <c r="E218" s="97">
        <v>393.5</v>
      </c>
      <c r="F218" s="97">
        <v>393.5</v>
      </c>
      <c r="G218" s="26" t="str">
        <f>IFERROR(INDEX('WIP-FDN'!$D$8:$D$279,MATCH('Master Sheet '!B218, 'WIP-FDN'!$B$8:$B$279,0)),"")</f>
        <v>Sandy WET</v>
      </c>
      <c r="H218" s="30"/>
      <c r="I218" s="27"/>
      <c r="J218" s="30"/>
      <c r="K218" s="30"/>
      <c r="L218" s="30"/>
      <c r="M218" s="26" t="s">
        <v>53</v>
      </c>
      <c r="N218" s="27" t="s">
        <v>172</v>
      </c>
      <c r="O218" s="94" t="s">
        <v>1109</v>
      </c>
      <c r="P218" s="26" t="s">
        <v>53</v>
      </c>
      <c r="Q218" s="27" t="s">
        <v>172</v>
      </c>
      <c r="R218" s="94" t="s">
        <v>1109</v>
      </c>
      <c r="S218" s="359" t="s">
        <v>53</v>
      </c>
      <c r="T218" s="27" t="s">
        <v>172</v>
      </c>
      <c r="U218" s="361" t="s">
        <v>1130</v>
      </c>
      <c r="V218" s="34"/>
      <c r="W218" s="29" t="str">
        <f t="array" ref="W218">IF((Y218&lt;&gt;"")*(Z218=""), "WIP", IF((Y218&lt;&gt;"")*(Z218&lt;&gt;""), "Completed", ""))</f>
        <v>Completed</v>
      </c>
      <c r="X218" s="9" t="str" cm="1">
        <f t="array" ref="X218">IFERROR(INDEX('WIP-FDN'!$E$8:$E$279, MATCH(1, ('WIP-FDN'!$B$8:$B$279='Master Sheet '!B218)*1, 0)), "")</f>
        <v>Abu Bakkar Sidhiki</v>
      </c>
      <c r="Y218" s="81" cm="1">
        <f t="array" ref="Y218">IFERROR(IF(INDEX('WIP-FDN'!$G$8:$G$279, MATCH(1, ('WIP-FDN'!$B$8:$B$279=B218)*1, 0)) = "", "", INDEX('WIP-FDN'!$G$8:$G$279, MATCH(1, ('WIP-FDN'!$B$8:$B$279=B218)*1, 0))), "")</f>
        <v>46039</v>
      </c>
      <c r="Z218" s="81" cm="1">
        <f t="array" ref="Z218">IFERROR(IF(INDEX('WIP-FDN'!$H$8:$H$279, MATCH(1, ('WIP-FDN'!$B$8:$B$279=B218)*1, 0)) = "", "", INDEX('WIP-FDN'!$H$8:$H$279, MATCH(1, ('WIP-FDN'!$B$8:$B$279=B218)*1, 0))), "")</f>
        <v>46052</v>
      </c>
      <c r="AA218" s="29" t="str">
        <f t="array" ref="AA218">IF((AC218&lt;&gt;"")*(AD218=""), "WIP", IF((AC218&lt;&gt;"")*(AD218&lt;&gt;""), "Completed", ""))</f>
        <v>Completed</v>
      </c>
      <c r="AB218" s="9" t="str" cm="1">
        <f t="array" ref="AB218">IFERROR(INDEX('WIP-FDN'!$N$8:$N$279, MATCH(1, ('WIP-FDN'!$B$8:$B$279='Master Sheet '!B218)*1, 0)), "")</f>
        <v>Abu Bakkar Sidhiki</v>
      </c>
      <c r="AC218" s="81" cm="1">
        <f t="array" ref="AC218">IFERROR(IF(INDEX('WIP-FDN'!$L$8:$L$279, MATCH(1, ('WIP-FDN'!$B$8:$B$279=B218)*1, 0)) = "", "", INDEX('WIP-FDN'!$L$8:$L$279, MATCH(1, ('WIP-FDN'!$B$8:$B$279=B218)*1, 0))), "")</f>
        <v>46054</v>
      </c>
      <c r="AD218" s="81" cm="1">
        <f t="array" ref="AD218">IFERROR(IF(INDEX('WIP-FDN'!$M$8:$M$279, MATCH(1, ('WIP-FDN'!$B$8:$B$279=B218)*1, 0)) = "", "", INDEX('WIP-FDN'!$M$8:$M$279, MATCH(1, ('WIP-FDN'!$B$8:$B$279=B218)*1, 0))), "")</f>
        <v>46054</v>
      </c>
      <c r="AE218" s="9" t="str">
        <f t="shared" si="15"/>
        <v/>
      </c>
      <c r="AF218" s="9" t="str">
        <f>IFERROR(INDEX('WIP-ERC'!$E$8:$E$275,MATCH(B218, 'WIP-ERC'!$B$8:$B$275,0)),"")</f>
        <v/>
      </c>
      <c r="AG218" s="81" t="str">
        <f>IFERROR(IF(INDEX('WIP-ERC'!$G$8:$G$275,MATCH(B218,'WIP-ERC'!$B$8:$B$275,0))="","",(INDEX('WIP-ERC'!$G$8:$G$275,MATCH(B218,'WIP-ERC'!$B$8:$B$275,0)))),"")</f>
        <v/>
      </c>
      <c r="AH218" s="81" t="str">
        <f>IFERROR(IF(INDEX('WIP-ERC'!$H$8:$H$275,MATCH(B218,'WIP-ERC'!$B$8:$B$275,0))="","",(INDEX('WIP-ERC'!$H$8:$H$275,MATCH(B218,'WIP-ERC'!$B$8:$B$275,0)))),"")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50" t="str">
        <f t="shared" si="14"/>
        <v>C(15-22)+03</v>
      </c>
      <c r="BE218" s="334"/>
      <c r="BF218" s="334"/>
      <c r="BG218" s="334"/>
      <c r="BI218" s="9" t="str">
        <f>IFERROR(INDEX('WIP-FDN'!$D$8:$D$279,MATCH(B218, 'WIP-FDN'!$B$8:$B$279,0)),"")</f>
        <v>Sandy WET</v>
      </c>
      <c r="BJ218" s="34" t="str">
        <v/>
      </c>
      <c r="BK218" s="34"/>
    </row>
    <row r="219" spans="1:63" s="93" customFormat="1" ht="17.5" x14ac:dyDescent="0.35">
      <c r="A219" s="347">
        <f t="shared" si="16"/>
        <v>200</v>
      </c>
      <c r="B219" s="30" t="s">
        <v>568</v>
      </c>
      <c r="C219" s="30" t="s">
        <v>915</v>
      </c>
      <c r="D219" s="56" t="s">
        <v>818</v>
      </c>
      <c r="E219" s="97">
        <v>400.1</v>
      </c>
      <c r="F219" s="97">
        <v>400.1</v>
      </c>
      <c r="G219" s="26" t="str">
        <f>IFERROR(INDEX('WIP-FDN'!$D$8:$D$279,MATCH('Master Sheet '!B219, 'WIP-FDN'!$B$8:$B$279,0)),"")</f>
        <v>SANDY WET</v>
      </c>
      <c r="H219" s="30"/>
      <c r="I219" s="27"/>
      <c r="J219" s="30"/>
      <c r="K219" s="30"/>
      <c r="L219" s="30"/>
      <c r="M219" s="26" t="s">
        <v>53</v>
      </c>
      <c r="N219" s="27" t="s">
        <v>172</v>
      </c>
      <c r="O219" s="94" t="s">
        <v>1109</v>
      </c>
      <c r="P219" s="26" t="s">
        <v>53</v>
      </c>
      <c r="Q219" s="27" t="s">
        <v>172</v>
      </c>
      <c r="R219" s="94" t="s">
        <v>1109</v>
      </c>
      <c r="S219" s="359" t="s">
        <v>53</v>
      </c>
      <c r="T219" s="27" t="s">
        <v>172</v>
      </c>
      <c r="U219" s="361" t="s">
        <v>1130</v>
      </c>
      <c r="V219" s="34"/>
      <c r="W219" s="29" t="str">
        <f t="array" ref="W219">IF((Y219&lt;&gt;"")*(Z219=""), "WIP", IF((Y219&lt;&gt;"")*(Z219&lt;&gt;""), "Completed", ""))</f>
        <v>Completed</v>
      </c>
      <c r="X219" s="9" t="str" cm="1">
        <f t="array" ref="X219">IFERROR(INDEX('WIP-FDN'!$E$8:$E$279, MATCH(1, ('WIP-FDN'!$B$8:$B$279='Master Sheet '!B219)*1, 0)), "")</f>
        <v>RS Construction</v>
      </c>
      <c r="Y219" s="81" cm="1">
        <f t="array" ref="Y219">IFERROR(IF(INDEX('WIP-FDN'!$G$8:$G$279, MATCH(1, ('WIP-FDN'!$B$8:$B$279=B219)*1, 0)) = "", "", INDEX('WIP-FDN'!$G$8:$G$279, MATCH(1, ('WIP-FDN'!$B$8:$B$279=B219)*1, 0))), "")</f>
        <v>46049</v>
      </c>
      <c r="Z219" s="81" cm="1">
        <f t="array" ref="Z219">IFERROR(IF(INDEX('WIP-FDN'!$H$8:$H$279, MATCH(1, ('WIP-FDN'!$B$8:$B$279=B219)*1, 0)) = "", "", INDEX('WIP-FDN'!$H$8:$H$279, MATCH(1, ('WIP-FDN'!$B$8:$B$279=B219)*1, 0))), "")</f>
        <v>46058</v>
      </c>
      <c r="AA219" s="29" t="str">
        <f t="array" ref="AA219">IF((AC219&lt;&gt;"")*(AD219=""), "WIP", IF((AC219&lt;&gt;"")*(AD219&lt;&gt;""), "Completed", ""))</f>
        <v>Completed</v>
      </c>
      <c r="AB219" s="9" t="str" cm="1">
        <f t="array" ref="AB219">IFERROR(INDEX('WIP-FDN'!$N$8:$N$279, MATCH(1, ('WIP-FDN'!$B$8:$B$279='Master Sheet '!B219)*1, 0)), "")</f>
        <v>RS Construction</v>
      </c>
      <c r="AC219" s="81" cm="1">
        <f t="array" ref="AC219">IFERROR(IF(INDEX('WIP-FDN'!$L$8:$L$279, MATCH(1, ('WIP-FDN'!$B$8:$B$279=B219)*1, 0)) = "", "", INDEX('WIP-FDN'!$L$8:$L$279, MATCH(1, ('WIP-FDN'!$B$8:$B$279=B219)*1, 0))), "")</f>
        <v>46057</v>
      </c>
      <c r="AD219" s="81" cm="1">
        <f t="array" ref="AD219">IFERROR(IF(INDEX('WIP-FDN'!$M$8:$M$279, MATCH(1, ('WIP-FDN'!$B$8:$B$279=B219)*1, 0)) = "", "", INDEX('WIP-FDN'!$M$8:$M$279, MATCH(1, ('WIP-FDN'!$B$8:$B$279=B219)*1, 0))), "")</f>
        <v>46057</v>
      </c>
      <c r="AE219" s="9" t="str">
        <f t="shared" si="15"/>
        <v/>
      </c>
      <c r="AF219" s="9" t="str">
        <f>IFERROR(INDEX('WIP-ERC'!$E$8:$E$275,MATCH(B219, 'WIP-ERC'!$B$8:$B$275,0)),"")</f>
        <v/>
      </c>
      <c r="AG219" s="81" t="str">
        <f>IFERROR(IF(INDEX('WIP-ERC'!$G$8:$G$275,MATCH(B219,'WIP-ERC'!$B$8:$B$275,0))="","",(INDEX('WIP-ERC'!$G$8:$G$275,MATCH(B219,'WIP-ERC'!$B$8:$B$275,0)))),"")</f>
        <v/>
      </c>
      <c r="AH219" s="81" t="str">
        <f>IFERROR(IF(INDEX('WIP-ERC'!$H$8:$H$275,MATCH(B219,'WIP-ERC'!$B$8:$B$275,0))="","",(INDEX('WIP-ERC'!$H$8:$H$275,MATCH(B219,'WIP-ERC'!$B$8:$B$275,0)))),"")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50" t="str">
        <f t="shared" si="14"/>
        <v>A(00-02)+09</v>
      </c>
      <c r="BE219" s="334"/>
      <c r="BF219" s="334"/>
      <c r="BG219" s="334"/>
      <c r="BI219" s="9" t="str">
        <f>IFERROR(INDEX('WIP-FDN'!$D$8:$D$279,MATCH(B219, 'WIP-FDN'!$B$8:$B$279,0)),"")</f>
        <v>SANDY WET</v>
      </c>
      <c r="BJ219" s="34" t="str">
        <v/>
      </c>
      <c r="BK219" s="34"/>
    </row>
    <row r="220" spans="1:63" s="93" customFormat="1" ht="17.5" x14ac:dyDescent="0.35">
      <c r="A220" s="347">
        <f t="shared" si="16"/>
        <v>201</v>
      </c>
      <c r="B220" s="30" t="s">
        <v>1044</v>
      </c>
      <c r="C220" s="30" t="s">
        <v>890</v>
      </c>
      <c r="D220" s="56" t="s">
        <v>1045</v>
      </c>
      <c r="E220" s="97">
        <v>352.1</v>
      </c>
      <c r="F220" s="97">
        <v>352.1</v>
      </c>
      <c r="G220" s="26" t="str">
        <f>IFERROR(INDEX('WIP-FDN'!$D$8:$D$279,MATCH('Master Sheet '!B220, 'WIP-FDN'!$B$8:$B$279,0)),"")</f>
        <v>SANDY PS</v>
      </c>
      <c r="H220" s="30"/>
      <c r="I220" s="27"/>
      <c r="J220" s="30"/>
      <c r="K220" s="30"/>
      <c r="L220" s="30"/>
      <c r="M220" s="26" t="s">
        <v>53</v>
      </c>
      <c r="N220" s="27" t="s">
        <v>172</v>
      </c>
      <c r="O220" s="94" t="s">
        <v>1109</v>
      </c>
      <c r="P220" s="26" t="s">
        <v>53</v>
      </c>
      <c r="Q220" s="27" t="s">
        <v>172</v>
      </c>
      <c r="R220" s="94" t="s">
        <v>1109</v>
      </c>
      <c r="S220" s="359" t="s">
        <v>53</v>
      </c>
      <c r="T220" s="27" t="s">
        <v>172</v>
      </c>
      <c r="U220" s="361" t="s">
        <v>1130</v>
      </c>
      <c r="V220" s="34"/>
      <c r="W220" s="29" t="str">
        <f t="array" ref="W220">IF((Y220&lt;&gt;"")*(Z220=""), "WIP", IF((Y220&lt;&gt;"")*(Z220&lt;&gt;""), "Completed", ""))</f>
        <v>Completed</v>
      </c>
      <c r="X220" s="9" t="str" cm="1">
        <f t="array" ref="X220">IFERROR(INDEX('WIP-FDN'!$E$8:$E$279, MATCH(1, ('WIP-FDN'!$B$8:$B$279='Master Sheet '!B220)*1, 0)), "")</f>
        <v>Abu Bakkar Sidhiki</v>
      </c>
      <c r="Y220" s="81" cm="1">
        <f t="array" ref="Y220">IFERROR(IF(INDEX('WIP-FDN'!$G$8:$G$279, MATCH(1, ('WIP-FDN'!$B$8:$B$279=B220)*1, 0)) = "", "", INDEX('WIP-FDN'!$G$8:$G$279, MATCH(1, ('WIP-FDN'!$B$8:$B$279=B220)*1, 0))), "")</f>
        <v>46010</v>
      </c>
      <c r="Z220" s="81" cm="1">
        <f t="array" ref="Z220">IFERROR(IF(INDEX('WIP-FDN'!$H$8:$H$279, MATCH(1, ('WIP-FDN'!$B$8:$B$279=B220)*1, 0)) = "", "", INDEX('WIP-FDN'!$H$8:$H$279, MATCH(1, ('WIP-FDN'!$B$8:$B$279=B220)*1, 0))), "")</f>
        <v>46031</v>
      </c>
      <c r="AA220" s="29" t="str">
        <f t="array" ref="AA220">IF((AC220&lt;&gt;"")*(AD220=""), "WIP", IF((AC220&lt;&gt;"")*(AD220&lt;&gt;""), "Completed", ""))</f>
        <v>Completed</v>
      </c>
      <c r="AB220" s="9" t="str" cm="1">
        <f t="array" ref="AB220">IFERROR(INDEX('WIP-FDN'!$N$8:$N$279, MATCH(1, ('WIP-FDN'!$B$8:$B$279='Master Sheet '!B220)*1, 0)), "")</f>
        <v>Abu Bakkar Sidhiki</v>
      </c>
      <c r="AC220" s="81" cm="1">
        <f t="array" ref="AC220">IFERROR(IF(INDEX('WIP-FDN'!$L$8:$L$279, MATCH(1, ('WIP-FDN'!$B$8:$B$279=B220)*1, 0)) = "", "", INDEX('WIP-FDN'!$L$8:$L$279, MATCH(1, ('WIP-FDN'!$B$8:$B$279=B220)*1, 0))), "")</f>
        <v>46032</v>
      </c>
      <c r="AD220" s="81" cm="1">
        <f t="array" ref="AD220">IFERROR(IF(INDEX('WIP-FDN'!$M$8:$M$279, MATCH(1, ('WIP-FDN'!$B$8:$B$279=B220)*1, 0)) = "", "", INDEX('WIP-FDN'!$M$8:$M$279, MATCH(1, ('WIP-FDN'!$B$8:$B$279=B220)*1, 0))), "")</f>
        <v>46032</v>
      </c>
      <c r="AE220" s="9" t="str">
        <f t="shared" si="15"/>
        <v/>
      </c>
      <c r="AF220" s="9" t="str">
        <f>IFERROR(INDEX('WIP-ERC'!$E$8:$E$275,MATCH(B220, 'WIP-ERC'!$B$8:$B$275,0)),"")</f>
        <v/>
      </c>
      <c r="AG220" s="81" t="str">
        <f>IFERROR(IF(INDEX('WIP-ERC'!$G$8:$G$275,MATCH(B220,'WIP-ERC'!$B$8:$B$275,0))="","",(INDEX('WIP-ERC'!$G$8:$G$275,MATCH(B220,'WIP-ERC'!$B$8:$B$275,0)))),"")</f>
        <v/>
      </c>
      <c r="AH220" s="81" t="str">
        <f>IFERROR(IF(INDEX('WIP-ERC'!$H$8:$H$275,MATCH(B220,'WIP-ERC'!$B$8:$B$275,0))="","",(INDEX('WIP-ERC'!$H$8:$H$275,MATCH(B220,'WIP-ERC'!$B$8:$B$275,0)))),"")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50" t="str">
        <f t="shared" si="14"/>
        <v>B(00-15)+03</v>
      </c>
      <c r="BE220" s="334"/>
      <c r="BF220" s="334"/>
      <c r="BG220" s="334"/>
      <c r="BI220" s="9" t="str">
        <f>IFERROR(INDEX('WIP-FDN'!$D$8:$D$279,MATCH(B220, 'WIP-FDN'!$B$8:$B$279,0)),"")</f>
        <v>SANDY PS</v>
      </c>
      <c r="BJ220" s="34" t="str">
        <v/>
      </c>
      <c r="BK220" s="34"/>
    </row>
    <row r="221" spans="1:63" s="93" customFormat="1" ht="17.5" x14ac:dyDescent="0.35">
      <c r="A221" s="347">
        <f t="shared" si="16"/>
        <v>202</v>
      </c>
      <c r="B221" s="30" t="s">
        <v>1046</v>
      </c>
      <c r="C221" s="30" t="s">
        <v>823</v>
      </c>
      <c r="D221" s="56" t="s">
        <v>818</v>
      </c>
      <c r="E221" s="97">
        <v>343.3</v>
      </c>
      <c r="F221" s="97">
        <v>343.3</v>
      </c>
      <c r="G221" s="26" t="str">
        <f>IFERROR(INDEX('WIP-FDN'!$D$8:$D$279,MATCH('Master Sheet '!B221, 'WIP-FDN'!$B$8:$B$279,0)),"")</f>
        <v/>
      </c>
      <c r="H221" s="30"/>
      <c r="I221" s="27"/>
      <c r="J221" s="30"/>
      <c r="K221" s="30"/>
      <c r="L221" s="30"/>
      <c r="M221" s="26" t="s">
        <v>53</v>
      </c>
      <c r="N221" s="27" t="s">
        <v>172</v>
      </c>
      <c r="O221" s="94" t="s">
        <v>1109</v>
      </c>
      <c r="P221" s="26" t="s">
        <v>53</v>
      </c>
      <c r="Q221" s="27" t="s">
        <v>172</v>
      </c>
      <c r="R221" s="94" t="s">
        <v>1109</v>
      </c>
      <c r="S221" s="359" t="s">
        <v>53</v>
      </c>
      <c r="T221" s="27" t="s">
        <v>172</v>
      </c>
      <c r="U221" s="361" t="s">
        <v>1130</v>
      </c>
      <c r="V221" s="34"/>
      <c r="W221" s="29" t="str">
        <f t="array" ref="W221">IF((Y221&lt;&gt;"")*(Z221=""), "WIP", IF((Y221&lt;&gt;"")*(Z221&lt;&gt;""), "Completed", ""))</f>
        <v/>
      </c>
      <c r="X221" s="9" t="str" cm="1">
        <f t="array" ref="X221">IFERROR(INDEX('WIP-FDN'!$E$8:$E$279, MATCH(1, ('WIP-FDN'!$B$8:$B$279='Master Sheet '!B221)*1, 0)), "")</f>
        <v/>
      </c>
      <c r="Y221" s="81" t="str" cm="1">
        <f t="array" ref="Y221">IFERROR(IF(INDEX('WIP-FDN'!$G$8:$G$279, MATCH(1, ('WIP-FDN'!$B$8:$B$279=B221)*1, 0)) = "", "", INDEX('WIP-FDN'!$G$8:$G$279, MATCH(1, ('WIP-FDN'!$B$8:$B$279=B221)*1, 0))), "")</f>
        <v/>
      </c>
      <c r="Z221" s="81" t="str" cm="1">
        <f t="array" ref="Z221">IFERROR(IF(INDEX('WIP-FDN'!$H$8:$H$279, MATCH(1, ('WIP-FDN'!$B$8:$B$279=B221)*1, 0)) = "", "", INDEX('WIP-FDN'!$H$8:$H$279, MATCH(1, ('WIP-FDN'!$B$8:$B$279=B221)*1, 0))), "")</f>
        <v/>
      </c>
      <c r="AA221" s="29" t="str">
        <f t="array" ref="AA221">IF((AC221&lt;&gt;"")*(AD221=""), "WIP", IF((AC221&lt;&gt;"")*(AD221&lt;&gt;""), "Completed", ""))</f>
        <v/>
      </c>
      <c r="AB221" s="9" t="str" cm="1">
        <f t="array" ref="AB221">IFERROR(INDEX('WIP-FDN'!$N$8:$N$279, MATCH(1, ('WIP-FDN'!$B$8:$B$279='Master Sheet '!B221)*1, 0)), "")</f>
        <v/>
      </c>
      <c r="AC221" s="81" t="str" cm="1">
        <f t="array" ref="AC221">IFERROR(IF(INDEX('WIP-FDN'!$L$8:$L$279, MATCH(1, ('WIP-FDN'!$B$8:$B$279=B221)*1, 0)) = "", "", INDEX('WIP-FDN'!$L$8:$L$279, MATCH(1, ('WIP-FDN'!$B$8:$B$279=B221)*1, 0))), "")</f>
        <v/>
      </c>
      <c r="AD221" s="81" t="str" cm="1">
        <f t="array" ref="AD221">IFERROR(IF(INDEX('WIP-FDN'!$M$8:$M$279, MATCH(1, ('WIP-FDN'!$B$8:$B$279=B221)*1, 0)) = "", "", INDEX('WIP-FDN'!$M$8:$M$279, MATCH(1, ('WIP-FDN'!$B$8:$B$279=B221)*1, 0))), "")</f>
        <v/>
      </c>
      <c r="AE221" s="9" t="str">
        <f t="shared" si="15"/>
        <v/>
      </c>
      <c r="AF221" s="9" t="str">
        <f>IFERROR(INDEX('WIP-ERC'!$E$8:$E$275,MATCH(B221, 'WIP-ERC'!$B$8:$B$275,0)),"")</f>
        <v/>
      </c>
      <c r="AG221" s="81" t="str">
        <f>IFERROR(IF(INDEX('WIP-ERC'!$G$8:$G$275,MATCH(B221,'WIP-ERC'!$B$8:$B$275,0))="","",(INDEX('WIP-ERC'!$G$8:$G$275,MATCH(B221,'WIP-ERC'!$B$8:$B$275,0)))),"")</f>
        <v/>
      </c>
      <c r="AH221" s="81" t="str">
        <f>IFERROR(IF(INDEX('WIP-ERC'!$H$8:$H$275,MATCH(B221,'WIP-ERC'!$B$8:$B$275,0))="","",(INDEX('WIP-ERC'!$H$8:$H$275,MATCH(B221,'WIP-ERC'!$B$8:$B$275,0)))),"")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50" t="str">
        <f t="shared" si="14"/>
        <v>A(00-02)+00</v>
      </c>
      <c r="BE221" s="334"/>
      <c r="BF221" s="334"/>
      <c r="BG221" s="334"/>
      <c r="BI221" s="9" t="str">
        <f>IFERROR(INDEX('WIP-FDN'!$D$8:$D$279,MATCH(B221, 'WIP-FDN'!$B$8:$B$279,0)),"")</f>
        <v/>
      </c>
      <c r="BJ221" s="34" t="str">
        <v/>
      </c>
      <c r="BK221" s="34"/>
    </row>
    <row r="222" spans="1:63" s="93" customFormat="1" ht="17.5" x14ac:dyDescent="0.35">
      <c r="A222" s="347">
        <f t="shared" si="16"/>
        <v>203</v>
      </c>
      <c r="B222" s="30" t="s">
        <v>1047</v>
      </c>
      <c r="C222" s="30" t="s">
        <v>833</v>
      </c>
      <c r="D222" s="56" t="s">
        <v>1048</v>
      </c>
      <c r="E222" s="97">
        <v>399.8</v>
      </c>
      <c r="F222" s="97">
        <v>399.8</v>
      </c>
      <c r="G222" s="26" t="str">
        <f>IFERROR(INDEX('WIP-FDN'!$D$8:$D$279,MATCH('Master Sheet '!B222, 'WIP-FDN'!$B$8:$B$279,0)),"")</f>
        <v/>
      </c>
      <c r="H222" s="30"/>
      <c r="I222" s="27"/>
      <c r="J222" s="30"/>
      <c r="K222" s="30"/>
      <c r="L222" s="30"/>
      <c r="M222" s="26" t="s">
        <v>53</v>
      </c>
      <c r="N222" s="27" t="s">
        <v>172</v>
      </c>
      <c r="O222" s="94" t="s">
        <v>1109</v>
      </c>
      <c r="P222" s="26" t="s">
        <v>53</v>
      </c>
      <c r="Q222" s="27" t="s">
        <v>172</v>
      </c>
      <c r="R222" s="94" t="s">
        <v>1109</v>
      </c>
      <c r="S222" s="359" t="s">
        <v>53</v>
      </c>
      <c r="T222" s="27" t="s">
        <v>172</v>
      </c>
      <c r="U222" s="361" t="s">
        <v>1128</v>
      </c>
      <c r="V222" s="34"/>
      <c r="W222" s="29" t="str">
        <f t="array" ref="W222">IF((Y222&lt;&gt;"")*(Z222=""), "WIP", IF((Y222&lt;&gt;"")*(Z222&lt;&gt;""), "Completed", ""))</f>
        <v/>
      </c>
      <c r="X222" s="9" t="str" cm="1">
        <f t="array" ref="X222">IFERROR(INDEX('WIP-FDN'!$E$8:$E$279, MATCH(1, ('WIP-FDN'!$B$8:$B$279='Master Sheet '!B222)*1, 0)), "")</f>
        <v/>
      </c>
      <c r="Y222" s="81" t="str" cm="1">
        <f t="array" ref="Y222">IFERROR(IF(INDEX('WIP-FDN'!$G$8:$G$279, MATCH(1, ('WIP-FDN'!$B$8:$B$279=B222)*1, 0)) = "", "", INDEX('WIP-FDN'!$G$8:$G$279, MATCH(1, ('WIP-FDN'!$B$8:$B$279=B222)*1, 0))), "")</f>
        <v/>
      </c>
      <c r="Z222" s="81" t="str" cm="1">
        <f t="array" ref="Z222">IFERROR(IF(INDEX('WIP-FDN'!$H$8:$H$279, MATCH(1, ('WIP-FDN'!$B$8:$B$279=B222)*1, 0)) = "", "", INDEX('WIP-FDN'!$H$8:$H$279, MATCH(1, ('WIP-FDN'!$B$8:$B$279=B222)*1, 0))), "")</f>
        <v/>
      </c>
      <c r="AA222" s="29" t="str">
        <f t="array" ref="AA222">IF((AC222&lt;&gt;"")*(AD222=""), "WIP", IF((AC222&lt;&gt;"")*(AD222&lt;&gt;""), "Completed", ""))</f>
        <v/>
      </c>
      <c r="AB222" s="9" t="str" cm="1">
        <f t="array" ref="AB222">IFERROR(INDEX('WIP-FDN'!$N$8:$N$279, MATCH(1, ('WIP-FDN'!$B$8:$B$279='Master Sheet '!B222)*1, 0)), "")</f>
        <v/>
      </c>
      <c r="AC222" s="81" t="str" cm="1">
        <f t="array" ref="AC222">IFERROR(IF(INDEX('WIP-FDN'!$L$8:$L$279, MATCH(1, ('WIP-FDN'!$B$8:$B$279=B222)*1, 0)) = "", "", INDEX('WIP-FDN'!$L$8:$L$279, MATCH(1, ('WIP-FDN'!$B$8:$B$279=B222)*1, 0))), "")</f>
        <v/>
      </c>
      <c r="AD222" s="81" t="str" cm="1">
        <f t="array" ref="AD222">IFERROR(IF(INDEX('WIP-FDN'!$M$8:$M$279, MATCH(1, ('WIP-FDN'!$B$8:$B$279=B222)*1, 0)) = "", "", INDEX('WIP-FDN'!$M$8:$M$279, MATCH(1, ('WIP-FDN'!$B$8:$B$279=B222)*1, 0))), "")</f>
        <v/>
      </c>
      <c r="AE222" s="9" t="str">
        <f t="shared" si="15"/>
        <v/>
      </c>
      <c r="AF222" s="9" t="str">
        <f>IFERROR(INDEX('WIP-ERC'!$E$8:$E$275,MATCH(B222, 'WIP-ERC'!$B$8:$B$275,0)),"")</f>
        <v/>
      </c>
      <c r="AG222" s="81" t="str">
        <f>IFERROR(IF(INDEX('WIP-ERC'!$G$8:$G$275,MATCH(B222,'WIP-ERC'!$B$8:$B$275,0))="","",(INDEX('WIP-ERC'!$G$8:$G$275,MATCH(B222,'WIP-ERC'!$B$8:$B$275,0)))),"")</f>
        <v/>
      </c>
      <c r="AH222" s="81" t="str">
        <f>IFERROR(IF(INDEX('WIP-ERC'!$H$8:$H$275,MATCH(B222,'WIP-ERC'!$B$8:$B$275,0))="","",(INDEX('WIP-ERC'!$H$8:$H$275,MATCH(B222,'WIP-ERC'!$B$8:$B$275,0)))),"")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50" t="str">
        <f t="shared" si="14"/>
        <v>D(30-45)+00</v>
      </c>
      <c r="BE222" s="334"/>
      <c r="BF222" s="334"/>
      <c r="BG222" s="334"/>
      <c r="BI222" s="9" t="str">
        <f>IFERROR(INDEX('WIP-FDN'!$D$8:$D$279,MATCH(B222, 'WIP-FDN'!$B$8:$B$279,0)),"")</f>
        <v/>
      </c>
      <c r="BJ222" s="34" t="str">
        <v/>
      </c>
      <c r="BK222" s="34"/>
    </row>
    <row r="223" spans="1:63" s="93" customFormat="1" ht="35" x14ac:dyDescent="0.35">
      <c r="A223" s="347">
        <f t="shared" si="16"/>
        <v>204</v>
      </c>
      <c r="B223" s="30" t="s">
        <v>1049</v>
      </c>
      <c r="C223" s="30" t="s">
        <v>879</v>
      </c>
      <c r="D223" s="56" t="s">
        <v>1050</v>
      </c>
      <c r="E223" s="97">
        <v>406.2</v>
      </c>
      <c r="F223" s="97">
        <v>406.2</v>
      </c>
      <c r="G223" s="26" t="str">
        <f>IFERROR(INDEX('WIP-FDN'!$D$8:$D$279,MATCH('Master Sheet '!B223, 'WIP-FDN'!$B$8:$B$279,0)),"")</f>
        <v>Sandy Wet &amp; Boulder Soiling</v>
      </c>
      <c r="H223" s="30"/>
      <c r="I223" s="27"/>
      <c r="J223" s="30"/>
      <c r="K223" s="30"/>
      <c r="L223" s="30"/>
      <c r="M223" s="26" t="s">
        <v>53</v>
      </c>
      <c r="N223" s="27" t="s">
        <v>172</v>
      </c>
      <c r="O223" s="94" t="s">
        <v>1109</v>
      </c>
      <c r="P223" s="26" t="s">
        <v>53</v>
      </c>
      <c r="Q223" s="27" t="s">
        <v>172</v>
      </c>
      <c r="R223" s="94" t="s">
        <v>1109</v>
      </c>
      <c r="S223" s="359" t="s">
        <v>53</v>
      </c>
      <c r="T223" s="27" t="s">
        <v>172</v>
      </c>
      <c r="U223" s="361" t="s">
        <v>1128</v>
      </c>
      <c r="V223" s="34"/>
      <c r="W223" s="29" t="str">
        <f t="array" ref="W223">IF((Y223&lt;&gt;"")*(Z223=""), "WIP", IF((Y223&lt;&gt;"")*(Z223&lt;&gt;""), "Completed", ""))</f>
        <v>Completed</v>
      </c>
      <c r="X223" s="9" t="str" cm="1">
        <f t="array" ref="X223">IFERROR(INDEX('WIP-FDN'!$E$8:$E$279, MATCH(1, ('WIP-FDN'!$B$8:$B$279='Master Sheet '!B223)*1, 0)), "")</f>
        <v>Abu Bakkar Sidhiki</v>
      </c>
      <c r="Y223" s="81" cm="1">
        <f t="array" ref="Y223">IFERROR(IF(INDEX('WIP-FDN'!$G$8:$G$279, MATCH(1, ('WIP-FDN'!$B$8:$B$279=B223)*1, 0)) = "", "", INDEX('WIP-FDN'!$G$8:$G$279, MATCH(1, ('WIP-FDN'!$B$8:$B$279=B223)*1, 0))), "")</f>
        <v>45991</v>
      </c>
      <c r="Z223" s="81" cm="1">
        <f t="array" ref="Z223">IFERROR(IF(INDEX('WIP-FDN'!$H$8:$H$279, MATCH(1, ('WIP-FDN'!$B$8:$B$279=B223)*1, 0)) = "", "", INDEX('WIP-FDN'!$H$8:$H$279, MATCH(1, ('WIP-FDN'!$B$8:$B$279=B223)*1, 0))), "")</f>
        <v>46009</v>
      </c>
      <c r="AA223" s="29" t="str">
        <f t="array" ref="AA223">IF((AC223&lt;&gt;"")*(AD223=""), "WIP", IF((AC223&lt;&gt;"")*(AD223&lt;&gt;""), "Completed", ""))</f>
        <v>Completed</v>
      </c>
      <c r="AB223" s="9" t="str" cm="1">
        <f t="array" ref="AB223">IFERROR(INDEX('WIP-FDN'!$N$8:$N$279, MATCH(1, ('WIP-FDN'!$B$8:$B$279='Master Sheet '!B223)*1, 0)), "")</f>
        <v>Abu Bakkar Sidhiki</v>
      </c>
      <c r="AC223" s="81" cm="1">
        <f t="array" ref="AC223">IFERROR(IF(INDEX('WIP-FDN'!$L$8:$L$279, MATCH(1, ('WIP-FDN'!$B$8:$B$279=B223)*1, 0)) = "", "", INDEX('WIP-FDN'!$L$8:$L$279, MATCH(1, ('WIP-FDN'!$B$8:$B$279=B223)*1, 0))), "")</f>
        <v>46034</v>
      </c>
      <c r="AD223" s="81" cm="1">
        <f t="array" ref="AD223">IFERROR(IF(INDEX('WIP-FDN'!$M$8:$M$279, MATCH(1, ('WIP-FDN'!$B$8:$B$279=B223)*1, 0)) = "", "", INDEX('WIP-FDN'!$M$8:$M$279, MATCH(1, ('WIP-FDN'!$B$8:$B$279=B223)*1, 0))), "")</f>
        <v>46034</v>
      </c>
      <c r="AE223" s="9" t="str">
        <f t="shared" si="15"/>
        <v/>
      </c>
      <c r="AF223" s="9" t="str">
        <f>IFERROR(INDEX('WIP-ERC'!$E$8:$E$275,MATCH(B223, 'WIP-ERC'!$B$8:$B$275,0)),"")</f>
        <v/>
      </c>
      <c r="AG223" s="81" t="str">
        <f>IFERROR(IF(INDEX('WIP-ERC'!$G$8:$G$275,MATCH(B223,'WIP-ERC'!$B$8:$B$275,0))="","",(INDEX('WIP-ERC'!$G$8:$G$275,MATCH(B223,'WIP-ERC'!$B$8:$B$275,0)))),"")</f>
        <v/>
      </c>
      <c r="AH223" s="81" t="str">
        <f>IFERROR(IF(INDEX('WIP-ERC'!$H$8:$H$275,MATCH(B223,'WIP-ERC'!$B$8:$B$275,0))="","",(INDEX('WIP-ERC'!$H$8:$H$275,MATCH(B223,'WIP-ERC'!$B$8:$B$275,0)))),"")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50" t="str">
        <f t="shared" si="14"/>
        <v>C(15-22)+06</v>
      </c>
      <c r="BE223" s="334"/>
      <c r="BF223" s="334"/>
      <c r="BG223" s="334"/>
      <c r="BI223" s="9" t="str">
        <f>IFERROR(INDEX('WIP-FDN'!$D$8:$D$279,MATCH(B223, 'WIP-FDN'!$B$8:$B$279,0)),"")</f>
        <v>Sandy Wet &amp; Boulder Soiling</v>
      </c>
      <c r="BJ223" s="34" t="str">
        <v/>
      </c>
      <c r="BK223" s="34"/>
    </row>
    <row r="224" spans="1:63" s="93" customFormat="1" ht="17.5" x14ac:dyDescent="0.35">
      <c r="A224" s="347">
        <f t="shared" si="16"/>
        <v>205</v>
      </c>
      <c r="B224" s="30" t="s">
        <v>1051</v>
      </c>
      <c r="C224" s="30" t="s">
        <v>825</v>
      </c>
      <c r="D224" s="56" t="s">
        <v>1052</v>
      </c>
      <c r="E224" s="97">
        <v>214.6</v>
      </c>
      <c r="F224" s="97">
        <v>214.6</v>
      </c>
      <c r="G224" s="26" t="str">
        <f>IFERROR(INDEX('WIP-FDN'!$D$8:$D$279,MATCH('Master Sheet '!B224, 'WIP-FDN'!$B$8:$B$279,0)),"")</f>
        <v>SANDY WET</v>
      </c>
      <c r="H224" s="30"/>
      <c r="I224" s="27"/>
      <c r="J224" s="30"/>
      <c r="K224" s="30"/>
      <c r="L224" s="30"/>
      <c r="M224" s="26" t="s">
        <v>53</v>
      </c>
      <c r="N224" s="27" t="s">
        <v>172</v>
      </c>
      <c r="O224" s="94" t="s">
        <v>1109</v>
      </c>
      <c r="P224" s="26" t="s">
        <v>53</v>
      </c>
      <c r="Q224" s="27" t="s">
        <v>172</v>
      </c>
      <c r="R224" s="94" t="s">
        <v>1109</v>
      </c>
      <c r="S224" s="359" t="s">
        <v>53</v>
      </c>
      <c r="T224" s="27" t="s">
        <v>172</v>
      </c>
      <c r="U224" s="361" t="s">
        <v>1128</v>
      </c>
      <c r="V224" s="34"/>
      <c r="W224" s="29" t="str">
        <f t="array" ref="W224">IF((Y224&lt;&gt;"")*(Z224=""), "WIP", IF((Y224&lt;&gt;"")*(Z224&lt;&gt;""), "Completed", ""))</f>
        <v>Completed</v>
      </c>
      <c r="X224" s="9" t="str" cm="1">
        <f t="array" ref="X224">IFERROR(INDEX('WIP-FDN'!$E$8:$E$279, MATCH(1, ('WIP-FDN'!$B$8:$B$279='Master Sheet '!B224)*1, 0)), "")</f>
        <v>Abu Bakkar Sidhiki</v>
      </c>
      <c r="Y224" s="81" cm="1">
        <f t="array" ref="Y224">IFERROR(IF(INDEX('WIP-FDN'!$G$8:$G$279, MATCH(1, ('WIP-FDN'!$B$8:$B$279=B224)*1, 0)) = "", "", INDEX('WIP-FDN'!$G$8:$G$279, MATCH(1, ('WIP-FDN'!$B$8:$B$279=B224)*1, 0))), "")</f>
        <v>45980</v>
      </c>
      <c r="Z224" s="81" cm="1">
        <f t="array" ref="Z224">IFERROR(IF(INDEX('WIP-FDN'!$H$8:$H$279, MATCH(1, ('WIP-FDN'!$B$8:$B$279=B224)*1, 0)) = "", "", INDEX('WIP-FDN'!$H$8:$H$279, MATCH(1, ('WIP-FDN'!$B$8:$B$279=B224)*1, 0))), "")</f>
        <v>45991</v>
      </c>
      <c r="AA224" s="29" t="str">
        <f t="array" ref="AA224">IF((AC224&lt;&gt;"")*(AD224=""), "WIP", IF((AC224&lt;&gt;"")*(AD224&lt;&gt;""), "Completed", ""))</f>
        <v>Completed</v>
      </c>
      <c r="AB224" s="9" t="str" cm="1">
        <f t="array" ref="AB224">IFERROR(INDEX('WIP-FDN'!$N$8:$N$279, MATCH(1, ('WIP-FDN'!$B$8:$B$279='Master Sheet '!B224)*1, 0)), "")</f>
        <v>Abu Bakkar Sidhiki</v>
      </c>
      <c r="AC224" s="81" cm="1">
        <f t="array" ref="AC224">IFERROR(IF(INDEX('WIP-FDN'!$L$8:$L$279, MATCH(1, ('WIP-FDN'!$B$8:$B$279=B224)*1, 0)) = "", "", INDEX('WIP-FDN'!$L$8:$L$279, MATCH(1, ('WIP-FDN'!$B$8:$B$279=B224)*1, 0))), "")</f>
        <v>46034</v>
      </c>
      <c r="AD224" s="81" cm="1">
        <f t="array" ref="AD224">IFERROR(IF(INDEX('WIP-FDN'!$M$8:$M$279, MATCH(1, ('WIP-FDN'!$B$8:$B$279=B224)*1, 0)) = "", "", INDEX('WIP-FDN'!$M$8:$M$279, MATCH(1, ('WIP-FDN'!$B$8:$B$279=B224)*1, 0))), "")</f>
        <v>46034</v>
      </c>
      <c r="AE224" s="9" t="str">
        <f t="shared" si="15"/>
        <v/>
      </c>
      <c r="AF224" s="9" t="str">
        <f>IFERROR(INDEX('WIP-ERC'!$E$8:$E$275,MATCH(B224, 'WIP-ERC'!$B$8:$B$275,0)),"")</f>
        <v/>
      </c>
      <c r="AG224" s="81" t="str">
        <f>IFERROR(IF(INDEX('WIP-ERC'!$G$8:$G$275,MATCH(B224,'WIP-ERC'!$B$8:$B$275,0))="","",(INDEX('WIP-ERC'!$G$8:$G$275,MATCH(B224,'WIP-ERC'!$B$8:$B$275,0)))),"")</f>
        <v/>
      </c>
      <c r="AH224" s="81" t="str">
        <f>IFERROR(IF(INDEX('WIP-ERC'!$H$8:$H$275,MATCH(B224,'WIP-ERC'!$B$8:$B$275,0))="","",(INDEX('WIP-ERC'!$H$8:$H$275,MATCH(B224,'WIP-ERC'!$B$8:$B$275,0)))),"")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50" t="str">
        <f t="shared" si="14"/>
        <v>D(30-45)+03</v>
      </c>
      <c r="BE224" s="334"/>
      <c r="BF224" s="334"/>
      <c r="BG224" s="334"/>
      <c r="BI224" s="9" t="str">
        <f>IFERROR(INDEX('WIP-FDN'!$D$8:$D$279,MATCH(B224, 'WIP-FDN'!$B$8:$B$279,0)),"")</f>
        <v>SANDY WET</v>
      </c>
      <c r="BJ224" s="34" t="str">
        <v/>
      </c>
      <c r="BK224" s="34"/>
    </row>
    <row r="225" spans="1:63" s="93" customFormat="1" ht="17.5" x14ac:dyDescent="0.35">
      <c r="A225" s="347">
        <f t="shared" si="16"/>
        <v>206</v>
      </c>
      <c r="B225" s="30" t="s">
        <v>1053</v>
      </c>
      <c r="C225" s="30" t="s">
        <v>820</v>
      </c>
      <c r="D225" s="56" t="s">
        <v>1251</v>
      </c>
      <c r="E225" s="97">
        <v>173.5</v>
      </c>
      <c r="F225" s="97">
        <v>173.5</v>
      </c>
      <c r="G225" s="26" t="str">
        <f>IFERROR(INDEX('WIP-FDN'!$D$8:$D$279,MATCH('Master Sheet '!B225, 'WIP-FDN'!$B$8:$B$279,0)),"")</f>
        <v>SANDY WET</v>
      </c>
      <c r="H225" s="30"/>
      <c r="I225" s="27"/>
      <c r="J225" s="30"/>
      <c r="K225" s="30"/>
      <c r="L225" s="30"/>
      <c r="M225" s="26" t="s">
        <v>53</v>
      </c>
      <c r="N225" s="27" t="s">
        <v>172</v>
      </c>
      <c r="O225" s="94" t="s">
        <v>1109</v>
      </c>
      <c r="P225" s="26" t="s">
        <v>53</v>
      </c>
      <c r="Q225" s="27" t="s">
        <v>172</v>
      </c>
      <c r="R225" s="94" t="s">
        <v>1109</v>
      </c>
      <c r="S225" s="359" t="s">
        <v>53</v>
      </c>
      <c r="T225" s="27" t="s">
        <v>172</v>
      </c>
      <c r="U225" s="361" t="s">
        <v>1128</v>
      </c>
      <c r="V225" s="34"/>
      <c r="W225" s="29" t="str">
        <f t="array" ref="W225">IF((Y225&lt;&gt;"")*(Z225=""), "WIP", IF((Y225&lt;&gt;"")*(Z225&lt;&gt;""), "Completed", ""))</f>
        <v>Completed</v>
      </c>
      <c r="X225" s="9" t="str" cm="1">
        <f t="array" ref="X225">IFERROR(INDEX('WIP-FDN'!$E$8:$E$279, MATCH(1, ('WIP-FDN'!$B$8:$B$279='Master Sheet '!B225)*1, 0)), "")</f>
        <v>Abu Bakkar Sidhiki</v>
      </c>
      <c r="Y225" s="81" cm="1">
        <f t="array" ref="Y225">IFERROR(IF(INDEX('WIP-FDN'!$G$8:$G$279, MATCH(1, ('WIP-FDN'!$B$8:$B$279=B225)*1, 0)) = "", "", INDEX('WIP-FDN'!$G$8:$G$279, MATCH(1, ('WIP-FDN'!$B$8:$B$279=B225)*1, 0))), "")</f>
        <v>45956</v>
      </c>
      <c r="Z225" s="81" cm="1">
        <f t="array" ref="Z225">IFERROR(IF(INDEX('WIP-FDN'!$H$8:$H$279, MATCH(1, ('WIP-FDN'!$B$8:$B$279=B225)*1, 0)) = "", "", INDEX('WIP-FDN'!$H$8:$H$279, MATCH(1, ('WIP-FDN'!$B$8:$B$279=B225)*1, 0))), "")</f>
        <v>45980</v>
      </c>
      <c r="AA225" s="29" t="str">
        <f t="array" ref="AA225">IF((AC225&lt;&gt;"")*(AD225=""), "WIP", IF((AC225&lt;&gt;"")*(AD225&lt;&gt;""), "Completed", ""))</f>
        <v/>
      </c>
      <c r="AB225" s="9" cm="1">
        <f t="array" ref="AB225">IFERROR(INDEX('WIP-FDN'!$N$8:$N$279, MATCH(1, ('WIP-FDN'!$B$8:$B$279='Master Sheet '!B225)*1, 0)), "")</f>
        <v>0</v>
      </c>
      <c r="AC225" s="81" t="str" cm="1">
        <f t="array" ref="AC225">IFERROR(IF(INDEX('WIP-FDN'!$L$8:$L$279, MATCH(1, ('WIP-FDN'!$B$8:$B$279=B225)*1, 0)) = "", "", INDEX('WIP-FDN'!$L$8:$L$279, MATCH(1, ('WIP-FDN'!$B$8:$B$279=B225)*1, 0))), "")</f>
        <v/>
      </c>
      <c r="AD225" s="81" t="str" cm="1">
        <f t="array" ref="AD225">IFERROR(IF(INDEX('WIP-FDN'!$M$8:$M$279, MATCH(1, ('WIP-FDN'!$B$8:$B$279=B225)*1, 0)) = "", "", INDEX('WIP-FDN'!$M$8:$M$279, MATCH(1, ('WIP-FDN'!$B$8:$B$279=B225)*1, 0))), "")</f>
        <v/>
      </c>
      <c r="AE225" s="9" t="str">
        <f t="shared" si="15"/>
        <v/>
      </c>
      <c r="AF225" s="9" t="str">
        <f>IFERROR(INDEX('WIP-ERC'!$E$8:$E$275,MATCH(B225, 'WIP-ERC'!$B$8:$B$275,0)),"")</f>
        <v/>
      </c>
      <c r="AG225" s="81" t="str">
        <f>IFERROR(IF(INDEX('WIP-ERC'!$G$8:$G$275,MATCH(B225,'WIP-ERC'!$B$8:$B$275,0))="","",(INDEX('WIP-ERC'!$G$8:$G$275,MATCH(B225,'WIP-ERC'!$B$8:$B$275,0)))),"")</f>
        <v/>
      </c>
      <c r="AH225" s="81" t="str">
        <f>IFERROR(IF(INDEX('WIP-ERC'!$H$8:$H$275,MATCH(B225,'WIP-ERC'!$B$8:$B$275,0))="","",(INDEX('WIP-ERC'!$H$8:$H$275,MATCH(B225,'WIP-ERC'!$B$8:$B$275,0)))),"")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50" t="str">
        <f t="shared" si="14"/>
        <v>D(45-60)+00</v>
      </c>
      <c r="BE225" s="334"/>
      <c r="BF225" s="334"/>
      <c r="BG225" s="334"/>
      <c r="BI225" s="9" t="str">
        <f>IFERROR(INDEX('WIP-FDN'!$D$8:$D$279,MATCH(B225, 'WIP-FDN'!$B$8:$B$279,0)),"")</f>
        <v>SANDY WET</v>
      </c>
      <c r="BJ225" s="34" t="str">
        <v/>
      </c>
      <c r="BK225" s="34"/>
    </row>
    <row r="226" spans="1:63" s="93" customFormat="1" ht="17.5" x14ac:dyDescent="0.35">
      <c r="A226" s="347">
        <f t="shared" si="16"/>
        <v>207</v>
      </c>
      <c r="B226" s="30" t="s">
        <v>1054</v>
      </c>
      <c r="C226" s="30" t="s">
        <v>912</v>
      </c>
      <c r="D226" s="56" t="s">
        <v>1252</v>
      </c>
      <c r="E226" s="97">
        <v>97.2</v>
      </c>
      <c r="F226" s="97">
        <v>97.2</v>
      </c>
      <c r="G226" s="26" t="str">
        <f>IFERROR(INDEX('WIP-FDN'!$D$8:$D$279,MATCH('Master Sheet '!B226, 'WIP-FDN'!$B$8:$B$279,0)),"")</f>
        <v>SANDY PS</v>
      </c>
      <c r="H226" s="30"/>
      <c r="I226" s="27"/>
      <c r="J226" s="30"/>
      <c r="K226" s="30"/>
      <c r="L226" s="30"/>
      <c r="M226" s="26" t="s">
        <v>53</v>
      </c>
      <c r="N226" s="27" t="s">
        <v>172</v>
      </c>
      <c r="O226" s="94" t="s">
        <v>1109</v>
      </c>
      <c r="P226" s="26" t="s">
        <v>53</v>
      </c>
      <c r="Q226" s="27" t="s">
        <v>172</v>
      </c>
      <c r="R226" s="94" t="s">
        <v>1109</v>
      </c>
      <c r="S226" s="359" t="s">
        <v>53</v>
      </c>
      <c r="T226" s="27" t="s">
        <v>172</v>
      </c>
      <c r="U226" s="361" t="s">
        <v>1128</v>
      </c>
      <c r="V226" s="34"/>
      <c r="W226" s="29" t="str">
        <f t="array" ref="W226">IF((Y226&lt;&gt;"")*(Z226=""), "WIP", IF((Y226&lt;&gt;"")*(Z226&lt;&gt;""), "Completed", ""))</f>
        <v>Completed</v>
      </c>
      <c r="X226" s="9" t="str" cm="1">
        <f t="array" ref="X226">IFERROR(INDEX('WIP-FDN'!$E$8:$E$279, MATCH(1, ('WIP-FDN'!$B$8:$B$279='Master Sheet '!B226)*1, 0)), "")</f>
        <v>B S Enterprise</v>
      </c>
      <c r="Y226" s="81" cm="1">
        <f t="array" ref="Y226">IFERROR(IF(INDEX('WIP-FDN'!$G$8:$G$279, MATCH(1, ('WIP-FDN'!$B$8:$B$279=B226)*1, 0)) = "", "", INDEX('WIP-FDN'!$G$8:$G$279, MATCH(1, ('WIP-FDN'!$B$8:$B$279=B226)*1, 0))), "")</f>
        <v>45994</v>
      </c>
      <c r="Z226" s="81" cm="1">
        <f t="array" ref="Z226">IFERROR(IF(INDEX('WIP-FDN'!$H$8:$H$279, MATCH(1, ('WIP-FDN'!$B$8:$B$279=B226)*1, 0)) = "", "", INDEX('WIP-FDN'!$H$8:$H$279, MATCH(1, ('WIP-FDN'!$B$8:$B$279=B226)*1, 0))), "")</f>
        <v>46010</v>
      </c>
      <c r="AA226" s="29" t="str">
        <f t="array" ref="AA226">IF((AC226&lt;&gt;"")*(AD226=""), "WIP", IF((AC226&lt;&gt;"")*(AD226&lt;&gt;""), "Completed", ""))</f>
        <v>Completed</v>
      </c>
      <c r="AB226" s="9" t="str" cm="1">
        <f t="array" ref="AB226">IFERROR(INDEX('WIP-FDN'!$N$8:$N$279, MATCH(1, ('WIP-FDN'!$B$8:$B$279='Master Sheet '!B226)*1, 0)), "")</f>
        <v>Jakir Hussain</v>
      </c>
      <c r="AC226" s="81" cm="1">
        <f t="array" ref="AC226">IFERROR(IF(INDEX('WIP-FDN'!$L$8:$L$279, MATCH(1, ('WIP-FDN'!$B$8:$B$279=B226)*1, 0)) = "", "", INDEX('WIP-FDN'!$L$8:$L$279, MATCH(1, ('WIP-FDN'!$B$8:$B$279=B226)*1, 0))), "")</f>
        <v>46039</v>
      </c>
      <c r="AD226" s="81" cm="1">
        <f t="array" ref="AD226">IFERROR(IF(INDEX('WIP-FDN'!$M$8:$M$279, MATCH(1, ('WIP-FDN'!$B$8:$B$279=B226)*1, 0)) = "", "", INDEX('WIP-FDN'!$M$8:$M$279, MATCH(1, ('WIP-FDN'!$B$8:$B$279=B226)*1, 0))), "")</f>
        <v>46039</v>
      </c>
      <c r="AE226" s="9" t="str">
        <f t="shared" si="15"/>
        <v/>
      </c>
      <c r="AF226" s="9" t="str">
        <f>IFERROR(INDEX('WIP-ERC'!$E$8:$E$275,MATCH(B226, 'WIP-ERC'!$B$8:$B$275,0)),"")</f>
        <v/>
      </c>
      <c r="AG226" s="81" t="str">
        <f>IFERROR(IF(INDEX('WIP-ERC'!$G$8:$G$275,MATCH(B226,'WIP-ERC'!$B$8:$B$275,0))="","",(INDEX('WIP-ERC'!$G$8:$G$275,MATCH(B226,'WIP-ERC'!$B$8:$B$275,0)))),"")</f>
        <v/>
      </c>
      <c r="AH226" s="81" t="str">
        <f>IFERROR(IF(INDEX('WIP-ERC'!$H$8:$H$275,MATCH(B226,'WIP-ERC'!$B$8:$B$275,0))="","",(INDEX('WIP-ERC'!$H$8:$H$275,MATCH(B226,'WIP-ERC'!$B$8:$B$275,0)))),"")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50" t="str">
        <f t="shared" si="14"/>
        <v>C(15-22)+00</v>
      </c>
      <c r="BE226" s="334"/>
      <c r="BF226" s="334"/>
      <c r="BG226" s="334"/>
      <c r="BI226" s="9" t="str">
        <f>IFERROR(INDEX('WIP-FDN'!$D$8:$D$279,MATCH(B226, 'WIP-FDN'!$B$8:$B$279,0)),"")</f>
        <v>SANDY PS</v>
      </c>
      <c r="BJ226" s="34" t="str">
        <v/>
      </c>
      <c r="BK226" s="34"/>
    </row>
    <row r="227" spans="1:63" s="93" customFormat="1" ht="17.5" x14ac:dyDescent="0.35">
      <c r="A227" s="347">
        <f t="shared" si="16"/>
        <v>208</v>
      </c>
      <c r="B227" s="30" t="s">
        <v>1055</v>
      </c>
      <c r="C227" s="30" t="s">
        <v>912</v>
      </c>
      <c r="D227" s="56" t="s">
        <v>1253</v>
      </c>
      <c r="E227" s="97">
        <v>170.7</v>
      </c>
      <c r="F227" s="97">
        <v>170.7</v>
      </c>
      <c r="G227" s="26" t="str">
        <f>IFERROR(INDEX('WIP-FDN'!$D$8:$D$279,MATCH('Master Sheet '!B227, 'WIP-FDN'!$B$8:$B$279,0)),"")</f>
        <v>Sandy PS</v>
      </c>
      <c r="H227" s="30"/>
      <c r="I227" s="27"/>
      <c r="J227" s="30"/>
      <c r="K227" s="30"/>
      <c r="L227" s="30"/>
      <c r="M227" s="26" t="s">
        <v>53</v>
      </c>
      <c r="N227" s="27" t="s">
        <v>172</v>
      </c>
      <c r="O227" s="94" t="s">
        <v>1109</v>
      </c>
      <c r="P227" s="26" t="s">
        <v>53</v>
      </c>
      <c r="Q227" s="27" t="s">
        <v>172</v>
      </c>
      <c r="R227" s="94" t="s">
        <v>1109</v>
      </c>
      <c r="S227" s="359" t="s">
        <v>53</v>
      </c>
      <c r="T227" s="27" t="s">
        <v>172</v>
      </c>
      <c r="U227" s="361" t="s">
        <v>1128</v>
      </c>
      <c r="V227" s="34"/>
      <c r="W227" s="29" t="str">
        <f t="array" ref="W227">IF((Y227&lt;&gt;"")*(Z227=""), "WIP", IF((Y227&lt;&gt;"")*(Z227&lt;&gt;""), "Completed", ""))</f>
        <v>Completed</v>
      </c>
      <c r="X227" s="9" t="str" cm="1">
        <f t="array" ref="X227">IFERROR(INDEX('WIP-FDN'!$E$8:$E$279, MATCH(1, ('WIP-FDN'!$B$8:$B$279='Master Sheet '!B227)*1, 0)), "")</f>
        <v>B S Enterprise</v>
      </c>
      <c r="Y227" s="81" cm="1">
        <f t="array" ref="Y227">IFERROR(IF(INDEX('WIP-FDN'!$G$8:$G$279, MATCH(1, ('WIP-FDN'!$B$8:$B$279=B227)*1, 0)) = "", "", INDEX('WIP-FDN'!$G$8:$G$279, MATCH(1, ('WIP-FDN'!$B$8:$B$279=B227)*1, 0))), "")</f>
        <v>45962</v>
      </c>
      <c r="Z227" s="81" cm="1">
        <f t="array" ref="Z227">IFERROR(IF(INDEX('WIP-FDN'!$H$8:$H$279, MATCH(1, ('WIP-FDN'!$B$8:$B$279=B227)*1, 0)) = "", "", INDEX('WIP-FDN'!$H$8:$H$279, MATCH(1, ('WIP-FDN'!$B$8:$B$279=B227)*1, 0))), "")</f>
        <v>45991</v>
      </c>
      <c r="AA227" s="29" t="str">
        <f t="array" ref="AA227">IF((AC227&lt;&gt;"")*(AD227=""), "WIP", IF((AC227&lt;&gt;"")*(AD227&lt;&gt;""), "Completed", ""))</f>
        <v>Completed</v>
      </c>
      <c r="AB227" s="9" t="str" cm="1">
        <f t="array" ref="AB227">IFERROR(INDEX('WIP-FDN'!$N$8:$N$279, MATCH(1, ('WIP-FDN'!$B$8:$B$279='Master Sheet '!B227)*1, 0)), "")</f>
        <v>Jakir Hussain</v>
      </c>
      <c r="AC227" s="81" cm="1">
        <f t="array" ref="AC227">IFERROR(IF(INDEX('WIP-FDN'!$L$8:$L$279, MATCH(1, ('WIP-FDN'!$B$8:$B$279=B227)*1, 0)) = "", "", INDEX('WIP-FDN'!$L$8:$L$279, MATCH(1, ('WIP-FDN'!$B$8:$B$279=B227)*1, 0))), "")</f>
        <v>46037</v>
      </c>
      <c r="AD227" s="81" cm="1">
        <f t="array" ref="AD227">IFERROR(IF(INDEX('WIP-FDN'!$M$8:$M$279, MATCH(1, ('WIP-FDN'!$B$8:$B$279=B227)*1, 0)) = "", "", INDEX('WIP-FDN'!$M$8:$M$279, MATCH(1, ('WIP-FDN'!$B$8:$B$279=B227)*1, 0))), "")</f>
        <v>46037</v>
      </c>
      <c r="AE227" s="9" t="str">
        <f t="shared" si="15"/>
        <v/>
      </c>
      <c r="AF227" s="9" t="str">
        <f>IFERROR(INDEX('WIP-ERC'!$E$8:$E$275,MATCH(B227, 'WIP-ERC'!$B$8:$B$275,0)),"")</f>
        <v/>
      </c>
      <c r="AG227" s="81" t="str">
        <f>IFERROR(IF(INDEX('WIP-ERC'!$G$8:$G$275,MATCH(B227,'WIP-ERC'!$B$8:$B$275,0))="","",(INDEX('WIP-ERC'!$G$8:$G$275,MATCH(B227,'WIP-ERC'!$B$8:$B$275,0)))),"")</f>
        <v/>
      </c>
      <c r="AH227" s="81" t="str">
        <f>IFERROR(IF(INDEX('WIP-ERC'!$H$8:$H$275,MATCH(B227,'WIP-ERC'!$B$8:$B$275,0))="","",(INDEX('WIP-ERC'!$H$8:$H$275,MATCH(B227,'WIP-ERC'!$B$8:$B$275,0)))),"")</f>
        <v/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50" t="str">
        <f t="shared" si="14"/>
        <v>C(15-22)+00</v>
      </c>
      <c r="BE227" s="334"/>
      <c r="BF227" s="334"/>
      <c r="BG227" s="334"/>
      <c r="BI227" s="9" t="str">
        <f>IFERROR(INDEX('WIP-FDN'!$D$8:$D$279,MATCH(B227, 'WIP-FDN'!$B$8:$B$279,0)),"")</f>
        <v>Sandy PS</v>
      </c>
      <c r="BJ227" s="34" t="str">
        <v/>
      </c>
      <c r="BK227" s="34"/>
    </row>
    <row r="228" spans="1:63" s="93" customFormat="1" ht="17.5" x14ac:dyDescent="0.35">
      <c r="A228" s="347">
        <f t="shared" si="16"/>
        <v>209</v>
      </c>
      <c r="B228" s="30" t="s">
        <v>1056</v>
      </c>
      <c r="C228" s="30" t="s">
        <v>939</v>
      </c>
      <c r="D228" s="56" t="s">
        <v>1057</v>
      </c>
      <c r="E228" s="97">
        <v>142.80000000000001</v>
      </c>
      <c r="F228" s="97">
        <v>142.80000000000001</v>
      </c>
      <c r="G228" s="26" t="str">
        <f>IFERROR(INDEX('WIP-FDN'!$D$8:$D$279,MATCH('Master Sheet '!B228, 'WIP-FDN'!$B$8:$B$279,0)),"")</f>
        <v>Sandy WET</v>
      </c>
      <c r="H228" s="30">
        <v>1</v>
      </c>
      <c r="I228" s="27"/>
      <c r="J228" s="28"/>
      <c r="K228" s="30"/>
      <c r="L228" s="30"/>
      <c r="M228" s="26" t="s">
        <v>53</v>
      </c>
      <c r="N228" s="27" t="s">
        <v>172</v>
      </c>
      <c r="O228" s="94" t="s">
        <v>1109</v>
      </c>
      <c r="P228" s="26" t="s">
        <v>53</v>
      </c>
      <c r="Q228" s="27" t="s">
        <v>172</v>
      </c>
      <c r="R228" s="94" t="s">
        <v>1109</v>
      </c>
      <c r="S228" s="359" t="s">
        <v>53</v>
      </c>
      <c r="T228" s="27" t="s">
        <v>172</v>
      </c>
      <c r="U228" s="361" t="s">
        <v>1128</v>
      </c>
      <c r="V228" s="34"/>
      <c r="W228" s="29" t="str">
        <f t="array" ref="W228">IF((Y228&lt;&gt;"")*(Z228=""), "WIP", IF((Y228&lt;&gt;"")*(Z228&lt;&gt;""), "Completed", ""))</f>
        <v>Completed</v>
      </c>
      <c r="X228" s="9" t="str" cm="1">
        <f t="array" ref="X228">IFERROR(INDEX('WIP-FDN'!$E$8:$E$279, MATCH(1, ('WIP-FDN'!$B$8:$B$279='Master Sheet '!B228)*1, 0)), "")</f>
        <v>B S Enterprise</v>
      </c>
      <c r="Y228" s="81" cm="1">
        <f t="array" ref="Y228">IFERROR(IF(INDEX('WIP-FDN'!$G$8:$G$279, MATCH(1, ('WIP-FDN'!$B$8:$B$279=B228)*1, 0)) = "", "", INDEX('WIP-FDN'!$G$8:$G$279, MATCH(1, ('WIP-FDN'!$B$8:$B$279=B228)*1, 0))), "")</f>
        <v>46039</v>
      </c>
      <c r="Z228" s="81" cm="1">
        <f t="array" ref="Z228">IFERROR(IF(INDEX('WIP-FDN'!$H$8:$H$279, MATCH(1, ('WIP-FDN'!$B$8:$B$279=B228)*1, 0)) = "", "", INDEX('WIP-FDN'!$H$8:$H$279, MATCH(1, ('WIP-FDN'!$B$8:$B$279=B228)*1, 0))), "")</f>
        <v>46061</v>
      </c>
      <c r="AA228" s="29" t="str">
        <f t="array" ref="AA228">IF((AC228&lt;&gt;"")*(AD228=""), "WIP", IF((AC228&lt;&gt;"")*(AD228&lt;&gt;""), "Completed", ""))</f>
        <v>Completed</v>
      </c>
      <c r="AB228" s="9" t="str" cm="1">
        <f t="array" ref="AB228">IFERROR(INDEX('WIP-FDN'!$N$8:$N$279, MATCH(1, ('WIP-FDN'!$B$8:$B$279='Master Sheet '!B228)*1, 0)), "")</f>
        <v>Jakir Hussain</v>
      </c>
      <c r="AC228" s="81" cm="1">
        <f t="array" ref="AC228">IFERROR(IF(INDEX('WIP-FDN'!$L$8:$L$279, MATCH(1, ('WIP-FDN'!$B$8:$B$279=B228)*1, 0)) = "", "", INDEX('WIP-FDN'!$L$8:$L$279, MATCH(1, ('WIP-FDN'!$B$8:$B$279=B228)*1, 0))), "")</f>
        <v>46060</v>
      </c>
      <c r="AD228" s="81" cm="1">
        <f t="array" ref="AD228">IFERROR(IF(INDEX('WIP-FDN'!$M$8:$M$279, MATCH(1, ('WIP-FDN'!$B$8:$B$279=B228)*1, 0)) = "", "", INDEX('WIP-FDN'!$M$8:$M$279, MATCH(1, ('WIP-FDN'!$B$8:$B$279=B228)*1, 0))), "")</f>
        <v>46060</v>
      </c>
      <c r="AE228" s="9" t="str">
        <f t="shared" si="15"/>
        <v/>
      </c>
      <c r="AF228" s="9" t="str">
        <f>IFERROR(INDEX('WIP-ERC'!$E$8:$E$275,MATCH(B228, 'WIP-ERC'!$B$8:$B$275,0)),"")</f>
        <v/>
      </c>
      <c r="AG228" s="81" t="str">
        <f>IFERROR(IF(INDEX('WIP-ERC'!$G$8:$G$275,MATCH(B228,'WIP-ERC'!$B$8:$B$275,0))="","",(INDEX('WIP-ERC'!$G$8:$G$275,MATCH(B228,'WIP-ERC'!$B$8:$B$275,0)))),"")</f>
        <v/>
      </c>
      <c r="AH228" s="81" t="str">
        <f>IFERROR(IF(INDEX('WIP-ERC'!$H$8:$H$275,MATCH(B228,'WIP-ERC'!$B$8:$B$275,0))="","",(INDEX('WIP-ERC'!$H$8:$H$275,MATCH(B228,'WIP-ERC'!$B$8:$B$275,0)))),"")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50" t="str">
        <f t="shared" si="14"/>
        <v>D(45-60)+09_1RC</v>
      </c>
      <c r="BE228" s="334"/>
      <c r="BF228" s="334"/>
      <c r="BG228" s="334"/>
      <c r="BI228" s="9" t="str">
        <f>IFERROR(INDEX('WIP-FDN'!$D$8:$D$279,MATCH(B228, 'WIP-FDN'!$B$8:$B$279,0)),"")</f>
        <v>Sandy WET</v>
      </c>
      <c r="BJ228" s="34" t="str">
        <v/>
      </c>
      <c r="BK228" s="34"/>
    </row>
    <row r="229" spans="1:63" s="93" customFormat="1" ht="17.5" x14ac:dyDescent="0.35">
      <c r="A229" s="347">
        <f t="shared" si="16"/>
        <v>210</v>
      </c>
      <c r="B229" s="30" t="s">
        <v>1058</v>
      </c>
      <c r="C229" s="30" t="s">
        <v>1278</v>
      </c>
      <c r="D229" s="56" t="s">
        <v>818</v>
      </c>
      <c r="E229" s="97">
        <v>200</v>
      </c>
      <c r="F229" s="97">
        <v>200</v>
      </c>
      <c r="G229" s="26" t="str">
        <f>IFERROR(INDEX('WIP-FDN'!$D$8:$D$279,MATCH('Master Sheet '!B229, 'WIP-FDN'!$B$8:$B$279,0)),"")</f>
        <v>SANDY PS</v>
      </c>
      <c r="H229" s="30"/>
      <c r="I229" s="27"/>
      <c r="J229" s="30"/>
      <c r="K229" s="30"/>
      <c r="L229" s="30"/>
      <c r="M229" s="26" t="s">
        <v>53</v>
      </c>
      <c r="N229" s="27" t="s">
        <v>172</v>
      </c>
      <c r="O229" s="94" t="s">
        <v>1109</v>
      </c>
      <c r="P229" s="26" t="s">
        <v>53</v>
      </c>
      <c r="Q229" s="27" t="s">
        <v>172</v>
      </c>
      <c r="R229" s="94" t="s">
        <v>1109</v>
      </c>
      <c r="S229" s="359" t="s">
        <v>53</v>
      </c>
      <c r="T229" s="27" t="s">
        <v>172</v>
      </c>
      <c r="U229" s="361" t="s">
        <v>1128</v>
      </c>
      <c r="V229" s="34"/>
      <c r="W229" s="29" t="str">
        <f t="array" ref="W229">IF((Y229&lt;&gt;"")*(Z229=""), "WIP", IF((Y229&lt;&gt;"")*(Z229&lt;&gt;""), "Completed", ""))</f>
        <v>WIP</v>
      </c>
      <c r="X229" s="9" t="str" cm="1">
        <f t="array" ref="X229">IFERROR(INDEX('WIP-FDN'!$E$8:$E$279, MATCH(1, ('WIP-FDN'!$B$8:$B$279='Master Sheet '!B229)*1, 0)), "")</f>
        <v>RS Construction</v>
      </c>
      <c r="Y229" s="81" cm="1">
        <f t="array" ref="Y229">IFERROR(IF(INDEX('WIP-FDN'!$G$8:$G$279, MATCH(1, ('WIP-FDN'!$B$8:$B$279=B229)*1, 0)) = "", "", INDEX('WIP-FDN'!$G$8:$G$279, MATCH(1, ('WIP-FDN'!$B$8:$B$279=B229)*1, 0))), "")</f>
        <v>46117</v>
      </c>
      <c r="Z229" s="81" t="str" cm="1">
        <f t="array" ref="Z229">IFERROR(IF(INDEX('WIP-FDN'!$H$8:$H$279, MATCH(1, ('WIP-FDN'!$B$8:$B$279=B229)*1, 0)) = "", "", INDEX('WIP-FDN'!$H$8:$H$279, MATCH(1, ('WIP-FDN'!$B$8:$B$279=B229)*1, 0))), "")</f>
        <v/>
      </c>
      <c r="AA229" s="29" t="str">
        <f t="array" ref="AA229">IF((AC229&lt;&gt;"")*(AD229=""), "WIP", IF((AC229&lt;&gt;"")*(AD229&lt;&gt;""), "Completed", ""))</f>
        <v/>
      </c>
      <c r="AB229" s="9" cm="1">
        <f t="array" ref="AB229">IFERROR(INDEX('WIP-FDN'!$N$8:$N$279, MATCH(1, ('WIP-FDN'!$B$8:$B$279='Master Sheet '!B229)*1, 0)), "")</f>
        <v>0</v>
      </c>
      <c r="AC229" s="81" t="str" cm="1">
        <f t="array" ref="AC229">IFERROR(IF(INDEX('WIP-FDN'!$L$8:$L$279, MATCH(1, ('WIP-FDN'!$B$8:$B$279=B229)*1, 0)) = "", "", INDEX('WIP-FDN'!$L$8:$L$279, MATCH(1, ('WIP-FDN'!$B$8:$B$279=B229)*1, 0))), "")</f>
        <v/>
      </c>
      <c r="AD229" s="81" t="str" cm="1">
        <f t="array" ref="AD229">IFERROR(IF(INDEX('WIP-FDN'!$M$8:$M$279, MATCH(1, ('WIP-FDN'!$B$8:$B$279=B229)*1, 0)) = "", "", INDEX('WIP-FDN'!$M$8:$M$279, MATCH(1, ('WIP-FDN'!$B$8:$B$279=B229)*1, 0))), "")</f>
        <v/>
      </c>
      <c r="AE229" s="9" t="str">
        <f t="shared" si="15"/>
        <v/>
      </c>
      <c r="AF229" s="9" t="str">
        <f>IFERROR(INDEX('WIP-ERC'!$E$8:$E$275,MATCH(B229, 'WIP-ERC'!$B$8:$B$275,0)),"")</f>
        <v/>
      </c>
      <c r="AG229" s="81" t="str">
        <f>IFERROR(IF(INDEX('WIP-ERC'!$G$8:$G$275,MATCH(B229,'WIP-ERC'!$B$8:$B$275,0))="","",(INDEX('WIP-ERC'!$G$8:$G$275,MATCH(B229,'WIP-ERC'!$B$8:$B$275,0)))),"")</f>
        <v/>
      </c>
      <c r="AH229" s="81" t="str">
        <f>IFERROR(IF(INDEX('WIP-ERC'!$H$8:$H$275,MATCH(B229,'WIP-ERC'!$B$8:$B$275,0))="","",(INDEX('WIP-ERC'!$H$8:$H$275,MATCH(B229,'WIP-ERC'!$B$8:$B$275,0)))),"")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50" t="str">
        <f t="shared" si="14"/>
        <v>DD(30-52)+25</v>
      </c>
      <c r="BE229" s="334"/>
      <c r="BF229" s="334"/>
      <c r="BG229" s="334"/>
      <c r="BI229" s="9" t="str">
        <f>IFERROR(INDEX('WIP-FDN'!$D$8:$D$279,MATCH(B229, 'WIP-FDN'!$B$8:$B$279,0)),"")</f>
        <v>SANDY PS</v>
      </c>
      <c r="BJ229" s="34" t="str">
        <v/>
      </c>
      <c r="BK229" s="34"/>
    </row>
    <row r="230" spans="1:63" s="93" customFormat="1" ht="17.5" x14ac:dyDescent="0.35">
      <c r="A230" s="347">
        <f t="shared" si="16"/>
        <v>211</v>
      </c>
      <c r="B230" s="30" t="s">
        <v>1059</v>
      </c>
      <c r="C230" s="30" t="s">
        <v>1278</v>
      </c>
      <c r="D230" s="56" t="s">
        <v>1060</v>
      </c>
      <c r="E230" s="97">
        <v>389.5</v>
      </c>
      <c r="F230" s="97">
        <v>389.5</v>
      </c>
      <c r="G230" s="26" t="str">
        <f>IFERROR(INDEX('WIP-FDN'!$D$8:$D$279,MATCH('Master Sheet '!B230, 'WIP-FDN'!$B$8:$B$279,0)),"")</f>
        <v>SANDY PS</v>
      </c>
      <c r="H230" s="30"/>
      <c r="I230" s="27" t="s">
        <v>1138</v>
      </c>
      <c r="J230" s="30"/>
      <c r="K230" s="30"/>
      <c r="L230" s="30"/>
      <c r="M230" s="26" t="s">
        <v>53</v>
      </c>
      <c r="N230" s="27" t="s">
        <v>172</v>
      </c>
      <c r="O230" s="94" t="s">
        <v>1109</v>
      </c>
      <c r="P230" s="26" t="s">
        <v>53</v>
      </c>
      <c r="Q230" s="27" t="s">
        <v>172</v>
      </c>
      <c r="R230" s="94" t="s">
        <v>1109</v>
      </c>
      <c r="S230" s="359" t="s">
        <v>53</v>
      </c>
      <c r="T230" s="27" t="s">
        <v>172</v>
      </c>
      <c r="U230" s="361" t="s">
        <v>1128</v>
      </c>
      <c r="V230" s="34"/>
      <c r="W230" s="29" t="str">
        <f t="array" ref="W230">IF((Y230&lt;&gt;"")*(Z230=""), "WIP", IF((Y230&lt;&gt;"")*(Z230&lt;&gt;""), "Completed", ""))</f>
        <v>Completed</v>
      </c>
      <c r="X230" s="9" t="str" cm="1">
        <f t="array" ref="X230">IFERROR(INDEX('WIP-FDN'!$E$8:$E$279, MATCH(1, ('WIP-FDN'!$B$8:$B$279='Master Sheet '!B230)*1, 0)), "")</f>
        <v>B S Enterprise</v>
      </c>
      <c r="Y230" s="81" cm="1">
        <f t="array" ref="Y230">IFERROR(IF(INDEX('WIP-FDN'!$G$8:$G$279, MATCH(1, ('WIP-FDN'!$B$8:$B$279=B230)*1, 0)) = "", "", INDEX('WIP-FDN'!$G$8:$G$279, MATCH(1, ('WIP-FDN'!$B$8:$B$279=B230)*1, 0))), "")</f>
        <v>46122</v>
      </c>
      <c r="Z230" s="81" cm="1">
        <f t="array" ref="Z230">IFERROR(IF(INDEX('WIP-FDN'!$H$8:$H$279, MATCH(1, ('WIP-FDN'!$B$8:$B$279=B230)*1, 0)) = "", "", INDEX('WIP-FDN'!$H$8:$H$279, MATCH(1, ('WIP-FDN'!$B$8:$B$279=B230)*1, 0))), "")</f>
        <v>46142</v>
      </c>
      <c r="AA230" s="29" t="str">
        <f t="array" ref="AA230">IF((AC230&lt;&gt;"")*(AD230=""), "WIP", IF((AC230&lt;&gt;"")*(AD230&lt;&gt;""), "Completed", ""))</f>
        <v/>
      </c>
      <c r="AB230" s="9" cm="1">
        <f t="array" ref="AB230">IFERROR(INDEX('WIP-FDN'!$N$8:$N$279, MATCH(1, ('WIP-FDN'!$B$8:$B$279='Master Sheet '!B230)*1, 0)), "")</f>
        <v>0</v>
      </c>
      <c r="AC230" s="81" t="str" cm="1">
        <f t="array" ref="AC230">IFERROR(IF(INDEX('WIP-FDN'!$L$8:$L$279, MATCH(1, ('WIP-FDN'!$B$8:$B$279=B230)*1, 0)) = "", "", INDEX('WIP-FDN'!$L$8:$L$279, MATCH(1, ('WIP-FDN'!$B$8:$B$279=B230)*1, 0))), "")</f>
        <v/>
      </c>
      <c r="AD230" s="81" t="str" cm="1">
        <f t="array" ref="AD230">IFERROR(IF(INDEX('WIP-FDN'!$M$8:$M$279, MATCH(1, ('WIP-FDN'!$B$8:$B$279=B230)*1, 0)) = "", "", INDEX('WIP-FDN'!$M$8:$M$279, MATCH(1, ('WIP-FDN'!$B$8:$B$279=B230)*1, 0))), "")</f>
        <v/>
      </c>
      <c r="AE230" s="9" t="str">
        <f t="shared" si="15"/>
        <v/>
      </c>
      <c r="AF230" s="9" t="str">
        <f>IFERROR(INDEX('WIP-ERC'!$E$8:$E$275,MATCH(B230, 'WIP-ERC'!$B$8:$B$275,0)),"")</f>
        <v/>
      </c>
      <c r="AG230" s="81" t="str">
        <f>IFERROR(IF(INDEX('WIP-ERC'!$G$8:$G$275,MATCH(B230,'WIP-ERC'!$B$8:$B$275,0))="","",(INDEX('WIP-ERC'!$G$8:$G$275,MATCH(B230,'WIP-ERC'!$B$8:$B$275,0)))),"")</f>
        <v/>
      </c>
      <c r="AH230" s="81" t="str">
        <f>IFERROR(IF(INDEX('WIP-ERC'!$H$8:$H$275,MATCH(B230,'WIP-ERC'!$B$8:$B$275,0))="","",(INDEX('WIP-ERC'!$H$8:$H$275,MATCH(B230,'WIP-ERC'!$B$8:$B$275,0)))),"")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50" t="str">
        <f t="shared" si="14"/>
        <v>DD(30-52)+25</v>
      </c>
      <c r="BE230" s="334"/>
      <c r="BF230" s="334"/>
      <c r="BG230" s="334"/>
      <c r="BI230" s="9" t="str">
        <f>IFERROR(INDEX('WIP-FDN'!$D$8:$D$279,MATCH(B230, 'WIP-FDN'!$B$8:$B$279,0)),"")</f>
        <v>SANDY PS</v>
      </c>
      <c r="BJ230" s="34" t="str">
        <v/>
      </c>
      <c r="BK230" s="34"/>
    </row>
    <row r="231" spans="1:63" s="93" customFormat="1" ht="17.5" x14ac:dyDescent="0.35">
      <c r="A231" s="347">
        <f t="shared" si="16"/>
        <v>212</v>
      </c>
      <c r="B231" s="30" t="s">
        <v>464</v>
      </c>
      <c r="C231" s="30" t="s">
        <v>853</v>
      </c>
      <c r="D231" s="56" t="s">
        <v>818</v>
      </c>
      <c r="E231" s="97">
        <v>140.30000000000001</v>
      </c>
      <c r="F231" s="97">
        <v>140.30000000000001</v>
      </c>
      <c r="G231" s="26" t="str">
        <f>IFERROR(INDEX('WIP-FDN'!$D$8:$D$279,MATCH('Master Sheet '!B231, 'WIP-FDN'!$B$8:$B$279,0)),"")</f>
        <v/>
      </c>
      <c r="H231" s="30">
        <v>1</v>
      </c>
      <c r="I231" s="27"/>
      <c r="J231" s="30"/>
      <c r="K231" s="30"/>
      <c r="L231" s="30"/>
      <c r="M231" s="26" t="s">
        <v>53</v>
      </c>
      <c r="N231" s="27" t="s">
        <v>172</v>
      </c>
      <c r="O231" s="94" t="s">
        <v>1109</v>
      </c>
      <c r="P231" s="26" t="s">
        <v>53</v>
      </c>
      <c r="Q231" s="27" t="s">
        <v>172</v>
      </c>
      <c r="R231" s="94" t="s">
        <v>1109</v>
      </c>
      <c r="S231" s="359" t="s">
        <v>53</v>
      </c>
      <c r="T231" s="27" t="s">
        <v>172</v>
      </c>
      <c r="U231" s="361" t="s">
        <v>1128</v>
      </c>
      <c r="V231" s="34"/>
      <c r="W231" s="29" t="str">
        <f t="array" ref="W231">IF((Y231&lt;&gt;"")*(Z231=""), "WIP", IF((Y231&lt;&gt;"")*(Z231&lt;&gt;""), "Completed", ""))</f>
        <v/>
      </c>
      <c r="X231" s="9" t="str" cm="1">
        <f t="array" ref="X231">IFERROR(INDEX('WIP-FDN'!$E$8:$E$279, MATCH(1, ('WIP-FDN'!$B$8:$B$279='Master Sheet '!B231)*1, 0)), "")</f>
        <v/>
      </c>
      <c r="Y231" s="81" t="str" cm="1">
        <f t="array" ref="Y231">IFERROR(IF(INDEX('WIP-FDN'!$G$8:$G$279, MATCH(1, ('WIP-FDN'!$B$8:$B$279=B231)*1, 0)) = "", "", INDEX('WIP-FDN'!$G$8:$G$279, MATCH(1, ('WIP-FDN'!$B$8:$B$279=B231)*1, 0))), "")</f>
        <v/>
      </c>
      <c r="Z231" s="81" t="str" cm="1">
        <f t="array" ref="Z231">IFERROR(IF(INDEX('WIP-FDN'!$H$8:$H$279, MATCH(1, ('WIP-FDN'!$B$8:$B$279=B231)*1, 0)) = "", "", INDEX('WIP-FDN'!$H$8:$H$279, MATCH(1, ('WIP-FDN'!$B$8:$B$279=B231)*1, 0))), "")</f>
        <v/>
      </c>
      <c r="AA231" s="29" t="str">
        <f t="array" ref="AA231">IF((AC231&lt;&gt;"")*(AD231=""), "WIP", IF((AC231&lt;&gt;"")*(AD231&lt;&gt;""), "Completed", ""))</f>
        <v/>
      </c>
      <c r="AB231" s="9" t="str" cm="1">
        <f t="array" ref="AB231">IFERROR(INDEX('WIP-FDN'!$N$8:$N$279, MATCH(1, ('WIP-FDN'!$B$8:$B$279='Master Sheet '!B231)*1, 0)), "")</f>
        <v/>
      </c>
      <c r="AC231" s="81" t="str" cm="1">
        <f t="array" ref="AC231">IFERROR(IF(INDEX('WIP-FDN'!$L$8:$L$279, MATCH(1, ('WIP-FDN'!$B$8:$B$279=B231)*1, 0)) = "", "", INDEX('WIP-FDN'!$L$8:$L$279, MATCH(1, ('WIP-FDN'!$B$8:$B$279=B231)*1, 0))), "")</f>
        <v/>
      </c>
      <c r="AD231" s="81" t="str" cm="1">
        <f t="array" ref="AD231">IFERROR(IF(INDEX('WIP-FDN'!$M$8:$M$279, MATCH(1, ('WIP-FDN'!$B$8:$B$279=B231)*1, 0)) = "", "", INDEX('WIP-FDN'!$M$8:$M$279, MATCH(1, ('WIP-FDN'!$B$8:$B$279=B231)*1, 0))), "")</f>
        <v/>
      </c>
      <c r="AE231" s="9" t="str">
        <f t="shared" si="15"/>
        <v/>
      </c>
      <c r="AF231" s="9" t="str">
        <f>IFERROR(INDEX('WIP-ERC'!$E$8:$E$275,MATCH(B231, 'WIP-ERC'!$B$8:$B$275,0)),"")</f>
        <v/>
      </c>
      <c r="AG231" s="81" t="str">
        <f>IFERROR(IF(INDEX('WIP-ERC'!$G$8:$G$275,MATCH(B231,'WIP-ERC'!$B$8:$B$275,0))="","",(INDEX('WIP-ERC'!$G$8:$G$275,MATCH(B231,'WIP-ERC'!$B$8:$B$275,0)))),"")</f>
        <v/>
      </c>
      <c r="AH231" s="81" t="str">
        <f>IFERROR(IF(INDEX('WIP-ERC'!$H$8:$H$275,MATCH(B231,'WIP-ERC'!$B$8:$B$275,0))="","",(INDEX('WIP-ERC'!$H$8:$H$275,MATCH(B231,'WIP-ERC'!$B$8:$B$275,0)))),"")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50" t="str">
        <f t="shared" si="14"/>
        <v>A(00-02)+06_1RC</v>
      </c>
      <c r="BE231" s="334"/>
      <c r="BF231" s="334"/>
      <c r="BG231" s="334"/>
      <c r="BI231" s="9" t="str">
        <f>IFERROR(INDEX('WIP-FDN'!$D$8:$D$279,MATCH(B231, 'WIP-FDN'!$B$8:$B$279,0)),"")</f>
        <v/>
      </c>
      <c r="BJ231" s="34" t="str">
        <v/>
      </c>
      <c r="BK231" s="34"/>
    </row>
    <row r="232" spans="1:63" s="93" customFormat="1" ht="17.5" x14ac:dyDescent="0.35">
      <c r="A232" s="347">
        <f t="shared" si="16"/>
        <v>213</v>
      </c>
      <c r="B232" s="30" t="s">
        <v>1061</v>
      </c>
      <c r="C232" s="30" t="s">
        <v>833</v>
      </c>
      <c r="D232" s="56" t="s">
        <v>1254</v>
      </c>
      <c r="E232" s="97">
        <v>238</v>
      </c>
      <c r="F232" s="97">
        <v>238</v>
      </c>
      <c r="G232" s="26" t="str">
        <f>IFERROR(INDEX('WIP-FDN'!$D$8:$D$279,MATCH('Master Sheet '!B232, 'WIP-FDN'!$B$8:$B$279,0)),"")</f>
        <v/>
      </c>
      <c r="H232" s="30">
        <v>1</v>
      </c>
      <c r="I232" s="27"/>
      <c r="J232" s="30"/>
      <c r="K232" s="30"/>
      <c r="L232" s="30"/>
      <c r="M232" s="26" t="s">
        <v>53</v>
      </c>
      <c r="N232" s="27" t="s">
        <v>172</v>
      </c>
      <c r="O232" s="94" t="s">
        <v>1109</v>
      </c>
      <c r="P232" s="26" t="s">
        <v>53</v>
      </c>
      <c r="Q232" s="27" t="s">
        <v>172</v>
      </c>
      <c r="R232" s="94" t="s">
        <v>1109</v>
      </c>
      <c r="S232" s="359" t="s">
        <v>53</v>
      </c>
      <c r="T232" s="27" t="s">
        <v>172</v>
      </c>
      <c r="U232" s="361" t="s">
        <v>1128</v>
      </c>
      <c r="V232" s="34"/>
      <c r="W232" s="29" t="str">
        <f t="array" ref="W232">IF((Y232&lt;&gt;"")*(Z232=""), "WIP", IF((Y232&lt;&gt;"")*(Z232&lt;&gt;""), "Completed", ""))</f>
        <v/>
      </c>
      <c r="X232" s="9" t="str" cm="1">
        <f t="array" ref="X232">IFERROR(INDEX('WIP-FDN'!$E$8:$E$279, MATCH(1, ('WIP-FDN'!$B$8:$B$279='Master Sheet '!B232)*1, 0)), "")</f>
        <v/>
      </c>
      <c r="Y232" s="81" t="str" cm="1">
        <f t="array" ref="Y232">IFERROR(IF(INDEX('WIP-FDN'!$G$8:$G$279, MATCH(1, ('WIP-FDN'!$B$8:$B$279=B232)*1, 0)) = "", "", INDEX('WIP-FDN'!$G$8:$G$279, MATCH(1, ('WIP-FDN'!$B$8:$B$279=B232)*1, 0))), "")</f>
        <v/>
      </c>
      <c r="Z232" s="81" t="str" cm="1">
        <f t="array" ref="Z232">IFERROR(IF(INDEX('WIP-FDN'!$H$8:$H$279, MATCH(1, ('WIP-FDN'!$B$8:$B$279=B232)*1, 0)) = "", "", INDEX('WIP-FDN'!$H$8:$H$279, MATCH(1, ('WIP-FDN'!$B$8:$B$279=B232)*1, 0))), "")</f>
        <v/>
      </c>
      <c r="AA232" s="29" t="str">
        <f t="array" ref="AA232">IF((AC232&lt;&gt;"")*(AD232=""), "WIP", IF((AC232&lt;&gt;"")*(AD232&lt;&gt;""), "Completed", ""))</f>
        <v/>
      </c>
      <c r="AB232" s="9" t="str" cm="1">
        <f t="array" ref="AB232">IFERROR(INDEX('WIP-FDN'!$N$8:$N$279, MATCH(1, ('WIP-FDN'!$B$8:$B$279='Master Sheet '!B232)*1, 0)), "")</f>
        <v/>
      </c>
      <c r="AC232" s="81" t="str" cm="1">
        <f t="array" ref="AC232">IFERROR(IF(INDEX('WIP-FDN'!$L$8:$L$279, MATCH(1, ('WIP-FDN'!$B$8:$B$279=B232)*1, 0)) = "", "", INDEX('WIP-FDN'!$L$8:$L$279, MATCH(1, ('WIP-FDN'!$B$8:$B$279=B232)*1, 0))), "")</f>
        <v/>
      </c>
      <c r="AD232" s="81" t="str" cm="1">
        <f t="array" ref="AD232">IFERROR(IF(INDEX('WIP-FDN'!$M$8:$M$279, MATCH(1, ('WIP-FDN'!$B$8:$B$279=B232)*1, 0)) = "", "", INDEX('WIP-FDN'!$M$8:$M$279, MATCH(1, ('WIP-FDN'!$B$8:$B$279=B232)*1, 0))), "")</f>
        <v/>
      </c>
      <c r="AE232" s="9" t="str">
        <f t="shared" si="15"/>
        <v/>
      </c>
      <c r="AF232" s="9" t="str">
        <f>IFERROR(INDEX('WIP-ERC'!$E$8:$E$275,MATCH(B232, 'WIP-ERC'!$B$8:$B$275,0)),"")</f>
        <v/>
      </c>
      <c r="AG232" s="81" t="str">
        <f>IFERROR(IF(INDEX('WIP-ERC'!$G$8:$G$275,MATCH(B232,'WIP-ERC'!$B$8:$B$275,0))="","",(INDEX('WIP-ERC'!$G$8:$G$275,MATCH(B232,'WIP-ERC'!$B$8:$B$275,0)))),"")</f>
        <v/>
      </c>
      <c r="AH232" s="81" t="str">
        <f>IFERROR(IF(INDEX('WIP-ERC'!$H$8:$H$275,MATCH(B232,'WIP-ERC'!$B$8:$B$275,0))="","",(INDEX('WIP-ERC'!$H$8:$H$275,MATCH(B232,'WIP-ERC'!$B$8:$B$275,0)))),"")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50" t="str">
        <f t="shared" si="14"/>
        <v>D(30-45)+00_1RC</v>
      </c>
      <c r="BE232" s="334"/>
      <c r="BF232" s="334"/>
      <c r="BG232" s="334"/>
      <c r="BI232" s="9" t="str">
        <f>IFERROR(INDEX('WIP-FDN'!$D$8:$D$279,MATCH(B232, 'WIP-FDN'!$B$8:$B$279,0)),"")</f>
        <v/>
      </c>
      <c r="BJ232" s="34" t="str">
        <v/>
      </c>
      <c r="BK232" s="34"/>
    </row>
    <row r="233" spans="1:63" s="93" customFormat="1" ht="35" x14ac:dyDescent="0.35">
      <c r="A233" s="347">
        <f t="shared" si="16"/>
        <v>214</v>
      </c>
      <c r="B233" s="30" t="s">
        <v>473</v>
      </c>
      <c r="C233" s="30" t="s">
        <v>823</v>
      </c>
      <c r="D233" s="56" t="s">
        <v>818</v>
      </c>
      <c r="E233" s="97">
        <v>255.8</v>
      </c>
      <c r="F233" s="97">
        <v>255.8</v>
      </c>
      <c r="G233" s="26" t="str">
        <f>IFERROR(INDEX('WIP-FDN'!$D$8:$D$279,MATCH('Master Sheet '!B233, 'WIP-FDN'!$B$8:$B$279,0)),"")</f>
        <v>SANDY FS  &amp; Boulder Soiling</v>
      </c>
      <c r="H233" s="30">
        <v>1</v>
      </c>
      <c r="I233" s="27"/>
      <c r="J233" s="30"/>
      <c r="K233" s="30"/>
      <c r="L233" s="30"/>
      <c r="M233" s="26" t="s">
        <v>53</v>
      </c>
      <c r="N233" s="27" t="s">
        <v>172</v>
      </c>
      <c r="O233" s="94" t="s">
        <v>1109</v>
      </c>
      <c r="P233" s="26" t="s">
        <v>53</v>
      </c>
      <c r="Q233" s="27" t="s">
        <v>172</v>
      </c>
      <c r="R233" s="94" t="s">
        <v>1109</v>
      </c>
      <c r="S233" s="359" t="s">
        <v>53</v>
      </c>
      <c r="T233" s="27" t="s">
        <v>172</v>
      </c>
      <c r="U233" s="361" t="s">
        <v>1128</v>
      </c>
      <c r="V233" s="34"/>
      <c r="W233" s="29" t="str">
        <f t="array" ref="W233">IF((Y233&lt;&gt;"")*(Z233=""), "WIP", IF((Y233&lt;&gt;"")*(Z233&lt;&gt;""), "Completed", ""))</f>
        <v>Completed</v>
      </c>
      <c r="X233" s="9" t="str" cm="1">
        <f t="array" ref="X233">IFERROR(INDEX('WIP-FDN'!$E$8:$E$279, MATCH(1, ('WIP-FDN'!$B$8:$B$279='Master Sheet '!B233)*1, 0)), "")</f>
        <v>Mohar Ali-1</v>
      </c>
      <c r="Y233" s="81" cm="1">
        <f t="array" ref="Y233">IFERROR(IF(INDEX('WIP-FDN'!$G$8:$G$279, MATCH(1, ('WIP-FDN'!$B$8:$B$279=B233)*1, 0)) = "", "", INDEX('WIP-FDN'!$G$8:$G$279, MATCH(1, ('WIP-FDN'!$B$8:$B$279=B233)*1, 0))), "")</f>
        <v>46098</v>
      </c>
      <c r="Z233" s="81" cm="1">
        <f t="array" ref="Z233">IFERROR(IF(INDEX('WIP-FDN'!$H$8:$H$279, MATCH(1, ('WIP-FDN'!$B$8:$B$279=B233)*1, 0)) = "", "", INDEX('WIP-FDN'!$H$8:$H$279, MATCH(1, ('WIP-FDN'!$B$8:$B$279=B233)*1, 0))), "")</f>
        <v>46131</v>
      </c>
      <c r="AA233" s="29" t="str">
        <f t="array" ref="AA233">IF((AC233&lt;&gt;"")*(AD233=""), "WIP", IF((AC233&lt;&gt;"")*(AD233&lt;&gt;""), "Completed", ""))</f>
        <v/>
      </c>
      <c r="AB233" s="9" cm="1">
        <f t="array" ref="AB233">IFERROR(INDEX('WIP-FDN'!$N$8:$N$279, MATCH(1, ('WIP-FDN'!$B$8:$B$279='Master Sheet '!B233)*1, 0)), "")</f>
        <v>0</v>
      </c>
      <c r="AC233" s="81" t="str" cm="1">
        <f t="array" ref="AC233">IFERROR(IF(INDEX('WIP-FDN'!$L$8:$L$279, MATCH(1, ('WIP-FDN'!$B$8:$B$279=B233)*1, 0)) = "", "", INDEX('WIP-FDN'!$L$8:$L$279, MATCH(1, ('WIP-FDN'!$B$8:$B$279=B233)*1, 0))), "")</f>
        <v/>
      </c>
      <c r="AD233" s="81" t="str" cm="1">
        <f t="array" ref="AD233">IFERROR(IF(INDEX('WIP-FDN'!$M$8:$M$279, MATCH(1, ('WIP-FDN'!$B$8:$B$279=B233)*1, 0)) = "", "", INDEX('WIP-FDN'!$M$8:$M$279, MATCH(1, ('WIP-FDN'!$B$8:$B$279=B233)*1, 0))), "")</f>
        <v/>
      </c>
      <c r="AE233" s="9" t="str">
        <f t="shared" si="15"/>
        <v/>
      </c>
      <c r="AF233" s="9" t="str">
        <f>IFERROR(INDEX('WIP-ERC'!$E$8:$E$275,MATCH(B233, 'WIP-ERC'!$B$8:$B$275,0)),"")</f>
        <v/>
      </c>
      <c r="AG233" s="81" t="str">
        <f>IFERROR(IF(INDEX('WIP-ERC'!$G$8:$G$275,MATCH(B233,'WIP-ERC'!$B$8:$B$275,0))="","",(INDEX('WIP-ERC'!$G$8:$G$275,MATCH(B233,'WIP-ERC'!$B$8:$B$275,0)))),"")</f>
        <v/>
      </c>
      <c r="AH233" s="81" t="str">
        <f>IFERROR(IF(INDEX('WIP-ERC'!$H$8:$H$275,MATCH(B233,'WIP-ERC'!$B$8:$B$275,0))="","",(INDEX('WIP-ERC'!$H$8:$H$275,MATCH(B233,'WIP-ERC'!$B$8:$B$275,0)))),"")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50" t="str">
        <f t="shared" si="14"/>
        <v>A(00-02)+00_1RC</v>
      </c>
      <c r="BE233" s="334"/>
      <c r="BF233" s="334"/>
      <c r="BG233" s="334"/>
      <c r="BI233" s="9" t="str">
        <f>IFERROR(INDEX('WIP-FDN'!$D$8:$D$279,MATCH(B233, 'WIP-FDN'!$B$8:$B$279,0)),"")</f>
        <v>SANDY FS  &amp; Boulder Soiling</v>
      </c>
      <c r="BJ233" s="34" t="str">
        <v/>
      </c>
      <c r="BK233" s="34"/>
    </row>
    <row r="234" spans="1:63" s="93" customFormat="1" ht="17.5" x14ac:dyDescent="0.35">
      <c r="A234" s="347">
        <f t="shared" si="16"/>
        <v>215</v>
      </c>
      <c r="B234" s="30" t="s">
        <v>1062</v>
      </c>
      <c r="C234" s="30" t="s">
        <v>820</v>
      </c>
      <c r="D234" s="56" t="s">
        <v>1255</v>
      </c>
      <c r="E234" s="97">
        <v>252.2</v>
      </c>
      <c r="F234" s="97">
        <v>252.2</v>
      </c>
      <c r="G234" s="26" t="str">
        <f>IFERROR(INDEX('WIP-FDN'!$D$8:$D$279,MATCH('Master Sheet '!B234, 'WIP-FDN'!$B$8:$B$279,0)),"")</f>
        <v>SANDY PS</v>
      </c>
      <c r="H234" s="30"/>
      <c r="I234" s="27"/>
      <c r="J234" s="30"/>
      <c r="K234" s="30"/>
      <c r="L234" s="30"/>
      <c r="M234" s="26" t="s">
        <v>53</v>
      </c>
      <c r="N234" s="27" t="s">
        <v>172</v>
      </c>
      <c r="O234" s="94" t="s">
        <v>1109</v>
      </c>
      <c r="P234" s="26" t="s">
        <v>53</v>
      </c>
      <c r="Q234" s="27" t="s">
        <v>172</v>
      </c>
      <c r="R234" s="94" t="s">
        <v>1109</v>
      </c>
      <c r="S234" s="359" t="s">
        <v>53</v>
      </c>
      <c r="T234" s="27" t="s">
        <v>172</v>
      </c>
      <c r="U234" s="361" t="s">
        <v>1128</v>
      </c>
      <c r="V234" s="34"/>
      <c r="W234" s="29" t="str">
        <f t="array" ref="W234">IF((Y234&lt;&gt;"")*(Z234=""), "WIP", IF((Y234&lt;&gt;"")*(Z234&lt;&gt;""), "Completed", ""))</f>
        <v>Completed</v>
      </c>
      <c r="X234" s="9" t="str" cm="1">
        <f t="array" ref="X234">IFERROR(INDEX('WIP-FDN'!$E$8:$E$279, MATCH(1, ('WIP-FDN'!$B$8:$B$279='Master Sheet '!B234)*1, 0)), "")</f>
        <v>Sanjay Talukdar</v>
      </c>
      <c r="Y234" s="81" cm="1">
        <f t="array" ref="Y234">IFERROR(IF(INDEX('WIP-FDN'!$G$8:$G$279, MATCH(1, ('WIP-FDN'!$B$8:$B$279=B234)*1, 0)) = "", "", INDEX('WIP-FDN'!$G$8:$G$279, MATCH(1, ('WIP-FDN'!$B$8:$B$279=B234)*1, 0))), "")</f>
        <v>45962</v>
      </c>
      <c r="Z234" s="81" cm="1">
        <f t="array" ref="Z234">IFERROR(IF(INDEX('WIP-FDN'!$H$8:$H$279, MATCH(1, ('WIP-FDN'!$B$8:$B$279=B234)*1, 0)) = "", "", INDEX('WIP-FDN'!$H$8:$H$279, MATCH(1, ('WIP-FDN'!$B$8:$B$279=B234)*1, 0))), "")</f>
        <v>46003</v>
      </c>
      <c r="AA234" s="29" t="str">
        <f t="array" ref="AA234">IF((AC234&lt;&gt;"")*(AD234=""), "WIP", IF((AC234&lt;&gt;"")*(AD234&lt;&gt;""), "Completed", ""))</f>
        <v>Completed</v>
      </c>
      <c r="AB234" s="9" t="str" cm="1">
        <f t="array" ref="AB234">IFERROR(INDEX('WIP-FDN'!$N$8:$N$279, MATCH(1, ('WIP-FDN'!$B$8:$B$279='Master Sheet '!B234)*1, 0)), "")</f>
        <v>Sanjay Talukdar</v>
      </c>
      <c r="AC234" s="81" cm="1">
        <f t="array" ref="AC234">IFERROR(IF(INDEX('WIP-FDN'!$L$8:$L$279, MATCH(1, ('WIP-FDN'!$B$8:$B$279=B234)*1, 0)) = "", "", INDEX('WIP-FDN'!$L$8:$L$279, MATCH(1, ('WIP-FDN'!$B$8:$B$279=B234)*1, 0))), "")</f>
        <v>46027</v>
      </c>
      <c r="AD234" s="81" cm="1">
        <f t="array" ref="AD234">IFERROR(IF(INDEX('WIP-FDN'!$M$8:$M$279, MATCH(1, ('WIP-FDN'!$B$8:$B$279=B234)*1, 0)) = "", "", INDEX('WIP-FDN'!$M$8:$M$279, MATCH(1, ('WIP-FDN'!$B$8:$B$279=B234)*1, 0))), "")</f>
        <v>46027</v>
      </c>
      <c r="AE234" s="9" t="str">
        <f t="shared" si="15"/>
        <v/>
      </c>
      <c r="AF234" s="9" t="str">
        <f>IFERROR(INDEX('WIP-ERC'!$E$8:$E$275,MATCH(B234, 'WIP-ERC'!$B$8:$B$275,0)),"")</f>
        <v/>
      </c>
      <c r="AG234" s="81" t="str">
        <f>IFERROR(IF(INDEX('WIP-ERC'!$G$8:$G$275,MATCH(B234,'WIP-ERC'!$B$8:$B$275,0))="","",(INDEX('WIP-ERC'!$G$8:$G$275,MATCH(B234,'WIP-ERC'!$B$8:$B$275,0)))),"")</f>
        <v/>
      </c>
      <c r="AH234" s="81" t="str">
        <f>IFERROR(IF(INDEX('WIP-ERC'!$H$8:$H$275,MATCH(B234,'WIP-ERC'!$B$8:$B$275,0))="","",(INDEX('WIP-ERC'!$H$8:$H$275,MATCH(B234,'WIP-ERC'!$B$8:$B$275,0)))),"")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50" t="str">
        <f t="shared" si="14"/>
        <v>D(45-60)+00</v>
      </c>
      <c r="BE234" s="334"/>
      <c r="BF234" s="334"/>
      <c r="BG234" s="334"/>
      <c r="BI234" s="9" t="str">
        <f>IFERROR(INDEX('WIP-FDN'!$D$8:$D$279,MATCH(B234, 'WIP-FDN'!$B$8:$B$279,0)),"")</f>
        <v>SANDY PS</v>
      </c>
      <c r="BJ234" s="34" t="str">
        <v/>
      </c>
      <c r="BK234" s="34"/>
    </row>
    <row r="235" spans="1:63" s="93" customFormat="1" ht="17.5" x14ac:dyDescent="0.35">
      <c r="A235" s="347">
        <f t="shared" si="16"/>
        <v>216</v>
      </c>
      <c r="B235" s="30" t="s">
        <v>1063</v>
      </c>
      <c r="C235" s="30" t="s">
        <v>897</v>
      </c>
      <c r="D235" s="56" t="s">
        <v>1256</v>
      </c>
      <c r="E235" s="97">
        <v>434.6</v>
      </c>
      <c r="F235" s="97">
        <v>434.6</v>
      </c>
      <c r="G235" s="26" t="str">
        <f>IFERROR(INDEX('WIP-FDN'!$D$8:$D$279,MATCH('Master Sheet '!B235, 'WIP-FDN'!$B$8:$B$279,0)),"")</f>
        <v>SANDY PS</v>
      </c>
      <c r="H235" s="30"/>
      <c r="I235" s="27"/>
      <c r="J235" s="30"/>
      <c r="K235" s="30"/>
      <c r="L235" s="30"/>
      <c r="M235" s="26" t="s">
        <v>53</v>
      </c>
      <c r="N235" s="27" t="s">
        <v>172</v>
      </c>
      <c r="O235" s="94" t="s">
        <v>1109</v>
      </c>
      <c r="P235" s="26" t="s">
        <v>53</v>
      </c>
      <c r="Q235" s="27" t="s">
        <v>172</v>
      </c>
      <c r="R235" s="94" t="s">
        <v>1109</v>
      </c>
      <c r="S235" s="359" t="s">
        <v>53</v>
      </c>
      <c r="T235" s="27" t="s">
        <v>172</v>
      </c>
      <c r="U235" s="361" t="s">
        <v>1128</v>
      </c>
      <c r="V235" s="34"/>
      <c r="W235" s="29" t="str">
        <f t="array" ref="W235">IF((Y235&lt;&gt;"")*(Z235=""), "WIP", IF((Y235&lt;&gt;"")*(Z235&lt;&gt;""), "Completed", ""))</f>
        <v>Completed</v>
      </c>
      <c r="X235" s="9" t="str" cm="1">
        <f t="array" ref="X235">IFERROR(INDEX('WIP-FDN'!$E$8:$E$279, MATCH(1, ('WIP-FDN'!$B$8:$B$279='Master Sheet '!B235)*1, 0)), "")</f>
        <v>Sanjay Talukdar</v>
      </c>
      <c r="Y235" s="81" cm="1">
        <f t="array" ref="Y235">IFERROR(IF(INDEX('WIP-FDN'!$G$8:$G$279, MATCH(1, ('WIP-FDN'!$B$8:$B$279=B235)*1, 0)) = "", "", INDEX('WIP-FDN'!$G$8:$G$279, MATCH(1, ('WIP-FDN'!$B$8:$B$279=B235)*1, 0))), "")</f>
        <v>45962</v>
      </c>
      <c r="Z235" s="81" cm="1">
        <f t="array" ref="Z235">IFERROR(IF(INDEX('WIP-FDN'!$H$8:$H$279, MATCH(1, ('WIP-FDN'!$B$8:$B$279=B235)*1, 0)) = "", "", INDEX('WIP-FDN'!$H$8:$H$279, MATCH(1, ('WIP-FDN'!$B$8:$B$279=B235)*1, 0))), "")</f>
        <v>45991</v>
      </c>
      <c r="AA235" s="29" t="str">
        <f t="array" ref="AA235">IF((AC235&lt;&gt;"")*(AD235=""), "WIP", IF((AC235&lt;&gt;"")*(AD235&lt;&gt;""), "Completed", ""))</f>
        <v>Completed</v>
      </c>
      <c r="AB235" s="9" t="str" cm="1">
        <f t="array" ref="AB235">IFERROR(INDEX('WIP-FDN'!$N$8:$N$279, MATCH(1, ('WIP-FDN'!$B$8:$B$279='Master Sheet '!B235)*1, 0)), "")</f>
        <v>SANJAY TALUKDAR</v>
      </c>
      <c r="AC235" s="81" cm="1">
        <f t="array" ref="AC235">IFERROR(IF(INDEX('WIP-FDN'!$L$8:$L$279, MATCH(1, ('WIP-FDN'!$B$8:$B$279=B235)*1, 0)) = "", "", INDEX('WIP-FDN'!$L$8:$L$279, MATCH(1, ('WIP-FDN'!$B$8:$B$279=B235)*1, 0))), "")</f>
        <v>46027</v>
      </c>
      <c r="AD235" s="81" cm="1">
        <f t="array" ref="AD235">IFERROR(IF(INDEX('WIP-FDN'!$M$8:$M$279, MATCH(1, ('WIP-FDN'!$B$8:$B$279=B235)*1, 0)) = "", "", INDEX('WIP-FDN'!$M$8:$M$279, MATCH(1, ('WIP-FDN'!$B$8:$B$279=B235)*1, 0))), "")</f>
        <v>46027</v>
      </c>
      <c r="AE235" s="9" t="str">
        <f t="shared" si="15"/>
        <v/>
      </c>
      <c r="AF235" s="9" t="str">
        <f>IFERROR(INDEX('WIP-ERC'!$E$8:$E$275,MATCH(B235, 'WIP-ERC'!$B$8:$B$275,0)),"")</f>
        <v/>
      </c>
      <c r="AG235" s="81" t="str">
        <f>IFERROR(IF(INDEX('WIP-ERC'!$G$8:$G$275,MATCH(B235,'WIP-ERC'!$B$8:$B$275,0))="","",(INDEX('WIP-ERC'!$G$8:$G$275,MATCH(B235,'WIP-ERC'!$B$8:$B$275,0)))),"")</f>
        <v/>
      </c>
      <c r="AH235" s="81" t="str">
        <f>IFERROR(IF(INDEX('WIP-ERC'!$H$8:$H$275,MATCH(B235,'WIP-ERC'!$B$8:$B$275,0))="","",(INDEX('WIP-ERC'!$H$8:$H$275,MATCH(B235,'WIP-ERC'!$B$8:$B$275,0)))),"")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50" t="str">
        <f t="shared" si="14"/>
        <v>D(45-60)+06</v>
      </c>
      <c r="BE235" s="334"/>
      <c r="BF235" s="334"/>
      <c r="BG235" s="334"/>
      <c r="BI235" s="9" t="str">
        <f>IFERROR(INDEX('WIP-FDN'!$D$8:$D$279,MATCH(B235, 'WIP-FDN'!$B$8:$B$279,0)),"")</f>
        <v>SANDY PS</v>
      </c>
      <c r="BJ235" s="34" t="str">
        <v/>
      </c>
      <c r="BK235" s="34"/>
    </row>
    <row r="236" spans="1:63" s="93" customFormat="1" ht="17.5" x14ac:dyDescent="0.35">
      <c r="A236" s="347">
        <f t="shared" si="16"/>
        <v>217</v>
      </c>
      <c r="B236" s="30" t="s">
        <v>1064</v>
      </c>
      <c r="C236" s="30" t="s">
        <v>1008</v>
      </c>
      <c r="D236" s="56" t="s">
        <v>1257</v>
      </c>
      <c r="E236" s="97">
        <v>351.7</v>
      </c>
      <c r="F236" s="97">
        <v>351.7</v>
      </c>
      <c r="G236" s="26" t="str">
        <f>IFERROR(INDEX('WIP-FDN'!$D$8:$D$279,MATCH('Master Sheet '!B236, 'WIP-FDN'!$B$8:$B$279,0)),"")</f>
        <v>SANDY WET</v>
      </c>
      <c r="H236" s="30"/>
      <c r="I236" s="27"/>
      <c r="J236" s="30"/>
      <c r="K236" s="30"/>
      <c r="L236" s="30"/>
      <c r="M236" s="26" t="s">
        <v>53</v>
      </c>
      <c r="N236" s="27" t="s">
        <v>172</v>
      </c>
      <c r="O236" s="94" t="s">
        <v>1109</v>
      </c>
      <c r="P236" s="26" t="s">
        <v>53</v>
      </c>
      <c r="Q236" s="27" t="s">
        <v>172</v>
      </c>
      <c r="R236" s="94" t="s">
        <v>1109</v>
      </c>
      <c r="S236" s="359" t="s">
        <v>53</v>
      </c>
      <c r="T236" s="27" t="s">
        <v>172</v>
      </c>
      <c r="U236" s="361" t="s">
        <v>1128</v>
      </c>
      <c r="V236" s="34"/>
      <c r="W236" s="29" t="str">
        <f t="array" ref="W236">IF((Y236&lt;&gt;"")*(Z236=""), "WIP", IF((Y236&lt;&gt;"")*(Z236&lt;&gt;""), "Completed", ""))</f>
        <v>Completed</v>
      </c>
      <c r="X236" s="9" t="str" cm="1">
        <f t="array" ref="X236">IFERROR(INDEX('WIP-FDN'!$E$8:$E$279, MATCH(1, ('WIP-FDN'!$B$8:$B$279='Master Sheet '!B236)*1, 0)), "")</f>
        <v>Sanjay Talukdar-2</v>
      </c>
      <c r="Y236" s="81" cm="1">
        <f t="array" ref="Y236">IFERROR(IF(INDEX('WIP-FDN'!$G$8:$G$279, MATCH(1, ('WIP-FDN'!$B$8:$B$279=B236)*1, 0)) = "", "", INDEX('WIP-FDN'!$G$8:$G$279, MATCH(1, ('WIP-FDN'!$B$8:$B$279=B236)*1, 0))), "")</f>
        <v>46018</v>
      </c>
      <c r="Z236" s="81" cm="1">
        <f t="array" ref="Z236">IFERROR(IF(INDEX('WIP-FDN'!$H$8:$H$279, MATCH(1, ('WIP-FDN'!$B$8:$B$279=B236)*1, 0)) = "", "", INDEX('WIP-FDN'!$H$8:$H$279, MATCH(1, ('WIP-FDN'!$B$8:$B$279=B236)*1, 0))), "")</f>
        <v>46035</v>
      </c>
      <c r="AA236" s="29" t="str">
        <f t="array" ref="AA236">IF((AC236&lt;&gt;"")*(AD236=""), "WIP", IF((AC236&lt;&gt;"")*(AD236&lt;&gt;""), "Completed", ""))</f>
        <v>Completed</v>
      </c>
      <c r="AB236" s="9" t="str" cm="1">
        <f t="array" ref="AB236">IFERROR(INDEX('WIP-FDN'!$N$8:$N$279, MATCH(1, ('WIP-FDN'!$B$8:$B$279='Master Sheet '!B236)*1, 0)), "")</f>
        <v>Sanjay Talukdar-2</v>
      </c>
      <c r="AC236" s="81" cm="1">
        <f t="array" ref="AC236">IFERROR(IF(INDEX('WIP-FDN'!$L$8:$L$279, MATCH(1, ('WIP-FDN'!$B$8:$B$279=B236)*1, 0)) = "", "", INDEX('WIP-FDN'!$L$8:$L$279, MATCH(1, ('WIP-FDN'!$B$8:$B$279=B236)*1, 0))), "")</f>
        <v>46033</v>
      </c>
      <c r="AD236" s="81" cm="1">
        <f t="array" ref="AD236">IFERROR(IF(INDEX('WIP-FDN'!$M$8:$M$279, MATCH(1, ('WIP-FDN'!$B$8:$B$279=B236)*1, 0)) = "", "", INDEX('WIP-FDN'!$M$8:$M$279, MATCH(1, ('WIP-FDN'!$B$8:$B$279=B236)*1, 0))), "")</f>
        <v>46033</v>
      </c>
      <c r="AE236" s="9" t="str">
        <f t="shared" si="15"/>
        <v/>
      </c>
      <c r="AF236" s="9" t="str">
        <f>IFERROR(INDEX('WIP-ERC'!$E$8:$E$275,MATCH(B236, 'WIP-ERC'!$B$8:$B$275,0)),"")</f>
        <v/>
      </c>
      <c r="AG236" s="81" t="str">
        <f>IFERROR(IF(INDEX('WIP-ERC'!$G$8:$G$275,MATCH(B236,'WIP-ERC'!$B$8:$B$275,0))="","",(INDEX('WIP-ERC'!$G$8:$G$275,MATCH(B236,'WIP-ERC'!$B$8:$B$275,0)))),"")</f>
        <v/>
      </c>
      <c r="AH236" s="81" t="str">
        <f>IFERROR(IF(INDEX('WIP-ERC'!$H$8:$H$275,MATCH(B236,'WIP-ERC'!$B$8:$B$275,0))="","",(INDEX('WIP-ERC'!$H$8:$H$275,MATCH(B236,'WIP-ERC'!$B$8:$B$275,0)))),"")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50" t="str">
        <f t="shared" si="14"/>
        <v>D(30-45)+06</v>
      </c>
      <c r="BE236" s="334"/>
      <c r="BF236" s="334"/>
      <c r="BG236" s="334"/>
      <c r="BI236" s="9" t="str">
        <f>IFERROR(INDEX('WIP-FDN'!$D$8:$D$279,MATCH(B236, 'WIP-FDN'!$B$8:$B$279,0)),"")</f>
        <v>SANDY WET</v>
      </c>
      <c r="BJ236" s="34" t="str">
        <v/>
      </c>
      <c r="BK236" s="34"/>
    </row>
    <row r="237" spans="1:63" s="93" customFormat="1" ht="17.5" x14ac:dyDescent="0.35">
      <c r="A237" s="347">
        <f t="shared" si="16"/>
        <v>218</v>
      </c>
      <c r="B237" s="30" t="s">
        <v>1065</v>
      </c>
      <c r="C237" s="30" t="s">
        <v>912</v>
      </c>
      <c r="D237" s="56" t="s">
        <v>1066</v>
      </c>
      <c r="E237" s="97">
        <v>380.9</v>
      </c>
      <c r="F237" s="97">
        <v>380.9</v>
      </c>
      <c r="G237" s="26" t="str">
        <f>IFERROR(INDEX('WIP-FDN'!$D$8:$D$279,MATCH('Master Sheet '!B237, 'WIP-FDN'!$B$8:$B$279,0)),"")</f>
        <v>WET</v>
      </c>
      <c r="H237" s="30"/>
      <c r="I237" s="27"/>
      <c r="J237" s="30"/>
      <c r="K237" s="30"/>
      <c r="L237" s="30"/>
      <c r="M237" s="26" t="s">
        <v>53</v>
      </c>
      <c r="N237" s="27" t="s">
        <v>172</v>
      </c>
      <c r="O237" s="94" t="s">
        <v>1109</v>
      </c>
      <c r="P237" s="26" t="s">
        <v>53</v>
      </c>
      <c r="Q237" s="27" t="s">
        <v>172</v>
      </c>
      <c r="R237" s="94" t="s">
        <v>1109</v>
      </c>
      <c r="S237" s="359" t="s">
        <v>53</v>
      </c>
      <c r="T237" s="27" t="s">
        <v>172</v>
      </c>
      <c r="U237" s="361" t="s">
        <v>1128</v>
      </c>
      <c r="V237" s="34"/>
      <c r="W237" s="29" t="str">
        <f t="array" ref="W237">IF((Y237&lt;&gt;"")*(Z237=""), "WIP", IF((Y237&lt;&gt;"")*(Z237&lt;&gt;""), "Completed", ""))</f>
        <v>Completed</v>
      </c>
      <c r="X237" s="9" t="str" cm="1">
        <f t="array" ref="X237">IFERROR(INDEX('WIP-FDN'!$E$8:$E$279, MATCH(1, ('WIP-FDN'!$B$8:$B$279='Master Sheet '!B237)*1, 0)), "")</f>
        <v>Sanjay Talukdar</v>
      </c>
      <c r="Y237" s="81" cm="1">
        <f t="array" ref="Y237">IFERROR(IF(INDEX('WIP-FDN'!$G$8:$G$279, MATCH(1, ('WIP-FDN'!$B$8:$B$279=B237)*1, 0)) = "", "", INDEX('WIP-FDN'!$G$8:$G$279, MATCH(1, ('WIP-FDN'!$B$8:$B$279=B237)*1, 0))), "")</f>
        <v>45994</v>
      </c>
      <c r="Z237" s="81" cm="1">
        <f t="array" ref="Z237">IFERROR(IF(INDEX('WIP-FDN'!$H$8:$H$279, MATCH(1, ('WIP-FDN'!$B$8:$B$279=B237)*1, 0)) = "", "", INDEX('WIP-FDN'!$H$8:$H$279, MATCH(1, ('WIP-FDN'!$B$8:$B$279=B237)*1, 0))), "")</f>
        <v>46003</v>
      </c>
      <c r="AA237" s="29" t="str">
        <f t="array" ref="AA237">IF((AC237&lt;&gt;"")*(AD237=""), "WIP", IF((AC237&lt;&gt;"")*(AD237&lt;&gt;""), "Completed", ""))</f>
        <v>Completed</v>
      </c>
      <c r="AB237" s="9" t="str" cm="1">
        <f t="array" ref="AB237">IFERROR(INDEX('WIP-FDN'!$N$8:$N$279, MATCH(1, ('WIP-FDN'!$B$8:$B$279='Master Sheet '!B237)*1, 0)), "")</f>
        <v>SANJAY TALUKDAR</v>
      </c>
      <c r="AC237" s="81" cm="1">
        <f t="array" ref="AC237">IFERROR(IF(INDEX('WIP-FDN'!$L$8:$L$279, MATCH(1, ('WIP-FDN'!$B$8:$B$279=B237)*1, 0)) = "", "", INDEX('WIP-FDN'!$L$8:$L$279, MATCH(1, ('WIP-FDN'!$B$8:$B$279=B237)*1, 0))), "")</f>
        <v>46028</v>
      </c>
      <c r="AD237" s="81" cm="1">
        <f t="array" ref="AD237">IFERROR(IF(INDEX('WIP-FDN'!$M$8:$M$279, MATCH(1, ('WIP-FDN'!$B$8:$B$279=B237)*1, 0)) = "", "", INDEX('WIP-FDN'!$M$8:$M$279, MATCH(1, ('WIP-FDN'!$B$8:$B$279=B237)*1, 0))), "")</f>
        <v>46028</v>
      </c>
      <c r="AE237" s="9" t="str">
        <f t="shared" si="15"/>
        <v/>
      </c>
      <c r="AF237" s="9" t="str">
        <f>IFERROR(INDEX('WIP-ERC'!$E$8:$E$275,MATCH(B237, 'WIP-ERC'!$B$8:$B$275,0)),"")</f>
        <v/>
      </c>
      <c r="AG237" s="81" t="str">
        <f>IFERROR(IF(INDEX('WIP-ERC'!$G$8:$G$275,MATCH(B237,'WIP-ERC'!$B$8:$B$275,0))="","",(INDEX('WIP-ERC'!$G$8:$G$275,MATCH(B237,'WIP-ERC'!$B$8:$B$275,0)))),"")</f>
        <v/>
      </c>
      <c r="AH237" s="81" t="str">
        <f>IFERROR(IF(INDEX('WIP-ERC'!$H$8:$H$275,MATCH(B237,'WIP-ERC'!$B$8:$B$275,0))="","",(INDEX('WIP-ERC'!$H$8:$H$275,MATCH(B237,'WIP-ERC'!$B$8:$B$275,0)))),"")</f>
        <v/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50" t="str">
        <f t="shared" si="14"/>
        <v>C(15-22)+00</v>
      </c>
      <c r="BE237" s="334"/>
      <c r="BF237" s="334"/>
      <c r="BG237" s="334"/>
      <c r="BI237" s="9" t="str">
        <f>IFERROR(INDEX('WIP-FDN'!$D$8:$D$279,MATCH(B237, 'WIP-FDN'!$B$8:$B$279,0)),"")</f>
        <v>WET</v>
      </c>
      <c r="BJ237" s="34" t="str">
        <v/>
      </c>
      <c r="BK237" s="34"/>
    </row>
    <row r="238" spans="1:63" s="93" customFormat="1" ht="17.5" x14ac:dyDescent="0.35">
      <c r="A238" s="347">
        <f t="shared" si="16"/>
        <v>219</v>
      </c>
      <c r="B238" s="30" t="s">
        <v>494</v>
      </c>
      <c r="C238" s="30" t="s">
        <v>838</v>
      </c>
      <c r="D238" s="56" t="s">
        <v>818</v>
      </c>
      <c r="E238" s="97">
        <v>408.2</v>
      </c>
      <c r="F238" s="97">
        <v>408.2</v>
      </c>
      <c r="G238" s="26" t="str">
        <f>IFERROR(INDEX('WIP-FDN'!$D$8:$D$279,MATCH('Master Sheet '!B238, 'WIP-FDN'!$B$8:$B$279,0)),"")</f>
        <v>WET</v>
      </c>
      <c r="H238" s="30"/>
      <c r="I238" s="27"/>
      <c r="J238" s="30"/>
      <c r="K238" s="30"/>
      <c r="L238" s="30"/>
      <c r="M238" s="26" t="s">
        <v>53</v>
      </c>
      <c r="N238" s="27" t="s">
        <v>172</v>
      </c>
      <c r="O238" s="94" t="s">
        <v>1109</v>
      </c>
      <c r="P238" s="26" t="s">
        <v>53</v>
      </c>
      <c r="Q238" s="27" t="s">
        <v>172</v>
      </c>
      <c r="R238" s="94" t="s">
        <v>1109</v>
      </c>
      <c r="S238" s="359" t="s">
        <v>53</v>
      </c>
      <c r="T238" s="27" t="s">
        <v>172</v>
      </c>
      <c r="U238" s="361" t="s">
        <v>1128</v>
      </c>
      <c r="V238" s="34"/>
      <c r="W238" s="29" t="str">
        <f t="array" ref="W238">IF((Y238&lt;&gt;"")*(Z238=""), "WIP", IF((Y238&lt;&gt;"")*(Z238&lt;&gt;""), "Completed", ""))</f>
        <v>Completed</v>
      </c>
      <c r="X238" s="9" t="str" cm="1">
        <f t="array" ref="X238">IFERROR(INDEX('WIP-FDN'!$E$8:$E$279, MATCH(1, ('WIP-FDN'!$B$8:$B$279='Master Sheet '!B238)*1, 0)), "")</f>
        <v>Sanjay Talukdar-1</v>
      </c>
      <c r="Y238" s="81" cm="1">
        <f t="array" ref="Y238">IFERROR(IF(INDEX('WIP-FDN'!$G$8:$G$279, MATCH(1, ('WIP-FDN'!$B$8:$B$279=B238)*1, 0)) = "", "", INDEX('WIP-FDN'!$G$8:$G$279, MATCH(1, ('WIP-FDN'!$B$8:$B$279=B238)*1, 0))), "")</f>
        <v>46003</v>
      </c>
      <c r="Z238" s="81" cm="1">
        <f t="array" ref="Z238">IFERROR(IF(INDEX('WIP-FDN'!$H$8:$H$279, MATCH(1, ('WIP-FDN'!$B$8:$B$279=B238)*1, 0)) = "", "", INDEX('WIP-FDN'!$H$8:$H$279, MATCH(1, ('WIP-FDN'!$B$8:$B$279=B238)*1, 0))), "")</f>
        <v>46012</v>
      </c>
      <c r="AA238" s="29" t="str">
        <f t="array" ref="AA238">IF((AC238&lt;&gt;"")*(AD238=""), "WIP", IF((AC238&lt;&gt;"")*(AD238&lt;&gt;""), "Completed", ""))</f>
        <v>Completed</v>
      </c>
      <c r="AB238" s="9" t="str" cm="1">
        <f t="array" ref="AB238">IFERROR(INDEX('WIP-FDN'!$N$8:$N$279, MATCH(1, ('WIP-FDN'!$B$8:$B$279='Master Sheet '!B238)*1, 0)), "")</f>
        <v>SANJAY TALUKDAR-1</v>
      </c>
      <c r="AC238" s="81" cm="1">
        <f t="array" ref="AC238">IFERROR(IF(INDEX('WIP-FDN'!$L$8:$L$279, MATCH(1, ('WIP-FDN'!$B$8:$B$279=B238)*1, 0)) = "", "", INDEX('WIP-FDN'!$L$8:$L$279, MATCH(1, ('WIP-FDN'!$B$8:$B$279=B238)*1, 0))), "")</f>
        <v>46028</v>
      </c>
      <c r="AD238" s="81" cm="1">
        <f t="array" ref="AD238">IFERROR(IF(INDEX('WIP-FDN'!$M$8:$M$279, MATCH(1, ('WIP-FDN'!$B$8:$B$279=B238)*1, 0)) = "", "", INDEX('WIP-FDN'!$M$8:$M$279, MATCH(1, ('WIP-FDN'!$B$8:$B$279=B238)*1, 0))), "")</f>
        <v>46028</v>
      </c>
      <c r="AE238" s="9" t="str">
        <f t="shared" si="15"/>
        <v/>
      </c>
      <c r="AF238" s="9" t="str">
        <f>IFERROR(INDEX('WIP-ERC'!$E$8:$E$275,MATCH(B238, 'WIP-ERC'!$B$8:$B$275,0)),"")</f>
        <v/>
      </c>
      <c r="AG238" s="81" t="str">
        <f>IFERROR(IF(INDEX('WIP-ERC'!$G$8:$G$275,MATCH(B238,'WIP-ERC'!$B$8:$B$275,0))="","",(INDEX('WIP-ERC'!$G$8:$G$275,MATCH(B238,'WIP-ERC'!$B$8:$B$275,0)))),"")</f>
        <v/>
      </c>
      <c r="AH238" s="81" t="str">
        <f>IFERROR(IF(INDEX('WIP-ERC'!$H$8:$H$275,MATCH(B238,'WIP-ERC'!$B$8:$B$275,0))="","",(INDEX('WIP-ERC'!$H$8:$H$275,MATCH(B238,'WIP-ERC'!$B$8:$B$275,0)))),"")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50" t="str">
        <f t="shared" si="14"/>
        <v>A(00-02)+03</v>
      </c>
      <c r="BE238" s="334"/>
      <c r="BF238" s="334"/>
      <c r="BG238" s="334"/>
      <c r="BI238" s="9" t="str">
        <f>IFERROR(INDEX('WIP-FDN'!$D$8:$D$279,MATCH(B238, 'WIP-FDN'!$B$8:$B$279,0)),"")</f>
        <v>WET</v>
      </c>
      <c r="BJ238" s="34" t="str">
        <v/>
      </c>
      <c r="BK238" s="34"/>
    </row>
    <row r="239" spans="1:63" s="93" customFormat="1" ht="17.5" x14ac:dyDescent="0.35">
      <c r="A239" s="347">
        <f t="shared" si="16"/>
        <v>220</v>
      </c>
      <c r="B239" s="30" t="s">
        <v>1067</v>
      </c>
      <c r="C239" s="30" t="s">
        <v>897</v>
      </c>
      <c r="D239" s="56" t="s">
        <v>1068</v>
      </c>
      <c r="E239" s="97">
        <v>401.7</v>
      </c>
      <c r="F239" s="97">
        <v>401.7</v>
      </c>
      <c r="G239" s="26" t="str">
        <f>IFERROR(INDEX('WIP-FDN'!$D$8:$D$279,MATCH('Master Sheet '!B239, 'WIP-FDN'!$B$8:$B$279,0)),"")</f>
        <v>WET</v>
      </c>
      <c r="H239" s="30"/>
      <c r="I239" s="27"/>
      <c r="J239" s="30"/>
      <c r="K239" s="30"/>
      <c r="L239" s="30"/>
      <c r="M239" s="26" t="s">
        <v>53</v>
      </c>
      <c r="N239" s="27" t="s">
        <v>172</v>
      </c>
      <c r="O239" s="94" t="s">
        <v>1109</v>
      </c>
      <c r="P239" s="26" t="s">
        <v>53</v>
      </c>
      <c r="Q239" s="27" t="s">
        <v>172</v>
      </c>
      <c r="R239" s="94" t="s">
        <v>1109</v>
      </c>
      <c r="S239" s="359" t="s">
        <v>53</v>
      </c>
      <c r="T239" s="27" t="s">
        <v>172</v>
      </c>
      <c r="U239" s="361" t="s">
        <v>1128</v>
      </c>
      <c r="V239" s="34"/>
      <c r="W239" s="29" t="str">
        <f t="array" ref="W239">IF((Y239&lt;&gt;"")*(Z239=""), "WIP", IF((Y239&lt;&gt;"")*(Z239&lt;&gt;""), "Completed", ""))</f>
        <v>Completed</v>
      </c>
      <c r="X239" s="9" t="str" cm="1">
        <f t="array" ref="X239">IFERROR(INDEX('WIP-FDN'!$E$8:$E$279, MATCH(1, ('WIP-FDN'!$B$8:$B$279='Master Sheet '!B239)*1, 0)), "")</f>
        <v>Sanjay Talukdar-2</v>
      </c>
      <c r="Y239" s="81" cm="1">
        <f t="array" ref="Y239">IFERROR(IF(INDEX('WIP-FDN'!$G$8:$G$279, MATCH(1, ('WIP-FDN'!$B$8:$B$279=B239)*1, 0)) = "", "", INDEX('WIP-FDN'!$G$8:$G$279, MATCH(1, ('WIP-FDN'!$B$8:$B$279=B239)*1, 0))), "")</f>
        <v>46003</v>
      </c>
      <c r="Z239" s="81" cm="1">
        <f t="array" ref="Z239">IFERROR(IF(INDEX('WIP-FDN'!$H$8:$H$279, MATCH(1, ('WIP-FDN'!$B$8:$B$279=B239)*1, 0)) = "", "", INDEX('WIP-FDN'!$H$8:$H$279, MATCH(1, ('WIP-FDN'!$B$8:$B$279=B239)*1, 0))), "")</f>
        <v>46018</v>
      </c>
      <c r="AA239" s="29" t="str">
        <f t="array" ref="AA239">IF((AC239&lt;&gt;"")*(AD239=""), "WIP", IF((AC239&lt;&gt;"")*(AD239&lt;&gt;""), "Completed", ""))</f>
        <v>Completed</v>
      </c>
      <c r="AB239" s="9" t="str" cm="1">
        <f t="array" ref="AB239">IFERROR(INDEX('WIP-FDN'!$N$8:$N$279, MATCH(1, ('WIP-FDN'!$B$8:$B$279='Master Sheet '!B239)*1, 0)), "")</f>
        <v>Sanjay Talukdar-2</v>
      </c>
      <c r="AC239" s="81" cm="1">
        <f t="array" ref="AC239">IFERROR(IF(INDEX('WIP-FDN'!$L$8:$L$279, MATCH(1, ('WIP-FDN'!$B$8:$B$279=B239)*1, 0)) = "", "", INDEX('WIP-FDN'!$L$8:$L$279, MATCH(1, ('WIP-FDN'!$B$8:$B$279=B239)*1, 0))), "")</f>
        <v>46036</v>
      </c>
      <c r="AD239" s="81" cm="1">
        <f t="array" ref="AD239">IFERROR(IF(INDEX('WIP-FDN'!$M$8:$M$279, MATCH(1, ('WIP-FDN'!$B$8:$B$279=B239)*1, 0)) = "", "", INDEX('WIP-FDN'!$M$8:$M$279, MATCH(1, ('WIP-FDN'!$B$8:$B$279=B239)*1, 0))), "")</f>
        <v>46036</v>
      </c>
      <c r="AE239" s="9" t="str">
        <f t="shared" si="15"/>
        <v/>
      </c>
      <c r="AF239" s="9" t="str">
        <f>IFERROR(INDEX('WIP-ERC'!$E$8:$E$275,MATCH(B239, 'WIP-ERC'!$B$8:$B$275,0)),"")</f>
        <v/>
      </c>
      <c r="AG239" s="81" t="str">
        <f>IFERROR(IF(INDEX('WIP-ERC'!$G$8:$G$275,MATCH(B239,'WIP-ERC'!$B$8:$B$275,0))="","",(INDEX('WIP-ERC'!$G$8:$G$275,MATCH(B239,'WIP-ERC'!$B$8:$B$275,0)))),"")</f>
        <v/>
      </c>
      <c r="AH239" s="81" t="str">
        <f>IFERROR(IF(INDEX('WIP-ERC'!$H$8:$H$275,MATCH(B239,'WIP-ERC'!$B$8:$B$275,0))="","",(INDEX('WIP-ERC'!$H$8:$H$275,MATCH(B239,'WIP-ERC'!$B$8:$B$275,0)))),"")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50" t="str">
        <f t="shared" si="14"/>
        <v>D(45-60)+06</v>
      </c>
      <c r="BE239" s="334"/>
      <c r="BF239" s="334"/>
      <c r="BG239" s="334"/>
      <c r="BI239" s="9" t="str">
        <f>IFERROR(INDEX('WIP-FDN'!$D$8:$D$279,MATCH(B239, 'WIP-FDN'!$B$8:$B$279,0)),"")</f>
        <v>WET</v>
      </c>
      <c r="BJ239" s="34" t="str">
        <v/>
      </c>
      <c r="BK239" s="34"/>
    </row>
    <row r="240" spans="1:63" s="93" customFormat="1" ht="17.5" x14ac:dyDescent="0.35">
      <c r="A240" s="347">
        <f t="shared" si="16"/>
        <v>221</v>
      </c>
      <c r="B240" s="30" t="s">
        <v>1069</v>
      </c>
      <c r="C240" s="30" t="s">
        <v>879</v>
      </c>
      <c r="D240" s="56" t="s">
        <v>1070</v>
      </c>
      <c r="E240" s="97">
        <v>339.9</v>
      </c>
      <c r="F240" s="97">
        <v>339.9</v>
      </c>
      <c r="G240" s="26" t="str">
        <f>IFERROR(INDEX('WIP-FDN'!$D$8:$D$279,MATCH('Master Sheet '!B240, 'WIP-FDN'!$B$8:$B$279,0)),"")</f>
        <v>WET</v>
      </c>
      <c r="H240" s="30"/>
      <c r="I240" s="27"/>
      <c r="J240" s="30"/>
      <c r="K240" s="30"/>
      <c r="L240" s="30"/>
      <c r="M240" s="26" t="s">
        <v>53</v>
      </c>
      <c r="N240" s="27" t="s">
        <v>172</v>
      </c>
      <c r="O240" s="94" t="s">
        <v>1109</v>
      </c>
      <c r="P240" s="26" t="s">
        <v>53</v>
      </c>
      <c r="Q240" s="27" t="s">
        <v>172</v>
      </c>
      <c r="R240" s="94" t="s">
        <v>1109</v>
      </c>
      <c r="S240" s="359" t="s">
        <v>53</v>
      </c>
      <c r="T240" s="27" t="s">
        <v>172</v>
      </c>
      <c r="U240" s="361" t="s">
        <v>1128</v>
      </c>
      <c r="V240" s="34"/>
      <c r="W240" s="29" t="str">
        <f t="array" ref="W240">IF((Y240&lt;&gt;"")*(Z240=""), "WIP", IF((Y240&lt;&gt;"")*(Z240&lt;&gt;""), "Completed", ""))</f>
        <v>Completed</v>
      </c>
      <c r="X240" s="9" t="str" cm="1">
        <f t="array" ref="X240">IFERROR(INDEX('WIP-FDN'!$E$8:$E$279, MATCH(1, ('WIP-FDN'!$B$8:$B$279='Master Sheet '!B240)*1, 0)), "")</f>
        <v>Sanjay Talukdar-1</v>
      </c>
      <c r="Y240" s="81" cm="1">
        <f t="array" ref="Y240">IFERROR(IF(INDEX('WIP-FDN'!$G$8:$G$279, MATCH(1, ('WIP-FDN'!$B$8:$B$279=B240)*1, 0)) = "", "", INDEX('WIP-FDN'!$G$8:$G$279, MATCH(1, ('WIP-FDN'!$B$8:$B$279=B240)*1, 0))), "")</f>
        <v>46014</v>
      </c>
      <c r="Z240" s="81" cm="1">
        <f t="array" ref="Z240">IFERROR(IF(INDEX('WIP-FDN'!$H$8:$H$279, MATCH(1, ('WIP-FDN'!$B$8:$B$279=B240)*1, 0)) = "", "", INDEX('WIP-FDN'!$H$8:$H$279, MATCH(1, ('WIP-FDN'!$B$8:$B$279=B240)*1, 0))), "")</f>
        <v>46033</v>
      </c>
      <c r="AA240" s="29" t="str">
        <f t="array" ref="AA240">IF((AC240&lt;&gt;"")*(AD240=""), "WIP", IF((AC240&lt;&gt;"")*(AD240&lt;&gt;""), "Completed", ""))</f>
        <v>Completed</v>
      </c>
      <c r="AB240" s="9" t="str" cm="1">
        <f t="array" ref="AB240">IFERROR(INDEX('WIP-FDN'!$N$8:$N$279, MATCH(1, ('WIP-FDN'!$B$8:$B$279='Master Sheet '!B240)*1, 0)), "")</f>
        <v>Sanjay Talukdar-1</v>
      </c>
      <c r="AC240" s="81" cm="1">
        <f t="array" ref="AC240">IFERROR(IF(INDEX('WIP-FDN'!$L$8:$L$279, MATCH(1, ('WIP-FDN'!$B$8:$B$279=B240)*1, 0)) = "", "", INDEX('WIP-FDN'!$L$8:$L$279, MATCH(1, ('WIP-FDN'!$B$8:$B$279=B240)*1, 0))), "")</f>
        <v>46033</v>
      </c>
      <c r="AD240" s="81" cm="1">
        <f t="array" ref="AD240">IFERROR(IF(INDEX('WIP-FDN'!$M$8:$M$279, MATCH(1, ('WIP-FDN'!$B$8:$B$279=B240)*1, 0)) = "", "", INDEX('WIP-FDN'!$M$8:$M$279, MATCH(1, ('WIP-FDN'!$B$8:$B$279=B240)*1, 0))), "")</f>
        <v>46033</v>
      </c>
      <c r="AE240" s="9" t="str">
        <f t="shared" si="15"/>
        <v/>
      </c>
      <c r="AF240" s="9" t="str">
        <f>IFERROR(INDEX('WIP-ERC'!$E$8:$E$275,MATCH(B240, 'WIP-ERC'!$B$8:$B$275,0)),"")</f>
        <v/>
      </c>
      <c r="AG240" s="81" t="str">
        <f>IFERROR(IF(INDEX('WIP-ERC'!$G$8:$G$275,MATCH(B240,'WIP-ERC'!$B$8:$B$275,0))="","",(INDEX('WIP-ERC'!$G$8:$G$275,MATCH(B240,'WIP-ERC'!$B$8:$B$275,0)))),"")</f>
        <v/>
      </c>
      <c r="AH240" s="81" t="str">
        <f>IFERROR(IF(INDEX('WIP-ERC'!$H$8:$H$275,MATCH(B240,'WIP-ERC'!$B$8:$B$275,0))="","",(INDEX('WIP-ERC'!$H$8:$H$275,MATCH(B240,'WIP-ERC'!$B$8:$B$275,0)))),"")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50" t="str">
        <f t="shared" si="14"/>
        <v>C(15-22)+06</v>
      </c>
      <c r="BE240" s="334"/>
      <c r="BF240" s="334"/>
      <c r="BG240" s="334"/>
      <c r="BI240" s="9" t="str">
        <f>IFERROR(INDEX('WIP-FDN'!$D$8:$D$279,MATCH(B240, 'WIP-FDN'!$B$8:$B$279,0)),"")</f>
        <v>WET</v>
      </c>
      <c r="BJ240" s="34" t="str">
        <v/>
      </c>
      <c r="BK240" s="34"/>
    </row>
    <row r="241" spans="1:63" s="93" customFormat="1" ht="17.5" x14ac:dyDescent="0.35">
      <c r="A241" s="347">
        <f t="shared" si="16"/>
        <v>222</v>
      </c>
      <c r="B241" s="30" t="s">
        <v>1071</v>
      </c>
      <c r="C241" s="30" t="s">
        <v>933</v>
      </c>
      <c r="D241" s="56" t="s">
        <v>1072</v>
      </c>
      <c r="E241" s="97">
        <v>379.9</v>
      </c>
      <c r="F241" s="97">
        <v>379.9</v>
      </c>
      <c r="G241" s="26" t="str">
        <f>IFERROR(INDEX('WIP-FDN'!$D$8:$D$279,MATCH('Master Sheet '!B241, 'WIP-FDN'!$B$8:$B$279,0)),"")</f>
        <v>WET</v>
      </c>
      <c r="H241" s="30"/>
      <c r="I241" s="27"/>
      <c r="J241" s="30"/>
      <c r="K241" s="30"/>
      <c r="L241" s="30"/>
      <c r="M241" s="26" t="s">
        <v>53</v>
      </c>
      <c r="N241" s="27" t="s">
        <v>172</v>
      </c>
      <c r="O241" s="94" t="s">
        <v>1109</v>
      </c>
      <c r="P241" s="26" t="s">
        <v>53</v>
      </c>
      <c r="Q241" s="27" t="s">
        <v>172</v>
      </c>
      <c r="R241" s="94" t="s">
        <v>1109</v>
      </c>
      <c r="S241" s="359" t="s">
        <v>53</v>
      </c>
      <c r="T241" s="27" t="s">
        <v>172</v>
      </c>
      <c r="U241" s="361" t="s">
        <v>1128</v>
      </c>
      <c r="V241" s="34"/>
      <c r="W241" s="29" t="str">
        <f t="array" ref="W241">IF((Y241&lt;&gt;"")*(Z241=""), "WIP", IF((Y241&lt;&gt;"")*(Z241&lt;&gt;""), "Completed", ""))</f>
        <v>Completed</v>
      </c>
      <c r="X241" s="9" t="str" cm="1">
        <f t="array" ref="X241">IFERROR(INDEX('WIP-FDN'!$E$8:$E$279, MATCH(1, ('WIP-FDN'!$B$8:$B$279='Master Sheet '!B241)*1, 0)), "")</f>
        <v>B S Enterprise</v>
      </c>
      <c r="Y241" s="81" cm="1">
        <f t="array" ref="Y241">IFERROR(IF(INDEX('WIP-FDN'!$G$8:$G$279, MATCH(1, ('WIP-FDN'!$B$8:$B$279=B241)*1, 0)) = "", "", INDEX('WIP-FDN'!$G$8:$G$279, MATCH(1, ('WIP-FDN'!$B$8:$B$279=B241)*1, 0))), "")</f>
        <v>46009</v>
      </c>
      <c r="Z241" s="81" cm="1">
        <f t="array" ref="Z241">IFERROR(IF(INDEX('WIP-FDN'!$H$8:$H$279, MATCH(1, ('WIP-FDN'!$B$8:$B$279=B241)*1, 0)) = "", "", INDEX('WIP-FDN'!$H$8:$H$279, MATCH(1, ('WIP-FDN'!$B$8:$B$279=B241)*1, 0))), "")</f>
        <v>46022</v>
      </c>
      <c r="AA241" s="29" t="str">
        <f t="array" ref="AA241">IF((AC241&lt;&gt;"")*(AD241=""), "WIP", IF((AC241&lt;&gt;"")*(AD241&lt;&gt;""), "Completed", ""))</f>
        <v>Completed</v>
      </c>
      <c r="AB241" s="9" t="str" cm="1">
        <f t="array" ref="AB241">IFERROR(INDEX('WIP-FDN'!$N$8:$N$279, MATCH(1, ('WIP-FDN'!$B$8:$B$279='Master Sheet '!B241)*1, 0)), "")</f>
        <v>Jakir Hussain</v>
      </c>
      <c r="AC241" s="81" cm="1">
        <f t="array" ref="AC241">IFERROR(IF(INDEX('WIP-FDN'!$L$8:$L$279, MATCH(1, ('WIP-FDN'!$B$8:$B$279=B241)*1, 0)) = "", "", INDEX('WIP-FDN'!$L$8:$L$279, MATCH(1, ('WIP-FDN'!$B$8:$B$279=B241)*1, 0))), "")</f>
        <v>46037</v>
      </c>
      <c r="AD241" s="81" cm="1">
        <f t="array" ref="AD241">IFERROR(IF(INDEX('WIP-FDN'!$M$8:$M$279, MATCH(1, ('WIP-FDN'!$B$8:$B$279=B241)*1, 0)) = "", "", INDEX('WIP-FDN'!$M$8:$M$279, MATCH(1, ('WIP-FDN'!$B$8:$B$279=B241)*1, 0))), "")</f>
        <v>46037</v>
      </c>
      <c r="AE241" s="9" t="str">
        <f t="shared" si="15"/>
        <v/>
      </c>
      <c r="AF241" s="9" t="str">
        <f>IFERROR(INDEX('WIP-ERC'!$E$8:$E$275,MATCH(B241, 'WIP-ERC'!$B$8:$B$275,0)),"")</f>
        <v/>
      </c>
      <c r="AG241" s="81" t="str">
        <f>IFERROR(IF(INDEX('WIP-ERC'!$G$8:$G$275,MATCH(B241,'WIP-ERC'!$B$8:$B$275,0))="","",(INDEX('WIP-ERC'!$G$8:$G$275,MATCH(B241,'WIP-ERC'!$B$8:$B$275,0)))),"")</f>
        <v/>
      </c>
      <c r="AH241" s="81" t="str">
        <f>IFERROR(IF(INDEX('WIP-ERC'!$H$8:$H$275,MATCH(B241,'WIP-ERC'!$B$8:$B$275,0))="","",(INDEX('WIP-ERC'!$H$8:$H$275,MATCH(B241,'WIP-ERC'!$B$8:$B$275,0)))),"")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50" t="str">
        <f t="shared" si="14"/>
        <v>C(15-22)+03</v>
      </c>
      <c r="BE241" s="334"/>
      <c r="BF241" s="334"/>
      <c r="BG241" s="334"/>
      <c r="BI241" s="9" t="str">
        <f>IFERROR(INDEX('WIP-FDN'!$D$8:$D$279,MATCH(B241, 'WIP-FDN'!$B$8:$B$279,0)),"")</f>
        <v>WET</v>
      </c>
      <c r="BJ241" s="34" t="str">
        <v/>
      </c>
      <c r="BK241" s="34"/>
    </row>
    <row r="242" spans="1:63" s="93" customFormat="1" ht="17.5" x14ac:dyDescent="0.35">
      <c r="A242" s="347">
        <f t="shared" si="16"/>
        <v>223</v>
      </c>
      <c r="B242" s="30" t="s">
        <v>1073</v>
      </c>
      <c r="C242" s="30" t="s">
        <v>894</v>
      </c>
      <c r="D242" s="56" t="s">
        <v>1074</v>
      </c>
      <c r="E242" s="97">
        <v>377.1</v>
      </c>
      <c r="F242" s="97">
        <v>377.1</v>
      </c>
      <c r="G242" s="26" t="str">
        <f>IFERROR(INDEX('WIP-FDN'!$D$8:$D$279,MATCH('Master Sheet '!B242, 'WIP-FDN'!$B$8:$B$279,0)),"")</f>
        <v>SANDY WET</v>
      </c>
      <c r="H242" s="30"/>
      <c r="I242" s="27"/>
      <c r="J242" s="30"/>
      <c r="K242" s="30"/>
      <c r="L242" s="30"/>
      <c r="M242" s="26" t="s">
        <v>53</v>
      </c>
      <c r="N242" s="27" t="s">
        <v>172</v>
      </c>
      <c r="O242" s="94" t="s">
        <v>1109</v>
      </c>
      <c r="P242" s="26" t="s">
        <v>53</v>
      </c>
      <c r="Q242" s="27" t="s">
        <v>172</v>
      </c>
      <c r="R242" s="94" t="s">
        <v>1109</v>
      </c>
      <c r="S242" s="359" t="s">
        <v>53</v>
      </c>
      <c r="T242" s="27" t="s">
        <v>172</v>
      </c>
      <c r="U242" s="361" t="s">
        <v>1128</v>
      </c>
      <c r="V242" s="34"/>
      <c r="W242" s="29" t="str">
        <f t="array" ref="W242">IF((Y242&lt;&gt;"")*(Z242=""), "WIP", IF((Y242&lt;&gt;"")*(Z242&lt;&gt;""), "Completed", ""))</f>
        <v>Completed</v>
      </c>
      <c r="X242" s="9" t="str" cm="1">
        <f t="array" ref="X242">IFERROR(INDEX('WIP-FDN'!$E$8:$E$279, MATCH(1, ('WIP-FDN'!$B$8:$B$279='Master Sheet '!B242)*1, 0)), "")</f>
        <v>B S Enterprise</v>
      </c>
      <c r="Y242" s="81" cm="1">
        <f t="array" ref="Y242">IFERROR(IF(INDEX('WIP-FDN'!$G$8:$G$279, MATCH(1, ('WIP-FDN'!$B$8:$B$279=B242)*1, 0)) = "", "", INDEX('WIP-FDN'!$G$8:$G$279, MATCH(1, ('WIP-FDN'!$B$8:$B$279=B242)*1, 0))), "")</f>
        <v>46022</v>
      </c>
      <c r="Z242" s="81" cm="1">
        <f t="array" ref="Z242">IFERROR(IF(INDEX('WIP-FDN'!$H$8:$H$279, MATCH(1, ('WIP-FDN'!$B$8:$B$279=B242)*1, 0)) = "", "", INDEX('WIP-FDN'!$H$8:$H$279, MATCH(1, ('WIP-FDN'!$B$8:$B$279=B242)*1, 0))), "")</f>
        <v>46036</v>
      </c>
      <c r="AA242" s="29" t="str">
        <f t="array" ref="AA242">IF((AC242&lt;&gt;"")*(AD242=""), "WIP", IF((AC242&lt;&gt;"")*(AD242&lt;&gt;""), "Completed", ""))</f>
        <v>Completed</v>
      </c>
      <c r="AB242" s="9" t="str" cm="1">
        <f t="array" ref="AB242">IFERROR(INDEX('WIP-FDN'!$N$8:$N$279, MATCH(1, ('WIP-FDN'!$B$8:$B$279='Master Sheet '!B242)*1, 0)), "")</f>
        <v>Jakir Hussain</v>
      </c>
      <c r="AC242" s="81" cm="1">
        <f t="array" ref="AC242">IFERROR(IF(INDEX('WIP-FDN'!$L$8:$L$279, MATCH(1, ('WIP-FDN'!$B$8:$B$279=B242)*1, 0)) = "", "", INDEX('WIP-FDN'!$L$8:$L$279, MATCH(1, ('WIP-FDN'!$B$8:$B$279=B242)*1, 0))), "")</f>
        <v>46036</v>
      </c>
      <c r="AD242" s="81" cm="1">
        <f t="array" ref="AD242">IFERROR(IF(INDEX('WIP-FDN'!$M$8:$M$279, MATCH(1, ('WIP-FDN'!$B$8:$B$279=B242)*1, 0)) = "", "", INDEX('WIP-FDN'!$M$8:$M$279, MATCH(1, ('WIP-FDN'!$B$8:$B$279=B242)*1, 0))), "")</f>
        <v>46036</v>
      </c>
      <c r="AE242" s="9" t="str">
        <f t="shared" si="15"/>
        <v/>
      </c>
      <c r="AF242" s="9" t="str">
        <f>IFERROR(INDEX('WIP-ERC'!$E$8:$E$275,MATCH(B242, 'WIP-ERC'!$B$8:$B$275,0)),"")</f>
        <v/>
      </c>
      <c r="AG242" s="81" t="str">
        <f>IFERROR(IF(INDEX('WIP-ERC'!$G$8:$G$275,MATCH(B242,'WIP-ERC'!$B$8:$B$275,0))="","",(INDEX('WIP-ERC'!$G$8:$G$275,MATCH(B242,'WIP-ERC'!$B$8:$B$275,0)))),"")</f>
        <v/>
      </c>
      <c r="AH242" s="81" t="str">
        <f>IFERROR(IF(INDEX('WIP-ERC'!$H$8:$H$275,MATCH(B242,'WIP-ERC'!$B$8:$B$275,0))="","",(INDEX('WIP-ERC'!$H$8:$H$275,MATCH(B242,'WIP-ERC'!$B$8:$B$275,0)))),"")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50" t="str">
        <f t="shared" si="14"/>
        <v>C(15-30)+03</v>
      </c>
      <c r="BE242" s="334"/>
      <c r="BF242" s="334"/>
      <c r="BG242" s="334"/>
      <c r="BI242" s="9" t="str">
        <f>IFERROR(INDEX('WIP-FDN'!$D$8:$D$279,MATCH(B242, 'WIP-FDN'!$B$8:$B$279,0)),"")</f>
        <v>SANDY WET</v>
      </c>
      <c r="BJ242" s="34" t="str">
        <v/>
      </c>
      <c r="BK242" s="34"/>
    </row>
    <row r="243" spans="1:63" s="93" customFormat="1" ht="17.5" x14ac:dyDescent="0.35">
      <c r="A243" s="347">
        <f t="shared" si="16"/>
        <v>224</v>
      </c>
      <c r="B243" s="30" t="s">
        <v>1075</v>
      </c>
      <c r="C243" s="30" t="s">
        <v>825</v>
      </c>
      <c r="D243" s="56" t="s">
        <v>1076</v>
      </c>
      <c r="E243" s="97">
        <v>350.2</v>
      </c>
      <c r="F243" s="97">
        <v>350.2</v>
      </c>
      <c r="G243" s="26" t="str">
        <f>IFERROR(INDEX('WIP-FDN'!$D$8:$D$279,MATCH('Master Sheet '!B243, 'WIP-FDN'!$B$8:$B$279,0)),"")</f>
        <v>SANDY WET</v>
      </c>
      <c r="H243" s="30"/>
      <c r="I243" s="27"/>
      <c r="J243" s="30"/>
      <c r="K243" s="30"/>
      <c r="L243" s="30"/>
      <c r="M243" s="26" t="s">
        <v>53</v>
      </c>
      <c r="N243" s="27" t="s">
        <v>172</v>
      </c>
      <c r="O243" s="94" t="s">
        <v>1109</v>
      </c>
      <c r="P243" s="26" t="s">
        <v>53</v>
      </c>
      <c r="Q243" s="27" t="s">
        <v>172</v>
      </c>
      <c r="R243" s="94" t="s">
        <v>1109</v>
      </c>
      <c r="S243" s="359" t="s">
        <v>53</v>
      </c>
      <c r="T243" s="27" t="s">
        <v>172</v>
      </c>
      <c r="U243" s="361" t="s">
        <v>1128</v>
      </c>
      <c r="V243" s="34"/>
      <c r="W243" s="29" t="str">
        <f t="array" ref="W243">IF((Y243&lt;&gt;"")*(Z243=""), "WIP", IF((Y243&lt;&gt;"")*(Z243&lt;&gt;""), "Completed", ""))</f>
        <v>Completed</v>
      </c>
      <c r="X243" s="9" t="str" cm="1">
        <f t="array" ref="X243">IFERROR(INDEX('WIP-FDN'!$E$8:$E$279, MATCH(1, ('WIP-FDN'!$B$8:$B$279='Master Sheet '!B243)*1, 0)), "")</f>
        <v>Mohar Ali-3</v>
      </c>
      <c r="Y243" s="81" cm="1">
        <f t="array" ref="Y243">IFERROR(IF(INDEX('WIP-FDN'!$G$8:$G$279, MATCH(1, ('WIP-FDN'!$B$8:$B$279=B243)*1, 0)) = "", "", INDEX('WIP-FDN'!$G$8:$G$279, MATCH(1, ('WIP-FDN'!$B$8:$B$279=B243)*1, 0))), "")</f>
        <v>46075</v>
      </c>
      <c r="Z243" s="81" cm="1">
        <f t="array" ref="Z243">IFERROR(IF(INDEX('WIP-FDN'!$H$8:$H$279, MATCH(1, ('WIP-FDN'!$B$8:$B$279=B243)*1, 0)) = "", "", INDEX('WIP-FDN'!$H$8:$H$279, MATCH(1, ('WIP-FDN'!$B$8:$B$279=B243)*1, 0))), "")</f>
        <v>46093</v>
      </c>
      <c r="AA243" s="29" t="str">
        <f t="array" ref="AA243">IF((AC243&lt;&gt;"")*(AD243=""), "WIP", IF((AC243&lt;&gt;"")*(AD243&lt;&gt;""), "Completed", ""))</f>
        <v>Completed</v>
      </c>
      <c r="AB243" s="9" t="str" cm="1">
        <f t="array" ref="AB243">IFERROR(INDEX('WIP-FDN'!$N$8:$N$279, MATCH(1, ('WIP-FDN'!$B$8:$B$279='Master Sheet '!B243)*1, 0)), "")</f>
        <v>Mohar Ali</v>
      </c>
      <c r="AC243" s="81" cm="1">
        <f t="array" ref="AC243">IFERROR(IF(INDEX('WIP-FDN'!$L$8:$L$279, MATCH(1, ('WIP-FDN'!$B$8:$B$279=B243)*1, 0)) = "", "", INDEX('WIP-FDN'!$L$8:$L$279, MATCH(1, ('WIP-FDN'!$B$8:$B$279=B243)*1, 0))), "")</f>
        <v>46094</v>
      </c>
      <c r="AD243" s="81" cm="1">
        <f t="array" ref="AD243">IFERROR(IF(INDEX('WIP-FDN'!$M$8:$M$279, MATCH(1, ('WIP-FDN'!$B$8:$B$279=B243)*1, 0)) = "", "", INDEX('WIP-FDN'!$M$8:$M$279, MATCH(1, ('WIP-FDN'!$B$8:$B$279=B243)*1, 0))), "")</f>
        <v>46094</v>
      </c>
      <c r="AE243" s="9" t="str">
        <f t="shared" si="15"/>
        <v/>
      </c>
      <c r="AF243" s="9" t="str">
        <f>IFERROR(INDEX('WIP-ERC'!$E$8:$E$275,MATCH(B243, 'WIP-ERC'!$B$8:$B$275,0)),"")</f>
        <v/>
      </c>
      <c r="AG243" s="81" t="str">
        <f>IFERROR(IF(INDEX('WIP-ERC'!$G$8:$G$275,MATCH(B243,'WIP-ERC'!$B$8:$B$275,0))="","",(INDEX('WIP-ERC'!$G$8:$G$275,MATCH(B243,'WIP-ERC'!$B$8:$B$275,0)))),"")</f>
        <v/>
      </c>
      <c r="AH243" s="81" t="str">
        <f>IFERROR(IF(INDEX('WIP-ERC'!$H$8:$H$275,MATCH(B243,'WIP-ERC'!$B$8:$B$275,0))="","",(INDEX('WIP-ERC'!$H$8:$H$275,MATCH(B243,'WIP-ERC'!$B$8:$B$275,0)))),"")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50" t="str">
        <f t="shared" si="14"/>
        <v>D(30-45)+03</v>
      </c>
      <c r="BE243" s="334"/>
      <c r="BF243" s="334"/>
      <c r="BG243" s="334"/>
      <c r="BI243" s="9" t="str">
        <f>IFERROR(INDEX('WIP-FDN'!$D$8:$D$279,MATCH(B243, 'WIP-FDN'!$B$8:$B$279,0)),"")</f>
        <v>SANDY WET</v>
      </c>
      <c r="BJ243" s="34" t="str">
        <v/>
      </c>
      <c r="BK243" s="34"/>
    </row>
    <row r="244" spans="1:63" s="93" customFormat="1" ht="17.5" x14ac:dyDescent="0.35">
      <c r="A244" s="347">
        <f t="shared" si="16"/>
        <v>225</v>
      </c>
      <c r="B244" s="30" t="s">
        <v>1383</v>
      </c>
      <c r="C244" s="30" t="s">
        <v>1275</v>
      </c>
      <c r="D244" s="56" t="s">
        <v>1292</v>
      </c>
      <c r="E244" s="97">
        <v>270</v>
      </c>
      <c r="F244" s="97">
        <v>270</v>
      </c>
      <c r="G244" s="26" t="str">
        <f>IFERROR(INDEX('WIP-FDN'!$D$8:$D$279,MATCH('Master Sheet '!B244, 'WIP-FDN'!$B$8:$B$279,0)),"")</f>
        <v/>
      </c>
      <c r="H244" s="30"/>
      <c r="I244" s="27"/>
      <c r="J244" s="30"/>
      <c r="K244" s="30"/>
      <c r="L244" s="30"/>
      <c r="M244" s="26" t="s">
        <v>53</v>
      </c>
      <c r="N244" s="27" t="s">
        <v>172</v>
      </c>
      <c r="O244" s="94" t="s">
        <v>1109</v>
      </c>
      <c r="P244" s="26" t="s">
        <v>53</v>
      </c>
      <c r="Q244" s="27" t="s">
        <v>172</v>
      </c>
      <c r="R244" s="94" t="s">
        <v>1109</v>
      </c>
      <c r="S244" s="359" t="s">
        <v>53</v>
      </c>
      <c r="T244" s="27" t="s">
        <v>172</v>
      </c>
      <c r="U244" s="361" t="s">
        <v>1128</v>
      </c>
      <c r="V244" s="34"/>
      <c r="W244" s="29" t="str">
        <f t="array" ref="W244">IF((Y244&lt;&gt;"")*(Z244=""), "WIP", IF((Y244&lt;&gt;"")*(Z244&lt;&gt;""), "Completed", ""))</f>
        <v/>
      </c>
      <c r="X244" s="9" t="str" cm="1">
        <f t="array" ref="X244">IFERROR(INDEX('WIP-FDN'!$E$8:$E$279, MATCH(1, ('WIP-FDN'!$B$8:$B$279='Master Sheet '!B244)*1, 0)), "")</f>
        <v/>
      </c>
      <c r="Y244" s="81" t="str" cm="1">
        <f t="array" ref="Y244">IFERROR(IF(INDEX('WIP-FDN'!$G$8:$G$279, MATCH(1, ('WIP-FDN'!$B$8:$B$279=B244)*1, 0)) = "", "", INDEX('WIP-FDN'!$G$8:$G$279, MATCH(1, ('WIP-FDN'!$B$8:$B$279=B244)*1, 0))), "")</f>
        <v/>
      </c>
      <c r="Z244" s="81" t="str" cm="1">
        <f t="array" ref="Z244">IFERROR(IF(INDEX('WIP-FDN'!$H$8:$H$279, MATCH(1, ('WIP-FDN'!$B$8:$B$279=B244)*1, 0)) = "", "", INDEX('WIP-FDN'!$H$8:$H$279, MATCH(1, ('WIP-FDN'!$B$8:$B$279=B244)*1, 0))), "")</f>
        <v/>
      </c>
      <c r="AA244" s="29" t="str">
        <f t="array" ref="AA244">IF((AC244&lt;&gt;"")*(AD244=""), "WIP", IF((AC244&lt;&gt;"")*(AD244&lt;&gt;""), "Completed", ""))</f>
        <v/>
      </c>
      <c r="AB244" s="9" t="str" cm="1">
        <f t="array" ref="AB244">IFERROR(INDEX('WIP-FDN'!$N$8:$N$279, MATCH(1, ('WIP-FDN'!$B$8:$B$279='Master Sheet '!B244)*1, 0)), "")</f>
        <v/>
      </c>
      <c r="AC244" s="81" t="str" cm="1">
        <f t="array" ref="AC244">IFERROR(IF(INDEX('WIP-FDN'!$L$8:$L$279, MATCH(1, ('WIP-FDN'!$B$8:$B$279=B244)*1, 0)) = "", "", INDEX('WIP-FDN'!$L$8:$L$279, MATCH(1, ('WIP-FDN'!$B$8:$B$279=B244)*1, 0))), "")</f>
        <v/>
      </c>
      <c r="AD244" s="81" t="str" cm="1">
        <f t="array" ref="AD244">IFERROR(IF(INDEX('WIP-FDN'!$M$8:$M$279, MATCH(1, ('WIP-FDN'!$B$8:$B$279=B244)*1, 0)) = "", "", INDEX('WIP-FDN'!$M$8:$M$279, MATCH(1, ('WIP-FDN'!$B$8:$B$279=B244)*1, 0))), "")</f>
        <v/>
      </c>
      <c r="AE244" s="9" t="str">
        <f t="shared" si="15"/>
        <v/>
      </c>
      <c r="AF244" s="9" t="str">
        <f>IFERROR(INDEX('WIP-ERC'!$E$8:$E$275,MATCH(B244, 'WIP-ERC'!$B$8:$B$275,0)),"")</f>
        <v/>
      </c>
      <c r="AG244" s="81" t="str">
        <f>IFERROR(IF(INDEX('WIP-ERC'!$G$8:$G$275,MATCH(B244,'WIP-ERC'!$B$8:$B$275,0))="","",(INDEX('WIP-ERC'!$G$8:$G$275,MATCH(B244,'WIP-ERC'!$B$8:$B$275,0)))),"")</f>
        <v/>
      </c>
      <c r="AH244" s="81" t="str">
        <f>IFERROR(IF(INDEX('WIP-ERC'!$H$8:$H$275,MATCH(B244,'WIP-ERC'!$B$8:$B$275,0))="","",(INDEX('WIP-ERC'!$H$8:$H$275,MATCH(B244,'WIP-ERC'!$B$8:$B$275,0)))),"")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50" t="str">
        <f t="shared" si="14"/>
        <v>SP2_ DD+00</v>
      </c>
      <c r="BE244" s="334"/>
      <c r="BF244" s="334"/>
      <c r="BG244" s="334"/>
      <c r="BI244" s="9" t="str">
        <f>IFERROR(INDEX('WIP-FDN'!$D$8:$D$279,MATCH(B244, 'WIP-FDN'!$B$8:$B$279,0)),"")</f>
        <v/>
      </c>
      <c r="BJ244" s="34" t="str">
        <v/>
      </c>
      <c r="BK244" s="34"/>
    </row>
    <row r="245" spans="1:63" s="93" customFormat="1" ht="17.5" x14ac:dyDescent="0.35">
      <c r="A245" s="347">
        <f t="shared" si="16"/>
        <v>226</v>
      </c>
      <c r="B245" s="30" t="s">
        <v>1384</v>
      </c>
      <c r="C245" s="30" t="s">
        <v>1276</v>
      </c>
      <c r="D245" s="56" t="s">
        <v>818</v>
      </c>
      <c r="E245" s="97">
        <v>745</v>
      </c>
      <c r="F245" s="97">
        <v>745</v>
      </c>
      <c r="G245" s="26" t="str">
        <f>IFERROR(INDEX('WIP-FDN'!$D$8:$D$279,MATCH('Master Sheet '!B245, 'WIP-FDN'!$B$8:$B$279,0)),"")</f>
        <v/>
      </c>
      <c r="H245" s="30">
        <v>2</v>
      </c>
      <c r="I245" s="27"/>
      <c r="J245" s="30"/>
      <c r="K245" s="30"/>
      <c r="L245" s="30"/>
      <c r="M245" s="26" t="s">
        <v>53</v>
      </c>
      <c r="N245" s="27" t="s">
        <v>172</v>
      </c>
      <c r="O245" s="94" t="s">
        <v>1109</v>
      </c>
      <c r="P245" s="26" t="s">
        <v>53</v>
      </c>
      <c r="Q245" s="27" t="s">
        <v>172</v>
      </c>
      <c r="R245" s="94" t="s">
        <v>1109</v>
      </c>
      <c r="S245" s="359" t="s">
        <v>53</v>
      </c>
      <c r="T245" s="27" t="s">
        <v>172</v>
      </c>
      <c r="U245" s="361" t="s">
        <v>1128</v>
      </c>
      <c r="V245" s="34"/>
      <c r="W245" s="29" t="str">
        <f t="array" ref="W245">IF((Y245&lt;&gt;"")*(Z245=""), "WIP", IF((Y245&lt;&gt;"")*(Z245&lt;&gt;""), "Completed", ""))</f>
        <v/>
      </c>
      <c r="X245" s="9" t="str" cm="1">
        <f t="array" ref="X245">IFERROR(INDEX('WIP-FDN'!$E$8:$E$279, MATCH(1, ('WIP-FDN'!$B$8:$B$279='Master Sheet '!B245)*1, 0)), "")</f>
        <v/>
      </c>
      <c r="Y245" s="81" t="str" cm="1">
        <f t="array" ref="Y245">IFERROR(IF(INDEX('WIP-FDN'!$G$8:$G$279, MATCH(1, ('WIP-FDN'!$B$8:$B$279=B245)*1, 0)) = "", "", INDEX('WIP-FDN'!$G$8:$G$279, MATCH(1, ('WIP-FDN'!$B$8:$B$279=B245)*1, 0))), "")</f>
        <v/>
      </c>
      <c r="Z245" s="81" t="str" cm="1">
        <f t="array" ref="Z245">IFERROR(IF(INDEX('WIP-FDN'!$H$8:$H$279, MATCH(1, ('WIP-FDN'!$B$8:$B$279=B245)*1, 0)) = "", "", INDEX('WIP-FDN'!$H$8:$H$279, MATCH(1, ('WIP-FDN'!$B$8:$B$279=B245)*1, 0))), "")</f>
        <v/>
      </c>
      <c r="AA245" s="29" t="str">
        <f t="array" ref="AA245">IF((AC245&lt;&gt;"")*(AD245=""), "WIP", IF((AC245&lt;&gt;"")*(AD245&lt;&gt;""), "Completed", ""))</f>
        <v/>
      </c>
      <c r="AB245" s="9" t="str" cm="1">
        <f t="array" ref="AB245">IFERROR(INDEX('WIP-FDN'!$N$8:$N$279, MATCH(1, ('WIP-FDN'!$B$8:$B$279='Master Sheet '!B245)*1, 0)), "")</f>
        <v/>
      </c>
      <c r="AC245" s="81" t="str" cm="1">
        <f t="array" ref="AC245">IFERROR(IF(INDEX('WIP-FDN'!$L$8:$L$279, MATCH(1, ('WIP-FDN'!$B$8:$B$279=B245)*1, 0)) = "", "", INDEX('WIP-FDN'!$L$8:$L$279, MATCH(1, ('WIP-FDN'!$B$8:$B$279=B245)*1, 0))), "")</f>
        <v/>
      </c>
      <c r="AD245" s="81" t="str" cm="1">
        <f t="array" ref="AD245">IFERROR(IF(INDEX('WIP-FDN'!$M$8:$M$279, MATCH(1, ('WIP-FDN'!$B$8:$B$279=B245)*1, 0)) = "", "", INDEX('WIP-FDN'!$M$8:$M$279, MATCH(1, ('WIP-FDN'!$B$8:$B$279=B245)*1, 0))), "")</f>
        <v/>
      </c>
      <c r="AE245" s="9" t="str">
        <f t="shared" si="15"/>
        <v/>
      </c>
      <c r="AF245" s="9" t="str">
        <f>IFERROR(INDEX('WIP-ERC'!$E$8:$E$275,MATCH(B245, 'WIP-ERC'!$B$8:$B$275,0)),"")</f>
        <v/>
      </c>
      <c r="AG245" s="81" t="str">
        <f>IFERROR(IF(INDEX('WIP-ERC'!$G$8:$G$275,MATCH(B245,'WIP-ERC'!$B$8:$B$275,0))="","",(INDEX('WIP-ERC'!$G$8:$G$275,MATCH(B245,'WIP-ERC'!$B$8:$B$275,0)))),"")</f>
        <v/>
      </c>
      <c r="AH245" s="81" t="str">
        <f>IFERROR(IF(INDEX('WIP-ERC'!$H$8:$H$275,MATCH(B245,'WIP-ERC'!$B$8:$B$275,0))="","",(INDEX('WIP-ERC'!$H$8:$H$275,MATCH(B245,'WIP-ERC'!$B$8:$B$275,0)))),"")</f>
        <v/>
      </c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50" t="str">
        <f t="shared" si="14"/>
        <v>SP1_DB+30_2RC</v>
      </c>
      <c r="BE245" s="334"/>
      <c r="BF245" s="334"/>
      <c r="BG245" s="334"/>
      <c r="BI245" s="9" t="str">
        <f>IFERROR(INDEX('WIP-FDN'!$D$8:$D$279,MATCH(B245, 'WIP-FDN'!$B$8:$B$279,0)),"")</f>
        <v/>
      </c>
      <c r="BJ245" s="34" t="str">
        <v/>
      </c>
      <c r="BK245" s="34"/>
    </row>
    <row r="246" spans="1:63" s="93" customFormat="1" ht="17.5" x14ac:dyDescent="0.35">
      <c r="A246" s="347">
        <f t="shared" si="16"/>
        <v>227</v>
      </c>
      <c r="B246" s="30" t="s">
        <v>1385</v>
      </c>
      <c r="C246" s="30" t="s">
        <v>1279</v>
      </c>
      <c r="D246" s="56" t="s">
        <v>818</v>
      </c>
      <c r="E246" s="97">
        <v>667.5</v>
      </c>
      <c r="F246" s="97">
        <v>667.5</v>
      </c>
      <c r="G246" s="26" t="str">
        <f>IFERROR(INDEX('WIP-FDN'!$D$8:$D$279,MATCH('Master Sheet '!B246, 'WIP-FDN'!$B$8:$B$279,0)),"")</f>
        <v/>
      </c>
      <c r="H246" s="30">
        <v>1.78</v>
      </c>
      <c r="I246" s="27"/>
      <c r="J246" s="30"/>
      <c r="K246" s="30"/>
      <c r="L246" s="30"/>
      <c r="M246" s="26" t="s">
        <v>53</v>
      </c>
      <c r="N246" s="27" t="s">
        <v>172</v>
      </c>
      <c r="O246" s="94" t="s">
        <v>1109</v>
      </c>
      <c r="P246" s="26" t="s">
        <v>53</v>
      </c>
      <c r="Q246" s="27" t="s">
        <v>172</v>
      </c>
      <c r="R246" s="94" t="s">
        <v>1109</v>
      </c>
      <c r="S246" s="359" t="s">
        <v>53</v>
      </c>
      <c r="T246" s="27" t="s">
        <v>172</v>
      </c>
      <c r="U246" s="361" t="s">
        <v>1128</v>
      </c>
      <c r="V246" s="34"/>
      <c r="W246" s="29" t="str">
        <f>IF((Y246&lt;&gt;"")*(Z246=""), "WIP-Pile", IF((Y246&lt;&gt;"")*(Z246&lt;&gt;""), "Completed-Pile", ""))</f>
        <v/>
      </c>
      <c r="X246" s="29" t="str" cm="1">
        <f t="array" ref="X246">IFERROR(INDEX('WIP-FDN'!$E$8:$E$279, MATCH(1, ('WIP-FDN'!$B$8:$B$279='Master Sheet '!B246)*1, 0)), "")</f>
        <v/>
      </c>
      <c r="Y246" s="85" t="str" cm="1">
        <f t="array" ref="Y246">IFERROR(IF(INDEX('WIP-FDN'!$G$8:$G$279, MATCH(1, ('WIP-FDN'!$B$8:$B$279=B246)*1, 0)) = "", "", INDEX('WIP-FDN'!$G$8:$G$279, MATCH(1, ('WIP-FDN'!$B$8:$B$279=B246)*1, 0))), "")</f>
        <v/>
      </c>
      <c r="Z246" s="85" t="str" cm="1">
        <f t="array" ref="Z246">IFERROR(IF(INDEX('WIP-FDN'!$H$8:$H$279, MATCH(1, ('WIP-FDN'!$B$8:$B$279=B246)*1, 0)) = "", "", INDEX('WIP-FDN'!$H$8:$H$279, MATCH(1, ('WIP-FDN'!$B$8:$B$279=B246)*1, 0))), "")</f>
        <v/>
      </c>
      <c r="AA246" s="29" t="str">
        <f t="array" ref="AA246">IF((AC246&lt;&gt;"")*(AD246=""), "WIP", IF((AC246&lt;&gt;"")*(AD246&lt;&gt;""), "Completed", ""))</f>
        <v/>
      </c>
      <c r="AB246" s="29" t="str" cm="1">
        <f t="array" ref="AB246">IFERROR(INDEX('WIP-FDN'!$N$8:$N$279, MATCH(1, ('WIP-FDN'!$B$8:$B$279='Master Sheet '!B246)*1, 0)), "")</f>
        <v/>
      </c>
      <c r="AC246" s="85" t="str" cm="1">
        <f t="array" ref="AC246">IFERROR(IF(INDEX('WIP-FDN'!$L$8:$L$279, MATCH(1, ('WIP-FDN'!$B$8:$B$279=B246)*1, 0)) = "", "", INDEX('WIP-FDN'!$L$8:$L$279, MATCH(1, ('WIP-FDN'!$B$8:$B$279=B246)*1, 0))), "")</f>
        <v/>
      </c>
      <c r="AD246" s="85" t="str" cm="1">
        <f t="array" ref="AD246">IFERROR(IF(INDEX('WIP-FDN'!$M$8:$M$279, MATCH(1, ('WIP-FDN'!$B$8:$B$279=B246)*1, 0)) = "", "", INDEX('WIP-FDN'!$M$8:$M$279, MATCH(1, ('WIP-FDN'!$B$8:$B$279=B246)*1, 0))), "")</f>
        <v/>
      </c>
      <c r="AE246" s="29" t="str">
        <f t="shared" si="15"/>
        <v/>
      </c>
      <c r="AF246" s="29" t="str">
        <f>IFERROR(INDEX('WIP-ERC'!$E$8:$E$275,MATCH(B246, 'WIP-ERC'!$B$8:$B$275,0)),"")</f>
        <v/>
      </c>
      <c r="AG246" s="85" t="str">
        <f>IFERROR(IF(INDEX('WIP-ERC'!$G$8:$G$275,MATCH(B246,'WIP-ERC'!$B$8:$B$275,0))="","",(INDEX('WIP-ERC'!$G$8:$G$275,MATCH(B246,'WIP-ERC'!$B$8:$B$275,0)))),"")</f>
        <v/>
      </c>
      <c r="AH246" s="85" t="str">
        <f>IFERROR(IF(INDEX('WIP-ERC'!$H$8:$H$275,MATCH(B246,'WIP-ERC'!$B$8:$B$275,0))="","",(INDEX('WIP-ERC'!$H$8:$H$275,MATCH(B246,'WIP-ERC'!$B$8:$B$275,0)))),"")</f>
        <v/>
      </c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50" t="str">
        <f t="shared" si="14"/>
        <v>SP1_DB+40_1.78RC</v>
      </c>
      <c r="BE246" s="334"/>
      <c r="BF246" s="334"/>
      <c r="BG246" s="334"/>
      <c r="BI246" s="9" t="str">
        <f>IFERROR(INDEX('WIP-FDN'!$D$8:$D$279,MATCH(B246, 'WIP-FDN'!$B$8:$B$279,0)),"")</f>
        <v/>
      </c>
      <c r="BJ246" s="34" t="str">
        <v/>
      </c>
      <c r="BK246" s="34"/>
    </row>
    <row r="247" spans="1:63" s="12" customFormat="1" ht="17.5" x14ac:dyDescent="0.35">
      <c r="A247" s="347">
        <f t="shared" si="16"/>
        <v>228</v>
      </c>
      <c r="B247" s="30" t="s">
        <v>1386</v>
      </c>
      <c r="C247" s="30" t="s">
        <v>1280</v>
      </c>
      <c r="D247" s="56" t="s">
        <v>1293</v>
      </c>
      <c r="E247" s="97">
        <v>296.3</v>
      </c>
      <c r="F247" s="97">
        <v>296.3</v>
      </c>
      <c r="G247" s="26" t="str">
        <f>IFERROR(INDEX('WIP-FDN'!$D$8:$D$279,MATCH('Master Sheet '!B247, 'WIP-FDN'!$B$8:$B$279,0)),"")</f>
        <v/>
      </c>
      <c r="H247" s="30">
        <v>3</v>
      </c>
      <c r="I247" s="27" t="s">
        <v>591</v>
      </c>
      <c r="J247" s="30"/>
      <c r="K247" s="30"/>
      <c r="L247" s="30"/>
      <c r="M247" s="26" t="s">
        <v>53</v>
      </c>
      <c r="N247" s="27" t="s">
        <v>172</v>
      </c>
      <c r="O247" s="94" t="s">
        <v>1109</v>
      </c>
      <c r="P247" s="26" t="s">
        <v>53</v>
      </c>
      <c r="Q247" s="27" t="s">
        <v>172</v>
      </c>
      <c r="R247" s="94" t="s">
        <v>1109</v>
      </c>
      <c r="S247" s="359" t="s">
        <v>53</v>
      </c>
      <c r="T247" s="27" t="s">
        <v>172</v>
      </c>
      <c r="U247" s="361" t="s">
        <v>1128</v>
      </c>
      <c r="V247" s="21"/>
      <c r="W247" s="29" t="str">
        <f t="array" ref="W247">IF((Y247&lt;&gt;"")*(Z247=""), "WIP", IF((Y247&lt;&gt;"")*(Z247&lt;&gt;""), "Completed", ""))</f>
        <v/>
      </c>
      <c r="X247" s="9" t="str" cm="1">
        <f t="array" ref="X247">IFERROR(INDEX('WIP-FDN'!$E$8:$E$279, MATCH(1, ('WIP-FDN'!$B$8:$B$279='Master Sheet '!B247)*1, 0)), "")</f>
        <v/>
      </c>
      <c r="Y247" s="81" t="str" cm="1">
        <f t="array" ref="Y247">IFERROR(IF(INDEX('WIP-FDN'!$G$8:$G$279, MATCH(1, ('WIP-FDN'!$B$8:$B$279=B247)*1, 0)) = "", "", INDEX('WIP-FDN'!$G$8:$G$279, MATCH(1, ('WIP-FDN'!$B$8:$B$279=B247)*1, 0))), "")</f>
        <v/>
      </c>
      <c r="Z247" s="81" t="str" cm="1">
        <f t="array" ref="Z247">IFERROR(IF(INDEX('WIP-FDN'!$H$8:$H$279, MATCH(1, ('WIP-FDN'!$B$8:$B$279=B247)*1, 0)) = "", "", INDEX('WIP-FDN'!$H$8:$H$279, MATCH(1, ('WIP-FDN'!$B$8:$B$279=B247)*1, 0))), "")</f>
        <v/>
      </c>
      <c r="AA247" s="29" t="str">
        <f t="array" ref="AA247">IF((AC247&lt;&gt;"")*(AD247=""), "WIP", IF((AC247&lt;&gt;"")*(AD247&lt;&gt;""), "Completed", ""))</f>
        <v/>
      </c>
      <c r="AB247" s="9" t="str" cm="1">
        <f t="array" ref="AB247">IFERROR(INDEX('WIP-FDN'!$N$8:$N$279, MATCH(1, ('WIP-FDN'!$B$8:$B$279='Master Sheet '!B247)*1, 0)), "")</f>
        <v/>
      </c>
      <c r="AC247" s="81" t="str" cm="1">
        <f t="array" ref="AC247">IFERROR(IF(INDEX('WIP-FDN'!$L$8:$L$279, MATCH(1, ('WIP-FDN'!$B$8:$B$279=B247)*1, 0)) = "", "", INDEX('WIP-FDN'!$L$8:$L$279, MATCH(1, ('WIP-FDN'!$B$8:$B$279=B247)*1, 0))), "")</f>
        <v/>
      </c>
      <c r="AD247" s="81" t="str" cm="1">
        <f t="array" ref="AD247">IFERROR(IF(INDEX('WIP-FDN'!$M$8:$M$279, MATCH(1, ('WIP-FDN'!$B$8:$B$279=B247)*1, 0)) = "", "", INDEX('WIP-FDN'!$M$8:$M$279, MATCH(1, ('WIP-FDN'!$B$8:$B$279=B247)*1, 0))), "")</f>
        <v/>
      </c>
      <c r="AE247" s="9" t="str">
        <f t="shared" si="15"/>
        <v/>
      </c>
      <c r="AF247" s="9" t="str">
        <f>IFERROR(INDEX('WIP-ERC'!$E$8:$E$275,MATCH(B247, 'WIP-ERC'!$B$8:$B$275,0)),"")</f>
        <v/>
      </c>
      <c r="AG247" s="81" t="str">
        <f>IFERROR(IF(INDEX('WIP-ERC'!$G$8:$G$275,MATCH(B247,'WIP-ERC'!$B$8:$B$275,0))="","",(INDEX('WIP-ERC'!$G$8:$G$275,MATCH(B247,'WIP-ERC'!$B$8:$B$275,0)))),"")</f>
        <v/>
      </c>
      <c r="AH247" s="81" t="str">
        <f>IFERROR(IF(INDEX('WIP-ERC'!$H$8:$H$275,MATCH(B247,'WIP-ERC'!$B$8:$B$275,0))="","",(INDEX('WIP-ERC'!$H$8:$H$275,MATCH(B247,'WIP-ERC'!$B$8:$B$275,0)))),"")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350" t="str">
        <f t="shared" si="14"/>
        <v>SP2_ DD+09_3RC</v>
      </c>
      <c r="BE247" s="334"/>
      <c r="BF247" s="334"/>
      <c r="BG247" s="334"/>
      <c r="BI247" s="9" t="str">
        <f>IFERROR(INDEX('WIP-FDN'!$D$8:$D$279,MATCH(B247, 'WIP-FDN'!$B$8:$B$279,0)),"")</f>
        <v/>
      </c>
      <c r="BJ247" s="21" t="str">
        <v/>
      </c>
      <c r="BK247" s="21"/>
    </row>
    <row r="248" spans="1:63" s="12" customFormat="1" ht="17.5" x14ac:dyDescent="0.35">
      <c r="A248" s="347">
        <f t="shared" si="16"/>
        <v>229</v>
      </c>
      <c r="B248" s="30" t="s">
        <v>1077</v>
      </c>
      <c r="C248" s="30" t="s">
        <v>820</v>
      </c>
      <c r="D248" s="56" t="s">
        <v>1294</v>
      </c>
      <c r="E248" s="97">
        <v>77.8</v>
      </c>
      <c r="F248" s="97">
        <v>77.8</v>
      </c>
      <c r="G248" s="26" t="str">
        <f>IFERROR(INDEX('WIP-FDN'!$D$8:$D$279,MATCH('Master Sheet '!B248, 'WIP-FDN'!$B$8:$B$279,0)),"")</f>
        <v/>
      </c>
      <c r="H248" s="30"/>
      <c r="I248" s="27"/>
      <c r="J248" s="30"/>
      <c r="K248" s="30"/>
      <c r="L248" s="30"/>
      <c r="M248" s="26" t="s">
        <v>53</v>
      </c>
      <c r="N248" s="27" t="s">
        <v>172</v>
      </c>
      <c r="O248" s="94" t="s">
        <v>1109</v>
      </c>
      <c r="P248" s="26" t="s">
        <v>53</v>
      </c>
      <c r="Q248" s="27" t="s">
        <v>172</v>
      </c>
      <c r="R248" s="94" t="s">
        <v>1109</v>
      </c>
      <c r="S248" s="359" t="s">
        <v>53</v>
      </c>
      <c r="T248" s="27" t="s">
        <v>172</v>
      </c>
      <c r="U248" s="361" t="s">
        <v>1128</v>
      </c>
      <c r="V248" s="21"/>
      <c r="W248" s="29" t="str">
        <f t="array" ref="W248">IF((Y248&lt;&gt;"")*(Z248=""), "WIP", IF((Y248&lt;&gt;"")*(Z248&lt;&gt;""), "Completed", ""))</f>
        <v/>
      </c>
      <c r="X248" s="9" t="str" cm="1">
        <f t="array" ref="X248">IFERROR(INDEX('WIP-FDN'!$E$8:$E$279, MATCH(1, ('WIP-FDN'!$B$8:$B$279='Master Sheet '!B248)*1, 0)), "")</f>
        <v/>
      </c>
      <c r="Y248" s="81" t="str" cm="1">
        <f t="array" ref="Y248">IFERROR(IF(INDEX('WIP-FDN'!$G$8:$G$279, MATCH(1, ('WIP-FDN'!$B$8:$B$279=B248)*1, 0)) = "", "", INDEX('WIP-FDN'!$G$8:$G$279, MATCH(1, ('WIP-FDN'!$B$8:$B$279=B248)*1, 0))), "")</f>
        <v/>
      </c>
      <c r="Z248" s="81" t="str" cm="1">
        <f t="array" ref="Z248">IFERROR(IF(INDEX('WIP-FDN'!$H$8:$H$279, MATCH(1, ('WIP-FDN'!$B$8:$B$279=B248)*1, 0)) = "", "", INDEX('WIP-FDN'!$H$8:$H$279, MATCH(1, ('WIP-FDN'!$B$8:$B$279=B248)*1, 0))), "")</f>
        <v/>
      </c>
      <c r="AA248" s="29" t="str">
        <f t="array" ref="AA248">IF((AC248&lt;&gt;"")*(AD248=""), "WIP", IF((AC248&lt;&gt;"")*(AD248&lt;&gt;""), "Completed", ""))</f>
        <v/>
      </c>
      <c r="AB248" s="9" t="str" cm="1">
        <f t="array" ref="AB248">IFERROR(INDEX('WIP-FDN'!$N$8:$N$279, MATCH(1, ('WIP-FDN'!$B$8:$B$279='Master Sheet '!B248)*1, 0)), "")</f>
        <v/>
      </c>
      <c r="AC248" s="81" t="str" cm="1">
        <f t="array" ref="AC248">IFERROR(IF(INDEX('WIP-FDN'!$L$8:$L$279, MATCH(1, ('WIP-FDN'!$B$8:$B$279=B248)*1, 0)) = "", "", INDEX('WIP-FDN'!$L$8:$L$279, MATCH(1, ('WIP-FDN'!$B$8:$B$279=B248)*1, 0))), "")</f>
        <v/>
      </c>
      <c r="AD248" s="81" t="str" cm="1">
        <f t="array" ref="AD248">IFERROR(IF(INDEX('WIP-FDN'!$M$8:$M$279, MATCH(1, ('WIP-FDN'!$B$8:$B$279=B248)*1, 0)) = "", "", INDEX('WIP-FDN'!$M$8:$M$279, MATCH(1, ('WIP-FDN'!$B$8:$B$279=B248)*1, 0))), "")</f>
        <v/>
      </c>
      <c r="AE248" s="9" t="str">
        <f t="shared" si="15"/>
        <v/>
      </c>
      <c r="AF248" s="9" t="str">
        <f>IFERROR(INDEX('WIP-ERC'!$E$8:$E$275,MATCH(B248, 'WIP-ERC'!$B$8:$B$275,0)),"")</f>
        <v/>
      </c>
      <c r="AG248" s="81" t="str">
        <f>IFERROR(IF(INDEX('WIP-ERC'!$G$8:$G$275,MATCH(B248,'WIP-ERC'!$B$8:$B$275,0))="","",(INDEX('WIP-ERC'!$G$8:$G$275,MATCH(B248,'WIP-ERC'!$B$8:$B$275,0)))),"")</f>
        <v/>
      </c>
      <c r="AH248" s="81" t="str">
        <f>IFERROR(IF(INDEX('WIP-ERC'!$H$8:$H$275,MATCH(B248,'WIP-ERC'!$B$8:$B$275,0))="","",(INDEX('WIP-ERC'!$H$8:$H$275,MATCH(B248,'WIP-ERC'!$B$8:$B$275,0)))),"")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350" t="str">
        <f t="shared" si="14"/>
        <v>D(45-60)+00</v>
      </c>
      <c r="BE248" s="334"/>
      <c r="BF248" s="334"/>
      <c r="BG248" s="334"/>
      <c r="BI248" s="9" t="str">
        <f>IFERROR(INDEX('WIP-FDN'!$D$8:$D$279,MATCH(B248, 'WIP-FDN'!$B$8:$B$279,0)),"")</f>
        <v/>
      </c>
      <c r="BJ248" s="21" t="str">
        <v/>
      </c>
      <c r="BK248" s="21"/>
    </row>
    <row r="249" spans="1:63" s="12" customFormat="1" ht="17.5" x14ac:dyDescent="0.35">
      <c r="A249" s="347">
        <f t="shared" si="16"/>
        <v>230</v>
      </c>
      <c r="B249" s="30" t="s">
        <v>1078</v>
      </c>
      <c r="C249" s="30" t="s">
        <v>820</v>
      </c>
      <c r="D249" s="56" t="s">
        <v>1258</v>
      </c>
      <c r="E249" s="97">
        <v>0</v>
      </c>
      <c r="F249" s="97">
        <v>0</v>
      </c>
      <c r="G249" s="26" t="str">
        <f>IFERROR(INDEX('WIP-FDN'!$D$8:$D$279,MATCH('Master Sheet '!B249, 'WIP-FDN'!$B$8:$B$279,0)),"")</f>
        <v/>
      </c>
      <c r="H249" s="30"/>
      <c r="I249" s="27"/>
      <c r="J249" s="30"/>
      <c r="K249" s="30"/>
      <c r="L249" s="30"/>
      <c r="M249" s="26" t="s">
        <v>53</v>
      </c>
      <c r="N249" s="27" t="s">
        <v>172</v>
      </c>
      <c r="O249" s="94" t="s">
        <v>1109</v>
      </c>
      <c r="P249" s="26" t="s">
        <v>53</v>
      </c>
      <c r="Q249" s="27" t="s">
        <v>172</v>
      </c>
      <c r="R249" s="94" t="s">
        <v>1109</v>
      </c>
      <c r="S249" s="359" t="s">
        <v>53</v>
      </c>
      <c r="T249" s="27" t="s">
        <v>172</v>
      </c>
      <c r="U249" s="361" t="s">
        <v>1128</v>
      </c>
      <c r="V249" s="21"/>
      <c r="W249" s="29" t="str">
        <f t="array" ref="W249">IF((Y249&lt;&gt;"")*(Z249=""), "WIP", IF((Y249&lt;&gt;"")*(Z249&lt;&gt;""), "Completed", ""))</f>
        <v/>
      </c>
      <c r="X249" s="9" t="str" cm="1">
        <f t="array" ref="X249">IFERROR(INDEX('WIP-FDN'!$E$8:$E$279, MATCH(1, ('WIP-FDN'!$B$8:$B$279='Master Sheet '!B249)*1, 0)), "")</f>
        <v/>
      </c>
      <c r="Y249" s="81" t="str" cm="1">
        <f t="array" ref="Y249">IFERROR(IF(INDEX('WIP-FDN'!$G$8:$G$279, MATCH(1, ('WIP-FDN'!$B$8:$B$279=B249)*1, 0)) = "", "", INDEX('WIP-FDN'!$G$8:$G$279, MATCH(1, ('WIP-FDN'!$B$8:$B$279=B249)*1, 0))), "")</f>
        <v/>
      </c>
      <c r="Z249" s="81" t="str" cm="1">
        <f t="array" ref="Z249">IFERROR(IF(INDEX('WIP-FDN'!$H$8:$H$279, MATCH(1, ('WIP-FDN'!$B$8:$B$279=B249)*1, 0)) = "", "", INDEX('WIP-FDN'!$H$8:$H$279, MATCH(1, ('WIP-FDN'!$B$8:$B$279=B249)*1, 0))), "")</f>
        <v/>
      </c>
      <c r="AA249" s="29" t="str">
        <f t="array" ref="AA249">IF((AC249&lt;&gt;"")*(AD249=""), "WIP", IF((AC249&lt;&gt;"")*(AD249&lt;&gt;""), "Completed", ""))</f>
        <v/>
      </c>
      <c r="AB249" s="9" t="str" cm="1">
        <f t="array" ref="AB249">IFERROR(INDEX('WIP-FDN'!$N$8:$N$279, MATCH(1, ('WIP-FDN'!$B$8:$B$279='Master Sheet '!B249)*1, 0)), "")</f>
        <v/>
      </c>
      <c r="AC249" s="81" t="str" cm="1">
        <f t="array" ref="AC249">IFERROR(IF(INDEX('WIP-FDN'!$L$8:$L$279, MATCH(1, ('WIP-FDN'!$B$8:$B$279=B249)*1, 0)) = "", "", INDEX('WIP-FDN'!$L$8:$L$279, MATCH(1, ('WIP-FDN'!$B$8:$B$279=B249)*1, 0))), "")</f>
        <v/>
      </c>
      <c r="AD249" s="81" t="str" cm="1">
        <f t="array" ref="AD249">IFERROR(IF(INDEX('WIP-FDN'!$M$8:$M$279, MATCH(1, ('WIP-FDN'!$B$8:$B$279=B249)*1, 0)) = "", "", INDEX('WIP-FDN'!$M$8:$M$279, MATCH(1, ('WIP-FDN'!$B$8:$B$279=B249)*1, 0))), "")</f>
        <v/>
      </c>
      <c r="AE249" s="9" t="str">
        <f t="shared" si="15"/>
        <v/>
      </c>
      <c r="AF249" s="9" t="str">
        <f>IFERROR(INDEX('WIP-ERC'!$E$8:$E$275,MATCH(B249, 'WIP-ERC'!$B$8:$B$275,0)),"")</f>
        <v/>
      </c>
      <c r="AG249" s="81" t="str">
        <f>IFERROR(IF(INDEX('WIP-ERC'!$G$8:$G$275,MATCH(B249,'WIP-ERC'!$B$8:$B$275,0))="","",(INDEX('WIP-ERC'!$G$8:$G$275,MATCH(B249,'WIP-ERC'!$B$8:$B$275,0)))),"")</f>
        <v/>
      </c>
      <c r="AH249" s="81" t="str">
        <f>IFERROR(IF(INDEX('WIP-ERC'!$H$8:$H$275,MATCH(B249,'WIP-ERC'!$B$8:$B$275,0))="","",(INDEX('WIP-ERC'!$H$8:$H$275,MATCH(B249,'WIP-ERC'!$B$8:$B$275,0)))),"")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350" t="str">
        <f t="shared" si="14"/>
        <v>D(45-60)+00</v>
      </c>
      <c r="BE249" s="334"/>
      <c r="BF249" s="334"/>
      <c r="BG249" s="334"/>
      <c r="BI249" s="9" t="str">
        <f>IFERROR(INDEX('WIP-FDN'!$D$8:$D$279,MATCH(B249, 'WIP-FDN'!$B$8:$B$279,0)),"")</f>
        <v/>
      </c>
      <c r="BJ249" s="21" t="str">
        <v/>
      </c>
      <c r="BK249" s="21"/>
    </row>
    <row r="250" spans="1:63" s="12" customFormat="1" ht="17.5" x14ac:dyDescent="0.35">
      <c r="A250" s="347">
        <f t="shared" si="16"/>
        <v>231</v>
      </c>
      <c r="B250" s="30" t="s">
        <v>55</v>
      </c>
      <c r="C250" s="30" t="s">
        <v>858</v>
      </c>
      <c r="D250" s="56" t="s">
        <v>818</v>
      </c>
      <c r="E250" s="97">
        <v>88</v>
      </c>
      <c r="F250" s="97">
        <v>88</v>
      </c>
      <c r="G250" s="26" t="str">
        <f>IFERROR(INDEX('WIP-FDN'!$D$8:$D$279,MATCH('Master Sheet '!B250, 'WIP-FDN'!$B$8:$B$279,0)),"")</f>
        <v/>
      </c>
      <c r="H250" s="30">
        <v>3</v>
      </c>
      <c r="I250" s="27"/>
      <c r="J250" s="30"/>
      <c r="K250" s="30"/>
      <c r="L250" s="30"/>
      <c r="M250" s="26" t="s">
        <v>53</v>
      </c>
      <c r="N250" s="27" t="s">
        <v>172</v>
      </c>
      <c r="O250" s="94" t="s">
        <v>1109</v>
      </c>
      <c r="P250" s="26" t="s">
        <v>53</v>
      </c>
      <c r="Q250" s="27" t="s">
        <v>172</v>
      </c>
      <c r="R250" s="94" t="s">
        <v>1109</v>
      </c>
      <c r="S250" s="359" t="s">
        <v>53</v>
      </c>
      <c r="T250" s="27" t="s">
        <v>172</v>
      </c>
      <c r="U250" s="361" t="s">
        <v>1128</v>
      </c>
      <c r="V250" s="21"/>
      <c r="W250" s="29" t="str">
        <f t="array" ref="W250">IF((Y250&lt;&gt;"")*(Z250=""), "WIP", IF((Y250&lt;&gt;"")*(Z250&lt;&gt;""), "Completed", ""))</f>
        <v/>
      </c>
      <c r="X250" s="9" t="str" cm="1">
        <f t="array" ref="X250">IFERROR(INDEX('WIP-FDN'!$E$8:$E$279, MATCH(1, ('WIP-FDN'!$B$8:$B$279='Master Sheet '!B250)*1, 0)), "")</f>
        <v/>
      </c>
      <c r="Y250" s="81" t="str" cm="1">
        <f t="array" ref="Y250">IFERROR(IF(INDEX('WIP-FDN'!$G$8:$G$279, MATCH(1, ('WIP-FDN'!$B$8:$B$279=B250)*1, 0)) = "", "", INDEX('WIP-FDN'!$G$8:$G$279, MATCH(1, ('WIP-FDN'!$B$8:$B$279=B250)*1, 0))), "")</f>
        <v/>
      </c>
      <c r="Z250" s="81" t="str" cm="1">
        <f t="array" ref="Z250">IFERROR(IF(INDEX('WIP-FDN'!$H$8:$H$279, MATCH(1, ('WIP-FDN'!$B$8:$B$279=B250)*1, 0)) = "", "", INDEX('WIP-FDN'!$H$8:$H$279, MATCH(1, ('WIP-FDN'!$B$8:$B$279=B250)*1, 0))), "")</f>
        <v/>
      </c>
      <c r="AA250" s="29" t="str">
        <f t="array" ref="AA250">IF((AC250&lt;&gt;"")*(AD250=""), "WIP", IF((AC250&lt;&gt;"")*(AD250&lt;&gt;""), "Completed", ""))</f>
        <v/>
      </c>
      <c r="AB250" s="9" t="str" cm="1">
        <f t="array" ref="AB250">IFERROR(INDEX('WIP-FDN'!$N$8:$N$279, MATCH(1, ('WIP-FDN'!$B$8:$B$279='Master Sheet '!B250)*1, 0)), "")</f>
        <v/>
      </c>
      <c r="AC250" s="81" t="str" cm="1">
        <f t="array" ref="AC250">IFERROR(IF(INDEX('WIP-FDN'!$L$8:$L$279, MATCH(1, ('WIP-FDN'!$B$8:$B$279=B250)*1, 0)) = "", "", INDEX('WIP-FDN'!$L$8:$L$279, MATCH(1, ('WIP-FDN'!$B$8:$B$279=B250)*1, 0))), "")</f>
        <v/>
      </c>
      <c r="AD250" s="81" t="str" cm="1">
        <f t="array" ref="AD250">IFERROR(IF(INDEX('WIP-FDN'!$M$8:$M$279, MATCH(1, ('WIP-FDN'!$B$8:$B$279=B250)*1, 0)) = "", "", INDEX('WIP-FDN'!$M$8:$M$279, MATCH(1, ('WIP-FDN'!$B$8:$B$279=B250)*1, 0))), "")</f>
        <v/>
      </c>
      <c r="AE250" s="9" t="str">
        <f t="shared" si="15"/>
        <v/>
      </c>
      <c r="AF250" s="9" t="str">
        <f>IFERROR(INDEX('WIP-ERC'!$E$8:$E$275,MATCH(B250, 'WIP-ERC'!$B$8:$B$275,0)),"")</f>
        <v/>
      </c>
      <c r="AG250" s="81" t="str">
        <f>IFERROR(IF(INDEX('WIP-ERC'!$G$8:$G$275,MATCH(B250,'WIP-ERC'!$B$8:$B$275,0))="","",(INDEX('WIP-ERC'!$G$8:$G$275,MATCH(B250,'WIP-ERC'!$B$8:$B$275,0)))),"")</f>
        <v/>
      </c>
      <c r="AH250" s="81" t="str">
        <f>IFERROR(IF(INDEX('WIP-ERC'!$H$8:$H$275,MATCH(B250,'WIP-ERC'!$B$8:$B$275,0))="","",(INDEX('WIP-ERC'!$H$8:$H$275,MATCH(B250,'WIP-ERC'!$B$8:$B$275,0)))),"")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350" t="str">
        <f t="shared" si="14"/>
        <v>Gantry UP_3RC</v>
      </c>
      <c r="BE250" s="334"/>
      <c r="BF250" s="334"/>
      <c r="BG250" s="334"/>
      <c r="BI250" s="9" t="str">
        <f>IFERROR(INDEX('WIP-FDN'!$D$8:$D$279,MATCH(B250, 'WIP-FDN'!$B$8:$B$279,0)),"")</f>
        <v/>
      </c>
      <c r="BJ250" s="21" t="str">
        <v/>
      </c>
      <c r="BK250" s="21"/>
    </row>
    <row r="251" spans="1:63" s="12" customFormat="1" ht="17.5" x14ac:dyDescent="0.35">
      <c r="A251" s="347">
        <f t="shared" si="16"/>
        <v>232</v>
      </c>
      <c r="B251" s="30" t="s">
        <v>55</v>
      </c>
      <c r="C251" s="30" t="s">
        <v>858</v>
      </c>
      <c r="D251" s="56" t="s">
        <v>818</v>
      </c>
      <c r="E251" s="97">
        <v>64.599999999999994</v>
      </c>
      <c r="F251" s="97">
        <v>64.599999999999994</v>
      </c>
      <c r="G251" s="26" t="str">
        <f>IFERROR(INDEX('WIP-FDN'!$D$8:$D$279,MATCH('Master Sheet '!B251, 'WIP-FDN'!$B$8:$B$279,0)),"")</f>
        <v/>
      </c>
      <c r="H251" s="30">
        <v>3</v>
      </c>
      <c r="I251" s="27" t="s">
        <v>1136</v>
      </c>
      <c r="J251" s="30"/>
      <c r="K251" s="30"/>
      <c r="L251" s="30"/>
      <c r="M251" s="26" t="s">
        <v>53</v>
      </c>
      <c r="N251" s="27" t="s">
        <v>172</v>
      </c>
      <c r="O251" s="94" t="s">
        <v>1109</v>
      </c>
      <c r="P251" s="26" t="s">
        <v>53</v>
      </c>
      <c r="Q251" s="27" t="s">
        <v>172</v>
      </c>
      <c r="R251" s="94" t="s">
        <v>1109</v>
      </c>
      <c r="S251" s="359" t="s">
        <v>53</v>
      </c>
      <c r="T251" s="27" t="s">
        <v>172</v>
      </c>
      <c r="U251" s="361" t="s">
        <v>1128</v>
      </c>
      <c r="V251" s="21"/>
      <c r="W251" s="29" t="str">
        <f t="array" ref="W251">IF((Y251&lt;&gt;"")*(Z251=""), "WIP", IF((Y251&lt;&gt;"")*(Z251&lt;&gt;""), "Completed", ""))</f>
        <v/>
      </c>
      <c r="X251" s="9" t="str" cm="1">
        <f t="array" ref="X251">IFERROR(INDEX('WIP-FDN'!$E$8:$E$279, MATCH(1, ('WIP-FDN'!$B$8:$B$279='Master Sheet '!B251)*1, 0)), "")</f>
        <v/>
      </c>
      <c r="Y251" s="81" t="str" cm="1">
        <f t="array" ref="Y251">IFERROR(IF(INDEX('WIP-FDN'!$G$8:$G$279, MATCH(1, ('WIP-FDN'!$B$8:$B$279=B251)*1, 0)) = "", "", INDEX('WIP-FDN'!$G$8:$G$279, MATCH(1, ('WIP-FDN'!$B$8:$B$279=B251)*1, 0))), "")</f>
        <v/>
      </c>
      <c r="Z251" s="81" t="str" cm="1">
        <f t="array" ref="Z251">IFERROR(IF(INDEX('WIP-FDN'!$H$8:$H$279, MATCH(1, ('WIP-FDN'!$B$8:$B$279=B251)*1, 0)) = "", "", INDEX('WIP-FDN'!$H$8:$H$279, MATCH(1, ('WIP-FDN'!$B$8:$B$279=B251)*1, 0))), "")</f>
        <v/>
      </c>
      <c r="AA251" s="29" t="str">
        <f t="array" ref="AA251">IF((AC251&lt;&gt;"")*(AD251=""), "WIP", IF((AC251&lt;&gt;"")*(AD251&lt;&gt;""), "Completed", ""))</f>
        <v/>
      </c>
      <c r="AB251" s="9" t="str" cm="1">
        <f t="array" ref="AB251">IFERROR(INDEX('WIP-FDN'!$N$8:$N$279, MATCH(1, ('WIP-FDN'!$B$8:$B$279='Master Sheet '!B251)*1, 0)), "")</f>
        <v/>
      </c>
      <c r="AC251" s="81" t="str" cm="1">
        <f t="array" ref="AC251">IFERROR(IF(INDEX('WIP-FDN'!$L$8:$L$279, MATCH(1, ('WIP-FDN'!$B$8:$B$279=B251)*1, 0)) = "", "", INDEX('WIP-FDN'!$L$8:$L$279, MATCH(1, ('WIP-FDN'!$B$8:$B$279=B251)*1, 0))), "")</f>
        <v/>
      </c>
      <c r="AD251" s="81" t="str" cm="1">
        <f t="array" ref="AD251">IFERROR(IF(INDEX('WIP-FDN'!$M$8:$M$279, MATCH(1, ('WIP-FDN'!$B$8:$B$279=B251)*1, 0)) = "", "", INDEX('WIP-FDN'!$M$8:$M$279, MATCH(1, ('WIP-FDN'!$B$8:$B$279=B251)*1, 0))), "")</f>
        <v/>
      </c>
      <c r="AE251" s="9" t="str">
        <f t="shared" si="15"/>
        <v/>
      </c>
      <c r="AF251" s="9" t="str">
        <f>IFERROR(INDEX('WIP-ERC'!$E$8:$E$275,MATCH(B251, 'WIP-ERC'!$B$8:$B$275,0)),"")</f>
        <v/>
      </c>
      <c r="AG251" s="81" t="str">
        <f>IFERROR(IF(INDEX('WIP-ERC'!$G$8:$G$275,MATCH(B251,'WIP-ERC'!$B$8:$B$275,0))="","",(INDEX('WIP-ERC'!$G$8:$G$275,MATCH(B251,'WIP-ERC'!$B$8:$B$275,0)))),"")</f>
        <v/>
      </c>
      <c r="AH251" s="81" t="str">
        <f>IFERROR(IF(INDEX('WIP-ERC'!$H$8:$H$275,MATCH(B251,'WIP-ERC'!$B$8:$B$275,0))="","",(INDEX('WIP-ERC'!$H$8:$H$275,MATCH(B251,'WIP-ERC'!$B$8:$B$275,0)))),"")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350" t="str">
        <f t="shared" si="14"/>
        <v>Gantry UP_3RC</v>
      </c>
      <c r="BE251" s="334"/>
      <c r="BF251" s="334"/>
      <c r="BG251" s="334"/>
      <c r="BI251" s="9" t="str">
        <f>IFERROR(INDEX('WIP-FDN'!$D$8:$D$279,MATCH(B251, 'WIP-FDN'!$B$8:$B$279,0)),"")</f>
        <v/>
      </c>
      <c r="BJ251" s="21" t="str">
        <v/>
      </c>
      <c r="BK251" s="21"/>
    </row>
    <row r="252" spans="1:63" s="12" customFormat="1" ht="17.5" x14ac:dyDescent="0.35">
      <c r="A252" s="347">
        <f t="shared" si="16"/>
        <v>233</v>
      </c>
      <c r="B252" s="30" t="s">
        <v>1079</v>
      </c>
      <c r="C252" s="30" t="s">
        <v>820</v>
      </c>
      <c r="D252" s="56" t="s">
        <v>1259</v>
      </c>
      <c r="E252" s="97">
        <v>183</v>
      </c>
      <c r="F252" s="97">
        <v>183</v>
      </c>
      <c r="G252" s="26" t="str">
        <f>IFERROR(INDEX('WIP-FDN'!$D$8:$D$279,MATCH('Master Sheet '!B252, 'WIP-FDN'!$B$8:$B$279,0)),"")</f>
        <v/>
      </c>
      <c r="H252" s="30"/>
      <c r="I252" s="27"/>
      <c r="J252" s="30"/>
      <c r="K252" s="30"/>
      <c r="L252" s="30"/>
      <c r="M252" s="26" t="s">
        <v>53</v>
      </c>
      <c r="N252" s="27" t="s">
        <v>172</v>
      </c>
      <c r="O252" s="94" t="s">
        <v>1109</v>
      </c>
      <c r="P252" s="26" t="s">
        <v>53</v>
      </c>
      <c r="Q252" s="27" t="s">
        <v>172</v>
      </c>
      <c r="R252" s="94" t="s">
        <v>1109</v>
      </c>
      <c r="S252" s="359" t="s">
        <v>53</v>
      </c>
      <c r="T252" s="27" t="s">
        <v>172</v>
      </c>
      <c r="U252" s="361" t="s">
        <v>1128</v>
      </c>
      <c r="V252" s="21"/>
      <c r="W252" s="29" t="str">
        <f t="array" ref="W252">IF((Y252&lt;&gt;"")*(Z252=""), "WIP", IF((Y252&lt;&gt;"")*(Z252&lt;&gt;""), "Completed", ""))</f>
        <v/>
      </c>
      <c r="X252" s="9" t="str" cm="1">
        <f t="array" ref="X252">IFERROR(INDEX('WIP-FDN'!$E$8:$E$279, MATCH(1, ('WIP-FDN'!$B$8:$B$279='Master Sheet '!B252)*1, 0)), "")</f>
        <v/>
      </c>
      <c r="Y252" s="81" t="str" cm="1">
        <f t="array" ref="Y252">IFERROR(IF(INDEX('WIP-FDN'!$G$8:$G$279, MATCH(1, ('WIP-FDN'!$B$8:$B$279=B252)*1, 0)) = "", "", INDEX('WIP-FDN'!$G$8:$G$279, MATCH(1, ('WIP-FDN'!$B$8:$B$279=B252)*1, 0))), "")</f>
        <v/>
      </c>
      <c r="Z252" s="81" t="str" cm="1">
        <f t="array" ref="Z252">IFERROR(IF(INDEX('WIP-FDN'!$H$8:$H$279, MATCH(1, ('WIP-FDN'!$B$8:$B$279=B252)*1, 0)) = "", "", INDEX('WIP-FDN'!$H$8:$H$279, MATCH(1, ('WIP-FDN'!$B$8:$B$279=B252)*1, 0))), "")</f>
        <v/>
      </c>
      <c r="AA252" s="29" t="str">
        <f t="array" ref="AA252">IF((AC252&lt;&gt;"")*(AD252=""), "WIP", IF((AC252&lt;&gt;"")*(AD252&lt;&gt;""), "Completed", ""))</f>
        <v/>
      </c>
      <c r="AB252" s="9" t="str" cm="1">
        <f t="array" ref="AB252">IFERROR(INDEX('WIP-FDN'!$N$8:$N$279, MATCH(1, ('WIP-FDN'!$B$8:$B$279='Master Sheet '!B252)*1, 0)), "")</f>
        <v/>
      </c>
      <c r="AC252" s="81" t="str" cm="1">
        <f t="array" ref="AC252">IFERROR(IF(INDEX('WIP-FDN'!$L$8:$L$279, MATCH(1, ('WIP-FDN'!$B$8:$B$279=B252)*1, 0)) = "", "", INDEX('WIP-FDN'!$L$8:$L$279, MATCH(1, ('WIP-FDN'!$B$8:$B$279=B252)*1, 0))), "")</f>
        <v/>
      </c>
      <c r="AD252" s="81" t="str" cm="1">
        <f t="array" ref="AD252">IFERROR(IF(INDEX('WIP-FDN'!$M$8:$M$279, MATCH(1, ('WIP-FDN'!$B$8:$B$279=B252)*1, 0)) = "", "", INDEX('WIP-FDN'!$M$8:$M$279, MATCH(1, ('WIP-FDN'!$B$8:$B$279=B252)*1, 0))), "")</f>
        <v/>
      </c>
      <c r="AE252" s="9" t="str">
        <f t="shared" si="15"/>
        <v/>
      </c>
      <c r="AF252" s="9" t="str">
        <f>IFERROR(INDEX('WIP-ERC'!$E$8:$E$275,MATCH(B252, 'WIP-ERC'!$B$8:$B$275,0)),"")</f>
        <v/>
      </c>
      <c r="AG252" s="81" t="str">
        <f>IFERROR(IF(INDEX('WIP-ERC'!$G$8:$G$275,MATCH(B252,'WIP-ERC'!$B$8:$B$275,0))="","",(INDEX('WIP-ERC'!$G$8:$G$275,MATCH(B252,'WIP-ERC'!$B$8:$B$275,0)))),"")</f>
        <v/>
      </c>
      <c r="AH252" s="81" t="str">
        <f>IFERROR(IF(INDEX('WIP-ERC'!$H$8:$H$275,MATCH(B252,'WIP-ERC'!$B$8:$B$275,0))="","",(INDEX('WIP-ERC'!$H$8:$H$275,MATCH(B252,'WIP-ERC'!$B$8:$B$275,0)))),"")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350" t="str">
        <f t="shared" si="14"/>
        <v>D(45-60)+00</v>
      </c>
      <c r="BE252" s="334"/>
      <c r="BF252" s="334"/>
      <c r="BG252" s="334"/>
      <c r="BI252" s="9" t="str">
        <f>IFERROR(INDEX('WIP-FDN'!$D$8:$D$279,MATCH(B252, 'WIP-FDN'!$B$8:$B$279,0)),"")</f>
        <v/>
      </c>
      <c r="BJ252" s="21" t="str">
        <v/>
      </c>
      <c r="BK252" s="21"/>
    </row>
    <row r="253" spans="1:63" s="12" customFormat="1" ht="17.5" x14ac:dyDescent="0.35">
      <c r="A253" s="347">
        <f t="shared" si="16"/>
        <v>234</v>
      </c>
      <c r="B253" s="30" t="s">
        <v>1080</v>
      </c>
      <c r="C253" s="30" t="s">
        <v>865</v>
      </c>
      <c r="D253" s="56" t="s">
        <v>1081</v>
      </c>
      <c r="E253" s="97">
        <v>213.3</v>
      </c>
      <c r="F253" s="97">
        <v>213.3</v>
      </c>
      <c r="G253" s="26" t="str">
        <f>IFERROR(INDEX('WIP-FDN'!$D$8:$D$279,MATCH('Master Sheet '!B253, 'WIP-FDN'!$B$8:$B$279,0)),"")</f>
        <v/>
      </c>
      <c r="H253" s="30">
        <v>2</v>
      </c>
      <c r="I253" s="27"/>
      <c r="J253" s="30"/>
      <c r="K253" s="30"/>
      <c r="L253" s="30"/>
      <c r="M253" s="26" t="s">
        <v>53</v>
      </c>
      <c r="N253" s="27" t="s">
        <v>172</v>
      </c>
      <c r="O253" s="94" t="s">
        <v>1109</v>
      </c>
      <c r="P253" s="26" t="s">
        <v>53</v>
      </c>
      <c r="Q253" s="27" t="s">
        <v>172</v>
      </c>
      <c r="R253" s="94" t="s">
        <v>1109</v>
      </c>
      <c r="S253" s="359" t="s">
        <v>53</v>
      </c>
      <c r="T253" s="27" t="s">
        <v>172</v>
      </c>
      <c r="U253" s="361" t="s">
        <v>1128</v>
      </c>
      <c r="V253" s="21"/>
      <c r="W253" s="29" t="str">
        <f t="array" ref="W253">IF((Y253&lt;&gt;"")*(Z253=""), "WIP", IF((Y253&lt;&gt;"")*(Z253&lt;&gt;""), "Completed", ""))</f>
        <v/>
      </c>
      <c r="X253" s="9" t="str" cm="1">
        <f t="array" ref="X253">IFERROR(INDEX('WIP-FDN'!$E$8:$E$279, MATCH(1, ('WIP-FDN'!$B$8:$B$279='Master Sheet '!B253)*1, 0)), "")</f>
        <v/>
      </c>
      <c r="Y253" s="81" t="str" cm="1">
        <f t="array" ref="Y253">IFERROR(IF(INDEX('WIP-FDN'!$G$8:$G$279, MATCH(1, ('WIP-FDN'!$B$8:$B$279=B253)*1, 0)) = "", "", INDEX('WIP-FDN'!$G$8:$G$279, MATCH(1, ('WIP-FDN'!$B$8:$B$279=B253)*1, 0))), "")</f>
        <v/>
      </c>
      <c r="Z253" s="81" t="str" cm="1">
        <f t="array" ref="Z253">IFERROR(IF(INDEX('WIP-FDN'!$H$8:$H$279, MATCH(1, ('WIP-FDN'!$B$8:$B$279=B253)*1, 0)) = "", "", INDEX('WIP-FDN'!$H$8:$H$279, MATCH(1, ('WIP-FDN'!$B$8:$B$279=B253)*1, 0))), "")</f>
        <v/>
      </c>
      <c r="AA253" s="29" t="str">
        <f t="array" ref="AA253">IF((AC253&lt;&gt;"")*(AD253=""), "WIP", IF((AC253&lt;&gt;"")*(AD253&lt;&gt;""), "Completed", ""))</f>
        <v/>
      </c>
      <c r="AB253" s="9" t="str" cm="1">
        <f t="array" ref="AB253">IFERROR(INDEX('WIP-FDN'!$N$8:$N$279, MATCH(1, ('WIP-FDN'!$B$8:$B$279='Master Sheet '!B253)*1, 0)), "")</f>
        <v/>
      </c>
      <c r="AC253" s="81" t="str" cm="1">
        <f t="array" ref="AC253">IFERROR(IF(INDEX('WIP-FDN'!$L$8:$L$279, MATCH(1, ('WIP-FDN'!$B$8:$B$279=B253)*1, 0)) = "", "", INDEX('WIP-FDN'!$L$8:$L$279, MATCH(1, ('WIP-FDN'!$B$8:$B$279=B253)*1, 0))), "")</f>
        <v/>
      </c>
      <c r="AD253" s="81" t="str" cm="1">
        <f t="array" ref="AD253">IFERROR(IF(INDEX('WIP-FDN'!$M$8:$M$279, MATCH(1, ('WIP-FDN'!$B$8:$B$279=B253)*1, 0)) = "", "", INDEX('WIP-FDN'!$M$8:$M$279, MATCH(1, ('WIP-FDN'!$B$8:$B$279=B253)*1, 0))), "")</f>
        <v/>
      </c>
      <c r="AE253" s="9" t="str">
        <f t="shared" si="15"/>
        <v/>
      </c>
      <c r="AF253" s="9" t="str">
        <f>IFERROR(INDEX('WIP-ERC'!$E$8:$E$275,MATCH(B253, 'WIP-ERC'!$B$8:$B$275,0)),"")</f>
        <v/>
      </c>
      <c r="AG253" s="81" t="str">
        <f>IFERROR(IF(INDEX('WIP-ERC'!$G$8:$G$275,MATCH(B253,'WIP-ERC'!$B$8:$B$275,0))="","",(INDEX('WIP-ERC'!$G$8:$G$275,MATCH(B253,'WIP-ERC'!$B$8:$B$275,0)))),"")</f>
        <v/>
      </c>
      <c r="AH253" s="81" t="str">
        <f>IFERROR(IF(INDEX('WIP-ERC'!$H$8:$H$275,MATCH(B253,'WIP-ERC'!$B$8:$B$275,0))="","",(INDEX('WIP-ERC'!$H$8:$H$275,MATCH(B253,'WIP-ERC'!$B$8:$B$275,0)))),"")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350" t="str">
        <f t="shared" si="14"/>
        <v>D(30-52)+25_2RC</v>
      </c>
      <c r="BE253" s="334"/>
      <c r="BF253" s="334"/>
      <c r="BG253" s="334"/>
      <c r="BI253" s="9" t="str">
        <f>IFERROR(INDEX('WIP-FDN'!$D$8:$D$279,MATCH(B253, 'WIP-FDN'!$B$8:$B$279,0)),"")</f>
        <v/>
      </c>
      <c r="BJ253" s="21" t="str">
        <v/>
      </c>
      <c r="BK253" s="21"/>
    </row>
    <row r="254" spans="1:63" s="12" customFormat="1" ht="17.5" x14ac:dyDescent="0.35">
      <c r="A254" s="347">
        <f t="shared" si="16"/>
        <v>235</v>
      </c>
      <c r="B254" s="30" t="s">
        <v>1082</v>
      </c>
      <c r="C254" s="30" t="s">
        <v>827</v>
      </c>
      <c r="D254" s="56" t="s">
        <v>1083</v>
      </c>
      <c r="E254" s="97">
        <v>449</v>
      </c>
      <c r="F254" s="97">
        <v>449</v>
      </c>
      <c r="G254" s="26" t="str">
        <f>IFERROR(INDEX('WIP-FDN'!$D$8:$D$279,MATCH('Master Sheet '!B254, 'WIP-FDN'!$B$8:$B$279,0)),"")</f>
        <v/>
      </c>
      <c r="H254" s="30">
        <v>1</v>
      </c>
      <c r="I254" s="27" t="s">
        <v>1135</v>
      </c>
      <c r="J254" s="30"/>
      <c r="K254" s="30"/>
      <c r="L254" s="30"/>
      <c r="M254" s="26" t="s">
        <v>53</v>
      </c>
      <c r="N254" s="27" t="s">
        <v>172</v>
      </c>
      <c r="O254" s="94" t="s">
        <v>1109</v>
      </c>
      <c r="P254" s="26" t="s">
        <v>53</v>
      </c>
      <c r="Q254" s="27" t="s">
        <v>172</v>
      </c>
      <c r="R254" s="94" t="s">
        <v>1109</v>
      </c>
      <c r="S254" s="359" t="s">
        <v>53</v>
      </c>
      <c r="T254" s="27" t="s">
        <v>172</v>
      </c>
      <c r="U254" s="361" t="s">
        <v>1128</v>
      </c>
      <c r="V254" s="21"/>
      <c r="W254" s="29" t="str">
        <f t="array" ref="W254">IF((Y254&lt;&gt;"")*(Z254=""), "WIP", IF((Y254&lt;&gt;"")*(Z254&lt;&gt;""), "Completed", ""))</f>
        <v/>
      </c>
      <c r="X254" s="9" t="str" cm="1">
        <f t="array" ref="X254">IFERROR(INDEX('WIP-FDN'!$E$8:$E$279, MATCH(1, ('WIP-FDN'!$B$8:$B$279='Master Sheet '!B254)*1, 0)), "")</f>
        <v/>
      </c>
      <c r="Y254" s="81" t="str" cm="1">
        <f t="array" ref="Y254">IFERROR(IF(INDEX('WIP-FDN'!$G$8:$G$279, MATCH(1, ('WIP-FDN'!$B$8:$B$279=B254)*1, 0)) = "", "", INDEX('WIP-FDN'!$G$8:$G$279, MATCH(1, ('WIP-FDN'!$B$8:$B$279=B254)*1, 0))), "")</f>
        <v/>
      </c>
      <c r="Z254" s="81" t="str" cm="1">
        <f t="array" ref="Z254">IFERROR(IF(INDEX('WIP-FDN'!$H$8:$H$279, MATCH(1, ('WIP-FDN'!$B$8:$B$279=B254)*1, 0)) = "", "", INDEX('WIP-FDN'!$H$8:$H$279, MATCH(1, ('WIP-FDN'!$B$8:$B$279=B254)*1, 0))), "")</f>
        <v/>
      </c>
      <c r="AA254" s="29" t="str">
        <f t="array" ref="AA254">IF((AC254&lt;&gt;"")*(AD254=""), "WIP", IF((AC254&lt;&gt;"")*(AD254&lt;&gt;""), "Completed", ""))</f>
        <v/>
      </c>
      <c r="AB254" s="9" t="str" cm="1">
        <f t="array" ref="AB254">IFERROR(INDEX('WIP-FDN'!$N$8:$N$279, MATCH(1, ('WIP-FDN'!$B$8:$B$279='Master Sheet '!B254)*1, 0)), "")</f>
        <v/>
      </c>
      <c r="AC254" s="81" t="str" cm="1">
        <f t="array" ref="AC254">IFERROR(IF(INDEX('WIP-FDN'!$L$8:$L$279, MATCH(1, ('WIP-FDN'!$B$8:$B$279=B254)*1, 0)) = "", "", INDEX('WIP-FDN'!$L$8:$L$279, MATCH(1, ('WIP-FDN'!$B$8:$B$279=B254)*1, 0))), "")</f>
        <v/>
      </c>
      <c r="AD254" s="81" t="str" cm="1">
        <f t="array" ref="AD254">IFERROR(IF(INDEX('WIP-FDN'!$M$8:$M$279, MATCH(1, ('WIP-FDN'!$B$8:$B$279=B254)*1, 0)) = "", "", INDEX('WIP-FDN'!$M$8:$M$279, MATCH(1, ('WIP-FDN'!$B$8:$B$279=B254)*1, 0))), "")</f>
        <v/>
      </c>
      <c r="AE254" s="9" t="str">
        <f t="shared" si="15"/>
        <v/>
      </c>
      <c r="AF254" s="9" t="str">
        <f>IFERROR(INDEX('WIP-ERC'!$E$8:$E$275,MATCH(B254, 'WIP-ERC'!$B$8:$B$275,0)),"")</f>
        <v/>
      </c>
      <c r="AG254" s="81" t="str">
        <f>IFERROR(IF(INDEX('WIP-ERC'!$G$8:$G$275,MATCH(B254,'WIP-ERC'!$B$8:$B$275,0))="","",(INDEX('WIP-ERC'!$G$8:$G$275,MATCH(B254,'WIP-ERC'!$B$8:$B$275,0)))),"")</f>
        <v/>
      </c>
      <c r="AH254" s="81" t="str">
        <f>IFERROR(IF(INDEX('WIP-ERC'!$H$8:$H$275,MATCH(B254,'WIP-ERC'!$B$8:$B$275,0))="","",(INDEX('WIP-ERC'!$H$8:$H$275,MATCH(B254,'WIP-ERC'!$B$8:$B$275,0)))),"")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350" t="str">
        <f t="shared" si="14"/>
        <v>D(30-52)+30_1RC</v>
      </c>
      <c r="BE254" s="334"/>
      <c r="BF254" s="334"/>
      <c r="BG254" s="334"/>
      <c r="BI254" s="9" t="str">
        <f>IFERROR(INDEX('WIP-FDN'!$D$8:$D$279,MATCH(B254, 'WIP-FDN'!$B$8:$B$279,0)),"")</f>
        <v/>
      </c>
      <c r="BJ254" s="21" t="str">
        <v/>
      </c>
      <c r="BK254" s="21"/>
    </row>
    <row r="255" spans="1:63" s="12" customFormat="1" ht="17.5" x14ac:dyDescent="0.35">
      <c r="A255" s="347">
        <f t="shared" si="16"/>
        <v>236</v>
      </c>
      <c r="B255" s="30" t="s">
        <v>1084</v>
      </c>
      <c r="C255" s="30" t="s">
        <v>1013</v>
      </c>
      <c r="D255" s="56" t="s">
        <v>818</v>
      </c>
      <c r="E255" s="97">
        <v>414</v>
      </c>
      <c r="F255" s="97">
        <v>414</v>
      </c>
      <c r="G255" s="26" t="str">
        <f>IFERROR(INDEX('WIP-FDN'!$D$8:$D$279,MATCH('Master Sheet '!B255, 'WIP-FDN'!$B$8:$B$279,0)),"")</f>
        <v/>
      </c>
      <c r="H255" s="30"/>
      <c r="I255" s="27"/>
      <c r="J255" s="28"/>
      <c r="K255" s="30"/>
      <c r="L255" s="30"/>
      <c r="M255" s="26" t="s">
        <v>53</v>
      </c>
      <c r="N255" s="27" t="s">
        <v>172</v>
      </c>
      <c r="O255" s="94" t="s">
        <v>1109</v>
      </c>
      <c r="P255" s="26" t="s">
        <v>53</v>
      </c>
      <c r="Q255" s="27" t="s">
        <v>172</v>
      </c>
      <c r="R255" s="94" t="s">
        <v>1109</v>
      </c>
      <c r="S255" s="359" t="s">
        <v>53</v>
      </c>
      <c r="T255" s="27" t="s">
        <v>172</v>
      </c>
      <c r="U255" s="361" t="s">
        <v>1128</v>
      </c>
      <c r="V255" s="21"/>
      <c r="W255" s="29" t="str">
        <f t="array" ref="W255">IF((Y255&lt;&gt;"")*(Z255=""), "WIP", IF((Y255&lt;&gt;"")*(Z255&lt;&gt;""), "Completed", ""))</f>
        <v/>
      </c>
      <c r="X255" s="9" t="str" cm="1">
        <f t="array" ref="X255">IFERROR(INDEX('WIP-FDN'!$E$8:$E$279, MATCH(1, ('WIP-FDN'!$B$8:$B$279='Master Sheet '!B255)*1, 0)), "")</f>
        <v/>
      </c>
      <c r="Y255" s="81" t="str" cm="1">
        <f t="array" ref="Y255">IFERROR(IF(INDEX('WIP-FDN'!$G$8:$G$279, MATCH(1, ('WIP-FDN'!$B$8:$B$279=B255)*1, 0)) = "", "", INDEX('WIP-FDN'!$G$8:$G$279, MATCH(1, ('WIP-FDN'!$B$8:$B$279=B255)*1, 0))), "")</f>
        <v/>
      </c>
      <c r="Z255" s="81" t="str" cm="1">
        <f t="array" ref="Z255">IFERROR(IF(INDEX('WIP-FDN'!$H$8:$H$279, MATCH(1, ('WIP-FDN'!$B$8:$B$279=B255)*1, 0)) = "", "", INDEX('WIP-FDN'!$H$8:$H$279, MATCH(1, ('WIP-FDN'!$B$8:$B$279=B255)*1, 0))), "")</f>
        <v/>
      </c>
      <c r="AA255" s="29" t="str">
        <f t="array" ref="AA255">IF((AC255&lt;&gt;"")*(AD255=""), "WIP", IF((AC255&lt;&gt;"")*(AD255&lt;&gt;""), "Completed", ""))</f>
        <v/>
      </c>
      <c r="AB255" s="9" t="str" cm="1">
        <f t="array" ref="AB255">IFERROR(INDEX('WIP-FDN'!$N$8:$N$279, MATCH(1, ('WIP-FDN'!$B$8:$B$279='Master Sheet '!B255)*1, 0)), "")</f>
        <v/>
      </c>
      <c r="AC255" s="81" t="str" cm="1">
        <f t="array" ref="AC255">IFERROR(IF(INDEX('WIP-FDN'!$L$8:$L$279, MATCH(1, ('WIP-FDN'!$B$8:$B$279=B255)*1, 0)) = "", "", INDEX('WIP-FDN'!$L$8:$L$279, MATCH(1, ('WIP-FDN'!$B$8:$B$279=B255)*1, 0))), "")</f>
        <v/>
      </c>
      <c r="AD255" s="81" t="str" cm="1">
        <f t="array" ref="AD255">IFERROR(IF(INDEX('WIP-FDN'!$M$8:$M$279, MATCH(1, ('WIP-FDN'!$B$8:$B$279=B255)*1, 0)) = "", "", INDEX('WIP-FDN'!$M$8:$M$279, MATCH(1, ('WIP-FDN'!$B$8:$B$279=B255)*1, 0))), "")</f>
        <v/>
      </c>
      <c r="AE255" s="9" t="str">
        <f t="shared" si="15"/>
        <v/>
      </c>
      <c r="AF255" s="9" t="str">
        <f>IFERROR(INDEX('WIP-ERC'!$E$8:$E$275,MATCH(B255, 'WIP-ERC'!$B$8:$B$275,0)),"")</f>
        <v/>
      </c>
      <c r="AG255" s="81" t="str">
        <f>IFERROR(IF(INDEX('WIP-ERC'!$G$8:$G$275,MATCH(B255,'WIP-ERC'!$B$8:$B$275,0))="","",(INDEX('WIP-ERC'!$G$8:$G$275,MATCH(B255,'WIP-ERC'!$B$8:$B$275,0)))),"")</f>
        <v/>
      </c>
      <c r="AH255" s="81" t="str">
        <f>IFERROR(IF(INDEX('WIP-ERC'!$H$8:$H$275,MATCH(B255,'WIP-ERC'!$B$8:$B$275,0))="","",(INDEX('WIP-ERC'!$H$8:$H$275,MATCH(B255,'WIP-ERC'!$B$8:$B$275,0)))),"")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350" t="str">
        <f t="shared" si="14"/>
        <v>B(00-07)+00</v>
      </c>
      <c r="BE255" s="334"/>
      <c r="BF255" s="334"/>
      <c r="BG255" s="334"/>
      <c r="BI255" s="9" t="str">
        <f>IFERROR(INDEX('WIP-FDN'!$D$8:$D$279,MATCH(B255, 'WIP-FDN'!$B$8:$B$279,0)),"")</f>
        <v/>
      </c>
      <c r="BJ255" s="21" t="str">
        <v/>
      </c>
      <c r="BK255" s="21"/>
    </row>
    <row r="256" spans="1:63" s="12" customFormat="1" ht="17.5" x14ac:dyDescent="0.35">
      <c r="A256" s="347">
        <f t="shared" si="16"/>
        <v>237</v>
      </c>
      <c r="B256" s="30" t="s">
        <v>1085</v>
      </c>
      <c r="C256" s="30" t="s">
        <v>915</v>
      </c>
      <c r="D256" s="56" t="s">
        <v>818</v>
      </c>
      <c r="E256" s="97">
        <v>414.4</v>
      </c>
      <c r="F256" s="97">
        <v>414.4</v>
      </c>
      <c r="G256" s="26" t="str">
        <f>IFERROR(INDEX('WIP-FDN'!$D$8:$D$279,MATCH('Master Sheet '!B256, 'WIP-FDN'!$B$8:$B$279,0)),"")</f>
        <v>SANDY WET</v>
      </c>
      <c r="H256" s="30"/>
      <c r="I256" s="27"/>
      <c r="J256" s="30"/>
      <c r="K256" s="30"/>
      <c r="L256" s="30"/>
      <c r="M256" s="26" t="s">
        <v>53</v>
      </c>
      <c r="N256" s="27" t="s">
        <v>172</v>
      </c>
      <c r="O256" s="94" t="s">
        <v>1109</v>
      </c>
      <c r="P256" s="26" t="s">
        <v>53</v>
      </c>
      <c r="Q256" s="27" t="s">
        <v>172</v>
      </c>
      <c r="R256" s="94" t="s">
        <v>1109</v>
      </c>
      <c r="S256" s="359" t="s">
        <v>53</v>
      </c>
      <c r="T256" s="27" t="s">
        <v>172</v>
      </c>
      <c r="U256" s="361" t="s">
        <v>1128</v>
      </c>
      <c r="V256" s="21"/>
      <c r="W256" s="29" t="str">
        <f t="array" ref="W256">IF((Y256&lt;&gt;"")*(Z256=""), "WIP", IF((Y256&lt;&gt;"")*(Z256&lt;&gt;""), "Completed", ""))</f>
        <v>Completed</v>
      </c>
      <c r="X256" s="9" t="str" cm="1">
        <f t="array" ref="X256">IFERROR(INDEX('WIP-FDN'!$E$8:$E$279, MATCH(1, ('WIP-FDN'!$B$8:$B$279='Master Sheet '!B256)*1, 0)), "")</f>
        <v>CP Construction</v>
      </c>
      <c r="Y256" s="81" cm="1">
        <f t="array" ref="Y256">IFERROR(IF(INDEX('WIP-FDN'!$G$8:$G$279, MATCH(1, ('WIP-FDN'!$B$8:$B$279=B256)*1, 0)) = "", "", INDEX('WIP-FDN'!$G$8:$G$279, MATCH(1, ('WIP-FDN'!$B$8:$B$279=B256)*1, 0))), "")</f>
        <v>46020</v>
      </c>
      <c r="Z256" s="81" cm="1">
        <f t="array" ref="Z256">IFERROR(IF(INDEX('WIP-FDN'!$H$8:$H$279, MATCH(1, ('WIP-FDN'!$B$8:$B$279=B256)*1, 0)) = "", "", INDEX('WIP-FDN'!$H$8:$H$279, MATCH(1, ('WIP-FDN'!$B$8:$B$279=B256)*1, 0))), "")</f>
        <v>46047</v>
      </c>
      <c r="AA256" s="29" t="str">
        <f t="array" ref="AA256">IF((AC256&lt;&gt;"")*(AD256=""), "WIP", IF((AC256&lt;&gt;"")*(AD256&lt;&gt;""), "Completed", ""))</f>
        <v>Completed</v>
      </c>
      <c r="AB256" s="9" t="str" cm="1">
        <f t="array" ref="AB256">IFERROR(INDEX('WIP-FDN'!$N$8:$N$279, MATCH(1, ('WIP-FDN'!$B$8:$B$279='Master Sheet '!B256)*1, 0)), "")</f>
        <v>CP Construction</v>
      </c>
      <c r="AC256" s="81" cm="1">
        <f t="array" ref="AC256">IFERROR(IF(INDEX('WIP-FDN'!$L$8:$L$279, MATCH(1, ('WIP-FDN'!$B$8:$B$279=B256)*1, 0)) = "", "", INDEX('WIP-FDN'!$L$8:$L$279, MATCH(1, ('WIP-FDN'!$B$8:$B$279=B256)*1, 0))), "")</f>
        <v>46046</v>
      </c>
      <c r="AD256" s="81" cm="1">
        <f t="array" ref="AD256">IFERROR(IF(INDEX('WIP-FDN'!$M$8:$M$279, MATCH(1, ('WIP-FDN'!$B$8:$B$279=B256)*1, 0)) = "", "", INDEX('WIP-FDN'!$M$8:$M$279, MATCH(1, ('WIP-FDN'!$B$8:$B$279=B256)*1, 0))), "")</f>
        <v>46046</v>
      </c>
      <c r="AE256" s="9" t="str">
        <f t="shared" si="15"/>
        <v/>
      </c>
      <c r="AF256" s="9" t="str">
        <f>IFERROR(INDEX('WIP-ERC'!$E$8:$E$275,MATCH(B256, 'WIP-ERC'!$B$8:$B$275,0)),"")</f>
        <v/>
      </c>
      <c r="AG256" s="81" t="str">
        <f>IFERROR(IF(INDEX('WIP-ERC'!$G$8:$G$275,MATCH(B256,'WIP-ERC'!$B$8:$B$275,0))="","",(INDEX('WIP-ERC'!$G$8:$G$275,MATCH(B256,'WIP-ERC'!$B$8:$B$275,0)))),"")</f>
        <v/>
      </c>
      <c r="AH256" s="81" t="str">
        <f>IFERROR(IF(INDEX('WIP-ERC'!$H$8:$H$275,MATCH(B256,'WIP-ERC'!$B$8:$B$275,0))="","",(INDEX('WIP-ERC'!$H$8:$H$275,MATCH(B256,'WIP-ERC'!$B$8:$B$275,0)))),"")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350" t="str">
        <f t="shared" si="14"/>
        <v>A(00-02)+09</v>
      </c>
      <c r="BE256" s="334"/>
      <c r="BF256" s="334"/>
      <c r="BG256" s="334"/>
      <c r="BI256" s="9" t="str">
        <f>IFERROR(INDEX('WIP-FDN'!$D$8:$D$279,MATCH(B256, 'WIP-FDN'!$B$8:$B$279,0)),"")</f>
        <v>SANDY WET</v>
      </c>
      <c r="BJ256" s="21" t="str">
        <v/>
      </c>
      <c r="BK256" s="21"/>
    </row>
    <row r="257" spans="1:63" s="12" customFormat="1" ht="17.5" x14ac:dyDescent="0.35">
      <c r="A257" s="347">
        <f t="shared" si="16"/>
        <v>238</v>
      </c>
      <c r="B257" s="30" t="s">
        <v>1086</v>
      </c>
      <c r="C257" s="30" t="s">
        <v>1008</v>
      </c>
      <c r="D257" s="56" t="s">
        <v>1087</v>
      </c>
      <c r="E257" s="97">
        <v>424.7</v>
      </c>
      <c r="F257" s="97">
        <v>424.7</v>
      </c>
      <c r="G257" s="26" t="str">
        <f>IFERROR(INDEX('WIP-FDN'!$D$8:$D$279,MATCH('Master Sheet '!B257, 'WIP-FDN'!$B$8:$B$279,0)),"")</f>
        <v>SANDY PS</v>
      </c>
      <c r="H257" s="30">
        <v>1</v>
      </c>
      <c r="I257" s="27"/>
      <c r="J257" s="30"/>
      <c r="K257" s="30"/>
      <c r="L257" s="30"/>
      <c r="M257" s="26" t="s">
        <v>53</v>
      </c>
      <c r="N257" s="27" t="s">
        <v>172</v>
      </c>
      <c r="O257" s="94" t="s">
        <v>1109</v>
      </c>
      <c r="P257" s="26" t="s">
        <v>53</v>
      </c>
      <c r="Q257" s="27" t="s">
        <v>172</v>
      </c>
      <c r="R257" s="94" t="s">
        <v>1109</v>
      </c>
      <c r="S257" s="359" t="s">
        <v>53</v>
      </c>
      <c r="T257" s="27" t="s">
        <v>172</v>
      </c>
      <c r="U257" s="361" t="s">
        <v>1128</v>
      </c>
      <c r="V257" s="21"/>
      <c r="W257" s="29" t="str">
        <f t="array" ref="W257">IF((Y257&lt;&gt;"")*(Z257=""), "WIP", IF((Y257&lt;&gt;"")*(Z257&lt;&gt;""), "Completed", ""))</f>
        <v>Completed</v>
      </c>
      <c r="X257" s="9" t="str" cm="1">
        <f t="array" ref="X257">IFERROR(INDEX('WIP-FDN'!$E$8:$E$279, MATCH(1, ('WIP-FDN'!$B$8:$B$279='Master Sheet '!B257)*1, 0)), "")</f>
        <v>CP Construction</v>
      </c>
      <c r="Y257" s="81" cm="1">
        <f t="array" ref="Y257">IFERROR(IF(INDEX('WIP-FDN'!$G$8:$G$279, MATCH(1, ('WIP-FDN'!$B$8:$B$279=B257)*1, 0)) = "", "", INDEX('WIP-FDN'!$G$8:$G$279, MATCH(1, ('WIP-FDN'!$B$8:$B$279=B257)*1, 0))), "")</f>
        <v>46056</v>
      </c>
      <c r="Z257" s="81" cm="1">
        <f t="array" ref="Z257">IFERROR(IF(INDEX('WIP-FDN'!$H$8:$H$279, MATCH(1, ('WIP-FDN'!$B$8:$B$279=B257)*1, 0)) = "", "", INDEX('WIP-FDN'!$H$8:$H$279, MATCH(1, ('WIP-FDN'!$B$8:$B$279=B257)*1, 0))), "")</f>
        <v>46075</v>
      </c>
      <c r="AA257" s="29" t="str">
        <f t="array" ref="AA257">IF((AC257&lt;&gt;"")*(AD257=""), "WIP", IF((AC257&lt;&gt;"")*(AD257&lt;&gt;""), "Completed", ""))</f>
        <v>Completed</v>
      </c>
      <c r="AB257" s="9" t="str" cm="1">
        <f t="array" ref="AB257">IFERROR(INDEX('WIP-FDN'!$N$8:$N$279, MATCH(1, ('WIP-FDN'!$B$8:$B$279='Master Sheet '!B257)*1, 0)), "")</f>
        <v>CP Construction</v>
      </c>
      <c r="AC257" s="81" cm="1">
        <f t="array" ref="AC257">IFERROR(IF(INDEX('WIP-FDN'!$L$8:$L$279, MATCH(1, ('WIP-FDN'!$B$8:$B$279=B257)*1, 0)) = "", "", INDEX('WIP-FDN'!$L$8:$L$279, MATCH(1, ('WIP-FDN'!$B$8:$B$279=B257)*1, 0))), "")</f>
        <v>46076</v>
      </c>
      <c r="AD257" s="81" cm="1">
        <f t="array" ref="AD257">IFERROR(IF(INDEX('WIP-FDN'!$M$8:$M$279, MATCH(1, ('WIP-FDN'!$B$8:$B$279=B257)*1, 0)) = "", "", INDEX('WIP-FDN'!$M$8:$M$279, MATCH(1, ('WIP-FDN'!$B$8:$B$279=B257)*1, 0))), "")</f>
        <v>46076</v>
      </c>
      <c r="AE257" s="9" t="str">
        <f t="shared" si="15"/>
        <v/>
      </c>
      <c r="AF257" s="9" t="str">
        <f>IFERROR(INDEX('WIP-ERC'!$E$8:$E$275,MATCH(B257, 'WIP-ERC'!$B$8:$B$275,0)),"")</f>
        <v/>
      </c>
      <c r="AG257" s="81" t="str">
        <f>IFERROR(IF(INDEX('WIP-ERC'!$G$8:$G$275,MATCH(B257,'WIP-ERC'!$B$8:$B$275,0))="","",(INDEX('WIP-ERC'!$G$8:$G$275,MATCH(B257,'WIP-ERC'!$B$8:$B$275,0)))),"")</f>
        <v/>
      </c>
      <c r="AH257" s="81" t="str">
        <f>IFERROR(IF(INDEX('WIP-ERC'!$H$8:$H$275,MATCH(B257,'WIP-ERC'!$B$8:$B$275,0))="","",(INDEX('WIP-ERC'!$H$8:$H$275,MATCH(B257,'WIP-ERC'!$B$8:$B$275,0)))),"")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350" t="str">
        <f t="shared" si="14"/>
        <v>D(30-45)+06_1RC</v>
      </c>
      <c r="BE257" s="334"/>
      <c r="BF257" s="334"/>
      <c r="BG257" s="334"/>
      <c r="BI257" s="9" t="str">
        <f>IFERROR(INDEX('WIP-FDN'!$D$8:$D$279,MATCH(B257, 'WIP-FDN'!$B$8:$B$279,0)),"")</f>
        <v>SANDY PS</v>
      </c>
      <c r="BJ257" s="21" t="str">
        <v/>
      </c>
      <c r="BK257" s="21"/>
    </row>
    <row r="258" spans="1:63" s="12" customFormat="1" ht="17.5" x14ac:dyDescent="0.35">
      <c r="A258" s="347">
        <f t="shared" si="16"/>
        <v>239</v>
      </c>
      <c r="B258" s="30" t="s">
        <v>1088</v>
      </c>
      <c r="C258" s="30" t="s">
        <v>904</v>
      </c>
      <c r="D258" s="56" t="s">
        <v>1089</v>
      </c>
      <c r="E258" s="97">
        <v>236.8</v>
      </c>
      <c r="F258" s="97">
        <v>236.8</v>
      </c>
      <c r="G258" s="26" t="str">
        <f>IFERROR(INDEX('WIP-FDN'!$D$8:$D$279,MATCH('Master Sheet '!B258, 'WIP-FDN'!$B$8:$B$279,0)),"")</f>
        <v>SANDY PS</v>
      </c>
      <c r="H258" s="30"/>
      <c r="I258" s="27"/>
      <c r="J258" s="30"/>
      <c r="K258" s="30"/>
      <c r="L258" s="30"/>
      <c r="M258" s="26" t="s">
        <v>53</v>
      </c>
      <c r="N258" s="27" t="s">
        <v>172</v>
      </c>
      <c r="O258" s="94" t="s">
        <v>1109</v>
      </c>
      <c r="P258" s="26" t="s">
        <v>53</v>
      </c>
      <c r="Q258" s="27" t="s">
        <v>172</v>
      </c>
      <c r="R258" s="94" t="s">
        <v>1109</v>
      </c>
      <c r="S258" s="359" t="s">
        <v>53</v>
      </c>
      <c r="T258" s="27" t="s">
        <v>172</v>
      </c>
      <c r="U258" s="361" t="s">
        <v>1128</v>
      </c>
      <c r="V258" s="21"/>
      <c r="W258" s="29" t="str">
        <f t="array" ref="W258">IF((Y258&lt;&gt;"")*(Z258=""), "WIP", IF((Y258&lt;&gt;"")*(Z258&lt;&gt;""), "Completed", ""))</f>
        <v>Completed</v>
      </c>
      <c r="X258" s="9" t="str" cm="1">
        <f t="array" ref="X258">IFERROR(INDEX('WIP-FDN'!$E$8:$E$279, MATCH(1, ('WIP-FDN'!$B$8:$B$279='Master Sheet '!B258)*1, 0)), "")</f>
        <v>Rajdhani Engineering-2</v>
      </c>
      <c r="Y258" s="81" cm="1">
        <f t="array" ref="Y258">IFERROR(IF(INDEX('WIP-FDN'!$G$8:$G$279, MATCH(1, ('WIP-FDN'!$B$8:$B$279=B258)*1, 0)) = "", "", INDEX('WIP-FDN'!$G$8:$G$279, MATCH(1, ('WIP-FDN'!$B$8:$B$279=B258)*1, 0))), "")</f>
        <v>46072</v>
      </c>
      <c r="Z258" s="81" cm="1">
        <f t="array" ref="Z258">IFERROR(IF(INDEX('WIP-FDN'!$H$8:$H$279, MATCH(1, ('WIP-FDN'!$B$8:$B$279=B258)*1, 0)) = "", "", INDEX('WIP-FDN'!$H$8:$H$279, MATCH(1, ('WIP-FDN'!$B$8:$B$279=B258)*1, 0))), "")</f>
        <v>46100</v>
      </c>
      <c r="AA258" s="29" t="str">
        <f t="array" ref="AA258">IF((AC258&lt;&gt;"")*(AD258=""), "WIP", IF((AC258&lt;&gt;"")*(AD258&lt;&gt;""), "Completed", ""))</f>
        <v>Completed</v>
      </c>
      <c r="AB258" s="9" t="str" cm="1">
        <f t="array" ref="AB258">IFERROR(INDEX('WIP-FDN'!$N$8:$N$279, MATCH(1, ('WIP-FDN'!$B$8:$B$279='Master Sheet '!B258)*1, 0)), "")</f>
        <v>Rajdhani Engineering</v>
      </c>
      <c r="AC258" s="81" cm="1">
        <f t="array" ref="AC258">IFERROR(IF(INDEX('WIP-FDN'!$L$8:$L$279, MATCH(1, ('WIP-FDN'!$B$8:$B$279=B258)*1, 0)) = "", "", INDEX('WIP-FDN'!$L$8:$L$279, MATCH(1, ('WIP-FDN'!$B$8:$B$279=B258)*1, 0))), "")</f>
        <v>46082</v>
      </c>
      <c r="AD258" s="81" cm="1">
        <f t="array" ref="AD258">IFERROR(IF(INDEX('WIP-FDN'!$M$8:$M$279, MATCH(1, ('WIP-FDN'!$B$8:$B$279=B258)*1, 0)) = "", "", INDEX('WIP-FDN'!$M$8:$M$279, MATCH(1, ('WIP-FDN'!$B$8:$B$279=B258)*1, 0))), "")</f>
        <v>46082</v>
      </c>
      <c r="AE258" s="9" t="str">
        <f t="shared" si="15"/>
        <v/>
      </c>
      <c r="AF258" s="9" t="str">
        <f>IFERROR(INDEX('WIP-ERC'!$E$8:$E$275,MATCH(B258, 'WIP-ERC'!$B$8:$B$275,0)),"")</f>
        <v/>
      </c>
      <c r="AG258" s="81" t="str">
        <f>IFERROR(IF(INDEX('WIP-ERC'!$G$8:$G$275,MATCH(B258,'WIP-ERC'!$B$8:$B$275,0))="","",(INDEX('WIP-ERC'!$G$8:$G$275,MATCH(B258,'WIP-ERC'!$B$8:$B$275,0)))),"")</f>
        <v/>
      </c>
      <c r="AH258" s="81" t="str">
        <f>IFERROR(IF(INDEX('WIP-ERC'!$H$8:$H$275,MATCH(B258,'WIP-ERC'!$B$8:$B$275,0))="","",(INDEX('WIP-ERC'!$H$8:$H$275,MATCH(B258,'WIP-ERC'!$B$8:$B$275,0)))),"")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350" t="str">
        <f t="shared" si="14"/>
        <v>D(45-60)+03</v>
      </c>
      <c r="BE258" s="334"/>
      <c r="BF258" s="334"/>
      <c r="BG258" s="334"/>
      <c r="BI258" s="9" t="str">
        <f>IFERROR(INDEX('WIP-FDN'!$D$8:$D$279,MATCH(B258, 'WIP-FDN'!$B$8:$B$279,0)),"")</f>
        <v>SANDY PS</v>
      </c>
      <c r="BJ258" s="21" t="str">
        <v/>
      </c>
      <c r="BK258" s="21"/>
    </row>
    <row r="259" spans="1:63" s="12" customFormat="1" ht="35" x14ac:dyDescent="0.35">
      <c r="A259" s="347">
        <f t="shared" si="16"/>
        <v>240</v>
      </c>
      <c r="B259" s="30" t="s">
        <v>1090</v>
      </c>
      <c r="C259" s="30" t="s">
        <v>833</v>
      </c>
      <c r="D259" s="56" t="s">
        <v>1091</v>
      </c>
      <c r="E259" s="97">
        <v>386.1</v>
      </c>
      <c r="F259" s="97">
        <v>386.1</v>
      </c>
      <c r="G259" s="26" t="str">
        <f>IFERROR(INDEX('WIP-FDN'!$D$8:$D$279,MATCH('Master Sheet '!B259, 'WIP-FDN'!$B$8:$B$279,0)),"")</f>
        <v>SANDY PS &amp; 3Leg Boulder Soiling</v>
      </c>
      <c r="H259" s="30"/>
      <c r="I259" s="27"/>
      <c r="J259" s="30"/>
      <c r="K259" s="30"/>
      <c r="L259" s="30"/>
      <c r="M259" s="26" t="s">
        <v>53</v>
      </c>
      <c r="N259" s="27" t="s">
        <v>172</v>
      </c>
      <c r="O259" s="94" t="s">
        <v>1109</v>
      </c>
      <c r="P259" s="26" t="s">
        <v>53</v>
      </c>
      <c r="Q259" s="27" t="s">
        <v>172</v>
      </c>
      <c r="R259" s="94" t="s">
        <v>1109</v>
      </c>
      <c r="S259" s="359" t="s">
        <v>53</v>
      </c>
      <c r="T259" s="27" t="s">
        <v>172</v>
      </c>
      <c r="U259" s="361" t="s">
        <v>1128</v>
      </c>
      <c r="V259" s="21"/>
      <c r="W259" s="29" t="str">
        <f t="array" ref="W259">IF((Y259&lt;&gt;"")*(Z259=""), "WIP", IF((Y259&lt;&gt;"")*(Z259&lt;&gt;""), "Completed", ""))</f>
        <v>Completed</v>
      </c>
      <c r="X259" s="9" t="str" cm="1">
        <f t="array" ref="X259">IFERROR(INDEX('WIP-FDN'!$E$8:$E$279, MATCH(1, ('WIP-FDN'!$B$8:$B$279='Master Sheet '!B259)*1, 0)), "")</f>
        <v>Rajdhani Engineering-2</v>
      </c>
      <c r="Y259" s="81" cm="1">
        <f t="array" ref="Y259">IFERROR(IF(INDEX('WIP-FDN'!$G$8:$G$279, MATCH(1, ('WIP-FDN'!$B$8:$B$279=B259)*1, 0)) = "", "", INDEX('WIP-FDN'!$G$8:$G$279, MATCH(1, ('WIP-FDN'!$B$8:$B$279=B259)*1, 0))), "")</f>
        <v>46019</v>
      </c>
      <c r="Z259" s="81" cm="1">
        <f t="array" ref="Z259">IFERROR(IF(INDEX('WIP-FDN'!$H$8:$H$279, MATCH(1, ('WIP-FDN'!$B$8:$B$279=B259)*1, 0)) = "", "", INDEX('WIP-FDN'!$H$8:$H$279, MATCH(1, ('WIP-FDN'!$B$8:$B$279=B259)*1, 0))), "")</f>
        <v>46063</v>
      </c>
      <c r="AA259" s="29" t="str">
        <f t="array" ref="AA259">IF((AC259&lt;&gt;"")*(AD259=""), "WIP", IF((AC259&lt;&gt;"")*(AD259&lt;&gt;""), "Completed", ""))</f>
        <v>Completed</v>
      </c>
      <c r="AB259" s="9" t="str" cm="1">
        <f t="array" ref="AB259">IFERROR(INDEX('WIP-FDN'!$N$8:$N$279, MATCH(1, ('WIP-FDN'!$B$8:$B$279='Master Sheet '!B259)*1, 0)), "")</f>
        <v>Rajdhani Engineering-2</v>
      </c>
      <c r="AC259" s="81" cm="1">
        <f t="array" ref="AC259">IFERROR(IF(INDEX('WIP-FDN'!$L$8:$L$279, MATCH(1, ('WIP-FDN'!$B$8:$B$279=B259)*1, 0)) = "", "", INDEX('WIP-FDN'!$L$8:$L$279, MATCH(1, ('WIP-FDN'!$B$8:$B$279=B259)*1, 0))), "")</f>
        <v>46065</v>
      </c>
      <c r="AD259" s="81" cm="1">
        <f t="array" ref="AD259">IFERROR(IF(INDEX('WIP-FDN'!$M$8:$M$279, MATCH(1, ('WIP-FDN'!$B$8:$B$279=B259)*1, 0)) = "", "", INDEX('WIP-FDN'!$M$8:$M$279, MATCH(1, ('WIP-FDN'!$B$8:$B$279=B259)*1, 0))), "")</f>
        <v>46065</v>
      </c>
      <c r="AE259" s="9" t="str">
        <f t="shared" si="15"/>
        <v/>
      </c>
      <c r="AF259" s="9" t="str">
        <f>IFERROR(INDEX('WIP-ERC'!$E$8:$E$275,MATCH(B259, 'WIP-ERC'!$B$8:$B$275,0)),"")</f>
        <v/>
      </c>
      <c r="AG259" s="81" t="str">
        <f>IFERROR(IF(INDEX('WIP-ERC'!$G$8:$G$275,MATCH(B259,'WIP-ERC'!$B$8:$B$275,0))="","",(INDEX('WIP-ERC'!$G$8:$G$275,MATCH(B259,'WIP-ERC'!$B$8:$B$275,0)))),"")</f>
        <v/>
      </c>
      <c r="AH259" s="81" t="str">
        <f>IFERROR(IF(INDEX('WIP-ERC'!$H$8:$H$275,MATCH(B259,'WIP-ERC'!$B$8:$B$275,0))="","",(INDEX('WIP-ERC'!$H$8:$H$275,MATCH(B259,'WIP-ERC'!$B$8:$B$275,0)))),"")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350" t="str">
        <f t="shared" si="14"/>
        <v>D(30-45)+00</v>
      </c>
      <c r="BE259" s="334"/>
      <c r="BF259" s="334"/>
      <c r="BG259" s="334"/>
      <c r="BI259" s="9" t="str">
        <f>IFERROR(INDEX('WIP-FDN'!$D$8:$D$279,MATCH(B259, 'WIP-FDN'!$B$8:$B$279,0)),"")</f>
        <v>SANDY PS &amp; 3Leg Boulder Soiling</v>
      </c>
      <c r="BJ259" s="21" t="str">
        <v/>
      </c>
      <c r="BK259" s="21"/>
    </row>
    <row r="260" spans="1:63" s="12" customFormat="1" ht="35" x14ac:dyDescent="0.35">
      <c r="A260" s="347">
        <f t="shared" si="16"/>
        <v>241</v>
      </c>
      <c r="B260" s="30" t="s">
        <v>1092</v>
      </c>
      <c r="C260" s="30" t="s">
        <v>825</v>
      </c>
      <c r="D260" s="56" t="s">
        <v>1093</v>
      </c>
      <c r="E260" s="97">
        <v>331.1</v>
      </c>
      <c r="F260" s="97">
        <v>331.1</v>
      </c>
      <c r="G260" s="26" t="str">
        <f>IFERROR(INDEX('WIP-FDN'!$D$8:$D$279,MATCH('Master Sheet '!B260, 'WIP-FDN'!$B$8:$B$279,0)),"")</f>
        <v>SANDY FS &amp; Boulder Soiling</v>
      </c>
      <c r="H260" s="30"/>
      <c r="I260" s="27"/>
      <c r="J260" s="30"/>
      <c r="K260" s="30"/>
      <c r="L260" s="30"/>
      <c r="M260" s="26" t="s">
        <v>53</v>
      </c>
      <c r="N260" s="27" t="s">
        <v>172</v>
      </c>
      <c r="O260" s="94" t="s">
        <v>1109</v>
      </c>
      <c r="P260" s="26" t="s">
        <v>53</v>
      </c>
      <c r="Q260" s="27" t="s">
        <v>172</v>
      </c>
      <c r="R260" s="94" t="s">
        <v>1109</v>
      </c>
      <c r="S260" s="359" t="s">
        <v>53</v>
      </c>
      <c r="T260" s="27" t="s">
        <v>172</v>
      </c>
      <c r="U260" s="361" t="s">
        <v>1128</v>
      </c>
      <c r="V260" s="21"/>
      <c r="W260" s="29" t="str">
        <f t="array" ref="W260">IF((Y260&lt;&gt;"")*(Z260=""), "WIP", IF((Y260&lt;&gt;"")*(Z260&lt;&gt;""), "Completed", ""))</f>
        <v>Completed</v>
      </c>
      <c r="X260" s="9" t="str" cm="1">
        <f t="array" ref="X260">IFERROR(INDEX('WIP-FDN'!$E$8:$E$279, MATCH(1, ('WIP-FDN'!$B$8:$B$279='Master Sheet '!B260)*1, 0)), "")</f>
        <v>Vikeey Enterprise</v>
      </c>
      <c r="Y260" s="81" cm="1">
        <f t="array" ref="Y260">IFERROR(IF(INDEX('WIP-FDN'!$G$8:$G$279, MATCH(1, ('WIP-FDN'!$B$8:$B$279=B260)*1, 0)) = "", "", INDEX('WIP-FDN'!$G$8:$G$279, MATCH(1, ('WIP-FDN'!$B$8:$B$279=B260)*1, 0))), "")</f>
        <v>46056</v>
      </c>
      <c r="Z260" s="81" cm="1">
        <f t="array" ref="Z260">IFERROR(IF(INDEX('WIP-FDN'!$H$8:$H$279, MATCH(1, ('WIP-FDN'!$B$8:$B$279=B260)*1, 0)) = "", "", INDEX('WIP-FDN'!$H$8:$H$279, MATCH(1, ('WIP-FDN'!$B$8:$B$279=B260)*1, 0))), "")</f>
        <v>46078</v>
      </c>
      <c r="AA260" s="29" t="str">
        <f t="array" ref="AA260">IF((AC260&lt;&gt;"")*(AD260=""), "WIP", IF((AC260&lt;&gt;"")*(AD260&lt;&gt;""), "Completed", ""))</f>
        <v>Completed</v>
      </c>
      <c r="AB260" s="9" t="str" cm="1">
        <f t="array" ref="AB260">IFERROR(INDEX('WIP-FDN'!$N$8:$N$279, MATCH(1, ('WIP-FDN'!$B$8:$B$279='Master Sheet '!B260)*1, 0)), "")</f>
        <v>Vikeey Enterprise</v>
      </c>
      <c r="AC260" s="81" cm="1">
        <f t="array" ref="AC260">IFERROR(IF(INDEX('WIP-FDN'!$L$8:$L$279, MATCH(1, ('WIP-FDN'!$B$8:$B$279=B260)*1, 0)) = "", "", INDEX('WIP-FDN'!$L$8:$L$279, MATCH(1, ('WIP-FDN'!$B$8:$B$279=B260)*1, 0))), "")</f>
        <v>46081</v>
      </c>
      <c r="AD260" s="81" cm="1">
        <f t="array" ref="AD260">IFERROR(IF(INDEX('WIP-FDN'!$M$8:$M$279, MATCH(1, ('WIP-FDN'!$B$8:$B$279=B260)*1, 0)) = "", "", INDEX('WIP-FDN'!$M$8:$M$279, MATCH(1, ('WIP-FDN'!$B$8:$B$279=B260)*1, 0))), "")</f>
        <v>46081</v>
      </c>
      <c r="AE260" s="9" t="str">
        <f t="shared" si="15"/>
        <v/>
      </c>
      <c r="AF260" s="9" t="str">
        <f>IFERROR(INDEX('WIP-ERC'!$E$8:$E$275,MATCH(B260, 'WIP-ERC'!$B$8:$B$275,0)),"")</f>
        <v/>
      </c>
      <c r="AG260" s="81" t="str">
        <f>IFERROR(IF(INDEX('WIP-ERC'!$G$8:$G$275,MATCH(B260,'WIP-ERC'!$B$8:$B$275,0))="","",(INDEX('WIP-ERC'!$G$8:$G$275,MATCH(B260,'WIP-ERC'!$B$8:$B$275,0)))),"")</f>
        <v/>
      </c>
      <c r="AH260" s="81" t="str">
        <f>IFERROR(IF(INDEX('WIP-ERC'!$H$8:$H$275,MATCH(B260,'WIP-ERC'!$B$8:$B$275,0))="","",(INDEX('WIP-ERC'!$H$8:$H$275,MATCH(B260,'WIP-ERC'!$B$8:$B$275,0)))),"")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350" t="str">
        <f t="shared" si="14"/>
        <v>D(30-45)+03</v>
      </c>
      <c r="BE260" s="334"/>
      <c r="BF260" s="334"/>
      <c r="BG260" s="334"/>
      <c r="BI260" s="9" t="str">
        <f>IFERROR(INDEX('WIP-FDN'!$D$8:$D$279,MATCH(B260, 'WIP-FDN'!$B$8:$B$279,0)),"")</f>
        <v>SANDY FS &amp; Boulder Soiling</v>
      </c>
      <c r="BJ260" s="21" t="str">
        <v/>
      </c>
      <c r="BK260" s="21"/>
    </row>
    <row r="261" spans="1:63" s="12" customFormat="1" ht="35" x14ac:dyDescent="0.35">
      <c r="A261" s="347">
        <f t="shared" si="16"/>
        <v>242</v>
      </c>
      <c r="B261" s="30" t="s">
        <v>1094</v>
      </c>
      <c r="C261" s="30" t="s">
        <v>833</v>
      </c>
      <c r="D261" s="56" t="s">
        <v>1095</v>
      </c>
      <c r="E261" s="97">
        <v>385</v>
      </c>
      <c r="F261" s="97">
        <v>385</v>
      </c>
      <c r="G261" s="26" t="str">
        <f>IFERROR(INDEX('WIP-FDN'!$D$8:$D$279,MATCH('Master Sheet '!B261, 'WIP-FDN'!$B$8:$B$279,0)),"")</f>
        <v>SANDY PS &amp; 3leg Boulder Soiling</v>
      </c>
      <c r="H261" s="30"/>
      <c r="I261" s="27"/>
      <c r="J261" s="30"/>
      <c r="K261" s="30"/>
      <c r="L261" s="30"/>
      <c r="M261" s="26" t="s">
        <v>53</v>
      </c>
      <c r="N261" s="27" t="s">
        <v>172</v>
      </c>
      <c r="O261" s="94" t="s">
        <v>1109</v>
      </c>
      <c r="P261" s="26" t="s">
        <v>53</v>
      </c>
      <c r="Q261" s="27" t="s">
        <v>172</v>
      </c>
      <c r="R261" s="94" t="s">
        <v>1109</v>
      </c>
      <c r="S261" s="359" t="s">
        <v>53</v>
      </c>
      <c r="T261" s="27" t="s">
        <v>172</v>
      </c>
      <c r="U261" s="361" t="s">
        <v>1128</v>
      </c>
      <c r="V261" s="21"/>
      <c r="W261" s="29" t="str">
        <f t="array" ref="W261">IF((Y261&lt;&gt;"")*(Z261=""), "WIP", IF((Y261&lt;&gt;"")*(Z261&lt;&gt;""), "Completed", ""))</f>
        <v>Completed</v>
      </c>
      <c r="X261" s="9" t="str" cm="1">
        <f t="array" ref="X261">IFERROR(INDEX('WIP-FDN'!$E$8:$E$279, MATCH(1, ('WIP-FDN'!$B$8:$B$279='Master Sheet '!B261)*1, 0)), "")</f>
        <v>Mohar Ali-3</v>
      </c>
      <c r="Y261" s="81" cm="1">
        <f t="array" ref="Y261">IFERROR(IF(INDEX('WIP-FDN'!$G$8:$G$279, MATCH(1, ('WIP-FDN'!$B$8:$B$279=B261)*1, 0)) = "", "", INDEX('WIP-FDN'!$G$8:$G$279, MATCH(1, ('WIP-FDN'!$B$8:$B$279=B261)*1, 0))), "")</f>
        <v>46031</v>
      </c>
      <c r="Z261" s="81" cm="1">
        <f t="array" ref="Z261">IFERROR(IF(INDEX('WIP-FDN'!$H$8:$H$279, MATCH(1, ('WIP-FDN'!$B$8:$B$279=B261)*1, 0)) = "", "", INDEX('WIP-FDN'!$H$8:$H$279, MATCH(1, ('WIP-FDN'!$B$8:$B$279=B261)*1, 0))), "")</f>
        <v>46053</v>
      </c>
      <c r="AA261" s="29" t="str">
        <f t="array" ref="AA261">IF((AC261&lt;&gt;"")*(AD261=""), "WIP", IF((AC261&lt;&gt;"")*(AD261&lt;&gt;""), "Completed", ""))</f>
        <v>Completed</v>
      </c>
      <c r="AB261" s="9" t="str" cm="1">
        <f t="array" ref="AB261">IFERROR(INDEX('WIP-FDN'!$N$8:$N$279, MATCH(1, ('WIP-FDN'!$B$8:$B$279='Master Sheet '!B261)*1, 0)), "")</f>
        <v>Mohar Ali-3</v>
      </c>
      <c r="AC261" s="81" cm="1">
        <f t="array" ref="AC261">IFERROR(IF(INDEX('WIP-FDN'!$L$8:$L$279, MATCH(1, ('WIP-FDN'!$B$8:$B$279=B261)*1, 0)) = "", "", INDEX('WIP-FDN'!$L$8:$L$279, MATCH(1, ('WIP-FDN'!$B$8:$B$279=B261)*1, 0))), "")</f>
        <v>46055</v>
      </c>
      <c r="AD261" s="81" cm="1">
        <f t="array" ref="AD261">IFERROR(IF(INDEX('WIP-FDN'!$M$8:$M$279, MATCH(1, ('WIP-FDN'!$B$8:$B$279=B261)*1, 0)) = "", "", INDEX('WIP-FDN'!$M$8:$M$279, MATCH(1, ('WIP-FDN'!$B$8:$B$279=B261)*1, 0))), "")</f>
        <v>46055</v>
      </c>
      <c r="AE261" s="9" t="str">
        <f t="shared" si="15"/>
        <v/>
      </c>
      <c r="AF261" s="9" t="str">
        <f>IFERROR(INDEX('WIP-ERC'!$E$8:$E$275,MATCH(B261, 'WIP-ERC'!$B$8:$B$275,0)),"")</f>
        <v/>
      </c>
      <c r="AG261" s="81" t="str">
        <f>IFERROR(IF(INDEX('WIP-ERC'!$G$8:$G$275,MATCH(B261,'WIP-ERC'!$B$8:$B$275,0))="","",(INDEX('WIP-ERC'!$G$8:$G$275,MATCH(B261,'WIP-ERC'!$B$8:$B$275,0)))),"")</f>
        <v/>
      </c>
      <c r="AH261" s="81" t="str">
        <f>IFERROR(IF(INDEX('WIP-ERC'!$H$8:$H$275,MATCH(B261,'WIP-ERC'!$B$8:$B$275,0))="","",(INDEX('WIP-ERC'!$H$8:$H$275,MATCH(B261,'WIP-ERC'!$B$8:$B$275,0)))),"")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350" t="str">
        <f t="shared" si="14"/>
        <v>D(30-45)+00</v>
      </c>
      <c r="BE261" s="334"/>
      <c r="BF261" s="334"/>
      <c r="BG261" s="334"/>
      <c r="BI261" s="9" t="str">
        <f>IFERROR(INDEX('WIP-FDN'!$D$8:$D$279,MATCH(B261, 'WIP-FDN'!$B$8:$B$279,0)),"")</f>
        <v>SANDY PS &amp; 3leg Boulder Soiling</v>
      </c>
      <c r="BJ261" s="21" t="str">
        <v/>
      </c>
      <c r="BK261" s="21"/>
    </row>
    <row r="262" spans="1:63" s="12" customFormat="1" ht="17.5" x14ac:dyDescent="0.35">
      <c r="A262" s="347">
        <f t="shared" si="16"/>
        <v>243</v>
      </c>
      <c r="B262" s="30" t="s">
        <v>1096</v>
      </c>
      <c r="C262" s="30" t="s">
        <v>838</v>
      </c>
      <c r="D262" s="56" t="s">
        <v>818</v>
      </c>
      <c r="E262" s="97">
        <v>390.4</v>
      </c>
      <c r="F262" s="97">
        <v>390.4</v>
      </c>
      <c r="G262" s="26" t="str">
        <f>IFERROR(INDEX('WIP-FDN'!$D$8:$D$279,MATCH('Master Sheet '!B262, 'WIP-FDN'!$B$8:$B$279,0)),"")</f>
        <v>SANDY PS</v>
      </c>
      <c r="H262" s="30"/>
      <c r="I262" s="27"/>
      <c r="J262" s="30"/>
      <c r="K262" s="30"/>
      <c r="L262" s="30"/>
      <c r="M262" s="26" t="s">
        <v>53</v>
      </c>
      <c r="N262" s="27" t="s">
        <v>172</v>
      </c>
      <c r="O262" s="94" t="s">
        <v>1109</v>
      </c>
      <c r="P262" s="26" t="s">
        <v>53</v>
      </c>
      <c r="Q262" s="27" t="s">
        <v>172</v>
      </c>
      <c r="R262" s="94" t="s">
        <v>1109</v>
      </c>
      <c r="S262" s="359" t="s">
        <v>53</v>
      </c>
      <c r="T262" s="27" t="s">
        <v>172</v>
      </c>
      <c r="U262" s="361" t="s">
        <v>1128</v>
      </c>
      <c r="V262" s="21"/>
      <c r="W262" s="29" t="str">
        <f t="array" ref="W262">IF((Y262&lt;&gt;"")*(Z262=""), "WIP", IF((Y262&lt;&gt;"")*(Z262&lt;&gt;""), "Completed", ""))</f>
        <v/>
      </c>
      <c r="X262" s="9" t="str" cm="1">
        <f t="array" ref="X262">IFERROR(INDEX('WIP-FDN'!$E$8:$E$279, MATCH(1, ('WIP-FDN'!$B$8:$B$279='Master Sheet '!B262)*1, 0)), "")</f>
        <v>Vikeey Enterprise</v>
      </c>
      <c r="Y262" s="81" t="str" cm="1">
        <f t="array" ref="Y262">IFERROR(IF(INDEX('WIP-FDN'!$G$8:$G$279, MATCH(1, ('WIP-FDN'!$B$8:$B$279=B262)*1, 0)) = "", "", INDEX('WIP-FDN'!$G$8:$G$279, MATCH(1, ('WIP-FDN'!$B$8:$B$279=B262)*1, 0))), "")</f>
        <v/>
      </c>
      <c r="Z262" s="81" t="str" cm="1">
        <f t="array" ref="Z262">IFERROR(IF(INDEX('WIP-FDN'!$H$8:$H$279, MATCH(1, ('WIP-FDN'!$B$8:$B$279=B262)*1, 0)) = "", "", INDEX('WIP-FDN'!$H$8:$H$279, MATCH(1, ('WIP-FDN'!$B$8:$B$279=B262)*1, 0))), "")</f>
        <v/>
      </c>
      <c r="AA262" s="29" t="str">
        <f t="array" ref="AA262">IF((AC262&lt;&gt;"")*(AD262=""), "WIP", IF((AC262&lt;&gt;"")*(AD262&lt;&gt;""), "Completed", ""))</f>
        <v/>
      </c>
      <c r="AB262" s="9" cm="1">
        <f t="array" ref="AB262">IFERROR(INDEX('WIP-FDN'!$N$8:$N$279, MATCH(1, ('WIP-FDN'!$B$8:$B$279='Master Sheet '!B262)*1, 0)), "")</f>
        <v>0</v>
      </c>
      <c r="AC262" s="81" t="str" cm="1">
        <f t="array" ref="AC262">IFERROR(IF(INDEX('WIP-FDN'!$L$8:$L$279, MATCH(1, ('WIP-FDN'!$B$8:$B$279=B262)*1, 0)) = "", "", INDEX('WIP-FDN'!$L$8:$L$279, MATCH(1, ('WIP-FDN'!$B$8:$B$279=B262)*1, 0))), "")</f>
        <v/>
      </c>
      <c r="AD262" s="81" t="str" cm="1">
        <f t="array" ref="AD262">IFERROR(IF(INDEX('WIP-FDN'!$M$8:$M$279, MATCH(1, ('WIP-FDN'!$B$8:$B$279=B262)*1, 0)) = "", "", INDEX('WIP-FDN'!$M$8:$M$279, MATCH(1, ('WIP-FDN'!$B$8:$B$279=B262)*1, 0))), "")</f>
        <v/>
      </c>
      <c r="AE262" s="9" t="str">
        <f t="shared" si="15"/>
        <v/>
      </c>
      <c r="AF262" s="9" t="str">
        <f>IFERROR(INDEX('WIP-ERC'!$E$8:$E$275,MATCH(B262, 'WIP-ERC'!$B$8:$B$275,0)),"")</f>
        <v/>
      </c>
      <c r="AG262" s="81" t="str">
        <f>IFERROR(IF(INDEX('WIP-ERC'!$G$8:$G$275,MATCH(B262,'WIP-ERC'!$B$8:$B$275,0))="","",(INDEX('WIP-ERC'!$G$8:$G$275,MATCH(B262,'WIP-ERC'!$B$8:$B$275,0)))),"")</f>
        <v/>
      </c>
      <c r="AH262" s="81" t="str">
        <f>IFERROR(IF(INDEX('WIP-ERC'!$H$8:$H$275,MATCH(B262,'WIP-ERC'!$B$8:$B$275,0))="","",(INDEX('WIP-ERC'!$H$8:$H$275,MATCH(B262,'WIP-ERC'!$B$8:$B$275,0)))),"")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350" t="str">
        <f t="shared" si="14"/>
        <v>A(00-02)+03</v>
      </c>
      <c r="BE262" s="334"/>
      <c r="BF262" s="334"/>
      <c r="BG262" s="334"/>
      <c r="BI262" s="9" t="str">
        <f>IFERROR(INDEX('WIP-FDN'!$D$8:$D$279,MATCH(B262, 'WIP-FDN'!$B$8:$B$279,0)),"")</f>
        <v>SANDY PS</v>
      </c>
      <c r="BJ262" s="21" t="str">
        <v/>
      </c>
      <c r="BK262" s="21"/>
    </row>
    <row r="263" spans="1:63" s="12" customFormat="1" ht="17.5" x14ac:dyDescent="0.35">
      <c r="A263" s="347">
        <f t="shared" si="16"/>
        <v>244</v>
      </c>
      <c r="B263" s="30" t="s">
        <v>1097</v>
      </c>
      <c r="C263" s="30" t="s">
        <v>833</v>
      </c>
      <c r="D263" s="56" t="s">
        <v>1098</v>
      </c>
      <c r="E263" s="97">
        <v>321</v>
      </c>
      <c r="F263" s="97">
        <v>321</v>
      </c>
      <c r="G263" s="26" t="str">
        <f>IFERROR(INDEX('WIP-FDN'!$D$8:$D$279,MATCH('Master Sheet '!B263, 'WIP-FDN'!$B$8:$B$279,0)),"")</f>
        <v>SANDY PS</v>
      </c>
      <c r="H263" s="30"/>
      <c r="I263" s="27"/>
      <c r="J263" s="30"/>
      <c r="K263" s="30"/>
      <c r="L263" s="30"/>
      <c r="M263" s="26" t="s">
        <v>53</v>
      </c>
      <c r="N263" s="27" t="s">
        <v>172</v>
      </c>
      <c r="O263" s="94" t="s">
        <v>1109</v>
      </c>
      <c r="P263" s="26" t="s">
        <v>53</v>
      </c>
      <c r="Q263" s="27" t="s">
        <v>172</v>
      </c>
      <c r="R263" s="94" t="s">
        <v>1109</v>
      </c>
      <c r="S263" s="359" t="s">
        <v>53</v>
      </c>
      <c r="T263" s="27" t="s">
        <v>172</v>
      </c>
      <c r="U263" s="361" t="s">
        <v>1128</v>
      </c>
      <c r="V263" s="21"/>
      <c r="W263" s="29" t="str">
        <f t="array" ref="W263">IF((Y263&lt;&gt;"")*(Z263=""), "WIP", IF((Y263&lt;&gt;"")*(Z263&lt;&gt;""), "Completed", ""))</f>
        <v>Completed</v>
      </c>
      <c r="X263" s="9" t="str" cm="1">
        <f t="array" ref="X263">IFERROR(INDEX('WIP-FDN'!$E$8:$E$279, MATCH(1, ('WIP-FDN'!$B$8:$B$279='Master Sheet '!B263)*1, 0)), "")</f>
        <v>B S Enterprise</v>
      </c>
      <c r="Y263" s="81" cm="1">
        <f t="array" ref="Y263">IFERROR(IF(INDEX('WIP-FDN'!$G$8:$G$279, MATCH(1, ('WIP-FDN'!$B$8:$B$279=B263)*1, 0)) = "", "", INDEX('WIP-FDN'!$G$8:$G$279, MATCH(1, ('WIP-FDN'!$B$8:$B$279=B263)*1, 0))), "")</f>
        <v>46079</v>
      </c>
      <c r="Z263" s="81" cm="1">
        <f t="array" ref="Z263">IFERROR(IF(INDEX('WIP-FDN'!$H$8:$H$279, MATCH(1, ('WIP-FDN'!$B$8:$B$279=B263)*1, 0)) = "", "", INDEX('WIP-FDN'!$H$8:$H$279, MATCH(1, ('WIP-FDN'!$B$8:$B$279=B263)*1, 0))), "")</f>
        <v>46091</v>
      </c>
      <c r="AA263" s="29" t="str">
        <f t="array" ref="AA263">IF((AC263&lt;&gt;"")*(AD263=""), "WIP", IF((AC263&lt;&gt;"")*(AD263&lt;&gt;""), "Completed", ""))</f>
        <v>Completed</v>
      </c>
      <c r="AB263" s="9" t="str" cm="1">
        <f t="array" ref="AB263">IFERROR(INDEX('WIP-FDN'!$N$8:$N$279, MATCH(1, ('WIP-FDN'!$B$8:$B$279='Master Sheet '!B263)*1, 0)), "")</f>
        <v>Jakir Hussain</v>
      </c>
      <c r="AC263" s="81" cm="1">
        <f t="array" ref="AC263">IFERROR(IF(INDEX('WIP-FDN'!$L$8:$L$279, MATCH(1, ('WIP-FDN'!$B$8:$B$279=B263)*1, 0)) = "", "", INDEX('WIP-FDN'!$L$8:$L$279, MATCH(1, ('WIP-FDN'!$B$8:$B$279=B263)*1, 0))), "")</f>
        <v>46092</v>
      </c>
      <c r="AD263" s="81" cm="1">
        <f t="array" ref="AD263">IFERROR(IF(INDEX('WIP-FDN'!$M$8:$M$279, MATCH(1, ('WIP-FDN'!$B$8:$B$279=B263)*1, 0)) = "", "", INDEX('WIP-FDN'!$M$8:$M$279, MATCH(1, ('WIP-FDN'!$B$8:$B$279=B263)*1, 0))), "")</f>
        <v>46092</v>
      </c>
      <c r="AE263" s="9" t="str">
        <f t="shared" si="15"/>
        <v/>
      </c>
      <c r="AF263" s="9" t="str">
        <f>IFERROR(INDEX('WIP-ERC'!$E$8:$E$275,MATCH(B263, 'WIP-ERC'!$B$8:$B$275,0)),"")</f>
        <v/>
      </c>
      <c r="AG263" s="81" t="str">
        <f>IFERROR(IF(INDEX('WIP-ERC'!$G$8:$G$275,MATCH(B263,'WIP-ERC'!$B$8:$B$275,0))="","",(INDEX('WIP-ERC'!$G$8:$G$275,MATCH(B263,'WIP-ERC'!$B$8:$B$275,0)))),"")</f>
        <v/>
      </c>
      <c r="AH263" s="81" t="str">
        <f>IFERROR(IF(INDEX('WIP-ERC'!$H$8:$H$275,MATCH(B263,'WIP-ERC'!$B$8:$B$275,0))="","",(INDEX('WIP-ERC'!$H$8:$H$275,MATCH(B263,'WIP-ERC'!$B$8:$B$275,0)))),"")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350" t="str">
        <f t="shared" si="14"/>
        <v>D(30-45)+00</v>
      </c>
      <c r="BE263" s="334"/>
      <c r="BF263" s="334"/>
      <c r="BG263" s="334"/>
      <c r="BI263" s="9" t="str">
        <f>IFERROR(INDEX('WIP-FDN'!$D$8:$D$279,MATCH(B263, 'WIP-FDN'!$B$8:$B$279,0)),"")</f>
        <v>SANDY PS</v>
      </c>
      <c r="BJ263" s="21" t="str">
        <v/>
      </c>
      <c r="BK263" s="21"/>
    </row>
    <row r="264" spans="1:63" s="12" customFormat="1" ht="35" x14ac:dyDescent="0.35">
      <c r="A264" s="347">
        <f t="shared" si="16"/>
        <v>245</v>
      </c>
      <c r="B264" s="30" t="s">
        <v>1099</v>
      </c>
      <c r="C264" s="30" t="s">
        <v>823</v>
      </c>
      <c r="D264" s="56" t="s">
        <v>818</v>
      </c>
      <c r="E264" s="97">
        <v>315</v>
      </c>
      <c r="F264" s="97">
        <v>315</v>
      </c>
      <c r="G264" s="26" t="str">
        <f>IFERROR(INDEX('WIP-FDN'!$D$8:$D$279,MATCH('Master Sheet '!B264, 'WIP-FDN'!$B$8:$B$279,0)),"")</f>
        <v>SANDY PS &amp; 3leg Boulder Soiling</v>
      </c>
      <c r="H264" s="30"/>
      <c r="I264" s="27"/>
      <c r="J264" s="30"/>
      <c r="K264" s="30"/>
      <c r="L264" s="30"/>
      <c r="M264" s="26" t="s">
        <v>53</v>
      </c>
      <c r="N264" s="27" t="s">
        <v>172</v>
      </c>
      <c r="O264" s="94" t="s">
        <v>1109</v>
      </c>
      <c r="P264" s="26" t="s">
        <v>53</v>
      </c>
      <c r="Q264" s="27" t="s">
        <v>172</v>
      </c>
      <c r="R264" s="94" t="s">
        <v>1109</v>
      </c>
      <c r="S264" s="359" t="s">
        <v>53</v>
      </c>
      <c r="T264" s="27" t="s">
        <v>172</v>
      </c>
      <c r="U264" s="361" t="s">
        <v>1128</v>
      </c>
      <c r="V264" s="21"/>
      <c r="W264" s="29" t="str">
        <f t="array" ref="W264">IF((Y264&lt;&gt;"")*(Z264=""), "WIP", IF((Y264&lt;&gt;"")*(Z264&lt;&gt;""), "Completed", ""))</f>
        <v>Completed</v>
      </c>
      <c r="X264" s="9" t="str" cm="1">
        <f t="array" ref="X264">IFERROR(INDEX('WIP-FDN'!$E$8:$E$279, MATCH(1, ('WIP-FDN'!$B$8:$B$279='Master Sheet '!B264)*1, 0)), "")</f>
        <v>Vikeey Enterprise</v>
      </c>
      <c r="Y264" s="81" cm="1">
        <f t="array" ref="Y264">IFERROR(IF(INDEX('WIP-FDN'!$G$8:$G$279, MATCH(1, ('WIP-FDN'!$B$8:$B$279=B264)*1, 0)) = "", "", INDEX('WIP-FDN'!$G$8:$G$279, MATCH(1, ('WIP-FDN'!$B$8:$B$279=B264)*1, 0))), "")</f>
        <v>45945</v>
      </c>
      <c r="Z264" s="81" cm="1">
        <f t="array" ref="Z264">IFERROR(IF(INDEX('WIP-FDN'!$H$8:$H$279, MATCH(1, ('WIP-FDN'!$B$8:$B$279=B264)*1, 0)) = "", "", INDEX('WIP-FDN'!$H$8:$H$279, MATCH(1, ('WIP-FDN'!$B$8:$B$279=B264)*1, 0))), "")</f>
        <v>46049</v>
      </c>
      <c r="AA264" s="29" t="str">
        <f t="array" ref="AA264">IF((AC264&lt;&gt;"")*(AD264=""), "WIP", IF((AC264&lt;&gt;"")*(AD264&lt;&gt;""), "Completed", ""))</f>
        <v>Completed</v>
      </c>
      <c r="AB264" s="9" t="str" cm="1">
        <f t="array" ref="AB264">IFERROR(INDEX('WIP-FDN'!$N$8:$N$279, MATCH(1, ('WIP-FDN'!$B$8:$B$279='Master Sheet '!B264)*1, 0)), "")</f>
        <v>Vikeey Enterprise</v>
      </c>
      <c r="AC264" s="81" cm="1">
        <f t="array" ref="AC264">IFERROR(IF(INDEX('WIP-FDN'!$L$8:$L$279, MATCH(1, ('WIP-FDN'!$B$8:$B$279=B264)*1, 0)) = "", "", INDEX('WIP-FDN'!$L$8:$L$279, MATCH(1, ('WIP-FDN'!$B$8:$B$279=B264)*1, 0))), "")</f>
        <v>46052</v>
      </c>
      <c r="AD264" s="81" cm="1">
        <f t="array" ref="AD264">IFERROR(IF(INDEX('WIP-FDN'!$M$8:$M$279, MATCH(1, ('WIP-FDN'!$B$8:$B$279=B264)*1, 0)) = "", "", INDEX('WIP-FDN'!$M$8:$M$279, MATCH(1, ('WIP-FDN'!$B$8:$B$279=B264)*1, 0))), "")</f>
        <v>46052</v>
      </c>
      <c r="AE264" s="9" t="str">
        <f t="shared" si="15"/>
        <v/>
      </c>
      <c r="AF264" s="9" t="str">
        <f>IFERROR(INDEX('WIP-ERC'!$E$8:$E$275,MATCH(B264, 'WIP-ERC'!$B$8:$B$275,0)),"")</f>
        <v/>
      </c>
      <c r="AG264" s="81" t="str">
        <f>IFERROR(IF(INDEX('WIP-ERC'!$G$8:$G$275,MATCH(B264,'WIP-ERC'!$B$8:$B$275,0))="","",(INDEX('WIP-ERC'!$G$8:$G$275,MATCH(B264,'WIP-ERC'!$B$8:$B$275,0)))),"")</f>
        <v/>
      </c>
      <c r="AH264" s="81" t="str">
        <f>IFERROR(IF(INDEX('WIP-ERC'!$H$8:$H$275,MATCH(B264,'WIP-ERC'!$B$8:$B$275,0))="","",(INDEX('WIP-ERC'!$H$8:$H$275,MATCH(B264,'WIP-ERC'!$B$8:$B$275,0)))),"")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350" t="str">
        <f t="shared" si="14"/>
        <v>A(00-02)+00</v>
      </c>
      <c r="BE264" s="334"/>
      <c r="BF264" s="334"/>
      <c r="BG264" s="334"/>
      <c r="BI264" s="9" t="str">
        <f>IFERROR(INDEX('WIP-FDN'!$D$8:$D$279,MATCH(B264, 'WIP-FDN'!$B$8:$B$279,0)),"")</f>
        <v>SANDY PS &amp; 3leg Boulder Soiling</v>
      </c>
      <c r="BJ264" s="21" t="str">
        <v/>
      </c>
      <c r="BK264" s="21"/>
    </row>
    <row r="265" spans="1:63" s="12" customFormat="1" ht="17.5" x14ac:dyDescent="0.35">
      <c r="A265" s="347">
        <f t="shared" si="16"/>
        <v>246</v>
      </c>
      <c r="B265" s="30" t="s">
        <v>1100</v>
      </c>
      <c r="C265" s="30" t="s">
        <v>823</v>
      </c>
      <c r="D265" s="56" t="s">
        <v>818</v>
      </c>
      <c r="E265" s="97">
        <v>324.5</v>
      </c>
      <c r="F265" s="97">
        <v>324.5</v>
      </c>
      <c r="G265" s="26" t="str">
        <f>IFERROR(INDEX('WIP-FDN'!$D$8:$D$279,MATCH('Master Sheet '!B265, 'WIP-FDN'!$B$8:$B$279,0)),"")</f>
        <v>SANDY WET</v>
      </c>
      <c r="H265" s="30"/>
      <c r="I265" s="27"/>
      <c r="J265" s="30"/>
      <c r="K265" s="30"/>
      <c r="L265" s="30"/>
      <c r="M265" s="26" t="s">
        <v>53</v>
      </c>
      <c r="N265" s="27" t="s">
        <v>172</v>
      </c>
      <c r="O265" s="94" t="s">
        <v>1109</v>
      </c>
      <c r="P265" s="26" t="s">
        <v>53</v>
      </c>
      <c r="Q265" s="27" t="s">
        <v>172</v>
      </c>
      <c r="R265" s="94" t="s">
        <v>1109</v>
      </c>
      <c r="S265" s="359" t="s">
        <v>53</v>
      </c>
      <c r="T265" s="27" t="s">
        <v>172</v>
      </c>
      <c r="U265" s="361" t="s">
        <v>1128</v>
      </c>
      <c r="V265" s="21"/>
      <c r="W265" s="29" t="str">
        <f t="array" ref="W265">IF((Y265&lt;&gt;"")*(Z265=""), "WIP", IF((Y265&lt;&gt;"")*(Z265&lt;&gt;""), "Completed", ""))</f>
        <v>Completed</v>
      </c>
      <c r="X265" s="9" t="str" cm="1">
        <f t="array" ref="X265">IFERROR(INDEX('WIP-FDN'!$E$8:$E$279, MATCH(1, ('WIP-FDN'!$B$8:$B$279='Master Sheet '!B265)*1, 0)), "")</f>
        <v>B S Enterprise</v>
      </c>
      <c r="Y265" s="81" cm="1">
        <f t="array" ref="Y265">IFERROR(IF(INDEX('WIP-FDN'!$G$8:$G$279, MATCH(1, ('WIP-FDN'!$B$8:$B$279=B265)*1, 0)) = "", "", INDEX('WIP-FDN'!$G$8:$G$279, MATCH(1, ('WIP-FDN'!$B$8:$B$279=B265)*1, 0))), "")</f>
        <v>46061</v>
      </c>
      <c r="Z265" s="81" cm="1">
        <f t="array" ref="Z265">IFERROR(IF(INDEX('WIP-FDN'!$H$8:$H$279, MATCH(1, ('WIP-FDN'!$B$8:$B$279=B265)*1, 0)) = "", "", INDEX('WIP-FDN'!$H$8:$H$279, MATCH(1, ('WIP-FDN'!$B$8:$B$279=B265)*1, 0))), "")</f>
        <v>46071</v>
      </c>
      <c r="AA265" s="29" t="str">
        <f t="array" ref="AA265">IF((AC265&lt;&gt;"")*(AD265=""), "WIP", IF((AC265&lt;&gt;"")*(AD265&lt;&gt;""), "Completed", ""))</f>
        <v>Completed</v>
      </c>
      <c r="AB265" s="9" t="str" cm="1">
        <f t="array" ref="AB265">IFERROR(INDEX('WIP-FDN'!$N$8:$N$279, MATCH(1, ('WIP-FDN'!$B$8:$B$279='Master Sheet '!B265)*1, 0)), "")</f>
        <v>Jakir Hussain</v>
      </c>
      <c r="AC265" s="81" cm="1">
        <f t="array" ref="AC265">IFERROR(IF(INDEX('WIP-FDN'!$L$8:$L$279, MATCH(1, ('WIP-FDN'!$B$8:$B$279=B265)*1, 0)) = "", "", INDEX('WIP-FDN'!$L$8:$L$279, MATCH(1, ('WIP-FDN'!$B$8:$B$279=B265)*1, 0))), "")</f>
        <v>46072</v>
      </c>
      <c r="AD265" s="81" cm="1">
        <f t="array" ref="AD265">IFERROR(IF(INDEX('WIP-FDN'!$M$8:$M$279, MATCH(1, ('WIP-FDN'!$B$8:$B$279=B265)*1, 0)) = "", "", INDEX('WIP-FDN'!$M$8:$M$279, MATCH(1, ('WIP-FDN'!$B$8:$B$279=B265)*1, 0))), "")</f>
        <v>46072</v>
      </c>
      <c r="AE265" s="9" t="str">
        <f t="shared" si="15"/>
        <v/>
      </c>
      <c r="AF265" s="9" t="str">
        <f>IFERROR(INDEX('WIP-ERC'!$E$8:$E$275,MATCH(B265, 'WIP-ERC'!$B$8:$B$275,0)),"")</f>
        <v/>
      </c>
      <c r="AG265" s="81" t="str">
        <f>IFERROR(IF(INDEX('WIP-ERC'!$G$8:$G$275,MATCH(B265,'WIP-ERC'!$B$8:$B$275,0))="","",(INDEX('WIP-ERC'!$G$8:$G$275,MATCH(B265,'WIP-ERC'!$B$8:$B$275,0)))),"")</f>
        <v/>
      </c>
      <c r="AH265" s="81" t="str">
        <f>IFERROR(IF(INDEX('WIP-ERC'!$H$8:$H$275,MATCH(B265,'WIP-ERC'!$B$8:$B$275,0))="","",(INDEX('WIP-ERC'!$H$8:$H$275,MATCH(B265,'WIP-ERC'!$B$8:$B$275,0)))),"")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350" t="str">
        <f t="shared" si="14"/>
        <v>A(00-02)+00</v>
      </c>
      <c r="BE265" s="334"/>
      <c r="BF265" s="334"/>
      <c r="BG265" s="334"/>
      <c r="BI265" s="9" t="str">
        <f>IFERROR(INDEX('WIP-FDN'!$D$8:$D$279,MATCH(B265, 'WIP-FDN'!$B$8:$B$279,0)),"")</f>
        <v>SANDY WET</v>
      </c>
      <c r="BJ265" s="21" t="str">
        <v/>
      </c>
      <c r="BK265" s="21"/>
    </row>
    <row r="266" spans="1:63" s="12" customFormat="1" ht="35" x14ac:dyDescent="0.35">
      <c r="A266" s="347">
        <f t="shared" si="16"/>
        <v>247</v>
      </c>
      <c r="B266" s="30" t="s">
        <v>1101</v>
      </c>
      <c r="C266" s="30" t="s">
        <v>817</v>
      </c>
      <c r="D266" s="56" t="s">
        <v>1102</v>
      </c>
      <c r="E266" s="97">
        <v>390.6</v>
      </c>
      <c r="F266" s="97">
        <v>390.6</v>
      </c>
      <c r="G266" s="26" t="str">
        <f>IFERROR(INDEX('WIP-FDN'!$D$8:$D$279,MATCH('Master Sheet '!B266, 'WIP-FDN'!$B$8:$B$279,0)),"")</f>
        <v>SANDY FS  &amp; Boulder Soiling</v>
      </c>
      <c r="H266" s="30">
        <v>1</v>
      </c>
      <c r="I266" s="27"/>
      <c r="J266" s="30"/>
      <c r="K266" s="30"/>
      <c r="L266" s="30"/>
      <c r="M266" s="26" t="s">
        <v>53</v>
      </c>
      <c r="N266" s="27" t="s">
        <v>172</v>
      </c>
      <c r="O266" s="94" t="s">
        <v>1109</v>
      </c>
      <c r="P266" s="26" t="s">
        <v>53</v>
      </c>
      <c r="Q266" s="27" t="s">
        <v>172</v>
      </c>
      <c r="R266" s="94" t="s">
        <v>1109</v>
      </c>
      <c r="S266" s="359" t="s">
        <v>53</v>
      </c>
      <c r="T266" s="27" t="s">
        <v>172</v>
      </c>
      <c r="U266" s="361" t="s">
        <v>1128</v>
      </c>
      <c r="V266" s="21"/>
      <c r="W266" s="29" t="str">
        <f t="array" ref="W266">IF((Y266&lt;&gt;"")*(Z266=""), "WIP", IF((Y266&lt;&gt;"")*(Z266&lt;&gt;""), "Completed", ""))</f>
        <v>Completed</v>
      </c>
      <c r="X266" s="9" t="str" cm="1">
        <f t="array" ref="X266">IFERROR(INDEX('WIP-FDN'!$E$8:$E$279, MATCH(1, ('WIP-FDN'!$B$8:$B$279='Master Sheet '!B266)*1, 0)), "")</f>
        <v>East India Construction</v>
      </c>
      <c r="Y266" s="81" cm="1">
        <f t="array" ref="Y266">IFERROR(IF(INDEX('WIP-FDN'!$G$8:$G$279, MATCH(1, ('WIP-FDN'!$B$8:$B$279=B266)*1, 0)) = "", "", INDEX('WIP-FDN'!$G$8:$G$279, MATCH(1, ('WIP-FDN'!$B$8:$B$279=B266)*1, 0))), "")</f>
        <v>46073</v>
      </c>
      <c r="Z266" s="81" cm="1">
        <f t="array" ref="Z266">IFERROR(IF(INDEX('WIP-FDN'!$H$8:$H$279, MATCH(1, ('WIP-FDN'!$B$8:$B$279=B266)*1, 0)) = "", "", INDEX('WIP-FDN'!$H$8:$H$279, MATCH(1, ('WIP-FDN'!$B$8:$B$279=B266)*1, 0))), "")</f>
        <v>46091</v>
      </c>
      <c r="AA266" s="29" t="str">
        <f t="array" ref="AA266">IF((AC266&lt;&gt;"")*(AD266=""), "WIP", IF((AC266&lt;&gt;"")*(AD266&lt;&gt;""), "Completed", ""))</f>
        <v>Completed</v>
      </c>
      <c r="AB266" s="9" t="str" cm="1">
        <f t="array" ref="AB266">IFERROR(INDEX('WIP-FDN'!$N$8:$N$279, MATCH(1, ('WIP-FDN'!$B$8:$B$279='Master Sheet '!B266)*1, 0)), "")</f>
        <v>East India Construction</v>
      </c>
      <c r="AC266" s="81" cm="1">
        <f t="array" ref="AC266">IFERROR(IF(INDEX('WIP-FDN'!$L$8:$L$279, MATCH(1, ('WIP-FDN'!$B$8:$B$279=B266)*1, 0)) = "", "", INDEX('WIP-FDN'!$L$8:$L$279, MATCH(1, ('WIP-FDN'!$B$8:$B$279=B266)*1, 0))), "")</f>
        <v>46092</v>
      </c>
      <c r="AD266" s="81" cm="1">
        <f t="array" ref="AD266">IFERROR(IF(INDEX('WIP-FDN'!$M$8:$M$279, MATCH(1, ('WIP-FDN'!$B$8:$B$279=B266)*1, 0)) = "", "", INDEX('WIP-FDN'!$M$8:$M$279, MATCH(1, ('WIP-FDN'!$B$8:$B$279=B266)*1, 0))), "")</f>
        <v>46092</v>
      </c>
      <c r="AE266" s="9" t="str">
        <f t="shared" si="15"/>
        <v/>
      </c>
      <c r="AF266" s="9" t="str">
        <f>IFERROR(INDEX('WIP-ERC'!$E$8:$E$275,MATCH(B266, 'WIP-ERC'!$B$8:$B$275,0)),"")</f>
        <v/>
      </c>
      <c r="AG266" s="81" t="str">
        <f>IFERROR(IF(INDEX('WIP-ERC'!$G$8:$G$275,MATCH(B266,'WIP-ERC'!$B$8:$B$275,0))="","",(INDEX('WIP-ERC'!$G$8:$G$275,MATCH(B266,'WIP-ERC'!$B$8:$B$275,0)))),"")</f>
        <v/>
      </c>
      <c r="AH266" s="81" t="str">
        <f>IFERROR(IF(INDEX('WIP-ERC'!$H$8:$H$275,MATCH(B266,'WIP-ERC'!$B$8:$B$275,0))="","",(INDEX('WIP-ERC'!$H$8:$H$275,MATCH(B266,'WIP-ERC'!$B$8:$B$275,0)))),"")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350" t="str">
        <f t="shared" si="14"/>
        <v>C(15-30)+00_1RC</v>
      </c>
      <c r="BE266" s="334"/>
      <c r="BF266" s="334"/>
      <c r="BG266" s="334"/>
      <c r="BI266" s="9" t="str">
        <f>IFERROR(INDEX('WIP-FDN'!$D$8:$D$279,MATCH(B266, 'WIP-FDN'!$B$8:$B$279,0)),"")</f>
        <v>SANDY FS  &amp; Boulder Soiling</v>
      </c>
      <c r="BJ266" s="21" t="str">
        <v/>
      </c>
      <c r="BK266" s="21"/>
    </row>
    <row r="267" spans="1:63" s="12" customFormat="1" ht="17.5" x14ac:dyDescent="0.35">
      <c r="A267" s="347">
        <f t="shared" si="16"/>
        <v>248</v>
      </c>
      <c r="B267" s="30" t="s">
        <v>1103</v>
      </c>
      <c r="C267" s="30" t="s">
        <v>1008</v>
      </c>
      <c r="D267" s="56" t="s">
        <v>1104</v>
      </c>
      <c r="E267" s="97">
        <v>388</v>
      </c>
      <c r="F267" s="97">
        <v>388</v>
      </c>
      <c r="G267" s="26" t="str">
        <f>IFERROR(INDEX('WIP-FDN'!$D$8:$D$279,MATCH('Master Sheet '!B267, 'WIP-FDN'!$B$8:$B$279,0)),"")</f>
        <v>SANDY WET</v>
      </c>
      <c r="H267" s="30">
        <v>1</v>
      </c>
      <c r="I267" s="27"/>
      <c r="J267" s="30"/>
      <c r="K267" s="30"/>
      <c r="L267" s="30"/>
      <c r="M267" s="26" t="s">
        <v>53</v>
      </c>
      <c r="N267" s="27" t="s">
        <v>172</v>
      </c>
      <c r="O267" s="94" t="s">
        <v>1109</v>
      </c>
      <c r="P267" s="26" t="s">
        <v>53</v>
      </c>
      <c r="Q267" s="27" t="s">
        <v>172</v>
      </c>
      <c r="R267" s="94" t="s">
        <v>1109</v>
      </c>
      <c r="S267" s="359" t="s">
        <v>53</v>
      </c>
      <c r="T267" s="27" t="s">
        <v>172</v>
      </c>
      <c r="U267" s="361" t="s">
        <v>1128</v>
      </c>
      <c r="V267" s="21"/>
      <c r="W267" s="29" t="str">
        <f t="array" ref="W267">IF((Y267&lt;&gt;"")*(Z267=""), "WIP", IF((Y267&lt;&gt;"")*(Z267&lt;&gt;""), "Completed", ""))</f>
        <v>Completed</v>
      </c>
      <c r="X267" s="9" t="str" cm="1">
        <f t="array" ref="X267">IFERROR(INDEX('WIP-FDN'!$E$8:$E$279, MATCH(1, ('WIP-FDN'!$B$8:$B$279='Master Sheet '!B267)*1, 0)), "")</f>
        <v>East India Construction</v>
      </c>
      <c r="Y267" s="81" cm="1">
        <f t="array" ref="Y267">IFERROR(IF(INDEX('WIP-FDN'!$G$8:$G$279, MATCH(1, ('WIP-FDN'!$B$8:$B$279=B267)*1, 0)) = "", "", INDEX('WIP-FDN'!$G$8:$G$279, MATCH(1, ('WIP-FDN'!$B$8:$B$279=B267)*1, 0))), "")</f>
        <v>46019</v>
      </c>
      <c r="Z267" s="81" cm="1">
        <f t="array" ref="Z267">IFERROR(IF(INDEX('WIP-FDN'!$H$8:$H$279, MATCH(1, ('WIP-FDN'!$B$8:$B$279=B267)*1, 0)) = "", "", INDEX('WIP-FDN'!$H$8:$H$279, MATCH(1, ('WIP-FDN'!$B$8:$B$279=B267)*1, 0))), "")</f>
        <v>46053</v>
      </c>
      <c r="AA267" s="29" t="str">
        <f t="array" ref="AA267">IF((AC267&lt;&gt;"")*(AD267=""), "WIP", IF((AC267&lt;&gt;"")*(AD267&lt;&gt;""), "Completed", ""))</f>
        <v>Completed</v>
      </c>
      <c r="AB267" s="9" t="str" cm="1">
        <f t="array" ref="AB267">IFERROR(INDEX('WIP-FDN'!$N$8:$N$279, MATCH(1, ('WIP-FDN'!$B$8:$B$279='Master Sheet '!B267)*1, 0)), "")</f>
        <v>East India Construction</v>
      </c>
      <c r="AC267" s="81" cm="1">
        <f t="array" ref="AC267">IFERROR(IF(INDEX('WIP-FDN'!$L$8:$L$279, MATCH(1, ('WIP-FDN'!$B$8:$B$279=B267)*1, 0)) = "", "", INDEX('WIP-FDN'!$L$8:$L$279, MATCH(1, ('WIP-FDN'!$B$8:$B$279=B267)*1, 0))), "")</f>
        <v>46053</v>
      </c>
      <c r="AD267" s="81" cm="1">
        <f t="array" ref="AD267">IFERROR(IF(INDEX('WIP-FDN'!$M$8:$M$279, MATCH(1, ('WIP-FDN'!$B$8:$B$279=B267)*1, 0)) = "", "", INDEX('WIP-FDN'!$M$8:$M$279, MATCH(1, ('WIP-FDN'!$B$8:$B$279=B267)*1, 0))), "")</f>
        <v>46053</v>
      </c>
      <c r="AE267" s="9" t="str">
        <f t="shared" si="15"/>
        <v/>
      </c>
      <c r="AF267" s="9" t="str">
        <f>IFERROR(INDEX('WIP-ERC'!$E$8:$E$275,MATCH(B267, 'WIP-ERC'!$B$8:$B$275,0)),"")</f>
        <v/>
      </c>
      <c r="AG267" s="81" t="str">
        <f>IFERROR(IF(INDEX('WIP-ERC'!$G$8:$G$275,MATCH(B267,'WIP-ERC'!$B$8:$B$275,0))="","",(INDEX('WIP-ERC'!$G$8:$G$275,MATCH(B267,'WIP-ERC'!$B$8:$B$275,0)))),"")</f>
        <v/>
      </c>
      <c r="AH267" s="81" t="str">
        <f>IFERROR(IF(INDEX('WIP-ERC'!$H$8:$H$275,MATCH(B267,'WIP-ERC'!$B$8:$B$275,0))="","",(INDEX('WIP-ERC'!$H$8:$H$275,MATCH(B267,'WIP-ERC'!$B$8:$B$275,0)))),"")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350" t="str">
        <f t="shared" si="14"/>
        <v>D(30-45)+06_1RC</v>
      </c>
      <c r="BE267" s="334"/>
      <c r="BF267" s="334"/>
      <c r="BG267" s="334"/>
      <c r="BI267" s="9" t="str">
        <f>IFERROR(INDEX('WIP-FDN'!$D$8:$D$279,MATCH(B267, 'WIP-FDN'!$B$8:$B$279,0)),"")</f>
        <v>SANDY WET</v>
      </c>
      <c r="BJ267" s="21" t="str">
        <v/>
      </c>
      <c r="BK267" s="21"/>
    </row>
    <row r="268" spans="1:63" s="12" customFormat="1" ht="17.5" x14ac:dyDescent="0.35">
      <c r="A268" s="347">
        <f t="shared" si="16"/>
        <v>249</v>
      </c>
      <c r="B268" s="30" t="s">
        <v>1105</v>
      </c>
      <c r="C268" s="30" t="s">
        <v>838</v>
      </c>
      <c r="D268" s="56" t="s">
        <v>818</v>
      </c>
      <c r="E268" s="97">
        <v>426</v>
      </c>
      <c r="F268" s="97">
        <v>426</v>
      </c>
      <c r="G268" s="26" t="str">
        <f>IFERROR(INDEX('WIP-FDN'!$D$8:$D$279,MATCH('Master Sheet '!B268, 'WIP-FDN'!$B$8:$B$279,0)),"")</f>
        <v>SANDY WET</v>
      </c>
      <c r="H268" s="30"/>
      <c r="I268" s="27"/>
      <c r="J268" s="29"/>
      <c r="K268" s="27"/>
      <c r="L268" s="94"/>
      <c r="M268" s="26" t="s">
        <v>53</v>
      </c>
      <c r="N268" s="27" t="s">
        <v>172</v>
      </c>
      <c r="O268" s="94" t="s">
        <v>1109</v>
      </c>
      <c r="P268" s="26" t="s">
        <v>53</v>
      </c>
      <c r="Q268" s="27" t="s">
        <v>172</v>
      </c>
      <c r="R268" s="94" t="s">
        <v>1109</v>
      </c>
      <c r="S268" s="359" t="s">
        <v>53</v>
      </c>
      <c r="T268" s="27" t="s">
        <v>172</v>
      </c>
      <c r="U268" s="361" t="s">
        <v>1128</v>
      </c>
      <c r="V268" s="21"/>
      <c r="W268" s="29" t="str">
        <f t="array" ref="W268">IF((Y268&lt;&gt;"")*(Z268=""), "WIP", IF((Y268&lt;&gt;"")*(Z268&lt;&gt;""), "Completed", ""))</f>
        <v>Completed</v>
      </c>
      <c r="X268" s="9" t="str" cm="1">
        <f t="array" ref="X268">IFERROR(INDEX('WIP-FDN'!$E$8:$E$279, MATCH(1, ('WIP-FDN'!$B$8:$B$279='Master Sheet '!B268)*1, 0)), "")</f>
        <v>East India Construction</v>
      </c>
      <c r="Y268" s="81" cm="1">
        <f t="array" ref="Y268">IFERROR(IF(INDEX('WIP-FDN'!$G$8:$G$279, MATCH(1, ('WIP-FDN'!$B$8:$B$279=B268)*1, 0)) = "", "", INDEX('WIP-FDN'!$G$8:$G$279, MATCH(1, ('WIP-FDN'!$B$8:$B$279=B268)*1, 0))), "")</f>
        <v>46056</v>
      </c>
      <c r="Z268" s="81" cm="1">
        <f t="array" ref="Z268">IFERROR(IF(INDEX('WIP-FDN'!$H$8:$H$279, MATCH(1, ('WIP-FDN'!$B$8:$B$279=B268)*1, 0)) = "", "", INDEX('WIP-FDN'!$H$8:$H$279, MATCH(1, ('WIP-FDN'!$B$8:$B$279=B268)*1, 0))), "")</f>
        <v>46072</v>
      </c>
      <c r="AA268" s="29" t="str">
        <f t="array" ref="AA268">IF((AC268&lt;&gt;"")*(AD268=""), "WIP", IF((AC268&lt;&gt;"")*(AD268&lt;&gt;""), "Completed", ""))</f>
        <v>Completed</v>
      </c>
      <c r="AB268" s="9" t="str" cm="1">
        <f t="array" ref="AB268">IFERROR(INDEX('WIP-FDN'!$N$8:$N$279, MATCH(1, ('WIP-FDN'!$B$8:$B$279='Master Sheet '!B268)*1, 0)), "")</f>
        <v>East India Construction</v>
      </c>
      <c r="AC268" s="81" cm="1">
        <f t="array" ref="AC268">IFERROR(IF(INDEX('WIP-FDN'!$L$8:$L$279, MATCH(1, ('WIP-FDN'!$B$8:$B$279=B268)*1, 0)) = "", "", INDEX('WIP-FDN'!$L$8:$L$279, MATCH(1, ('WIP-FDN'!$B$8:$B$279=B268)*1, 0))), "")</f>
        <v>46073</v>
      </c>
      <c r="AD268" s="81" cm="1">
        <f t="array" ref="AD268">IFERROR(IF(INDEX('WIP-FDN'!$M$8:$M$279, MATCH(1, ('WIP-FDN'!$B$8:$B$279=B268)*1, 0)) = "", "", INDEX('WIP-FDN'!$M$8:$M$279, MATCH(1, ('WIP-FDN'!$B$8:$B$279=B268)*1, 0))), "")</f>
        <v>46073</v>
      </c>
      <c r="AE268" s="9" t="str">
        <f t="shared" si="15"/>
        <v/>
      </c>
      <c r="AF268" s="9" t="str">
        <f>IFERROR(INDEX('WIP-ERC'!$E$8:$E$275,MATCH(B268, 'WIP-ERC'!$B$8:$B$275,0)),"")</f>
        <v/>
      </c>
      <c r="AG268" s="81" t="str">
        <f>IFERROR(IF(INDEX('WIP-ERC'!$G$8:$G$275,MATCH(B268,'WIP-ERC'!$B$8:$B$275,0))="","",(INDEX('WIP-ERC'!$G$8:$G$275,MATCH(B268,'WIP-ERC'!$B$8:$B$275,0)))),"")</f>
        <v/>
      </c>
      <c r="AH268" s="81" t="str">
        <f>IFERROR(IF(INDEX('WIP-ERC'!$H$8:$H$275,MATCH(B268,'WIP-ERC'!$B$8:$B$275,0))="","",(INDEX('WIP-ERC'!$H$8:$H$275,MATCH(B268,'WIP-ERC'!$B$8:$B$275,0)))),"")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350" t="str">
        <f t="shared" si="14"/>
        <v>A(00-02)+03</v>
      </c>
      <c r="BE268" s="334"/>
      <c r="BF268" s="334"/>
      <c r="BG268" s="334"/>
      <c r="BI268" s="9" t="str">
        <f>IFERROR(INDEX('WIP-FDN'!$D$8:$D$279,MATCH(B268, 'WIP-FDN'!$B$8:$B$279,0)),"")</f>
        <v>SANDY WET</v>
      </c>
      <c r="BJ268" s="21" t="str">
        <v/>
      </c>
      <c r="BK268" s="21"/>
    </row>
    <row r="269" spans="1:63" s="12" customFormat="1" ht="17.5" x14ac:dyDescent="0.35">
      <c r="A269" s="347">
        <f t="shared" si="16"/>
        <v>250</v>
      </c>
      <c r="B269" s="30" t="s">
        <v>1106</v>
      </c>
      <c r="C269" s="30" t="s">
        <v>853</v>
      </c>
      <c r="D269" s="56" t="s">
        <v>818</v>
      </c>
      <c r="E269" s="97">
        <v>390.6</v>
      </c>
      <c r="F269" s="97">
        <v>390.6</v>
      </c>
      <c r="G269" s="26" t="str">
        <f>IFERROR(INDEX('WIP-FDN'!$D$8:$D$279,MATCH('Master Sheet '!B269, 'WIP-FDN'!$B$8:$B$279,0)),"")</f>
        <v>SANDY PS</v>
      </c>
      <c r="H269" s="30"/>
      <c r="I269" s="27"/>
      <c r="J269" s="30"/>
      <c r="K269" s="30"/>
      <c r="L269" s="30"/>
      <c r="M269" s="26" t="s">
        <v>53</v>
      </c>
      <c r="N269" s="27" t="s">
        <v>172</v>
      </c>
      <c r="O269" s="94" t="s">
        <v>1109</v>
      </c>
      <c r="P269" s="26" t="s">
        <v>53</v>
      </c>
      <c r="Q269" s="27" t="s">
        <v>172</v>
      </c>
      <c r="R269" s="94" t="s">
        <v>1109</v>
      </c>
      <c r="S269" s="359" t="s">
        <v>53</v>
      </c>
      <c r="T269" s="27" t="s">
        <v>172</v>
      </c>
      <c r="U269" s="361" t="s">
        <v>1128</v>
      </c>
      <c r="V269" s="21"/>
      <c r="W269" s="29" t="str">
        <f t="array" ref="W269">IF((Y269&lt;&gt;"")*(Z269=""), "WIP", IF((Y269&lt;&gt;"")*(Z269&lt;&gt;""), "Completed", ""))</f>
        <v>Completed</v>
      </c>
      <c r="X269" s="9" t="str" cm="1">
        <f t="array" ref="X269">IFERROR(INDEX('WIP-FDN'!$E$8:$E$279, MATCH(1, ('WIP-FDN'!$B$8:$B$279='Master Sheet '!B269)*1, 0)), "")</f>
        <v>Mohar Ali</v>
      </c>
      <c r="Y269" s="81" cm="1">
        <f t="array" ref="Y269">IFERROR(IF(INDEX('WIP-FDN'!$G$8:$G$279, MATCH(1, ('WIP-FDN'!$B$8:$B$279=B269)*1, 0)) = "", "", INDEX('WIP-FDN'!$G$8:$G$279, MATCH(1, ('WIP-FDN'!$B$8:$B$279=B269)*1, 0))), "")</f>
        <v>45945</v>
      </c>
      <c r="Z269" s="81" cm="1">
        <f t="array" ref="Z269">IFERROR(IF(INDEX('WIP-FDN'!$H$8:$H$279, MATCH(1, ('WIP-FDN'!$B$8:$B$279=B269)*1, 0)) = "", "", INDEX('WIP-FDN'!$H$8:$H$279, MATCH(1, ('WIP-FDN'!$B$8:$B$279=B269)*1, 0))), "")</f>
        <v>45970</v>
      </c>
      <c r="AA269" s="29" t="str">
        <f t="array" ref="AA269">IF((AC269&lt;&gt;"")*(AD269=""), "WIP", IF((AC269&lt;&gt;"")*(AD269&lt;&gt;""), "Completed", ""))</f>
        <v>Completed</v>
      </c>
      <c r="AB269" s="9" t="str" cm="1">
        <f t="array" ref="AB269">IFERROR(INDEX('WIP-FDN'!$N$8:$N$279, MATCH(1, ('WIP-FDN'!$B$8:$B$279='Master Sheet '!B269)*1, 0)), "")</f>
        <v>Mohar Ali</v>
      </c>
      <c r="AC269" s="81" cm="1">
        <f t="array" ref="AC269">IFERROR(IF(INDEX('WIP-FDN'!$L$8:$L$279, MATCH(1, ('WIP-FDN'!$B$8:$B$279=B269)*1, 0)) = "", "", INDEX('WIP-FDN'!$L$8:$L$279, MATCH(1, ('WIP-FDN'!$B$8:$B$279=B269)*1, 0))), "")</f>
        <v>46060</v>
      </c>
      <c r="AD269" s="81" cm="1">
        <f t="array" ref="AD269">IFERROR(IF(INDEX('WIP-FDN'!$M$8:$M$279, MATCH(1, ('WIP-FDN'!$B$8:$B$279=B269)*1, 0)) = "", "", INDEX('WIP-FDN'!$M$8:$M$279, MATCH(1, ('WIP-FDN'!$B$8:$B$279=B269)*1, 0))), "")</f>
        <v>46060</v>
      </c>
      <c r="AE269" s="9" t="str">
        <f t="shared" si="15"/>
        <v>Completed</v>
      </c>
      <c r="AF269" s="9" t="str">
        <f>IFERROR(INDEX('WIP-ERC'!$E$8:$E$275,MATCH(B269, 'WIP-ERC'!$B$8:$B$275,0)),"")</f>
        <v>Jakir Hussain</v>
      </c>
      <c r="AG269" s="81">
        <f>IFERROR(IF(INDEX('WIP-ERC'!$G$8:$G$275,MATCH(B269,'WIP-ERC'!$B$8:$B$275,0))="","",(INDEX('WIP-ERC'!$G$8:$G$275,MATCH(B269,'WIP-ERC'!$B$8:$B$275,0)))),"")</f>
        <v>46098</v>
      </c>
      <c r="AH269" s="81">
        <f>IFERROR(IF(INDEX('WIP-ERC'!$H$8:$H$275,MATCH(B269,'WIP-ERC'!$B$8:$B$275,0))="","",(INDEX('WIP-ERC'!$H$8:$H$275,MATCH(B269,'WIP-ERC'!$B$8:$B$275,0)))),"")</f>
        <v>46135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350" t="str">
        <f t="shared" si="14"/>
        <v>A(00-02)+06</v>
      </c>
      <c r="BE269" s="334"/>
      <c r="BF269" s="334"/>
      <c r="BG269" s="334"/>
      <c r="BI269" s="9" t="str">
        <f>IFERROR(INDEX('WIP-FDN'!$D$8:$D$279,MATCH(B269, 'WIP-FDN'!$B$8:$B$279,0)),"")</f>
        <v>SANDY PS</v>
      </c>
      <c r="BJ269" s="21" t="str">
        <v/>
      </c>
      <c r="BK269" s="21"/>
    </row>
    <row r="270" spans="1:63" s="12" customFormat="1" ht="35" x14ac:dyDescent="0.35">
      <c r="A270" s="347">
        <f t="shared" si="16"/>
        <v>251</v>
      </c>
      <c r="B270" s="30" t="s">
        <v>1107</v>
      </c>
      <c r="C270" s="30" t="s">
        <v>823</v>
      </c>
      <c r="D270" s="56" t="s">
        <v>818</v>
      </c>
      <c r="E270" s="97">
        <v>348</v>
      </c>
      <c r="F270" s="97">
        <v>348</v>
      </c>
      <c r="G270" s="26" t="str">
        <f>IFERROR(INDEX('WIP-FDN'!$D$8:$D$279,MATCH('Master Sheet '!B270, 'WIP-FDN'!$B$8:$B$279,0)),"")</f>
        <v>SANDY WET &amp; Boulder Soiling</v>
      </c>
      <c r="H270" s="30"/>
      <c r="I270" s="27"/>
      <c r="J270" s="30"/>
      <c r="K270" s="30"/>
      <c r="L270" s="30"/>
      <c r="M270" s="26" t="s">
        <v>53</v>
      </c>
      <c r="N270" s="27" t="s">
        <v>172</v>
      </c>
      <c r="O270" s="94" t="s">
        <v>1109</v>
      </c>
      <c r="P270" s="26" t="s">
        <v>53</v>
      </c>
      <c r="Q270" s="27" t="s">
        <v>172</v>
      </c>
      <c r="R270" s="94" t="s">
        <v>1109</v>
      </c>
      <c r="S270" s="359" t="s">
        <v>53</v>
      </c>
      <c r="T270" s="27" t="s">
        <v>172</v>
      </c>
      <c r="U270" s="361" t="s">
        <v>1128</v>
      </c>
      <c r="V270" s="21"/>
      <c r="W270" s="29" t="str">
        <f t="array" ref="W270">IF((Y270&lt;&gt;"")*(Z270=""), "WIP", IF((Y270&lt;&gt;"")*(Z270&lt;&gt;""), "Completed", ""))</f>
        <v>Completed</v>
      </c>
      <c r="X270" s="9" t="str" cm="1">
        <f t="array" ref="X270">IFERROR(INDEX('WIP-FDN'!$E$8:$E$279, MATCH(1, ('WIP-FDN'!$B$8:$B$279='Master Sheet '!B270)*1, 0)), "")</f>
        <v>Sanjay Talukdar-1</v>
      </c>
      <c r="Y270" s="81" cm="1">
        <f t="array" ref="Y270">IFERROR(IF(INDEX('WIP-FDN'!$G$8:$G$279, MATCH(1, ('WIP-FDN'!$B$8:$B$279=B270)*1, 0)) = "", "", INDEX('WIP-FDN'!$G$8:$G$279, MATCH(1, ('WIP-FDN'!$B$8:$B$279=B270)*1, 0))), "")</f>
        <v>46056</v>
      </c>
      <c r="Z270" s="81" cm="1">
        <f t="array" ref="Z270">IFERROR(IF(INDEX('WIP-FDN'!$H$8:$H$279, MATCH(1, ('WIP-FDN'!$B$8:$B$279=B270)*1, 0)) = "", "", INDEX('WIP-FDN'!$H$8:$H$279, MATCH(1, ('WIP-FDN'!$B$8:$B$279=B270)*1, 0))), "")</f>
        <v>46070</v>
      </c>
      <c r="AA270" s="29" t="str">
        <f t="array" ref="AA270">IF((AC270&lt;&gt;"")*(AD270=""), "WIP", IF((AC270&lt;&gt;"")*(AD270&lt;&gt;""), "Completed", ""))</f>
        <v>Completed</v>
      </c>
      <c r="AB270" s="9" t="str" cm="1">
        <f t="array" ref="AB270">IFERROR(INDEX('WIP-FDN'!$N$8:$N$279, MATCH(1, ('WIP-FDN'!$B$8:$B$279='Master Sheet '!B270)*1, 0)), "")</f>
        <v>Sanjay Talukdar-1</v>
      </c>
      <c r="AC270" s="81" cm="1">
        <f t="array" ref="AC270">IFERROR(IF(INDEX('WIP-FDN'!$L$8:$L$279, MATCH(1, ('WIP-FDN'!$B$8:$B$279=B270)*1, 0)) = "", "", INDEX('WIP-FDN'!$L$8:$L$279, MATCH(1, ('WIP-FDN'!$B$8:$B$279=B270)*1, 0))), "")</f>
        <v>46071</v>
      </c>
      <c r="AD270" s="81" cm="1">
        <f t="array" ref="AD270">IFERROR(IF(INDEX('WIP-FDN'!$M$8:$M$279, MATCH(1, ('WIP-FDN'!$B$8:$B$279=B270)*1, 0)) = "", "", INDEX('WIP-FDN'!$M$8:$M$279, MATCH(1, ('WIP-FDN'!$B$8:$B$279=B270)*1, 0))), "")</f>
        <v>46071</v>
      </c>
      <c r="AE270" s="9" t="str">
        <f t="shared" si="15"/>
        <v>WIP</v>
      </c>
      <c r="AF270" s="9" t="str">
        <f>IFERROR(INDEX('WIP-ERC'!$E$8:$E$275,MATCH(B270, 'WIP-ERC'!$B$8:$B$275,0)),"")</f>
        <v>Jakir Hussain</v>
      </c>
      <c r="AG270" s="81">
        <f>IFERROR(IF(INDEX('WIP-ERC'!$G$8:$G$275,MATCH(B270,'WIP-ERC'!$B$8:$B$275,0))="","",(INDEX('WIP-ERC'!$G$8:$G$275,MATCH(B270,'WIP-ERC'!$B$8:$B$275,0)))),"")</f>
        <v>46135</v>
      </c>
      <c r="AH270" s="81" t="str">
        <f>IFERROR(IF(INDEX('WIP-ERC'!$H$8:$H$275,MATCH(B270,'WIP-ERC'!$B$8:$B$275,0))="","",(INDEX('WIP-ERC'!$H$8:$H$275,MATCH(B270,'WIP-ERC'!$B$8:$B$275,0)))),"")</f>
        <v/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350" t="str">
        <f t="shared" si="14"/>
        <v>A(00-02)+00</v>
      </c>
      <c r="BE270" s="334"/>
      <c r="BF270" s="334"/>
      <c r="BG270" s="334"/>
      <c r="BI270" s="9" t="str">
        <f>IFERROR(INDEX('WIP-FDN'!$D$8:$D$279,MATCH(B270, 'WIP-FDN'!$B$8:$B$279,0)),"")</f>
        <v>SANDY WET &amp; Boulder Soiling</v>
      </c>
      <c r="BJ270" s="21" t="str">
        <v/>
      </c>
      <c r="BK270" s="21"/>
    </row>
    <row r="271" spans="1:63" s="12" customFormat="1" ht="17.5" x14ac:dyDescent="0.35">
      <c r="A271" s="347">
        <f t="shared" si="16"/>
        <v>252</v>
      </c>
      <c r="B271" s="30" t="s">
        <v>1108</v>
      </c>
      <c r="C271" s="30" t="s">
        <v>904</v>
      </c>
      <c r="D271" s="56" t="s">
        <v>1260</v>
      </c>
      <c r="E271" s="97">
        <v>411.6</v>
      </c>
      <c r="F271" s="97">
        <v>411.6</v>
      </c>
      <c r="G271" s="26" t="str">
        <f>IFERROR(INDEX('WIP-FDN'!$D$8:$D$279,MATCH('Master Sheet '!B271, 'WIP-FDN'!$B$8:$B$279,0)),"")</f>
        <v>SANDY WET</v>
      </c>
      <c r="H271" s="30"/>
      <c r="I271" s="34"/>
      <c r="J271" s="30"/>
      <c r="K271" s="30"/>
      <c r="L271" s="30"/>
      <c r="M271" s="26" t="s">
        <v>53</v>
      </c>
      <c r="N271" s="27" t="s">
        <v>172</v>
      </c>
      <c r="O271" s="94">
        <v>45988</v>
      </c>
      <c r="P271" s="26" t="s">
        <v>53</v>
      </c>
      <c r="Q271" s="27" t="s">
        <v>172</v>
      </c>
      <c r="R271" s="94">
        <v>45988</v>
      </c>
      <c r="S271" s="359" t="s">
        <v>53</v>
      </c>
      <c r="T271" s="27" t="s">
        <v>172</v>
      </c>
      <c r="U271" s="94">
        <v>46001</v>
      </c>
      <c r="V271" s="21"/>
      <c r="W271" s="29" t="str">
        <f t="array" ref="W271">IF((Y271&lt;&gt;"")*(Z271=""), "WIP", IF((Y271&lt;&gt;"")*(Z271&lt;&gt;""), "Completed", ""))</f>
        <v>Completed</v>
      </c>
      <c r="X271" s="9" t="str" cm="1">
        <f t="array" ref="X271">IFERROR(INDEX('WIP-FDN'!$E$8:$E$279, MATCH(1, ('WIP-FDN'!$B$8:$B$279='Master Sheet '!B271)*1, 0)), "")</f>
        <v>Sanjay Talukdar-2</v>
      </c>
      <c r="Y271" s="81" cm="1">
        <f t="array" ref="Y271">IFERROR(IF(INDEX('WIP-FDN'!$G$8:$G$279, MATCH(1, ('WIP-FDN'!$B$8:$B$279=B271)*1, 0)) = "", "", INDEX('WIP-FDN'!$G$8:$G$279, MATCH(1, ('WIP-FDN'!$B$8:$B$279=B271)*1, 0))), "")</f>
        <v>46081</v>
      </c>
      <c r="Z271" s="81" cm="1">
        <f t="array" ref="Z271">IFERROR(IF(INDEX('WIP-FDN'!$H$8:$H$279, MATCH(1, ('WIP-FDN'!$B$8:$B$279=B271)*1, 0)) = "", "", INDEX('WIP-FDN'!$H$8:$H$279, MATCH(1, ('WIP-FDN'!$B$8:$B$279=B271)*1, 0))), "")</f>
        <v>46110</v>
      </c>
      <c r="AA271" s="29" t="str">
        <f t="array" ref="AA271">IF((AC271&lt;&gt;"")*(AD271=""), "WIP", IF((AC271&lt;&gt;"")*(AD271&lt;&gt;""), "Completed", ""))</f>
        <v>Completed</v>
      </c>
      <c r="AB271" s="9" t="str" cm="1">
        <f t="array" ref="AB271">IFERROR(INDEX('WIP-FDN'!$N$8:$N$279, MATCH(1, ('WIP-FDN'!$B$8:$B$279='Master Sheet '!B271)*1, 0)), "")</f>
        <v>Sanjay Talukdar-2</v>
      </c>
      <c r="AC271" s="81" cm="1">
        <f t="array" ref="AC271">IFERROR(IF(INDEX('WIP-FDN'!$L$8:$L$279, MATCH(1, ('WIP-FDN'!$B$8:$B$279=B271)*1, 0)) = "", "", INDEX('WIP-FDN'!$L$8:$L$279, MATCH(1, ('WIP-FDN'!$B$8:$B$279=B271)*1, 0))), "")</f>
        <v>46111</v>
      </c>
      <c r="AD271" s="81" cm="1">
        <f t="array" ref="AD271">IFERROR(IF(INDEX('WIP-FDN'!$M$8:$M$279, MATCH(1, ('WIP-FDN'!$B$8:$B$279=B271)*1, 0)) = "", "", INDEX('WIP-FDN'!$M$8:$M$279, MATCH(1, ('WIP-FDN'!$B$8:$B$279=B271)*1, 0))), "")</f>
        <v>46111</v>
      </c>
      <c r="AE271" s="9" t="str">
        <f t="shared" si="15"/>
        <v/>
      </c>
      <c r="AF271" s="9" t="str">
        <f>IFERROR(INDEX('WIP-ERC'!$E$8:$E$275,MATCH(B271, 'WIP-ERC'!$B$8:$B$275,0)),"")</f>
        <v/>
      </c>
      <c r="AG271" s="81" t="str">
        <f>IFERROR(IF(INDEX('WIP-ERC'!$G$8:$G$275,MATCH(B271,'WIP-ERC'!$B$8:$B$275,0))="","",(INDEX('WIP-ERC'!$G$8:$G$275,MATCH(B271,'WIP-ERC'!$B$8:$B$275,0)))),"")</f>
        <v/>
      </c>
      <c r="AH271" s="81" t="str">
        <f>IFERROR(IF(INDEX('WIP-ERC'!$H$8:$H$275,MATCH(B271,'WIP-ERC'!$B$8:$B$275,0))="","",(INDEX('WIP-ERC'!$H$8:$H$275,MATCH(B271,'WIP-ERC'!$B$8:$B$275,0)))),"")</f>
        <v/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350" t="str">
        <f t="shared" si="14"/>
        <v>D(45-60)+03</v>
      </c>
      <c r="BE271" s="334"/>
      <c r="BF271" s="334"/>
      <c r="BG271" s="334"/>
      <c r="BI271" s="9" t="str">
        <f>IFERROR(INDEX('WIP-FDN'!$D$8:$D$279,MATCH(B271, 'WIP-FDN'!$B$8:$B$279,0)),"")</f>
        <v>SANDY WET</v>
      </c>
      <c r="BJ271" s="21" t="str">
        <v/>
      </c>
      <c r="BK271" s="21"/>
    </row>
    <row r="272" spans="1:63" s="12" customFormat="1" ht="35" x14ac:dyDescent="0.35">
      <c r="A272" s="347">
        <f t="shared" si="16"/>
        <v>253</v>
      </c>
      <c r="B272" s="30" t="s">
        <v>1189</v>
      </c>
      <c r="C272" s="30" t="s">
        <v>853</v>
      </c>
      <c r="D272" s="56" t="s">
        <v>818</v>
      </c>
      <c r="E272" s="97">
        <v>410</v>
      </c>
      <c r="F272" s="97">
        <v>410</v>
      </c>
      <c r="G272" s="26" t="str">
        <f>IFERROR(INDEX('WIP-FDN'!$D$8:$D$279,MATCH('Master Sheet '!B272, 'WIP-FDN'!$B$8:$B$279,0)),"")</f>
        <v>WET &amp; Boulder Soiling</v>
      </c>
      <c r="H272" s="30"/>
      <c r="I272" s="348"/>
      <c r="J272" s="30"/>
      <c r="K272" s="30"/>
      <c r="L272" s="30"/>
      <c r="M272" s="26" t="s">
        <v>53</v>
      </c>
      <c r="N272" s="27" t="s">
        <v>172</v>
      </c>
      <c r="O272" s="94">
        <v>45988</v>
      </c>
      <c r="P272" s="26" t="s">
        <v>53</v>
      </c>
      <c r="Q272" s="27" t="s">
        <v>172</v>
      </c>
      <c r="R272" s="94">
        <v>45988</v>
      </c>
      <c r="S272" s="359" t="s">
        <v>53</v>
      </c>
      <c r="T272" s="27" t="s">
        <v>172</v>
      </c>
      <c r="U272" s="94">
        <v>46001</v>
      </c>
      <c r="V272" s="21"/>
      <c r="W272" s="29" t="str">
        <f t="array" ref="W272">IF((Y272&lt;&gt;"")*(Z272=""), "WIP", IF((Y272&lt;&gt;"")*(Z272&lt;&gt;""), "Completed", ""))</f>
        <v>Completed</v>
      </c>
      <c r="X272" s="9" t="str" cm="1">
        <f t="array" ref="X272">IFERROR(INDEX('WIP-FDN'!$E$8:$E$279, MATCH(1, ('WIP-FDN'!$B$8:$B$279='Master Sheet '!B272)*1, 0)), "")</f>
        <v>Sanjay Talukdar-2</v>
      </c>
      <c r="Y272" s="81" cm="1">
        <f t="array" ref="Y272">IFERROR(IF(INDEX('WIP-FDN'!$G$8:$G$279, MATCH(1, ('WIP-FDN'!$B$8:$B$279=B272)*1, 0)) = "", "", INDEX('WIP-FDN'!$G$8:$G$279, MATCH(1, ('WIP-FDN'!$B$8:$B$279=B272)*1, 0))), "")</f>
        <v>46038</v>
      </c>
      <c r="Z272" s="81" cm="1">
        <f t="array" ref="Z272">IFERROR(IF(INDEX('WIP-FDN'!$H$8:$H$279, MATCH(1, ('WIP-FDN'!$B$8:$B$279=B272)*1, 0)) = "", "", INDEX('WIP-FDN'!$H$8:$H$279, MATCH(1, ('WIP-FDN'!$B$8:$B$279=B272)*1, 0))), "")</f>
        <v>46051</v>
      </c>
      <c r="AA272" s="29" t="str">
        <f t="array" ref="AA272">IF((AC272&lt;&gt;"")*(AD272=""), "WIP", IF((AC272&lt;&gt;"")*(AD272&lt;&gt;""), "Completed", ""))</f>
        <v>Completed</v>
      </c>
      <c r="AB272" s="9" t="str" cm="1">
        <f t="array" ref="AB272">IFERROR(INDEX('WIP-FDN'!$N$8:$N$279, MATCH(1, ('WIP-FDN'!$B$8:$B$279='Master Sheet '!B272)*1, 0)), "")</f>
        <v>Sanjay Talukdar-2</v>
      </c>
      <c r="AC272" s="81" cm="1">
        <f t="array" ref="AC272">IFERROR(IF(INDEX('WIP-FDN'!$L$8:$L$279, MATCH(1, ('WIP-FDN'!$B$8:$B$279=B272)*1, 0)) = "", "", INDEX('WIP-FDN'!$L$8:$L$279, MATCH(1, ('WIP-FDN'!$B$8:$B$279=B272)*1, 0))), "")</f>
        <v>46053</v>
      </c>
      <c r="AD272" s="81" cm="1">
        <f t="array" ref="AD272">IFERROR(IF(INDEX('WIP-FDN'!$M$8:$M$279, MATCH(1, ('WIP-FDN'!$B$8:$B$279=B272)*1, 0)) = "", "", INDEX('WIP-FDN'!$M$8:$M$279, MATCH(1, ('WIP-FDN'!$B$8:$B$279=B272)*1, 0))), "")</f>
        <v>46053</v>
      </c>
      <c r="AE272" s="9" t="str">
        <f t="shared" si="15"/>
        <v/>
      </c>
      <c r="AF272" s="9" t="str">
        <f>IFERROR(INDEX('WIP-ERC'!$E$8:$E$275,MATCH(B272, 'WIP-ERC'!$B$8:$B$275,0)),"")</f>
        <v/>
      </c>
      <c r="AG272" s="81" t="str">
        <f>IFERROR(IF(INDEX('WIP-ERC'!$G$8:$G$275,MATCH(B272,'WIP-ERC'!$B$8:$B$275,0))="","",(INDEX('WIP-ERC'!$G$8:$G$275,MATCH(B272,'WIP-ERC'!$B$8:$B$275,0)))),"")</f>
        <v/>
      </c>
      <c r="AH272" s="81" t="str">
        <f>IFERROR(IF(INDEX('WIP-ERC'!$H$8:$H$275,MATCH(B272,'WIP-ERC'!$B$8:$B$275,0))="","",(INDEX('WIP-ERC'!$H$8:$H$275,MATCH(B272,'WIP-ERC'!$B$8:$B$275,0)))),"")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350" t="str">
        <f t="shared" si="14"/>
        <v>A(00-02)+06</v>
      </c>
      <c r="BE272" s="334"/>
      <c r="BF272" s="334"/>
      <c r="BG272" s="334"/>
      <c r="BI272" s="9" t="str">
        <f>IFERROR(INDEX('WIP-FDN'!$D$8:$D$279,MATCH(B272, 'WIP-FDN'!$B$8:$B$279,0)),"")</f>
        <v>WET &amp; Boulder Soiling</v>
      </c>
      <c r="BJ272" s="21" t="str">
        <v/>
      </c>
      <c r="BK272" s="21"/>
    </row>
    <row r="273" spans="1:63" s="12" customFormat="1" ht="17.5" x14ac:dyDescent="0.35">
      <c r="A273" s="347">
        <f t="shared" si="16"/>
        <v>254</v>
      </c>
      <c r="B273" s="30" t="s">
        <v>1190</v>
      </c>
      <c r="C273" s="30" t="s">
        <v>838</v>
      </c>
      <c r="D273" s="56" t="s">
        <v>818</v>
      </c>
      <c r="E273" s="97">
        <v>410</v>
      </c>
      <c r="F273" s="97">
        <v>410</v>
      </c>
      <c r="G273" s="26" t="str">
        <f>IFERROR(INDEX('WIP-FDN'!$D$8:$D$279,MATCH('Master Sheet '!B273, 'WIP-FDN'!$B$8:$B$279,0)),"")</f>
        <v>SANDY WET</v>
      </c>
      <c r="H273" s="30"/>
      <c r="I273" s="348"/>
      <c r="J273" s="30"/>
      <c r="K273" s="30"/>
      <c r="L273" s="30"/>
      <c r="M273" s="26" t="s">
        <v>53</v>
      </c>
      <c r="N273" s="27" t="s">
        <v>172</v>
      </c>
      <c r="O273" s="94">
        <v>45988</v>
      </c>
      <c r="P273" s="26" t="s">
        <v>53</v>
      </c>
      <c r="Q273" s="27" t="s">
        <v>172</v>
      </c>
      <c r="R273" s="94">
        <v>45988</v>
      </c>
      <c r="S273" s="359" t="s">
        <v>53</v>
      </c>
      <c r="T273" s="27" t="s">
        <v>172</v>
      </c>
      <c r="U273" s="94">
        <v>46001</v>
      </c>
      <c r="V273" s="21"/>
      <c r="W273" s="29" t="str">
        <f t="array" ref="W273">IF((Y273&lt;&gt;"")*(Z273=""), "WIP", IF((Y273&lt;&gt;"")*(Z273&lt;&gt;""), "Completed", ""))</f>
        <v>Completed</v>
      </c>
      <c r="X273" s="9" t="str" cm="1">
        <f t="array" ref="X273">IFERROR(INDEX('WIP-FDN'!$E$8:$E$279, MATCH(1, ('WIP-FDN'!$B$8:$B$279='Master Sheet '!B273)*1, 0)), "")</f>
        <v>RS Construction</v>
      </c>
      <c r="Y273" s="81" cm="1">
        <f t="array" ref="Y273">IFERROR(IF(INDEX('WIP-FDN'!$G$8:$G$279, MATCH(1, ('WIP-FDN'!$B$8:$B$279=B273)*1, 0)) = "", "", INDEX('WIP-FDN'!$G$8:$G$279, MATCH(1, ('WIP-FDN'!$B$8:$B$279=B273)*1, 0))), "")</f>
        <v>46065</v>
      </c>
      <c r="Z273" s="81" cm="1">
        <f t="array" ref="Z273">IFERROR(IF(INDEX('WIP-FDN'!$H$8:$H$279, MATCH(1, ('WIP-FDN'!$B$8:$B$279=B273)*1, 0)) = "", "", INDEX('WIP-FDN'!$H$8:$H$279, MATCH(1, ('WIP-FDN'!$B$8:$B$279=B273)*1, 0))), "")</f>
        <v>46081</v>
      </c>
      <c r="AA273" s="29" t="str">
        <f t="array" ref="AA273">IF((AC273&lt;&gt;"")*(AD273=""), "WIP", IF((AC273&lt;&gt;"")*(AD273&lt;&gt;""), "Completed", ""))</f>
        <v>Completed</v>
      </c>
      <c r="AB273" s="9" t="str" cm="1">
        <f t="array" ref="AB273">IFERROR(INDEX('WIP-FDN'!$N$8:$N$279, MATCH(1, ('WIP-FDN'!$B$8:$B$279='Master Sheet '!B273)*1, 0)), "")</f>
        <v>RS Construction</v>
      </c>
      <c r="AC273" s="81" cm="1">
        <f t="array" ref="AC273">IFERROR(IF(INDEX('WIP-FDN'!$L$8:$L$279, MATCH(1, ('WIP-FDN'!$B$8:$B$279=B273)*1, 0)) = "", "", INDEX('WIP-FDN'!$L$8:$L$279, MATCH(1, ('WIP-FDN'!$B$8:$B$279=B273)*1, 0))), "")</f>
        <v>46083</v>
      </c>
      <c r="AD273" s="81" cm="1">
        <f t="array" ref="AD273">IFERROR(IF(INDEX('WIP-FDN'!$M$8:$M$279, MATCH(1, ('WIP-FDN'!$B$8:$B$279=B273)*1, 0)) = "", "", INDEX('WIP-FDN'!$M$8:$M$279, MATCH(1, ('WIP-FDN'!$B$8:$B$279=B273)*1, 0))), "")</f>
        <v>46083</v>
      </c>
      <c r="AE273" s="9" t="str">
        <f t="shared" si="15"/>
        <v/>
      </c>
      <c r="AF273" s="9" t="str">
        <f>IFERROR(INDEX('WIP-ERC'!$E$8:$E$275,MATCH(B273, 'WIP-ERC'!$B$8:$B$275,0)),"")</f>
        <v/>
      </c>
      <c r="AG273" s="81" t="str">
        <f>IFERROR(IF(INDEX('WIP-ERC'!$G$8:$G$275,MATCH(B273,'WIP-ERC'!$B$8:$B$275,0))="","",(INDEX('WIP-ERC'!$G$8:$G$275,MATCH(B273,'WIP-ERC'!$B$8:$B$275,0)))),"")</f>
        <v/>
      </c>
      <c r="AH273" s="81" t="str">
        <f>IFERROR(IF(INDEX('WIP-ERC'!$H$8:$H$275,MATCH(B273,'WIP-ERC'!$B$8:$B$275,0))="","",(INDEX('WIP-ERC'!$H$8:$H$275,MATCH(B273,'WIP-ERC'!$B$8:$B$275,0)))),"")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350" t="str">
        <f t="shared" si="14"/>
        <v>A(00-02)+03</v>
      </c>
      <c r="BE273" s="334"/>
      <c r="BF273" s="334"/>
      <c r="BG273" s="334"/>
      <c r="BI273" s="9" t="str">
        <f>IFERROR(INDEX('WIP-FDN'!$D$8:$D$279,MATCH(B273, 'WIP-FDN'!$B$8:$B$279,0)),"")</f>
        <v>SANDY WET</v>
      </c>
      <c r="BJ273" s="21" t="str">
        <v/>
      </c>
      <c r="BK273" s="21"/>
    </row>
    <row r="274" spans="1:63" s="12" customFormat="1" ht="17.5" x14ac:dyDescent="0.35">
      <c r="A274" s="347">
        <f t="shared" si="16"/>
        <v>255</v>
      </c>
      <c r="B274" s="30" t="s">
        <v>1191</v>
      </c>
      <c r="C274" s="30" t="s">
        <v>838</v>
      </c>
      <c r="D274" s="56" t="s">
        <v>818</v>
      </c>
      <c r="E274" s="97">
        <v>395</v>
      </c>
      <c r="F274" s="97">
        <v>395</v>
      </c>
      <c r="G274" s="26" t="str">
        <f>IFERROR(INDEX('WIP-FDN'!$D$8:$D$279,MATCH('Master Sheet '!B274, 'WIP-FDN'!$B$8:$B$279,0)),"")</f>
        <v>SANDY PS</v>
      </c>
      <c r="H274" s="30"/>
      <c r="I274" s="349"/>
      <c r="J274" s="30"/>
      <c r="K274" s="30"/>
      <c r="L274" s="30"/>
      <c r="M274" s="26" t="s">
        <v>53</v>
      </c>
      <c r="N274" s="27" t="s">
        <v>172</v>
      </c>
      <c r="O274" s="94">
        <v>45988</v>
      </c>
      <c r="P274" s="26" t="s">
        <v>53</v>
      </c>
      <c r="Q274" s="27" t="s">
        <v>172</v>
      </c>
      <c r="R274" s="94">
        <v>45988</v>
      </c>
      <c r="S274" s="359" t="s">
        <v>53</v>
      </c>
      <c r="T274" s="27" t="s">
        <v>172</v>
      </c>
      <c r="U274" s="94">
        <v>46001</v>
      </c>
      <c r="V274" s="21"/>
      <c r="W274" s="29" t="str">
        <f t="array" ref="W274">IF((Y274&lt;&gt;"")*(Z274=""), "WIP", IF((Y274&lt;&gt;"")*(Z274&lt;&gt;""), "Completed", ""))</f>
        <v>Completed</v>
      </c>
      <c r="X274" s="9" t="str" cm="1">
        <f t="array" ref="X274">IFERROR(INDEX('WIP-FDN'!$E$8:$E$279, MATCH(1, ('WIP-FDN'!$B$8:$B$279='Master Sheet '!B274)*1, 0)), "")</f>
        <v>Sanjay Talukdar-2</v>
      </c>
      <c r="Y274" s="81" cm="1">
        <f t="array" ref="Y274">IFERROR(IF(INDEX('WIP-FDN'!$G$8:$G$279, MATCH(1, ('WIP-FDN'!$B$8:$B$279=B274)*1, 0)) = "", "", INDEX('WIP-FDN'!$G$8:$G$279, MATCH(1, ('WIP-FDN'!$B$8:$B$279=B274)*1, 0))), "")</f>
        <v>46063</v>
      </c>
      <c r="Z274" s="81" cm="1">
        <f t="array" ref="Z274">IFERROR(IF(INDEX('WIP-FDN'!$H$8:$H$279, MATCH(1, ('WIP-FDN'!$B$8:$B$279=B274)*1, 0)) = "", "", INDEX('WIP-FDN'!$H$8:$H$279, MATCH(1, ('WIP-FDN'!$B$8:$B$279=B274)*1, 0))), "")</f>
        <v>46081</v>
      </c>
      <c r="AA274" s="29" t="str">
        <f t="array" ref="AA274">IF((AC274&lt;&gt;"")*(AD274=""), "WIP", IF((AC274&lt;&gt;"")*(AD274&lt;&gt;""), "Completed", ""))</f>
        <v>Completed</v>
      </c>
      <c r="AB274" s="9" t="str" cm="1">
        <f t="array" ref="AB274">IFERROR(INDEX('WIP-FDN'!$N$8:$N$279, MATCH(1, ('WIP-FDN'!$B$8:$B$279='Master Sheet '!B274)*1, 0)), "")</f>
        <v>Sanjay Talukdar-2</v>
      </c>
      <c r="AC274" s="81" cm="1">
        <f t="array" ref="AC274">IFERROR(IF(INDEX('WIP-FDN'!$L$8:$L$279, MATCH(1, ('WIP-FDN'!$B$8:$B$279=B274)*1, 0)) = "", "", INDEX('WIP-FDN'!$L$8:$L$279, MATCH(1, ('WIP-FDN'!$B$8:$B$279=B274)*1, 0))), "")</f>
        <v>46087</v>
      </c>
      <c r="AD274" s="81" cm="1">
        <f t="array" ref="AD274">IFERROR(IF(INDEX('WIP-FDN'!$M$8:$M$279, MATCH(1, ('WIP-FDN'!$B$8:$B$279=B274)*1, 0)) = "", "", INDEX('WIP-FDN'!$M$8:$M$279, MATCH(1, ('WIP-FDN'!$B$8:$B$279=B274)*1, 0))), "")</f>
        <v>46087</v>
      </c>
      <c r="AE274" s="9" t="str">
        <f t="shared" si="15"/>
        <v/>
      </c>
      <c r="AF274" s="9" t="str">
        <f>IFERROR(INDEX('WIP-ERC'!$E$8:$E$275,MATCH(B274, 'WIP-ERC'!$B$8:$B$275,0)),"")</f>
        <v/>
      </c>
      <c r="AG274" s="81" t="str">
        <f>IFERROR(IF(INDEX('WIP-ERC'!$G$8:$G$275,MATCH(B274,'WIP-ERC'!$B$8:$B$275,0))="","",(INDEX('WIP-ERC'!$G$8:$G$275,MATCH(B274,'WIP-ERC'!$B$8:$B$275,0)))),"")</f>
        <v/>
      </c>
      <c r="AH274" s="81" t="str">
        <f>IFERROR(IF(INDEX('WIP-ERC'!$H$8:$H$275,MATCH(B274,'WIP-ERC'!$B$8:$B$275,0))="","",(INDEX('WIP-ERC'!$H$8:$H$275,MATCH(B274,'WIP-ERC'!$B$8:$B$275,0)))),"")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350" t="str">
        <f t="shared" si="14"/>
        <v>A(00-02)+03</v>
      </c>
      <c r="BE274" s="334"/>
      <c r="BF274" s="334"/>
      <c r="BG274" s="334"/>
      <c r="BI274" s="9" t="str">
        <f>IFERROR(INDEX('WIP-FDN'!$D$8:$D$279,MATCH(B274, 'WIP-FDN'!$B$8:$B$279,0)),"")</f>
        <v>SANDY PS</v>
      </c>
      <c r="BJ274" s="21" t="str">
        <v/>
      </c>
      <c r="BK274" s="21"/>
    </row>
    <row r="275" spans="1:63" s="12" customFormat="1" ht="17.5" x14ac:dyDescent="0.35">
      <c r="A275" s="347">
        <f t="shared" si="16"/>
        <v>256</v>
      </c>
      <c r="B275" s="30" t="s">
        <v>1192</v>
      </c>
      <c r="C275" s="30" t="s">
        <v>838</v>
      </c>
      <c r="D275" s="56" t="s">
        <v>818</v>
      </c>
      <c r="E275" s="97">
        <v>400</v>
      </c>
      <c r="F275" s="97">
        <v>400</v>
      </c>
      <c r="G275" s="26" t="str">
        <f>IFERROR(INDEX('WIP-FDN'!$D$8:$D$279,MATCH('Master Sheet '!B275, 'WIP-FDN'!$B$8:$B$279,0)),"")</f>
        <v>SANDY WET</v>
      </c>
      <c r="H275" s="30"/>
      <c r="I275" s="349"/>
      <c r="J275" s="30"/>
      <c r="K275" s="30"/>
      <c r="L275" s="30"/>
      <c r="M275" s="26" t="s">
        <v>53</v>
      </c>
      <c r="N275" s="27" t="s">
        <v>172</v>
      </c>
      <c r="O275" s="94">
        <v>45988</v>
      </c>
      <c r="P275" s="26" t="s">
        <v>53</v>
      </c>
      <c r="Q275" s="27" t="s">
        <v>172</v>
      </c>
      <c r="R275" s="94">
        <v>45988</v>
      </c>
      <c r="S275" s="359" t="s">
        <v>53</v>
      </c>
      <c r="T275" s="27" t="s">
        <v>172</v>
      </c>
      <c r="U275" s="94">
        <v>46001</v>
      </c>
      <c r="V275" s="21"/>
      <c r="W275" s="29" t="str">
        <f t="array" ref="W275">IF((Y275&lt;&gt;"")*(Z275=""), "WIP", IF((Y275&lt;&gt;"")*(Z275&lt;&gt;""), "Completed", ""))</f>
        <v/>
      </c>
      <c r="X275" s="9" t="str" cm="1">
        <f t="array" ref="X275">IFERROR(INDEX('WIP-FDN'!$E$8:$E$279, MATCH(1, ('WIP-FDN'!$B$8:$B$279='Master Sheet '!B275)*1, 0)), "")</f>
        <v>Sanjay Talukdar-1</v>
      </c>
      <c r="Y275" s="81" t="str" cm="1">
        <f t="array" ref="Y275">IFERROR(IF(INDEX('WIP-FDN'!$G$8:$G$279, MATCH(1, ('WIP-FDN'!$B$8:$B$279=B275)*1, 0)) = "", "", INDEX('WIP-FDN'!$G$8:$G$279, MATCH(1, ('WIP-FDN'!$B$8:$B$279=B275)*1, 0))), "")</f>
        <v/>
      </c>
      <c r="Z275" s="81" t="str" cm="1">
        <f t="array" ref="Z275">IFERROR(IF(INDEX('WIP-FDN'!$H$8:$H$279, MATCH(1, ('WIP-FDN'!$B$8:$B$279=B275)*1, 0)) = "", "", INDEX('WIP-FDN'!$H$8:$H$279, MATCH(1, ('WIP-FDN'!$B$8:$B$279=B275)*1, 0))), "")</f>
        <v/>
      </c>
      <c r="AA275" s="29" t="str">
        <f t="array" ref="AA275">IF((AC275&lt;&gt;"")*(AD275=""), "WIP", IF((AC275&lt;&gt;"")*(AD275&lt;&gt;""), "Completed", ""))</f>
        <v/>
      </c>
      <c r="AB275" s="9" cm="1">
        <f t="array" ref="AB275">IFERROR(INDEX('WIP-FDN'!$N$8:$N$279, MATCH(1, ('WIP-FDN'!$B$8:$B$279='Master Sheet '!B275)*1, 0)), "")</f>
        <v>0</v>
      </c>
      <c r="AC275" s="81" t="str" cm="1">
        <f t="array" ref="AC275">IFERROR(IF(INDEX('WIP-FDN'!$L$8:$L$279, MATCH(1, ('WIP-FDN'!$B$8:$B$279=B275)*1, 0)) = "", "", INDEX('WIP-FDN'!$L$8:$L$279, MATCH(1, ('WIP-FDN'!$B$8:$B$279=B275)*1, 0))), "")</f>
        <v/>
      </c>
      <c r="AD275" s="81" t="str" cm="1">
        <f t="array" ref="AD275">IFERROR(IF(INDEX('WIP-FDN'!$M$8:$M$279, MATCH(1, ('WIP-FDN'!$B$8:$B$279=B275)*1, 0)) = "", "", INDEX('WIP-FDN'!$M$8:$M$279, MATCH(1, ('WIP-FDN'!$B$8:$B$279=B275)*1, 0))), "")</f>
        <v/>
      </c>
      <c r="AE275" s="9" t="str">
        <f t="shared" si="15"/>
        <v/>
      </c>
      <c r="AF275" s="9" t="str">
        <f>IFERROR(INDEX('WIP-ERC'!$E$8:$E$275,MATCH(B275, 'WIP-ERC'!$B$8:$B$275,0)),"")</f>
        <v/>
      </c>
      <c r="AG275" s="81" t="str">
        <f>IFERROR(IF(INDEX('WIP-ERC'!$G$8:$G$275,MATCH(B275,'WIP-ERC'!$B$8:$B$275,0))="","",(INDEX('WIP-ERC'!$G$8:$G$275,MATCH(B275,'WIP-ERC'!$B$8:$B$275,0)))),"")</f>
        <v/>
      </c>
      <c r="AH275" s="81" t="str">
        <f>IFERROR(IF(INDEX('WIP-ERC'!$H$8:$H$275,MATCH(B275,'WIP-ERC'!$B$8:$B$275,0))="","",(INDEX('WIP-ERC'!$H$8:$H$275,MATCH(B275,'WIP-ERC'!$B$8:$B$275,0)))),"")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350" t="str">
        <f t="shared" si="14"/>
        <v>A(00-02)+03</v>
      </c>
      <c r="BE275" s="334"/>
      <c r="BF275" s="334"/>
      <c r="BG275" s="334"/>
      <c r="BI275" s="9" t="str">
        <f>IFERROR(INDEX('WIP-FDN'!$D$8:$D$279,MATCH(B275, 'WIP-FDN'!$B$8:$B$279,0)),"")</f>
        <v>SANDY WET</v>
      </c>
      <c r="BJ275" s="21" t="str">
        <v/>
      </c>
      <c r="BK275" s="21"/>
    </row>
    <row r="276" spans="1:63" s="12" customFormat="1" ht="17.5" x14ac:dyDescent="0.35">
      <c r="A276" s="347">
        <f t="shared" si="16"/>
        <v>257</v>
      </c>
      <c r="B276" s="30" t="s">
        <v>1193</v>
      </c>
      <c r="C276" s="30" t="s">
        <v>825</v>
      </c>
      <c r="D276" s="56" t="s">
        <v>1261</v>
      </c>
      <c r="E276" s="97">
        <v>400</v>
      </c>
      <c r="F276" s="97">
        <v>400</v>
      </c>
      <c r="G276" s="26" t="str">
        <f>IFERROR(INDEX('WIP-FDN'!$D$8:$D$279,MATCH('Master Sheet '!B276, 'WIP-FDN'!$B$8:$B$279,0)),"")</f>
        <v/>
      </c>
      <c r="H276" s="30"/>
      <c r="I276" s="34"/>
      <c r="J276" s="30"/>
      <c r="K276" s="30"/>
      <c r="L276" s="30"/>
      <c r="M276" s="26" t="s">
        <v>53</v>
      </c>
      <c r="N276" s="27" t="s">
        <v>172</v>
      </c>
      <c r="O276" s="94">
        <v>45988</v>
      </c>
      <c r="P276" s="26" t="s">
        <v>53</v>
      </c>
      <c r="Q276" s="27" t="s">
        <v>172</v>
      </c>
      <c r="R276" s="94">
        <v>45988</v>
      </c>
      <c r="S276" s="359" t="s">
        <v>53</v>
      </c>
      <c r="T276" s="27" t="s">
        <v>172</v>
      </c>
      <c r="U276" s="94">
        <v>46001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 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29" t="str">
        <f t="array" ref="AA276">IF((AC276&lt;&gt;"")*(AD276=""), "WIP", IF((AC276&lt;&gt;"")*(AD276&lt;&gt;""), "Completed", ""))</f>
        <v/>
      </c>
      <c r="AB276" s="9" t="str" cm="1">
        <f t="array" ref="AB276">IFERROR(INDEX('WIP-FDN'!$N$8:$N$279, MATCH(1, ('WIP-FDN'!$B$8:$B$279='Master Sheet '!B276)*1, 0)), "")</f>
        <v/>
      </c>
      <c r="AC276" s="81" t="str" cm="1">
        <f t="array" ref="AC276">IFERROR(IF(INDEX('WIP-FDN'!$L$8:$L$279, MATCH(1, ('WIP-FDN'!$B$8:$B$279=B276)*1, 0)) = "", "", INDEX('WIP-FDN'!$L$8:$L$279, MATCH(1, ('WIP-FDN'!$B$8:$B$279=B276)*1, 0))), "")</f>
        <v/>
      </c>
      <c r="AD276" s="81" t="str" cm="1">
        <f t="array" ref="AD276">IFERROR(IF(INDEX('WIP-FDN'!$M$8:$M$279, MATCH(1, ('WIP-FDN'!$B$8:$B$279=B276)*1, 0)) = "", "", INDEX('WIP-FDN'!$M$8:$M$279, MATCH(1, ('WIP-FDN'!$B$8:$B$279=B276)*1, 0))), "")</f>
        <v/>
      </c>
      <c r="AE276" s="9" t="str">
        <f t="shared" si="15"/>
        <v/>
      </c>
      <c r="AF276" s="9" t="str">
        <f>IFERROR(INDEX('WIP-ERC'!$E$8:$E$275,MATCH(B276, 'WIP-ERC'!$B$8:$B$275,0)),"")</f>
        <v/>
      </c>
      <c r="AG276" s="81" t="str">
        <f>IFERROR(IF(INDEX('WIP-ERC'!$G$8:$G$275,MATCH(B276,'WIP-ERC'!$B$8:$B$275,0))="","",(INDEX('WIP-ERC'!$G$8:$G$275,MATCH(B276,'WIP-ERC'!$B$8:$B$275,0)))),"")</f>
        <v/>
      </c>
      <c r="AH276" s="81" t="str">
        <f>IFERROR(IF(INDEX('WIP-ERC'!$H$8:$H$275,MATCH(B276,'WIP-ERC'!$B$8:$B$275,0))="","",(INDEX('WIP-ERC'!$H$8:$H$275,MATCH(B276,'WIP-ERC'!$B$8:$B$275,0)))),"")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350" t="str">
        <f t="shared" ref="BD276:BD339" si="17">IF((H276="")+(ISBLANK(H276)), C276, C276 &amp; "_" &amp; H276 &amp; "RC")</f>
        <v>D(30-45)+03</v>
      </c>
      <c r="BE276" s="334"/>
      <c r="BF276" s="334"/>
      <c r="BG276" s="334"/>
      <c r="BI276" s="9" t="str">
        <f>IFERROR(INDEX('WIP-FDN'!$D$8:$D$279,MATCH(B276, 'WIP-FDN'!$B$8:$B$279,0)),"")</f>
        <v/>
      </c>
      <c r="BJ276" s="21" t="str">
        <v/>
      </c>
      <c r="BK276" s="21"/>
    </row>
    <row r="277" spans="1:63" s="12" customFormat="1" ht="17.5" x14ac:dyDescent="0.35">
      <c r="A277" s="347">
        <f t="shared" si="16"/>
        <v>258</v>
      </c>
      <c r="B277" s="30" t="s">
        <v>1194</v>
      </c>
      <c r="C277" s="30" t="s">
        <v>915</v>
      </c>
      <c r="D277" s="56" t="s">
        <v>818</v>
      </c>
      <c r="E277" s="97">
        <v>417.4</v>
      </c>
      <c r="F277" s="97">
        <v>417.4</v>
      </c>
      <c r="G277" s="26" t="str">
        <f>IFERROR(INDEX('WIP-FDN'!$D$8:$D$279,MATCH('Master Sheet '!B277, 'WIP-FDN'!$B$8:$B$279,0)),"")</f>
        <v/>
      </c>
      <c r="H277" s="30"/>
      <c r="I277" s="34"/>
      <c r="J277" s="30"/>
      <c r="K277" s="30"/>
      <c r="L277" s="30"/>
      <c r="M277" s="26" t="s">
        <v>53</v>
      </c>
      <c r="N277" s="27" t="s">
        <v>172</v>
      </c>
      <c r="O277" s="94">
        <v>45988</v>
      </c>
      <c r="P277" s="26" t="s">
        <v>53</v>
      </c>
      <c r="Q277" s="27" t="s">
        <v>172</v>
      </c>
      <c r="R277" s="94">
        <v>45988</v>
      </c>
      <c r="S277" s="359" t="s">
        <v>53</v>
      </c>
      <c r="T277" s="27" t="s">
        <v>172</v>
      </c>
      <c r="U277" s="94">
        <v>46001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 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29" t="str">
        <f t="array" ref="AA277">IF((AC277&lt;&gt;"")*(AD277=""), "WIP", IF((AC277&lt;&gt;"")*(AD277&lt;&gt;""), "Completed", ""))</f>
        <v/>
      </c>
      <c r="AB277" s="9" t="str" cm="1">
        <f t="array" ref="AB277">IFERROR(INDEX('WIP-FDN'!$N$8:$N$279, MATCH(1, ('WIP-FDN'!$B$8:$B$279='Master Sheet '!B277)*1, 0)), "")</f>
        <v/>
      </c>
      <c r="AC277" s="81" t="str" cm="1">
        <f t="array" ref="AC277">IFERROR(IF(INDEX('WIP-FDN'!$L$8:$L$279, MATCH(1, ('WIP-FDN'!$B$8:$B$279=B277)*1, 0)) = "", "", INDEX('WIP-FDN'!$L$8:$L$279, MATCH(1, ('WIP-FDN'!$B$8:$B$279=B277)*1, 0))), "")</f>
        <v/>
      </c>
      <c r="AD277" s="81" t="str" cm="1">
        <f t="array" ref="AD277">IFERROR(IF(INDEX('WIP-FDN'!$M$8:$M$279, MATCH(1, ('WIP-FDN'!$B$8:$B$279=B277)*1, 0)) = "", "", INDEX('WIP-FDN'!$M$8:$M$279, MATCH(1, ('WIP-FDN'!$B$8:$B$279=B277)*1, 0))), "")</f>
        <v/>
      </c>
      <c r="AE277" s="9" t="str">
        <f t="shared" si="15"/>
        <v/>
      </c>
      <c r="AF277" s="9" t="str">
        <f>IFERROR(INDEX('WIP-ERC'!$E$8:$E$275,MATCH(B277, 'WIP-ERC'!$B$8:$B$275,0)),"")</f>
        <v/>
      </c>
      <c r="AG277" s="81" t="str">
        <f>IFERROR(IF(INDEX('WIP-ERC'!$G$8:$G$275,MATCH(B277,'WIP-ERC'!$B$8:$B$275,0))="","",(INDEX('WIP-ERC'!$G$8:$G$275,MATCH(B277,'WIP-ERC'!$B$8:$B$275,0)))),"")</f>
        <v/>
      </c>
      <c r="AH277" s="81" t="str">
        <f>IFERROR(IF(INDEX('WIP-ERC'!$H$8:$H$275,MATCH(B277,'WIP-ERC'!$B$8:$B$275,0))="","",(INDEX('WIP-ERC'!$H$8:$H$275,MATCH(B277,'WIP-ERC'!$B$8:$B$275,0)))),"")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350" t="str">
        <f t="shared" si="17"/>
        <v>A(00-02)+09</v>
      </c>
      <c r="BE277" s="334"/>
      <c r="BF277" s="334"/>
      <c r="BG277" s="334"/>
      <c r="BI277" s="9" t="str">
        <f>IFERROR(INDEX('WIP-FDN'!$D$8:$D$279,MATCH(B277, 'WIP-FDN'!$B$8:$B$279,0)),"")</f>
        <v/>
      </c>
      <c r="BJ277" s="21" t="str">
        <v/>
      </c>
      <c r="BK277" s="21"/>
    </row>
    <row r="278" spans="1:63" s="12" customFormat="1" ht="17.5" x14ac:dyDescent="0.35">
      <c r="A278" s="347">
        <f t="shared" si="16"/>
        <v>259</v>
      </c>
      <c r="B278" s="30" t="s">
        <v>1195</v>
      </c>
      <c r="C278" s="30" t="s">
        <v>838</v>
      </c>
      <c r="D278" s="56" t="s">
        <v>818</v>
      </c>
      <c r="E278" s="97">
        <v>411</v>
      </c>
      <c r="F278" s="97">
        <v>411</v>
      </c>
      <c r="G278" s="26" t="str">
        <f>IFERROR(INDEX('WIP-FDN'!$D$8:$D$279,MATCH('Master Sheet '!B278, 'WIP-FDN'!$B$8:$B$279,0)),"")</f>
        <v/>
      </c>
      <c r="H278" s="30">
        <v>1</v>
      </c>
      <c r="I278" s="34"/>
      <c r="J278" s="30"/>
      <c r="K278" s="30"/>
      <c r="L278" s="30"/>
      <c r="M278" s="26" t="s">
        <v>53</v>
      </c>
      <c r="N278" s="27" t="s">
        <v>172</v>
      </c>
      <c r="O278" s="94">
        <v>45988</v>
      </c>
      <c r="P278" s="26" t="s">
        <v>53</v>
      </c>
      <c r="Q278" s="27" t="s">
        <v>172</v>
      </c>
      <c r="R278" s="94">
        <v>45988</v>
      </c>
      <c r="S278" s="359" t="s">
        <v>53</v>
      </c>
      <c r="T278" s="27" t="s">
        <v>172</v>
      </c>
      <c r="U278" s="94">
        <v>46001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 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29" t="str">
        <f t="array" ref="AA278">IF((AC278&lt;&gt;"")*(AD278=""), "WIP", IF((AC278&lt;&gt;"")*(AD278&lt;&gt;""), "Completed", ""))</f>
        <v/>
      </c>
      <c r="AB278" s="9" t="str" cm="1">
        <f t="array" ref="AB278">IFERROR(INDEX('WIP-FDN'!$N$8:$N$279, MATCH(1, ('WIP-FDN'!$B$8:$B$279='Master Sheet '!B278)*1, 0)), "")</f>
        <v/>
      </c>
      <c r="AC278" s="81" t="str" cm="1">
        <f t="array" ref="AC278">IFERROR(IF(INDEX('WIP-FDN'!$L$8:$L$279, MATCH(1, ('WIP-FDN'!$B$8:$B$279=B278)*1, 0)) = "", "", INDEX('WIP-FDN'!$L$8:$L$279, MATCH(1, ('WIP-FDN'!$B$8:$B$279=B278)*1, 0))), "")</f>
        <v/>
      </c>
      <c r="AD278" s="81" t="str" cm="1">
        <f t="array" ref="AD278">IFERROR(IF(INDEX('WIP-FDN'!$M$8:$M$279, MATCH(1, ('WIP-FDN'!$B$8:$B$279=B278)*1, 0)) = "", "", INDEX('WIP-FDN'!$M$8:$M$279, MATCH(1, ('WIP-FDN'!$B$8:$B$279=B278)*1, 0))), "")</f>
        <v/>
      </c>
      <c r="AE278" s="9" t="str">
        <f t="shared" si="15"/>
        <v/>
      </c>
      <c r="AF278" s="9" t="str">
        <f>IFERROR(INDEX('WIP-ERC'!$E$8:$E$275,MATCH(B278, 'WIP-ERC'!$B$8:$B$275,0)),"")</f>
        <v/>
      </c>
      <c r="AG278" s="81" t="str">
        <f>IFERROR(IF(INDEX('WIP-ERC'!$G$8:$G$275,MATCH(B278,'WIP-ERC'!$B$8:$B$275,0))="","",(INDEX('WIP-ERC'!$G$8:$G$275,MATCH(B278,'WIP-ERC'!$B$8:$B$275,0)))),"")</f>
        <v/>
      </c>
      <c r="AH278" s="81" t="str">
        <f>IFERROR(IF(INDEX('WIP-ERC'!$H$8:$H$275,MATCH(B278,'WIP-ERC'!$B$8:$B$275,0))="","",(INDEX('WIP-ERC'!$H$8:$H$275,MATCH(B278,'WIP-ERC'!$B$8:$B$275,0)))),"")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350" t="str">
        <f t="shared" si="17"/>
        <v>A(00-02)+03_1RC</v>
      </c>
      <c r="BE278" s="334"/>
      <c r="BF278" s="334"/>
      <c r="BG278" s="334"/>
      <c r="BI278" s="9" t="str">
        <f>IFERROR(INDEX('WIP-FDN'!$D$8:$D$279,MATCH(B278, 'WIP-FDN'!$B$8:$B$279,0)),"")</f>
        <v/>
      </c>
      <c r="BJ278" s="21" t="str">
        <v/>
      </c>
      <c r="BK278" s="21"/>
    </row>
    <row r="279" spans="1:63" s="12" customFormat="1" ht="17.5" x14ac:dyDescent="0.35">
      <c r="A279" s="347">
        <f t="shared" si="16"/>
        <v>260</v>
      </c>
      <c r="B279" s="30" t="s">
        <v>1196</v>
      </c>
      <c r="C279" s="30" t="s">
        <v>838</v>
      </c>
      <c r="D279" s="56" t="s">
        <v>818</v>
      </c>
      <c r="E279" s="97">
        <v>376.1</v>
      </c>
      <c r="F279" s="97">
        <v>376.1</v>
      </c>
      <c r="G279" s="26" t="str">
        <f>IFERROR(INDEX('WIP-FDN'!$D$8:$D$279,MATCH('Master Sheet '!B279, 'WIP-FDN'!$B$8:$B$279,0)),"")</f>
        <v/>
      </c>
      <c r="H279" s="30"/>
      <c r="I279" s="34"/>
      <c r="J279" s="30"/>
      <c r="K279" s="30"/>
      <c r="L279" s="30"/>
      <c r="M279" s="26" t="s">
        <v>53</v>
      </c>
      <c r="N279" s="27" t="s">
        <v>172</v>
      </c>
      <c r="O279" s="94">
        <v>45988</v>
      </c>
      <c r="P279" s="26" t="s">
        <v>53</v>
      </c>
      <c r="Q279" s="27" t="s">
        <v>172</v>
      </c>
      <c r="R279" s="94">
        <v>45988</v>
      </c>
      <c r="S279" s="359" t="s">
        <v>53</v>
      </c>
      <c r="T279" s="27" t="s">
        <v>172</v>
      </c>
      <c r="U279" s="94">
        <v>46001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 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29" t="str">
        <f t="array" ref="AA279">IF((AC279&lt;&gt;"")*(AD279=""), "WIP", IF((AC279&lt;&gt;"")*(AD279&lt;&gt;""), "Completed", ""))</f>
        <v/>
      </c>
      <c r="AB279" s="9" t="str" cm="1">
        <f t="array" ref="AB279">IFERROR(INDEX('WIP-FDN'!$N$8:$N$279, MATCH(1, ('WIP-FDN'!$B$8:$B$279='Master Sheet '!B279)*1, 0)), "")</f>
        <v/>
      </c>
      <c r="AC279" s="81" t="str" cm="1">
        <f t="array" ref="AC279">IFERROR(IF(INDEX('WIP-FDN'!$L$8:$L$279, MATCH(1, ('WIP-FDN'!$B$8:$B$279=B279)*1, 0)) = "", "", INDEX('WIP-FDN'!$L$8:$L$279, MATCH(1, ('WIP-FDN'!$B$8:$B$279=B279)*1, 0))), "")</f>
        <v/>
      </c>
      <c r="AD279" s="81" t="str" cm="1">
        <f t="array" ref="AD279">IFERROR(IF(INDEX('WIP-FDN'!$M$8:$M$279, MATCH(1, ('WIP-FDN'!$B$8:$B$279=B279)*1, 0)) = "", "", INDEX('WIP-FDN'!$M$8:$M$279, MATCH(1, ('WIP-FDN'!$B$8:$B$279=B279)*1, 0))), "")</f>
        <v/>
      </c>
      <c r="AE279" s="9" t="str">
        <f t="shared" ref="AE279:AE323" si="18">IF(AND(AG279&lt;&gt;"", AH279=""), "WIP", IF(AND(AG279&lt;&gt;"", AH279&lt;&gt;""), "Completed", ""))</f>
        <v/>
      </c>
      <c r="AF279" s="9" t="str">
        <f>IFERROR(INDEX('WIP-ERC'!$E$8:$E$275,MATCH(B279, 'WIP-ERC'!$B$8:$B$275,0)),"")</f>
        <v/>
      </c>
      <c r="AG279" s="81" t="str">
        <f>IFERROR(IF(INDEX('WIP-ERC'!$G$8:$G$275,MATCH(B279,'WIP-ERC'!$B$8:$B$275,0))="","",(INDEX('WIP-ERC'!$G$8:$G$275,MATCH(B279,'WIP-ERC'!$B$8:$B$275,0)))),"")</f>
        <v/>
      </c>
      <c r="AH279" s="81" t="str">
        <f>IFERROR(IF(INDEX('WIP-ERC'!$H$8:$H$275,MATCH(B279,'WIP-ERC'!$B$8:$B$275,0))="","",(INDEX('WIP-ERC'!$H$8:$H$275,MATCH(B279,'WIP-ERC'!$B$8:$B$275,0)))),"")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350" t="str">
        <f t="shared" si="17"/>
        <v>A(00-02)+03</v>
      </c>
      <c r="BE279" s="334"/>
      <c r="BF279" s="334"/>
      <c r="BG279" s="334"/>
      <c r="BI279" s="9" t="str">
        <f>IFERROR(INDEX('WIP-FDN'!$D$8:$D$279,MATCH(B279, 'WIP-FDN'!$B$8:$B$279,0)),"")</f>
        <v/>
      </c>
      <c r="BJ279" s="21" t="str">
        <v/>
      </c>
      <c r="BK279" s="21"/>
    </row>
    <row r="280" spans="1:63" s="12" customFormat="1" ht="17.5" x14ac:dyDescent="0.35">
      <c r="A280" s="347">
        <f t="shared" ref="A280:A287" si="19">A279+1</f>
        <v>261</v>
      </c>
      <c r="B280" s="30" t="s">
        <v>1197</v>
      </c>
      <c r="C280" s="30" t="s">
        <v>853</v>
      </c>
      <c r="D280" s="56" t="s">
        <v>818</v>
      </c>
      <c r="E280" s="97">
        <v>454.4</v>
      </c>
      <c r="F280" s="97">
        <v>454.4</v>
      </c>
      <c r="G280" s="26" t="str">
        <f>IFERROR(INDEX('WIP-FDN'!$D$8:$D$279,MATCH('Master Sheet '!B280, 'WIP-FDN'!$B$8:$B$279,0)),"")</f>
        <v/>
      </c>
      <c r="H280" s="30"/>
      <c r="I280" s="34"/>
      <c r="J280" s="30"/>
      <c r="K280" s="30"/>
      <c r="L280" s="30"/>
      <c r="M280" s="26" t="s">
        <v>53</v>
      </c>
      <c r="N280" s="27" t="s">
        <v>172</v>
      </c>
      <c r="O280" s="94">
        <v>45988</v>
      </c>
      <c r="P280" s="26" t="s">
        <v>53</v>
      </c>
      <c r="Q280" s="27" t="s">
        <v>172</v>
      </c>
      <c r="R280" s="94">
        <v>45988</v>
      </c>
      <c r="S280" s="359" t="s">
        <v>53</v>
      </c>
      <c r="T280" s="27" t="s">
        <v>172</v>
      </c>
      <c r="U280" s="94">
        <v>46001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 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29" t="str">
        <f t="array" ref="AA280">IF((AC280&lt;&gt;"")*(AD280=""), "WIP", IF((AC280&lt;&gt;"")*(AD280&lt;&gt;""), "Completed", ""))</f>
        <v/>
      </c>
      <c r="AB280" s="9" t="str" cm="1">
        <f t="array" ref="AB280">IFERROR(INDEX('WIP-FDN'!$N$8:$N$279, MATCH(1, ('WIP-FDN'!$B$8:$B$279='Master Sheet '!B280)*1, 0)), "")</f>
        <v/>
      </c>
      <c r="AC280" s="81" t="str" cm="1">
        <f t="array" ref="AC280">IFERROR(IF(INDEX('WIP-FDN'!$L$8:$L$279, MATCH(1, ('WIP-FDN'!$B$8:$B$279=B280)*1, 0)) = "", "", INDEX('WIP-FDN'!$L$8:$L$279, MATCH(1, ('WIP-FDN'!$B$8:$B$279=B280)*1, 0))), "")</f>
        <v/>
      </c>
      <c r="AD280" s="81" t="str" cm="1">
        <f t="array" ref="AD280">IFERROR(IF(INDEX('WIP-FDN'!$M$8:$M$279, MATCH(1, ('WIP-FDN'!$B$8:$B$279=B280)*1, 0)) = "", "", INDEX('WIP-FDN'!$M$8:$M$279, MATCH(1, ('WIP-FDN'!$B$8:$B$279=B280)*1, 0))), "")</f>
        <v/>
      </c>
      <c r="AE280" s="9" t="str">
        <f t="shared" si="18"/>
        <v/>
      </c>
      <c r="AF280" s="9" t="str">
        <f>IFERROR(INDEX('WIP-ERC'!$E$8:$E$275,MATCH(B280, 'WIP-ERC'!$B$8:$B$275,0)),"")</f>
        <v/>
      </c>
      <c r="AG280" s="81" t="str">
        <f>IFERROR(IF(INDEX('WIP-ERC'!$G$8:$G$275,MATCH(B280,'WIP-ERC'!$B$8:$B$275,0))="","",(INDEX('WIP-ERC'!$G$8:$G$275,MATCH(B280,'WIP-ERC'!$B$8:$B$275,0)))),"")</f>
        <v/>
      </c>
      <c r="AH280" s="81" t="str">
        <f>IFERROR(IF(INDEX('WIP-ERC'!$H$8:$H$275,MATCH(B280,'WIP-ERC'!$B$8:$B$275,0))="","",(INDEX('WIP-ERC'!$H$8:$H$275,MATCH(B280,'WIP-ERC'!$B$8:$B$275,0)))),"")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350" t="str">
        <f t="shared" si="17"/>
        <v>A(00-02)+06</v>
      </c>
      <c r="BE280" s="334"/>
      <c r="BF280" s="334"/>
      <c r="BG280" s="334"/>
      <c r="BI280" s="9" t="str">
        <f>IFERROR(INDEX('WIP-FDN'!$D$8:$D$279,MATCH(B280, 'WIP-FDN'!$B$8:$B$279,0)),"")</f>
        <v/>
      </c>
      <c r="BJ280" s="21" t="str">
        <v/>
      </c>
      <c r="BK280" s="21"/>
    </row>
    <row r="281" spans="1:63" s="12" customFormat="1" ht="17.5" x14ac:dyDescent="0.35">
      <c r="A281" s="347">
        <f t="shared" si="19"/>
        <v>262</v>
      </c>
      <c r="B281" s="30" t="s">
        <v>1198</v>
      </c>
      <c r="C281" s="30" t="s">
        <v>915</v>
      </c>
      <c r="D281" s="56" t="s">
        <v>818</v>
      </c>
      <c r="E281" s="97">
        <v>311.7</v>
      </c>
      <c r="F281" s="97">
        <v>311.7</v>
      </c>
      <c r="G281" s="26" t="str">
        <f>IFERROR(INDEX('WIP-FDN'!$D$8:$D$279,MATCH('Master Sheet '!B281, 'WIP-FDN'!$B$8:$B$279,0)),"")</f>
        <v/>
      </c>
      <c r="H281" s="30"/>
      <c r="I281" s="34"/>
      <c r="J281" s="30"/>
      <c r="K281" s="30"/>
      <c r="L281" s="30"/>
      <c r="M281" s="26" t="s">
        <v>53</v>
      </c>
      <c r="N281" s="27" t="s">
        <v>172</v>
      </c>
      <c r="O281" s="94">
        <v>45988</v>
      </c>
      <c r="P281" s="26" t="s">
        <v>53</v>
      </c>
      <c r="Q281" s="27" t="s">
        <v>172</v>
      </c>
      <c r="R281" s="94">
        <v>45988</v>
      </c>
      <c r="S281" s="359" t="s">
        <v>53</v>
      </c>
      <c r="T281" s="27" t="s">
        <v>172</v>
      </c>
      <c r="U281" s="94">
        <v>46001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 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29" t="str">
        <f t="array" ref="AA281">IF((AC281&lt;&gt;"")*(AD281=""), "WIP", IF((AC281&lt;&gt;"")*(AD281&lt;&gt;""), "Completed", ""))</f>
        <v/>
      </c>
      <c r="AB281" s="9" t="str" cm="1">
        <f t="array" ref="AB281">IFERROR(INDEX('WIP-FDN'!$N$8:$N$279, MATCH(1, ('WIP-FDN'!$B$8:$B$279='Master Sheet '!B281)*1, 0)), "")</f>
        <v/>
      </c>
      <c r="AC281" s="81" t="str" cm="1">
        <f t="array" ref="AC281">IFERROR(IF(INDEX('WIP-FDN'!$L$8:$L$279, MATCH(1, ('WIP-FDN'!$B$8:$B$279=B281)*1, 0)) = "", "", INDEX('WIP-FDN'!$L$8:$L$279, MATCH(1, ('WIP-FDN'!$B$8:$B$279=B281)*1, 0))), "")</f>
        <v/>
      </c>
      <c r="AD281" s="81" t="str" cm="1">
        <f t="array" ref="AD281">IFERROR(IF(INDEX('WIP-FDN'!$M$8:$M$279, MATCH(1, ('WIP-FDN'!$B$8:$B$279=B281)*1, 0)) = "", "", INDEX('WIP-FDN'!$M$8:$M$279, MATCH(1, ('WIP-FDN'!$B$8:$B$279=B281)*1, 0))), "")</f>
        <v/>
      </c>
      <c r="AE281" s="9" t="str">
        <f t="shared" si="18"/>
        <v/>
      </c>
      <c r="AF281" s="9" t="str">
        <f>IFERROR(INDEX('WIP-ERC'!$E$8:$E$275,MATCH(B281, 'WIP-ERC'!$B$8:$B$275,0)),"")</f>
        <v/>
      </c>
      <c r="AG281" s="81" t="str">
        <f>IFERROR(IF(INDEX('WIP-ERC'!$G$8:$G$275,MATCH(B281,'WIP-ERC'!$B$8:$B$275,0))="","",(INDEX('WIP-ERC'!$G$8:$G$275,MATCH(B281,'WIP-ERC'!$B$8:$B$275,0)))),"")</f>
        <v/>
      </c>
      <c r="AH281" s="81" t="str">
        <f>IFERROR(IF(INDEX('WIP-ERC'!$H$8:$H$275,MATCH(B281,'WIP-ERC'!$B$8:$B$275,0))="","",(INDEX('WIP-ERC'!$H$8:$H$275,MATCH(B281,'WIP-ERC'!$B$8:$B$275,0)))),"")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350" t="str">
        <f t="shared" si="17"/>
        <v>A(00-02)+09</v>
      </c>
      <c r="BE281" s="334"/>
      <c r="BF281" s="334"/>
      <c r="BG281" s="334"/>
      <c r="BI281" s="9" t="str">
        <f>IFERROR(INDEX('WIP-FDN'!$D$8:$D$279,MATCH(B281, 'WIP-FDN'!$B$8:$B$279,0)),"")</f>
        <v/>
      </c>
      <c r="BJ281" s="21" t="str">
        <v/>
      </c>
      <c r="BK281" s="21"/>
    </row>
    <row r="282" spans="1:63" s="12" customFormat="1" ht="17.5" x14ac:dyDescent="0.35">
      <c r="A282" s="347">
        <f t="shared" si="19"/>
        <v>263</v>
      </c>
      <c r="B282" s="30" t="s">
        <v>1199</v>
      </c>
      <c r="C282" s="30" t="s">
        <v>820</v>
      </c>
      <c r="D282" s="56" t="s">
        <v>1262</v>
      </c>
      <c r="E282" s="97">
        <v>185.8</v>
      </c>
      <c r="F282" s="97">
        <v>185.8</v>
      </c>
      <c r="G282" s="26" t="str">
        <f>IFERROR(INDEX('WIP-FDN'!$D$8:$D$279,MATCH('Master Sheet '!B282, 'WIP-FDN'!$B$8:$B$279,0)),"")</f>
        <v/>
      </c>
      <c r="H282" s="30"/>
      <c r="I282" s="34"/>
      <c r="J282" s="30"/>
      <c r="K282" s="30"/>
      <c r="L282" s="30"/>
      <c r="M282" s="26" t="s">
        <v>53</v>
      </c>
      <c r="N282" s="27" t="s">
        <v>172</v>
      </c>
      <c r="O282" s="94">
        <v>45988</v>
      </c>
      <c r="P282" s="26" t="s">
        <v>53</v>
      </c>
      <c r="Q282" s="27" t="s">
        <v>172</v>
      </c>
      <c r="R282" s="94">
        <v>45988</v>
      </c>
      <c r="S282" s="359" t="s">
        <v>53</v>
      </c>
      <c r="T282" s="27" t="s">
        <v>172</v>
      </c>
      <c r="U282" s="94">
        <v>46001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 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29" t="str">
        <f t="array" ref="AA282">IF((AC282&lt;&gt;"")*(AD282=""), "WIP", IF((AC282&lt;&gt;"")*(AD282&lt;&gt;""), "Completed", ""))</f>
        <v/>
      </c>
      <c r="AB282" s="9" t="str" cm="1">
        <f t="array" ref="AB282">IFERROR(INDEX('WIP-FDN'!$N$8:$N$279, MATCH(1, ('WIP-FDN'!$B$8:$B$279='Master Sheet '!B282)*1, 0)), "")</f>
        <v/>
      </c>
      <c r="AC282" s="81" t="str" cm="1">
        <f t="array" ref="AC282">IFERROR(IF(INDEX('WIP-FDN'!$L$8:$L$279, MATCH(1, ('WIP-FDN'!$B$8:$B$279=B282)*1, 0)) = "", "", INDEX('WIP-FDN'!$L$8:$L$279, MATCH(1, ('WIP-FDN'!$B$8:$B$279=B282)*1, 0))), "")</f>
        <v/>
      </c>
      <c r="AD282" s="81" t="str" cm="1">
        <f t="array" ref="AD282">IFERROR(IF(INDEX('WIP-FDN'!$M$8:$M$279, MATCH(1, ('WIP-FDN'!$B$8:$B$279=B282)*1, 0)) = "", "", INDEX('WIP-FDN'!$M$8:$M$279, MATCH(1, ('WIP-FDN'!$B$8:$B$279=B282)*1, 0))), "")</f>
        <v/>
      </c>
      <c r="AE282" s="9" t="str">
        <f t="shared" si="18"/>
        <v/>
      </c>
      <c r="AF282" s="9" t="str">
        <f>IFERROR(INDEX('WIP-ERC'!$E$8:$E$275,MATCH(B282, 'WIP-ERC'!$B$8:$B$275,0)),"")</f>
        <v/>
      </c>
      <c r="AG282" s="81" t="str">
        <f>IFERROR(IF(INDEX('WIP-ERC'!$G$8:$G$275,MATCH(B282,'WIP-ERC'!$B$8:$B$275,0))="","",(INDEX('WIP-ERC'!$G$8:$G$275,MATCH(B282,'WIP-ERC'!$B$8:$B$275,0)))),"")</f>
        <v/>
      </c>
      <c r="AH282" s="81" t="str">
        <f>IFERROR(IF(INDEX('WIP-ERC'!$H$8:$H$275,MATCH(B282,'WIP-ERC'!$B$8:$B$275,0))="","",(INDEX('WIP-ERC'!$H$8:$H$275,MATCH(B282,'WIP-ERC'!$B$8:$B$275,0)))),"")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350" t="str">
        <f t="shared" si="17"/>
        <v>D(45-60)+00</v>
      </c>
      <c r="BE282" s="334"/>
      <c r="BF282" s="334"/>
      <c r="BG282" s="334"/>
      <c r="BI282" s="9" t="str">
        <f>IFERROR(INDEX('WIP-FDN'!$D$8:$D$279,MATCH(B282, 'WIP-FDN'!$B$8:$B$279,0)),"")</f>
        <v/>
      </c>
      <c r="BJ282" s="21" t="str">
        <v/>
      </c>
      <c r="BK282" s="21"/>
    </row>
    <row r="283" spans="1:63" s="12" customFormat="1" ht="17.5" x14ac:dyDescent="0.35">
      <c r="A283" s="347">
        <f t="shared" si="19"/>
        <v>264</v>
      </c>
      <c r="B283" s="30" t="s">
        <v>1200</v>
      </c>
      <c r="C283" s="30" t="s">
        <v>838</v>
      </c>
      <c r="D283" s="56" t="s">
        <v>818</v>
      </c>
      <c r="E283" s="97">
        <v>333.8</v>
      </c>
      <c r="F283" s="97">
        <v>333.8</v>
      </c>
      <c r="G283" s="26" t="str">
        <f>IFERROR(INDEX('WIP-FDN'!$D$8:$D$279,MATCH('Master Sheet '!B283, 'WIP-FDN'!$B$8:$B$279,0)),"")</f>
        <v/>
      </c>
      <c r="H283" s="30"/>
      <c r="I283" s="34"/>
      <c r="J283" s="30"/>
      <c r="K283" s="30"/>
      <c r="L283" s="30"/>
      <c r="M283" s="26" t="s">
        <v>53</v>
      </c>
      <c r="N283" s="27" t="s">
        <v>172</v>
      </c>
      <c r="O283" s="94">
        <v>45988</v>
      </c>
      <c r="P283" s="26" t="s">
        <v>53</v>
      </c>
      <c r="Q283" s="27" t="s">
        <v>172</v>
      </c>
      <c r="R283" s="94">
        <v>45988</v>
      </c>
      <c r="S283" s="359" t="s">
        <v>53</v>
      </c>
      <c r="T283" s="27" t="s">
        <v>172</v>
      </c>
      <c r="U283" s="94">
        <v>46001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 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29" t="str">
        <f t="array" ref="AA283">IF((AC283&lt;&gt;"")*(AD283=""), "WIP", IF((AC283&lt;&gt;"")*(AD283&lt;&gt;""), "Completed", ""))</f>
        <v/>
      </c>
      <c r="AB283" s="9" t="str" cm="1">
        <f t="array" ref="AB283">IFERROR(INDEX('WIP-FDN'!$N$8:$N$279, MATCH(1, ('WIP-FDN'!$B$8:$B$279='Master Sheet '!B283)*1, 0)), "")</f>
        <v/>
      </c>
      <c r="AC283" s="81" t="str" cm="1">
        <f t="array" ref="AC283">IFERROR(IF(INDEX('WIP-FDN'!$L$8:$L$279, MATCH(1, ('WIP-FDN'!$B$8:$B$279=B283)*1, 0)) = "", "", INDEX('WIP-FDN'!$L$8:$L$279, MATCH(1, ('WIP-FDN'!$B$8:$B$279=B283)*1, 0))), "")</f>
        <v/>
      </c>
      <c r="AD283" s="81" t="str" cm="1">
        <f t="array" ref="AD283">IFERROR(IF(INDEX('WIP-FDN'!$M$8:$M$279, MATCH(1, ('WIP-FDN'!$B$8:$B$279=B283)*1, 0)) = "", "", INDEX('WIP-FDN'!$M$8:$M$279, MATCH(1, ('WIP-FDN'!$B$8:$B$279=B283)*1, 0))), "")</f>
        <v/>
      </c>
      <c r="AE283" s="9" t="str">
        <f t="shared" si="18"/>
        <v/>
      </c>
      <c r="AF283" s="9" t="str">
        <f>IFERROR(INDEX('WIP-ERC'!$E$8:$E$275,MATCH(B283, 'WIP-ERC'!$B$8:$B$275,0)),"")</f>
        <v/>
      </c>
      <c r="AG283" s="81" t="str">
        <f>IFERROR(IF(INDEX('WIP-ERC'!$G$8:$G$275,MATCH(B283,'WIP-ERC'!$B$8:$B$275,0))="","",(INDEX('WIP-ERC'!$G$8:$G$275,MATCH(B283,'WIP-ERC'!$B$8:$B$275,0)))),"")</f>
        <v/>
      </c>
      <c r="AH283" s="81" t="str">
        <f>IFERROR(IF(INDEX('WIP-ERC'!$H$8:$H$275,MATCH(B283,'WIP-ERC'!$B$8:$B$275,0))="","",(INDEX('WIP-ERC'!$H$8:$H$275,MATCH(B283,'WIP-ERC'!$B$8:$B$275,0)))),"")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350" t="str">
        <f t="shared" si="17"/>
        <v>A(00-02)+03</v>
      </c>
      <c r="BE283" s="334"/>
      <c r="BF283" s="334"/>
      <c r="BG283" s="334"/>
      <c r="BI283" s="9" t="str">
        <f>IFERROR(INDEX('WIP-FDN'!$D$8:$D$279,MATCH(B283, 'WIP-FDN'!$B$8:$B$279,0)),"")</f>
        <v/>
      </c>
      <c r="BJ283" s="21" t="str">
        <v/>
      </c>
      <c r="BK283" s="21"/>
    </row>
    <row r="284" spans="1:63" s="12" customFormat="1" ht="17.5" x14ac:dyDescent="0.35">
      <c r="A284" s="347">
        <f t="shared" si="19"/>
        <v>265</v>
      </c>
      <c r="B284" s="30" t="s">
        <v>1201</v>
      </c>
      <c r="C284" s="30" t="s">
        <v>823</v>
      </c>
      <c r="D284" s="56" t="s">
        <v>818</v>
      </c>
      <c r="E284" s="97">
        <v>319.8</v>
      </c>
      <c r="F284" s="97">
        <v>319.8</v>
      </c>
      <c r="G284" s="26" t="str">
        <f>IFERROR(INDEX('WIP-FDN'!$D$8:$D$279,MATCH('Master Sheet '!B284, 'WIP-FDN'!$B$8:$B$279,0)),"")</f>
        <v/>
      </c>
      <c r="H284" s="30"/>
      <c r="I284" s="34"/>
      <c r="J284" s="30"/>
      <c r="K284" s="30"/>
      <c r="L284" s="30"/>
      <c r="M284" s="26" t="s">
        <v>53</v>
      </c>
      <c r="N284" s="27" t="s">
        <v>172</v>
      </c>
      <c r="O284" s="94">
        <v>45988</v>
      </c>
      <c r="P284" s="26" t="s">
        <v>53</v>
      </c>
      <c r="Q284" s="27" t="s">
        <v>172</v>
      </c>
      <c r="R284" s="94">
        <v>45988</v>
      </c>
      <c r="S284" s="359" t="s">
        <v>53</v>
      </c>
      <c r="T284" s="27" t="s">
        <v>172</v>
      </c>
      <c r="U284" s="94">
        <v>46001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 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29" t="str">
        <f t="array" ref="AA284">IF((AC284&lt;&gt;"")*(AD284=""), "WIP", IF((AC284&lt;&gt;"")*(AD284&lt;&gt;""), "Completed", ""))</f>
        <v/>
      </c>
      <c r="AB284" s="9" t="str" cm="1">
        <f t="array" ref="AB284">IFERROR(INDEX('WIP-FDN'!$N$8:$N$279, MATCH(1, ('WIP-FDN'!$B$8:$B$279='Master Sheet '!B284)*1, 0)), "")</f>
        <v/>
      </c>
      <c r="AC284" s="81" t="str" cm="1">
        <f t="array" ref="AC284">IFERROR(IF(INDEX('WIP-FDN'!$L$8:$L$279, MATCH(1, ('WIP-FDN'!$B$8:$B$279=B284)*1, 0)) = "", "", INDEX('WIP-FDN'!$L$8:$L$279, MATCH(1, ('WIP-FDN'!$B$8:$B$279=B284)*1, 0))), "")</f>
        <v/>
      </c>
      <c r="AD284" s="81" t="str" cm="1">
        <f t="array" ref="AD284">IFERROR(IF(INDEX('WIP-FDN'!$M$8:$M$279, MATCH(1, ('WIP-FDN'!$B$8:$B$279=B284)*1, 0)) = "", "", INDEX('WIP-FDN'!$M$8:$M$279, MATCH(1, ('WIP-FDN'!$B$8:$B$279=B284)*1, 0))), "")</f>
        <v/>
      </c>
      <c r="AE284" s="9" t="str">
        <f t="shared" si="18"/>
        <v/>
      </c>
      <c r="AF284" s="9" t="str">
        <f>IFERROR(INDEX('WIP-ERC'!$E$8:$E$275,MATCH(B284, 'WIP-ERC'!$B$8:$B$275,0)),"")</f>
        <v/>
      </c>
      <c r="AG284" s="81" t="str">
        <f>IFERROR(IF(INDEX('WIP-ERC'!$G$8:$G$275,MATCH(B284,'WIP-ERC'!$B$8:$B$275,0))="","",(INDEX('WIP-ERC'!$G$8:$G$275,MATCH(B284,'WIP-ERC'!$B$8:$B$275,0)))),"")</f>
        <v/>
      </c>
      <c r="AH284" s="81" t="str">
        <f>IFERROR(IF(INDEX('WIP-ERC'!$H$8:$H$275,MATCH(B284,'WIP-ERC'!$B$8:$B$275,0))="","",(INDEX('WIP-ERC'!$H$8:$H$275,MATCH(B284,'WIP-ERC'!$B$8:$B$275,0)))),"")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350" t="str">
        <f t="shared" si="17"/>
        <v>A(00-02)+00</v>
      </c>
      <c r="BE284" s="334"/>
      <c r="BF284" s="334"/>
      <c r="BG284" s="334"/>
      <c r="BI284" s="9" t="str">
        <f>IFERROR(INDEX('WIP-FDN'!$D$8:$D$279,MATCH(B284, 'WIP-FDN'!$B$8:$B$279,0)),"")</f>
        <v/>
      </c>
      <c r="BJ284" s="21" t="str">
        <v/>
      </c>
      <c r="BK284" s="21"/>
    </row>
    <row r="285" spans="1:63" s="12" customFormat="1" ht="17.5" x14ac:dyDescent="0.35">
      <c r="A285" s="347">
        <f t="shared" si="19"/>
        <v>266</v>
      </c>
      <c r="B285" s="30" t="s">
        <v>1210</v>
      </c>
      <c r="C285" s="30" t="s">
        <v>823</v>
      </c>
      <c r="D285" s="56" t="s">
        <v>818</v>
      </c>
      <c r="E285" s="97">
        <v>304.7</v>
      </c>
      <c r="F285" s="97">
        <v>304.7</v>
      </c>
      <c r="G285" s="26" t="str">
        <f>IFERROR(INDEX('WIP-FDN'!$D$8:$D$279,MATCH('Master Sheet '!B285, 'WIP-FDN'!$B$8:$B$279,0)),"")</f>
        <v/>
      </c>
      <c r="H285" s="30"/>
      <c r="I285" s="348"/>
      <c r="J285" s="30"/>
      <c r="K285" s="30"/>
      <c r="L285" s="30"/>
      <c r="M285" s="26" t="s">
        <v>53</v>
      </c>
      <c r="N285" s="27" t="s">
        <v>172</v>
      </c>
      <c r="O285" s="94">
        <v>45988</v>
      </c>
      <c r="P285" s="26" t="s">
        <v>53</v>
      </c>
      <c r="Q285" s="27" t="s">
        <v>172</v>
      </c>
      <c r="R285" s="94">
        <v>45988</v>
      </c>
      <c r="S285" s="359" t="s">
        <v>53</v>
      </c>
      <c r="T285" s="27" t="s">
        <v>1110</v>
      </c>
      <c r="U285" s="94">
        <v>46001</v>
      </c>
      <c r="V285" s="21"/>
      <c r="W285" s="29"/>
      <c r="X285" s="9"/>
      <c r="Y285" s="81"/>
      <c r="Z285" s="81"/>
      <c r="AA285" s="29"/>
      <c r="AB285" s="9" t="str" cm="1">
        <f t="array" ref="AB285">IFERROR(INDEX('WIP-FDN'!$N$8:$N$279, MATCH(1, ('WIP-FDN'!$B$8:$B$279='Master Sheet '!B285)*1, 0)), "")</f>
        <v/>
      </c>
      <c r="AC285" s="81" t="str" cm="1">
        <f t="array" ref="AC285">IFERROR(IF(INDEX('WIP-FDN'!$L$8:$L$279, MATCH(1, ('WIP-FDN'!$B$8:$B$279=B285)*1, 0)) = "", "", INDEX('WIP-FDN'!$L$8:$L$279, MATCH(1, ('WIP-FDN'!$B$8:$B$279=B285)*1, 0))), "")</f>
        <v/>
      </c>
      <c r="AD285" s="81" t="str" cm="1">
        <f t="array" ref="AD285">IFERROR(IF(INDEX('WIP-FDN'!$M$8:$M$279, MATCH(1, ('WIP-FDN'!$B$8:$B$279=B285)*1, 0)) = "", "", INDEX('WIP-FDN'!$M$8:$M$279, MATCH(1, ('WIP-FDN'!$B$8:$B$279=B285)*1, 0))), "")</f>
        <v/>
      </c>
      <c r="AE285" s="9"/>
      <c r="AF285" s="9"/>
      <c r="AG285" s="81"/>
      <c r="AH285" s="8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350"/>
      <c r="BE285" s="334"/>
      <c r="BF285" s="334"/>
      <c r="BG285" s="334"/>
      <c r="BI285" s="9" t="str">
        <f>IFERROR(INDEX('WIP-FDN'!$D$8:$D$279,MATCH(B285, 'WIP-FDN'!$B$8:$B$279,0)),"")</f>
        <v/>
      </c>
      <c r="BJ285" s="21" t="str">
        <v/>
      </c>
      <c r="BK285" s="21"/>
    </row>
    <row r="286" spans="1:63" s="93" customFormat="1" ht="17.5" x14ac:dyDescent="0.35">
      <c r="A286" s="347">
        <f t="shared" si="19"/>
        <v>267</v>
      </c>
      <c r="B286" s="30" t="s">
        <v>1231</v>
      </c>
      <c r="C286" s="30" t="s">
        <v>817</v>
      </c>
      <c r="D286" s="56" t="s">
        <v>1263</v>
      </c>
      <c r="E286" s="97">
        <v>65.099999999999994</v>
      </c>
      <c r="F286" s="97">
        <v>65.099999999999994</v>
      </c>
      <c r="G286" s="26" t="str">
        <f>IFERROR(INDEX('WIP-FDN'!$D$8:$D$279,MATCH('Master Sheet '!B286, 'WIP-FDN'!$B$8:$B$279,0)),"")</f>
        <v/>
      </c>
      <c r="H286" s="30"/>
      <c r="I286" s="348" t="s">
        <v>1266</v>
      </c>
      <c r="J286" s="30"/>
      <c r="K286" s="30"/>
      <c r="L286" s="30"/>
      <c r="M286" s="26" t="s">
        <v>53</v>
      </c>
      <c r="N286" s="27" t="s">
        <v>172</v>
      </c>
      <c r="O286" s="94">
        <v>45988</v>
      </c>
      <c r="P286" s="26" t="s">
        <v>53</v>
      </c>
      <c r="Q286" s="27" t="s">
        <v>172</v>
      </c>
      <c r="R286" s="94">
        <v>45988</v>
      </c>
      <c r="S286" s="359" t="s">
        <v>53</v>
      </c>
      <c r="T286" s="27" t="s">
        <v>1110</v>
      </c>
      <c r="U286" s="94">
        <v>46001</v>
      </c>
      <c r="V286" s="34"/>
      <c r="W286" s="29"/>
      <c r="X286" s="29"/>
      <c r="Y286" s="85"/>
      <c r="Z286" s="85"/>
      <c r="AA286" s="29"/>
      <c r="AB286" s="9" t="str" cm="1">
        <f t="array" ref="AB286">IFERROR(INDEX('WIP-FDN'!$N$8:$N$279, MATCH(1, ('WIP-FDN'!$B$8:$B$279='Master Sheet '!B286)*1, 0)), "")</f>
        <v/>
      </c>
      <c r="AC286" s="81" t="str" cm="1">
        <f t="array" ref="AC286">IFERROR(IF(INDEX('WIP-FDN'!$L$8:$L$279, MATCH(1, ('WIP-FDN'!$B$8:$B$279=B286)*1, 0)) = "", "", INDEX('WIP-FDN'!$L$8:$L$279, MATCH(1, ('WIP-FDN'!$B$8:$B$279=B286)*1, 0))), "")</f>
        <v/>
      </c>
      <c r="AD286" s="81" t="str" cm="1">
        <f t="array" ref="AD286">IFERROR(IF(INDEX('WIP-FDN'!$M$8:$M$279, MATCH(1, ('WIP-FDN'!$B$8:$B$279=B286)*1, 0)) = "", "", INDEX('WIP-FDN'!$M$8:$M$279, MATCH(1, ('WIP-FDN'!$B$8:$B$279=B286)*1, 0))), "")</f>
        <v/>
      </c>
      <c r="AE286" s="29"/>
      <c r="AF286" s="29"/>
      <c r="AG286" s="85"/>
      <c r="AH286" s="85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50"/>
      <c r="BE286" s="334"/>
      <c r="BF286" s="334"/>
      <c r="BG286" s="334"/>
      <c r="BI286" s="9" t="str">
        <f>IFERROR(INDEX('WIP-FDN'!$D$8:$D$279,MATCH(B286, 'WIP-FDN'!$B$8:$B$279,0)),"")</f>
        <v/>
      </c>
      <c r="BJ286" s="34" t="str">
        <v/>
      </c>
      <c r="BK286" s="34"/>
    </row>
    <row r="287" spans="1:63" s="93" customFormat="1" ht="17.5" x14ac:dyDescent="0.35">
      <c r="A287" s="347">
        <f t="shared" si="19"/>
        <v>268</v>
      </c>
      <c r="B287" s="30" t="s">
        <v>1232</v>
      </c>
      <c r="C287" s="30" t="s">
        <v>820</v>
      </c>
      <c r="D287" s="56" t="s">
        <v>1264</v>
      </c>
      <c r="E287" s="97"/>
      <c r="F287" s="97"/>
      <c r="G287" s="26" t="str">
        <f>IFERROR(INDEX('WIP-FDN'!$D$8:$D$279,MATCH('Master Sheet '!B287, 'WIP-FDN'!$B$8:$B$279,0)),"")</f>
        <v/>
      </c>
      <c r="H287" s="30"/>
      <c r="I287" s="348"/>
      <c r="J287" s="30"/>
      <c r="K287" s="30"/>
      <c r="L287" s="30"/>
      <c r="M287" s="26" t="s">
        <v>53</v>
      </c>
      <c r="N287" s="27" t="s">
        <v>172</v>
      </c>
      <c r="O287" s="94">
        <v>45988</v>
      </c>
      <c r="P287" s="26" t="s">
        <v>53</v>
      </c>
      <c r="Q287" s="27" t="s">
        <v>172</v>
      </c>
      <c r="R287" s="94">
        <v>45988</v>
      </c>
      <c r="S287" s="359" t="s">
        <v>53</v>
      </c>
      <c r="T287" s="27" t="s">
        <v>1110</v>
      </c>
      <c r="U287" s="94">
        <v>46001</v>
      </c>
      <c r="V287" s="34"/>
      <c r="W287" s="29"/>
      <c r="X287" s="29"/>
      <c r="Y287" s="85"/>
      <c r="Z287" s="85"/>
      <c r="AA287" s="29"/>
      <c r="AB287" s="9" t="str" cm="1">
        <f t="array" ref="AB287">IFERROR(INDEX('WIP-FDN'!$N$8:$N$279, MATCH(1, ('WIP-FDN'!$B$8:$B$279='Master Sheet '!B287)*1, 0)), "")</f>
        <v/>
      </c>
      <c r="AC287" s="81" t="str" cm="1">
        <f t="array" ref="AC287">IFERROR(IF(INDEX('WIP-FDN'!$L$8:$L$279, MATCH(1, ('WIP-FDN'!$B$8:$B$279=B287)*1, 0)) = "", "", INDEX('WIP-FDN'!$L$8:$L$279, MATCH(1, ('WIP-FDN'!$B$8:$B$279=B287)*1, 0))), "")</f>
        <v/>
      </c>
      <c r="AD287" s="81" t="str" cm="1">
        <f t="array" ref="AD287">IFERROR(IF(INDEX('WIP-FDN'!$M$8:$M$279, MATCH(1, ('WIP-FDN'!$B$8:$B$279=B287)*1, 0)) = "", "", INDEX('WIP-FDN'!$M$8:$M$279, MATCH(1, ('WIP-FDN'!$B$8:$B$279=B287)*1, 0))), "")</f>
        <v/>
      </c>
      <c r="AE287" s="29"/>
      <c r="AF287" s="29"/>
      <c r="AG287" s="85"/>
      <c r="AH287" s="85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50"/>
      <c r="BE287" s="334"/>
      <c r="BF287" s="334"/>
      <c r="BG287" s="334"/>
      <c r="BI287" s="9" t="str">
        <f>IFERROR(INDEX('WIP-FDN'!$D$8:$D$279,MATCH(B287, 'WIP-FDN'!$B$8:$B$279,0)),"")</f>
        <v/>
      </c>
      <c r="BJ287" s="34"/>
      <c r="BK287" s="34"/>
    </row>
    <row r="288" spans="1:63" s="93" customFormat="1" ht="17.5" hidden="1" x14ac:dyDescent="0.35">
      <c r="A288" s="347"/>
      <c r="B288" s="30"/>
      <c r="C288" s="30"/>
      <c r="D288" s="56"/>
      <c r="E288" s="97"/>
      <c r="F288" s="97"/>
      <c r="G288" s="26" t="str">
        <f>IFERROR(INDEX('WIP-FDN'!$D$8:$D$279,MATCH('Master Sheet '!B288, 'WIP-FDN'!$B$8:$B$279,0)),"")</f>
        <v/>
      </c>
      <c r="H288" s="30"/>
      <c r="I288" s="348"/>
      <c r="J288" s="29"/>
      <c r="K288" s="27"/>
      <c r="L288" s="94"/>
      <c r="M288" s="26"/>
      <c r="N288" s="29"/>
      <c r="O288" s="85"/>
      <c r="P288" s="29"/>
      <c r="Q288" s="29"/>
      <c r="R288" s="85"/>
      <c r="S288" s="29"/>
      <c r="T288" s="29"/>
      <c r="U288" s="85"/>
      <c r="V288" s="34"/>
      <c r="W288" s="29" t="str">
        <f t="array" ref="W288">IF((Y288&lt;&gt;"")*(Z288=""), "WIP", IF((Y288&lt;&gt;"")*(Z288&lt;&gt;""), "Completed", ""))</f>
        <v/>
      </c>
      <c r="X288" s="29">
        <f t="array" ref="X288">IFERROR(INDEX('WIP-FDN'!E:E, MATCH(1, ('WIP-FDN'!B:B='Master Sheet '!B288)*1, 0)), "")</f>
        <v>0</v>
      </c>
      <c r="Y288" s="85" t="str">
        <f t="array" ref="Y288">IFERROR(IF(INDEX('WIP-FDN'!G:G, MATCH(1, ('WIP-FDN'!B:B=B288)*1, 0)) = "", "", INDEX('WIP-FDN'!G:G, MATCH(1, ('WIP-FDN'!B:B=B288)*1, 0))), "")</f>
        <v/>
      </c>
      <c r="Z288" s="85" t="str">
        <f t="array" ref="Z288">IFERROR(IF(INDEX('WIP-FDN'!H:H, MATCH(1, ('WIP-FDN'!B:B=B288)*1, 0)) = "", "", INDEX('WIP-FDN'!H:H, MATCH(1, ('WIP-FDN'!B:B=B288)*1, 0))), "")</f>
        <v/>
      </c>
      <c r="AA288" s="29" t="str">
        <f t="array" ref="AA288">IF((AC288&lt;&gt;"")*(AD288=""), "WIP", IF((AC288&lt;&gt;"")*(AD288&lt;&gt;""), "Completed", ""))</f>
        <v/>
      </c>
      <c r="AB288" s="9" cm="1">
        <f t="array" ref="AB288">IFERROR(INDEX('WIP-FDN'!N:N, MATCH(1, ('WIP-FDN'!B:B='Master Sheet '!B288)*1, 0)), "")</f>
        <v>0</v>
      </c>
      <c r="AC288" s="81" t="str" cm="1">
        <f t="array" ref="AC288">IFERROR(IF(INDEX('WIP-FDN'!L:L, MATCH(1, ('WIP-FDN'!B:B=B288)*1, 0)) = "", "", INDEX('WIP-FDN'!L:L, MATCH(1, ('WIP-FDN'!B:B=B288)*1, 0))), "")</f>
        <v/>
      </c>
      <c r="AD288" s="81" t="str" cm="1">
        <f t="array" ref="AD288">IFERROR(IF(INDEX('WIP-FDN'!M:M, MATCH(1, ('WIP-FDN'!B:B=B288)*1, 0)) = "", "", INDEX('WIP-FDN'!M:M, MATCH(1, ('WIP-FDN'!B:B=B288)*1, 0))), "")</f>
        <v/>
      </c>
      <c r="AE288" s="29" t="str">
        <f t="shared" si="18"/>
        <v/>
      </c>
      <c r="AF288" s="29" t="str">
        <f>IFERROR(INDEX('WIP-ERC'!E:E,MATCH(B288, 'WIP-ERC'!B:B,0)),"")</f>
        <v/>
      </c>
      <c r="AG288" s="85" t="str">
        <f>IFERROR(IF(INDEX('WIP-ERC'!G:G,MATCH(B288,'WIP-ERC'!B:B,0))="","",(INDEX('WIP-ERC'!G:G,MATCH(B288,'WIP-ERC'!B:B,0)))),"")</f>
        <v/>
      </c>
      <c r="AH288" s="85" t="str">
        <f>IFERROR(IF(INDEX('WIP-ERC'!H:H,MATCH(B288,'WIP-ERC'!B:B,0))="","",(INDEX('WIP-ERC'!H:H,MATCH(B288,'WIP-ERC'!B:B,0)))),"")</f>
        <v/>
      </c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50">
        <f t="shared" si="17"/>
        <v>0</v>
      </c>
      <c r="BE288" s="334"/>
      <c r="BF288" s="334"/>
      <c r="BG288" s="334"/>
      <c r="BI288" s="434"/>
    </row>
    <row r="289" spans="1:61" s="93" customFormat="1" ht="17.5" hidden="1" x14ac:dyDescent="0.35">
      <c r="A289" s="347"/>
      <c r="B289" s="30"/>
      <c r="C289" s="30"/>
      <c r="D289" s="56"/>
      <c r="E289" s="97"/>
      <c r="F289" s="97"/>
      <c r="G289" s="26" t="str">
        <f>IFERROR(INDEX('WIP-FDN'!$D$8:$D$279,MATCH('Master Sheet '!B289, 'WIP-FDN'!$B$8:$B$279,0)),"")</f>
        <v/>
      </c>
      <c r="H289" s="30"/>
      <c r="I289" s="34"/>
      <c r="J289" s="30"/>
      <c r="K289" s="30"/>
      <c r="L289" s="30"/>
      <c r="M289" s="26"/>
      <c r="N289" s="29"/>
      <c r="O289" s="85"/>
      <c r="P289" s="29"/>
      <c r="Q289" s="29"/>
      <c r="R289" s="85"/>
      <c r="S289" s="29"/>
      <c r="T289" s="29"/>
      <c r="U289" s="85"/>
      <c r="V289" s="34"/>
      <c r="W289" s="29" t="str">
        <f t="array" ref="W289">IF((Y289&lt;&gt;"")*(Z289=""), "WIP", IF((Y289&lt;&gt;"")*(Z289&lt;&gt;""), "Completed", ""))</f>
        <v/>
      </c>
      <c r="X289" s="29">
        <f t="array" ref="X289">IFERROR(INDEX('WIP-FDN'!E:E, MATCH(1, ('WIP-FDN'!B:B='Master Sheet '!B289)*1, 0)), "")</f>
        <v>0</v>
      </c>
      <c r="Y289" s="85" t="str">
        <f t="array" ref="Y289">IFERROR(IF(INDEX('WIP-FDN'!G:G, MATCH(1, ('WIP-FDN'!B:B=B289)*1, 0)) = "", "", INDEX('WIP-FDN'!G:G, MATCH(1, ('WIP-FDN'!B:B=B289)*1, 0))), "")</f>
        <v/>
      </c>
      <c r="Z289" s="85" t="str">
        <f t="array" ref="Z289">IFERROR(IF(INDEX('WIP-FDN'!H:H, MATCH(1, ('WIP-FDN'!B:B=B289)*1, 0)) = "", "", INDEX('WIP-FDN'!H:H, MATCH(1, ('WIP-FDN'!B:B=B289)*1, 0))), "")</f>
        <v/>
      </c>
      <c r="AA289" s="29" t="str">
        <f t="array" ref="AA289">IF((AC289&lt;&gt;"")*(AD289=""), "WIP", IF((AC289&lt;&gt;"")*(AD289&lt;&gt;""), "Completed", ""))</f>
        <v/>
      </c>
      <c r="AB289" s="9" cm="1">
        <f t="array" ref="AB289">IFERROR(INDEX('WIP-FDN'!N:N, MATCH(1, ('WIP-FDN'!B:B='Master Sheet '!B289)*1, 0)), "")</f>
        <v>0</v>
      </c>
      <c r="AC289" s="81" t="str" cm="1">
        <f t="array" ref="AC289">IFERROR(IF(INDEX('WIP-FDN'!L:L, MATCH(1, ('WIP-FDN'!B:B=B289)*1, 0)) = "", "", INDEX('WIP-FDN'!L:L, MATCH(1, ('WIP-FDN'!B:B=B289)*1, 0))), "")</f>
        <v/>
      </c>
      <c r="AD289" s="81" t="str" cm="1">
        <f t="array" ref="AD289">IFERROR(IF(INDEX('WIP-FDN'!M:M, MATCH(1, ('WIP-FDN'!B:B=B289)*1, 0)) = "", "", INDEX('WIP-FDN'!M:M, MATCH(1, ('WIP-FDN'!B:B=B289)*1, 0))), "")</f>
        <v/>
      </c>
      <c r="AE289" s="29" t="str">
        <f t="shared" si="18"/>
        <v/>
      </c>
      <c r="AF289" s="29" t="str">
        <f>IFERROR(INDEX('WIP-ERC'!E:E,MATCH(B289, 'WIP-ERC'!B:B,0)),"")</f>
        <v/>
      </c>
      <c r="AG289" s="85" t="str">
        <f>IFERROR(IF(INDEX('WIP-ERC'!G:G,MATCH(B289,'WIP-ERC'!B:B,0))="","",(INDEX('WIP-ERC'!G:G,MATCH(B289,'WIP-ERC'!B:B,0)))),"")</f>
        <v/>
      </c>
      <c r="AH289" s="85" t="str">
        <f>IFERROR(IF(INDEX('WIP-ERC'!H:H,MATCH(B289,'WIP-ERC'!B:B,0))="","",(INDEX('WIP-ERC'!H:H,MATCH(B289,'WIP-ERC'!B:B,0)))),"")</f>
        <v/>
      </c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50">
        <f t="shared" si="17"/>
        <v>0</v>
      </c>
      <c r="BE289" s="334"/>
      <c r="BF289" s="334"/>
      <c r="BG289" s="334"/>
      <c r="BI289" s="434"/>
    </row>
    <row r="290" spans="1:61" s="93" customFormat="1" ht="17.5" hidden="1" x14ac:dyDescent="0.35">
      <c r="A290" s="347"/>
      <c r="B290" s="30"/>
      <c r="C290" s="30"/>
      <c r="D290" s="56"/>
      <c r="E290" s="97"/>
      <c r="F290" s="97"/>
      <c r="G290" s="26" t="str">
        <f>IFERROR(INDEX('WIP-FDN'!$D$8:$D$279,MATCH('Master Sheet '!B290, 'WIP-FDN'!$B$8:$B$279,0)),"")</f>
        <v/>
      </c>
      <c r="H290" s="30"/>
      <c r="I290" s="34"/>
      <c r="J290" s="30"/>
      <c r="K290" s="30"/>
      <c r="L290" s="30"/>
      <c r="M290" s="26"/>
      <c r="N290" s="29"/>
      <c r="O290" s="85"/>
      <c r="P290" s="29"/>
      <c r="Q290" s="29"/>
      <c r="R290" s="85"/>
      <c r="S290" s="29"/>
      <c r="T290" s="29"/>
      <c r="U290" s="85"/>
      <c r="V290" s="34"/>
      <c r="W290" s="29" t="str">
        <f t="array" ref="W290">IF((Y290&lt;&gt;"")*(Z290=""), "WIP", IF((Y290&lt;&gt;"")*(Z290&lt;&gt;""), "Completed", ""))</f>
        <v/>
      </c>
      <c r="X290" s="29">
        <f t="array" ref="X290">IFERROR(INDEX('WIP-FDN'!E:E, MATCH(1, ('WIP-FDN'!B:B='Master Sheet '!B290)*1, 0)), "")</f>
        <v>0</v>
      </c>
      <c r="Y290" s="85" t="str">
        <f t="array" ref="Y290">IFERROR(IF(INDEX('WIP-FDN'!G:G, MATCH(1, ('WIP-FDN'!B:B=B290)*1, 0)) = "", "", INDEX('WIP-FDN'!G:G, MATCH(1, ('WIP-FDN'!B:B=B290)*1, 0))), "")</f>
        <v/>
      </c>
      <c r="Z290" s="85" t="str">
        <f t="array" ref="Z290">IFERROR(IF(INDEX('WIP-FDN'!H:H, MATCH(1, ('WIP-FDN'!B:B=B290)*1, 0)) = "", "", INDEX('WIP-FDN'!H:H, MATCH(1, ('WIP-FDN'!B:B=B290)*1, 0))), "")</f>
        <v/>
      </c>
      <c r="AA290" s="29" t="str">
        <f t="array" ref="AA290">IF((AC290&lt;&gt;"")*(AD290=""), "WIP", IF((AC290&lt;&gt;"")*(AD290&lt;&gt;""), "Completed", ""))</f>
        <v/>
      </c>
      <c r="AB290" s="9" cm="1">
        <f t="array" ref="AB290">IFERROR(INDEX('WIP-FDN'!N:N, MATCH(1, ('WIP-FDN'!B:B='Master Sheet '!B290)*1, 0)), "")</f>
        <v>0</v>
      </c>
      <c r="AC290" s="81" t="str" cm="1">
        <f t="array" ref="AC290">IFERROR(IF(INDEX('WIP-FDN'!L:L, MATCH(1, ('WIP-FDN'!B:B=B290)*1, 0)) = "", "", INDEX('WIP-FDN'!L:L, MATCH(1, ('WIP-FDN'!B:B=B290)*1, 0))), "")</f>
        <v/>
      </c>
      <c r="AD290" s="81" t="str" cm="1">
        <f t="array" ref="AD290">IFERROR(IF(INDEX('WIP-FDN'!M:M, MATCH(1, ('WIP-FDN'!B:B=B290)*1, 0)) = "", "", INDEX('WIP-FDN'!M:M, MATCH(1, ('WIP-FDN'!B:B=B290)*1, 0))), "")</f>
        <v/>
      </c>
      <c r="AE290" s="29" t="str">
        <f t="shared" si="18"/>
        <v/>
      </c>
      <c r="AF290" s="29" t="str">
        <f>IFERROR(INDEX('WIP-ERC'!E:E,MATCH(B290, 'WIP-ERC'!B:B,0)),"")</f>
        <v/>
      </c>
      <c r="AG290" s="85" t="str">
        <f>IFERROR(IF(INDEX('WIP-ERC'!G:G,MATCH(B290,'WIP-ERC'!B:B,0))="","",(INDEX('WIP-ERC'!G:G,MATCH(B290,'WIP-ERC'!B:B,0)))),"")</f>
        <v/>
      </c>
      <c r="AH290" s="85" t="str">
        <f>IFERROR(IF(INDEX('WIP-ERC'!H:H,MATCH(B290,'WIP-ERC'!B:B,0))="","",(INDEX('WIP-ERC'!H:H,MATCH(B290,'WIP-ERC'!B:B,0)))),"")</f>
        <v/>
      </c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50">
        <f t="shared" si="17"/>
        <v>0</v>
      </c>
      <c r="BE290" s="334"/>
      <c r="BF290" s="334"/>
      <c r="BG290" s="334"/>
      <c r="BI290" s="434"/>
    </row>
    <row r="291" spans="1:61" s="93" customFormat="1" ht="17.5" hidden="1" x14ac:dyDescent="0.35">
      <c r="A291" s="347"/>
      <c r="B291" s="30"/>
      <c r="C291" s="30"/>
      <c r="D291" s="56"/>
      <c r="E291" s="97"/>
      <c r="F291" s="97"/>
      <c r="G291" s="26" t="str">
        <f>IFERROR(INDEX('WIP-FDN'!$D$8:$D$279,MATCH('Master Sheet '!B291, 'WIP-FDN'!$B$8:$B$279,0)),"")</f>
        <v/>
      </c>
      <c r="H291" s="30"/>
      <c r="I291" s="34"/>
      <c r="J291" s="30"/>
      <c r="K291" s="30"/>
      <c r="L291" s="30"/>
      <c r="M291" s="26"/>
      <c r="N291" s="29"/>
      <c r="O291" s="85"/>
      <c r="P291" s="29"/>
      <c r="Q291" s="29"/>
      <c r="R291" s="85"/>
      <c r="S291" s="29"/>
      <c r="T291" s="29"/>
      <c r="U291" s="85"/>
      <c r="V291" s="34"/>
      <c r="W291" s="29" t="str">
        <f t="array" ref="W291">IF((Y291&lt;&gt;"")*(Z291=""), "WIP", IF((Y291&lt;&gt;"")*(Z291&lt;&gt;""), "Completed", ""))</f>
        <v/>
      </c>
      <c r="X291" s="29">
        <f t="array" ref="X291">IFERROR(INDEX('WIP-FDN'!E:E, MATCH(1, ('WIP-FDN'!B:B='Master Sheet '!B291)*1, 0)), "")</f>
        <v>0</v>
      </c>
      <c r="Y291" s="85" t="str">
        <f t="array" ref="Y291">IFERROR(IF(INDEX('WIP-FDN'!G:G, MATCH(1, ('WIP-FDN'!B:B=B291)*1, 0)) = "", "", INDEX('WIP-FDN'!G:G, MATCH(1, ('WIP-FDN'!B:B=B291)*1, 0))), "")</f>
        <v/>
      </c>
      <c r="Z291" s="85" t="str">
        <f t="array" ref="Z291">IFERROR(IF(INDEX('WIP-FDN'!H:H, MATCH(1, ('WIP-FDN'!B:B=B291)*1, 0)) = "", "", INDEX('WIP-FDN'!H:H, MATCH(1, ('WIP-FDN'!B:B=B291)*1, 0))), "")</f>
        <v/>
      </c>
      <c r="AA291" s="29" t="str">
        <f t="array" ref="AA291">IF((AC291&lt;&gt;"")*(AD291=""), "WIP", IF((AC291&lt;&gt;"")*(AD291&lt;&gt;""), "Completed", ""))</f>
        <v/>
      </c>
      <c r="AB291" s="9" cm="1">
        <f t="array" ref="AB291">IFERROR(INDEX('WIP-FDN'!N:N, MATCH(1, ('WIP-FDN'!B:B='Master Sheet '!B291)*1, 0)), "")</f>
        <v>0</v>
      </c>
      <c r="AC291" s="81" t="str" cm="1">
        <f t="array" ref="AC291">IFERROR(IF(INDEX('WIP-FDN'!L:L, MATCH(1, ('WIP-FDN'!B:B=B291)*1, 0)) = "", "", INDEX('WIP-FDN'!L:L, MATCH(1, ('WIP-FDN'!B:B=B291)*1, 0))), "")</f>
        <v/>
      </c>
      <c r="AD291" s="81" t="str" cm="1">
        <f t="array" ref="AD291">IFERROR(IF(INDEX('WIP-FDN'!M:M, MATCH(1, ('WIP-FDN'!B:B=B291)*1, 0)) = "", "", INDEX('WIP-FDN'!M:M, MATCH(1, ('WIP-FDN'!B:B=B291)*1, 0))), "")</f>
        <v/>
      </c>
      <c r="AE291" s="29" t="str">
        <f t="shared" si="18"/>
        <v/>
      </c>
      <c r="AF291" s="29" t="str">
        <f>IFERROR(INDEX('WIP-ERC'!E:E,MATCH(B291, 'WIP-ERC'!B:B,0)),"")</f>
        <v/>
      </c>
      <c r="AG291" s="85" t="str">
        <f>IFERROR(IF(INDEX('WIP-ERC'!G:G,MATCH(B291,'WIP-ERC'!B:B,0))="","",(INDEX('WIP-ERC'!G:G,MATCH(B291,'WIP-ERC'!B:B,0)))),"")</f>
        <v/>
      </c>
      <c r="AH291" s="85" t="str">
        <f>IFERROR(IF(INDEX('WIP-ERC'!H:H,MATCH(B291,'WIP-ERC'!B:B,0))="","",(INDEX('WIP-ERC'!H:H,MATCH(B291,'WIP-ERC'!B:B,0)))),"")</f>
        <v/>
      </c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50">
        <f t="shared" si="17"/>
        <v>0</v>
      </c>
      <c r="BE291" s="334"/>
      <c r="BF291" s="334"/>
      <c r="BG291" s="334"/>
      <c r="BI291" s="434"/>
    </row>
    <row r="292" spans="1:61" s="93" customFormat="1" ht="17.5" hidden="1" x14ac:dyDescent="0.35">
      <c r="A292" s="347"/>
      <c r="B292" s="30"/>
      <c r="C292" s="30"/>
      <c r="D292" s="56"/>
      <c r="E292" s="97"/>
      <c r="F292" s="97"/>
      <c r="G292" s="26" t="str">
        <f>IFERROR(INDEX('WIP-FDN'!$D$8:$D$279,MATCH('Master Sheet '!B292, 'WIP-FDN'!$B$8:$B$279,0)),"")</f>
        <v/>
      </c>
      <c r="H292" s="30"/>
      <c r="I292" s="34"/>
      <c r="J292" s="30"/>
      <c r="K292" s="30"/>
      <c r="L292" s="30"/>
      <c r="M292" s="26"/>
      <c r="N292" s="29"/>
      <c r="O292" s="85"/>
      <c r="P292" s="29"/>
      <c r="Q292" s="29"/>
      <c r="R292" s="85"/>
      <c r="S292" s="29"/>
      <c r="T292" s="29"/>
      <c r="U292" s="85"/>
      <c r="V292" s="34"/>
      <c r="W292" s="29" t="str">
        <f t="array" ref="W292">IF((Y292&lt;&gt;"")*(Z292=""), "WIP", IF((Y292&lt;&gt;"")*(Z292&lt;&gt;""), "Completed", ""))</f>
        <v/>
      </c>
      <c r="X292" s="29">
        <f t="array" ref="X292">IFERROR(INDEX('WIP-FDN'!E:E, MATCH(1, ('WIP-FDN'!B:B='Master Sheet '!B292)*1, 0)), "")</f>
        <v>0</v>
      </c>
      <c r="Y292" s="85" t="str">
        <f t="array" ref="Y292">IFERROR(IF(INDEX('WIP-FDN'!G:G, MATCH(1, ('WIP-FDN'!B:B=B292)*1, 0)) = "", "", INDEX('WIP-FDN'!G:G, MATCH(1, ('WIP-FDN'!B:B=B292)*1, 0))), "")</f>
        <v/>
      </c>
      <c r="Z292" s="85" t="str">
        <f t="array" ref="Z292">IFERROR(IF(INDEX('WIP-FDN'!H:H, MATCH(1, ('WIP-FDN'!B:B=B292)*1, 0)) = "", "", INDEX('WIP-FDN'!H:H, MATCH(1, ('WIP-FDN'!B:B=B292)*1, 0))), "")</f>
        <v/>
      </c>
      <c r="AA292" s="29" t="str">
        <f t="array" ref="AA292">IF((AC292&lt;&gt;"")*(AD292=""), "WIP", IF((AC292&lt;&gt;"")*(AD292&lt;&gt;""), "Completed", ""))</f>
        <v/>
      </c>
      <c r="AB292" s="9" cm="1">
        <f t="array" ref="AB292">IFERROR(INDEX('WIP-FDN'!N:N, MATCH(1, ('WIP-FDN'!B:B='Master Sheet '!B292)*1, 0)), "")</f>
        <v>0</v>
      </c>
      <c r="AC292" s="81" t="str" cm="1">
        <f t="array" ref="AC292">IFERROR(IF(INDEX('WIP-FDN'!L:L, MATCH(1, ('WIP-FDN'!B:B=B292)*1, 0)) = "", "", INDEX('WIP-FDN'!L:L, MATCH(1, ('WIP-FDN'!B:B=B292)*1, 0))), "")</f>
        <v/>
      </c>
      <c r="AD292" s="81" t="str" cm="1">
        <f t="array" ref="AD292">IFERROR(IF(INDEX('WIP-FDN'!M:M, MATCH(1, ('WIP-FDN'!B:B=B292)*1, 0)) = "", "", INDEX('WIP-FDN'!M:M, MATCH(1, ('WIP-FDN'!B:B=B292)*1, 0))), "")</f>
        <v/>
      </c>
      <c r="AE292" s="29" t="str">
        <f t="shared" si="18"/>
        <v/>
      </c>
      <c r="AF292" s="29" t="str">
        <f>IFERROR(INDEX('WIP-ERC'!E:E,MATCH(B292, 'WIP-ERC'!B:B,0)),"")</f>
        <v/>
      </c>
      <c r="AG292" s="85" t="str">
        <f>IFERROR(IF(INDEX('WIP-ERC'!G:G,MATCH(B292,'WIP-ERC'!B:B,0))="","",(INDEX('WIP-ERC'!G:G,MATCH(B292,'WIP-ERC'!B:B,0)))),"")</f>
        <v/>
      </c>
      <c r="AH292" s="85" t="str">
        <f>IFERROR(IF(INDEX('WIP-ERC'!H:H,MATCH(B292,'WIP-ERC'!B:B,0))="","",(INDEX('WIP-ERC'!H:H,MATCH(B292,'WIP-ERC'!B:B,0)))),"")</f>
        <v/>
      </c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50">
        <f t="shared" si="17"/>
        <v>0</v>
      </c>
      <c r="BE292" s="334"/>
      <c r="BF292" s="334"/>
      <c r="BG292" s="334"/>
      <c r="BI292" s="434"/>
    </row>
    <row r="293" spans="1:61" s="93" customFormat="1" ht="17.5" hidden="1" x14ac:dyDescent="0.35">
      <c r="A293" s="347"/>
      <c r="B293" s="30"/>
      <c r="C293" s="30"/>
      <c r="D293" s="56"/>
      <c r="E293" s="97"/>
      <c r="F293" s="97"/>
      <c r="G293" s="26" t="str">
        <f>IFERROR(INDEX('WIP-FDN'!$D$8:$D$279,MATCH('Master Sheet '!B293, 'WIP-FDN'!$B$8:$B$279,0)),"")</f>
        <v/>
      </c>
      <c r="H293" s="30"/>
      <c r="I293" s="34"/>
      <c r="J293" s="30"/>
      <c r="K293" s="30"/>
      <c r="L293" s="30"/>
      <c r="M293" s="26"/>
      <c r="N293" s="29"/>
      <c r="O293" s="85"/>
      <c r="P293" s="29"/>
      <c r="Q293" s="29"/>
      <c r="R293" s="85"/>
      <c r="S293" s="29"/>
      <c r="T293" s="29"/>
      <c r="U293" s="85"/>
      <c r="V293" s="34"/>
      <c r="W293" s="29" t="str">
        <f t="array" ref="W293">IF((Y293&lt;&gt;"")*(Z293=""), "WIP", IF((Y293&lt;&gt;"")*(Z293&lt;&gt;""), "Completed", ""))</f>
        <v/>
      </c>
      <c r="X293" s="29">
        <f t="array" ref="X293">IFERROR(INDEX('WIP-FDN'!E:E, MATCH(1, ('WIP-FDN'!B:B='Master Sheet '!B293)*1, 0)), "")</f>
        <v>0</v>
      </c>
      <c r="Y293" s="85" t="str">
        <f t="array" ref="Y293">IFERROR(IF(INDEX('WIP-FDN'!G:G, MATCH(1, ('WIP-FDN'!B:B=B293)*1, 0)) = "", "", INDEX('WIP-FDN'!G:G, MATCH(1, ('WIP-FDN'!B:B=B293)*1, 0))), "")</f>
        <v/>
      </c>
      <c r="Z293" s="85" t="str">
        <f t="array" ref="Z293">IFERROR(IF(INDEX('WIP-FDN'!H:H, MATCH(1, ('WIP-FDN'!B:B=B293)*1, 0)) = "", "", INDEX('WIP-FDN'!H:H, MATCH(1, ('WIP-FDN'!B:B=B293)*1, 0))), "")</f>
        <v/>
      </c>
      <c r="AA293" s="29" t="str">
        <f t="array" ref="AA293">IF((AC293&lt;&gt;"")*(AD293=""), "WIP", IF((AC293&lt;&gt;"")*(AD293&lt;&gt;""), "Completed", ""))</f>
        <v/>
      </c>
      <c r="AB293" s="9" cm="1">
        <f t="array" ref="AB293">IFERROR(INDEX('WIP-FDN'!N:N, MATCH(1, ('WIP-FDN'!B:B='Master Sheet '!B293)*1, 0)), "")</f>
        <v>0</v>
      </c>
      <c r="AC293" s="81" t="str" cm="1">
        <f t="array" ref="AC293">IFERROR(IF(INDEX('WIP-FDN'!L:L, MATCH(1, ('WIP-FDN'!B:B=B293)*1, 0)) = "", "", INDEX('WIP-FDN'!L:L, MATCH(1, ('WIP-FDN'!B:B=B293)*1, 0))), "")</f>
        <v/>
      </c>
      <c r="AD293" s="81" t="str" cm="1">
        <f t="array" ref="AD293">IFERROR(IF(INDEX('WIP-FDN'!M:M, MATCH(1, ('WIP-FDN'!B:B=B293)*1, 0)) = "", "", INDEX('WIP-FDN'!M:M, MATCH(1, ('WIP-FDN'!B:B=B293)*1, 0))), "")</f>
        <v/>
      </c>
      <c r="AE293" s="29" t="str">
        <f t="shared" si="18"/>
        <v/>
      </c>
      <c r="AF293" s="29" t="str">
        <f>IFERROR(INDEX('WIP-ERC'!E:E,MATCH(B293, 'WIP-ERC'!B:B,0)),"")</f>
        <v/>
      </c>
      <c r="AG293" s="85" t="str">
        <f>IFERROR(IF(INDEX('WIP-ERC'!G:G,MATCH(B293,'WIP-ERC'!B:B,0))="","",(INDEX('WIP-ERC'!G:G,MATCH(B293,'WIP-ERC'!B:B,0)))),"")</f>
        <v/>
      </c>
      <c r="AH293" s="85" t="str">
        <f>IFERROR(IF(INDEX('WIP-ERC'!H:H,MATCH(B293,'WIP-ERC'!B:B,0))="","",(INDEX('WIP-ERC'!H:H,MATCH(B293,'WIP-ERC'!B:B,0)))),"")</f>
        <v/>
      </c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50">
        <f t="shared" si="17"/>
        <v>0</v>
      </c>
      <c r="BE293" s="334"/>
      <c r="BF293" s="334"/>
      <c r="BG293" s="334"/>
      <c r="BI293" s="434"/>
    </row>
    <row r="294" spans="1:61" s="93" customFormat="1" ht="17.5" hidden="1" x14ac:dyDescent="0.35">
      <c r="A294" s="347"/>
      <c r="B294" s="30"/>
      <c r="C294" s="30"/>
      <c r="D294" s="56"/>
      <c r="E294" s="97"/>
      <c r="F294" s="97"/>
      <c r="G294" s="26" t="str">
        <f>IFERROR(INDEX('WIP-FDN'!$D$8:$D$279,MATCH('Master Sheet '!B294, 'WIP-FDN'!$B$8:$B$279,0)),"")</f>
        <v/>
      </c>
      <c r="H294" s="30"/>
      <c r="I294" s="348"/>
      <c r="J294" s="30"/>
      <c r="K294" s="30"/>
      <c r="L294" s="30"/>
      <c r="M294" s="26"/>
      <c r="N294" s="29"/>
      <c r="O294" s="85"/>
      <c r="P294" s="29"/>
      <c r="Q294" s="29"/>
      <c r="R294" s="85"/>
      <c r="S294" s="29"/>
      <c r="T294" s="29"/>
      <c r="U294" s="85"/>
      <c r="V294" s="34"/>
      <c r="W294" s="29" t="str">
        <f t="array" ref="W294">IF((Y294&lt;&gt;"")*(Z294=""), "WIP", IF((Y294&lt;&gt;"")*(Z294&lt;&gt;""), "Completed", ""))</f>
        <v/>
      </c>
      <c r="X294" s="29">
        <f t="array" ref="X294">IFERROR(INDEX('WIP-FDN'!E:E, MATCH(1, ('WIP-FDN'!B:B='Master Sheet '!B294)*1, 0)), "")</f>
        <v>0</v>
      </c>
      <c r="Y294" s="85" t="str">
        <f t="array" ref="Y294">IFERROR(IF(INDEX('WIP-FDN'!G:G, MATCH(1, ('WIP-FDN'!B:B=B294)*1, 0)) = "", "", INDEX('WIP-FDN'!G:G, MATCH(1, ('WIP-FDN'!B:B=B294)*1, 0))), "")</f>
        <v/>
      </c>
      <c r="Z294" s="85" t="str">
        <f t="array" ref="Z294">IFERROR(IF(INDEX('WIP-FDN'!H:H, MATCH(1, ('WIP-FDN'!B:B=B294)*1, 0)) = "", "", INDEX('WIP-FDN'!H:H, MATCH(1, ('WIP-FDN'!B:B=B294)*1, 0))), "")</f>
        <v/>
      </c>
      <c r="AA294" s="29" t="str">
        <f t="array" ref="AA294">IF((AC294&lt;&gt;"")*(AD294=""), "WIP", IF((AC294&lt;&gt;"")*(AD294&lt;&gt;""), "Completed", ""))</f>
        <v/>
      </c>
      <c r="AB294" s="9" cm="1">
        <f t="array" ref="AB294">IFERROR(INDEX('WIP-FDN'!N:N, MATCH(1, ('WIP-FDN'!B:B='Master Sheet '!B294)*1, 0)), "")</f>
        <v>0</v>
      </c>
      <c r="AC294" s="81" t="str" cm="1">
        <f t="array" ref="AC294">IFERROR(IF(INDEX('WIP-FDN'!L:L, MATCH(1, ('WIP-FDN'!B:B=B294)*1, 0)) = "", "", INDEX('WIP-FDN'!L:L, MATCH(1, ('WIP-FDN'!B:B=B294)*1, 0))), "")</f>
        <v/>
      </c>
      <c r="AD294" s="81" t="str" cm="1">
        <f t="array" ref="AD294">IFERROR(IF(INDEX('WIP-FDN'!M:M, MATCH(1, ('WIP-FDN'!B:B=B294)*1, 0)) = "", "", INDEX('WIP-FDN'!M:M, MATCH(1, ('WIP-FDN'!B:B=B294)*1, 0))), "")</f>
        <v/>
      </c>
      <c r="AE294" s="29" t="str">
        <f t="shared" si="18"/>
        <v/>
      </c>
      <c r="AF294" s="29" t="str">
        <f>IFERROR(INDEX('WIP-ERC'!E:E,MATCH(B294, 'WIP-ERC'!B:B,0)),"")</f>
        <v/>
      </c>
      <c r="AG294" s="85" t="str">
        <f>IFERROR(IF(INDEX('WIP-ERC'!G:G,MATCH(B294,'WIP-ERC'!B:B,0))="","",(INDEX('WIP-ERC'!G:G,MATCH(B294,'WIP-ERC'!B:B,0)))),"")</f>
        <v/>
      </c>
      <c r="AH294" s="85" t="str">
        <f>IFERROR(IF(INDEX('WIP-ERC'!H:H,MATCH(B294,'WIP-ERC'!B:B,0))="","",(INDEX('WIP-ERC'!H:H,MATCH(B294,'WIP-ERC'!B:B,0)))),"")</f>
        <v/>
      </c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50">
        <f t="shared" si="17"/>
        <v>0</v>
      </c>
      <c r="BE294" s="334"/>
      <c r="BF294" s="334"/>
      <c r="BG294" s="334"/>
      <c r="BI294" s="434"/>
    </row>
    <row r="295" spans="1:61" s="93" customFormat="1" ht="17.5" hidden="1" x14ac:dyDescent="0.35">
      <c r="A295" s="347"/>
      <c r="B295" s="30"/>
      <c r="C295" s="30"/>
      <c r="D295" s="56"/>
      <c r="E295" s="97"/>
      <c r="F295" s="97"/>
      <c r="G295" s="26" t="str">
        <f>IFERROR(INDEX('WIP-FDN'!$D$8:$D$279,MATCH('Master Sheet '!B295, 'WIP-FDN'!$B$8:$B$279,0)),"")</f>
        <v/>
      </c>
      <c r="H295" s="30"/>
      <c r="I295" s="348"/>
      <c r="J295" s="30"/>
      <c r="K295" s="30"/>
      <c r="L295" s="30"/>
      <c r="M295" s="26"/>
      <c r="N295" s="29"/>
      <c r="O295" s="85"/>
      <c r="P295" s="29"/>
      <c r="Q295" s="29"/>
      <c r="R295" s="85"/>
      <c r="S295" s="29"/>
      <c r="T295" s="29"/>
      <c r="U295" s="85"/>
      <c r="V295" s="34"/>
      <c r="W295" s="29" t="str">
        <f t="array" ref="W295">IF((Y295&lt;&gt;"")*(Z295=""), "WIP", IF((Y295&lt;&gt;"")*(Z295&lt;&gt;""), "Completed", ""))</f>
        <v/>
      </c>
      <c r="X295" s="29">
        <f t="array" ref="X295">IFERROR(INDEX('WIP-FDN'!E:E, MATCH(1, ('WIP-FDN'!B:B='Master Sheet '!B295)*1, 0)), "")</f>
        <v>0</v>
      </c>
      <c r="Y295" s="85" t="str">
        <f t="array" ref="Y295">IFERROR(IF(INDEX('WIP-FDN'!G:G, MATCH(1, ('WIP-FDN'!B:B=B295)*1, 0)) = "", "", INDEX('WIP-FDN'!G:G, MATCH(1, ('WIP-FDN'!B:B=B295)*1, 0))), "")</f>
        <v/>
      </c>
      <c r="Z295" s="85" t="str">
        <f t="array" ref="Z295">IFERROR(IF(INDEX('WIP-FDN'!H:H, MATCH(1, ('WIP-FDN'!B:B=B295)*1, 0)) = "", "", INDEX('WIP-FDN'!H:H, MATCH(1, ('WIP-FDN'!B:B=B295)*1, 0))), "")</f>
        <v/>
      </c>
      <c r="AA295" s="29" t="str">
        <f t="array" ref="AA295">IF((AC295&lt;&gt;"")*(AD295=""), "WIP", IF((AC295&lt;&gt;"")*(AD295&lt;&gt;""), "Completed", ""))</f>
        <v/>
      </c>
      <c r="AB295" s="9" cm="1">
        <f t="array" ref="AB295">IFERROR(INDEX('WIP-FDN'!N:N, MATCH(1, ('WIP-FDN'!B:B='Master Sheet '!B295)*1, 0)), "")</f>
        <v>0</v>
      </c>
      <c r="AC295" s="81" t="str" cm="1">
        <f t="array" ref="AC295">IFERROR(IF(INDEX('WIP-FDN'!L:L, MATCH(1, ('WIP-FDN'!B:B=B295)*1, 0)) = "", "", INDEX('WIP-FDN'!L:L, MATCH(1, ('WIP-FDN'!B:B=B295)*1, 0))), "")</f>
        <v/>
      </c>
      <c r="AD295" s="81" t="str" cm="1">
        <f t="array" ref="AD295">IFERROR(IF(INDEX('WIP-FDN'!M:M, MATCH(1, ('WIP-FDN'!B:B=B295)*1, 0)) = "", "", INDEX('WIP-FDN'!M:M, MATCH(1, ('WIP-FDN'!B:B=B295)*1, 0))), "")</f>
        <v/>
      </c>
      <c r="AE295" s="29" t="str">
        <f t="shared" si="18"/>
        <v/>
      </c>
      <c r="AF295" s="29" t="str">
        <f>IFERROR(INDEX('WIP-ERC'!E:E,MATCH(B295, 'WIP-ERC'!B:B,0)),"")</f>
        <v/>
      </c>
      <c r="AG295" s="85" t="str">
        <f>IFERROR(IF(INDEX('WIP-ERC'!G:G,MATCH(B295,'WIP-ERC'!B:B,0))="","",(INDEX('WIP-ERC'!G:G,MATCH(B295,'WIP-ERC'!B:B,0)))),"")</f>
        <v/>
      </c>
      <c r="AH295" s="85" t="str">
        <f>IFERROR(IF(INDEX('WIP-ERC'!H:H,MATCH(B295,'WIP-ERC'!B:B,0))="","",(INDEX('WIP-ERC'!H:H,MATCH(B295,'WIP-ERC'!B:B,0)))),"")</f>
        <v/>
      </c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50">
        <f t="shared" si="17"/>
        <v>0</v>
      </c>
      <c r="BE295" s="334"/>
      <c r="BF295" s="334"/>
      <c r="BG295" s="334"/>
      <c r="BI295" s="434"/>
    </row>
    <row r="296" spans="1:61" s="93" customFormat="1" ht="17.5" hidden="1" x14ac:dyDescent="0.35">
      <c r="A296" s="347"/>
      <c r="B296" s="30"/>
      <c r="C296" s="30"/>
      <c r="D296" s="56"/>
      <c r="E296" s="97"/>
      <c r="F296" s="97"/>
      <c r="G296" s="26" t="str">
        <f>IFERROR(INDEX('WIP-FDN'!$D$8:$D$279,MATCH('Master Sheet '!B296, 'WIP-FDN'!$B$8:$B$279,0)),"")</f>
        <v/>
      </c>
      <c r="H296" s="30"/>
      <c r="I296" s="348"/>
      <c r="J296" s="30"/>
      <c r="K296" s="30"/>
      <c r="L296" s="30"/>
      <c r="M296" s="26"/>
      <c r="N296" s="29"/>
      <c r="O296" s="85"/>
      <c r="P296" s="29"/>
      <c r="Q296" s="29"/>
      <c r="R296" s="85"/>
      <c r="S296" s="29"/>
      <c r="T296" s="29"/>
      <c r="U296" s="85"/>
      <c r="V296" s="34"/>
      <c r="W296" s="29" t="str">
        <f t="array" ref="W296">IF((Y296&lt;&gt;"")*(Z296=""), "WIP", IF((Y296&lt;&gt;"")*(Z296&lt;&gt;""), "Completed", ""))</f>
        <v/>
      </c>
      <c r="X296" s="29">
        <f t="array" ref="X296">IFERROR(INDEX('WIP-FDN'!E:E, MATCH(1, ('WIP-FDN'!B:B='Master Sheet '!B296)*1, 0)), "")</f>
        <v>0</v>
      </c>
      <c r="Y296" s="85" t="str">
        <f t="array" ref="Y296">IFERROR(IF(INDEX('WIP-FDN'!G:G, MATCH(1, ('WIP-FDN'!B:B=B296)*1, 0)) = "", "", INDEX('WIP-FDN'!G:G, MATCH(1, ('WIP-FDN'!B:B=B296)*1, 0))), "")</f>
        <v/>
      </c>
      <c r="Z296" s="85" t="str">
        <f t="array" ref="Z296">IFERROR(IF(INDEX('WIP-FDN'!H:H, MATCH(1, ('WIP-FDN'!B:B=B296)*1, 0)) = "", "", INDEX('WIP-FDN'!H:H, MATCH(1, ('WIP-FDN'!B:B=B296)*1, 0))), "")</f>
        <v/>
      </c>
      <c r="AA296" s="29" t="str">
        <f t="array" ref="AA296">IF((AC296&lt;&gt;"")*(AD296=""), "WIP", IF((AC296&lt;&gt;"")*(AD296&lt;&gt;""), "Completed", ""))</f>
        <v/>
      </c>
      <c r="AB296" s="9" cm="1">
        <f t="array" ref="AB296">IFERROR(INDEX('WIP-FDN'!N:N, MATCH(1, ('WIP-FDN'!B:B='Master Sheet '!B296)*1, 0)), "")</f>
        <v>0</v>
      </c>
      <c r="AC296" s="81" t="str" cm="1">
        <f t="array" ref="AC296">IFERROR(IF(INDEX('WIP-FDN'!L:L, MATCH(1, ('WIP-FDN'!B:B=B296)*1, 0)) = "", "", INDEX('WIP-FDN'!L:L, MATCH(1, ('WIP-FDN'!B:B=B296)*1, 0))), "")</f>
        <v/>
      </c>
      <c r="AD296" s="81" t="str" cm="1">
        <f t="array" ref="AD296">IFERROR(IF(INDEX('WIP-FDN'!M:M, MATCH(1, ('WIP-FDN'!B:B=B296)*1, 0)) = "", "", INDEX('WIP-FDN'!M:M, MATCH(1, ('WIP-FDN'!B:B=B296)*1, 0))), "")</f>
        <v/>
      </c>
      <c r="AE296" s="29" t="str">
        <f t="shared" si="18"/>
        <v/>
      </c>
      <c r="AF296" s="29" t="str">
        <f>IFERROR(INDEX('WIP-ERC'!E:E,MATCH(B296, 'WIP-ERC'!B:B,0)),"")</f>
        <v/>
      </c>
      <c r="AG296" s="85" t="str">
        <f>IFERROR(IF(INDEX('WIP-ERC'!G:G,MATCH(B296,'WIP-ERC'!B:B,0))="","",(INDEX('WIP-ERC'!G:G,MATCH(B296,'WIP-ERC'!B:B,0)))),"")</f>
        <v/>
      </c>
      <c r="AH296" s="85" t="str">
        <f>IFERROR(IF(INDEX('WIP-ERC'!H:H,MATCH(B296,'WIP-ERC'!B:B,0))="","",(INDEX('WIP-ERC'!H:H,MATCH(B296,'WIP-ERC'!B:B,0)))),"")</f>
        <v/>
      </c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50">
        <f t="shared" si="17"/>
        <v>0</v>
      </c>
      <c r="BE296" s="334"/>
      <c r="BF296" s="334"/>
      <c r="BG296" s="334"/>
      <c r="BI296" s="434"/>
    </row>
    <row r="297" spans="1:61" s="93" customFormat="1" ht="17.5" hidden="1" x14ac:dyDescent="0.35">
      <c r="A297" s="347"/>
      <c r="B297" s="30"/>
      <c r="C297" s="30"/>
      <c r="D297" s="56"/>
      <c r="E297" s="97"/>
      <c r="F297" s="97"/>
      <c r="G297" s="26" t="str">
        <f>IFERROR(INDEX('WIP-FDN'!$D$8:$D$279,MATCH('Master Sheet '!B297, 'WIP-FDN'!$B$8:$B$279,0)),"")</f>
        <v/>
      </c>
      <c r="H297" s="30"/>
      <c r="I297" s="34"/>
      <c r="J297" s="30"/>
      <c r="K297" s="30"/>
      <c r="L297" s="30"/>
      <c r="M297" s="26"/>
      <c r="N297" s="29"/>
      <c r="O297" s="85"/>
      <c r="P297" s="29"/>
      <c r="Q297" s="29"/>
      <c r="R297" s="85"/>
      <c r="S297" s="29"/>
      <c r="T297" s="29"/>
      <c r="U297" s="85"/>
      <c r="V297" s="34"/>
      <c r="W297" s="29" t="str">
        <f t="array" ref="W297">IF((Y297&lt;&gt;"")*(Z297=""), "WIP", IF((Y297&lt;&gt;"")*(Z297&lt;&gt;""), "Completed", ""))</f>
        <v/>
      </c>
      <c r="X297" s="29">
        <f t="array" ref="X297">IFERROR(INDEX('WIP-FDN'!E:E, MATCH(1, ('WIP-FDN'!B:B='Master Sheet '!B297)*1, 0)), "")</f>
        <v>0</v>
      </c>
      <c r="Y297" s="85" t="str">
        <f t="array" ref="Y297">IFERROR(IF(INDEX('WIP-FDN'!G:G, MATCH(1, ('WIP-FDN'!B:B=B297)*1, 0)) = "", "", INDEX('WIP-FDN'!G:G, MATCH(1, ('WIP-FDN'!B:B=B297)*1, 0))), "")</f>
        <v/>
      </c>
      <c r="Z297" s="85" t="str">
        <f t="array" ref="Z297">IFERROR(IF(INDEX('WIP-FDN'!H:H, MATCH(1, ('WIP-FDN'!B:B=B297)*1, 0)) = "", "", INDEX('WIP-FDN'!H:H, MATCH(1, ('WIP-FDN'!B:B=B297)*1, 0))), "")</f>
        <v/>
      </c>
      <c r="AA297" s="29" t="str">
        <f t="array" ref="AA297">IF((AC297&lt;&gt;"")*(AD297=""), "WIP", IF((AC297&lt;&gt;"")*(AD297&lt;&gt;""), "Completed", ""))</f>
        <v/>
      </c>
      <c r="AB297" s="9" cm="1">
        <f t="array" ref="AB297">IFERROR(INDEX('WIP-FDN'!N:N, MATCH(1, ('WIP-FDN'!B:B='Master Sheet '!B297)*1, 0)), "")</f>
        <v>0</v>
      </c>
      <c r="AC297" s="81" t="str" cm="1">
        <f t="array" ref="AC297">IFERROR(IF(INDEX('WIP-FDN'!L:L, MATCH(1, ('WIP-FDN'!B:B=B297)*1, 0)) = "", "", INDEX('WIP-FDN'!L:L, MATCH(1, ('WIP-FDN'!B:B=B297)*1, 0))), "")</f>
        <v/>
      </c>
      <c r="AD297" s="81" t="str" cm="1">
        <f t="array" ref="AD297">IFERROR(IF(INDEX('WIP-FDN'!M:M, MATCH(1, ('WIP-FDN'!B:B=B297)*1, 0)) = "", "", INDEX('WIP-FDN'!M:M, MATCH(1, ('WIP-FDN'!B:B=B297)*1, 0))), "")</f>
        <v/>
      </c>
      <c r="AE297" s="29" t="str">
        <f t="shared" si="18"/>
        <v/>
      </c>
      <c r="AF297" s="29" t="str">
        <f>IFERROR(INDEX('WIP-ERC'!E:E,MATCH(B297, 'WIP-ERC'!B:B,0)),"")</f>
        <v/>
      </c>
      <c r="AG297" s="85" t="str">
        <f>IFERROR(IF(INDEX('WIP-ERC'!G:G,MATCH(B297,'WIP-ERC'!B:B,0))="","",(INDEX('WIP-ERC'!G:G,MATCH(B297,'WIP-ERC'!B:B,0)))),"")</f>
        <v/>
      </c>
      <c r="AH297" s="85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50">
        <f t="shared" si="17"/>
        <v>0</v>
      </c>
      <c r="BE297" s="334"/>
      <c r="BF297" s="334"/>
      <c r="BG297" s="334"/>
      <c r="BI297" s="434"/>
    </row>
    <row r="298" spans="1:61" s="93" customFormat="1" ht="17.5" hidden="1" x14ac:dyDescent="0.35">
      <c r="A298" s="347"/>
      <c r="B298" s="30"/>
      <c r="C298" s="30"/>
      <c r="D298" s="56"/>
      <c r="E298" s="97"/>
      <c r="F298" s="97"/>
      <c r="G298" s="26" t="str">
        <f>IFERROR(INDEX('WIP-FDN'!$D$8:$D$279,MATCH('Master Sheet '!B298, 'WIP-FDN'!$B$8:$B$279,0)),"")</f>
        <v/>
      </c>
      <c r="H298" s="30"/>
      <c r="I298" s="34"/>
      <c r="J298" s="30"/>
      <c r="K298" s="30"/>
      <c r="L298" s="30"/>
      <c r="M298" s="26"/>
      <c r="N298" s="29"/>
      <c r="O298" s="85"/>
      <c r="P298" s="29"/>
      <c r="Q298" s="29"/>
      <c r="R298" s="85"/>
      <c r="S298" s="29"/>
      <c r="T298" s="29"/>
      <c r="U298" s="85"/>
      <c r="V298" s="34"/>
      <c r="W298" s="29" t="str">
        <f t="array" ref="W298">IF((Y298&lt;&gt;"")*(Z298=""), "WIP", IF((Y298&lt;&gt;"")*(Z298&lt;&gt;""), "Completed", ""))</f>
        <v/>
      </c>
      <c r="X298" s="29">
        <f t="array" ref="X298">IFERROR(INDEX('WIP-FDN'!E:E, MATCH(1, ('WIP-FDN'!B:B='Master Sheet '!B298)*1, 0)), "")</f>
        <v>0</v>
      </c>
      <c r="Y298" s="85" t="str">
        <f t="array" ref="Y298">IFERROR(IF(INDEX('WIP-FDN'!G:G, MATCH(1, ('WIP-FDN'!B:B=B298)*1, 0)) = "", "", INDEX('WIP-FDN'!G:G, MATCH(1, ('WIP-FDN'!B:B=B298)*1, 0))), "")</f>
        <v/>
      </c>
      <c r="Z298" s="85" t="str">
        <f t="array" ref="Z298">IFERROR(IF(INDEX('WIP-FDN'!H:H, MATCH(1, ('WIP-FDN'!B:B=B298)*1, 0)) = "", "", INDEX('WIP-FDN'!H:H, MATCH(1, ('WIP-FDN'!B:B=B298)*1, 0))), "")</f>
        <v/>
      </c>
      <c r="AA298" s="29" t="str">
        <f t="array" ref="AA298">IF((AC298&lt;&gt;"")*(AD298=""), "WIP", IF((AC298&lt;&gt;"")*(AD298&lt;&gt;""), "Completed", ""))</f>
        <v/>
      </c>
      <c r="AB298" s="9" cm="1">
        <f t="array" ref="AB298">IFERROR(INDEX('WIP-FDN'!N:N, MATCH(1, ('WIP-FDN'!B:B='Master Sheet '!B298)*1, 0)), "")</f>
        <v>0</v>
      </c>
      <c r="AC298" s="81" t="str" cm="1">
        <f t="array" ref="AC298">IFERROR(IF(INDEX('WIP-FDN'!L:L, MATCH(1, ('WIP-FDN'!B:B=B298)*1, 0)) = "", "", INDEX('WIP-FDN'!L:L, MATCH(1, ('WIP-FDN'!B:B=B298)*1, 0))), "")</f>
        <v/>
      </c>
      <c r="AD298" s="81" t="str" cm="1">
        <f t="array" ref="AD298">IFERROR(IF(INDEX('WIP-FDN'!M:M, MATCH(1, ('WIP-FDN'!B:B=B298)*1, 0)) = "", "", INDEX('WIP-FDN'!M:M, MATCH(1, ('WIP-FDN'!B:B=B298)*1, 0))), "")</f>
        <v/>
      </c>
      <c r="AE298" s="29" t="str">
        <f t="shared" si="18"/>
        <v/>
      </c>
      <c r="AF298" s="29" t="str">
        <f>IFERROR(INDEX('WIP-ERC'!E:E,MATCH(B298, 'WIP-ERC'!B:B,0)),"")</f>
        <v/>
      </c>
      <c r="AG298" s="85" t="str">
        <f>IFERROR(IF(INDEX('WIP-ERC'!G:G,MATCH(B298,'WIP-ERC'!B:B,0))="","",(INDEX('WIP-ERC'!G:G,MATCH(B298,'WIP-ERC'!B:B,0)))),"")</f>
        <v/>
      </c>
      <c r="AH298" s="85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50">
        <f t="shared" si="17"/>
        <v>0</v>
      </c>
      <c r="BE298" s="334"/>
      <c r="BF298" s="334"/>
      <c r="BG298" s="334"/>
      <c r="BI298" s="434"/>
    </row>
    <row r="299" spans="1:61" s="93" customFormat="1" ht="17.5" hidden="1" x14ac:dyDescent="0.35">
      <c r="A299" s="347"/>
      <c r="B299" s="30"/>
      <c r="C299" s="30"/>
      <c r="D299" s="56"/>
      <c r="E299" s="97"/>
      <c r="F299" s="97"/>
      <c r="G299" s="26" t="str">
        <f>IFERROR(INDEX('WIP-FDN'!$D$8:$D$279,MATCH('Master Sheet '!B299, 'WIP-FDN'!$B$8:$B$279,0)),"")</f>
        <v/>
      </c>
      <c r="H299" s="30"/>
      <c r="I299" s="34"/>
      <c r="J299" s="30"/>
      <c r="K299" s="30"/>
      <c r="L299" s="30"/>
      <c r="M299" s="26"/>
      <c r="N299" s="29"/>
      <c r="O299" s="85"/>
      <c r="P299" s="29"/>
      <c r="Q299" s="29"/>
      <c r="R299" s="85"/>
      <c r="S299" s="29"/>
      <c r="T299" s="29"/>
      <c r="U299" s="85"/>
      <c r="V299" s="34"/>
      <c r="W299" s="29" t="str">
        <f t="array" ref="W299">IF((Y299&lt;&gt;"")*(Z299=""), "WIP", IF((Y299&lt;&gt;"")*(Z299&lt;&gt;""), "Completed", ""))</f>
        <v/>
      </c>
      <c r="X299" s="29">
        <f t="array" ref="X299">IFERROR(INDEX('WIP-FDN'!E:E, MATCH(1, ('WIP-FDN'!B:B='Master Sheet '!B299)*1, 0)), "")</f>
        <v>0</v>
      </c>
      <c r="Y299" s="85" t="str">
        <f t="array" ref="Y299">IFERROR(IF(INDEX('WIP-FDN'!G:G, MATCH(1, ('WIP-FDN'!B:B=B299)*1, 0)) = "", "", INDEX('WIP-FDN'!G:G, MATCH(1, ('WIP-FDN'!B:B=B299)*1, 0))), "")</f>
        <v/>
      </c>
      <c r="Z299" s="85" t="str">
        <f t="array" ref="Z299">IFERROR(IF(INDEX('WIP-FDN'!H:H, MATCH(1, ('WIP-FDN'!B:B=B299)*1, 0)) = "", "", INDEX('WIP-FDN'!H:H, MATCH(1, ('WIP-FDN'!B:B=B299)*1, 0))), "")</f>
        <v/>
      </c>
      <c r="AA299" s="29" t="str">
        <f t="array" ref="AA299">IF((AC299&lt;&gt;"")*(AD299=""), "WIP", IF((AC299&lt;&gt;"")*(AD299&lt;&gt;""), "Completed", ""))</f>
        <v/>
      </c>
      <c r="AB299" s="9" cm="1">
        <f t="array" ref="AB299">IFERROR(INDEX('WIP-FDN'!N:N, MATCH(1, ('WIP-FDN'!B:B='Master Sheet '!B299)*1, 0)), "")</f>
        <v>0</v>
      </c>
      <c r="AC299" s="81" t="str" cm="1">
        <f t="array" ref="AC299">IFERROR(IF(INDEX('WIP-FDN'!L:L, MATCH(1, ('WIP-FDN'!B:B=B299)*1, 0)) = "", "", INDEX('WIP-FDN'!L:L, MATCH(1, ('WIP-FDN'!B:B=B299)*1, 0))), "")</f>
        <v/>
      </c>
      <c r="AD299" s="81" t="str" cm="1">
        <f t="array" ref="AD299">IFERROR(IF(INDEX('WIP-FDN'!M:M, MATCH(1, ('WIP-FDN'!B:B=B299)*1, 0)) = "", "", INDEX('WIP-FDN'!M:M, MATCH(1, ('WIP-FDN'!B:B=B299)*1, 0))), "")</f>
        <v/>
      </c>
      <c r="AE299" s="29" t="str">
        <f t="shared" si="18"/>
        <v/>
      </c>
      <c r="AF299" s="29" t="str">
        <f>IFERROR(INDEX('WIP-ERC'!E:E,MATCH(B299, 'WIP-ERC'!B:B,0)),"")</f>
        <v/>
      </c>
      <c r="AG299" s="85" t="str">
        <f>IFERROR(IF(INDEX('WIP-ERC'!G:G,MATCH(B299,'WIP-ERC'!B:B,0))="","",(INDEX('WIP-ERC'!G:G,MATCH(B299,'WIP-ERC'!B:B,0)))),"")</f>
        <v/>
      </c>
      <c r="AH299" s="85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50">
        <f t="shared" si="17"/>
        <v>0</v>
      </c>
      <c r="BE299" s="334"/>
      <c r="BF299" s="334"/>
      <c r="BG299" s="334"/>
      <c r="BI299" s="434"/>
    </row>
    <row r="300" spans="1:61" s="93" customFormat="1" ht="17.5" hidden="1" x14ac:dyDescent="0.35">
      <c r="A300" s="347"/>
      <c r="B300" s="30"/>
      <c r="C300" s="30"/>
      <c r="D300" s="56"/>
      <c r="E300" s="97"/>
      <c r="F300" s="97"/>
      <c r="G300" s="26" t="str">
        <f>IFERROR(INDEX('WIP-FDN'!$D$8:$D$279,MATCH('Master Sheet '!B300, 'WIP-FDN'!$B$8:$B$279,0)),"")</f>
        <v/>
      </c>
      <c r="H300" s="30"/>
      <c r="I300" s="34"/>
      <c r="J300" s="30"/>
      <c r="K300" s="30"/>
      <c r="L300" s="30"/>
      <c r="M300" s="26"/>
      <c r="N300" s="29"/>
      <c r="O300" s="85"/>
      <c r="P300" s="29"/>
      <c r="Q300" s="29"/>
      <c r="R300" s="85"/>
      <c r="S300" s="29"/>
      <c r="T300" s="29"/>
      <c r="U300" s="85"/>
      <c r="V300" s="34"/>
      <c r="W300" s="29" t="str">
        <f t="array" ref="W300">IF((Y300&lt;&gt;"")*(Z300=""), "WIP", IF((Y300&lt;&gt;"")*(Z300&lt;&gt;""), "Completed", ""))</f>
        <v/>
      </c>
      <c r="X300" s="29">
        <f t="array" ref="X300">IFERROR(INDEX('WIP-FDN'!E:E, MATCH(1, ('WIP-FDN'!B:B='Master Sheet '!B300)*1, 0)), "")</f>
        <v>0</v>
      </c>
      <c r="Y300" s="85" t="str">
        <f t="array" ref="Y300">IFERROR(IF(INDEX('WIP-FDN'!G:G, MATCH(1, ('WIP-FDN'!B:B=B300)*1, 0)) = "", "", INDEX('WIP-FDN'!G:G, MATCH(1, ('WIP-FDN'!B:B=B300)*1, 0))), "")</f>
        <v/>
      </c>
      <c r="Z300" s="85" t="str">
        <f t="array" ref="Z300">IFERROR(IF(INDEX('WIP-FDN'!H:H, MATCH(1, ('WIP-FDN'!B:B=B300)*1, 0)) = "", "", INDEX('WIP-FDN'!H:H, MATCH(1, ('WIP-FDN'!B:B=B300)*1, 0))), "")</f>
        <v/>
      </c>
      <c r="AA300" s="29" t="str">
        <f t="array" ref="AA300">IF((AC300&lt;&gt;"")*(AD300=""), "WIP", IF((AC300&lt;&gt;"")*(AD300&lt;&gt;""), "Completed", ""))</f>
        <v/>
      </c>
      <c r="AB300" s="9" cm="1">
        <f t="array" ref="AB300">IFERROR(INDEX('WIP-FDN'!N:N, MATCH(1, ('WIP-FDN'!B:B='Master Sheet '!B300)*1, 0)), "")</f>
        <v>0</v>
      </c>
      <c r="AC300" s="81" t="str" cm="1">
        <f t="array" ref="AC300">IFERROR(IF(INDEX('WIP-FDN'!L:L, MATCH(1, ('WIP-FDN'!B:B=B300)*1, 0)) = "", "", INDEX('WIP-FDN'!L:L, MATCH(1, ('WIP-FDN'!B:B=B300)*1, 0))), "")</f>
        <v/>
      </c>
      <c r="AD300" s="81" t="str" cm="1">
        <f t="array" ref="AD300">IFERROR(IF(INDEX('WIP-FDN'!M:M, MATCH(1, ('WIP-FDN'!B:B=B300)*1, 0)) = "", "", INDEX('WIP-FDN'!M:M, MATCH(1, ('WIP-FDN'!B:B=B300)*1, 0))), "")</f>
        <v/>
      </c>
      <c r="AE300" s="29" t="str">
        <f t="shared" si="18"/>
        <v/>
      </c>
      <c r="AF300" s="29" t="str">
        <f>IFERROR(INDEX('WIP-ERC'!E:E,MATCH(B300, 'WIP-ERC'!B:B,0)),"")</f>
        <v/>
      </c>
      <c r="AG300" s="85" t="str">
        <f>IFERROR(IF(INDEX('WIP-ERC'!G:G,MATCH(B300,'WIP-ERC'!B:B,0))="","",(INDEX('WIP-ERC'!G:G,MATCH(B300,'WIP-ERC'!B:B,0)))),"")</f>
        <v/>
      </c>
      <c r="AH300" s="85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50">
        <f t="shared" si="17"/>
        <v>0</v>
      </c>
      <c r="BE300" s="334"/>
      <c r="BF300" s="334"/>
      <c r="BG300" s="334"/>
      <c r="BI300" s="434"/>
    </row>
    <row r="301" spans="1:61" s="93" customFormat="1" ht="17.5" hidden="1" x14ac:dyDescent="0.35">
      <c r="A301" s="347"/>
      <c r="B301" s="30"/>
      <c r="C301" s="30"/>
      <c r="D301" s="56"/>
      <c r="E301" s="97"/>
      <c r="F301" s="97"/>
      <c r="G301" s="26" t="str">
        <f>IFERROR(INDEX('WIP-FDN'!$D$8:$D$279,MATCH('Master Sheet '!B301, 'WIP-FDN'!$B$8:$B$279,0)),"")</f>
        <v/>
      </c>
      <c r="H301" s="30"/>
      <c r="I301" s="34"/>
      <c r="J301" s="30"/>
      <c r="K301" s="30"/>
      <c r="L301" s="30"/>
      <c r="M301" s="26"/>
      <c r="N301" s="29"/>
      <c r="O301" s="85"/>
      <c r="P301" s="29"/>
      <c r="Q301" s="29"/>
      <c r="R301" s="85"/>
      <c r="S301" s="29"/>
      <c r="T301" s="29"/>
      <c r="U301" s="85"/>
      <c r="V301" s="34"/>
      <c r="W301" s="29" t="str">
        <f t="array" ref="W301">IF((Y301&lt;&gt;"")*(Z301=""), "WIP", IF((Y301&lt;&gt;"")*(Z301&lt;&gt;""), "Completed", ""))</f>
        <v/>
      </c>
      <c r="X301" s="29">
        <f t="array" ref="X301">IFERROR(INDEX('WIP-FDN'!E:E, MATCH(1, ('WIP-FDN'!B:B='Master Sheet '!B301)*1, 0)), "")</f>
        <v>0</v>
      </c>
      <c r="Y301" s="85" t="str">
        <f t="array" ref="Y301">IFERROR(IF(INDEX('WIP-FDN'!G:G, MATCH(1, ('WIP-FDN'!B:B=B301)*1, 0)) = "", "", INDEX('WIP-FDN'!G:G, MATCH(1, ('WIP-FDN'!B:B=B301)*1, 0))), "")</f>
        <v/>
      </c>
      <c r="Z301" s="85" t="str">
        <f t="array" ref="Z301">IFERROR(IF(INDEX('WIP-FDN'!H:H, MATCH(1, ('WIP-FDN'!B:B=B301)*1, 0)) = "", "", INDEX('WIP-FDN'!H:H, MATCH(1, ('WIP-FDN'!B:B=B301)*1, 0))), "")</f>
        <v/>
      </c>
      <c r="AA301" s="29" t="str">
        <f t="array" ref="AA301">IF((AC301&lt;&gt;"")*(AD301=""), "WIP", IF((AC301&lt;&gt;"")*(AD301&lt;&gt;""), "Completed", ""))</f>
        <v/>
      </c>
      <c r="AB301" s="9" cm="1">
        <f t="array" ref="AB301">IFERROR(INDEX('WIP-FDN'!N:N, MATCH(1, ('WIP-FDN'!B:B='Master Sheet '!B301)*1, 0)), "")</f>
        <v>0</v>
      </c>
      <c r="AC301" s="81" t="str" cm="1">
        <f t="array" ref="AC301">IFERROR(IF(INDEX('WIP-FDN'!L:L, MATCH(1, ('WIP-FDN'!B:B=B301)*1, 0)) = "", "", INDEX('WIP-FDN'!L:L, MATCH(1, ('WIP-FDN'!B:B=B301)*1, 0))), "")</f>
        <v/>
      </c>
      <c r="AD301" s="81" t="str" cm="1">
        <f t="array" ref="AD301">IFERROR(IF(INDEX('WIP-FDN'!M:M, MATCH(1, ('WIP-FDN'!B:B=B301)*1, 0)) = "", "", INDEX('WIP-FDN'!M:M, MATCH(1, ('WIP-FDN'!B:B=B301)*1, 0))), "")</f>
        <v/>
      </c>
      <c r="AE301" s="29" t="str">
        <f t="shared" si="18"/>
        <v/>
      </c>
      <c r="AF301" s="29" t="str">
        <f>IFERROR(INDEX('WIP-ERC'!E:E,MATCH(B301, 'WIP-ERC'!B:B,0)),"")</f>
        <v/>
      </c>
      <c r="AG301" s="85" t="str">
        <f>IFERROR(IF(INDEX('WIP-ERC'!G:G,MATCH(B301,'WIP-ERC'!B:B,0))="","",(INDEX('WIP-ERC'!G:G,MATCH(B301,'WIP-ERC'!B:B,0)))),"")</f>
        <v/>
      </c>
      <c r="AH301" s="85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50">
        <f t="shared" si="17"/>
        <v>0</v>
      </c>
      <c r="BE301" s="334"/>
      <c r="BF301" s="334"/>
      <c r="BG301" s="334"/>
      <c r="BI301" s="434"/>
    </row>
    <row r="302" spans="1:61" s="93" customFormat="1" ht="17.5" hidden="1" x14ac:dyDescent="0.35">
      <c r="A302" s="347"/>
      <c r="B302" s="30"/>
      <c r="C302" s="30"/>
      <c r="D302" s="56"/>
      <c r="E302" s="97"/>
      <c r="F302" s="97"/>
      <c r="G302" s="26" t="str">
        <f>IFERROR(INDEX('WIP-FDN'!$D$8:$D$279,MATCH('Master Sheet '!B302, 'WIP-FDN'!$B$8:$B$279,0)),"")</f>
        <v/>
      </c>
      <c r="H302" s="30"/>
      <c r="I302" s="34"/>
      <c r="J302" s="30"/>
      <c r="K302" s="30"/>
      <c r="L302" s="30"/>
      <c r="M302" s="26"/>
      <c r="N302" s="29"/>
      <c r="O302" s="85"/>
      <c r="P302" s="29"/>
      <c r="Q302" s="29"/>
      <c r="R302" s="85"/>
      <c r="S302" s="29"/>
      <c r="T302" s="29"/>
      <c r="U302" s="85"/>
      <c r="V302" s="34"/>
      <c r="W302" s="29" t="str">
        <f t="array" ref="W302">IF((Y302&lt;&gt;"")*(Z302=""), "WIP", IF((Y302&lt;&gt;"")*(Z302&lt;&gt;""), "Completed", ""))</f>
        <v/>
      </c>
      <c r="X302" s="29">
        <f t="array" ref="X302">IFERROR(INDEX('WIP-FDN'!E:E, MATCH(1, ('WIP-FDN'!B:B='Master Sheet '!B302)*1, 0)), "")</f>
        <v>0</v>
      </c>
      <c r="Y302" s="85" t="str">
        <f t="array" ref="Y302">IFERROR(IF(INDEX('WIP-FDN'!G:G, MATCH(1, ('WIP-FDN'!B:B=B302)*1, 0)) = "", "", INDEX('WIP-FDN'!G:G, MATCH(1, ('WIP-FDN'!B:B=B302)*1, 0))), "")</f>
        <v/>
      </c>
      <c r="Z302" s="85" t="str">
        <f t="array" ref="Z302">IFERROR(IF(INDEX('WIP-FDN'!H:H, MATCH(1, ('WIP-FDN'!B:B=B302)*1, 0)) = "", "", INDEX('WIP-FDN'!H:H, MATCH(1, ('WIP-FDN'!B:B=B302)*1, 0))), "")</f>
        <v/>
      </c>
      <c r="AA302" s="29" t="str">
        <f t="array" ref="AA302">IF((AC302&lt;&gt;"")*(AD302=""), "WIP", IF((AC302&lt;&gt;"")*(AD302&lt;&gt;""), "Completed", ""))</f>
        <v/>
      </c>
      <c r="AB302" s="9" cm="1">
        <f t="array" ref="AB302">IFERROR(INDEX('WIP-FDN'!N:N, MATCH(1, ('WIP-FDN'!B:B='Master Sheet '!B302)*1, 0)), "")</f>
        <v>0</v>
      </c>
      <c r="AC302" s="81" t="str" cm="1">
        <f t="array" ref="AC302">IFERROR(IF(INDEX('WIP-FDN'!L:L, MATCH(1, ('WIP-FDN'!B:B=B302)*1, 0)) = "", "", INDEX('WIP-FDN'!L:L, MATCH(1, ('WIP-FDN'!B:B=B302)*1, 0))), "")</f>
        <v/>
      </c>
      <c r="AD302" s="81" t="str" cm="1">
        <f t="array" ref="AD302">IFERROR(IF(INDEX('WIP-FDN'!M:M, MATCH(1, ('WIP-FDN'!B:B=B302)*1, 0)) = "", "", INDEX('WIP-FDN'!M:M, MATCH(1, ('WIP-FDN'!B:B=B302)*1, 0))), "")</f>
        <v/>
      </c>
      <c r="AE302" s="29" t="str">
        <f t="shared" si="18"/>
        <v/>
      </c>
      <c r="AF302" s="29" t="str">
        <f>IFERROR(INDEX('WIP-ERC'!E:E,MATCH(B302, 'WIP-ERC'!B:B,0)),"")</f>
        <v/>
      </c>
      <c r="AG302" s="85" t="str">
        <f>IFERROR(IF(INDEX('WIP-ERC'!G:G,MATCH(B302,'WIP-ERC'!B:B,0))="","",(INDEX('WIP-ERC'!G:G,MATCH(B302,'WIP-ERC'!B:B,0)))),"")</f>
        <v/>
      </c>
      <c r="AH302" s="85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50">
        <f t="shared" si="17"/>
        <v>0</v>
      </c>
      <c r="BE302" s="334"/>
      <c r="BF302" s="334"/>
      <c r="BG302" s="334"/>
      <c r="BI302" s="434"/>
    </row>
    <row r="303" spans="1:61" s="93" customFormat="1" ht="17.5" hidden="1" x14ac:dyDescent="0.35">
      <c r="A303" s="347"/>
      <c r="B303" s="30"/>
      <c r="C303" s="30"/>
      <c r="D303" s="56"/>
      <c r="E303" s="97"/>
      <c r="F303" s="97"/>
      <c r="G303" s="26" t="str">
        <f>IFERROR(INDEX('WIP-FDN'!$D$8:$D$279,MATCH('Master Sheet '!B303, 'WIP-FDN'!$B$8:$B$279,0)),"")</f>
        <v/>
      </c>
      <c r="H303" s="30"/>
      <c r="I303" s="34"/>
      <c r="J303" s="30"/>
      <c r="K303" s="30"/>
      <c r="L303" s="30"/>
      <c r="M303" s="26"/>
      <c r="N303" s="29"/>
      <c r="O303" s="85"/>
      <c r="P303" s="29"/>
      <c r="Q303" s="29"/>
      <c r="R303" s="85"/>
      <c r="S303" s="29"/>
      <c r="T303" s="29"/>
      <c r="U303" s="85"/>
      <c r="V303" s="34"/>
      <c r="W303" s="29" t="str">
        <f t="array" ref="W303">IF((Y303&lt;&gt;"")*(Z303=""), "WIP", IF((Y303&lt;&gt;"")*(Z303&lt;&gt;""), "Completed", ""))</f>
        <v/>
      </c>
      <c r="X303" s="29">
        <f t="array" ref="X303">IFERROR(INDEX('WIP-FDN'!E:E, MATCH(1, ('WIP-FDN'!B:B='Master Sheet '!B303)*1, 0)), "")</f>
        <v>0</v>
      </c>
      <c r="Y303" s="85" t="str">
        <f t="array" ref="Y303">IFERROR(IF(INDEX('WIP-FDN'!G:G, MATCH(1, ('WIP-FDN'!B:B=B303)*1, 0)) = "", "", INDEX('WIP-FDN'!G:G, MATCH(1, ('WIP-FDN'!B:B=B303)*1, 0))), "")</f>
        <v/>
      </c>
      <c r="Z303" s="85" t="str">
        <f t="array" ref="Z303">IFERROR(IF(INDEX('WIP-FDN'!H:H, MATCH(1, ('WIP-FDN'!B:B=B303)*1, 0)) = "", "", INDEX('WIP-FDN'!H:H, MATCH(1, ('WIP-FDN'!B:B=B303)*1, 0))), "")</f>
        <v/>
      </c>
      <c r="AA303" s="29" t="str">
        <f t="array" ref="AA303">IF((AC303&lt;&gt;"")*(AD303=""), "WIP", IF((AC303&lt;&gt;"")*(AD303&lt;&gt;""), "Completed", ""))</f>
        <v/>
      </c>
      <c r="AB303" s="9" cm="1">
        <f t="array" ref="AB303">IFERROR(INDEX('WIP-FDN'!N:N, MATCH(1, ('WIP-FDN'!B:B='Master Sheet '!B303)*1, 0)), "")</f>
        <v>0</v>
      </c>
      <c r="AC303" s="81" t="str" cm="1">
        <f t="array" ref="AC303">IFERROR(IF(INDEX('WIP-FDN'!L:L, MATCH(1, ('WIP-FDN'!B:B=B303)*1, 0)) = "", "", INDEX('WIP-FDN'!L:L, MATCH(1, ('WIP-FDN'!B:B=B303)*1, 0))), "")</f>
        <v/>
      </c>
      <c r="AD303" s="81" t="str" cm="1">
        <f t="array" ref="AD303">IFERROR(IF(INDEX('WIP-FDN'!M:M, MATCH(1, ('WIP-FDN'!B:B=B303)*1, 0)) = "", "", INDEX('WIP-FDN'!M:M, MATCH(1, ('WIP-FDN'!B:B=B303)*1, 0))), "")</f>
        <v/>
      </c>
      <c r="AE303" s="29" t="str">
        <f t="shared" si="18"/>
        <v/>
      </c>
      <c r="AF303" s="29" t="str">
        <f>IFERROR(INDEX('WIP-ERC'!E:E,MATCH(B303, 'WIP-ERC'!B:B,0)),"")</f>
        <v/>
      </c>
      <c r="AG303" s="85" t="str">
        <f>IFERROR(IF(INDEX('WIP-ERC'!G:G,MATCH(B303,'WIP-ERC'!B:B,0))="","",(INDEX('WIP-ERC'!G:G,MATCH(B303,'WIP-ERC'!B:B,0)))),"")</f>
        <v/>
      </c>
      <c r="AH303" s="85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50">
        <f t="shared" si="17"/>
        <v>0</v>
      </c>
      <c r="BE303" s="334"/>
      <c r="BF303" s="334"/>
      <c r="BG303" s="334"/>
      <c r="BI303" s="434"/>
    </row>
    <row r="304" spans="1:61" s="93" customFormat="1" ht="17.5" hidden="1" x14ac:dyDescent="0.35">
      <c r="A304" s="347"/>
      <c r="B304" s="30"/>
      <c r="C304" s="30"/>
      <c r="D304" s="56"/>
      <c r="E304" s="97"/>
      <c r="F304" s="97"/>
      <c r="G304" s="26" t="str">
        <f>IFERROR(INDEX('WIP-FDN'!$D$8:$D$279,MATCH('Master Sheet '!B304, 'WIP-FDN'!$B$8:$B$279,0)),"")</f>
        <v/>
      </c>
      <c r="H304" s="30"/>
      <c r="I304" s="348"/>
      <c r="J304" s="30"/>
      <c r="K304" s="30"/>
      <c r="L304" s="30"/>
      <c r="M304" s="26"/>
      <c r="N304" s="29"/>
      <c r="O304" s="85"/>
      <c r="P304" s="29"/>
      <c r="Q304" s="29"/>
      <c r="R304" s="85"/>
      <c r="S304" s="29"/>
      <c r="T304" s="29"/>
      <c r="U304" s="85"/>
      <c r="V304" s="34"/>
      <c r="W304" s="29" t="str">
        <f t="array" ref="W304">IF((Y304&lt;&gt;"")*(Z304=""), "WIP", IF((Y304&lt;&gt;"")*(Z304&lt;&gt;""), "Completed", ""))</f>
        <v/>
      </c>
      <c r="X304" s="29">
        <f t="array" ref="X304">IFERROR(INDEX('WIP-FDN'!E:E, MATCH(1, ('WIP-FDN'!B:B='Master Sheet '!B304)*1, 0)), "")</f>
        <v>0</v>
      </c>
      <c r="Y304" s="85" t="str">
        <f t="array" ref="Y304">IFERROR(IF(INDEX('WIP-FDN'!G:G, MATCH(1, ('WIP-FDN'!B:B=B304)*1, 0)) = "", "", INDEX('WIP-FDN'!G:G, MATCH(1, ('WIP-FDN'!B:B=B304)*1, 0))), "")</f>
        <v/>
      </c>
      <c r="Z304" s="85" t="str">
        <f t="array" ref="Z304">IFERROR(IF(INDEX('WIP-FDN'!H:H, MATCH(1, ('WIP-FDN'!B:B=B304)*1, 0)) = "", "", INDEX('WIP-FDN'!H:H, MATCH(1, ('WIP-FDN'!B:B=B304)*1, 0))), "")</f>
        <v/>
      </c>
      <c r="AA304" s="29" t="str">
        <f t="array" ref="AA304">IF((AC304&lt;&gt;"")*(AD304=""), "WIP", IF((AC304&lt;&gt;"")*(AD304&lt;&gt;""), "Completed", ""))</f>
        <v/>
      </c>
      <c r="AB304" s="9" cm="1">
        <f t="array" ref="AB304">IFERROR(INDEX('WIP-FDN'!N:N, MATCH(1, ('WIP-FDN'!B:B='Master Sheet '!B304)*1, 0)), "")</f>
        <v>0</v>
      </c>
      <c r="AC304" s="81" t="str" cm="1">
        <f t="array" ref="AC304">IFERROR(IF(INDEX('WIP-FDN'!L:L, MATCH(1, ('WIP-FDN'!B:B=B304)*1, 0)) = "", "", INDEX('WIP-FDN'!L:L, MATCH(1, ('WIP-FDN'!B:B=B304)*1, 0))), "")</f>
        <v/>
      </c>
      <c r="AD304" s="81" t="str" cm="1">
        <f t="array" ref="AD304">IFERROR(IF(INDEX('WIP-FDN'!M:M, MATCH(1, ('WIP-FDN'!B:B=B304)*1, 0)) = "", "", INDEX('WIP-FDN'!M:M, MATCH(1, ('WIP-FDN'!B:B=B304)*1, 0))), "")</f>
        <v/>
      </c>
      <c r="AE304" s="29" t="str">
        <f t="shared" si="18"/>
        <v/>
      </c>
      <c r="AF304" s="29" t="str">
        <f>IFERROR(INDEX('WIP-ERC'!E:E,MATCH(B304, 'WIP-ERC'!B:B,0)),"")</f>
        <v/>
      </c>
      <c r="AG304" s="85" t="str">
        <f>IFERROR(IF(INDEX('WIP-ERC'!G:G,MATCH(B304,'WIP-ERC'!B:B,0))="","",(INDEX('WIP-ERC'!G:G,MATCH(B304,'WIP-ERC'!B:B,0)))),"")</f>
        <v/>
      </c>
      <c r="AH304" s="85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50">
        <f t="shared" si="17"/>
        <v>0</v>
      </c>
      <c r="BE304" s="334"/>
      <c r="BF304" s="334"/>
      <c r="BG304" s="334"/>
      <c r="BI304" s="434"/>
    </row>
    <row r="305" spans="1:61" s="93" customFormat="1" ht="17.5" hidden="1" x14ac:dyDescent="0.35">
      <c r="A305" s="347"/>
      <c r="B305" s="30"/>
      <c r="C305" s="30"/>
      <c r="D305" s="56"/>
      <c r="E305" s="97"/>
      <c r="F305" s="97"/>
      <c r="G305" s="26" t="str">
        <f>IFERROR(INDEX('WIP-FDN'!$D$8:$D$279,MATCH('Master Sheet '!B305, 'WIP-FDN'!$B$8:$B$279,0)),"")</f>
        <v/>
      </c>
      <c r="H305" s="30"/>
      <c r="I305" s="348"/>
      <c r="J305" s="30"/>
      <c r="K305" s="30"/>
      <c r="L305" s="30"/>
      <c r="M305" s="26"/>
      <c r="N305" s="29"/>
      <c r="O305" s="85"/>
      <c r="P305" s="29"/>
      <c r="Q305" s="29"/>
      <c r="R305" s="85"/>
      <c r="S305" s="29"/>
      <c r="T305" s="29"/>
      <c r="U305" s="85"/>
      <c r="V305" s="34"/>
      <c r="W305" s="29" t="str">
        <f t="array" ref="W305">IF((Y305&lt;&gt;"")*(Z305=""), "WIP", IF((Y305&lt;&gt;"")*(Z305&lt;&gt;""), "Completed", ""))</f>
        <v/>
      </c>
      <c r="X305" s="29">
        <f t="array" ref="X305">IFERROR(INDEX('WIP-FDN'!E:E, MATCH(1, ('WIP-FDN'!B:B='Master Sheet '!B305)*1, 0)), "")</f>
        <v>0</v>
      </c>
      <c r="Y305" s="85" t="str">
        <f t="array" ref="Y305">IFERROR(IF(INDEX('WIP-FDN'!G:G, MATCH(1, ('WIP-FDN'!B:B=B305)*1, 0)) = "", "", INDEX('WIP-FDN'!G:G, MATCH(1, ('WIP-FDN'!B:B=B305)*1, 0))), "")</f>
        <v/>
      </c>
      <c r="Z305" s="85" t="str">
        <f t="array" ref="Z305">IFERROR(IF(INDEX('WIP-FDN'!H:H, MATCH(1, ('WIP-FDN'!B:B=B305)*1, 0)) = "", "", INDEX('WIP-FDN'!H:H, MATCH(1, ('WIP-FDN'!B:B=B305)*1, 0))), "")</f>
        <v/>
      </c>
      <c r="AA305" s="29" t="str">
        <f t="array" ref="AA305">IF((AC305&lt;&gt;"")*(AD305=""), "WIP", IF((AC305&lt;&gt;"")*(AD305&lt;&gt;""), "Completed", ""))</f>
        <v/>
      </c>
      <c r="AB305" s="9" cm="1">
        <f t="array" ref="AB305">IFERROR(INDEX('WIP-FDN'!N:N, MATCH(1, ('WIP-FDN'!B:B='Master Sheet '!B305)*1, 0)), "")</f>
        <v>0</v>
      </c>
      <c r="AC305" s="81" t="str" cm="1">
        <f t="array" ref="AC305">IFERROR(IF(INDEX('WIP-FDN'!L:L, MATCH(1, ('WIP-FDN'!B:B=B305)*1, 0)) = "", "", INDEX('WIP-FDN'!L:L, MATCH(1, ('WIP-FDN'!B:B=B305)*1, 0))), "")</f>
        <v/>
      </c>
      <c r="AD305" s="81" t="str" cm="1">
        <f t="array" ref="AD305">IFERROR(IF(INDEX('WIP-FDN'!M:M, MATCH(1, ('WIP-FDN'!B:B=B305)*1, 0)) = "", "", INDEX('WIP-FDN'!M:M, MATCH(1, ('WIP-FDN'!B:B=B305)*1, 0))), "")</f>
        <v/>
      </c>
      <c r="AE305" s="29" t="str">
        <f t="shared" si="18"/>
        <v/>
      </c>
      <c r="AF305" s="29" t="str">
        <f>IFERROR(INDEX('WIP-ERC'!E:E,MATCH(B305, 'WIP-ERC'!B:B,0)),"")</f>
        <v/>
      </c>
      <c r="AG305" s="85" t="str">
        <f>IFERROR(IF(INDEX('WIP-ERC'!G:G,MATCH(B305,'WIP-ERC'!B:B,0))="","",(INDEX('WIP-ERC'!G:G,MATCH(B305,'WIP-ERC'!B:B,0)))),"")</f>
        <v/>
      </c>
      <c r="AH305" s="85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50">
        <f t="shared" si="17"/>
        <v>0</v>
      </c>
      <c r="BE305" s="334"/>
      <c r="BF305" s="334"/>
      <c r="BG305" s="334"/>
      <c r="BI305" s="434"/>
    </row>
    <row r="306" spans="1:61" s="93" customFormat="1" ht="17.5" hidden="1" x14ac:dyDescent="0.35">
      <c r="A306" s="347"/>
      <c r="B306" s="30"/>
      <c r="C306" s="30"/>
      <c r="D306" s="56"/>
      <c r="E306" s="97"/>
      <c r="F306" s="97"/>
      <c r="G306" s="26" t="str">
        <f>IFERROR(INDEX('WIP-FDN'!$D$8:$D$279,MATCH('Master Sheet '!B306, 'WIP-FDN'!$B$8:$B$279,0)),"")</f>
        <v/>
      </c>
      <c r="H306" s="30"/>
      <c r="I306" s="34"/>
      <c r="J306" s="30"/>
      <c r="K306" s="30"/>
      <c r="L306" s="30"/>
      <c r="M306" s="26"/>
      <c r="N306" s="29"/>
      <c r="O306" s="85"/>
      <c r="P306" s="29"/>
      <c r="Q306" s="29"/>
      <c r="R306" s="85"/>
      <c r="S306" s="29"/>
      <c r="T306" s="29"/>
      <c r="U306" s="85"/>
      <c r="V306" s="34"/>
      <c r="W306" s="29" t="str">
        <f t="array" ref="W306">IF((Y306&lt;&gt;"")*(Z306=""), "WIP", IF((Y306&lt;&gt;"")*(Z306&lt;&gt;""), "Completed", ""))</f>
        <v/>
      </c>
      <c r="X306" s="29">
        <f t="array" ref="X306">IFERROR(INDEX('WIP-FDN'!E:E, MATCH(1, ('WIP-FDN'!B:B='Master Sheet '!B306)*1, 0)), "")</f>
        <v>0</v>
      </c>
      <c r="Y306" s="85" t="str">
        <f t="array" ref="Y306">IFERROR(IF(INDEX('WIP-FDN'!G:G, MATCH(1, ('WIP-FDN'!B:B=B306)*1, 0)) = "", "", INDEX('WIP-FDN'!G:G, MATCH(1, ('WIP-FDN'!B:B=B306)*1, 0))), "")</f>
        <v/>
      </c>
      <c r="Z306" s="85" t="str">
        <f t="array" ref="Z306">IFERROR(IF(INDEX('WIP-FDN'!H:H, MATCH(1, ('WIP-FDN'!B:B=B306)*1, 0)) = "", "", INDEX('WIP-FDN'!H:H, MATCH(1, ('WIP-FDN'!B:B=B306)*1, 0))), "")</f>
        <v/>
      </c>
      <c r="AA306" s="29" t="str">
        <f t="array" ref="AA306">IF((AC306&lt;&gt;"")*(AD306=""), "WIP", IF((AC306&lt;&gt;"")*(AD306&lt;&gt;""), "Completed", ""))</f>
        <v/>
      </c>
      <c r="AB306" s="9" cm="1">
        <f t="array" ref="AB306">IFERROR(INDEX('WIP-FDN'!N:N, MATCH(1, ('WIP-FDN'!B:B='Master Sheet '!B306)*1, 0)), "")</f>
        <v>0</v>
      </c>
      <c r="AC306" s="81" t="str" cm="1">
        <f t="array" ref="AC306">IFERROR(IF(INDEX('WIP-FDN'!L:L, MATCH(1, ('WIP-FDN'!B:B=B306)*1, 0)) = "", "", INDEX('WIP-FDN'!L:L, MATCH(1, ('WIP-FDN'!B:B=B306)*1, 0))), "")</f>
        <v/>
      </c>
      <c r="AD306" s="81" t="str" cm="1">
        <f t="array" ref="AD306">IFERROR(IF(INDEX('WIP-FDN'!M:M, MATCH(1, ('WIP-FDN'!B:B=B306)*1, 0)) = "", "", INDEX('WIP-FDN'!M:M, MATCH(1, ('WIP-FDN'!B:B=B306)*1, 0))), "")</f>
        <v/>
      </c>
      <c r="AE306" s="29" t="str">
        <f t="shared" si="18"/>
        <v/>
      </c>
      <c r="AF306" s="29" t="str">
        <f>IFERROR(INDEX('WIP-ERC'!E:E,MATCH(B306, 'WIP-ERC'!B:B,0)),"")</f>
        <v/>
      </c>
      <c r="AG306" s="85" t="str">
        <f>IFERROR(IF(INDEX('WIP-ERC'!G:G,MATCH(B306,'WIP-ERC'!B:B,0))="","",(INDEX('WIP-ERC'!G:G,MATCH(B306,'WIP-ERC'!B:B,0)))),"")</f>
        <v/>
      </c>
      <c r="AH306" s="85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50">
        <f t="shared" si="17"/>
        <v>0</v>
      </c>
      <c r="BE306" s="334"/>
      <c r="BF306" s="334"/>
      <c r="BG306" s="334"/>
      <c r="BI306" s="434"/>
    </row>
    <row r="307" spans="1:61" s="93" customFormat="1" ht="17.5" hidden="1" x14ac:dyDescent="0.35">
      <c r="A307" s="347"/>
      <c r="B307" s="30"/>
      <c r="C307" s="30"/>
      <c r="D307" s="56"/>
      <c r="E307" s="97"/>
      <c r="F307" s="97"/>
      <c r="G307" s="26" t="str">
        <f>IFERROR(INDEX('WIP-FDN'!$D$8:$D$279,MATCH('Master Sheet '!B307, 'WIP-FDN'!$B$8:$B$279,0)),"")</f>
        <v/>
      </c>
      <c r="H307" s="30"/>
      <c r="I307" s="34"/>
      <c r="J307" s="30"/>
      <c r="K307" s="30"/>
      <c r="L307" s="30"/>
      <c r="M307" s="26"/>
      <c r="N307" s="29"/>
      <c r="O307" s="85"/>
      <c r="P307" s="29"/>
      <c r="Q307" s="29"/>
      <c r="R307" s="85"/>
      <c r="S307" s="29"/>
      <c r="T307" s="29"/>
      <c r="U307" s="85"/>
      <c r="V307" s="34"/>
      <c r="W307" s="29" t="str">
        <f t="array" ref="W307">IF((Y307&lt;&gt;"")*(Z307=""), "WIP", IF((Y307&lt;&gt;"")*(Z307&lt;&gt;""), "Completed", ""))</f>
        <v/>
      </c>
      <c r="X307" s="29">
        <f t="array" ref="X307">IFERROR(INDEX('WIP-FDN'!E:E, MATCH(1, ('WIP-FDN'!B:B='Master Sheet '!B307)*1, 0)), "")</f>
        <v>0</v>
      </c>
      <c r="Y307" s="85" t="str">
        <f t="array" ref="Y307">IFERROR(IF(INDEX('WIP-FDN'!G:G, MATCH(1, ('WIP-FDN'!B:B=B307)*1, 0)) = "", "", INDEX('WIP-FDN'!G:G, MATCH(1, ('WIP-FDN'!B:B=B307)*1, 0))), "")</f>
        <v/>
      </c>
      <c r="Z307" s="85" t="str">
        <f t="array" ref="Z307">IFERROR(IF(INDEX('WIP-FDN'!H:H, MATCH(1, ('WIP-FDN'!B:B=B307)*1, 0)) = "", "", INDEX('WIP-FDN'!H:H, MATCH(1, ('WIP-FDN'!B:B=B307)*1, 0))), "")</f>
        <v/>
      </c>
      <c r="AA307" s="29" t="str">
        <f t="array" ref="AA307">IF((AC307&lt;&gt;"")*(AD307=""), "WIP", IF((AC307&lt;&gt;"")*(AD307&lt;&gt;""), "Completed", ""))</f>
        <v/>
      </c>
      <c r="AB307" s="9" cm="1">
        <f t="array" ref="AB307">IFERROR(INDEX('WIP-FDN'!N:N, MATCH(1, ('WIP-FDN'!B:B='Master Sheet '!B307)*1, 0)), "")</f>
        <v>0</v>
      </c>
      <c r="AC307" s="81" t="str" cm="1">
        <f t="array" ref="AC307">IFERROR(IF(INDEX('WIP-FDN'!L:L, MATCH(1, ('WIP-FDN'!B:B=B307)*1, 0)) = "", "", INDEX('WIP-FDN'!L:L, MATCH(1, ('WIP-FDN'!B:B=B307)*1, 0))), "")</f>
        <v/>
      </c>
      <c r="AD307" s="81" t="str" cm="1">
        <f t="array" ref="AD307">IFERROR(IF(INDEX('WIP-FDN'!M:M, MATCH(1, ('WIP-FDN'!B:B=B307)*1, 0)) = "", "", INDEX('WIP-FDN'!M:M, MATCH(1, ('WIP-FDN'!B:B=B307)*1, 0))), "")</f>
        <v/>
      </c>
      <c r="AE307" s="29" t="str">
        <f t="shared" si="18"/>
        <v/>
      </c>
      <c r="AF307" s="29" t="str">
        <f>IFERROR(INDEX('WIP-ERC'!E:E,MATCH(B307, 'WIP-ERC'!B:B,0)),"")</f>
        <v/>
      </c>
      <c r="AG307" s="85" t="str">
        <f>IFERROR(IF(INDEX('WIP-ERC'!G:G,MATCH(B307,'WIP-ERC'!B:B,0))="","",(INDEX('WIP-ERC'!G:G,MATCH(B307,'WIP-ERC'!B:B,0)))),"")</f>
        <v/>
      </c>
      <c r="AH307" s="85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50">
        <f t="shared" si="17"/>
        <v>0</v>
      </c>
      <c r="BE307" s="334"/>
      <c r="BF307" s="334"/>
      <c r="BG307" s="334"/>
      <c r="BI307" s="434"/>
    </row>
    <row r="308" spans="1:61" s="93" customFormat="1" ht="17.5" hidden="1" x14ac:dyDescent="0.35">
      <c r="A308" s="347"/>
      <c r="B308" s="30"/>
      <c r="C308" s="30"/>
      <c r="D308" s="56"/>
      <c r="E308" s="97"/>
      <c r="F308" s="97"/>
      <c r="G308" s="26" t="str">
        <f>IFERROR(INDEX('WIP-FDN'!$D$8:$D$279,MATCH('Master Sheet '!B308, 'WIP-FDN'!$B$8:$B$279,0)),"")</f>
        <v/>
      </c>
      <c r="H308" s="30"/>
      <c r="I308" s="34"/>
      <c r="J308" s="30"/>
      <c r="K308" s="30"/>
      <c r="L308" s="30"/>
      <c r="M308" s="26"/>
      <c r="N308" s="29"/>
      <c r="O308" s="85"/>
      <c r="P308" s="29"/>
      <c r="Q308" s="29"/>
      <c r="R308" s="85"/>
      <c r="S308" s="29"/>
      <c r="T308" s="29"/>
      <c r="U308" s="85"/>
      <c r="V308" s="34"/>
      <c r="W308" s="29" t="str">
        <f t="array" ref="W308">IF((Y308&lt;&gt;"")*(Z308=""), "WIP", IF((Y308&lt;&gt;"")*(Z308&lt;&gt;""), "Completed", ""))</f>
        <v/>
      </c>
      <c r="X308" s="29">
        <f t="array" ref="X308">IFERROR(INDEX('WIP-FDN'!E:E, MATCH(1, ('WIP-FDN'!B:B='Master Sheet '!B308)*1, 0)), "")</f>
        <v>0</v>
      </c>
      <c r="Y308" s="85" t="str">
        <f t="array" ref="Y308">IFERROR(IF(INDEX('WIP-FDN'!G:G, MATCH(1, ('WIP-FDN'!B:B=B308)*1, 0)) = "", "", INDEX('WIP-FDN'!G:G, MATCH(1, ('WIP-FDN'!B:B=B308)*1, 0))), "")</f>
        <v/>
      </c>
      <c r="Z308" s="85" t="str">
        <f t="array" ref="Z308">IFERROR(IF(INDEX('WIP-FDN'!H:H, MATCH(1, ('WIP-FDN'!B:B=B308)*1, 0)) = "", "", INDEX('WIP-FDN'!H:H, MATCH(1, ('WIP-FDN'!B:B=B308)*1, 0))), "")</f>
        <v/>
      </c>
      <c r="AA308" s="29" t="str">
        <f t="array" ref="AA308">IF((AC308&lt;&gt;"")*(AD308=""), "WIP", IF((AC308&lt;&gt;"")*(AD308&lt;&gt;""), "Completed", ""))</f>
        <v/>
      </c>
      <c r="AB308" s="9" cm="1">
        <f t="array" ref="AB308">IFERROR(INDEX('WIP-FDN'!N:N, MATCH(1, ('WIP-FDN'!B:B='Master Sheet '!B308)*1, 0)), "")</f>
        <v>0</v>
      </c>
      <c r="AC308" s="81" t="str" cm="1">
        <f t="array" ref="AC308">IFERROR(IF(INDEX('WIP-FDN'!L:L, MATCH(1, ('WIP-FDN'!B:B=B308)*1, 0)) = "", "", INDEX('WIP-FDN'!L:L, MATCH(1, ('WIP-FDN'!B:B=B308)*1, 0))), "")</f>
        <v/>
      </c>
      <c r="AD308" s="81" t="str" cm="1">
        <f t="array" ref="AD308">IFERROR(IF(INDEX('WIP-FDN'!M:M, MATCH(1, ('WIP-FDN'!B:B=B308)*1, 0)) = "", "", INDEX('WIP-FDN'!M:M, MATCH(1, ('WIP-FDN'!B:B=B308)*1, 0))), "")</f>
        <v/>
      </c>
      <c r="AE308" s="29" t="str">
        <f t="shared" si="18"/>
        <v/>
      </c>
      <c r="AF308" s="29" t="str">
        <f>IFERROR(INDEX('WIP-ERC'!E:E,MATCH(B308, 'WIP-ERC'!B:B,0)),"")</f>
        <v/>
      </c>
      <c r="AG308" s="85" t="str">
        <f>IFERROR(IF(INDEX('WIP-ERC'!G:G,MATCH(B308,'WIP-ERC'!B:B,0))="","",(INDEX('WIP-ERC'!G:G,MATCH(B308,'WIP-ERC'!B:B,0)))),"")</f>
        <v/>
      </c>
      <c r="AH308" s="85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50">
        <f t="shared" si="17"/>
        <v>0</v>
      </c>
      <c r="BE308" s="334"/>
      <c r="BF308" s="334"/>
      <c r="BG308" s="334"/>
      <c r="BI308" s="434"/>
    </row>
    <row r="309" spans="1:61" s="93" customFormat="1" ht="17.5" hidden="1" x14ac:dyDescent="0.35">
      <c r="A309" s="347"/>
      <c r="B309" s="30"/>
      <c r="C309" s="30"/>
      <c r="D309" s="56"/>
      <c r="E309" s="97"/>
      <c r="F309" s="97"/>
      <c r="G309" s="26" t="str">
        <f>IFERROR(INDEX('WIP-FDN'!$D$8:$D$279,MATCH('Master Sheet '!B309, 'WIP-FDN'!$B$8:$B$279,0)),"")</f>
        <v/>
      </c>
      <c r="H309" s="30"/>
      <c r="I309" s="34"/>
      <c r="J309" s="30"/>
      <c r="K309" s="30"/>
      <c r="L309" s="30"/>
      <c r="M309" s="26"/>
      <c r="N309" s="29"/>
      <c r="O309" s="85"/>
      <c r="P309" s="29"/>
      <c r="Q309" s="29"/>
      <c r="R309" s="85"/>
      <c r="S309" s="29"/>
      <c r="T309" s="29"/>
      <c r="U309" s="85"/>
      <c r="V309" s="34"/>
      <c r="W309" s="29" t="str">
        <f t="array" ref="W309">IF((Y309&lt;&gt;"")*(Z309=""), "WIP", IF((Y309&lt;&gt;"")*(Z309&lt;&gt;""), "Completed", ""))</f>
        <v/>
      </c>
      <c r="X309" s="29">
        <f t="array" ref="X309">IFERROR(INDEX('WIP-FDN'!E:E, MATCH(1, ('WIP-FDN'!B:B='Master Sheet '!B309)*1, 0)), "")</f>
        <v>0</v>
      </c>
      <c r="Y309" s="85" t="str">
        <f t="array" ref="Y309">IFERROR(IF(INDEX('WIP-FDN'!G:G, MATCH(1, ('WIP-FDN'!B:B=B309)*1, 0)) = "", "", INDEX('WIP-FDN'!G:G, MATCH(1, ('WIP-FDN'!B:B=B309)*1, 0))), "")</f>
        <v/>
      </c>
      <c r="Z309" s="85" t="str">
        <f t="array" ref="Z309">IFERROR(IF(INDEX('WIP-FDN'!H:H, MATCH(1, ('WIP-FDN'!B:B=B309)*1, 0)) = "", "", INDEX('WIP-FDN'!H:H, MATCH(1, ('WIP-FDN'!B:B=B309)*1, 0))), "")</f>
        <v/>
      </c>
      <c r="AA309" s="29" t="str">
        <f t="array" ref="AA309">IF((AC309&lt;&gt;"")*(AD309=""), "WIP", IF((AC309&lt;&gt;"")*(AD309&lt;&gt;""), "Completed", ""))</f>
        <v/>
      </c>
      <c r="AB309" s="9" cm="1">
        <f t="array" ref="AB309">IFERROR(INDEX('WIP-FDN'!N:N, MATCH(1, ('WIP-FDN'!B:B='Master Sheet '!B309)*1, 0)), "")</f>
        <v>0</v>
      </c>
      <c r="AC309" s="81" t="str" cm="1">
        <f t="array" ref="AC309">IFERROR(IF(INDEX('WIP-FDN'!L:L, MATCH(1, ('WIP-FDN'!B:B=B309)*1, 0)) = "", "", INDEX('WIP-FDN'!L:L, MATCH(1, ('WIP-FDN'!B:B=B309)*1, 0))), "")</f>
        <v/>
      </c>
      <c r="AD309" s="81" t="str" cm="1">
        <f t="array" ref="AD309">IFERROR(IF(INDEX('WIP-FDN'!M:M, MATCH(1, ('WIP-FDN'!B:B=B309)*1, 0)) = "", "", INDEX('WIP-FDN'!M:M, MATCH(1, ('WIP-FDN'!B:B=B309)*1, 0))), "")</f>
        <v/>
      </c>
      <c r="AE309" s="29" t="str">
        <f t="shared" si="18"/>
        <v/>
      </c>
      <c r="AF309" s="29" t="str">
        <f>IFERROR(INDEX('WIP-ERC'!E:E,MATCH(B309, 'WIP-ERC'!B:B,0)),"")</f>
        <v/>
      </c>
      <c r="AG309" s="85" t="str">
        <f>IFERROR(IF(INDEX('WIP-ERC'!G:G,MATCH(B309,'WIP-ERC'!B:B,0))="","",(INDEX('WIP-ERC'!G:G,MATCH(B309,'WIP-ERC'!B:B,0)))),"")</f>
        <v/>
      </c>
      <c r="AH309" s="85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50">
        <f t="shared" si="17"/>
        <v>0</v>
      </c>
      <c r="BE309" s="334"/>
      <c r="BF309" s="334"/>
      <c r="BG309" s="334"/>
      <c r="BI309" s="434"/>
    </row>
    <row r="310" spans="1:61" s="93" customFormat="1" ht="17.5" hidden="1" x14ac:dyDescent="0.35">
      <c r="A310" s="347"/>
      <c r="B310" s="30"/>
      <c r="C310" s="30"/>
      <c r="D310" s="56"/>
      <c r="E310" s="97"/>
      <c r="F310" s="97"/>
      <c r="G310" s="26" t="str">
        <f>IFERROR(INDEX('WIP-FDN'!$D$8:$D$279,MATCH('Master Sheet '!B310, 'WIP-FDN'!$B$8:$B$279,0)),"")</f>
        <v/>
      </c>
      <c r="H310" s="30"/>
      <c r="I310" s="34"/>
      <c r="J310" s="30"/>
      <c r="K310" s="30"/>
      <c r="L310" s="30"/>
      <c r="M310" s="26"/>
      <c r="N310" s="29"/>
      <c r="O310" s="85"/>
      <c r="P310" s="29"/>
      <c r="Q310" s="29"/>
      <c r="R310" s="85"/>
      <c r="S310" s="29"/>
      <c r="T310" s="29"/>
      <c r="U310" s="85"/>
      <c r="V310" s="34"/>
      <c r="W310" s="29" t="str">
        <f t="array" ref="W310">IF((Y310&lt;&gt;"")*(Z310=""), "WIP", IF((Y310&lt;&gt;"")*(Z310&lt;&gt;""), "Completed", ""))</f>
        <v/>
      </c>
      <c r="X310" s="29">
        <f t="array" ref="X310">IFERROR(INDEX('WIP-FDN'!E:E, MATCH(1, ('WIP-FDN'!B:B='Master Sheet '!B310)*1, 0)), "")</f>
        <v>0</v>
      </c>
      <c r="Y310" s="85" t="str">
        <f t="array" ref="Y310">IFERROR(IF(INDEX('WIP-FDN'!G:G, MATCH(1, ('WIP-FDN'!B:B=B310)*1, 0)) = "", "", INDEX('WIP-FDN'!G:G, MATCH(1, ('WIP-FDN'!B:B=B310)*1, 0))), "")</f>
        <v/>
      </c>
      <c r="Z310" s="85" t="str">
        <f t="array" ref="Z310">IFERROR(IF(INDEX('WIP-FDN'!H:H, MATCH(1, ('WIP-FDN'!B:B=B310)*1, 0)) = "", "", INDEX('WIP-FDN'!H:H, MATCH(1, ('WIP-FDN'!B:B=B310)*1, 0))), "")</f>
        <v/>
      </c>
      <c r="AA310" s="29" t="str">
        <f t="array" ref="AA310">IF((AC310&lt;&gt;"")*(AD310=""), "WIP", IF((AC310&lt;&gt;"")*(AD310&lt;&gt;""), "Completed", ""))</f>
        <v/>
      </c>
      <c r="AB310" s="9" cm="1">
        <f t="array" ref="AB310">IFERROR(INDEX('WIP-FDN'!N:N, MATCH(1, ('WIP-FDN'!B:B='Master Sheet '!B310)*1, 0)), "")</f>
        <v>0</v>
      </c>
      <c r="AC310" s="81" t="str" cm="1">
        <f t="array" ref="AC310">IFERROR(IF(INDEX('WIP-FDN'!L:L, MATCH(1, ('WIP-FDN'!B:B=B310)*1, 0)) = "", "", INDEX('WIP-FDN'!L:L, MATCH(1, ('WIP-FDN'!B:B=B310)*1, 0))), "")</f>
        <v/>
      </c>
      <c r="AD310" s="81" t="str" cm="1">
        <f t="array" ref="AD310">IFERROR(IF(INDEX('WIP-FDN'!M:M, MATCH(1, ('WIP-FDN'!B:B=B310)*1, 0)) = "", "", INDEX('WIP-FDN'!M:M, MATCH(1, ('WIP-FDN'!B:B=B310)*1, 0))), "")</f>
        <v/>
      </c>
      <c r="AE310" s="29" t="str">
        <f t="shared" si="18"/>
        <v/>
      </c>
      <c r="AF310" s="29" t="str">
        <f>IFERROR(INDEX('WIP-ERC'!E:E,MATCH(B310, 'WIP-ERC'!B:B,0)),"")</f>
        <v/>
      </c>
      <c r="AG310" s="85" t="str">
        <f>IFERROR(IF(INDEX('WIP-ERC'!G:G,MATCH(B310,'WIP-ERC'!B:B,0))="","",(INDEX('WIP-ERC'!G:G,MATCH(B310,'WIP-ERC'!B:B,0)))),"")</f>
        <v/>
      </c>
      <c r="AH310" s="85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50">
        <f t="shared" si="17"/>
        <v>0</v>
      </c>
      <c r="BE310" s="334"/>
      <c r="BF310" s="334"/>
      <c r="BG310" s="334"/>
      <c r="BI310" s="434"/>
    </row>
    <row r="311" spans="1:61" s="93" customFormat="1" ht="17.5" hidden="1" x14ac:dyDescent="0.35">
      <c r="A311" s="347"/>
      <c r="B311" s="30"/>
      <c r="C311" s="30"/>
      <c r="D311" s="56"/>
      <c r="E311" s="97"/>
      <c r="F311" s="97"/>
      <c r="G311" s="26" t="str">
        <f>IFERROR(INDEX('WIP-FDN'!$D$8:$D$279,MATCH('Master Sheet '!B311, 'WIP-FDN'!$B$8:$B$279,0)),"")</f>
        <v/>
      </c>
      <c r="H311" s="30"/>
      <c r="I311" s="34"/>
      <c r="J311" s="30"/>
      <c r="K311" s="30"/>
      <c r="L311" s="30"/>
      <c r="M311" s="26"/>
      <c r="N311" s="29"/>
      <c r="O311" s="85"/>
      <c r="P311" s="29"/>
      <c r="Q311" s="29"/>
      <c r="R311" s="85"/>
      <c r="S311" s="29"/>
      <c r="T311" s="29"/>
      <c r="U311" s="85"/>
      <c r="V311" s="34"/>
      <c r="W311" s="29" t="str">
        <f t="array" ref="W311">IF((Y311&lt;&gt;"")*(Z311=""), "WIP", IF((Y311&lt;&gt;"")*(Z311&lt;&gt;""), "Completed", ""))</f>
        <v/>
      </c>
      <c r="X311" s="29">
        <f t="array" ref="X311">IFERROR(INDEX('WIP-FDN'!E:E, MATCH(1, ('WIP-FDN'!B:B='Master Sheet '!B311)*1, 0)), "")</f>
        <v>0</v>
      </c>
      <c r="Y311" s="85" t="str">
        <f t="array" ref="Y311">IFERROR(IF(INDEX('WIP-FDN'!G:G, MATCH(1, ('WIP-FDN'!B:B=B311)*1, 0)) = "", "", INDEX('WIP-FDN'!G:G, MATCH(1, ('WIP-FDN'!B:B=B311)*1, 0))), "")</f>
        <v/>
      </c>
      <c r="Z311" s="85" t="str">
        <f t="array" ref="Z311">IFERROR(IF(INDEX('WIP-FDN'!H:H, MATCH(1, ('WIP-FDN'!B:B=B311)*1, 0)) = "", "", INDEX('WIP-FDN'!H:H, MATCH(1, ('WIP-FDN'!B:B=B311)*1, 0))), "")</f>
        <v/>
      </c>
      <c r="AA311" s="29" t="str">
        <f t="array" ref="AA311">IF((AC311&lt;&gt;"")*(AD311=""), "WIP", IF((AC311&lt;&gt;"")*(AD311&lt;&gt;""), "Completed", ""))</f>
        <v/>
      </c>
      <c r="AB311" s="9" cm="1">
        <f t="array" ref="AB311">IFERROR(INDEX('WIP-FDN'!N:N, MATCH(1, ('WIP-FDN'!B:B='Master Sheet '!B311)*1, 0)), "")</f>
        <v>0</v>
      </c>
      <c r="AC311" s="81" t="str" cm="1">
        <f t="array" ref="AC311">IFERROR(IF(INDEX('WIP-FDN'!L:L, MATCH(1, ('WIP-FDN'!B:B=B311)*1, 0)) = "", "", INDEX('WIP-FDN'!L:L, MATCH(1, ('WIP-FDN'!B:B=B311)*1, 0))), "")</f>
        <v/>
      </c>
      <c r="AD311" s="81" t="str" cm="1">
        <f t="array" ref="AD311">IFERROR(IF(INDEX('WIP-FDN'!M:M, MATCH(1, ('WIP-FDN'!B:B=B311)*1, 0)) = "", "", INDEX('WIP-FDN'!M:M, MATCH(1, ('WIP-FDN'!B:B=B311)*1, 0))), "")</f>
        <v/>
      </c>
      <c r="AE311" s="29" t="str">
        <f t="shared" si="18"/>
        <v/>
      </c>
      <c r="AF311" s="29" t="str">
        <f>IFERROR(INDEX('WIP-ERC'!E:E,MATCH(B311, 'WIP-ERC'!B:B,0)),"")</f>
        <v/>
      </c>
      <c r="AG311" s="85" t="str">
        <f>IFERROR(IF(INDEX('WIP-ERC'!G:G,MATCH(B311,'WIP-ERC'!B:B,0))="","",(INDEX('WIP-ERC'!G:G,MATCH(B311,'WIP-ERC'!B:B,0)))),"")</f>
        <v/>
      </c>
      <c r="AH311" s="85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50">
        <f t="shared" si="17"/>
        <v>0</v>
      </c>
      <c r="BE311" s="334"/>
      <c r="BF311" s="334"/>
      <c r="BG311" s="334"/>
      <c r="BI311" s="434"/>
    </row>
    <row r="312" spans="1:61" s="93" customFormat="1" ht="17.5" hidden="1" x14ac:dyDescent="0.35">
      <c r="A312" s="347"/>
      <c r="B312" s="30"/>
      <c r="C312" s="30"/>
      <c r="D312" s="56"/>
      <c r="E312" s="97"/>
      <c r="F312" s="97"/>
      <c r="G312" s="26" t="str">
        <f>IFERROR(INDEX('WIP-FDN'!$D$8:$D$279,MATCH('Master Sheet '!B312, 'WIP-FDN'!$B$8:$B$279,0)),"")</f>
        <v/>
      </c>
      <c r="H312" s="30"/>
      <c r="I312" s="34"/>
      <c r="J312" s="30"/>
      <c r="K312" s="30"/>
      <c r="L312" s="30"/>
      <c r="M312" s="26"/>
      <c r="N312" s="29"/>
      <c r="O312" s="85"/>
      <c r="P312" s="29"/>
      <c r="Q312" s="29"/>
      <c r="R312" s="85"/>
      <c r="S312" s="29"/>
      <c r="T312" s="29"/>
      <c r="U312" s="85"/>
      <c r="V312" s="34"/>
      <c r="W312" s="29" t="str">
        <f t="array" ref="W312">IF((Y312&lt;&gt;"")*(Z312=""), "WIP", IF((Y312&lt;&gt;"")*(Z312&lt;&gt;""), "Completed", ""))</f>
        <v/>
      </c>
      <c r="X312" s="29">
        <f t="array" ref="X312">IFERROR(INDEX('WIP-FDN'!E:E, MATCH(1, ('WIP-FDN'!B:B='Master Sheet '!B312)*1, 0)), "")</f>
        <v>0</v>
      </c>
      <c r="Y312" s="85" t="str">
        <f t="array" ref="Y312">IFERROR(IF(INDEX('WIP-FDN'!G:G, MATCH(1, ('WIP-FDN'!B:B=B312)*1, 0)) = "", "", INDEX('WIP-FDN'!G:G, MATCH(1, ('WIP-FDN'!B:B=B312)*1, 0))), "")</f>
        <v/>
      </c>
      <c r="Z312" s="85" t="str">
        <f t="array" ref="Z312">IFERROR(IF(INDEX('WIP-FDN'!H:H, MATCH(1, ('WIP-FDN'!B:B=B312)*1, 0)) = "", "", INDEX('WIP-FDN'!H:H, MATCH(1, ('WIP-FDN'!B:B=B312)*1, 0))), "")</f>
        <v/>
      </c>
      <c r="AA312" s="29" t="str">
        <f t="array" ref="AA312">IF((AC312&lt;&gt;"")*(AD312=""), "WIP", IF((AC312&lt;&gt;"")*(AD312&lt;&gt;""), "Completed", ""))</f>
        <v/>
      </c>
      <c r="AB312" s="9" cm="1">
        <f t="array" ref="AB312">IFERROR(INDEX('WIP-FDN'!N:N, MATCH(1, ('WIP-FDN'!B:B='Master Sheet '!B312)*1, 0)), "")</f>
        <v>0</v>
      </c>
      <c r="AC312" s="81" t="str" cm="1">
        <f t="array" ref="AC312">IFERROR(IF(INDEX('WIP-FDN'!L:L, MATCH(1, ('WIP-FDN'!B:B=B312)*1, 0)) = "", "", INDEX('WIP-FDN'!L:L, MATCH(1, ('WIP-FDN'!B:B=B312)*1, 0))), "")</f>
        <v/>
      </c>
      <c r="AD312" s="81" t="str" cm="1">
        <f t="array" ref="AD312">IFERROR(IF(INDEX('WIP-FDN'!M:M, MATCH(1, ('WIP-FDN'!B:B=B312)*1, 0)) = "", "", INDEX('WIP-FDN'!M:M, MATCH(1, ('WIP-FDN'!B:B=B312)*1, 0))), "")</f>
        <v/>
      </c>
      <c r="AE312" s="29" t="str">
        <f t="shared" si="18"/>
        <v/>
      </c>
      <c r="AF312" s="29" t="str">
        <f>IFERROR(INDEX('WIP-ERC'!E:E,MATCH(B312, 'WIP-ERC'!B:B,0)),"")</f>
        <v/>
      </c>
      <c r="AG312" s="85" t="str">
        <f>IFERROR(IF(INDEX('WIP-ERC'!G:G,MATCH(B312,'WIP-ERC'!B:B,0))="","",(INDEX('WIP-ERC'!G:G,MATCH(B312,'WIP-ERC'!B:B,0)))),"")</f>
        <v/>
      </c>
      <c r="AH312" s="85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50">
        <f t="shared" si="17"/>
        <v>0</v>
      </c>
      <c r="BE312" s="334"/>
      <c r="BF312" s="334"/>
      <c r="BG312" s="334"/>
      <c r="BI312" s="434"/>
    </row>
    <row r="313" spans="1:61" s="93" customFormat="1" ht="17.5" hidden="1" x14ac:dyDescent="0.35">
      <c r="A313" s="347"/>
      <c r="B313" s="30"/>
      <c r="C313" s="30"/>
      <c r="D313" s="56"/>
      <c r="E313" s="97"/>
      <c r="F313" s="97"/>
      <c r="G313" s="26" t="str">
        <f>IFERROR(INDEX('WIP-FDN'!$D$8:$D$279,MATCH('Master Sheet '!B313, 'WIP-FDN'!$B$8:$B$279,0)),"")</f>
        <v/>
      </c>
      <c r="H313" s="30"/>
      <c r="I313" s="348"/>
      <c r="J313" s="30"/>
      <c r="K313" s="30"/>
      <c r="L313" s="30"/>
      <c r="M313" s="26"/>
      <c r="N313" s="29"/>
      <c r="O313" s="85"/>
      <c r="P313" s="29"/>
      <c r="Q313" s="29"/>
      <c r="R313" s="85"/>
      <c r="S313" s="29"/>
      <c r="T313" s="29"/>
      <c r="U313" s="85"/>
      <c r="V313" s="34"/>
      <c r="W313" s="29" t="str">
        <f t="array" ref="W313">IF((Y313&lt;&gt;"")*(Z313=""), "WIP", IF((Y313&lt;&gt;"")*(Z313&lt;&gt;""), "Completed", ""))</f>
        <v/>
      </c>
      <c r="X313" s="29">
        <f t="array" ref="X313">IFERROR(INDEX('WIP-FDN'!E:E, MATCH(1, ('WIP-FDN'!B:B='Master Sheet '!B313)*1, 0)), "")</f>
        <v>0</v>
      </c>
      <c r="Y313" s="85" t="str">
        <f t="array" ref="Y313">IFERROR(IF(INDEX('WIP-FDN'!G:G, MATCH(1, ('WIP-FDN'!B:B=B313)*1, 0)) = "", "", INDEX('WIP-FDN'!G:G, MATCH(1, ('WIP-FDN'!B:B=B313)*1, 0))), "")</f>
        <v/>
      </c>
      <c r="Z313" s="85" t="str">
        <f t="array" ref="Z313">IFERROR(IF(INDEX('WIP-FDN'!H:H, MATCH(1, ('WIP-FDN'!B:B=B313)*1, 0)) = "", "", INDEX('WIP-FDN'!H:H, MATCH(1, ('WIP-FDN'!B:B=B313)*1, 0))), "")</f>
        <v/>
      </c>
      <c r="AA313" s="29" t="str">
        <f t="array" ref="AA313">IF((AC313&lt;&gt;"")*(AD313=""), "WIP", IF((AC313&lt;&gt;"")*(AD313&lt;&gt;""), "Completed", ""))</f>
        <v/>
      </c>
      <c r="AB313" s="9" cm="1">
        <f t="array" ref="AB313">IFERROR(INDEX('WIP-FDN'!N:N, MATCH(1, ('WIP-FDN'!B:B='Master Sheet '!B313)*1, 0)), "")</f>
        <v>0</v>
      </c>
      <c r="AC313" s="81" t="str" cm="1">
        <f t="array" ref="AC313">IFERROR(IF(INDEX('WIP-FDN'!L:L, MATCH(1, ('WIP-FDN'!B:B=B313)*1, 0)) = "", "", INDEX('WIP-FDN'!L:L, MATCH(1, ('WIP-FDN'!B:B=B313)*1, 0))), "")</f>
        <v/>
      </c>
      <c r="AD313" s="81" t="str" cm="1">
        <f t="array" ref="AD313">IFERROR(IF(INDEX('WIP-FDN'!M:M, MATCH(1, ('WIP-FDN'!B:B=B313)*1, 0)) = "", "", INDEX('WIP-FDN'!M:M, MATCH(1, ('WIP-FDN'!B:B=B313)*1, 0))), "")</f>
        <v/>
      </c>
      <c r="AE313" s="29" t="str">
        <f t="shared" si="18"/>
        <v/>
      </c>
      <c r="AF313" s="29" t="str">
        <f>IFERROR(INDEX('WIP-ERC'!E:E,MATCH(B313, 'WIP-ERC'!B:B,0)),"")</f>
        <v/>
      </c>
      <c r="AG313" s="85" t="str">
        <f>IFERROR(IF(INDEX('WIP-ERC'!G:G,MATCH(B313,'WIP-ERC'!B:B,0))="","",(INDEX('WIP-ERC'!G:G,MATCH(B313,'WIP-ERC'!B:B,0)))),"")</f>
        <v/>
      </c>
      <c r="AH313" s="85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50">
        <f t="shared" si="17"/>
        <v>0</v>
      </c>
      <c r="BE313" s="334"/>
      <c r="BF313" s="334"/>
      <c r="BG313" s="334"/>
      <c r="BI313" s="434"/>
    </row>
    <row r="314" spans="1:61" s="93" customFormat="1" ht="17.5" hidden="1" x14ac:dyDescent="0.35">
      <c r="A314" s="347"/>
      <c r="B314" s="30"/>
      <c r="C314" s="30"/>
      <c r="D314" s="56"/>
      <c r="E314" s="97"/>
      <c r="F314" s="97"/>
      <c r="G314" s="26" t="str">
        <f>IFERROR(INDEX('WIP-FDN'!$D$8:$D$279,MATCH('Master Sheet '!B314, 'WIP-FDN'!$B$8:$B$279,0)),"")</f>
        <v/>
      </c>
      <c r="H314" s="30"/>
      <c r="I314" s="348"/>
      <c r="J314" s="30"/>
      <c r="K314" s="30"/>
      <c r="L314" s="30"/>
      <c r="M314" s="26"/>
      <c r="N314" s="29"/>
      <c r="O314" s="85"/>
      <c r="P314" s="29"/>
      <c r="Q314" s="29"/>
      <c r="R314" s="85"/>
      <c r="S314" s="29"/>
      <c r="T314" s="29"/>
      <c r="U314" s="85"/>
      <c r="V314" s="34"/>
      <c r="W314" s="29" t="str">
        <f t="array" ref="W314">IF((Y314&lt;&gt;"")*(Z314=""), "WIP", IF((Y314&lt;&gt;"")*(Z314&lt;&gt;""), "Completed", ""))</f>
        <v/>
      </c>
      <c r="X314" s="29">
        <f t="array" ref="X314">IFERROR(INDEX('WIP-FDN'!E:E, MATCH(1, ('WIP-FDN'!B:B='Master Sheet '!B314)*1, 0)), "")</f>
        <v>0</v>
      </c>
      <c r="Y314" s="85" t="str">
        <f t="array" ref="Y314">IFERROR(IF(INDEX('WIP-FDN'!G:G, MATCH(1, ('WIP-FDN'!B:B=B314)*1, 0)) = "", "", INDEX('WIP-FDN'!G:G, MATCH(1, ('WIP-FDN'!B:B=B314)*1, 0))), "")</f>
        <v/>
      </c>
      <c r="Z314" s="85" t="str">
        <f t="array" ref="Z314">IFERROR(IF(INDEX('WIP-FDN'!H:H, MATCH(1, ('WIP-FDN'!B:B=B314)*1, 0)) = "", "", INDEX('WIP-FDN'!H:H, MATCH(1, ('WIP-FDN'!B:B=B314)*1, 0))), "")</f>
        <v/>
      </c>
      <c r="AA314" s="29" t="str">
        <f t="array" ref="AA314">IF((AC314&lt;&gt;"")*(AD314=""), "WIP", IF((AC314&lt;&gt;"")*(AD314&lt;&gt;""), "Completed", ""))</f>
        <v/>
      </c>
      <c r="AB314" s="9" cm="1">
        <f t="array" ref="AB314">IFERROR(INDEX('WIP-FDN'!N:N, MATCH(1, ('WIP-FDN'!B:B='Master Sheet '!B314)*1, 0)), "")</f>
        <v>0</v>
      </c>
      <c r="AC314" s="81" t="str" cm="1">
        <f t="array" ref="AC314">IFERROR(IF(INDEX('WIP-FDN'!L:L, MATCH(1, ('WIP-FDN'!B:B=B314)*1, 0)) = "", "", INDEX('WIP-FDN'!L:L, MATCH(1, ('WIP-FDN'!B:B=B314)*1, 0))), "")</f>
        <v/>
      </c>
      <c r="AD314" s="81" t="str" cm="1">
        <f t="array" ref="AD314">IFERROR(IF(INDEX('WIP-FDN'!M:M, MATCH(1, ('WIP-FDN'!B:B=B314)*1, 0)) = "", "", INDEX('WIP-FDN'!M:M, MATCH(1, ('WIP-FDN'!B:B=B314)*1, 0))), "")</f>
        <v/>
      </c>
      <c r="AE314" s="29" t="str">
        <f t="shared" si="18"/>
        <v/>
      </c>
      <c r="AF314" s="29" t="str">
        <f>IFERROR(INDEX('WIP-ERC'!E:E,MATCH(B314, 'WIP-ERC'!B:B,0)),"")</f>
        <v/>
      </c>
      <c r="AG314" s="85" t="str">
        <f>IFERROR(IF(INDEX('WIP-ERC'!G:G,MATCH(B314,'WIP-ERC'!B:B,0))="","",(INDEX('WIP-ERC'!G:G,MATCH(B314,'WIP-ERC'!B:B,0)))),"")</f>
        <v/>
      </c>
      <c r="AH314" s="85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50">
        <f t="shared" si="17"/>
        <v>0</v>
      </c>
      <c r="BE314" s="334"/>
      <c r="BF314" s="334"/>
      <c r="BG314" s="334"/>
      <c r="BI314" s="434"/>
    </row>
    <row r="315" spans="1:61" s="93" customFormat="1" ht="17.5" hidden="1" x14ac:dyDescent="0.35">
      <c r="A315" s="347"/>
      <c r="B315" s="30"/>
      <c r="C315" s="30"/>
      <c r="D315" s="56"/>
      <c r="E315" s="97"/>
      <c r="F315" s="97"/>
      <c r="G315" s="26" t="str">
        <f>IFERROR(INDEX('WIP-FDN'!$D$8:$D$279,MATCH('Master Sheet '!B315, 'WIP-FDN'!$B$8:$B$279,0)),"")</f>
        <v/>
      </c>
      <c r="H315" s="30"/>
      <c r="I315" s="348"/>
      <c r="J315" s="30"/>
      <c r="K315" s="30"/>
      <c r="L315" s="30"/>
      <c r="M315" s="26"/>
      <c r="N315" s="29"/>
      <c r="O315" s="85"/>
      <c r="P315" s="29"/>
      <c r="Q315" s="29"/>
      <c r="R315" s="85"/>
      <c r="S315" s="29"/>
      <c r="T315" s="29"/>
      <c r="U315" s="85"/>
      <c r="V315" s="34"/>
      <c r="W315" s="29" t="str">
        <f t="array" ref="W315">IF((Y315&lt;&gt;"")*(Z315=""), "WIP", IF((Y315&lt;&gt;"")*(Z315&lt;&gt;""), "Completed", ""))</f>
        <v/>
      </c>
      <c r="X315" s="29">
        <f t="array" ref="X315">IFERROR(INDEX('WIP-FDN'!E:E, MATCH(1, ('WIP-FDN'!B:B='Master Sheet '!B315)*1, 0)), "")</f>
        <v>0</v>
      </c>
      <c r="Y315" s="85" t="str">
        <f t="array" ref="Y315">IFERROR(IF(INDEX('WIP-FDN'!G:G, MATCH(1, ('WIP-FDN'!B:B=B315)*1, 0)) = "", "", INDEX('WIP-FDN'!G:G, MATCH(1, ('WIP-FDN'!B:B=B315)*1, 0))), "")</f>
        <v/>
      </c>
      <c r="Z315" s="85" t="str">
        <f t="array" ref="Z315">IFERROR(IF(INDEX('WIP-FDN'!H:H, MATCH(1, ('WIP-FDN'!B:B=B315)*1, 0)) = "", "", INDEX('WIP-FDN'!H:H, MATCH(1, ('WIP-FDN'!B:B=B315)*1, 0))), "")</f>
        <v/>
      </c>
      <c r="AA315" s="29" t="str">
        <f t="array" ref="AA315">IF((AC315&lt;&gt;"")*(AD315=""), "WIP", IF((AC315&lt;&gt;"")*(AD315&lt;&gt;""), "Completed", ""))</f>
        <v/>
      </c>
      <c r="AB315" s="9" cm="1">
        <f t="array" ref="AB315">IFERROR(INDEX('WIP-FDN'!N:N, MATCH(1, ('WIP-FDN'!B:B='Master Sheet '!B315)*1, 0)), "")</f>
        <v>0</v>
      </c>
      <c r="AC315" s="81" t="str" cm="1">
        <f t="array" ref="AC315">IFERROR(IF(INDEX('WIP-FDN'!L:L, MATCH(1, ('WIP-FDN'!B:B=B315)*1, 0)) = "", "", INDEX('WIP-FDN'!L:L, MATCH(1, ('WIP-FDN'!B:B=B315)*1, 0))), "")</f>
        <v/>
      </c>
      <c r="AD315" s="81" t="str" cm="1">
        <f t="array" ref="AD315">IFERROR(IF(INDEX('WIP-FDN'!M:M, MATCH(1, ('WIP-FDN'!B:B=B315)*1, 0)) = "", "", INDEX('WIP-FDN'!M:M, MATCH(1, ('WIP-FDN'!B:B=B315)*1, 0))), "")</f>
        <v/>
      </c>
      <c r="AE315" s="29" t="str">
        <f t="shared" si="18"/>
        <v/>
      </c>
      <c r="AF315" s="29" t="str">
        <f>IFERROR(INDEX('WIP-ERC'!E:E,MATCH(B315, 'WIP-ERC'!B:B,0)),"")</f>
        <v/>
      </c>
      <c r="AG315" s="85" t="str">
        <f>IFERROR(IF(INDEX('WIP-ERC'!G:G,MATCH(B315,'WIP-ERC'!B:B,0))="","",(INDEX('WIP-ERC'!G:G,MATCH(B315,'WIP-ERC'!B:B,0)))),"")</f>
        <v/>
      </c>
      <c r="AH315" s="85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50">
        <f t="shared" si="17"/>
        <v>0</v>
      </c>
      <c r="BE315" s="334"/>
      <c r="BF315" s="334"/>
      <c r="BG315" s="334"/>
      <c r="BI315" s="434"/>
    </row>
    <row r="316" spans="1:61" s="93" customFormat="1" ht="17.5" hidden="1" x14ac:dyDescent="0.35">
      <c r="A316" s="347"/>
      <c r="B316" s="30"/>
      <c r="C316" s="30"/>
      <c r="D316" s="56"/>
      <c r="E316" s="97"/>
      <c r="F316" s="97"/>
      <c r="G316" s="26" t="str">
        <f>IFERROR(INDEX('WIP-FDN'!$D$8:$D$279,MATCH('Master Sheet '!B316, 'WIP-FDN'!$B$8:$B$279,0)),"")</f>
        <v/>
      </c>
      <c r="H316" s="30"/>
      <c r="I316" s="348"/>
      <c r="J316" s="30"/>
      <c r="K316" s="30"/>
      <c r="L316" s="30"/>
      <c r="M316" s="26"/>
      <c r="N316" s="29"/>
      <c r="O316" s="85"/>
      <c r="P316" s="29"/>
      <c r="Q316" s="29"/>
      <c r="R316" s="85"/>
      <c r="S316" s="29"/>
      <c r="T316" s="29"/>
      <c r="U316" s="85"/>
      <c r="V316" s="34"/>
      <c r="W316" s="29" t="str">
        <f t="array" ref="W316">IF((Y316&lt;&gt;"")*(Z316=""), "WIP", IF((Y316&lt;&gt;"")*(Z316&lt;&gt;""), "Completed", ""))</f>
        <v/>
      </c>
      <c r="X316" s="29">
        <f t="array" ref="X316">IFERROR(INDEX('WIP-FDN'!E:E, MATCH(1, ('WIP-FDN'!B:B='Master Sheet '!B316)*1, 0)), "")</f>
        <v>0</v>
      </c>
      <c r="Y316" s="85" t="str">
        <f t="array" ref="Y316">IFERROR(IF(INDEX('WIP-FDN'!G:G, MATCH(1, ('WIP-FDN'!B:B=B316)*1, 0)) = "", "", INDEX('WIP-FDN'!G:G, MATCH(1, ('WIP-FDN'!B:B=B316)*1, 0))), "")</f>
        <v/>
      </c>
      <c r="Z316" s="85" t="str">
        <f t="array" ref="Z316">IFERROR(IF(INDEX('WIP-FDN'!H:H, MATCH(1, ('WIP-FDN'!B:B=B316)*1, 0)) = "", "", INDEX('WIP-FDN'!H:H, MATCH(1, ('WIP-FDN'!B:B=B316)*1, 0))), "")</f>
        <v/>
      </c>
      <c r="AA316" s="29" t="str">
        <f t="array" ref="AA316">IF((AC316&lt;&gt;"")*(AD316=""), "WIP", IF((AC316&lt;&gt;"")*(AD316&lt;&gt;""), "Completed", ""))</f>
        <v/>
      </c>
      <c r="AB316" s="9" cm="1">
        <f t="array" ref="AB316">IFERROR(INDEX('WIP-FDN'!N:N, MATCH(1, ('WIP-FDN'!B:B='Master Sheet '!B316)*1, 0)), "")</f>
        <v>0</v>
      </c>
      <c r="AC316" s="81" t="str" cm="1">
        <f t="array" ref="AC316">IFERROR(IF(INDEX('WIP-FDN'!L:L, MATCH(1, ('WIP-FDN'!B:B=B316)*1, 0)) = "", "", INDEX('WIP-FDN'!L:L, MATCH(1, ('WIP-FDN'!B:B=B316)*1, 0))), "")</f>
        <v/>
      </c>
      <c r="AD316" s="81" t="str" cm="1">
        <f t="array" ref="AD316">IFERROR(IF(INDEX('WIP-FDN'!M:M, MATCH(1, ('WIP-FDN'!B:B=B316)*1, 0)) = "", "", INDEX('WIP-FDN'!M:M, MATCH(1, ('WIP-FDN'!B:B=B316)*1, 0))), "")</f>
        <v/>
      </c>
      <c r="AE316" s="29" t="str">
        <f t="shared" si="18"/>
        <v/>
      </c>
      <c r="AF316" s="29" t="str">
        <f>IFERROR(INDEX('WIP-ERC'!E:E,MATCH(B316, 'WIP-ERC'!B:B,0)),"")</f>
        <v/>
      </c>
      <c r="AG316" s="85" t="str">
        <f>IFERROR(IF(INDEX('WIP-ERC'!G:G,MATCH(B316,'WIP-ERC'!B:B,0))="","",(INDEX('WIP-ERC'!G:G,MATCH(B316,'WIP-ERC'!B:B,0)))),"")</f>
        <v/>
      </c>
      <c r="AH316" s="85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50">
        <f t="shared" si="17"/>
        <v>0</v>
      </c>
      <c r="BE316" s="334"/>
      <c r="BF316" s="334"/>
      <c r="BG316" s="334"/>
      <c r="BI316" s="434"/>
    </row>
    <row r="317" spans="1:61" s="93" customFormat="1" ht="17.5" hidden="1" x14ac:dyDescent="0.35">
      <c r="A317" s="347"/>
      <c r="B317" s="30"/>
      <c r="C317" s="30"/>
      <c r="D317" s="56"/>
      <c r="E317" s="97"/>
      <c r="F317" s="97"/>
      <c r="G317" s="26" t="str">
        <f>IFERROR(INDEX('WIP-FDN'!$D$8:$D$279,MATCH('Master Sheet '!B317, 'WIP-FDN'!$B$8:$B$279,0)),"")</f>
        <v/>
      </c>
      <c r="H317" s="30"/>
      <c r="I317" s="34"/>
      <c r="J317" s="30"/>
      <c r="K317" s="30"/>
      <c r="L317" s="30"/>
      <c r="M317" s="26"/>
      <c r="N317" s="29"/>
      <c r="O317" s="85"/>
      <c r="P317" s="29"/>
      <c r="Q317" s="29"/>
      <c r="R317" s="85"/>
      <c r="S317" s="29"/>
      <c r="T317" s="29"/>
      <c r="U317" s="85"/>
      <c r="V317" s="34"/>
      <c r="W317" s="29" t="str">
        <f t="array" ref="W317">IF((Y317&lt;&gt;"")*(Z317=""), "WIP", IF((Y317&lt;&gt;"")*(Z317&lt;&gt;""), "Completed", ""))</f>
        <v/>
      </c>
      <c r="X317" s="29">
        <f t="array" ref="X317">IFERROR(INDEX('WIP-FDN'!E:E, MATCH(1, ('WIP-FDN'!B:B='Master Sheet '!B317)*1, 0)), "")</f>
        <v>0</v>
      </c>
      <c r="Y317" s="85" t="str">
        <f t="array" ref="Y317">IFERROR(IF(INDEX('WIP-FDN'!G:G, MATCH(1, ('WIP-FDN'!B:B=B317)*1, 0)) = "", "", INDEX('WIP-FDN'!G:G, MATCH(1, ('WIP-FDN'!B:B=B317)*1, 0))), "")</f>
        <v/>
      </c>
      <c r="Z317" s="85" t="str">
        <f t="array" ref="Z317">IFERROR(IF(INDEX('WIP-FDN'!H:H, MATCH(1, ('WIP-FDN'!B:B=B317)*1, 0)) = "", "", INDEX('WIP-FDN'!H:H, MATCH(1, ('WIP-FDN'!B:B=B317)*1, 0))), "")</f>
        <v/>
      </c>
      <c r="AA317" s="29" t="str">
        <f t="array" ref="AA317">IF((AC317&lt;&gt;"")*(AD317=""), "WIP", IF((AC317&lt;&gt;"")*(AD317&lt;&gt;""), "Completed", ""))</f>
        <v/>
      </c>
      <c r="AB317" s="9" cm="1">
        <f t="array" ref="AB317">IFERROR(INDEX('WIP-FDN'!N:N, MATCH(1, ('WIP-FDN'!B:B='Master Sheet '!B317)*1, 0)), "")</f>
        <v>0</v>
      </c>
      <c r="AC317" s="81" t="str" cm="1">
        <f t="array" ref="AC317">IFERROR(IF(INDEX('WIP-FDN'!L:L, MATCH(1, ('WIP-FDN'!B:B=B317)*1, 0)) = "", "", INDEX('WIP-FDN'!L:L, MATCH(1, ('WIP-FDN'!B:B=B317)*1, 0))), "")</f>
        <v/>
      </c>
      <c r="AD317" s="81" t="str" cm="1">
        <f t="array" ref="AD317">IFERROR(IF(INDEX('WIP-FDN'!M:M, MATCH(1, ('WIP-FDN'!B:B=B317)*1, 0)) = "", "", INDEX('WIP-FDN'!M:M, MATCH(1, ('WIP-FDN'!B:B=B317)*1, 0))), "")</f>
        <v/>
      </c>
      <c r="AE317" s="29" t="str">
        <f t="shared" si="18"/>
        <v/>
      </c>
      <c r="AF317" s="29" t="str">
        <f>IFERROR(INDEX('WIP-ERC'!E:E,MATCH(B317, 'WIP-ERC'!B:B,0)),"")</f>
        <v/>
      </c>
      <c r="AG317" s="85" t="str">
        <f>IFERROR(IF(INDEX('WIP-ERC'!G:G,MATCH(B317,'WIP-ERC'!B:B,0))="","",(INDEX('WIP-ERC'!G:G,MATCH(B317,'WIP-ERC'!B:B,0)))),"")</f>
        <v/>
      </c>
      <c r="AH317" s="85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50">
        <f t="shared" si="17"/>
        <v>0</v>
      </c>
      <c r="BE317" s="334"/>
      <c r="BF317" s="334"/>
      <c r="BG317" s="334"/>
      <c r="BI317" s="434"/>
    </row>
    <row r="318" spans="1:61" s="93" customFormat="1" ht="17.5" hidden="1" x14ac:dyDescent="0.35">
      <c r="A318" s="347"/>
      <c r="B318" s="30"/>
      <c r="C318" s="30"/>
      <c r="D318" s="56"/>
      <c r="E318" s="97"/>
      <c r="F318" s="97"/>
      <c r="G318" s="26" t="str">
        <f>IFERROR(INDEX('WIP-FDN'!$D$8:$D$279,MATCH('Master Sheet '!B318, 'WIP-FDN'!$B$8:$B$279,0)),"")</f>
        <v/>
      </c>
      <c r="H318" s="30"/>
      <c r="I318" s="34"/>
      <c r="J318" s="30"/>
      <c r="K318" s="30"/>
      <c r="L318" s="30"/>
      <c r="M318" s="26"/>
      <c r="N318" s="29"/>
      <c r="O318" s="85"/>
      <c r="P318" s="29"/>
      <c r="Q318" s="29"/>
      <c r="R318" s="85"/>
      <c r="S318" s="29"/>
      <c r="T318" s="29"/>
      <c r="U318" s="85"/>
      <c r="V318" s="34"/>
      <c r="W318" s="29" t="str">
        <f t="array" ref="W318">IF((Y318&lt;&gt;"")*(Z318=""), "WIP", IF((Y318&lt;&gt;"")*(Z318&lt;&gt;""), "Completed", ""))</f>
        <v/>
      </c>
      <c r="X318" s="29">
        <f t="array" ref="X318">IFERROR(INDEX('WIP-FDN'!E:E, MATCH(1, ('WIP-FDN'!B:B='Master Sheet '!B318)*1, 0)), "")</f>
        <v>0</v>
      </c>
      <c r="Y318" s="85" t="str">
        <f t="array" ref="Y318">IFERROR(IF(INDEX('WIP-FDN'!G:G, MATCH(1, ('WIP-FDN'!B:B=B318)*1, 0)) = "", "", INDEX('WIP-FDN'!G:G, MATCH(1, ('WIP-FDN'!B:B=B318)*1, 0))), "")</f>
        <v/>
      </c>
      <c r="Z318" s="85" t="str">
        <f t="array" ref="Z318">IFERROR(IF(INDEX('WIP-FDN'!H:H, MATCH(1, ('WIP-FDN'!B:B=B318)*1, 0)) = "", "", INDEX('WIP-FDN'!H:H, MATCH(1, ('WIP-FDN'!B:B=B318)*1, 0))), "")</f>
        <v/>
      </c>
      <c r="AA318" s="29" t="str">
        <f t="array" ref="AA318">IF((AC318&lt;&gt;"")*(AD318=""), "WIP", IF((AC318&lt;&gt;"")*(AD318&lt;&gt;""), "Completed", ""))</f>
        <v/>
      </c>
      <c r="AB318" s="9" cm="1">
        <f t="array" ref="AB318">IFERROR(INDEX('WIP-FDN'!N:N, MATCH(1, ('WIP-FDN'!B:B='Master Sheet '!B318)*1, 0)), "")</f>
        <v>0</v>
      </c>
      <c r="AC318" s="81" t="str" cm="1">
        <f t="array" ref="AC318">IFERROR(IF(INDEX('WIP-FDN'!L:L, MATCH(1, ('WIP-FDN'!B:B=B318)*1, 0)) = "", "", INDEX('WIP-FDN'!L:L, MATCH(1, ('WIP-FDN'!B:B=B318)*1, 0))), "")</f>
        <v/>
      </c>
      <c r="AD318" s="81" t="str" cm="1">
        <f t="array" ref="AD318">IFERROR(IF(INDEX('WIP-FDN'!M:M, MATCH(1, ('WIP-FDN'!B:B=B318)*1, 0)) = "", "", INDEX('WIP-FDN'!M:M, MATCH(1, ('WIP-FDN'!B:B=B318)*1, 0))), "")</f>
        <v/>
      </c>
      <c r="AE318" s="29" t="str">
        <f t="shared" si="18"/>
        <v/>
      </c>
      <c r="AF318" s="29" t="str">
        <f>IFERROR(INDEX('WIP-ERC'!E:E,MATCH(B318, 'WIP-ERC'!B:B,0)),"")</f>
        <v/>
      </c>
      <c r="AG318" s="85" t="str">
        <f>IFERROR(IF(INDEX('WIP-ERC'!G:G,MATCH(B318,'WIP-ERC'!B:B,0))="","",(INDEX('WIP-ERC'!G:G,MATCH(B318,'WIP-ERC'!B:B,0)))),"")</f>
        <v/>
      </c>
      <c r="AH318" s="85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50">
        <f t="shared" si="17"/>
        <v>0</v>
      </c>
      <c r="BE318" s="334"/>
      <c r="BF318" s="334"/>
      <c r="BG318" s="334"/>
      <c r="BI318" s="434"/>
    </row>
    <row r="319" spans="1:61" s="93" customFormat="1" ht="17.5" hidden="1" x14ac:dyDescent="0.35">
      <c r="A319" s="347"/>
      <c r="B319" s="30"/>
      <c r="C319" s="30"/>
      <c r="D319" s="56"/>
      <c r="E319" s="97"/>
      <c r="F319" s="97"/>
      <c r="G319" s="26" t="str">
        <f>IFERROR(INDEX('WIP-FDN'!$D$8:$D$279,MATCH('Master Sheet '!B319, 'WIP-FDN'!$B$8:$B$279,0)),"")</f>
        <v/>
      </c>
      <c r="H319" s="30"/>
      <c r="I319" s="34"/>
      <c r="J319" s="30"/>
      <c r="K319" s="30"/>
      <c r="L319" s="30"/>
      <c r="M319" s="26"/>
      <c r="N319" s="29"/>
      <c r="O319" s="85"/>
      <c r="P319" s="29"/>
      <c r="Q319" s="29"/>
      <c r="R319" s="85"/>
      <c r="S319" s="29"/>
      <c r="T319" s="29"/>
      <c r="U319" s="85"/>
      <c r="V319" s="34"/>
      <c r="W319" s="29" t="str">
        <f t="array" ref="W319">IF((Y319&lt;&gt;"")*(Z319=""), "WIP", IF((Y319&lt;&gt;"")*(Z319&lt;&gt;""), "Completed", ""))</f>
        <v/>
      </c>
      <c r="X319" s="29">
        <f t="array" ref="X319">IFERROR(INDEX('WIP-FDN'!E:E, MATCH(1, ('WIP-FDN'!B:B='Master Sheet '!B319)*1, 0)), "")</f>
        <v>0</v>
      </c>
      <c r="Y319" s="85" t="str">
        <f t="array" ref="Y319">IFERROR(IF(INDEX('WIP-FDN'!G:G, MATCH(1, ('WIP-FDN'!B:B=B319)*1, 0)) = "", "", INDEX('WIP-FDN'!G:G, MATCH(1, ('WIP-FDN'!B:B=B319)*1, 0))), "")</f>
        <v/>
      </c>
      <c r="Z319" s="85" t="str">
        <f t="array" ref="Z319">IFERROR(IF(INDEX('WIP-FDN'!H:H, MATCH(1, ('WIP-FDN'!B:B=B319)*1, 0)) = "", "", INDEX('WIP-FDN'!H:H, MATCH(1, ('WIP-FDN'!B:B=B319)*1, 0))), "")</f>
        <v/>
      </c>
      <c r="AA319" s="29" t="str">
        <f t="array" ref="AA319">IF((AC319&lt;&gt;"")*(AD319=""), "WIP", IF((AC319&lt;&gt;"")*(AD319&lt;&gt;""), "Completed", ""))</f>
        <v/>
      </c>
      <c r="AB319" s="9" cm="1">
        <f t="array" ref="AB319">IFERROR(INDEX('WIP-FDN'!N:N, MATCH(1, ('WIP-FDN'!B:B='Master Sheet '!B319)*1, 0)), "")</f>
        <v>0</v>
      </c>
      <c r="AC319" s="81" t="str" cm="1">
        <f t="array" ref="AC319">IFERROR(IF(INDEX('WIP-FDN'!L:L, MATCH(1, ('WIP-FDN'!B:B=B319)*1, 0)) = "", "", INDEX('WIP-FDN'!L:L, MATCH(1, ('WIP-FDN'!B:B=B319)*1, 0))), "")</f>
        <v/>
      </c>
      <c r="AD319" s="81" t="str" cm="1">
        <f t="array" ref="AD319">IFERROR(IF(INDEX('WIP-FDN'!M:M, MATCH(1, ('WIP-FDN'!B:B=B319)*1, 0)) = "", "", INDEX('WIP-FDN'!M:M, MATCH(1, ('WIP-FDN'!B:B=B319)*1, 0))), "")</f>
        <v/>
      </c>
      <c r="AE319" s="29" t="str">
        <f t="shared" si="18"/>
        <v/>
      </c>
      <c r="AF319" s="29" t="str">
        <f>IFERROR(INDEX('WIP-ERC'!E:E,MATCH(B319, 'WIP-ERC'!B:B,0)),"")</f>
        <v/>
      </c>
      <c r="AG319" s="85" t="str">
        <f>IFERROR(IF(INDEX('WIP-ERC'!G:G,MATCH(B319,'WIP-ERC'!B:B,0))="","",(INDEX('WIP-ERC'!G:G,MATCH(B319,'WIP-ERC'!B:B,0)))),"")</f>
        <v/>
      </c>
      <c r="AH319" s="85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50">
        <f t="shared" si="17"/>
        <v>0</v>
      </c>
      <c r="BE319" s="334"/>
      <c r="BF319" s="334"/>
      <c r="BG319" s="334"/>
      <c r="BI319" s="434"/>
    </row>
    <row r="320" spans="1:61" s="93" customFormat="1" ht="17.5" hidden="1" x14ac:dyDescent="0.35">
      <c r="A320" s="347"/>
      <c r="B320" s="30"/>
      <c r="C320" s="30"/>
      <c r="D320" s="56"/>
      <c r="E320" s="97"/>
      <c r="F320" s="97"/>
      <c r="G320" s="26" t="str">
        <f>IFERROR(INDEX('WIP-FDN'!$D$8:$D$279,MATCH('Master Sheet '!B320, 'WIP-FDN'!$B$8:$B$279,0)),"")</f>
        <v/>
      </c>
      <c r="H320" s="30"/>
      <c r="I320" s="34"/>
      <c r="J320" s="30"/>
      <c r="K320" s="30"/>
      <c r="L320" s="30"/>
      <c r="M320" s="26"/>
      <c r="N320" s="29"/>
      <c r="O320" s="85"/>
      <c r="P320" s="29"/>
      <c r="Q320" s="29"/>
      <c r="R320" s="85"/>
      <c r="S320" s="29"/>
      <c r="T320" s="29"/>
      <c r="U320" s="85"/>
      <c r="V320" s="34"/>
      <c r="W320" s="29" t="str">
        <f t="array" ref="W320">IF((Y320&lt;&gt;"")*(Z320=""), "WIP", IF((Y320&lt;&gt;"")*(Z320&lt;&gt;""), "Completed", ""))</f>
        <v/>
      </c>
      <c r="X320" s="29">
        <f t="array" ref="X320">IFERROR(INDEX('WIP-FDN'!E:E, MATCH(1, ('WIP-FDN'!B:B='Master Sheet '!B320)*1, 0)), "")</f>
        <v>0</v>
      </c>
      <c r="Y320" s="85" t="str">
        <f t="array" ref="Y320">IFERROR(IF(INDEX('WIP-FDN'!G:G, MATCH(1, ('WIP-FDN'!B:B=B320)*1, 0)) = "", "", INDEX('WIP-FDN'!G:G, MATCH(1, ('WIP-FDN'!B:B=B320)*1, 0))), "")</f>
        <v/>
      </c>
      <c r="Z320" s="85" t="str">
        <f t="array" ref="Z320">IFERROR(IF(INDEX('WIP-FDN'!H:H, MATCH(1, ('WIP-FDN'!B:B=B320)*1, 0)) = "", "", INDEX('WIP-FDN'!H:H, MATCH(1, ('WIP-FDN'!B:B=B320)*1, 0))), "")</f>
        <v/>
      </c>
      <c r="AA320" s="29" t="str">
        <f t="array" ref="AA320">IF((AC320&lt;&gt;"")*(AD320=""), "WIP", IF((AC320&lt;&gt;"")*(AD320&lt;&gt;""), "Completed", ""))</f>
        <v/>
      </c>
      <c r="AB320" s="9" cm="1">
        <f t="array" ref="AB320">IFERROR(INDEX('WIP-FDN'!N:N, MATCH(1, ('WIP-FDN'!B:B='Master Sheet '!B320)*1, 0)), "")</f>
        <v>0</v>
      </c>
      <c r="AC320" s="81" t="str" cm="1">
        <f t="array" ref="AC320">IFERROR(IF(INDEX('WIP-FDN'!L:L, MATCH(1, ('WIP-FDN'!B:B=B320)*1, 0)) = "", "", INDEX('WIP-FDN'!L:L, MATCH(1, ('WIP-FDN'!B:B=B320)*1, 0))), "")</f>
        <v/>
      </c>
      <c r="AD320" s="81" t="str" cm="1">
        <f t="array" ref="AD320">IFERROR(IF(INDEX('WIP-FDN'!M:M, MATCH(1, ('WIP-FDN'!B:B=B320)*1, 0)) = "", "", INDEX('WIP-FDN'!M:M, MATCH(1, ('WIP-FDN'!B:B=B320)*1, 0))), "")</f>
        <v/>
      </c>
      <c r="AE320" s="29" t="str">
        <f t="shared" si="18"/>
        <v/>
      </c>
      <c r="AF320" s="29" t="str">
        <f>IFERROR(INDEX('WIP-ERC'!E:E,MATCH(B320, 'WIP-ERC'!B:B,0)),"")</f>
        <v/>
      </c>
      <c r="AG320" s="85" t="str">
        <f>IFERROR(IF(INDEX('WIP-ERC'!G:G,MATCH(B320,'WIP-ERC'!B:B,0))="","",(INDEX('WIP-ERC'!G:G,MATCH(B320,'WIP-ERC'!B:B,0)))),"")</f>
        <v/>
      </c>
      <c r="AH320" s="85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50">
        <f t="shared" si="17"/>
        <v>0</v>
      </c>
      <c r="BE320" s="334"/>
      <c r="BF320" s="334"/>
      <c r="BG320" s="334"/>
      <c r="BI320" s="434"/>
    </row>
    <row r="321" spans="1:61" s="93" customFormat="1" ht="17.5" hidden="1" x14ac:dyDescent="0.35">
      <c r="A321" s="347"/>
      <c r="B321" s="30"/>
      <c r="C321" s="30"/>
      <c r="D321" s="56"/>
      <c r="E321" s="97"/>
      <c r="F321" s="97"/>
      <c r="G321" s="26" t="str">
        <f>IFERROR(INDEX('WIP-FDN'!$D$8:$D$279,MATCH('Master Sheet '!B321, 'WIP-FDN'!$B$8:$B$279,0)),"")</f>
        <v/>
      </c>
      <c r="H321" s="30"/>
      <c r="I321" s="34"/>
      <c r="J321" s="30"/>
      <c r="K321" s="30"/>
      <c r="L321" s="30"/>
      <c r="M321" s="26"/>
      <c r="N321" s="29"/>
      <c r="O321" s="85"/>
      <c r="P321" s="29"/>
      <c r="Q321" s="29"/>
      <c r="R321" s="85"/>
      <c r="S321" s="29"/>
      <c r="T321" s="29"/>
      <c r="U321" s="85"/>
      <c r="V321" s="34"/>
      <c r="W321" s="29" t="str">
        <f t="array" ref="W321">IF((Y321&lt;&gt;"")*(Z321=""), "WIP", IF((Y321&lt;&gt;"")*(Z321&lt;&gt;""), "Completed", ""))</f>
        <v/>
      </c>
      <c r="X321" s="29">
        <f t="array" ref="X321">IFERROR(INDEX('WIP-FDN'!E:E, MATCH(1, ('WIP-FDN'!B:B='Master Sheet '!B321)*1, 0)), "")</f>
        <v>0</v>
      </c>
      <c r="Y321" s="85" t="str">
        <f t="array" ref="Y321">IFERROR(IF(INDEX('WIP-FDN'!G:G, MATCH(1, ('WIP-FDN'!B:B=B321)*1, 0)) = "", "", INDEX('WIP-FDN'!G:G, MATCH(1, ('WIP-FDN'!B:B=B321)*1, 0))), "")</f>
        <v/>
      </c>
      <c r="Z321" s="85" t="str">
        <f t="array" ref="Z321">IFERROR(IF(INDEX('WIP-FDN'!H:H, MATCH(1, ('WIP-FDN'!B:B=B321)*1, 0)) = "", "", INDEX('WIP-FDN'!H:H, MATCH(1, ('WIP-FDN'!B:B=B321)*1, 0))), "")</f>
        <v/>
      </c>
      <c r="AA321" s="29" t="str">
        <f t="array" ref="AA321">IF((AC321&lt;&gt;"")*(AD321=""), "WIP", IF((AC321&lt;&gt;"")*(AD321&lt;&gt;""), "Completed", ""))</f>
        <v/>
      </c>
      <c r="AB321" s="9" cm="1">
        <f t="array" ref="AB321">IFERROR(INDEX('WIP-FDN'!N:N, MATCH(1, ('WIP-FDN'!B:B='Master Sheet '!B321)*1, 0)), "")</f>
        <v>0</v>
      </c>
      <c r="AC321" s="81" t="str" cm="1">
        <f t="array" ref="AC321">IFERROR(IF(INDEX('WIP-FDN'!L:L, MATCH(1, ('WIP-FDN'!B:B=B321)*1, 0)) = "", "", INDEX('WIP-FDN'!L:L, MATCH(1, ('WIP-FDN'!B:B=B321)*1, 0))), "")</f>
        <v/>
      </c>
      <c r="AD321" s="81" t="str" cm="1">
        <f t="array" ref="AD321">IFERROR(IF(INDEX('WIP-FDN'!M:M, MATCH(1, ('WIP-FDN'!B:B=B321)*1, 0)) = "", "", INDEX('WIP-FDN'!M:M, MATCH(1, ('WIP-FDN'!B:B=B321)*1, 0))), "")</f>
        <v/>
      </c>
      <c r="AE321" s="29" t="str">
        <f t="shared" si="18"/>
        <v/>
      </c>
      <c r="AF321" s="29" t="str">
        <f>IFERROR(INDEX('WIP-ERC'!E:E,MATCH(B321, 'WIP-ERC'!B:B,0)),"")</f>
        <v/>
      </c>
      <c r="AG321" s="85" t="str">
        <f>IFERROR(IF(INDEX('WIP-ERC'!G:G,MATCH(B321,'WIP-ERC'!B:B,0))="","",(INDEX('WIP-ERC'!G:G,MATCH(B321,'WIP-ERC'!B:B,0)))),"")</f>
        <v/>
      </c>
      <c r="AH321" s="85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50">
        <f t="shared" si="17"/>
        <v>0</v>
      </c>
      <c r="BE321" s="334"/>
      <c r="BF321" s="334"/>
      <c r="BG321" s="334"/>
      <c r="BI321" s="434"/>
    </row>
    <row r="322" spans="1:61" s="93" customFormat="1" ht="17.5" hidden="1" x14ac:dyDescent="0.35">
      <c r="A322" s="347"/>
      <c r="B322" s="30"/>
      <c r="C322" s="30"/>
      <c r="D322" s="56"/>
      <c r="E322" s="97"/>
      <c r="F322" s="97"/>
      <c r="G322" s="26" t="str">
        <f>IFERROR(INDEX('WIP-FDN'!$D$8:$D$279,MATCH('Master Sheet '!B322, 'WIP-FDN'!$B$8:$B$279,0)),"")</f>
        <v/>
      </c>
      <c r="H322" s="30"/>
      <c r="I322" s="34"/>
      <c r="J322" s="30"/>
      <c r="K322" s="30"/>
      <c r="L322" s="30"/>
      <c r="M322" s="26"/>
      <c r="N322" s="29"/>
      <c r="O322" s="85"/>
      <c r="P322" s="29"/>
      <c r="Q322" s="29"/>
      <c r="R322" s="85"/>
      <c r="S322" s="29"/>
      <c r="T322" s="29"/>
      <c r="U322" s="85"/>
      <c r="V322" s="34"/>
      <c r="W322" s="29" t="str">
        <f t="array" ref="W322">IF((Y322&lt;&gt;"")*(Z322=""), "WIP", IF((Y322&lt;&gt;"")*(Z322&lt;&gt;""), "Completed", ""))</f>
        <v/>
      </c>
      <c r="X322" s="29">
        <f t="array" ref="X322">IFERROR(INDEX('WIP-FDN'!E:E, MATCH(1, ('WIP-FDN'!B:B='Master Sheet '!B322)*1, 0)), "")</f>
        <v>0</v>
      </c>
      <c r="Y322" s="85" t="str">
        <f t="array" ref="Y322">IFERROR(IF(INDEX('WIP-FDN'!G:G, MATCH(1, ('WIP-FDN'!B:B=B322)*1, 0)) = "", "", INDEX('WIP-FDN'!G:G, MATCH(1, ('WIP-FDN'!B:B=B322)*1, 0))), "")</f>
        <v/>
      </c>
      <c r="Z322" s="85" t="str">
        <f t="array" ref="Z322">IFERROR(IF(INDEX('WIP-FDN'!H:H, MATCH(1, ('WIP-FDN'!B:B=B322)*1, 0)) = "", "", INDEX('WIP-FDN'!H:H, MATCH(1, ('WIP-FDN'!B:B=B322)*1, 0))), "")</f>
        <v/>
      </c>
      <c r="AA322" s="29" t="str">
        <f t="array" ref="AA322">IF((AC322&lt;&gt;"")*(AD322=""), "WIP", IF((AC322&lt;&gt;"")*(AD322&lt;&gt;""), "Completed", ""))</f>
        <v/>
      </c>
      <c r="AB322" s="9" cm="1">
        <f t="array" ref="AB322">IFERROR(INDEX('WIP-FDN'!N:N, MATCH(1, ('WIP-FDN'!B:B='Master Sheet '!B322)*1, 0)), "")</f>
        <v>0</v>
      </c>
      <c r="AC322" s="81" t="str" cm="1">
        <f t="array" ref="AC322">IFERROR(IF(INDEX('WIP-FDN'!L:L, MATCH(1, ('WIP-FDN'!B:B=B322)*1, 0)) = "", "", INDEX('WIP-FDN'!L:L, MATCH(1, ('WIP-FDN'!B:B=B322)*1, 0))), "")</f>
        <v/>
      </c>
      <c r="AD322" s="81" t="str" cm="1">
        <f t="array" ref="AD322">IFERROR(IF(INDEX('WIP-FDN'!M:M, MATCH(1, ('WIP-FDN'!B:B=B322)*1, 0)) = "", "", INDEX('WIP-FDN'!M:M, MATCH(1, ('WIP-FDN'!B:B=B322)*1, 0))), "")</f>
        <v/>
      </c>
      <c r="AE322" s="29" t="str">
        <f t="shared" si="18"/>
        <v/>
      </c>
      <c r="AF322" s="29" t="str">
        <f>IFERROR(INDEX('WIP-ERC'!E:E,MATCH(B322, 'WIP-ERC'!B:B,0)),"")</f>
        <v/>
      </c>
      <c r="AG322" s="85" t="str">
        <f>IFERROR(IF(INDEX('WIP-ERC'!G:G,MATCH(B322,'WIP-ERC'!B:B,0))="","",(INDEX('WIP-ERC'!G:G,MATCH(B322,'WIP-ERC'!B:B,0)))),"")</f>
        <v/>
      </c>
      <c r="AH322" s="85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50">
        <f t="shared" si="17"/>
        <v>0</v>
      </c>
      <c r="BE322" s="334"/>
      <c r="BF322" s="334"/>
      <c r="BG322" s="334"/>
      <c r="BI322" s="434"/>
    </row>
    <row r="323" spans="1:61" s="93" customFormat="1" ht="17.5" hidden="1" x14ac:dyDescent="0.35">
      <c r="A323" s="347"/>
      <c r="B323" s="30"/>
      <c r="C323" s="30"/>
      <c r="D323" s="56"/>
      <c r="E323" s="97"/>
      <c r="F323" s="97"/>
      <c r="G323" s="26" t="str">
        <f>IFERROR(INDEX('WIP-FDN'!$D$8:$D$279,MATCH('Master Sheet '!B323, 'WIP-FDN'!$B$8:$B$279,0)),"")</f>
        <v/>
      </c>
      <c r="H323" s="30"/>
      <c r="I323" s="34"/>
      <c r="J323" s="30"/>
      <c r="K323" s="30"/>
      <c r="L323" s="30"/>
      <c r="M323" s="26"/>
      <c r="N323" s="29"/>
      <c r="O323" s="85"/>
      <c r="P323" s="29"/>
      <c r="Q323" s="29"/>
      <c r="R323" s="85"/>
      <c r="S323" s="29"/>
      <c r="T323" s="29"/>
      <c r="U323" s="85"/>
      <c r="V323" s="34"/>
      <c r="W323" s="29" t="str">
        <f t="array" ref="W323">IF((Y323&lt;&gt;"")*(Z323=""), "WIP", IF((Y323&lt;&gt;"")*(Z323&lt;&gt;""), "Completed", ""))</f>
        <v/>
      </c>
      <c r="X323" s="29">
        <f t="array" ref="X323">IFERROR(INDEX('WIP-FDN'!E:E, MATCH(1, ('WIP-FDN'!B:B='Master Sheet '!B323)*1, 0)), "")</f>
        <v>0</v>
      </c>
      <c r="Y323" s="85" t="str">
        <f t="array" ref="Y323">IFERROR(IF(INDEX('WIP-FDN'!G:G, MATCH(1, ('WIP-FDN'!B:B=B323)*1, 0)) = "", "", INDEX('WIP-FDN'!G:G, MATCH(1, ('WIP-FDN'!B:B=B323)*1, 0))), "")</f>
        <v/>
      </c>
      <c r="Z323" s="85" t="str">
        <f t="array" ref="Z323">IFERROR(IF(INDEX('WIP-FDN'!H:H, MATCH(1, ('WIP-FDN'!B:B=B323)*1, 0)) = "", "", INDEX('WIP-FDN'!H:H, MATCH(1, ('WIP-FDN'!B:B=B323)*1, 0))), "")</f>
        <v/>
      </c>
      <c r="AA323" s="29" t="str">
        <f t="array" ref="AA323">IF((AC323&lt;&gt;"")*(AD323=""), "WIP", IF((AC323&lt;&gt;"")*(AD323&lt;&gt;""), "Completed", ""))</f>
        <v/>
      </c>
      <c r="AB323" s="9" cm="1">
        <f t="array" ref="AB323">IFERROR(INDEX('WIP-FDN'!N:N, MATCH(1, ('WIP-FDN'!B:B='Master Sheet '!B323)*1, 0)), "")</f>
        <v>0</v>
      </c>
      <c r="AC323" s="81" t="str" cm="1">
        <f t="array" ref="AC323">IFERROR(IF(INDEX('WIP-FDN'!L:L, MATCH(1, ('WIP-FDN'!B:B=B323)*1, 0)) = "", "", INDEX('WIP-FDN'!L:L, MATCH(1, ('WIP-FDN'!B:B=B323)*1, 0))), "")</f>
        <v/>
      </c>
      <c r="AD323" s="81" t="str" cm="1">
        <f t="array" ref="AD323">IFERROR(IF(INDEX('WIP-FDN'!M:M, MATCH(1, ('WIP-FDN'!B:B=B323)*1, 0)) = "", "", INDEX('WIP-FDN'!M:M, MATCH(1, ('WIP-FDN'!B:B=B323)*1, 0))), "")</f>
        <v/>
      </c>
      <c r="AE323" s="29" t="str">
        <f t="shared" si="18"/>
        <v/>
      </c>
      <c r="AF323" s="29" t="str">
        <f>IFERROR(INDEX('WIP-ERC'!E:E,MATCH(B323, 'WIP-ERC'!B:B,0)),"")</f>
        <v/>
      </c>
      <c r="AG323" s="85" t="str">
        <f>IFERROR(IF(INDEX('WIP-ERC'!G:G,MATCH(B323,'WIP-ERC'!B:B,0))="","",(INDEX('WIP-ERC'!G:G,MATCH(B323,'WIP-ERC'!B:B,0)))),"")</f>
        <v/>
      </c>
      <c r="AH323" s="85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50">
        <f t="shared" si="17"/>
        <v>0</v>
      </c>
      <c r="BE323" s="334"/>
      <c r="BF323" s="334"/>
      <c r="BG323" s="334"/>
      <c r="BI323" s="434"/>
    </row>
    <row r="324" spans="1:61" s="93" customFormat="1" ht="17.5" hidden="1" x14ac:dyDescent="0.35">
      <c r="A324" s="347"/>
      <c r="B324" s="30"/>
      <c r="C324" s="30"/>
      <c r="D324" s="56"/>
      <c r="E324" s="97"/>
      <c r="F324" s="97"/>
      <c r="G324" s="26" t="str">
        <f>IFERROR(INDEX('WIP-FDN'!$D$8:$D$279,MATCH('Master Sheet '!B324, 'WIP-FDN'!$B$8:$B$279,0)),"")</f>
        <v/>
      </c>
      <c r="H324" s="30"/>
      <c r="I324" s="34"/>
      <c r="J324" s="30"/>
      <c r="K324" s="30"/>
      <c r="L324" s="30"/>
      <c r="M324" s="26"/>
      <c r="N324" s="29"/>
      <c r="O324" s="85"/>
      <c r="P324" s="29"/>
      <c r="Q324" s="29"/>
      <c r="R324" s="85"/>
      <c r="S324" s="29"/>
      <c r="T324" s="29"/>
      <c r="U324" s="85"/>
      <c r="V324" s="34"/>
      <c r="W324" s="29" t="str">
        <f t="array" ref="W324">IF((Y324&lt;&gt;"")*(Z324=""), "WIP", IF((Y324&lt;&gt;"")*(Z324&lt;&gt;""), "Completed", ""))</f>
        <v/>
      </c>
      <c r="X324" s="29">
        <f t="array" ref="X324">IFERROR(INDEX('WIP-FDN'!E:E, MATCH(1, ('WIP-FDN'!B:B='Master Sheet '!B324)*1, 0)), "")</f>
        <v>0</v>
      </c>
      <c r="Y324" s="85" t="str">
        <f t="array" ref="Y324">IFERROR(IF(INDEX('WIP-FDN'!G:G, MATCH(1, ('WIP-FDN'!B:B=B324)*1, 0)) = "", "", INDEX('WIP-FDN'!G:G, MATCH(1, ('WIP-FDN'!B:B=B324)*1, 0))), "")</f>
        <v/>
      </c>
      <c r="Z324" s="85" t="str">
        <f t="array" ref="Z324">IFERROR(IF(INDEX('WIP-FDN'!H:H, MATCH(1, ('WIP-FDN'!B:B=B324)*1, 0)) = "", "", INDEX('WIP-FDN'!H:H, MATCH(1, ('WIP-FDN'!B:B=B324)*1, 0))), "")</f>
        <v/>
      </c>
      <c r="AA324" s="29" t="str">
        <f t="array" ref="AA324">IF((AC324&lt;&gt;"")*(AD324=""), "WIP", IF((AC324&lt;&gt;"")*(AD324&lt;&gt;""), "Completed", ""))</f>
        <v/>
      </c>
      <c r="AB324" s="9" cm="1">
        <f t="array" ref="AB324">IFERROR(INDEX('WIP-FDN'!N:N, MATCH(1, ('WIP-FDN'!B:B='Master Sheet '!B324)*1, 0)), "")</f>
        <v>0</v>
      </c>
      <c r="AC324" s="81" t="str" cm="1">
        <f t="array" ref="AC324">IFERROR(IF(INDEX('WIP-FDN'!L:L, MATCH(1, ('WIP-FDN'!B:B=B324)*1, 0)) = "", "", INDEX('WIP-FDN'!L:L, MATCH(1, ('WIP-FDN'!B:B=B324)*1, 0))), "")</f>
        <v/>
      </c>
      <c r="AD324" s="81" t="str" cm="1">
        <f t="array" ref="AD324">IFERROR(IF(INDEX('WIP-FDN'!M:M, MATCH(1, ('WIP-FDN'!B:B=B324)*1, 0)) = "", "", INDEX('WIP-FDN'!M:M, MATCH(1, ('WIP-FDN'!B:B=B324)*1, 0))), "")</f>
        <v/>
      </c>
      <c r="AE324" s="29" t="str">
        <f>IF(AND(AG324&lt;&gt;"", AH324=""), "WIP", IF(AND(AG324&lt;&gt;"", AH324&lt;&gt;""), "Completed", ""))</f>
        <v/>
      </c>
      <c r="AF324" s="29" t="str">
        <f>IFERROR(INDEX('WIP-ERC'!E:E,MATCH(B324, 'WIP-ERC'!B:B,0)),"")</f>
        <v/>
      </c>
      <c r="AG324" s="85" t="str">
        <f>IFERROR(IF(INDEX('WIP-ERC'!G:G,MATCH(B324,'WIP-ERC'!B:B,0))="","",(INDEX('WIP-ERC'!G:G,MATCH(B324,'WIP-ERC'!B:B,0)))),"")</f>
        <v/>
      </c>
      <c r="AH324" s="85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50">
        <f t="shared" si="17"/>
        <v>0</v>
      </c>
      <c r="BE324" s="334"/>
      <c r="BF324" s="334"/>
      <c r="BG324" s="334"/>
      <c r="BI324" s="434"/>
    </row>
    <row r="325" spans="1:61" s="93" customFormat="1" ht="17.5" hidden="1" x14ac:dyDescent="0.35">
      <c r="A325" s="347"/>
      <c r="B325" s="30"/>
      <c r="C325" s="30"/>
      <c r="D325" s="56"/>
      <c r="E325" s="97"/>
      <c r="F325" s="97"/>
      <c r="G325" s="26" t="str">
        <f>IFERROR(INDEX('WIP-FDN'!$D$8:$D$279,MATCH('Master Sheet '!B325, 'WIP-FDN'!$B$8:$B$279,0)),"")</f>
        <v/>
      </c>
      <c r="H325" s="30"/>
      <c r="I325" s="34"/>
      <c r="J325" s="30"/>
      <c r="K325" s="30"/>
      <c r="L325" s="30"/>
      <c r="M325" s="26"/>
      <c r="N325" s="29"/>
      <c r="O325" s="85"/>
      <c r="P325" s="29"/>
      <c r="Q325" s="29"/>
      <c r="R325" s="85"/>
      <c r="S325" s="29"/>
      <c r="T325" s="29"/>
      <c r="U325" s="85"/>
      <c r="V325" s="34"/>
      <c r="W325" s="29" t="str">
        <f t="array" ref="W325">IF((Y325&lt;&gt;"")*(Z325=""), "WIP", IF((Y325&lt;&gt;"")*(Z325&lt;&gt;""), "Completed", ""))</f>
        <v/>
      </c>
      <c r="X325" s="29">
        <f t="array" ref="X325">IFERROR(INDEX('WIP-FDN'!E:E, MATCH(1, ('WIP-FDN'!B:B='Master Sheet '!B325)*1, 0)), "")</f>
        <v>0</v>
      </c>
      <c r="Y325" s="85" t="str">
        <f t="array" ref="Y325">IFERROR(IF(INDEX('WIP-FDN'!G:G, MATCH(1, ('WIP-FDN'!B:B=B325)*1, 0)) = "", "", INDEX('WIP-FDN'!G:G, MATCH(1, ('WIP-FDN'!B:B=B325)*1, 0))), "")</f>
        <v/>
      </c>
      <c r="Z325" s="85" t="str">
        <f t="array" ref="Z325">IFERROR(IF(INDEX('WIP-FDN'!H:H, MATCH(1, ('WIP-FDN'!B:B=B325)*1, 0)) = "", "", INDEX('WIP-FDN'!H:H, MATCH(1, ('WIP-FDN'!B:B=B325)*1, 0))), "")</f>
        <v/>
      </c>
      <c r="AA325" s="29" t="str">
        <f t="array" ref="AA325">IF((AC325&lt;&gt;"")*(AD325=""), "WIP", IF((AC325&lt;&gt;"")*(AD325&lt;&gt;""), "Completed", ""))</f>
        <v/>
      </c>
      <c r="AB325" s="9" cm="1">
        <f t="array" ref="AB325">IFERROR(INDEX('WIP-FDN'!N:N, MATCH(1, ('WIP-FDN'!B:B='Master Sheet '!B325)*1, 0)), "")</f>
        <v>0</v>
      </c>
      <c r="AC325" s="81" t="str" cm="1">
        <f t="array" ref="AC325">IFERROR(IF(INDEX('WIP-FDN'!L:L, MATCH(1, ('WIP-FDN'!B:B=B325)*1, 0)) = "", "", INDEX('WIP-FDN'!L:L, MATCH(1, ('WIP-FDN'!B:B=B325)*1, 0))), "")</f>
        <v/>
      </c>
      <c r="AD325" s="81" t="str" cm="1">
        <f t="array" ref="AD325">IFERROR(IF(INDEX('WIP-FDN'!M:M, MATCH(1, ('WIP-FDN'!B:B=B325)*1, 0)) = "", "", INDEX('WIP-FDN'!M:M, MATCH(1, ('WIP-FDN'!B:B=B325)*1, 0))), "")</f>
        <v/>
      </c>
      <c r="AE325" s="29" t="str">
        <f t="shared" ref="AE325" si="20">IF(AND(AG325&lt;&gt;"", AH325=""), "WIP", IF(AND(AG325&lt;&gt;"", AH325&lt;&gt;""), "Completed", ""))</f>
        <v/>
      </c>
      <c r="AF325" s="29" t="str">
        <f>IFERROR(INDEX('WIP-ERC'!E:E,MATCH(B325, 'WIP-ERC'!B:B,0)),"")</f>
        <v/>
      </c>
      <c r="AG325" s="85" t="str">
        <f>IFERROR(IF(INDEX('WIP-ERC'!G:G,MATCH(B325,'WIP-ERC'!B:B,0))="","",(INDEX('WIP-ERC'!G:G,MATCH(B325,'WIP-ERC'!B:B,0)))),"")</f>
        <v/>
      </c>
      <c r="AH325" s="85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50">
        <f t="shared" si="17"/>
        <v>0</v>
      </c>
      <c r="BE325" s="334"/>
      <c r="BF325" s="334"/>
      <c r="BG325" s="334"/>
      <c r="BI325" s="434"/>
    </row>
    <row r="326" spans="1:61" s="93" customFormat="1" ht="17.5" hidden="1" x14ac:dyDescent="0.35">
      <c r="A326" s="347"/>
      <c r="B326" s="30"/>
      <c r="C326" s="30"/>
      <c r="D326" s="56"/>
      <c r="E326" s="97"/>
      <c r="F326" s="97"/>
      <c r="G326" s="26" t="str">
        <f>IFERROR(INDEX('WIP-FDN'!$D$8:$D$279,MATCH('Master Sheet '!B326, 'WIP-FDN'!$B$8:$B$279,0)),"")</f>
        <v/>
      </c>
      <c r="H326" s="30"/>
      <c r="I326" s="34"/>
      <c r="J326" s="30"/>
      <c r="K326" s="30"/>
      <c r="L326" s="30"/>
      <c r="M326" s="26"/>
      <c r="N326" s="29"/>
      <c r="O326" s="85"/>
      <c r="P326" s="29"/>
      <c r="Q326" s="29"/>
      <c r="R326" s="85"/>
      <c r="S326" s="29"/>
      <c r="T326" s="29"/>
      <c r="U326" s="85"/>
      <c r="V326" s="34"/>
      <c r="W326" s="29" t="str">
        <f t="array" ref="W326">IF((Y326&lt;&gt;"")*(Z326=""), "WIP", IF((Y326&lt;&gt;"")*(Z326&lt;&gt;""), "Completed", ""))</f>
        <v/>
      </c>
      <c r="X326" s="29">
        <f t="array" ref="X326">IFERROR(INDEX('WIP-FDN'!E:E, MATCH(1, ('WIP-FDN'!B:B='Master Sheet '!B326)*1, 0)), "")</f>
        <v>0</v>
      </c>
      <c r="Y326" s="85" t="str">
        <f t="array" ref="Y326">IFERROR(IF(INDEX('WIP-FDN'!G:G, MATCH(1, ('WIP-FDN'!B:B=B326)*1, 0)) = "", "", INDEX('WIP-FDN'!G:G, MATCH(1, ('WIP-FDN'!B:B=B326)*1, 0))), "")</f>
        <v/>
      </c>
      <c r="Z326" s="85" t="str">
        <f t="array" ref="Z326">IFERROR(IF(INDEX('WIP-FDN'!H:H, MATCH(1, ('WIP-FDN'!B:B=B326)*1, 0)) = "", "", INDEX('WIP-FDN'!H:H, MATCH(1, ('WIP-FDN'!B:B=B326)*1, 0))), "")</f>
        <v/>
      </c>
      <c r="AA326" s="29" t="str">
        <f t="array" ref="AA326">IF((AC326&lt;&gt;"")*(AD326=""), "WIP", IF((AC326&lt;&gt;"")*(AD326&lt;&gt;""), "Completed", ""))</f>
        <v/>
      </c>
      <c r="AB326" s="9" cm="1">
        <f t="array" ref="AB326">IFERROR(INDEX('WIP-FDN'!N:N, MATCH(1, ('WIP-FDN'!B:B='Master Sheet '!B326)*1, 0)), "")</f>
        <v>0</v>
      </c>
      <c r="AC326" s="81" t="str" cm="1">
        <f t="array" ref="AC326">IFERROR(IF(INDEX('WIP-FDN'!L:L, MATCH(1, ('WIP-FDN'!B:B=B326)*1, 0)) = "", "", INDEX('WIP-FDN'!L:L, MATCH(1, ('WIP-FDN'!B:B=B326)*1, 0))), "")</f>
        <v/>
      </c>
      <c r="AD326" s="81" t="str" cm="1">
        <f t="array" ref="AD326">IFERROR(IF(INDEX('WIP-FDN'!M:M, MATCH(1, ('WIP-FDN'!B:B=B326)*1, 0)) = "", "", INDEX('WIP-FDN'!M:M, MATCH(1, ('WIP-FDN'!B:B=B326)*1, 0))), "")</f>
        <v/>
      </c>
      <c r="AE326" s="29" t="str">
        <f>IF(AND(AG326&lt;&gt;"", AH326=""), "WIP", IF(AND(AG326&lt;&gt;"", AH326&lt;&gt;""), "Completed", ""))</f>
        <v/>
      </c>
      <c r="AF326" s="29" t="str">
        <f>IFERROR(INDEX('WIP-ERC'!E:E,MATCH(B326, 'WIP-ERC'!B:B,0)),"")</f>
        <v/>
      </c>
      <c r="AG326" s="85" t="str">
        <f>IFERROR(IF(INDEX('WIP-ERC'!G:G,MATCH(B326,'WIP-ERC'!B:B,0))="","",(INDEX('WIP-ERC'!G:G,MATCH(B326,'WIP-ERC'!B:B,0)))),"")</f>
        <v/>
      </c>
      <c r="AH326" s="85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50">
        <f t="shared" si="17"/>
        <v>0</v>
      </c>
      <c r="BE326" s="334"/>
      <c r="BF326" s="334"/>
      <c r="BG326" s="334"/>
      <c r="BI326" s="434"/>
    </row>
    <row r="327" spans="1:61" s="93" customFormat="1" ht="17.5" hidden="1" x14ac:dyDescent="0.35">
      <c r="A327" s="347"/>
      <c r="B327" s="30"/>
      <c r="C327" s="30"/>
      <c r="D327" s="56"/>
      <c r="E327" s="97"/>
      <c r="F327" s="97"/>
      <c r="G327" s="26" t="str">
        <f>IFERROR(INDEX('WIP-FDN'!$D$8:$D$279,MATCH('Master Sheet '!B327, 'WIP-FDN'!$B$8:$B$279,0)),"")</f>
        <v/>
      </c>
      <c r="H327" s="30"/>
      <c r="I327" s="34"/>
      <c r="J327" s="30"/>
      <c r="K327" s="30"/>
      <c r="L327" s="30"/>
      <c r="M327" s="26"/>
      <c r="N327" s="29"/>
      <c r="O327" s="85"/>
      <c r="P327" s="29"/>
      <c r="Q327" s="29"/>
      <c r="R327" s="85"/>
      <c r="S327" s="29"/>
      <c r="T327" s="29"/>
      <c r="U327" s="85"/>
      <c r="V327" s="34"/>
      <c r="W327" s="29" t="str">
        <f t="array" ref="W327">IF((Y327&lt;&gt;"")*(Z327=""), "WIP", IF((Y327&lt;&gt;"")*(Z327&lt;&gt;""), "Completed", ""))</f>
        <v/>
      </c>
      <c r="X327" s="29">
        <f t="array" ref="X327">IFERROR(INDEX('WIP-FDN'!E:E, MATCH(1, ('WIP-FDN'!B:B='Master Sheet '!B327)*1, 0)), "")</f>
        <v>0</v>
      </c>
      <c r="Y327" s="85" t="str">
        <f t="array" ref="Y327">IFERROR(IF(INDEX('WIP-FDN'!G:G, MATCH(1, ('WIP-FDN'!B:B=B327)*1, 0)) = "", "", INDEX('WIP-FDN'!G:G, MATCH(1, ('WIP-FDN'!B:B=B327)*1, 0))), "")</f>
        <v/>
      </c>
      <c r="Z327" s="85" t="str">
        <f t="array" ref="Z327">IFERROR(IF(INDEX('WIP-FDN'!H:H, MATCH(1, ('WIP-FDN'!B:B=B327)*1, 0)) = "", "", INDEX('WIP-FDN'!H:H, MATCH(1, ('WIP-FDN'!B:B=B327)*1, 0))), "")</f>
        <v/>
      </c>
      <c r="AA327" s="29" t="str">
        <f t="array" ref="AA327">IF((AC327&lt;&gt;"")*(AD327=""), "WIP", IF((AC327&lt;&gt;"")*(AD327&lt;&gt;""), "Completed", ""))</f>
        <v/>
      </c>
      <c r="AB327" s="9" cm="1">
        <f t="array" ref="AB327">IFERROR(INDEX('WIP-FDN'!N:N, MATCH(1, ('WIP-FDN'!B:B='Master Sheet '!B327)*1, 0)), "")</f>
        <v>0</v>
      </c>
      <c r="AC327" s="81" t="str" cm="1">
        <f t="array" ref="AC327">IFERROR(IF(INDEX('WIP-FDN'!L:L, MATCH(1, ('WIP-FDN'!B:B=B327)*1, 0)) = "", "", INDEX('WIP-FDN'!L:L, MATCH(1, ('WIP-FDN'!B:B=B327)*1, 0))), "")</f>
        <v/>
      </c>
      <c r="AD327" s="81" t="str" cm="1">
        <f t="array" ref="AD327">IFERROR(IF(INDEX('WIP-FDN'!M:M, MATCH(1, ('WIP-FDN'!B:B=B327)*1, 0)) = "", "", INDEX('WIP-FDN'!M:M, MATCH(1, ('WIP-FDN'!B:B=B327)*1, 0))), "")</f>
        <v/>
      </c>
      <c r="AE327" s="29" t="str">
        <f t="shared" ref="AE327:AE331" si="21">IF(AND(AG327&lt;&gt;"", AH327=""), "WIP", IF(AND(AG327&lt;&gt;"", AH327&lt;&gt;""), "Completed", ""))</f>
        <v/>
      </c>
      <c r="AF327" s="29" t="str">
        <f>IFERROR(INDEX('WIP-ERC'!E:E,MATCH(B327, 'WIP-ERC'!B:B,0)),"")</f>
        <v/>
      </c>
      <c r="AG327" s="85" t="str">
        <f>IFERROR(IF(INDEX('WIP-ERC'!G:G,MATCH(B327,'WIP-ERC'!B:B,0))="","",(INDEX('WIP-ERC'!G:G,MATCH(B327,'WIP-ERC'!B:B,0)))),"")</f>
        <v/>
      </c>
      <c r="AH327" s="85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50">
        <f t="shared" si="17"/>
        <v>0</v>
      </c>
      <c r="BE327" s="334"/>
      <c r="BF327" s="334"/>
      <c r="BG327" s="334"/>
      <c r="BI327" s="434"/>
    </row>
    <row r="328" spans="1:61" s="93" customFormat="1" ht="17.5" hidden="1" x14ac:dyDescent="0.35">
      <c r="A328" s="347"/>
      <c r="B328" s="30"/>
      <c r="C328" s="30"/>
      <c r="D328" s="56"/>
      <c r="E328" s="97"/>
      <c r="F328" s="97"/>
      <c r="G328" s="26" t="str">
        <f>IFERROR(INDEX('WIP-FDN'!$D$8:$D$279,MATCH('Master Sheet '!B328, 'WIP-FDN'!$B$8:$B$279,0)),"")</f>
        <v/>
      </c>
      <c r="H328" s="30"/>
      <c r="I328" s="34"/>
      <c r="J328" s="30"/>
      <c r="K328" s="30"/>
      <c r="L328" s="30"/>
      <c r="M328" s="26"/>
      <c r="N328" s="29"/>
      <c r="O328" s="85"/>
      <c r="P328" s="29"/>
      <c r="Q328" s="29"/>
      <c r="R328" s="85"/>
      <c r="S328" s="29"/>
      <c r="T328" s="29"/>
      <c r="U328" s="85"/>
      <c r="V328" s="34"/>
      <c r="W328" s="29" t="str">
        <f t="array" ref="W328">IF((Y328&lt;&gt;"")*(Z328=""), "WIP", IF((Y328&lt;&gt;"")*(Z328&lt;&gt;""), "Completed", ""))</f>
        <v/>
      </c>
      <c r="X328" s="29">
        <f t="array" ref="X328">IFERROR(INDEX('WIP-FDN'!E:E, MATCH(1, ('WIP-FDN'!B:B='Master Sheet '!B328)*1, 0)), "")</f>
        <v>0</v>
      </c>
      <c r="Y328" s="85" t="str">
        <f t="array" ref="Y328">IFERROR(IF(INDEX('WIP-FDN'!G:G, MATCH(1, ('WIP-FDN'!B:B=B328)*1, 0)) = "", "", INDEX('WIP-FDN'!G:G, MATCH(1, ('WIP-FDN'!B:B=B328)*1, 0))), "")</f>
        <v/>
      </c>
      <c r="Z328" s="85" t="str">
        <f t="array" ref="Z328">IFERROR(IF(INDEX('WIP-FDN'!H:H, MATCH(1, ('WIP-FDN'!B:B=B328)*1, 0)) = "", "", INDEX('WIP-FDN'!H:H, MATCH(1, ('WIP-FDN'!B:B=B328)*1, 0))), "")</f>
        <v/>
      </c>
      <c r="AA328" s="29" t="str">
        <f t="array" ref="AA328">IF((AC328&lt;&gt;"")*(AD328=""), "WIP", IF((AC328&lt;&gt;"")*(AD328&lt;&gt;""), "Completed", ""))</f>
        <v/>
      </c>
      <c r="AB328" s="9" cm="1">
        <f t="array" ref="AB328">IFERROR(INDEX('WIP-FDN'!N:N, MATCH(1, ('WIP-FDN'!B:B='Master Sheet '!B328)*1, 0)), "")</f>
        <v>0</v>
      </c>
      <c r="AC328" s="81" t="str" cm="1">
        <f t="array" ref="AC328">IFERROR(IF(INDEX('WIP-FDN'!L:L, MATCH(1, ('WIP-FDN'!B:B=B328)*1, 0)) = "", "", INDEX('WIP-FDN'!L:L, MATCH(1, ('WIP-FDN'!B:B=B328)*1, 0))), "")</f>
        <v/>
      </c>
      <c r="AD328" s="81" t="str" cm="1">
        <f t="array" ref="AD328">IFERROR(IF(INDEX('WIP-FDN'!M:M, MATCH(1, ('WIP-FDN'!B:B=B328)*1, 0)) = "", "", INDEX('WIP-FDN'!M:M, MATCH(1, ('WIP-FDN'!B:B=B328)*1, 0))), "")</f>
        <v/>
      </c>
      <c r="AE328" s="29" t="str">
        <f t="shared" si="21"/>
        <v/>
      </c>
      <c r="AF328" s="29" t="str">
        <f>IFERROR(INDEX('WIP-ERC'!E:E,MATCH(B328, 'WIP-ERC'!B:B,0)),"")</f>
        <v/>
      </c>
      <c r="AG328" s="85" t="str">
        <f>IFERROR(IF(INDEX('WIP-ERC'!G:G,MATCH(B328,'WIP-ERC'!B:B,0))="","",(INDEX('WIP-ERC'!G:G,MATCH(B328,'WIP-ERC'!B:B,0)))),"")</f>
        <v/>
      </c>
      <c r="AH328" s="85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50">
        <f t="shared" si="17"/>
        <v>0</v>
      </c>
      <c r="BE328" s="334"/>
      <c r="BF328" s="334"/>
      <c r="BG328" s="334"/>
      <c r="BI328" s="434"/>
    </row>
    <row r="329" spans="1:61" s="93" customFormat="1" ht="17.5" hidden="1" x14ac:dyDescent="0.35">
      <c r="A329" s="347"/>
      <c r="B329" s="30"/>
      <c r="C329" s="30"/>
      <c r="D329" s="56"/>
      <c r="E329" s="97"/>
      <c r="F329" s="97"/>
      <c r="G329" s="26" t="str">
        <f>IFERROR(INDEX('WIP-FDN'!$D$8:$D$279,MATCH('Master Sheet '!B329, 'WIP-FDN'!$B$8:$B$279,0)),"")</f>
        <v/>
      </c>
      <c r="H329" s="30"/>
      <c r="I329" s="34"/>
      <c r="J329" s="30"/>
      <c r="K329" s="30"/>
      <c r="L329" s="30"/>
      <c r="M329" s="26"/>
      <c r="N329" s="29"/>
      <c r="O329" s="85"/>
      <c r="P329" s="29"/>
      <c r="Q329" s="29"/>
      <c r="R329" s="85"/>
      <c r="S329" s="29"/>
      <c r="T329" s="29"/>
      <c r="U329" s="85"/>
      <c r="V329" s="34"/>
      <c r="W329" s="29" t="str">
        <f t="array" ref="W329">IF((Y329&lt;&gt;"")*(Z329=""), "WIP", IF((Y329&lt;&gt;"")*(Z329&lt;&gt;""), "Completed", ""))</f>
        <v/>
      </c>
      <c r="X329" s="29">
        <f t="array" ref="X329">IFERROR(INDEX('WIP-FDN'!E:E, MATCH(1, ('WIP-FDN'!B:B='Master Sheet '!B329)*1, 0)), "")</f>
        <v>0</v>
      </c>
      <c r="Y329" s="85" t="str">
        <f t="array" ref="Y329">IFERROR(IF(INDEX('WIP-FDN'!G:G, MATCH(1, ('WIP-FDN'!B:B=B329)*1, 0)) = "", "", INDEX('WIP-FDN'!G:G, MATCH(1, ('WIP-FDN'!B:B=B329)*1, 0))), "")</f>
        <v/>
      </c>
      <c r="Z329" s="85" t="str">
        <f t="array" ref="Z329">IFERROR(IF(INDEX('WIP-FDN'!H:H, MATCH(1, ('WIP-FDN'!B:B=B329)*1, 0)) = "", "", INDEX('WIP-FDN'!H:H, MATCH(1, ('WIP-FDN'!B:B=B329)*1, 0))), "")</f>
        <v/>
      </c>
      <c r="AA329" s="29" t="str">
        <f t="array" ref="AA329">IF((AC329&lt;&gt;"")*(AD329=""), "WIP", IF((AC329&lt;&gt;"")*(AD329&lt;&gt;""), "Completed", ""))</f>
        <v/>
      </c>
      <c r="AB329" s="9" cm="1">
        <f t="array" ref="AB329">IFERROR(INDEX('WIP-FDN'!N:N, MATCH(1, ('WIP-FDN'!B:B='Master Sheet '!B329)*1, 0)), "")</f>
        <v>0</v>
      </c>
      <c r="AC329" s="81" t="str" cm="1">
        <f t="array" ref="AC329">IFERROR(IF(INDEX('WIP-FDN'!L:L, MATCH(1, ('WIP-FDN'!B:B=B329)*1, 0)) = "", "", INDEX('WIP-FDN'!L:L, MATCH(1, ('WIP-FDN'!B:B=B329)*1, 0))), "")</f>
        <v/>
      </c>
      <c r="AD329" s="81" t="str" cm="1">
        <f t="array" ref="AD329">IFERROR(IF(INDEX('WIP-FDN'!M:M, MATCH(1, ('WIP-FDN'!B:B=B329)*1, 0)) = "", "", INDEX('WIP-FDN'!M:M, MATCH(1, ('WIP-FDN'!B:B=B329)*1, 0))), "")</f>
        <v/>
      </c>
      <c r="AE329" s="29" t="str">
        <f t="shared" si="21"/>
        <v/>
      </c>
      <c r="AF329" s="29" t="str">
        <f>IFERROR(INDEX('WIP-ERC'!E:E,MATCH(B329, 'WIP-ERC'!B:B,0)),"")</f>
        <v/>
      </c>
      <c r="AG329" s="85" t="str">
        <f>IFERROR(IF(INDEX('WIP-ERC'!G:G,MATCH(B329,'WIP-ERC'!B:B,0))="","",(INDEX('WIP-ERC'!G:G,MATCH(B329,'WIP-ERC'!B:B,0)))),"")</f>
        <v/>
      </c>
      <c r="AH329" s="85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50">
        <f t="shared" si="17"/>
        <v>0</v>
      </c>
      <c r="BE329" s="334"/>
      <c r="BF329" s="334"/>
      <c r="BG329" s="334"/>
      <c r="BI329" s="434"/>
    </row>
    <row r="330" spans="1:61" s="93" customFormat="1" ht="17.5" hidden="1" x14ac:dyDescent="0.35">
      <c r="A330" s="347"/>
      <c r="B330" s="30"/>
      <c r="C330" s="30"/>
      <c r="D330" s="56"/>
      <c r="E330" s="97"/>
      <c r="F330" s="97"/>
      <c r="G330" s="26" t="str">
        <f>IFERROR(INDEX('WIP-FDN'!$D$8:$D$279,MATCH('Master Sheet '!B330, 'WIP-FDN'!$B$8:$B$279,0)),"")</f>
        <v/>
      </c>
      <c r="H330" s="30"/>
      <c r="I330" s="348"/>
      <c r="J330" s="30"/>
      <c r="K330" s="30"/>
      <c r="L330" s="30"/>
      <c r="M330" s="26"/>
      <c r="N330" s="29"/>
      <c r="O330" s="85"/>
      <c r="P330" s="29"/>
      <c r="Q330" s="29"/>
      <c r="R330" s="85"/>
      <c r="S330" s="29"/>
      <c r="T330" s="29"/>
      <c r="U330" s="85"/>
      <c r="V330" s="34"/>
      <c r="W330" s="29" t="str">
        <f t="array" ref="W330">IF((Y330&lt;&gt;"")*(Z330=""), "WIP", IF((Y330&lt;&gt;"")*(Z330&lt;&gt;""), "Completed", ""))</f>
        <v/>
      </c>
      <c r="X330" s="29">
        <f t="array" ref="X330">IFERROR(INDEX('WIP-FDN'!E:E, MATCH(1, ('WIP-FDN'!B:B='Master Sheet '!B330)*1, 0)), "")</f>
        <v>0</v>
      </c>
      <c r="Y330" s="85" t="str">
        <f t="array" ref="Y330">IFERROR(IF(INDEX('WIP-FDN'!G:G, MATCH(1, ('WIP-FDN'!B:B=B330)*1, 0)) = "", "", INDEX('WIP-FDN'!G:G, MATCH(1, ('WIP-FDN'!B:B=B330)*1, 0))), "")</f>
        <v/>
      </c>
      <c r="Z330" s="85" t="str">
        <f t="array" ref="Z330">IFERROR(IF(INDEX('WIP-FDN'!H:H, MATCH(1, ('WIP-FDN'!B:B=B330)*1, 0)) = "", "", INDEX('WIP-FDN'!H:H, MATCH(1, ('WIP-FDN'!B:B=B330)*1, 0))), "")</f>
        <v/>
      </c>
      <c r="AA330" s="29" t="str">
        <f t="array" ref="AA330">IF((AC330&lt;&gt;"")*(AD330=""), "WIP", IF((AC330&lt;&gt;"")*(AD330&lt;&gt;""), "Completed", ""))</f>
        <v/>
      </c>
      <c r="AB330" s="9" cm="1">
        <f t="array" ref="AB330">IFERROR(INDEX('WIP-FDN'!N:N, MATCH(1, ('WIP-FDN'!B:B='Master Sheet '!B330)*1, 0)), "")</f>
        <v>0</v>
      </c>
      <c r="AC330" s="81" t="str" cm="1">
        <f t="array" ref="AC330">IFERROR(IF(INDEX('WIP-FDN'!L:L, MATCH(1, ('WIP-FDN'!B:B=B330)*1, 0)) = "", "", INDEX('WIP-FDN'!L:L, MATCH(1, ('WIP-FDN'!B:B=B330)*1, 0))), "")</f>
        <v/>
      </c>
      <c r="AD330" s="81" t="str" cm="1">
        <f t="array" ref="AD330">IFERROR(IF(INDEX('WIP-FDN'!M:M, MATCH(1, ('WIP-FDN'!B:B=B330)*1, 0)) = "", "", INDEX('WIP-FDN'!M:M, MATCH(1, ('WIP-FDN'!B:B=B330)*1, 0))), "")</f>
        <v/>
      </c>
      <c r="AE330" s="29" t="str">
        <f t="shared" si="21"/>
        <v/>
      </c>
      <c r="AF330" s="29" t="str">
        <f>IFERROR(INDEX('WIP-ERC'!E:E,MATCH(B330, 'WIP-ERC'!B:B,0)),"")</f>
        <v/>
      </c>
      <c r="AG330" s="85" t="str">
        <f>IFERROR(IF(INDEX('WIP-ERC'!G:G,MATCH(B330,'WIP-ERC'!B:B,0))="","",(INDEX('WIP-ERC'!G:G,MATCH(B330,'WIP-ERC'!B:B,0)))),"")</f>
        <v/>
      </c>
      <c r="AH330" s="85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50">
        <f t="shared" si="17"/>
        <v>0</v>
      </c>
      <c r="BE330" s="334"/>
      <c r="BF330" s="334"/>
      <c r="BG330" s="334"/>
      <c r="BI330" s="434"/>
    </row>
    <row r="331" spans="1:61" s="93" customFormat="1" ht="17.5" hidden="1" x14ac:dyDescent="0.35">
      <c r="A331" s="347"/>
      <c r="B331" s="30"/>
      <c r="C331" s="30"/>
      <c r="D331" s="56"/>
      <c r="E331" s="97"/>
      <c r="F331" s="97"/>
      <c r="G331" s="26" t="str">
        <f>IFERROR(INDEX('WIP-FDN'!$D$8:$D$279,MATCH('Master Sheet '!B331, 'WIP-FDN'!$B$8:$B$279,0)),"")</f>
        <v/>
      </c>
      <c r="H331" s="30"/>
      <c r="I331" s="348"/>
      <c r="J331" s="30"/>
      <c r="K331" s="30"/>
      <c r="L331" s="30"/>
      <c r="M331" s="26"/>
      <c r="N331" s="29"/>
      <c r="O331" s="85"/>
      <c r="P331" s="29"/>
      <c r="Q331" s="29"/>
      <c r="R331" s="85"/>
      <c r="S331" s="29"/>
      <c r="T331" s="29"/>
      <c r="U331" s="85"/>
      <c r="V331" s="34"/>
      <c r="W331" s="29" t="str">
        <f t="array" ref="W331">IF((Y331&lt;&gt;"")*(Z331=""), "WIP", IF((Y331&lt;&gt;"")*(Z331&lt;&gt;""), "Completed", ""))</f>
        <v/>
      </c>
      <c r="X331" s="29">
        <f t="array" ref="X331">IFERROR(INDEX('WIP-FDN'!E:E, MATCH(1, ('WIP-FDN'!B:B='Master Sheet '!B331)*1, 0)), "")</f>
        <v>0</v>
      </c>
      <c r="Y331" s="85" t="str">
        <f t="array" ref="Y331">IFERROR(IF(INDEX('WIP-FDN'!G:G, MATCH(1, ('WIP-FDN'!B:B=B331)*1, 0)) = "", "", INDEX('WIP-FDN'!G:G, MATCH(1, ('WIP-FDN'!B:B=B331)*1, 0))), "")</f>
        <v/>
      </c>
      <c r="Z331" s="85" t="str">
        <f t="array" ref="Z331">IFERROR(IF(INDEX('WIP-FDN'!H:H, MATCH(1, ('WIP-FDN'!B:B=B331)*1, 0)) = "", "", INDEX('WIP-FDN'!H:H, MATCH(1, ('WIP-FDN'!B:B=B331)*1, 0))), "")</f>
        <v/>
      </c>
      <c r="AA331" s="29" t="str">
        <f t="array" ref="AA331">IF((AC331&lt;&gt;"")*(AD331=""), "WIP", IF((AC331&lt;&gt;"")*(AD331&lt;&gt;""), "Completed", ""))</f>
        <v/>
      </c>
      <c r="AB331" s="9" cm="1">
        <f t="array" ref="AB331">IFERROR(INDEX('WIP-FDN'!N:N, MATCH(1, ('WIP-FDN'!B:B='Master Sheet '!B331)*1, 0)), "")</f>
        <v>0</v>
      </c>
      <c r="AC331" s="81" t="str" cm="1">
        <f t="array" ref="AC331">IFERROR(IF(INDEX('WIP-FDN'!L:L, MATCH(1, ('WIP-FDN'!B:B=B331)*1, 0)) = "", "", INDEX('WIP-FDN'!L:L, MATCH(1, ('WIP-FDN'!B:B=B331)*1, 0))), "")</f>
        <v/>
      </c>
      <c r="AD331" s="81" t="str" cm="1">
        <f t="array" ref="AD331">IFERROR(IF(INDEX('WIP-FDN'!M:M, MATCH(1, ('WIP-FDN'!B:B=B331)*1, 0)) = "", "", INDEX('WIP-FDN'!M:M, MATCH(1, ('WIP-FDN'!B:B=B331)*1, 0))), "")</f>
        <v/>
      </c>
      <c r="AE331" s="29" t="str">
        <f t="shared" si="21"/>
        <v/>
      </c>
      <c r="AF331" s="29" t="str">
        <f>IFERROR(INDEX('WIP-ERC'!E:E,MATCH(B331, 'WIP-ERC'!B:B,0)),"")</f>
        <v/>
      </c>
      <c r="AG331" s="85" t="str">
        <f>IFERROR(IF(INDEX('WIP-ERC'!G:G,MATCH(B331,'WIP-ERC'!B:B,0))="","",(INDEX('WIP-ERC'!G:G,MATCH(B331,'WIP-ERC'!B:B,0)))),"")</f>
        <v/>
      </c>
      <c r="AH331" s="85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50">
        <f t="shared" si="17"/>
        <v>0</v>
      </c>
      <c r="BE331" s="334"/>
      <c r="BF331" s="334"/>
      <c r="BG331" s="334"/>
      <c r="BI331" s="434"/>
    </row>
    <row r="332" spans="1:61" s="93" customFormat="1" ht="17.5" hidden="1" x14ac:dyDescent="0.35">
      <c r="A332" s="347"/>
      <c r="B332" s="30"/>
      <c r="C332" s="30"/>
      <c r="D332" s="56"/>
      <c r="E332" s="97"/>
      <c r="F332" s="97"/>
      <c r="G332" s="26" t="str">
        <f>IFERROR(INDEX('WIP-FDN'!$D$8:$D$279,MATCH('Master Sheet '!B332, 'WIP-FDN'!$B$8:$B$279,0)),"")</f>
        <v/>
      </c>
      <c r="H332" s="30"/>
      <c r="I332" s="34"/>
      <c r="J332" s="30"/>
      <c r="K332" s="30"/>
      <c r="L332" s="30"/>
      <c r="M332" s="26"/>
      <c r="N332" s="29"/>
      <c r="O332" s="85"/>
      <c r="P332" s="29"/>
      <c r="Q332" s="29"/>
      <c r="R332" s="85"/>
      <c r="S332" s="29"/>
      <c r="T332" s="29"/>
      <c r="U332" s="85"/>
      <c r="V332" s="34"/>
      <c r="W332" s="29" t="str">
        <f t="array" ref="W332">IF((Y332&lt;&gt;"")*(Z332=""), "WIP", IF((Y332&lt;&gt;"")*(Z332&lt;&gt;""), "Completed", ""))</f>
        <v/>
      </c>
      <c r="X332" s="29">
        <f t="array" ref="X332">IFERROR(INDEX('WIP-FDN'!E:E, MATCH(1, ('WIP-FDN'!B:B='Master Sheet '!B332)*1, 0)), "")</f>
        <v>0</v>
      </c>
      <c r="Y332" s="85" t="str">
        <f t="array" ref="Y332">IFERROR(IF(INDEX('WIP-FDN'!G:G, MATCH(1, ('WIP-FDN'!B:B=B332)*1, 0)) = "", "", INDEX('WIP-FDN'!G:G, MATCH(1, ('WIP-FDN'!B:B=B332)*1, 0))), "")</f>
        <v/>
      </c>
      <c r="Z332" s="85" t="str">
        <f t="array" ref="Z332">IFERROR(IF(INDEX('WIP-FDN'!H:H, MATCH(1, ('WIP-FDN'!B:B=B332)*1, 0)) = "", "", INDEX('WIP-FDN'!H:H, MATCH(1, ('WIP-FDN'!B:B=B332)*1, 0))), "")</f>
        <v/>
      </c>
      <c r="AA332" s="29" t="str">
        <f t="array" ref="AA332">IF((AC332&lt;&gt;"")*(AD332=""), "WIP", IF((AC332&lt;&gt;"")*(AD332&lt;&gt;""), "Completed", ""))</f>
        <v/>
      </c>
      <c r="AB332" s="9" cm="1">
        <f t="array" ref="AB332">IFERROR(INDEX('WIP-FDN'!N:N, MATCH(1, ('WIP-FDN'!B:B='Master Sheet '!B332)*1, 0)), "")</f>
        <v>0</v>
      </c>
      <c r="AC332" s="81" t="str" cm="1">
        <f t="array" ref="AC332">IFERROR(IF(INDEX('WIP-FDN'!L:L, MATCH(1, ('WIP-FDN'!B:B=B332)*1, 0)) = "", "", INDEX('WIP-FDN'!L:L, MATCH(1, ('WIP-FDN'!B:B=B332)*1, 0))), "")</f>
        <v/>
      </c>
      <c r="AD332" s="81" t="str" cm="1">
        <f t="array" ref="AD332">IFERROR(IF(INDEX('WIP-FDN'!M:M, MATCH(1, ('WIP-FDN'!B:B=B332)*1, 0)) = "", "", INDEX('WIP-FDN'!M:M, MATCH(1, ('WIP-FDN'!B:B=B332)*1, 0))), "")</f>
        <v/>
      </c>
      <c r="AE332" s="29" t="str">
        <f>IF(AND(AG332&lt;&gt;"", AH332=""), "WIP", IF(AND(AG332&lt;&gt;"", AH332&lt;&gt;""), "Completed", ""))</f>
        <v/>
      </c>
      <c r="AF332" s="29" t="str">
        <f>IFERROR(INDEX('WIP-ERC'!E:E,MATCH(B332, 'WIP-ERC'!B:B,0)),"")</f>
        <v/>
      </c>
      <c r="AG332" s="85" t="str">
        <f>IFERROR(IF(INDEX('WIP-ERC'!G:G,MATCH(B332,'WIP-ERC'!B:B,0))="","",(INDEX('WIP-ERC'!G:G,MATCH(B332,'WIP-ERC'!B:B,0)))),"")</f>
        <v/>
      </c>
      <c r="AH332" s="85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50">
        <f t="shared" si="17"/>
        <v>0</v>
      </c>
      <c r="BE332" s="334"/>
      <c r="BF332" s="334"/>
      <c r="BG332" s="334"/>
      <c r="BI332" s="434"/>
    </row>
    <row r="333" spans="1:61" s="93" customFormat="1" ht="17.5" hidden="1" x14ac:dyDescent="0.35">
      <c r="A333" s="347"/>
      <c r="B333" s="30"/>
      <c r="C333" s="30"/>
      <c r="D333" s="56"/>
      <c r="E333" s="97"/>
      <c r="F333" s="97"/>
      <c r="G333" s="26" t="str">
        <f>IFERROR(INDEX('WIP-FDN'!$D$8:$D$279,MATCH('Master Sheet '!B333, 'WIP-FDN'!$B$8:$B$279,0)),"")</f>
        <v/>
      </c>
      <c r="H333" s="30"/>
      <c r="I333" s="34"/>
      <c r="J333" s="30"/>
      <c r="K333" s="30"/>
      <c r="L333" s="30"/>
      <c r="M333" s="26"/>
      <c r="N333" s="29"/>
      <c r="O333" s="85"/>
      <c r="P333" s="29"/>
      <c r="Q333" s="29"/>
      <c r="R333" s="85"/>
      <c r="S333" s="29"/>
      <c r="T333" s="29"/>
      <c r="U333" s="85"/>
      <c r="V333" s="34"/>
      <c r="W333" s="29" t="str">
        <f t="array" ref="W333">IF((Y333&lt;&gt;"")*(Z333=""), "WIP", IF((Y333&lt;&gt;"")*(Z333&lt;&gt;""), "Completed", ""))</f>
        <v/>
      </c>
      <c r="X333" s="29">
        <f t="array" ref="X333">IFERROR(INDEX('WIP-FDN'!E:E, MATCH(1, ('WIP-FDN'!B:B='Master Sheet '!B333)*1, 0)), "")</f>
        <v>0</v>
      </c>
      <c r="Y333" s="85" t="str">
        <f t="array" ref="Y333">IFERROR(IF(INDEX('WIP-FDN'!G:G, MATCH(1, ('WIP-FDN'!B:B=B333)*1, 0)) = "", "", INDEX('WIP-FDN'!G:G, MATCH(1, ('WIP-FDN'!B:B=B333)*1, 0))), "")</f>
        <v/>
      </c>
      <c r="Z333" s="85" t="str">
        <f t="array" ref="Z333">IFERROR(IF(INDEX('WIP-FDN'!H:H, MATCH(1, ('WIP-FDN'!B:B=B333)*1, 0)) = "", "", INDEX('WIP-FDN'!H:H, MATCH(1, ('WIP-FDN'!B:B=B333)*1, 0))), "")</f>
        <v/>
      </c>
      <c r="AA333" s="29" t="str">
        <f t="array" ref="AA333">IF((AC333&lt;&gt;"")*(AD333=""), "WIP", IF((AC333&lt;&gt;"")*(AD333&lt;&gt;""), "Completed", ""))</f>
        <v/>
      </c>
      <c r="AB333" s="9" cm="1">
        <f t="array" ref="AB333">IFERROR(INDEX('WIP-FDN'!N:N, MATCH(1, ('WIP-FDN'!B:B='Master Sheet '!B333)*1, 0)), "")</f>
        <v>0</v>
      </c>
      <c r="AC333" s="81" t="str" cm="1">
        <f t="array" ref="AC333">IFERROR(IF(INDEX('WIP-FDN'!L:L, MATCH(1, ('WIP-FDN'!B:B=B333)*1, 0)) = "", "", INDEX('WIP-FDN'!L:L, MATCH(1, ('WIP-FDN'!B:B=B333)*1, 0))), "")</f>
        <v/>
      </c>
      <c r="AD333" s="81" t="str" cm="1">
        <f t="array" ref="AD333">IFERROR(IF(INDEX('WIP-FDN'!M:M, MATCH(1, ('WIP-FDN'!B:B=B333)*1, 0)) = "", "", INDEX('WIP-FDN'!M:M, MATCH(1, ('WIP-FDN'!B:B=B333)*1, 0))), "")</f>
        <v/>
      </c>
      <c r="AE333" s="29" t="str">
        <f t="shared" ref="AE333:AE346" si="22">IF(AND(AG333&lt;&gt;"", AH333=""), "WIP", IF(AND(AG333&lt;&gt;"", AH333&lt;&gt;""), "Completed", ""))</f>
        <v/>
      </c>
      <c r="AF333" s="29" t="str">
        <f>IFERROR(INDEX('WIP-ERC'!E:E,MATCH(B333, 'WIP-ERC'!B:B,0)),"")</f>
        <v/>
      </c>
      <c r="AG333" s="85" t="str">
        <f>IFERROR(IF(INDEX('WIP-ERC'!G:G,MATCH(B333,'WIP-ERC'!B:B,0))="","",(INDEX('WIP-ERC'!G:G,MATCH(B333,'WIP-ERC'!B:B,0)))),"")</f>
        <v/>
      </c>
      <c r="AH333" s="85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50">
        <f t="shared" si="17"/>
        <v>0</v>
      </c>
      <c r="BE333" s="334"/>
      <c r="BF333" s="334"/>
      <c r="BG333" s="334"/>
      <c r="BI333" s="434"/>
    </row>
    <row r="334" spans="1:61" s="93" customFormat="1" ht="17.5" hidden="1" x14ac:dyDescent="0.35">
      <c r="A334" s="347"/>
      <c r="B334" s="30"/>
      <c r="C334" s="30"/>
      <c r="D334" s="56"/>
      <c r="E334" s="97"/>
      <c r="F334" s="97"/>
      <c r="G334" s="26" t="str">
        <f>IFERROR(INDEX('WIP-FDN'!$D$8:$D$279,MATCH('Master Sheet '!B334, 'WIP-FDN'!$B$8:$B$279,0)),"")</f>
        <v/>
      </c>
      <c r="H334" s="30"/>
      <c r="I334" s="34"/>
      <c r="J334" s="30"/>
      <c r="K334" s="30"/>
      <c r="L334" s="30"/>
      <c r="M334" s="26"/>
      <c r="N334" s="29"/>
      <c r="O334" s="85"/>
      <c r="P334" s="29"/>
      <c r="Q334" s="29"/>
      <c r="R334" s="85"/>
      <c r="S334" s="29"/>
      <c r="T334" s="29"/>
      <c r="U334" s="85"/>
      <c r="V334" s="34"/>
      <c r="W334" s="29" t="str">
        <f t="array" ref="W334">IF((Y334&lt;&gt;"")*(Z334=""), "WIP", IF((Y334&lt;&gt;"")*(Z334&lt;&gt;""), "Completed", ""))</f>
        <v/>
      </c>
      <c r="X334" s="29">
        <f t="array" ref="X334">IFERROR(INDEX('WIP-FDN'!E:E, MATCH(1, ('WIP-FDN'!B:B='Master Sheet '!B334)*1, 0)), "")</f>
        <v>0</v>
      </c>
      <c r="Y334" s="85" t="str">
        <f t="array" ref="Y334">IFERROR(IF(INDEX('WIP-FDN'!G:G, MATCH(1, ('WIP-FDN'!B:B=B334)*1, 0)) = "", "", INDEX('WIP-FDN'!G:G, MATCH(1, ('WIP-FDN'!B:B=B334)*1, 0))), "")</f>
        <v/>
      </c>
      <c r="Z334" s="85" t="str">
        <f t="array" ref="Z334">IFERROR(IF(INDEX('WIP-FDN'!H:H, MATCH(1, ('WIP-FDN'!B:B=B334)*1, 0)) = "", "", INDEX('WIP-FDN'!H:H, MATCH(1, ('WIP-FDN'!B:B=B334)*1, 0))), "")</f>
        <v/>
      </c>
      <c r="AA334" s="29" t="str">
        <f t="array" ref="AA334">IF((AC334&lt;&gt;"")*(AD334=""), "WIP", IF((AC334&lt;&gt;"")*(AD334&lt;&gt;""), "Completed", ""))</f>
        <v/>
      </c>
      <c r="AB334" s="9" cm="1">
        <f t="array" ref="AB334">IFERROR(INDEX('WIP-FDN'!N:N, MATCH(1, ('WIP-FDN'!B:B='Master Sheet '!B334)*1, 0)), "")</f>
        <v>0</v>
      </c>
      <c r="AC334" s="81" t="str" cm="1">
        <f t="array" ref="AC334">IFERROR(IF(INDEX('WIP-FDN'!L:L, MATCH(1, ('WIP-FDN'!B:B=B334)*1, 0)) = "", "", INDEX('WIP-FDN'!L:L, MATCH(1, ('WIP-FDN'!B:B=B334)*1, 0))), "")</f>
        <v/>
      </c>
      <c r="AD334" s="81" t="str" cm="1">
        <f t="array" ref="AD334">IFERROR(IF(INDEX('WIP-FDN'!M:M, MATCH(1, ('WIP-FDN'!B:B=B334)*1, 0)) = "", "", INDEX('WIP-FDN'!M:M, MATCH(1, ('WIP-FDN'!B:B=B334)*1, 0))), "")</f>
        <v/>
      </c>
      <c r="AE334" s="29" t="str">
        <f t="shared" si="22"/>
        <v/>
      </c>
      <c r="AF334" s="29" t="str">
        <f>IFERROR(INDEX('WIP-ERC'!E:E,MATCH(B334, 'WIP-ERC'!B:B,0)),"")</f>
        <v/>
      </c>
      <c r="AG334" s="85" t="str">
        <f>IFERROR(IF(INDEX('WIP-ERC'!G:G,MATCH(B334,'WIP-ERC'!B:B,0))="","",(INDEX('WIP-ERC'!G:G,MATCH(B334,'WIP-ERC'!B:B,0)))),"")</f>
        <v/>
      </c>
      <c r="AH334" s="85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50">
        <f t="shared" si="17"/>
        <v>0</v>
      </c>
      <c r="BE334" s="334"/>
      <c r="BF334" s="334"/>
      <c r="BG334" s="334"/>
      <c r="BI334" s="434"/>
    </row>
    <row r="335" spans="1:61" s="93" customFormat="1" ht="17.5" hidden="1" x14ac:dyDescent="0.35">
      <c r="A335" s="347"/>
      <c r="B335" s="30"/>
      <c r="C335" s="30"/>
      <c r="D335" s="56"/>
      <c r="E335" s="97"/>
      <c r="F335" s="97"/>
      <c r="G335" s="26" t="str">
        <f>IFERROR(INDEX('WIP-FDN'!$D$8:$D$279,MATCH('Master Sheet '!B335, 'WIP-FDN'!$B$8:$B$279,0)),"")</f>
        <v/>
      </c>
      <c r="H335" s="30"/>
      <c r="I335" s="34"/>
      <c r="J335" s="30"/>
      <c r="K335" s="30"/>
      <c r="L335" s="30"/>
      <c r="M335" s="26"/>
      <c r="N335" s="29"/>
      <c r="O335" s="85"/>
      <c r="P335" s="29"/>
      <c r="Q335" s="29"/>
      <c r="R335" s="85"/>
      <c r="S335" s="29"/>
      <c r="T335" s="29"/>
      <c r="U335" s="85"/>
      <c r="V335" s="34"/>
      <c r="W335" s="29" t="str">
        <f t="array" ref="W335">IF((Y335&lt;&gt;"")*(Z335=""), "WIP", IF((Y335&lt;&gt;"")*(Z335&lt;&gt;""), "Completed", ""))</f>
        <v/>
      </c>
      <c r="X335" s="29">
        <f t="array" ref="X335">IFERROR(INDEX('WIP-FDN'!E:E, MATCH(1, ('WIP-FDN'!B:B='Master Sheet '!B335)*1, 0)), "")</f>
        <v>0</v>
      </c>
      <c r="Y335" s="85" t="str">
        <f t="array" ref="Y335">IFERROR(IF(INDEX('WIP-FDN'!G:G, MATCH(1, ('WIP-FDN'!B:B=B335)*1, 0)) = "", "", INDEX('WIP-FDN'!G:G, MATCH(1, ('WIP-FDN'!B:B=B335)*1, 0))), "")</f>
        <v/>
      </c>
      <c r="Z335" s="85" t="str">
        <f t="array" ref="Z335">IFERROR(IF(INDEX('WIP-FDN'!H:H, MATCH(1, ('WIP-FDN'!B:B=B335)*1, 0)) = "", "", INDEX('WIP-FDN'!H:H, MATCH(1, ('WIP-FDN'!B:B=B335)*1, 0))), "")</f>
        <v/>
      </c>
      <c r="AA335" s="29" t="str">
        <f t="array" ref="AA335">IF((AC335&lt;&gt;"")*(AD335=""), "WIP", IF((AC335&lt;&gt;"")*(AD335&lt;&gt;""), "Completed", ""))</f>
        <v/>
      </c>
      <c r="AB335" s="9" cm="1">
        <f t="array" ref="AB335">IFERROR(INDEX('WIP-FDN'!N:N, MATCH(1, ('WIP-FDN'!B:B='Master Sheet '!B335)*1, 0)), "")</f>
        <v>0</v>
      </c>
      <c r="AC335" s="81" t="str" cm="1">
        <f t="array" ref="AC335">IFERROR(IF(INDEX('WIP-FDN'!L:L, MATCH(1, ('WIP-FDN'!B:B=B335)*1, 0)) = "", "", INDEX('WIP-FDN'!L:L, MATCH(1, ('WIP-FDN'!B:B=B335)*1, 0))), "")</f>
        <v/>
      </c>
      <c r="AD335" s="81" t="str" cm="1">
        <f t="array" ref="AD335">IFERROR(IF(INDEX('WIP-FDN'!M:M, MATCH(1, ('WIP-FDN'!B:B=B335)*1, 0)) = "", "", INDEX('WIP-FDN'!M:M, MATCH(1, ('WIP-FDN'!B:B=B335)*1, 0))), "")</f>
        <v/>
      </c>
      <c r="AE335" s="29" t="str">
        <f t="shared" si="22"/>
        <v/>
      </c>
      <c r="AF335" s="29" t="str">
        <f>IFERROR(INDEX('WIP-ERC'!E:E,MATCH(B335, 'WIP-ERC'!B:B,0)),"")</f>
        <v/>
      </c>
      <c r="AG335" s="85" t="str">
        <f>IFERROR(IF(INDEX('WIP-ERC'!G:G,MATCH(B335,'WIP-ERC'!B:B,0))="","",(INDEX('WIP-ERC'!G:G,MATCH(B335,'WIP-ERC'!B:B,0)))),"")</f>
        <v/>
      </c>
      <c r="AH335" s="85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50">
        <f t="shared" si="17"/>
        <v>0</v>
      </c>
      <c r="BE335" s="334"/>
      <c r="BF335" s="334"/>
      <c r="BG335" s="334"/>
      <c r="BI335" s="434"/>
    </row>
    <row r="336" spans="1:61" s="93" customFormat="1" ht="17.5" hidden="1" x14ac:dyDescent="0.35">
      <c r="A336" s="347"/>
      <c r="B336" s="30"/>
      <c r="C336" s="30"/>
      <c r="D336" s="56"/>
      <c r="E336" s="97"/>
      <c r="F336" s="97"/>
      <c r="G336" s="26" t="str">
        <f>IFERROR(INDEX('WIP-FDN'!$D$8:$D$279,MATCH('Master Sheet '!B336, 'WIP-FDN'!$B$8:$B$279,0)),"")</f>
        <v/>
      </c>
      <c r="H336" s="30"/>
      <c r="I336" s="34"/>
      <c r="J336" s="30"/>
      <c r="K336" s="30"/>
      <c r="L336" s="30"/>
      <c r="M336" s="26"/>
      <c r="N336" s="29"/>
      <c r="O336" s="85"/>
      <c r="P336" s="29"/>
      <c r="Q336" s="29"/>
      <c r="R336" s="85"/>
      <c r="S336" s="29"/>
      <c r="T336" s="29"/>
      <c r="U336" s="85"/>
      <c r="V336" s="34"/>
      <c r="W336" s="29" t="str">
        <f t="array" ref="W336">IF((Y336&lt;&gt;"")*(Z336=""), "WIP", IF((Y336&lt;&gt;"")*(Z336&lt;&gt;""), "Completed", ""))</f>
        <v/>
      </c>
      <c r="X336" s="29">
        <f t="array" ref="X336">IFERROR(INDEX('WIP-FDN'!E:E, MATCH(1, ('WIP-FDN'!B:B='Master Sheet '!B336)*1, 0)), "")</f>
        <v>0</v>
      </c>
      <c r="Y336" s="85" t="str">
        <f t="array" ref="Y336">IFERROR(IF(INDEX('WIP-FDN'!G:G, MATCH(1, ('WIP-FDN'!B:B=B336)*1, 0)) = "", "", INDEX('WIP-FDN'!G:G, MATCH(1, ('WIP-FDN'!B:B=B336)*1, 0))), "")</f>
        <v/>
      </c>
      <c r="Z336" s="85" t="str">
        <f t="array" ref="Z336">IFERROR(IF(INDEX('WIP-FDN'!H:H, MATCH(1, ('WIP-FDN'!B:B=B336)*1, 0)) = "", "", INDEX('WIP-FDN'!H:H, MATCH(1, ('WIP-FDN'!B:B=B336)*1, 0))), "")</f>
        <v/>
      </c>
      <c r="AA336" s="29" t="str">
        <f t="array" ref="AA336">IF((AC336&lt;&gt;"")*(AD336=""), "WIP", IF((AC336&lt;&gt;"")*(AD336&lt;&gt;""), "Completed", ""))</f>
        <v/>
      </c>
      <c r="AB336" s="9" cm="1">
        <f t="array" ref="AB336">IFERROR(INDEX('WIP-FDN'!N:N, MATCH(1, ('WIP-FDN'!B:B='Master Sheet '!B336)*1, 0)), "")</f>
        <v>0</v>
      </c>
      <c r="AC336" s="81" t="str" cm="1">
        <f t="array" ref="AC336">IFERROR(IF(INDEX('WIP-FDN'!L:L, MATCH(1, ('WIP-FDN'!B:B=B336)*1, 0)) = "", "", INDEX('WIP-FDN'!L:L, MATCH(1, ('WIP-FDN'!B:B=B336)*1, 0))), "")</f>
        <v/>
      </c>
      <c r="AD336" s="81" t="str" cm="1">
        <f t="array" ref="AD336">IFERROR(IF(INDEX('WIP-FDN'!M:M, MATCH(1, ('WIP-FDN'!B:B=B336)*1, 0)) = "", "", INDEX('WIP-FDN'!M:M, MATCH(1, ('WIP-FDN'!B:B=B336)*1, 0))), "")</f>
        <v/>
      </c>
      <c r="AE336" s="29" t="str">
        <f t="shared" si="22"/>
        <v/>
      </c>
      <c r="AF336" s="29" t="str">
        <f>IFERROR(INDEX('WIP-ERC'!E:E,MATCH(B336, 'WIP-ERC'!B:B,0)),"")</f>
        <v/>
      </c>
      <c r="AG336" s="85" t="str">
        <f>IFERROR(IF(INDEX('WIP-ERC'!G:G,MATCH(B336,'WIP-ERC'!B:B,0))="","",(INDEX('WIP-ERC'!G:G,MATCH(B336,'WIP-ERC'!B:B,0)))),"")</f>
        <v/>
      </c>
      <c r="AH336" s="85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50">
        <f t="shared" si="17"/>
        <v>0</v>
      </c>
      <c r="BE336" s="334"/>
      <c r="BF336" s="334"/>
      <c r="BG336" s="334"/>
      <c r="BI336" s="434"/>
    </row>
    <row r="337" spans="1:61" s="93" customFormat="1" ht="17.5" hidden="1" x14ac:dyDescent="0.35">
      <c r="A337" s="347"/>
      <c r="B337" s="30"/>
      <c r="C337" s="30"/>
      <c r="D337" s="56"/>
      <c r="E337" s="97"/>
      <c r="F337" s="97"/>
      <c r="G337" s="26" t="str">
        <f>IFERROR(INDEX('WIP-FDN'!$D$8:$D$279,MATCH('Master Sheet '!B337, 'WIP-FDN'!$B$8:$B$279,0)),"")</f>
        <v/>
      </c>
      <c r="H337" s="30"/>
      <c r="I337" s="348"/>
      <c r="J337" s="30"/>
      <c r="K337" s="30"/>
      <c r="L337" s="30"/>
      <c r="M337" s="26"/>
      <c r="N337" s="29"/>
      <c r="O337" s="85"/>
      <c r="P337" s="29"/>
      <c r="Q337" s="29"/>
      <c r="R337" s="85"/>
      <c r="S337" s="29"/>
      <c r="T337" s="29"/>
      <c r="U337" s="85"/>
      <c r="V337" s="34"/>
      <c r="W337" s="29" t="str">
        <f t="array" ref="W337">IF((Y337&lt;&gt;"")*(Z337=""), "WIP", IF((Y337&lt;&gt;"")*(Z337&lt;&gt;""), "Completed", ""))</f>
        <v/>
      </c>
      <c r="X337" s="29">
        <f t="array" ref="X337">IFERROR(INDEX('WIP-FDN'!E:E, MATCH(1, ('WIP-FDN'!B:B='Master Sheet '!B337)*1, 0)), "")</f>
        <v>0</v>
      </c>
      <c r="Y337" s="85" t="str">
        <f t="array" ref="Y337">IFERROR(IF(INDEX('WIP-FDN'!G:G, MATCH(1, ('WIP-FDN'!B:B=B337)*1, 0)) = "", "", INDEX('WIP-FDN'!G:G, MATCH(1, ('WIP-FDN'!B:B=B337)*1, 0))), "")</f>
        <v/>
      </c>
      <c r="Z337" s="85" t="str">
        <f t="array" ref="Z337">IFERROR(IF(INDEX('WIP-FDN'!H:H, MATCH(1, ('WIP-FDN'!B:B=B337)*1, 0)) = "", "", INDEX('WIP-FDN'!H:H, MATCH(1, ('WIP-FDN'!B:B=B337)*1, 0))), "")</f>
        <v/>
      </c>
      <c r="AA337" s="29" t="str">
        <f t="array" ref="AA337">IF((AC337&lt;&gt;"")*(AD337=""), "WIP", IF((AC337&lt;&gt;"")*(AD337&lt;&gt;""), "Completed", ""))</f>
        <v/>
      </c>
      <c r="AB337" s="9" cm="1">
        <f t="array" ref="AB337">IFERROR(INDEX('WIP-FDN'!N:N, MATCH(1, ('WIP-FDN'!B:B='Master Sheet '!B337)*1, 0)), "")</f>
        <v>0</v>
      </c>
      <c r="AC337" s="81" t="str" cm="1">
        <f t="array" ref="AC337">IFERROR(IF(INDEX('WIP-FDN'!L:L, MATCH(1, ('WIP-FDN'!B:B=B337)*1, 0)) = "", "", INDEX('WIP-FDN'!L:L, MATCH(1, ('WIP-FDN'!B:B=B337)*1, 0))), "")</f>
        <v/>
      </c>
      <c r="AD337" s="81" t="str" cm="1">
        <f t="array" ref="AD337">IFERROR(IF(INDEX('WIP-FDN'!M:M, MATCH(1, ('WIP-FDN'!B:B=B337)*1, 0)) = "", "", INDEX('WIP-FDN'!M:M, MATCH(1, ('WIP-FDN'!B:B=B337)*1, 0))), "")</f>
        <v/>
      </c>
      <c r="AE337" s="29" t="str">
        <f t="shared" si="22"/>
        <v/>
      </c>
      <c r="AF337" s="29" t="str">
        <f>IFERROR(INDEX('WIP-ERC'!E:E,MATCH(B337, 'WIP-ERC'!B:B,0)),"")</f>
        <v/>
      </c>
      <c r="AG337" s="85" t="str">
        <f>IFERROR(IF(INDEX('WIP-ERC'!G:G,MATCH(B337,'WIP-ERC'!B:B,0))="","",(INDEX('WIP-ERC'!G:G,MATCH(B337,'WIP-ERC'!B:B,0)))),"")</f>
        <v/>
      </c>
      <c r="AH337" s="85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50">
        <f t="shared" si="17"/>
        <v>0</v>
      </c>
      <c r="BE337" s="334"/>
      <c r="BF337" s="334"/>
      <c r="BG337" s="334"/>
      <c r="BI337" s="434"/>
    </row>
    <row r="338" spans="1:61" s="93" customFormat="1" ht="17.5" hidden="1" x14ac:dyDescent="0.35">
      <c r="A338" s="347"/>
      <c r="B338" s="30"/>
      <c r="C338" s="30"/>
      <c r="D338" s="56"/>
      <c r="E338" s="97"/>
      <c r="F338" s="97"/>
      <c r="G338" s="26" t="str">
        <f>IFERROR(INDEX('WIP-FDN'!$D$8:$D$279,MATCH('Master Sheet '!B338, 'WIP-FDN'!$B$8:$B$279,0)),"")</f>
        <v/>
      </c>
      <c r="H338" s="30"/>
      <c r="I338" s="348"/>
      <c r="J338" s="30"/>
      <c r="K338" s="30"/>
      <c r="L338" s="30"/>
      <c r="M338" s="26"/>
      <c r="N338" s="29"/>
      <c r="O338" s="85"/>
      <c r="P338" s="29"/>
      <c r="Q338" s="29"/>
      <c r="R338" s="85"/>
      <c r="S338" s="29"/>
      <c r="T338" s="29"/>
      <c r="U338" s="85"/>
      <c r="V338" s="34"/>
      <c r="W338" s="29" t="str">
        <f t="array" ref="W338">IF((Y338&lt;&gt;"")*(Z338=""), "WIP", IF((Y338&lt;&gt;"")*(Z338&lt;&gt;""), "Completed", ""))</f>
        <v/>
      </c>
      <c r="X338" s="29">
        <f t="array" ref="X338">IFERROR(INDEX('WIP-FDN'!E:E, MATCH(1, ('WIP-FDN'!B:B='Master Sheet '!B338)*1, 0)), "")</f>
        <v>0</v>
      </c>
      <c r="Y338" s="85" t="str">
        <f t="array" ref="Y338">IFERROR(IF(INDEX('WIP-FDN'!G:G, MATCH(1, ('WIP-FDN'!B:B=B338)*1, 0)) = "", "", INDEX('WIP-FDN'!G:G, MATCH(1, ('WIP-FDN'!B:B=B338)*1, 0))), "")</f>
        <v/>
      </c>
      <c r="Z338" s="85" t="str">
        <f t="array" ref="Z338">IFERROR(IF(INDEX('WIP-FDN'!H:H, MATCH(1, ('WIP-FDN'!B:B=B338)*1, 0)) = "", "", INDEX('WIP-FDN'!H:H, MATCH(1, ('WIP-FDN'!B:B=B338)*1, 0))), "")</f>
        <v/>
      </c>
      <c r="AA338" s="29" t="str">
        <f t="array" ref="AA338">IF((AC338&lt;&gt;"")*(AD338=""), "WIP", IF((AC338&lt;&gt;"")*(AD338&lt;&gt;""), "Completed", ""))</f>
        <v/>
      </c>
      <c r="AB338" s="9" cm="1">
        <f t="array" ref="AB338">IFERROR(INDEX('WIP-FDN'!N:N, MATCH(1, ('WIP-FDN'!B:B='Master Sheet '!B338)*1, 0)), "")</f>
        <v>0</v>
      </c>
      <c r="AC338" s="81" t="str" cm="1">
        <f t="array" ref="AC338">IFERROR(IF(INDEX('WIP-FDN'!L:L, MATCH(1, ('WIP-FDN'!B:B=B338)*1, 0)) = "", "", INDEX('WIP-FDN'!L:L, MATCH(1, ('WIP-FDN'!B:B=B338)*1, 0))), "")</f>
        <v/>
      </c>
      <c r="AD338" s="81" t="str" cm="1">
        <f t="array" ref="AD338">IFERROR(IF(INDEX('WIP-FDN'!M:M, MATCH(1, ('WIP-FDN'!B:B=B338)*1, 0)) = "", "", INDEX('WIP-FDN'!M:M, MATCH(1, ('WIP-FDN'!B:B=B338)*1, 0))), "")</f>
        <v/>
      </c>
      <c r="AE338" s="29" t="str">
        <f t="shared" si="22"/>
        <v/>
      </c>
      <c r="AF338" s="29" t="str">
        <f>IFERROR(INDEX('WIP-ERC'!E:E,MATCH(B338, 'WIP-ERC'!B:B,0)),"")</f>
        <v/>
      </c>
      <c r="AG338" s="85" t="str">
        <f>IFERROR(IF(INDEX('WIP-ERC'!G:G,MATCH(B338,'WIP-ERC'!B:B,0))="","",(INDEX('WIP-ERC'!G:G,MATCH(B338,'WIP-ERC'!B:B,0)))),"")</f>
        <v/>
      </c>
      <c r="AH338" s="85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50">
        <f t="shared" si="17"/>
        <v>0</v>
      </c>
      <c r="BE338" s="334"/>
      <c r="BF338" s="334"/>
      <c r="BG338" s="334"/>
      <c r="BI338" s="434"/>
    </row>
    <row r="339" spans="1:61" s="93" customFormat="1" ht="17.5" hidden="1" x14ac:dyDescent="0.35">
      <c r="A339" s="347"/>
      <c r="B339" s="30"/>
      <c r="C339" s="30"/>
      <c r="D339" s="56"/>
      <c r="E339" s="97"/>
      <c r="F339" s="97"/>
      <c r="G339" s="26" t="str">
        <f>IFERROR(INDEX('WIP-FDN'!$D$8:$D$279,MATCH('Master Sheet '!B339, 'WIP-FDN'!$B$8:$B$279,0)),"")</f>
        <v/>
      </c>
      <c r="H339" s="30"/>
      <c r="I339" s="348"/>
      <c r="J339" s="30"/>
      <c r="K339" s="30"/>
      <c r="L339" s="30"/>
      <c r="M339" s="26"/>
      <c r="N339" s="29"/>
      <c r="O339" s="85"/>
      <c r="P339" s="29"/>
      <c r="Q339" s="29"/>
      <c r="R339" s="85"/>
      <c r="S339" s="29"/>
      <c r="T339" s="29"/>
      <c r="U339" s="85"/>
      <c r="V339" s="34"/>
      <c r="W339" s="29" t="str">
        <f t="array" ref="W339">IF((Y339&lt;&gt;"")*(Z339=""), "WIP", IF((Y339&lt;&gt;"")*(Z339&lt;&gt;""), "Completed", ""))</f>
        <v/>
      </c>
      <c r="X339" s="29">
        <f t="array" ref="X339">IFERROR(INDEX('WIP-FDN'!E:E, MATCH(1, ('WIP-FDN'!B:B='Master Sheet '!B339)*1, 0)), "")</f>
        <v>0</v>
      </c>
      <c r="Y339" s="85" t="str">
        <f t="array" ref="Y339">IFERROR(IF(INDEX('WIP-FDN'!G:G, MATCH(1, ('WIP-FDN'!B:B=B339)*1, 0)) = "", "", INDEX('WIP-FDN'!G:G, MATCH(1, ('WIP-FDN'!B:B=B339)*1, 0))), "")</f>
        <v/>
      </c>
      <c r="Z339" s="85" t="str">
        <f t="array" ref="Z339">IFERROR(IF(INDEX('WIP-FDN'!H:H, MATCH(1, ('WIP-FDN'!B:B=B339)*1, 0)) = "", "", INDEX('WIP-FDN'!H:H, MATCH(1, ('WIP-FDN'!B:B=B339)*1, 0))), "")</f>
        <v/>
      </c>
      <c r="AA339" s="29" t="str">
        <f t="array" ref="AA339">IF((AC339&lt;&gt;"")*(AD339=""), "WIP", IF((AC339&lt;&gt;"")*(AD339&lt;&gt;""), "Completed", ""))</f>
        <v/>
      </c>
      <c r="AB339" s="9" cm="1">
        <f t="array" ref="AB339">IFERROR(INDEX('WIP-FDN'!N:N, MATCH(1, ('WIP-FDN'!B:B='Master Sheet '!B339)*1, 0)), "")</f>
        <v>0</v>
      </c>
      <c r="AC339" s="81" t="str" cm="1">
        <f t="array" ref="AC339">IFERROR(IF(INDEX('WIP-FDN'!L:L, MATCH(1, ('WIP-FDN'!B:B=B339)*1, 0)) = "", "", INDEX('WIP-FDN'!L:L, MATCH(1, ('WIP-FDN'!B:B=B339)*1, 0))), "")</f>
        <v/>
      </c>
      <c r="AD339" s="81" t="str" cm="1">
        <f t="array" ref="AD339">IFERROR(IF(INDEX('WIP-FDN'!M:M, MATCH(1, ('WIP-FDN'!B:B=B339)*1, 0)) = "", "", INDEX('WIP-FDN'!M:M, MATCH(1, ('WIP-FDN'!B:B=B339)*1, 0))), "")</f>
        <v/>
      </c>
      <c r="AE339" s="29" t="str">
        <f t="shared" si="22"/>
        <v/>
      </c>
      <c r="AF339" s="29" t="str">
        <f>IFERROR(INDEX('WIP-ERC'!E:E,MATCH(B339, 'WIP-ERC'!B:B,0)),"")</f>
        <v/>
      </c>
      <c r="AG339" s="85" t="str">
        <f>IFERROR(IF(INDEX('WIP-ERC'!G:G,MATCH(B339,'WIP-ERC'!B:B,0))="","",(INDEX('WIP-ERC'!G:G,MATCH(B339,'WIP-ERC'!B:B,0)))),"")</f>
        <v/>
      </c>
      <c r="AH339" s="85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50">
        <f t="shared" si="17"/>
        <v>0</v>
      </c>
      <c r="BE339" s="334"/>
      <c r="BF339" s="334"/>
      <c r="BG339" s="334"/>
      <c r="BI339" s="434"/>
    </row>
    <row r="340" spans="1:61" s="93" customFormat="1" ht="17.5" hidden="1" x14ac:dyDescent="0.35">
      <c r="A340" s="347"/>
      <c r="B340" s="30"/>
      <c r="C340" s="30"/>
      <c r="D340" s="56"/>
      <c r="E340" s="97"/>
      <c r="F340" s="97"/>
      <c r="G340" s="26" t="str">
        <f>IFERROR(INDEX('WIP-FDN'!$D$8:$D$279,MATCH('Master Sheet '!B340, 'WIP-FDN'!$B$8:$B$279,0)),"")</f>
        <v/>
      </c>
      <c r="H340" s="30"/>
      <c r="I340" s="348"/>
      <c r="J340" s="29"/>
      <c r="K340" s="27"/>
      <c r="L340" s="94"/>
      <c r="M340" s="26"/>
      <c r="N340" s="29"/>
      <c r="O340" s="85"/>
      <c r="P340" s="29"/>
      <c r="Q340" s="29"/>
      <c r="R340" s="85"/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29">
        <f t="array" ref="X340">IFERROR(INDEX('WIP-FDN'!E:E, MATCH(1, ('WIP-FDN'!B:B='Master Sheet '!B340)*1, 0)), "")</f>
        <v>0</v>
      </c>
      <c r="Y340" s="85" t="str">
        <f t="array" ref="Y340">IFERROR(IF(INDEX('WIP-FDN'!G:G, MATCH(1, ('WIP-FDN'!B:B=B340)*1, 0)) = "", "", INDEX('WIP-FDN'!G:G, MATCH(1, ('WIP-FDN'!B:B=B340)*1, 0))), "")</f>
        <v/>
      </c>
      <c r="Z340" s="85" t="str">
        <f t="array" ref="Z340">IFERROR(IF(INDEX('WIP-FDN'!H:H, MATCH(1, ('WIP-FDN'!B:B=B340)*1, 0)) = "", "", INDEX('WIP-FDN'!H:H, MATCH(1, ('WIP-FDN'!B:B=B340)*1, 0))), "")</f>
        <v/>
      </c>
      <c r="AA340" s="29" t="str">
        <f t="array" ref="AA340">IF((AC340&lt;&gt;"")*(AD340=""), "WIP", IF((AC340&lt;&gt;"")*(AD340&lt;&gt;""), "Completed", ""))</f>
        <v/>
      </c>
      <c r="AB340" s="9" cm="1">
        <f t="array" ref="AB340">IFERROR(INDEX('WIP-FDN'!N:N, MATCH(1, ('WIP-FDN'!B:B='Master Sheet '!B340)*1, 0)), "")</f>
        <v>0</v>
      </c>
      <c r="AC340" s="81" t="str" cm="1">
        <f t="array" ref="AC340">IFERROR(IF(INDEX('WIP-FDN'!L:L, MATCH(1, ('WIP-FDN'!B:B=B340)*1, 0)) = "", "", INDEX('WIP-FDN'!L:L, MATCH(1, ('WIP-FDN'!B:B=B340)*1, 0))), "")</f>
        <v/>
      </c>
      <c r="AD340" s="81" t="str" cm="1">
        <f t="array" ref="AD340">IFERROR(IF(INDEX('WIP-FDN'!M:M, MATCH(1, ('WIP-FDN'!B:B=B340)*1, 0)) = "", "", INDEX('WIP-FDN'!M:M, MATCH(1, ('WIP-FDN'!B:B=B340)*1, 0))), "")</f>
        <v/>
      </c>
      <c r="AE340" s="29" t="str">
        <f t="shared" si="22"/>
        <v/>
      </c>
      <c r="AF340" s="29" t="str">
        <f>IFERROR(INDEX('WIP-ERC'!E:E,MATCH(B340, 'WIP-ERC'!B:B,0)),"")</f>
        <v/>
      </c>
      <c r="AG340" s="85" t="str">
        <f>IFERROR(IF(INDEX('WIP-ERC'!G:G,MATCH(B340,'WIP-ERC'!B:B,0))="","",(INDEX('WIP-ERC'!G:G,MATCH(B340,'WIP-ERC'!B:B,0)))),"")</f>
        <v/>
      </c>
      <c r="AH340" s="85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50">
        <f t="shared" ref="BD340:BD358" si="23">IF((H340="")+(ISBLANK(H340)), C340, C340 &amp; "_" &amp; H340 &amp; "RC")</f>
        <v>0</v>
      </c>
      <c r="BE340" s="334"/>
      <c r="BF340" s="334"/>
      <c r="BG340" s="334"/>
      <c r="BI340" s="434"/>
    </row>
    <row r="341" spans="1:61" s="93" customFormat="1" ht="17.5" hidden="1" x14ac:dyDescent="0.35">
      <c r="A341" s="347"/>
      <c r="B341" s="30"/>
      <c r="C341" s="30"/>
      <c r="D341" s="56"/>
      <c r="E341" s="97"/>
      <c r="F341" s="97"/>
      <c r="G341" s="26" t="str">
        <f>IFERROR(INDEX('WIP-FDN'!$D$8:$D$279,MATCH('Master Sheet '!B341, 'WIP-FDN'!$B$8:$B$279,0)),"")</f>
        <v/>
      </c>
      <c r="H341" s="30"/>
      <c r="I341" s="348"/>
      <c r="J341" s="30"/>
      <c r="K341" s="30"/>
      <c r="L341" s="30"/>
      <c r="M341" s="26"/>
      <c r="N341" s="29"/>
      <c r="O341" s="85"/>
      <c r="P341" s="29"/>
      <c r="Q341" s="29"/>
      <c r="R341" s="85"/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29">
        <f t="array" ref="X341">IFERROR(INDEX('WIP-FDN'!E:E, MATCH(1, ('WIP-FDN'!B:B='Master Sheet '!B341)*1, 0)), "")</f>
        <v>0</v>
      </c>
      <c r="Y341" s="85" t="str">
        <f t="array" ref="Y341">IFERROR(IF(INDEX('WIP-FDN'!G:G, MATCH(1, ('WIP-FDN'!B:B=B341)*1, 0)) = "", "", INDEX('WIP-FDN'!G:G, MATCH(1, ('WIP-FDN'!B:B=B341)*1, 0))), "")</f>
        <v/>
      </c>
      <c r="Z341" s="85" t="str">
        <f t="array" ref="Z341">IFERROR(IF(INDEX('WIP-FDN'!H:H, MATCH(1, ('WIP-FDN'!B:B=B341)*1, 0)) = "", "", INDEX('WIP-FDN'!H:H, MATCH(1, ('WIP-FDN'!B:B=B341)*1, 0))), "")</f>
        <v/>
      </c>
      <c r="AA341" s="29" t="str">
        <f t="array" ref="AA341">IF((AC341&lt;&gt;"")*(AD341=""), "WIP", IF((AC341&lt;&gt;"")*(AD341&lt;&gt;""), "Completed", ""))</f>
        <v/>
      </c>
      <c r="AB341" s="9" cm="1">
        <f t="array" ref="AB341">IFERROR(INDEX('WIP-FDN'!N:N, MATCH(1, ('WIP-FDN'!B:B='Master Sheet '!B341)*1, 0)), "")</f>
        <v>0</v>
      </c>
      <c r="AC341" s="81" t="str" cm="1">
        <f t="array" ref="AC341">IFERROR(IF(INDEX('WIP-FDN'!L:L, MATCH(1, ('WIP-FDN'!B:B=B341)*1, 0)) = "", "", INDEX('WIP-FDN'!L:L, MATCH(1, ('WIP-FDN'!B:B=B341)*1, 0))), "")</f>
        <v/>
      </c>
      <c r="AD341" s="81" t="str" cm="1">
        <f t="array" ref="AD341">IFERROR(IF(INDEX('WIP-FDN'!M:M, MATCH(1, ('WIP-FDN'!B:B=B341)*1, 0)) = "", "", INDEX('WIP-FDN'!M:M, MATCH(1, ('WIP-FDN'!B:B=B341)*1, 0))), "")</f>
        <v/>
      </c>
      <c r="AE341" s="29" t="str">
        <f t="shared" si="22"/>
        <v/>
      </c>
      <c r="AF341" s="29" t="str">
        <f>IFERROR(INDEX('WIP-ERC'!E:E,MATCH(B341, 'WIP-ERC'!B:B,0)),"")</f>
        <v/>
      </c>
      <c r="AG341" s="85" t="str">
        <f>IFERROR(IF(INDEX('WIP-ERC'!G:G,MATCH(B341,'WIP-ERC'!B:B,0))="","",(INDEX('WIP-ERC'!G:G,MATCH(B341,'WIP-ERC'!B:B,0)))),"")</f>
        <v/>
      </c>
      <c r="AH341" s="85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50">
        <f t="shared" si="23"/>
        <v>0</v>
      </c>
      <c r="BE341" s="334"/>
      <c r="BF341" s="334"/>
      <c r="BG341" s="334"/>
      <c r="BI341" s="434"/>
    </row>
    <row r="342" spans="1:61" s="93" customFormat="1" ht="17.5" hidden="1" x14ac:dyDescent="0.35">
      <c r="A342" s="347"/>
      <c r="B342" s="30"/>
      <c r="C342" s="30"/>
      <c r="D342" s="56"/>
      <c r="E342" s="97"/>
      <c r="F342" s="97"/>
      <c r="G342" s="26" t="str">
        <f>IFERROR(INDEX('WIP-FDN'!$D$8:$D$279,MATCH('Master Sheet '!B342, 'WIP-FDN'!$B$8:$B$279,0)),"")</f>
        <v/>
      </c>
      <c r="H342" s="30"/>
      <c r="I342" s="34"/>
      <c r="J342" s="30"/>
      <c r="K342" s="30"/>
      <c r="L342" s="30"/>
      <c r="M342" s="26"/>
      <c r="N342" s="29"/>
      <c r="O342" s="85"/>
      <c r="P342" s="29"/>
      <c r="Q342" s="29"/>
      <c r="R342" s="85"/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29">
        <f t="array" ref="X342">IFERROR(INDEX('WIP-FDN'!E:E, MATCH(1, ('WIP-FDN'!B:B='Master Sheet '!B342)*1, 0)), "")</f>
        <v>0</v>
      </c>
      <c r="Y342" s="85" t="str">
        <f t="array" ref="Y342">IFERROR(IF(INDEX('WIP-FDN'!G:G, MATCH(1, ('WIP-FDN'!B:B=B342)*1, 0)) = "", "", INDEX('WIP-FDN'!G:G, MATCH(1, ('WIP-FDN'!B:B=B342)*1, 0))), "")</f>
        <v/>
      </c>
      <c r="Z342" s="85" t="str">
        <f t="array" ref="Z342">IFERROR(IF(INDEX('WIP-FDN'!H:H, MATCH(1, ('WIP-FDN'!B:B=B342)*1, 0)) = "", "", INDEX('WIP-FDN'!H:H, MATCH(1, ('WIP-FDN'!B:B=B342)*1, 0))), "")</f>
        <v/>
      </c>
      <c r="AA342" s="29" t="str">
        <f t="array" ref="AA342">IF((AC342&lt;&gt;"")*(AD342=""), "WIP", IF((AC342&lt;&gt;"")*(AD342&lt;&gt;""), "Completed", ""))</f>
        <v/>
      </c>
      <c r="AB342" s="9" cm="1">
        <f t="array" ref="AB342">IFERROR(INDEX('WIP-FDN'!N:N, MATCH(1, ('WIP-FDN'!B:B='Master Sheet '!B342)*1, 0)), "")</f>
        <v>0</v>
      </c>
      <c r="AC342" s="81" t="str" cm="1">
        <f t="array" ref="AC342">IFERROR(IF(INDEX('WIP-FDN'!L:L, MATCH(1, ('WIP-FDN'!B:B=B342)*1, 0)) = "", "", INDEX('WIP-FDN'!L:L, MATCH(1, ('WIP-FDN'!B:B=B342)*1, 0))), "")</f>
        <v/>
      </c>
      <c r="AD342" s="81" t="str" cm="1">
        <f t="array" ref="AD342">IFERROR(IF(INDEX('WIP-FDN'!M:M, MATCH(1, ('WIP-FDN'!B:B=B342)*1, 0)) = "", "", INDEX('WIP-FDN'!M:M, MATCH(1, ('WIP-FDN'!B:B=B342)*1, 0))), "")</f>
        <v/>
      </c>
      <c r="AE342" s="29" t="str">
        <f t="shared" si="22"/>
        <v/>
      </c>
      <c r="AF342" s="29" t="str">
        <f>IFERROR(INDEX('WIP-ERC'!E:E,MATCH(B342, 'WIP-ERC'!B:B,0)),"")</f>
        <v/>
      </c>
      <c r="AG342" s="85" t="str">
        <f>IFERROR(IF(INDEX('WIP-ERC'!G:G,MATCH(B342,'WIP-ERC'!B:B,0))="","",(INDEX('WIP-ERC'!G:G,MATCH(B342,'WIP-ERC'!B:B,0)))),"")</f>
        <v/>
      </c>
      <c r="AH342" s="85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50">
        <f t="shared" si="23"/>
        <v>0</v>
      </c>
      <c r="BE342" s="334"/>
      <c r="BF342" s="334"/>
      <c r="BG342" s="334"/>
      <c r="BI342" s="434"/>
    </row>
    <row r="343" spans="1:61" s="93" customFormat="1" ht="17.5" hidden="1" x14ac:dyDescent="0.35">
      <c r="A343" s="347"/>
      <c r="B343" s="30"/>
      <c r="C343" s="30"/>
      <c r="D343" s="56"/>
      <c r="E343" s="97"/>
      <c r="F343" s="97"/>
      <c r="G343" s="26" t="str">
        <f>IFERROR(INDEX('WIP-FDN'!$D$8:$D$279,MATCH('Master Sheet '!B343, 'WIP-FDN'!$B$8:$B$279,0)),"")</f>
        <v/>
      </c>
      <c r="H343" s="30"/>
      <c r="I343" s="348"/>
      <c r="J343" s="30"/>
      <c r="K343" s="30"/>
      <c r="L343" s="30"/>
      <c r="M343" s="26"/>
      <c r="N343" s="29"/>
      <c r="O343" s="85"/>
      <c r="P343" s="29"/>
      <c r="Q343" s="29"/>
      <c r="R343" s="85"/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29">
        <f t="array" ref="X343">IFERROR(INDEX('WIP-FDN'!E:E, MATCH(1, ('WIP-FDN'!B:B='Master Sheet '!B343)*1, 0)), "")</f>
        <v>0</v>
      </c>
      <c r="Y343" s="85" t="str">
        <f t="array" ref="Y343">IFERROR(IF(INDEX('WIP-FDN'!G:G, MATCH(1, ('WIP-FDN'!B:B=B343)*1, 0)) = "", "", INDEX('WIP-FDN'!G:G, MATCH(1, ('WIP-FDN'!B:B=B343)*1, 0))), "")</f>
        <v/>
      </c>
      <c r="Z343" s="85" t="str">
        <f t="array" ref="Z343">IFERROR(IF(INDEX('WIP-FDN'!H:H, MATCH(1, ('WIP-FDN'!B:B=B343)*1, 0)) = "", "", INDEX('WIP-FDN'!H:H, MATCH(1, ('WIP-FDN'!B:B=B343)*1, 0))), "")</f>
        <v/>
      </c>
      <c r="AA343" s="29" t="str">
        <f t="array" ref="AA343">IF((AC343&lt;&gt;"")*(AD343=""), "WIP", IF((AC343&lt;&gt;"")*(AD343&lt;&gt;""), "Completed", ""))</f>
        <v/>
      </c>
      <c r="AB343" s="9" cm="1">
        <f t="array" ref="AB343">IFERROR(INDEX('WIP-FDN'!N:N, MATCH(1, ('WIP-FDN'!B:B='Master Sheet '!B343)*1, 0)), "")</f>
        <v>0</v>
      </c>
      <c r="AC343" s="81" t="str" cm="1">
        <f t="array" ref="AC343">IFERROR(IF(INDEX('WIP-FDN'!L:L, MATCH(1, ('WIP-FDN'!B:B=B343)*1, 0)) = "", "", INDEX('WIP-FDN'!L:L, MATCH(1, ('WIP-FDN'!B:B=B343)*1, 0))), "")</f>
        <v/>
      </c>
      <c r="AD343" s="81" t="str" cm="1">
        <f t="array" ref="AD343">IFERROR(IF(INDEX('WIP-FDN'!M:M, MATCH(1, ('WIP-FDN'!B:B=B343)*1, 0)) = "", "", INDEX('WIP-FDN'!M:M, MATCH(1, ('WIP-FDN'!B:B=B343)*1, 0))), "")</f>
        <v/>
      </c>
      <c r="AE343" s="29" t="str">
        <f t="shared" si="22"/>
        <v/>
      </c>
      <c r="AF343" s="29" t="str">
        <f>IFERROR(INDEX('WIP-ERC'!E:E,MATCH(B343, 'WIP-ERC'!B:B,0)),"")</f>
        <v/>
      </c>
      <c r="AG343" s="85" t="str">
        <f>IFERROR(IF(INDEX('WIP-ERC'!G:G,MATCH(B343,'WIP-ERC'!B:B,0))="","",(INDEX('WIP-ERC'!G:G,MATCH(B343,'WIP-ERC'!B:B,0)))),"")</f>
        <v/>
      </c>
      <c r="AH343" s="85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50">
        <f t="shared" si="23"/>
        <v>0</v>
      </c>
      <c r="BE343" s="334"/>
      <c r="BF343" s="334"/>
      <c r="BG343" s="334"/>
      <c r="BI343" s="434"/>
    </row>
    <row r="344" spans="1:61" s="93" customFormat="1" ht="17.5" hidden="1" x14ac:dyDescent="0.35">
      <c r="A344" s="347"/>
      <c r="B344" s="30"/>
      <c r="C344" s="30"/>
      <c r="D344" s="56"/>
      <c r="E344" s="97"/>
      <c r="F344" s="97"/>
      <c r="G344" s="26" t="str">
        <f>IFERROR(INDEX('WIP-FDN'!$D$8:$D$279,MATCH('Master Sheet '!B344, 'WIP-FDN'!$B$8:$B$279,0)),"")</f>
        <v/>
      </c>
      <c r="H344" s="30"/>
      <c r="I344" s="348"/>
      <c r="J344" s="30"/>
      <c r="K344" s="30"/>
      <c r="L344" s="30"/>
      <c r="M344" s="26"/>
      <c r="N344" s="29"/>
      <c r="O344" s="85"/>
      <c r="P344" s="29"/>
      <c r="Q344" s="29"/>
      <c r="R344" s="85"/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29">
        <f t="array" ref="X344">IFERROR(INDEX('WIP-FDN'!E:E, MATCH(1, ('WIP-FDN'!B:B='Master Sheet '!B344)*1, 0)), "")</f>
        <v>0</v>
      </c>
      <c r="Y344" s="85" t="str">
        <f t="array" ref="Y344">IFERROR(IF(INDEX('WIP-FDN'!G:G, MATCH(1, ('WIP-FDN'!B:B=B344)*1, 0)) = "", "", INDEX('WIP-FDN'!G:G, MATCH(1, ('WIP-FDN'!B:B=B344)*1, 0))), "")</f>
        <v/>
      </c>
      <c r="Z344" s="85" t="str">
        <f t="array" ref="Z344">IFERROR(IF(INDEX('WIP-FDN'!H:H, MATCH(1, ('WIP-FDN'!B:B=B344)*1, 0)) = "", "", INDEX('WIP-FDN'!H:H, MATCH(1, ('WIP-FDN'!B:B=B344)*1, 0))), "")</f>
        <v/>
      </c>
      <c r="AA344" s="29" t="str">
        <f t="array" ref="AA344">IF((AC344&lt;&gt;"")*(AD344=""), "WIP", IF((AC344&lt;&gt;"")*(AD344&lt;&gt;""), "Completed", ""))</f>
        <v/>
      </c>
      <c r="AB344" s="9" cm="1">
        <f t="array" ref="AB344">IFERROR(INDEX('WIP-FDN'!N:N, MATCH(1, ('WIP-FDN'!B:B='Master Sheet '!B344)*1, 0)), "")</f>
        <v>0</v>
      </c>
      <c r="AC344" s="81" t="str" cm="1">
        <f t="array" ref="AC344">IFERROR(IF(INDEX('WIP-FDN'!L:L, MATCH(1, ('WIP-FDN'!B:B=B344)*1, 0)) = "", "", INDEX('WIP-FDN'!L:L, MATCH(1, ('WIP-FDN'!B:B=B344)*1, 0))), "")</f>
        <v/>
      </c>
      <c r="AD344" s="81" t="str" cm="1">
        <f t="array" ref="AD344">IFERROR(IF(INDEX('WIP-FDN'!M:M, MATCH(1, ('WIP-FDN'!B:B=B344)*1, 0)) = "", "", INDEX('WIP-FDN'!M:M, MATCH(1, ('WIP-FDN'!B:B=B344)*1, 0))), "")</f>
        <v/>
      </c>
      <c r="AE344" s="29" t="str">
        <f t="shared" si="22"/>
        <v/>
      </c>
      <c r="AF344" s="29" t="str">
        <f>IFERROR(INDEX('WIP-ERC'!E:E,MATCH(B344, 'WIP-ERC'!B:B,0)),"")</f>
        <v/>
      </c>
      <c r="AG344" s="85" t="str">
        <f>IFERROR(IF(INDEX('WIP-ERC'!G:G,MATCH(B344,'WIP-ERC'!B:B,0))="","",(INDEX('WIP-ERC'!G:G,MATCH(B344,'WIP-ERC'!B:B,0)))),"")</f>
        <v/>
      </c>
      <c r="AH344" s="85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50">
        <f t="shared" si="23"/>
        <v>0</v>
      </c>
      <c r="BE344" s="334"/>
      <c r="BF344" s="334"/>
      <c r="BG344" s="334"/>
      <c r="BI344" s="434"/>
    </row>
    <row r="345" spans="1:61" s="93" customFormat="1" ht="17.5" hidden="1" x14ac:dyDescent="0.35">
      <c r="A345" s="347"/>
      <c r="B345" s="30"/>
      <c r="C345" s="30"/>
      <c r="D345" s="56"/>
      <c r="E345" s="97"/>
      <c r="F345" s="97"/>
      <c r="G345" s="26" t="str">
        <f>IFERROR(INDEX('WIP-FDN'!$D$8:$D$279,MATCH('Master Sheet '!B345, 'WIP-FDN'!$B$8:$B$279,0)),"")</f>
        <v/>
      </c>
      <c r="H345" s="30"/>
      <c r="I345" s="34"/>
      <c r="J345" s="30"/>
      <c r="K345" s="30"/>
      <c r="L345" s="30"/>
      <c r="M345" s="26"/>
      <c r="N345" s="29"/>
      <c r="O345" s="85"/>
      <c r="P345" s="29"/>
      <c r="Q345" s="29"/>
      <c r="R345" s="85"/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29">
        <f t="array" ref="X345">IFERROR(INDEX('WIP-FDN'!E:E, MATCH(1, ('WIP-FDN'!B:B='Master Sheet '!B345)*1, 0)), "")</f>
        <v>0</v>
      </c>
      <c r="Y345" s="85" t="str">
        <f t="array" ref="Y345">IFERROR(IF(INDEX('WIP-FDN'!G:G, MATCH(1, ('WIP-FDN'!B:B=B345)*1, 0)) = "", "", INDEX('WIP-FDN'!G:G, MATCH(1, ('WIP-FDN'!B:B=B345)*1, 0))), "")</f>
        <v/>
      </c>
      <c r="Z345" s="85" t="str">
        <f t="array" ref="Z345">IFERROR(IF(INDEX('WIP-FDN'!H:H, MATCH(1, ('WIP-FDN'!B:B=B345)*1, 0)) = "", "", INDEX('WIP-FDN'!H:H, MATCH(1, ('WIP-FDN'!B:B=B345)*1, 0))), "")</f>
        <v/>
      </c>
      <c r="AA345" s="29" t="str">
        <f t="array" ref="AA345">IF((AC345&lt;&gt;"")*(AD345=""), "WIP", IF((AC345&lt;&gt;"")*(AD345&lt;&gt;""), "Completed", ""))</f>
        <v/>
      </c>
      <c r="AB345" s="9" cm="1">
        <f t="array" ref="AB345">IFERROR(INDEX('WIP-FDN'!N:N, MATCH(1, ('WIP-FDN'!B:B='Master Sheet '!B345)*1, 0)), "")</f>
        <v>0</v>
      </c>
      <c r="AC345" s="81" t="str" cm="1">
        <f t="array" ref="AC345">IFERROR(IF(INDEX('WIP-FDN'!L:L, MATCH(1, ('WIP-FDN'!B:B=B345)*1, 0)) = "", "", INDEX('WIP-FDN'!L:L, MATCH(1, ('WIP-FDN'!B:B=B345)*1, 0))), "")</f>
        <v/>
      </c>
      <c r="AD345" s="81" t="str" cm="1">
        <f t="array" ref="AD345">IFERROR(IF(INDEX('WIP-FDN'!M:M, MATCH(1, ('WIP-FDN'!B:B=B345)*1, 0)) = "", "", INDEX('WIP-FDN'!M:M, MATCH(1, ('WIP-FDN'!B:B=B345)*1, 0))), "")</f>
        <v/>
      </c>
      <c r="AE345" s="29" t="str">
        <f t="shared" si="22"/>
        <v/>
      </c>
      <c r="AF345" s="29" t="str">
        <f>IFERROR(INDEX('WIP-ERC'!E:E,MATCH(B345, 'WIP-ERC'!B:B,0)),"")</f>
        <v/>
      </c>
      <c r="AG345" s="85" t="str">
        <f>IFERROR(IF(INDEX('WIP-ERC'!G:G,MATCH(B345,'WIP-ERC'!B:B,0))="","",(INDEX('WIP-ERC'!G:G,MATCH(B345,'WIP-ERC'!B:B,0)))),"")</f>
        <v/>
      </c>
      <c r="AH345" s="85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50">
        <f t="shared" si="23"/>
        <v>0</v>
      </c>
      <c r="BE345" s="334"/>
      <c r="BF345" s="334"/>
      <c r="BG345" s="334"/>
      <c r="BI345" s="434"/>
    </row>
    <row r="346" spans="1:61" s="93" customFormat="1" ht="17.5" hidden="1" x14ac:dyDescent="0.35">
      <c r="A346" s="347"/>
      <c r="B346" s="30"/>
      <c r="C346" s="30"/>
      <c r="D346" s="56"/>
      <c r="E346" s="97"/>
      <c r="F346" s="97"/>
      <c r="G346" s="26" t="str">
        <f>IFERROR(INDEX('WIP-FDN'!$D$8:$D$279,MATCH('Master Sheet '!B346, 'WIP-FDN'!$B$8:$B$279,0)),"")</f>
        <v/>
      </c>
      <c r="H346" s="30"/>
      <c r="I346" s="126"/>
      <c r="J346" s="30"/>
      <c r="K346" s="30"/>
      <c r="L346" s="30"/>
      <c r="M346" s="26"/>
      <c r="N346" s="29"/>
      <c r="O346" s="85"/>
      <c r="P346" s="29"/>
      <c r="Q346" s="29"/>
      <c r="R346" s="85"/>
      <c r="S346" s="29"/>
      <c r="T346" s="29"/>
      <c r="U346" s="85"/>
      <c r="V346" s="34"/>
      <c r="W346" s="29" t="str">
        <f t="array" ref="W346">IF((Y346&lt;&gt;"")*(Z346=""), "WIP", IF((Y346&lt;&gt;"")*(Z346&lt;&gt;""), "Completed", ""))</f>
        <v/>
      </c>
      <c r="X346" s="29">
        <f t="array" ref="X346">IFERROR(INDEX('WIP-FDN'!E:E, MATCH(1, ('WIP-FDN'!B:B='Master Sheet '!B346)*1, 0)), "")</f>
        <v>0</v>
      </c>
      <c r="Y346" s="85" t="str">
        <f t="array" ref="Y346">IFERROR(IF(INDEX('WIP-FDN'!G:G, MATCH(1, ('WIP-FDN'!B:B=B346)*1, 0)) = "", "", INDEX('WIP-FDN'!G:G, MATCH(1, ('WIP-FDN'!B:B=B346)*1, 0))), "")</f>
        <v/>
      </c>
      <c r="Z346" s="85" t="str">
        <f t="array" ref="Z346">IFERROR(IF(INDEX('WIP-FDN'!H:H, MATCH(1, ('WIP-FDN'!B:B=B346)*1, 0)) = "", "", INDEX('WIP-FDN'!H:H, MATCH(1, ('WIP-FDN'!B:B=B346)*1, 0))), "")</f>
        <v/>
      </c>
      <c r="AA346" s="29" t="str">
        <f t="array" ref="AA346">IF((AC346&lt;&gt;"")*(AD346=""), "WIP", IF((AC346&lt;&gt;"")*(AD346&lt;&gt;""), "Completed", ""))</f>
        <v/>
      </c>
      <c r="AB346" s="9" cm="1">
        <f t="array" ref="AB346">IFERROR(INDEX('WIP-FDN'!N:N, MATCH(1, ('WIP-FDN'!B:B='Master Sheet '!B346)*1, 0)), "")</f>
        <v>0</v>
      </c>
      <c r="AC346" s="81" t="str" cm="1">
        <f t="array" ref="AC346">IFERROR(IF(INDEX('WIP-FDN'!L:L, MATCH(1, ('WIP-FDN'!B:B=B346)*1, 0)) = "", "", INDEX('WIP-FDN'!L:L, MATCH(1, ('WIP-FDN'!B:B=B346)*1, 0))), "")</f>
        <v/>
      </c>
      <c r="AD346" s="81" t="str" cm="1">
        <f t="array" ref="AD346">IFERROR(IF(INDEX('WIP-FDN'!M:M, MATCH(1, ('WIP-FDN'!B:B=B346)*1, 0)) = "", "", INDEX('WIP-FDN'!M:M, MATCH(1, ('WIP-FDN'!B:B=B346)*1, 0))), "")</f>
        <v/>
      </c>
      <c r="AE346" s="29" t="str">
        <f t="shared" si="22"/>
        <v/>
      </c>
      <c r="AF346" s="29" t="str">
        <f>IFERROR(INDEX('WIP-ERC'!E:E,MATCH(B346, 'WIP-ERC'!B:B,0)),"")</f>
        <v/>
      </c>
      <c r="AG346" s="85" t="str">
        <f>IFERROR(IF(INDEX('WIP-ERC'!G:G,MATCH(B346,'WIP-ERC'!B:B,0))="","",(INDEX('WIP-ERC'!G:G,MATCH(B346,'WIP-ERC'!B:B,0)))),"")</f>
        <v/>
      </c>
      <c r="AH346" s="85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50">
        <f t="shared" si="23"/>
        <v>0</v>
      </c>
      <c r="BE346" s="334"/>
      <c r="BF346" s="334"/>
      <c r="BG346" s="334"/>
      <c r="BI346" s="434"/>
    </row>
    <row r="347" spans="1:61" s="93" customFormat="1" ht="17.5" hidden="1" x14ac:dyDescent="0.35">
      <c r="A347" s="347"/>
      <c r="B347" s="30"/>
      <c r="C347" s="30"/>
      <c r="D347" s="56"/>
      <c r="E347" s="97"/>
      <c r="F347" s="97"/>
      <c r="G347" s="26" t="str">
        <f>IFERROR(INDEX('WIP-FDN'!$D$8:$D$279,MATCH('Master Sheet '!B347, 'WIP-FDN'!$B$8:$B$279,0)),"")</f>
        <v/>
      </c>
      <c r="H347" s="30"/>
      <c r="I347" s="348"/>
      <c r="J347" s="30"/>
      <c r="K347" s="30"/>
      <c r="L347" s="30"/>
      <c r="M347" s="26"/>
      <c r="N347" s="29"/>
      <c r="O347" s="85"/>
      <c r="P347" s="29"/>
      <c r="Q347" s="29"/>
      <c r="R347" s="85"/>
      <c r="S347" s="29"/>
      <c r="T347" s="29"/>
      <c r="U347" s="85"/>
      <c r="V347" s="34"/>
      <c r="W347" s="29" t="str">
        <f t="array" ref="W347">IF((Y347&lt;&gt;"")*(Z347=""), "WIP", IF((Y347&lt;&gt;"")*(Z347&lt;&gt;""), "Completed", ""))</f>
        <v/>
      </c>
      <c r="X347" s="29">
        <f t="array" ref="X347">IFERROR(INDEX('WIP-FDN'!E:E, MATCH(1, ('WIP-FDN'!B:B='Master Sheet '!B347)*1, 0)), "")</f>
        <v>0</v>
      </c>
      <c r="Y347" s="85" t="str">
        <f t="array" ref="Y347">IFERROR(IF(INDEX('WIP-FDN'!G:G, MATCH(1, ('WIP-FDN'!B:B=B347)*1, 0)) = "", "", INDEX('WIP-FDN'!G:G, MATCH(1, ('WIP-FDN'!B:B=B347)*1, 0))), "")</f>
        <v/>
      </c>
      <c r="Z347" s="85" t="str">
        <f t="array" ref="Z347">IFERROR(IF(INDEX('WIP-FDN'!H:H, MATCH(1, ('WIP-FDN'!B:B=B347)*1, 0)) = "", "", INDEX('WIP-FDN'!H:H, MATCH(1, ('WIP-FDN'!B:B=B347)*1, 0))), "")</f>
        <v/>
      </c>
      <c r="AA347" s="29" t="str">
        <f t="array" ref="AA347">IF((AC347&lt;&gt;"")*(AD347=""), "WIP", IF((AC347&lt;&gt;"")*(AD347&lt;&gt;""), "Completed", ""))</f>
        <v/>
      </c>
      <c r="AB347" s="9" cm="1">
        <f t="array" ref="AB347">IFERROR(INDEX('WIP-FDN'!N:N, MATCH(1, ('WIP-FDN'!B:B='Master Sheet '!B347)*1, 0)), "")</f>
        <v>0</v>
      </c>
      <c r="AC347" s="81" t="str" cm="1">
        <f t="array" ref="AC347">IFERROR(IF(INDEX('WIP-FDN'!L:L, MATCH(1, ('WIP-FDN'!B:B=B347)*1, 0)) = "", "", INDEX('WIP-FDN'!L:L, MATCH(1, ('WIP-FDN'!B:B=B347)*1, 0))), "")</f>
        <v/>
      </c>
      <c r="AD347" s="81" t="str" cm="1">
        <f t="array" ref="AD347">IFERROR(IF(INDEX('WIP-FDN'!M:M, MATCH(1, ('WIP-FDN'!B:B=B347)*1, 0)) = "", "", INDEX('WIP-FDN'!M:M, MATCH(1, ('WIP-FDN'!B:B=B347)*1, 0))), "")</f>
        <v/>
      </c>
      <c r="AE347" s="29" t="str">
        <f>IF(AND(AG347&lt;&gt;"", AH347=""), "WIP", IF(AND(AG347&lt;&gt;"", AH347&lt;&gt;""), "Completed", ""))</f>
        <v/>
      </c>
      <c r="AF347" s="29" t="str">
        <f>IFERROR(INDEX('WIP-ERC'!E:E,MATCH(B347, 'WIP-ERC'!B:B,0)),"")</f>
        <v/>
      </c>
      <c r="AG347" s="85" t="str">
        <f>IFERROR(IF(INDEX('WIP-ERC'!G:G,MATCH(B347,'WIP-ERC'!B:B,0))="","",(INDEX('WIP-ERC'!G:G,MATCH(B347,'WIP-ERC'!B:B,0)))),"")</f>
        <v/>
      </c>
      <c r="AH347" s="85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50">
        <f t="shared" si="23"/>
        <v>0</v>
      </c>
      <c r="BE347" s="334"/>
      <c r="BF347" s="334"/>
      <c r="BG347" s="334"/>
      <c r="BI347" s="434"/>
    </row>
    <row r="348" spans="1:61" s="93" customFormat="1" ht="17.5" hidden="1" x14ac:dyDescent="0.35">
      <c r="A348" s="347"/>
      <c r="B348" s="30"/>
      <c r="C348" s="30"/>
      <c r="D348" s="56"/>
      <c r="E348" s="97"/>
      <c r="F348" s="97"/>
      <c r="G348" s="26" t="str">
        <f>IFERROR(INDEX('WIP-FDN'!$D$8:$D$279,MATCH('Master Sheet '!B348, 'WIP-FDN'!$B$8:$B$279,0)),"")</f>
        <v/>
      </c>
      <c r="H348" s="30"/>
      <c r="I348" s="348"/>
      <c r="J348" s="30"/>
      <c r="K348" s="30"/>
      <c r="L348" s="30"/>
      <c r="M348" s="26"/>
      <c r="N348" s="29"/>
      <c r="O348" s="85"/>
      <c r="P348" s="29"/>
      <c r="Q348" s="29"/>
      <c r="R348" s="85"/>
      <c r="S348" s="29"/>
      <c r="T348" s="29"/>
      <c r="U348" s="85"/>
      <c r="V348" s="34"/>
      <c r="W348" s="29" t="str">
        <f t="array" ref="W348">IF((Y348&lt;&gt;"")*(Z348=""), "WIP", IF((Y348&lt;&gt;"")*(Z348&lt;&gt;""), "Completed", ""))</f>
        <v/>
      </c>
      <c r="X348" s="29">
        <f t="array" ref="X348">IFERROR(INDEX('WIP-FDN'!E:E, MATCH(1, ('WIP-FDN'!B:B='Master Sheet '!B348)*1, 0)), "")</f>
        <v>0</v>
      </c>
      <c r="Y348" s="85" t="str">
        <f t="array" ref="Y348">IFERROR(IF(INDEX('WIP-FDN'!G:G, MATCH(1, ('WIP-FDN'!B:B=B348)*1, 0)) = "", "", INDEX('WIP-FDN'!G:G, MATCH(1, ('WIP-FDN'!B:B=B348)*1, 0))), "")</f>
        <v/>
      </c>
      <c r="Z348" s="85" t="str">
        <f t="array" ref="Z348">IFERROR(IF(INDEX('WIP-FDN'!H:H, MATCH(1, ('WIP-FDN'!B:B=B348)*1, 0)) = "", "", INDEX('WIP-FDN'!H:H, MATCH(1, ('WIP-FDN'!B:B=B348)*1, 0))), "")</f>
        <v/>
      </c>
      <c r="AA348" s="29" t="str">
        <f t="array" ref="AA348">IF((AC348&lt;&gt;"")*(AD348=""), "WIP", IF((AC348&lt;&gt;"")*(AD348&lt;&gt;""), "Completed", ""))</f>
        <v/>
      </c>
      <c r="AB348" s="9" cm="1">
        <f t="array" ref="AB348">IFERROR(INDEX('WIP-FDN'!N:N, MATCH(1, ('WIP-FDN'!B:B='Master Sheet '!B348)*1, 0)), "")</f>
        <v>0</v>
      </c>
      <c r="AC348" s="81" t="str" cm="1">
        <f t="array" ref="AC348">IFERROR(IF(INDEX('WIP-FDN'!L:L, MATCH(1, ('WIP-FDN'!B:B=B348)*1, 0)) = "", "", INDEX('WIP-FDN'!L:L, MATCH(1, ('WIP-FDN'!B:B=B348)*1, 0))), "")</f>
        <v/>
      </c>
      <c r="AD348" s="81" t="str" cm="1">
        <f t="array" ref="AD348">IFERROR(IF(INDEX('WIP-FDN'!M:M, MATCH(1, ('WIP-FDN'!B:B=B348)*1, 0)) = "", "", INDEX('WIP-FDN'!M:M, MATCH(1, ('WIP-FDN'!B:B=B348)*1, 0))), "")</f>
        <v/>
      </c>
      <c r="AE348" s="29" t="str">
        <f>IF(AND(AG348&lt;&gt;"", AH348=""), "WIP", IF(AND(AG348&lt;&gt;"", AH348&lt;&gt;""), "Completed", ""))</f>
        <v/>
      </c>
      <c r="AF348" s="29" t="str">
        <f>IFERROR(INDEX('WIP-ERC'!E:E,MATCH(B348, 'WIP-ERC'!B:B,0)),"")</f>
        <v/>
      </c>
      <c r="AG348" s="85" t="str">
        <f>IFERROR(IF(INDEX('WIP-ERC'!G:G,MATCH(B348,'WIP-ERC'!B:B,0))="","",(INDEX('WIP-ERC'!G:G,MATCH(B348,'WIP-ERC'!B:B,0)))),"")</f>
        <v/>
      </c>
      <c r="AH348" s="85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50">
        <f t="shared" si="23"/>
        <v>0</v>
      </c>
      <c r="BE348" s="334"/>
      <c r="BF348" s="334"/>
      <c r="BG348" s="334"/>
      <c r="BI348" s="434"/>
    </row>
    <row r="349" spans="1:61" s="93" customFormat="1" ht="17.5" hidden="1" x14ac:dyDescent="0.35">
      <c r="A349" s="347"/>
      <c r="B349" s="30"/>
      <c r="C349" s="30"/>
      <c r="D349" s="56"/>
      <c r="E349" s="97"/>
      <c r="F349" s="97"/>
      <c r="G349" s="26" t="str">
        <f>IFERROR(INDEX('WIP-FDN'!$D$8:$D$279,MATCH('Master Sheet '!B349, 'WIP-FDN'!$B$8:$B$279,0)),"")</f>
        <v/>
      </c>
      <c r="H349" s="30"/>
      <c r="I349" s="34"/>
      <c r="J349" s="30"/>
      <c r="K349" s="30"/>
      <c r="L349" s="30"/>
      <c r="M349" s="26"/>
      <c r="N349" s="29"/>
      <c r="O349" s="85"/>
      <c r="P349" s="29"/>
      <c r="Q349" s="29"/>
      <c r="R349" s="85"/>
      <c r="S349" s="29"/>
      <c r="T349" s="29"/>
      <c r="U349" s="85"/>
      <c r="V349" s="34"/>
      <c r="W349" s="29" t="str">
        <f t="array" ref="W349">IF((Y349&lt;&gt;"")*(Z349=""), "WIP", IF((Y349&lt;&gt;"")*(Z349&lt;&gt;""), "Completed", ""))</f>
        <v/>
      </c>
      <c r="X349" s="29">
        <f t="array" ref="X349">IFERROR(INDEX('WIP-FDN'!E:E, MATCH(1, ('WIP-FDN'!B:B='Master Sheet '!B349)*1, 0)), "")</f>
        <v>0</v>
      </c>
      <c r="Y349" s="85" t="str">
        <f t="array" ref="Y349">IFERROR(IF(INDEX('WIP-FDN'!G:G, MATCH(1, ('WIP-FDN'!B:B=B349)*1, 0)) = "", "", INDEX('WIP-FDN'!G:G, MATCH(1, ('WIP-FDN'!B:B=B349)*1, 0))), "")</f>
        <v/>
      </c>
      <c r="Z349" s="85" t="str">
        <f t="array" ref="Z349">IFERROR(IF(INDEX('WIP-FDN'!H:H, MATCH(1, ('WIP-FDN'!B:B=B349)*1, 0)) = "", "", INDEX('WIP-FDN'!H:H, MATCH(1, ('WIP-FDN'!B:B=B349)*1, 0))), "")</f>
        <v/>
      </c>
      <c r="AA349" s="29" t="str">
        <f t="array" ref="AA349">IF((AC349&lt;&gt;"")*(AD349=""), "WIP", IF((AC349&lt;&gt;"")*(AD349&lt;&gt;""), "Completed", ""))</f>
        <v/>
      </c>
      <c r="AB349" s="9" cm="1">
        <f t="array" ref="AB349">IFERROR(INDEX('WIP-FDN'!N:N, MATCH(1, ('WIP-FDN'!B:B='Master Sheet '!B349)*1, 0)), "")</f>
        <v>0</v>
      </c>
      <c r="AC349" s="81" t="str" cm="1">
        <f t="array" ref="AC349">IFERROR(IF(INDEX('WIP-FDN'!L:L, MATCH(1, ('WIP-FDN'!B:B=B349)*1, 0)) = "", "", INDEX('WIP-FDN'!L:L, MATCH(1, ('WIP-FDN'!B:B=B349)*1, 0))), "")</f>
        <v/>
      </c>
      <c r="AD349" s="81" t="str" cm="1">
        <f t="array" ref="AD349">IFERROR(IF(INDEX('WIP-FDN'!M:M, MATCH(1, ('WIP-FDN'!B:B=B349)*1, 0)) = "", "", INDEX('WIP-FDN'!M:M, MATCH(1, ('WIP-FDN'!B:B=B349)*1, 0))), "")</f>
        <v/>
      </c>
      <c r="AE349" s="29" t="str">
        <f t="shared" ref="AE349:AE353" si="24">IF(AND(AG349&lt;&gt;"", AH349=""), "WIP", IF(AND(AG349&lt;&gt;"", AH349&lt;&gt;""), "Completed", ""))</f>
        <v/>
      </c>
      <c r="AF349" s="29" t="str">
        <f>IFERROR(INDEX('WIP-ERC'!E:E,MATCH(B349, 'WIP-ERC'!B:B,0)),"")</f>
        <v/>
      </c>
      <c r="AG349" s="85" t="str">
        <f>IFERROR(IF(INDEX('WIP-ERC'!G:G,MATCH(B349,'WIP-ERC'!B:B,0))="","",(INDEX('WIP-ERC'!G:G,MATCH(B349,'WIP-ERC'!B:B,0)))),"")</f>
        <v/>
      </c>
      <c r="AH349" s="85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50">
        <f t="shared" si="23"/>
        <v>0</v>
      </c>
      <c r="BE349" s="334"/>
      <c r="BF349" s="334"/>
      <c r="BG349" s="334"/>
      <c r="BI349" s="434"/>
    </row>
    <row r="350" spans="1:61" s="93" customFormat="1" ht="17.5" hidden="1" x14ac:dyDescent="0.35">
      <c r="A350" s="347"/>
      <c r="B350" s="30"/>
      <c r="C350" s="30"/>
      <c r="D350" s="56"/>
      <c r="E350" s="97"/>
      <c r="F350" s="97"/>
      <c r="G350" s="26" t="str">
        <f>IFERROR(INDEX('WIP-FDN'!$D$8:$D$279,MATCH('Master Sheet '!B350, 'WIP-FDN'!$B$8:$B$279,0)),"")</f>
        <v/>
      </c>
      <c r="H350" s="30"/>
      <c r="I350" s="34"/>
      <c r="J350" s="30"/>
      <c r="K350" s="30"/>
      <c r="L350" s="30"/>
      <c r="M350" s="26"/>
      <c r="N350" s="29"/>
      <c r="O350" s="85"/>
      <c r="P350" s="29"/>
      <c r="Q350" s="29"/>
      <c r="R350" s="85"/>
      <c r="S350" s="29"/>
      <c r="T350" s="29"/>
      <c r="U350" s="85"/>
      <c r="V350" s="34"/>
      <c r="W350" s="29" t="str">
        <f t="array" ref="W350">IF((Y350&lt;&gt;"")*(Z350=""), "WIP", IF((Y350&lt;&gt;"")*(Z350&lt;&gt;""), "Completed", ""))</f>
        <v/>
      </c>
      <c r="X350" s="29">
        <f t="array" ref="X350">IFERROR(INDEX('WIP-FDN'!E:E, MATCH(1, ('WIP-FDN'!B:B='Master Sheet '!B350)*1, 0)), "")</f>
        <v>0</v>
      </c>
      <c r="Y350" s="85" t="str">
        <f t="array" ref="Y350">IFERROR(IF(INDEX('WIP-FDN'!G:G, MATCH(1, ('WIP-FDN'!B:B=B350)*1, 0)) = "", "", INDEX('WIP-FDN'!G:G, MATCH(1, ('WIP-FDN'!B:B=B350)*1, 0))), "")</f>
        <v/>
      </c>
      <c r="Z350" s="85" t="str">
        <f t="array" ref="Z350">IFERROR(IF(INDEX('WIP-FDN'!H:H, MATCH(1, ('WIP-FDN'!B:B=B350)*1, 0)) = "", "", INDEX('WIP-FDN'!H:H, MATCH(1, ('WIP-FDN'!B:B=B350)*1, 0))), "")</f>
        <v/>
      </c>
      <c r="AA350" s="29" t="str">
        <f t="array" ref="AA350">IF((AC350&lt;&gt;"")*(AD350=""), "WIP", IF((AC350&lt;&gt;"")*(AD350&lt;&gt;""), "Completed", ""))</f>
        <v/>
      </c>
      <c r="AB350" s="9" cm="1">
        <f t="array" ref="AB350">IFERROR(INDEX('WIP-FDN'!N:N, MATCH(1, ('WIP-FDN'!B:B='Master Sheet '!B350)*1, 0)), "")</f>
        <v>0</v>
      </c>
      <c r="AC350" s="81" t="str" cm="1">
        <f t="array" ref="AC350">IFERROR(IF(INDEX('WIP-FDN'!L:L, MATCH(1, ('WIP-FDN'!B:B=B350)*1, 0)) = "", "", INDEX('WIP-FDN'!L:L, MATCH(1, ('WIP-FDN'!B:B=B350)*1, 0))), "")</f>
        <v/>
      </c>
      <c r="AD350" s="81" t="str" cm="1">
        <f t="array" ref="AD350">IFERROR(IF(INDEX('WIP-FDN'!M:M, MATCH(1, ('WIP-FDN'!B:B=B350)*1, 0)) = "", "", INDEX('WIP-FDN'!M:M, MATCH(1, ('WIP-FDN'!B:B=B350)*1, 0))), "")</f>
        <v/>
      </c>
      <c r="AE350" s="29" t="str">
        <f t="shared" si="24"/>
        <v/>
      </c>
      <c r="AF350" s="29" t="str">
        <f>IFERROR(INDEX('WIP-ERC'!E:E,MATCH(B350, 'WIP-ERC'!B:B,0)),"")</f>
        <v/>
      </c>
      <c r="AG350" s="85" t="str">
        <f>IFERROR(IF(INDEX('WIP-ERC'!G:G,MATCH(B350,'WIP-ERC'!B:B,0))="","",(INDEX('WIP-ERC'!G:G,MATCH(B350,'WIP-ERC'!B:B,0)))),"")</f>
        <v/>
      </c>
      <c r="AH350" s="85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50">
        <f t="shared" si="23"/>
        <v>0</v>
      </c>
      <c r="BE350" s="334"/>
      <c r="BF350" s="334"/>
      <c r="BG350" s="334"/>
      <c r="BI350" s="434"/>
    </row>
    <row r="351" spans="1:61" s="93" customFormat="1" ht="17.5" hidden="1" x14ac:dyDescent="0.35">
      <c r="A351" s="347"/>
      <c r="B351" s="30"/>
      <c r="C351" s="30"/>
      <c r="D351" s="56"/>
      <c r="E351" s="97"/>
      <c r="F351" s="97"/>
      <c r="G351" s="26" t="str">
        <f>IFERROR(INDEX('WIP-FDN'!$D$8:$D$279,MATCH('Master Sheet '!B351, 'WIP-FDN'!$B$8:$B$279,0)),"")</f>
        <v/>
      </c>
      <c r="H351" s="30"/>
      <c r="I351" s="34"/>
      <c r="J351" s="30"/>
      <c r="K351" s="30"/>
      <c r="L351" s="30"/>
      <c r="M351" s="26"/>
      <c r="N351" s="29"/>
      <c r="O351" s="85"/>
      <c r="P351" s="29"/>
      <c r="Q351" s="29"/>
      <c r="R351" s="85"/>
      <c r="S351" s="29"/>
      <c r="T351" s="29"/>
      <c r="U351" s="85"/>
      <c r="V351" s="34"/>
      <c r="W351" s="29" t="str">
        <f t="array" ref="W351">IF((Y351&lt;&gt;"")*(Z351=""), "WIP", IF((Y351&lt;&gt;"")*(Z351&lt;&gt;""), "Completed", ""))</f>
        <v/>
      </c>
      <c r="X351" s="29">
        <f t="array" ref="X351">IFERROR(INDEX('WIP-FDN'!E:E, MATCH(1, ('WIP-FDN'!B:B='Master Sheet '!B351)*1, 0)), "")</f>
        <v>0</v>
      </c>
      <c r="Y351" s="85" t="str">
        <f t="array" ref="Y351">IFERROR(IF(INDEX('WIP-FDN'!G:G, MATCH(1, ('WIP-FDN'!B:B=B351)*1, 0)) = "", "", INDEX('WIP-FDN'!G:G, MATCH(1, ('WIP-FDN'!B:B=B351)*1, 0))), "")</f>
        <v/>
      </c>
      <c r="Z351" s="85" t="str">
        <f t="array" ref="Z351">IFERROR(IF(INDEX('WIP-FDN'!H:H, MATCH(1, ('WIP-FDN'!B:B=B351)*1, 0)) = "", "", INDEX('WIP-FDN'!H:H, MATCH(1, ('WIP-FDN'!B:B=B351)*1, 0))), "")</f>
        <v/>
      </c>
      <c r="AA351" s="29" t="str">
        <f t="array" ref="AA351">IF((AC351&lt;&gt;"")*(AD351=""), "WIP", IF((AC351&lt;&gt;"")*(AD351&lt;&gt;""), "Completed", ""))</f>
        <v/>
      </c>
      <c r="AB351" s="9" cm="1">
        <f t="array" ref="AB351">IFERROR(INDEX('WIP-FDN'!N:N, MATCH(1, ('WIP-FDN'!B:B='Master Sheet '!B351)*1, 0)), "")</f>
        <v>0</v>
      </c>
      <c r="AC351" s="81" t="str" cm="1">
        <f t="array" ref="AC351">IFERROR(IF(INDEX('WIP-FDN'!L:L, MATCH(1, ('WIP-FDN'!B:B=B351)*1, 0)) = "", "", INDEX('WIP-FDN'!L:L, MATCH(1, ('WIP-FDN'!B:B=B351)*1, 0))), "")</f>
        <v/>
      </c>
      <c r="AD351" s="81" t="str" cm="1">
        <f t="array" ref="AD351">IFERROR(IF(INDEX('WIP-FDN'!M:M, MATCH(1, ('WIP-FDN'!B:B=B351)*1, 0)) = "", "", INDEX('WIP-FDN'!M:M, MATCH(1, ('WIP-FDN'!B:B=B351)*1, 0))), "")</f>
        <v/>
      </c>
      <c r="AE351" s="29" t="str">
        <f t="shared" si="24"/>
        <v/>
      </c>
      <c r="AF351" s="29" t="str">
        <f>IFERROR(INDEX('WIP-ERC'!E:E,MATCH(B351, 'WIP-ERC'!B:B,0)),"")</f>
        <v/>
      </c>
      <c r="AG351" s="85" t="str">
        <f>IFERROR(IF(INDEX('WIP-ERC'!G:G,MATCH(B351,'WIP-ERC'!B:B,0))="","",(INDEX('WIP-ERC'!G:G,MATCH(B351,'WIP-ERC'!B:B,0)))),"")</f>
        <v/>
      </c>
      <c r="AH351" s="85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50">
        <f t="shared" si="23"/>
        <v>0</v>
      </c>
      <c r="BE351" s="334"/>
      <c r="BF351" s="334"/>
      <c r="BG351" s="334"/>
      <c r="BI351" s="434"/>
    </row>
    <row r="352" spans="1:61" s="93" customFormat="1" ht="17.5" hidden="1" x14ac:dyDescent="0.35">
      <c r="A352" s="347"/>
      <c r="B352" s="30"/>
      <c r="C352" s="30"/>
      <c r="D352" s="56"/>
      <c r="E352" s="97"/>
      <c r="F352" s="97"/>
      <c r="G352" s="26" t="str">
        <f>IFERROR(INDEX('WIP-FDN'!$D$8:$D$279,MATCH('Master Sheet '!B352, 'WIP-FDN'!$B$8:$B$279,0)),"")</f>
        <v/>
      </c>
      <c r="H352" s="30"/>
      <c r="I352" s="34"/>
      <c r="J352" s="30"/>
      <c r="K352" s="30"/>
      <c r="L352" s="30"/>
      <c r="M352" s="26"/>
      <c r="N352" s="29"/>
      <c r="O352" s="85"/>
      <c r="P352" s="29"/>
      <c r="Q352" s="29"/>
      <c r="R352" s="85"/>
      <c r="S352" s="29"/>
      <c r="T352" s="29"/>
      <c r="U352" s="85"/>
      <c r="V352" s="34"/>
      <c r="W352" s="29" t="str">
        <f t="array" ref="W352">IF((Y352&lt;&gt;"")*(Z352=""), "WIP", IF((Y352&lt;&gt;"")*(Z352&lt;&gt;""), "Completed", ""))</f>
        <v/>
      </c>
      <c r="X352" s="29">
        <f t="array" ref="X352">IFERROR(INDEX('WIP-FDN'!E:E, MATCH(1, ('WIP-FDN'!B:B='Master Sheet '!B352)*1, 0)), "")</f>
        <v>0</v>
      </c>
      <c r="Y352" s="85" t="str">
        <f t="array" ref="Y352">IFERROR(IF(INDEX('WIP-FDN'!G:G, MATCH(1, ('WIP-FDN'!B:B=B352)*1, 0)) = "", "", INDEX('WIP-FDN'!G:G, MATCH(1, ('WIP-FDN'!B:B=B352)*1, 0))), "")</f>
        <v/>
      </c>
      <c r="Z352" s="85" t="str">
        <f t="array" ref="Z352">IFERROR(IF(INDEX('WIP-FDN'!H:H, MATCH(1, ('WIP-FDN'!B:B=B352)*1, 0)) = "", "", INDEX('WIP-FDN'!H:H, MATCH(1, ('WIP-FDN'!B:B=B352)*1, 0))), "")</f>
        <v/>
      </c>
      <c r="AA352" s="29" t="str">
        <f t="array" ref="AA352">IF((AC352&lt;&gt;"")*(AD352=""), "WIP", IF((AC352&lt;&gt;"")*(AD352&lt;&gt;""), "Completed", ""))</f>
        <v/>
      </c>
      <c r="AB352" s="9" cm="1">
        <f t="array" ref="AB352">IFERROR(INDEX('WIP-FDN'!N:N, MATCH(1, ('WIP-FDN'!B:B='Master Sheet '!B352)*1, 0)), "")</f>
        <v>0</v>
      </c>
      <c r="AC352" s="81" t="str" cm="1">
        <f t="array" ref="AC352">IFERROR(IF(INDEX('WIP-FDN'!L:L, MATCH(1, ('WIP-FDN'!B:B=B352)*1, 0)) = "", "", INDEX('WIP-FDN'!L:L, MATCH(1, ('WIP-FDN'!B:B=B352)*1, 0))), "")</f>
        <v/>
      </c>
      <c r="AD352" s="81" t="str" cm="1">
        <f t="array" ref="AD352">IFERROR(IF(INDEX('WIP-FDN'!M:M, MATCH(1, ('WIP-FDN'!B:B=B352)*1, 0)) = "", "", INDEX('WIP-FDN'!M:M, MATCH(1, ('WIP-FDN'!B:B=B352)*1, 0))), "")</f>
        <v/>
      </c>
      <c r="AE352" s="29" t="str">
        <f t="shared" si="24"/>
        <v/>
      </c>
      <c r="AF352" s="29" t="str">
        <f>IFERROR(INDEX('WIP-ERC'!E:E,MATCH(B352, 'WIP-ERC'!B:B,0)),"")</f>
        <v/>
      </c>
      <c r="AG352" s="85" t="str">
        <f>IFERROR(IF(INDEX('WIP-ERC'!G:G,MATCH(B352,'WIP-ERC'!B:B,0))="","",(INDEX('WIP-ERC'!G:G,MATCH(B352,'WIP-ERC'!B:B,0)))),"")</f>
        <v/>
      </c>
      <c r="AH352" s="85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50">
        <f t="shared" si="23"/>
        <v>0</v>
      </c>
      <c r="BE352" s="334"/>
      <c r="BF352" s="334"/>
      <c r="BG352" s="334"/>
      <c r="BI352" s="434"/>
    </row>
    <row r="353" spans="1:61" s="93" customFormat="1" ht="17.5" hidden="1" x14ac:dyDescent="0.35">
      <c r="A353" s="347"/>
      <c r="B353" s="30"/>
      <c r="C353" s="30"/>
      <c r="D353" s="56"/>
      <c r="E353" s="97"/>
      <c r="F353" s="97"/>
      <c r="G353" s="26" t="str">
        <f>IFERROR(INDEX('WIP-FDN'!$D$8:$D$279,MATCH('Master Sheet '!B353, 'WIP-FDN'!$B$8:$B$279,0)),"")</f>
        <v/>
      </c>
      <c r="H353" s="30"/>
      <c r="I353" s="34"/>
      <c r="J353" s="30"/>
      <c r="K353" s="30"/>
      <c r="L353" s="30"/>
      <c r="M353" s="26"/>
      <c r="N353" s="29"/>
      <c r="O353" s="85"/>
      <c r="P353" s="29"/>
      <c r="Q353" s="29"/>
      <c r="R353" s="85"/>
      <c r="S353" s="29"/>
      <c r="T353" s="29"/>
      <c r="U353" s="85"/>
      <c r="V353" s="34"/>
      <c r="W353" s="29" t="str">
        <f t="array" ref="W353">IF((Y353&lt;&gt;"")*(Z353=""), "WIP", IF((Y353&lt;&gt;"")*(Z353&lt;&gt;""), "Completed", ""))</f>
        <v/>
      </c>
      <c r="X353" s="29">
        <f t="array" ref="X353">IFERROR(INDEX('WIP-FDN'!E:E, MATCH(1, ('WIP-FDN'!B:B='Master Sheet '!B353)*1, 0)), "")</f>
        <v>0</v>
      </c>
      <c r="Y353" s="85" t="str">
        <f t="array" ref="Y353">IFERROR(IF(INDEX('WIP-FDN'!G:G, MATCH(1, ('WIP-FDN'!B:B=B353)*1, 0)) = "", "", INDEX('WIP-FDN'!G:G, MATCH(1, ('WIP-FDN'!B:B=B353)*1, 0))), "")</f>
        <v/>
      </c>
      <c r="Z353" s="85" t="str">
        <f t="array" ref="Z353">IFERROR(IF(INDEX('WIP-FDN'!H:H, MATCH(1, ('WIP-FDN'!B:B=B353)*1, 0)) = "", "", INDEX('WIP-FDN'!H:H, MATCH(1, ('WIP-FDN'!B:B=B353)*1, 0))), "")</f>
        <v/>
      </c>
      <c r="AA353" s="29" t="str">
        <f t="array" ref="AA353">IF((AC353&lt;&gt;"")*(AD353=""), "WIP", IF((AC353&lt;&gt;"")*(AD353&lt;&gt;""), "Completed", ""))</f>
        <v/>
      </c>
      <c r="AB353" s="9" cm="1">
        <f t="array" ref="AB353">IFERROR(INDEX('WIP-FDN'!N:N, MATCH(1, ('WIP-FDN'!B:B='Master Sheet '!B353)*1, 0)), "")</f>
        <v>0</v>
      </c>
      <c r="AC353" s="81" t="str" cm="1">
        <f t="array" ref="AC353">IFERROR(IF(INDEX('WIP-FDN'!L:L, MATCH(1, ('WIP-FDN'!B:B=B353)*1, 0)) = "", "", INDEX('WIP-FDN'!L:L, MATCH(1, ('WIP-FDN'!B:B=B353)*1, 0))), "")</f>
        <v/>
      </c>
      <c r="AD353" s="81" t="str" cm="1">
        <f t="array" ref="AD353">IFERROR(IF(INDEX('WIP-FDN'!M:M, MATCH(1, ('WIP-FDN'!B:B=B353)*1, 0)) = "", "", INDEX('WIP-FDN'!M:M, MATCH(1, ('WIP-FDN'!B:B=B353)*1, 0))), "")</f>
        <v/>
      </c>
      <c r="AE353" s="29" t="str">
        <f t="shared" si="24"/>
        <v/>
      </c>
      <c r="AF353" s="29" t="str">
        <f>IFERROR(INDEX('WIP-ERC'!E:E,MATCH(B353, 'WIP-ERC'!B:B,0)),"")</f>
        <v/>
      </c>
      <c r="AG353" s="85" t="str">
        <f>IFERROR(IF(INDEX('WIP-ERC'!G:G,MATCH(B353,'WIP-ERC'!B:B,0))="","",(INDEX('WIP-ERC'!G:G,MATCH(B353,'WIP-ERC'!B:B,0)))),"")</f>
        <v/>
      </c>
      <c r="AH353" s="85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50">
        <f t="shared" si="23"/>
        <v>0</v>
      </c>
      <c r="BE353" s="334"/>
      <c r="BF353" s="334"/>
      <c r="BG353" s="334"/>
      <c r="BI353" s="434"/>
    </row>
    <row r="354" spans="1:61" s="93" customFormat="1" ht="17.5" hidden="1" x14ac:dyDescent="0.35">
      <c r="A354" s="347"/>
      <c r="B354" s="30"/>
      <c r="C354" s="30"/>
      <c r="D354" s="56"/>
      <c r="E354" s="97"/>
      <c r="F354" s="97"/>
      <c r="G354" s="26" t="str">
        <f>IFERROR(INDEX('WIP-FDN'!$D$8:$D$279,MATCH('Master Sheet '!B354, 'WIP-FDN'!$B$8:$B$279,0)),"")</f>
        <v/>
      </c>
      <c r="H354" s="30"/>
      <c r="I354" s="34"/>
      <c r="J354" s="30"/>
      <c r="K354" s="30"/>
      <c r="L354" s="30"/>
      <c r="M354" s="26"/>
      <c r="N354" s="29"/>
      <c r="O354" s="85"/>
      <c r="P354" s="29"/>
      <c r="Q354" s="29"/>
      <c r="R354" s="85"/>
      <c r="S354" s="29"/>
      <c r="T354" s="29"/>
      <c r="U354" s="85"/>
      <c r="V354" s="34"/>
      <c r="W354" s="29" t="str">
        <f t="array" ref="W354">IF((Y354&lt;&gt;"")*(Z354=""), "WIP", IF((Y354&lt;&gt;"")*(Z354&lt;&gt;""), "Completed", ""))</f>
        <v/>
      </c>
      <c r="X354" s="29">
        <f t="array" ref="X354">IFERROR(INDEX('WIP-FDN'!E:E, MATCH(1, ('WIP-FDN'!B:B='Master Sheet '!B354)*1, 0)), "")</f>
        <v>0</v>
      </c>
      <c r="Y354" s="85" t="str">
        <f t="array" ref="Y354">IFERROR(IF(INDEX('WIP-FDN'!G:G, MATCH(1, ('WIP-FDN'!B:B=B354)*1, 0)) = "", "", INDEX('WIP-FDN'!G:G, MATCH(1, ('WIP-FDN'!B:B=B354)*1, 0))), "")</f>
        <v/>
      </c>
      <c r="Z354" s="85" t="str">
        <f t="array" ref="Z354">IFERROR(IF(INDEX('WIP-FDN'!H:H, MATCH(1, ('WIP-FDN'!B:B=B354)*1, 0)) = "", "", INDEX('WIP-FDN'!H:H, MATCH(1, ('WIP-FDN'!B:B=B354)*1, 0))), "")</f>
        <v/>
      </c>
      <c r="AA354" s="29" t="str">
        <f t="array" ref="AA354">IF((AC354&lt;&gt;"")*(AD354=""), "WIP", IF((AC354&lt;&gt;"")*(AD354&lt;&gt;""), "Completed", ""))</f>
        <v/>
      </c>
      <c r="AB354" s="9" cm="1">
        <f t="array" ref="AB354">IFERROR(INDEX('WIP-FDN'!N:N, MATCH(1, ('WIP-FDN'!B:B='Master Sheet '!B354)*1, 0)), "")</f>
        <v>0</v>
      </c>
      <c r="AC354" s="81" t="str" cm="1">
        <f t="array" ref="AC354">IFERROR(IF(INDEX('WIP-FDN'!L:L, MATCH(1, ('WIP-FDN'!B:B=B354)*1, 0)) = "", "", INDEX('WIP-FDN'!L:L, MATCH(1, ('WIP-FDN'!B:B=B354)*1, 0))), "")</f>
        <v/>
      </c>
      <c r="AD354" s="81" t="str" cm="1">
        <f t="array" ref="AD354">IFERROR(IF(INDEX('WIP-FDN'!M:M, MATCH(1, ('WIP-FDN'!B:B=B354)*1, 0)) = "", "", INDEX('WIP-FDN'!M:M, MATCH(1, ('WIP-FDN'!B:B=B354)*1, 0))), "")</f>
        <v/>
      </c>
      <c r="AE354" s="29" t="str">
        <f>IF(AND(AG354&lt;&gt;"", AH354=""), "WIP", IF(AND(AG354&lt;&gt;"", AH354&lt;&gt;""), "Completed", ""))</f>
        <v/>
      </c>
      <c r="AF354" s="29" t="str">
        <f>IFERROR(INDEX('WIP-ERC'!E:E,MATCH(B354, 'WIP-ERC'!B:B,0)),"")</f>
        <v/>
      </c>
      <c r="AG354" s="85" t="str">
        <f>IFERROR(IF(INDEX('WIP-ERC'!G:G,MATCH(B354,'WIP-ERC'!B:B,0))="","",(INDEX('WIP-ERC'!G:G,MATCH(B354,'WIP-ERC'!B:B,0)))),"")</f>
        <v/>
      </c>
      <c r="AH354" s="85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50">
        <f t="shared" si="23"/>
        <v>0</v>
      </c>
      <c r="BE354" s="334"/>
      <c r="BF354" s="334"/>
      <c r="BG354" s="334"/>
      <c r="BI354" s="434"/>
    </row>
    <row r="355" spans="1:61" s="93" customFormat="1" ht="17.5" hidden="1" x14ac:dyDescent="0.35">
      <c r="A355" s="347"/>
      <c r="B355" s="30"/>
      <c r="C355" s="30"/>
      <c r="D355" s="56"/>
      <c r="E355" s="97"/>
      <c r="F355" s="97"/>
      <c r="G355" s="26" t="str">
        <f>IFERROR(INDEX('WIP-FDN'!$D$8:$D$279,MATCH('Master Sheet '!B355, 'WIP-FDN'!$B$8:$B$279,0)),"")</f>
        <v/>
      </c>
      <c r="H355" s="30"/>
      <c r="I355" s="34"/>
      <c r="J355" s="30"/>
      <c r="K355" s="30"/>
      <c r="L355" s="30"/>
      <c r="M355" s="26"/>
      <c r="N355" s="29"/>
      <c r="O355" s="85"/>
      <c r="P355" s="29"/>
      <c r="Q355" s="29"/>
      <c r="R355" s="85"/>
      <c r="S355" s="29"/>
      <c r="T355" s="29"/>
      <c r="U355" s="85"/>
      <c r="V355" s="34"/>
      <c r="W355" s="29" t="str">
        <f t="array" ref="W355">IF((Y355&lt;&gt;"")*(Z355=""), "WIP", IF((Y355&lt;&gt;"")*(Z355&lt;&gt;""), "Completed", ""))</f>
        <v/>
      </c>
      <c r="X355" s="29">
        <f t="array" ref="X355">IFERROR(INDEX('WIP-FDN'!E:E, MATCH(1, ('WIP-FDN'!B:B='Master Sheet '!B355)*1, 0)), "")</f>
        <v>0</v>
      </c>
      <c r="Y355" s="85" t="str">
        <f t="array" ref="Y355">IFERROR(IF(INDEX('WIP-FDN'!G:G, MATCH(1, ('WIP-FDN'!B:B=B355)*1, 0)) = "", "", INDEX('WIP-FDN'!G:G, MATCH(1, ('WIP-FDN'!B:B=B355)*1, 0))), "")</f>
        <v/>
      </c>
      <c r="Z355" s="85" t="str">
        <f t="array" ref="Z355">IFERROR(IF(INDEX('WIP-FDN'!H:H, MATCH(1, ('WIP-FDN'!B:B=B355)*1, 0)) = "", "", INDEX('WIP-FDN'!H:H, MATCH(1, ('WIP-FDN'!B:B=B355)*1, 0))), "")</f>
        <v/>
      </c>
      <c r="AA355" s="29" t="str">
        <f t="array" ref="AA355">IF((AC355&lt;&gt;"")*(AD355=""), "WIP", IF((AC355&lt;&gt;"")*(AD355&lt;&gt;""), "Completed", ""))</f>
        <v/>
      </c>
      <c r="AB355" s="9" cm="1">
        <f t="array" ref="AB355">IFERROR(INDEX('WIP-FDN'!N:N, MATCH(1, ('WIP-FDN'!B:B='Master Sheet '!B355)*1, 0)), "")</f>
        <v>0</v>
      </c>
      <c r="AC355" s="81" t="str" cm="1">
        <f t="array" ref="AC355">IFERROR(IF(INDEX('WIP-FDN'!L:L, MATCH(1, ('WIP-FDN'!B:B=B355)*1, 0)) = "", "", INDEX('WIP-FDN'!L:L, MATCH(1, ('WIP-FDN'!B:B=B355)*1, 0))), "")</f>
        <v/>
      </c>
      <c r="AD355" s="81" t="str" cm="1">
        <f t="array" ref="AD355">IFERROR(IF(INDEX('WIP-FDN'!M:M, MATCH(1, ('WIP-FDN'!B:B=B355)*1, 0)) = "", "", INDEX('WIP-FDN'!M:M, MATCH(1, ('WIP-FDN'!B:B=B355)*1, 0))), "")</f>
        <v/>
      </c>
      <c r="AE355" s="29" t="str">
        <f t="shared" ref="AE355:AE358" si="25">IF(AND(AG355&lt;&gt;"", AH355=""), "WIP", IF(AND(AG355&lt;&gt;"", AH355&lt;&gt;""), "Completed", ""))</f>
        <v/>
      </c>
      <c r="AF355" s="29" t="str">
        <f>IFERROR(INDEX('WIP-ERC'!E:E,MATCH(B355, 'WIP-ERC'!B:B,0)),"")</f>
        <v/>
      </c>
      <c r="AG355" s="85" t="str">
        <f>IFERROR(IF(INDEX('WIP-ERC'!G:G,MATCH(B355,'WIP-ERC'!B:B,0))="","",(INDEX('WIP-ERC'!G:G,MATCH(B355,'WIP-ERC'!B:B,0)))),"")</f>
        <v/>
      </c>
      <c r="AH355" s="85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50">
        <f t="shared" si="23"/>
        <v>0</v>
      </c>
      <c r="BE355" s="334"/>
      <c r="BF355" s="334"/>
      <c r="BG355" s="334"/>
      <c r="BI355" s="434"/>
    </row>
    <row r="356" spans="1:61" s="93" customFormat="1" ht="17.5" hidden="1" x14ac:dyDescent="0.35">
      <c r="A356" s="347"/>
      <c r="B356" s="30"/>
      <c r="C356" s="30"/>
      <c r="D356" s="56"/>
      <c r="E356" s="97"/>
      <c r="F356" s="97"/>
      <c r="G356" s="26" t="str">
        <f>IFERROR(INDEX('WIP-FDN'!$D$8:$D$279,MATCH('Master Sheet '!B356, 'WIP-FDN'!$B$8:$B$279,0)),"")</f>
        <v/>
      </c>
      <c r="H356" s="30"/>
      <c r="I356" s="348"/>
      <c r="J356" s="30"/>
      <c r="K356" s="30"/>
      <c r="L356" s="30"/>
      <c r="M356" s="26"/>
      <c r="N356" s="29"/>
      <c r="O356" s="85"/>
      <c r="P356" s="29"/>
      <c r="Q356" s="29"/>
      <c r="R356" s="85"/>
      <c r="S356" s="29"/>
      <c r="T356" s="29"/>
      <c r="U356" s="85"/>
      <c r="V356" s="34"/>
      <c r="W356" s="29" t="str">
        <f t="array" ref="W356">IF((Y356&lt;&gt;"")*(Z356=""), "WIP", IF((Y356&lt;&gt;"")*(Z356&lt;&gt;""), "Completed", ""))</f>
        <v/>
      </c>
      <c r="X356" s="29">
        <f t="array" ref="X356">IFERROR(INDEX('WIP-FDN'!E:E, MATCH(1, ('WIP-FDN'!B:B='Master Sheet '!B356)*1, 0)), "")</f>
        <v>0</v>
      </c>
      <c r="Y356" s="85" t="str">
        <f t="array" ref="Y356">IFERROR(IF(INDEX('WIP-FDN'!G:G, MATCH(1, ('WIP-FDN'!B:B=B356)*1, 0)) = "", "", INDEX('WIP-FDN'!G:G, MATCH(1, ('WIP-FDN'!B:B=B356)*1, 0))), "")</f>
        <v/>
      </c>
      <c r="Z356" s="85" t="str">
        <f t="array" ref="Z356">IFERROR(IF(INDEX('WIP-FDN'!H:H, MATCH(1, ('WIP-FDN'!B:B=B356)*1, 0)) = "", "", INDEX('WIP-FDN'!H:H, MATCH(1, ('WIP-FDN'!B:B=B356)*1, 0))), "")</f>
        <v/>
      </c>
      <c r="AA356" s="29" t="str">
        <f t="array" ref="AA356">IF((AC356&lt;&gt;"")*(AD356=""), "WIP", IF((AC356&lt;&gt;"")*(AD356&lt;&gt;""), "Completed", ""))</f>
        <v/>
      </c>
      <c r="AB356" s="9" cm="1">
        <f t="array" ref="AB356">IFERROR(INDEX('WIP-FDN'!N:N, MATCH(1, ('WIP-FDN'!B:B='Master Sheet '!B356)*1, 0)), "")</f>
        <v>0</v>
      </c>
      <c r="AC356" s="81" t="str" cm="1">
        <f t="array" ref="AC356">IFERROR(IF(INDEX('WIP-FDN'!L:L, MATCH(1, ('WIP-FDN'!B:B=B356)*1, 0)) = "", "", INDEX('WIP-FDN'!L:L, MATCH(1, ('WIP-FDN'!B:B=B356)*1, 0))), "")</f>
        <v/>
      </c>
      <c r="AD356" s="81" t="str" cm="1">
        <f t="array" ref="AD356">IFERROR(IF(INDEX('WIP-FDN'!M:M, MATCH(1, ('WIP-FDN'!B:B=B356)*1, 0)) = "", "", INDEX('WIP-FDN'!M:M, MATCH(1, ('WIP-FDN'!B:B=B356)*1, 0))), "")</f>
        <v/>
      </c>
      <c r="AE356" s="29" t="str">
        <f t="shared" si="25"/>
        <v/>
      </c>
      <c r="AF356" s="29" t="str">
        <f>IFERROR(INDEX('WIP-ERC'!E:E,MATCH(B356, 'WIP-ERC'!B:B,0)),"")</f>
        <v/>
      </c>
      <c r="AG356" s="85" t="str">
        <f>IFERROR(IF(INDEX('WIP-ERC'!G:G,MATCH(B356,'WIP-ERC'!B:B,0))="","",(INDEX('WIP-ERC'!G:G,MATCH(B356,'WIP-ERC'!B:B,0)))),"")</f>
        <v/>
      </c>
      <c r="AH356" s="85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50">
        <f t="shared" si="23"/>
        <v>0</v>
      </c>
      <c r="BE356" s="334"/>
      <c r="BF356" s="334"/>
      <c r="BG356" s="334"/>
      <c r="BI356" s="434"/>
    </row>
    <row r="357" spans="1:61" s="93" customFormat="1" ht="17.5" hidden="1" x14ac:dyDescent="0.35">
      <c r="A357" s="347"/>
      <c r="B357" s="30"/>
      <c r="C357" s="30"/>
      <c r="D357" s="56"/>
      <c r="E357" s="97"/>
      <c r="F357" s="97"/>
      <c r="G357" s="26" t="str">
        <f>IFERROR(INDEX('WIP-FDN'!$D$8:$D$279,MATCH('Master Sheet '!B357, 'WIP-FDN'!$B$8:$B$279,0)),"")</f>
        <v/>
      </c>
      <c r="H357" s="30"/>
      <c r="I357" s="348"/>
      <c r="J357" s="30"/>
      <c r="K357" s="30"/>
      <c r="L357" s="30"/>
      <c r="M357" s="26"/>
      <c r="N357" s="29"/>
      <c r="O357" s="85"/>
      <c r="P357" s="29"/>
      <c r="Q357" s="29"/>
      <c r="R357" s="85"/>
      <c r="S357" s="29"/>
      <c r="T357" s="29"/>
      <c r="U357" s="48"/>
      <c r="V357" s="34"/>
      <c r="W357" s="29" t="str">
        <f t="array" ref="W357">IF((Y357&lt;&gt;"")*(Z357=""), "WIP", IF((Y357&lt;&gt;"")*(Z357&lt;&gt;""), "Completed", ""))</f>
        <v/>
      </c>
      <c r="X357" s="29">
        <f t="array" ref="X357">IFERROR(INDEX('WIP-FDN'!E:E, MATCH(1, ('WIP-FDN'!B:B='Master Sheet '!B357)*1, 0)), "")</f>
        <v>0</v>
      </c>
      <c r="Y357" s="85" t="str">
        <f t="array" ref="Y357">IFERROR(IF(INDEX('WIP-FDN'!G:G, MATCH(1, ('WIP-FDN'!B:B=B357)*1, 0)) = "", "", INDEX('WIP-FDN'!G:G, MATCH(1, ('WIP-FDN'!B:B=B357)*1, 0))), "")</f>
        <v/>
      </c>
      <c r="Z357" s="85" t="str">
        <f t="array" ref="Z357">IFERROR(IF(INDEX('WIP-FDN'!H:H, MATCH(1, ('WIP-FDN'!B:B=B357)*1, 0)) = "", "", INDEX('WIP-FDN'!H:H, MATCH(1, ('WIP-FDN'!B:B=B357)*1, 0))), "")</f>
        <v/>
      </c>
      <c r="AA357" s="29" t="str">
        <f t="array" ref="AA357">IF((AC357&lt;&gt;"")*(AD357=""), "WIP", IF((AC357&lt;&gt;"")*(AD357&lt;&gt;""), "Completed", ""))</f>
        <v/>
      </c>
      <c r="AB357" s="9" cm="1">
        <f t="array" ref="AB357">IFERROR(INDEX('WIP-FDN'!N:N, MATCH(1, ('WIP-FDN'!B:B='Master Sheet '!B357)*1, 0)), "")</f>
        <v>0</v>
      </c>
      <c r="AC357" s="81" t="str" cm="1">
        <f t="array" ref="AC357">IFERROR(IF(INDEX('WIP-FDN'!L:L, MATCH(1, ('WIP-FDN'!B:B=B357)*1, 0)) = "", "", INDEX('WIP-FDN'!L:L, MATCH(1, ('WIP-FDN'!B:B=B357)*1, 0))), "")</f>
        <v/>
      </c>
      <c r="AD357" s="81" t="str" cm="1">
        <f t="array" ref="AD357">IFERROR(IF(INDEX('WIP-FDN'!M:M, MATCH(1, ('WIP-FDN'!B:B=B357)*1, 0)) = "", "", INDEX('WIP-FDN'!M:M, MATCH(1, ('WIP-FDN'!B:B=B357)*1, 0))), "")</f>
        <v/>
      </c>
      <c r="AE357" s="29" t="str">
        <f t="shared" si="25"/>
        <v/>
      </c>
      <c r="AF357" s="29" t="str">
        <f>IFERROR(INDEX('WIP-ERC'!E:E,MATCH(B357, 'WIP-ERC'!B:B,0)),"")</f>
        <v/>
      </c>
      <c r="AG357" s="85" t="str">
        <f>IFERROR(IF(INDEX('WIP-ERC'!G:G,MATCH(B357,'WIP-ERC'!B:B,0))="","",(INDEX('WIP-ERC'!G:G,MATCH(B357,'WIP-ERC'!B:B,0)))),"")</f>
        <v/>
      </c>
      <c r="AH357" s="85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50">
        <f t="shared" si="23"/>
        <v>0</v>
      </c>
      <c r="BE357" s="334"/>
      <c r="BF357" s="334"/>
      <c r="BG357" s="334"/>
      <c r="BI357" s="434"/>
    </row>
    <row r="358" spans="1:61" s="93" customFormat="1" ht="17.5" hidden="1" x14ac:dyDescent="0.35">
      <c r="A358" s="347"/>
      <c r="B358" s="30"/>
      <c r="C358" s="59"/>
      <c r="D358" s="56"/>
      <c r="E358" s="97"/>
      <c r="F358" s="97"/>
      <c r="G358" s="26" t="str">
        <f>IFERROR(INDEX('WIP-FDN'!$D$8:$D$279,MATCH('Master Sheet '!B358, 'WIP-FDN'!$B$8:$B$279,0)),"")</f>
        <v/>
      </c>
      <c r="H358" s="30"/>
      <c r="I358" s="348"/>
      <c r="J358" s="30"/>
      <c r="K358" s="30"/>
      <c r="L358" s="30"/>
      <c r="M358" s="26"/>
      <c r="N358" s="29"/>
      <c r="O358" s="85"/>
      <c r="P358" s="29"/>
      <c r="Q358" s="29"/>
      <c r="R358" s="85"/>
      <c r="S358" s="29"/>
      <c r="T358" s="29"/>
      <c r="U358" s="48"/>
      <c r="V358" s="34"/>
      <c r="W358" s="29" t="str">
        <f t="shared" ref="W358" si="26">IF(AND(Y358&lt;&gt;"", Z358=""), "WIP", IF(AND(Y358&lt;&gt;"", Z358&lt;&gt;""), "Completed", ""))</f>
        <v/>
      </c>
      <c r="X358" s="29" t="str">
        <f>IFERROR(INDEX('WIP-FDN'!E:E,MATCH('Master Sheet '!B358, 'WIP-FDN'!B:B,0)),"")</f>
        <v/>
      </c>
      <c r="Y358" s="85" t="str">
        <f>IFERROR(IF(INDEX('WIP-FDN'!G:G,MATCH(B358,'WIP-FDN'!B:B,0))="","",(INDEX('WIP-FDN'!G:G,MATCH(B358,'WIP-FDN'!B:B,0)))),"")</f>
        <v/>
      </c>
      <c r="Z358" s="85" t="str">
        <f>IFERROR(IF(INDEX('WIP-FDN'!H:H,MATCH(B358,'WIP-FDN'!B:B,0))="","",(INDEX('WIP-FDN'!H:H,MATCH(B358,'WIP-FDN'!B:B,0)))),"")</f>
        <v/>
      </c>
      <c r="AA358" s="29"/>
      <c r="AB358" s="29" t="str">
        <f t="shared" ref="AB358" si="27">X358</f>
        <v/>
      </c>
      <c r="AC358" s="85"/>
      <c r="AD358" s="85"/>
      <c r="AE358" s="29" t="str">
        <f t="shared" si="25"/>
        <v/>
      </c>
      <c r="AF358" s="29" t="str">
        <f>IFERROR(INDEX('WIP-ERC'!E:E,MATCH(B358, 'WIP-ERC'!B:B,0)),"")</f>
        <v/>
      </c>
      <c r="AG358" s="85" t="str">
        <f>IFERROR(IF(INDEX('WIP-ERC'!G:G,MATCH(B358,'WIP-ERC'!B:B,0))="","",(INDEX('WIP-ERC'!G:G,MATCH(B358,'WIP-ERC'!B:B,0)))),"")</f>
        <v/>
      </c>
      <c r="AH358" s="85" t="str">
        <f>IFERROR(IF(INDEX('WIP-ERC'!H:H,MATCH(B358,'WIP-ERC'!B:B,0))="","",(INDEX('WIP-ERC'!H:H,MATCH(B358,'WIP-ERC'!B:B,0)))),"")</f>
        <v/>
      </c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50">
        <f t="shared" si="23"/>
        <v>0</v>
      </c>
      <c r="BE358" s="334"/>
      <c r="BF358" s="334"/>
      <c r="BG358" s="334"/>
      <c r="BI358" s="434"/>
    </row>
    <row r="359" spans="1:61" s="121" customFormat="1" ht="17.5" hidden="1" x14ac:dyDescent="0.35">
      <c r="A359" s="113"/>
      <c r="B359" s="122"/>
      <c r="C359" s="122"/>
      <c r="D359" s="114"/>
      <c r="E359" s="123"/>
      <c r="F359" s="124"/>
      <c r="G359" s="122"/>
      <c r="H359" s="122"/>
      <c r="I359" s="122"/>
      <c r="J359" s="122"/>
      <c r="K359" s="122"/>
      <c r="L359" s="122"/>
      <c r="M359" s="116"/>
      <c r="N359" s="117"/>
      <c r="O359" s="118"/>
      <c r="P359" s="115"/>
      <c r="Q359" s="115"/>
      <c r="R359" s="119"/>
      <c r="S359" s="120"/>
      <c r="T359" s="120"/>
      <c r="U359" s="120"/>
      <c r="V359" s="120"/>
      <c r="W359" s="117"/>
      <c r="X359" s="120"/>
      <c r="Y359" s="117"/>
      <c r="Z359" s="117"/>
      <c r="AA359" s="117"/>
      <c r="AB359" s="117"/>
      <c r="AC359" s="118"/>
      <c r="AD359" s="118"/>
      <c r="AE359" s="120"/>
      <c r="AF359" s="117"/>
      <c r="AG359" s="117"/>
      <c r="AH359" s="117"/>
      <c r="AI359" s="120"/>
      <c r="AJ359" s="120"/>
      <c r="AK359" s="120"/>
      <c r="AL359" s="120"/>
      <c r="AM359" s="120"/>
      <c r="AN359" s="120"/>
      <c r="AO359" s="120"/>
      <c r="AP359" s="120"/>
      <c r="AQ359" s="120"/>
      <c r="AR359" s="120"/>
      <c r="AS359" s="120"/>
      <c r="AT359" s="120"/>
      <c r="AU359" s="120"/>
      <c r="AV359" s="120"/>
      <c r="AW359" s="120"/>
      <c r="AX359" s="120"/>
      <c r="AY359" s="120"/>
      <c r="AZ359" s="120"/>
      <c r="BA359" s="120"/>
      <c r="BB359" s="120"/>
      <c r="BC359" s="120"/>
      <c r="BD359" s="283"/>
      <c r="BI359" s="549"/>
    </row>
    <row r="360" spans="1:61" s="12" customFormat="1" ht="17.5" hidden="1" customHeight="1" x14ac:dyDescent="0.35">
      <c r="A360" s="22"/>
      <c r="B360" s="30"/>
      <c r="C360" s="30"/>
      <c r="D360" s="56"/>
      <c r="E360" s="96"/>
      <c r="F360" s="29"/>
      <c r="G360" s="30"/>
      <c r="H360" s="30"/>
      <c r="I360" s="30"/>
      <c r="J360" s="30"/>
      <c r="K360" s="30"/>
      <c r="L360" s="30"/>
      <c r="M360" s="26"/>
      <c r="N360" s="29"/>
      <c r="O360" s="85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  <c r="BI360" s="435"/>
    </row>
    <row r="361" spans="1:61" s="12" customFormat="1" ht="17.5" hidden="1" customHeight="1" x14ac:dyDescent="0.35">
      <c r="A361" s="22"/>
      <c r="B361" s="58"/>
      <c r="C361" s="58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  <c r="BI361" s="435"/>
    </row>
    <row r="362" spans="1:61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  <c r="BI362" s="435"/>
    </row>
    <row r="363" spans="1:61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  <c r="BI363" s="435"/>
    </row>
    <row r="364" spans="1:61" s="12" customFormat="1" ht="17.5" hidden="1" customHeight="1" x14ac:dyDescent="0.35">
      <c r="A364" s="22"/>
      <c r="B364" s="56"/>
      <c r="C364" s="56"/>
      <c r="D364" s="56"/>
      <c r="E364" s="95"/>
      <c r="F364" s="31"/>
      <c r="G364" s="31"/>
      <c r="H364" s="31"/>
      <c r="I364" s="31"/>
      <c r="J364" s="31"/>
      <c r="K364" s="31"/>
      <c r="L364" s="31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  <c r="BI364" s="435"/>
    </row>
    <row r="365" spans="1:61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29"/>
      <c r="K365" s="27"/>
      <c r="L365" s="94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  <c r="BI365" s="435"/>
    </row>
    <row r="366" spans="1:61" s="12" customFormat="1" ht="17.5" hidden="1" customHeight="1" x14ac:dyDescent="0.35">
      <c r="A366" s="22"/>
      <c r="B366" s="60"/>
      <c r="C366" s="60"/>
      <c r="D366" s="60"/>
      <c r="E366" s="98"/>
      <c r="F366" s="32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4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  <c r="BI366" s="435"/>
    </row>
    <row r="367" spans="1:61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  <c r="BI367" s="435"/>
    </row>
    <row r="368" spans="1:61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  <c r="BI368" s="435"/>
    </row>
    <row r="369" spans="1:61" s="12" customFormat="1" ht="17.5" hidden="1" customHeight="1" x14ac:dyDescent="0.35">
      <c r="A369" s="22"/>
      <c r="B369" s="60"/>
      <c r="C369" s="60"/>
      <c r="D369" s="60"/>
      <c r="E369" s="98"/>
      <c r="F369" s="63"/>
      <c r="G369" s="32"/>
      <c r="H369" s="32"/>
      <c r="I369" s="32"/>
      <c r="J369" s="32"/>
      <c r="K369" s="32"/>
      <c r="L369" s="3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  <c r="BI369" s="435"/>
    </row>
    <row r="370" spans="1:61" s="12" customFormat="1" ht="17.5" hidden="1" customHeight="1" x14ac:dyDescent="0.35">
      <c r="A370" s="22"/>
      <c r="B370" s="56"/>
      <c r="C370" s="56"/>
      <c r="D370" s="56"/>
      <c r="E370" s="95"/>
      <c r="F370" s="50"/>
      <c r="G370" s="31"/>
      <c r="H370" s="31"/>
      <c r="I370" s="31"/>
      <c r="J370" s="31"/>
      <c r="K370" s="72"/>
      <c r="L370" s="72"/>
      <c r="M370" s="26"/>
      <c r="N370" s="9"/>
      <c r="O370" s="81"/>
      <c r="P370" s="27"/>
      <c r="Q370" s="27"/>
      <c r="R370" s="8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  <c r="BI370" s="435"/>
    </row>
    <row r="371" spans="1:61" s="12" customFormat="1" ht="17.5" hidden="1" customHeight="1" x14ac:dyDescent="0.35">
      <c r="A371" s="22"/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  <c r="BI371" s="435"/>
    </row>
    <row r="372" spans="1:61" s="12" customFormat="1" ht="17.5" hidden="1" customHeight="1" x14ac:dyDescent="0.35">
      <c r="A372" s="22"/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  <c r="BI372" s="435"/>
    </row>
    <row r="373" spans="1:61" s="12" customFormat="1" ht="17.5" hidden="1" customHeight="1" x14ac:dyDescent="0.35">
      <c r="A373" s="22"/>
      <c r="B373" s="56"/>
      <c r="C373" s="56"/>
      <c r="D373" s="56"/>
      <c r="E373" s="56"/>
      <c r="F373" s="50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  <c r="BI373" s="435"/>
    </row>
    <row r="374" spans="1:61" s="12" customFormat="1" ht="17.5" hidden="1" customHeight="1" x14ac:dyDescent="0.35">
      <c r="A374" s="22"/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  <c r="BI374" s="435"/>
    </row>
    <row r="375" spans="1:61" s="12" customFormat="1" ht="17.5" hidden="1" customHeight="1" x14ac:dyDescent="0.35">
      <c r="A375" s="22"/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  <c r="BI375" s="435"/>
    </row>
    <row r="376" spans="1:61" s="12" customFormat="1" ht="17.5" hidden="1" customHeight="1" x14ac:dyDescent="0.35">
      <c r="A376" s="22"/>
      <c r="B376" s="56"/>
      <c r="C376" s="56"/>
      <c r="D376" s="56"/>
      <c r="E376" s="56"/>
      <c r="F376" s="51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  <c r="BI376" s="435"/>
    </row>
    <row r="377" spans="1:61" s="12" customFormat="1" ht="17.5" hidden="1" customHeight="1" x14ac:dyDescent="0.35">
      <c r="A377" s="22"/>
      <c r="B377" s="56"/>
      <c r="C377" s="56"/>
      <c r="D377" s="56"/>
      <c r="E377" s="56"/>
      <c r="F377" s="29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  <c r="BI377" s="435"/>
    </row>
    <row r="378" spans="1:61" s="12" customFormat="1" ht="17.5" hidden="1" customHeight="1" x14ac:dyDescent="0.35">
      <c r="A378" s="22"/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  <c r="BI378" s="435"/>
    </row>
    <row r="379" spans="1:61" s="12" customFormat="1" ht="17.5" hidden="1" customHeight="1" x14ac:dyDescent="0.35">
      <c r="A379" s="22"/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  <c r="BI379" s="435"/>
    </row>
    <row r="380" spans="1:61" s="12" customFormat="1" ht="17.5" hidden="1" customHeight="1" x14ac:dyDescent="0.35">
      <c r="A380" s="22"/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  <c r="BI380" s="435"/>
    </row>
    <row r="381" spans="1:61" s="12" customFormat="1" ht="17.5" hidden="1" customHeight="1" x14ac:dyDescent="0.35">
      <c r="A381" s="22"/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  <c r="BI381" s="435"/>
    </row>
    <row r="382" spans="1:61" s="12" customFormat="1" ht="17.5" hidden="1" customHeight="1" x14ac:dyDescent="0.35">
      <c r="A382" s="22"/>
      <c r="B382" s="56"/>
      <c r="C382" s="56"/>
      <c r="D382" s="56"/>
      <c r="E382" s="56"/>
      <c r="F382" s="50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  <c r="BI382" s="435"/>
    </row>
    <row r="383" spans="1:61" s="12" customFormat="1" ht="17.5" hidden="1" customHeight="1" x14ac:dyDescent="0.35">
      <c r="A383" s="22"/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  <c r="BI383" s="435"/>
    </row>
    <row r="384" spans="1:61" s="12" customFormat="1" ht="17.5" hidden="1" customHeight="1" x14ac:dyDescent="0.35">
      <c r="A384" s="22"/>
      <c r="B384" s="56"/>
      <c r="C384" s="56"/>
      <c r="D384" s="56"/>
      <c r="E384" s="56"/>
      <c r="F384" s="46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  <c r="BI384" s="435"/>
    </row>
    <row r="385" spans="1:61" s="12" customFormat="1" ht="17.5" hidden="1" customHeight="1" x14ac:dyDescent="0.35">
      <c r="A385" s="22"/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  <c r="BI385" s="435"/>
    </row>
    <row r="386" spans="1:61" s="12" customFormat="1" ht="17.5" hidden="1" customHeight="1" x14ac:dyDescent="0.35">
      <c r="A386" s="22"/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  <c r="BI386" s="435"/>
    </row>
    <row r="387" spans="1:61" s="12" customFormat="1" ht="17.5" hidden="1" customHeight="1" x14ac:dyDescent="0.35">
      <c r="A387" s="22"/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  <c r="BI387" s="435"/>
    </row>
    <row r="388" spans="1:61" s="12" customFormat="1" ht="17.5" hidden="1" customHeight="1" x14ac:dyDescent="0.35">
      <c r="A388" s="22"/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  <c r="BI388" s="435"/>
    </row>
    <row r="389" spans="1:61" s="12" customFormat="1" ht="17.5" hidden="1" customHeight="1" x14ac:dyDescent="0.35">
      <c r="A389" s="22"/>
      <c r="B389" s="56"/>
      <c r="C389" s="56"/>
      <c r="D389" s="56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  <c r="BI389" s="435"/>
    </row>
    <row r="390" spans="1:61" s="12" customFormat="1" ht="17.5" hidden="1" customHeight="1" x14ac:dyDescent="0.35">
      <c r="A390" s="22"/>
      <c r="B390" s="56"/>
      <c r="C390" s="56"/>
      <c r="D390" s="28"/>
      <c r="E390" s="56"/>
      <c r="F390" s="50"/>
      <c r="G390" s="31"/>
      <c r="H390" s="31"/>
      <c r="I390" s="31"/>
      <c r="J390" s="31"/>
      <c r="K390" s="31"/>
      <c r="L390" s="31"/>
      <c r="M390" s="31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  <c r="BI390" s="435"/>
    </row>
    <row r="391" spans="1:61" s="12" customFormat="1" ht="17.5" hidden="1" customHeight="1" x14ac:dyDescent="0.35">
      <c r="A391" s="22"/>
      <c r="B391" s="56"/>
      <c r="C391" s="56"/>
      <c r="D391" s="28"/>
      <c r="E391" s="28"/>
      <c r="F391" s="50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  <c r="BI391" s="435"/>
    </row>
    <row r="392" spans="1:61" s="12" customFormat="1" ht="17.5" hidden="1" customHeight="1" x14ac:dyDescent="0.35">
      <c r="A392" s="22"/>
      <c r="B392" s="28"/>
      <c r="C392" s="28"/>
      <c r="D392" s="56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  <c r="BI392" s="435"/>
    </row>
    <row r="393" spans="1:61" s="12" customFormat="1" ht="17.5" hidden="1" customHeight="1" x14ac:dyDescent="0.35">
      <c r="A393" s="22"/>
      <c r="B393" s="28"/>
      <c r="C393" s="28"/>
      <c r="D393" s="28"/>
      <c r="E393" s="28"/>
      <c r="F393" s="48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  <c r="BI393" s="435"/>
    </row>
    <row r="394" spans="1:61" s="12" customFormat="1" ht="17.5" hidden="1" customHeight="1" x14ac:dyDescent="0.35">
      <c r="A394" s="22"/>
      <c r="B394" s="28"/>
      <c r="C394" s="28"/>
      <c r="D394" s="56"/>
      <c r="E394" s="28"/>
      <c r="F394" s="29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  <c r="BI394" s="435"/>
    </row>
    <row r="395" spans="1:61" s="12" customFormat="1" ht="17.5" hidden="1" customHeight="1" x14ac:dyDescent="0.35">
      <c r="A395" s="22"/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  <c r="BI395" s="435"/>
    </row>
    <row r="396" spans="1:61" s="12" customFormat="1" ht="17.5" hidden="1" customHeight="1" x14ac:dyDescent="0.35">
      <c r="A396" s="22"/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  <c r="BI396" s="435"/>
    </row>
    <row r="397" spans="1:61" s="12" customFormat="1" ht="17.5" hidden="1" customHeight="1" x14ac:dyDescent="0.35">
      <c r="A397" s="22"/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  <c r="BI397" s="435"/>
    </row>
    <row r="398" spans="1:61" s="12" customFormat="1" ht="17.5" hidden="1" customHeight="1" x14ac:dyDescent="0.35">
      <c r="A398" s="22"/>
      <c r="B398" s="30"/>
      <c r="C398" s="30"/>
      <c r="D398" s="28"/>
      <c r="E398" s="28"/>
      <c r="F398" s="48"/>
      <c r="G398" s="29"/>
      <c r="H398" s="29"/>
      <c r="I398" s="29"/>
      <c r="J398" s="29"/>
      <c r="K398" s="29"/>
      <c r="L398" s="29"/>
      <c r="M398" s="29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  <c r="BI398" s="435"/>
    </row>
    <row r="399" spans="1:61" s="12" customFormat="1" ht="17.5" hidden="1" customHeight="1" x14ac:dyDescent="0.35">
      <c r="A399" s="22"/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  <c r="BI399" s="435"/>
    </row>
    <row r="400" spans="1:61" s="12" customFormat="1" ht="17.5" hidden="1" customHeight="1" x14ac:dyDescent="0.35">
      <c r="A400" s="22"/>
      <c r="B400" s="30"/>
      <c r="C400" s="30"/>
      <c r="D400" s="28"/>
      <c r="E400" s="28"/>
      <c r="F400" s="2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  <c r="BI400" s="435"/>
    </row>
    <row r="401" spans="1:61" s="12" customFormat="1" ht="17.5" hidden="1" customHeight="1" x14ac:dyDescent="0.35">
      <c r="A401" s="22"/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  <c r="BI401" s="435"/>
    </row>
    <row r="402" spans="1:61" s="12" customFormat="1" ht="17.5" hidden="1" customHeight="1" x14ac:dyDescent="0.35">
      <c r="A402" s="22"/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  <c r="BI402" s="435"/>
    </row>
    <row r="403" spans="1:61" s="12" customFormat="1" ht="17.5" hidden="1" customHeight="1" x14ac:dyDescent="0.35">
      <c r="A403" s="22"/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  <c r="BI403" s="435"/>
    </row>
    <row r="404" spans="1:61" s="12" customFormat="1" ht="17.5" hidden="1" customHeight="1" x14ac:dyDescent="0.35">
      <c r="A404" s="22"/>
      <c r="B404" s="30"/>
      <c r="C404" s="30"/>
      <c r="D404" s="28"/>
      <c r="E404" s="28"/>
      <c r="F404" s="49"/>
      <c r="G404" s="28"/>
      <c r="H404" s="28"/>
      <c r="I404" s="28"/>
      <c r="J404" s="28"/>
      <c r="K404" s="28"/>
      <c r="L404" s="28"/>
      <c r="M404" s="28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  <c r="BI404" s="435"/>
    </row>
    <row r="405" spans="1:61" s="12" customFormat="1" ht="17.5" hidden="1" customHeight="1" x14ac:dyDescent="0.35">
      <c r="A405" s="22"/>
      <c r="B405" s="61"/>
      <c r="C405" s="59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  <c r="BI405" s="435"/>
    </row>
    <row r="406" spans="1:61" s="12" customFormat="1" ht="17.5" hidden="1" customHeight="1" x14ac:dyDescent="0.35">
      <c r="A406" s="22"/>
      <c r="B406" s="62"/>
      <c r="C406" s="30"/>
      <c r="D406" s="28"/>
      <c r="E406" s="28"/>
      <c r="F406" s="52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  <c r="BI406" s="435"/>
    </row>
    <row r="407" spans="1:61" s="12" customFormat="1" ht="17.5" hidden="1" customHeight="1" x14ac:dyDescent="0.35">
      <c r="A407" s="22"/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  <c r="BI407" s="435"/>
    </row>
    <row r="408" spans="1:61" s="12" customFormat="1" ht="17.5" hidden="1" customHeight="1" x14ac:dyDescent="0.35">
      <c r="A408" s="22"/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  <c r="BI408" s="435"/>
    </row>
    <row r="409" spans="1:61" s="12" customFormat="1" ht="17.5" hidden="1" customHeight="1" x14ac:dyDescent="0.35">
      <c r="A409" s="22"/>
      <c r="B409" s="62"/>
      <c r="C409" s="30"/>
      <c r="D409" s="28"/>
      <c r="E409" s="28"/>
      <c r="F409" s="29"/>
      <c r="G409" s="33"/>
      <c r="H409" s="33"/>
      <c r="I409" s="33"/>
      <c r="J409" s="33"/>
      <c r="K409" s="33"/>
      <c r="L409" s="33"/>
      <c r="M409" s="33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  <c r="BI409" s="435"/>
    </row>
    <row r="410" spans="1:61" s="12" customFormat="1" ht="17.5" hidden="1" customHeight="1" x14ac:dyDescent="0.35">
      <c r="A410" s="22"/>
      <c r="B410" s="30"/>
      <c r="C410" s="56"/>
      <c r="D410" s="28"/>
      <c r="E410" s="28"/>
      <c r="F410" s="29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  <c r="BI410" s="435"/>
    </row>
    <row r="411" spans="1:61" s="12" customFormat="1" ht="17.5" hidden="1" customHeight="1" x14ac:dyDescent="0.35">
      <c r="A411" s="22"/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  <c r="BI411" s="435"/>
    </row>
    <row r="412" spans="1:61" s="12" customFormat="1" ht="17.5" hidden="1" customHeight="1" x14ac:dyDescent="0.35">
      <c r="A412" s="22"/>
      <c r="B412" s="28"/>
      <c r="C412" s="28"/>
      <c r="D412" s="28"/>
      <c r="E412" s="28"/>
      <c r="F412" s="48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  <c r="BI412" s="435"/>
    </row>
    <row r="413" spans="1:61" s="12" customFormat="1" ht="17.5" hidden="1" customHeight="1" x14ac:dyDescent="0.35">
      <c r="A413" s="22"/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  <c r="BI413" s="435"/>
    </row>
    <row r="414" spans="1:61" s="12" customFormat="1" ht="17.5" hidden="1" customHeight="1" x14ac:dyDescent="0.35">
      <c r="A414" s="22"/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  <c r="BI414" s="435"/>
    </row>
    <row r="415" spans="1:61" s="12" customFormat="1" ht="17.5" hidden="1" customHeight="1" x14ac:dyDescent="0.35">
      <c r="A415" s="22"/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  <c r="BI415" s="435"/>
    </row>
    <row r="416" spans="1:61" s="12" customFormat="1" ht="17.5" hidden="1" customHeight="1" x14ac:dyDescent="0.35">
      <c r="A416" s="22"/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  <c r="BI416" s="435"/>
    </row>
    <row r="417" spans="1:61" s="12" customFormat="1" ht="17.5" hidden="1" customHeight="1" x14ac:dyDescent="0.35">
      <c r="A417" s="22"/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  <c r="BI417" s="435"/>
    </row>
    <row r="418" spans="1:61" s="12" customFormat="1" ht="17.5" hidden="1" customHeight="1" x14ac:dyDescent="0.35">
      <c r="A418" s="22"/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  <c r="BI418" s="435"/>
    </row>
    <row r="419" spans="1:61" s="12" customFormat="1" ht="17.5" hidden="1" customHeight="1" x14ac:dyDescent="0.35">
      <c r="A419" s="22"/>
      <c r="B419" s="28"/>
      <c r="C419" s="28"/>
      <c r="D419" s="28"/>
      <c r="E419" s="28"/>
      <c r="F419" s="29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  <c r="BI419" s="435"/>
    </row>
    <row r="420" spans="1:61" s="12" customFormat="1" ht="17.5" hidden="1" customHeight="1" x14ac:dyDescent="0.35">
      <c r="A420" s="22"/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  <c r="BI420" s="435"/>
    </row>
    <row r="421" spans="1:61" s="12" customFormat="1" ht="17.5" hidden="1" customHeight="1" x14ac:dyDescent="0.35">
      <c r="A421" s="22"/>
      <c r="B421" s="28"/>
      <c r="C421" s="28"/>
      <c r="D421" s="28"/>
      <c r="E421" s="28"/>
      <c r="F421" s="48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  <c r="BI421" s="435"/>
    </row>
    <row r="422" spans="1:61" s="12" customFormat="1" ht="17.5" hidden="1" customHeight="1" x14ac:dyDescent="0.35">
      <c r="A422" s="22"/>
      <c r="B422" s="28"/>
      <c r="C422" s="28"/>
      <c r="D422" s="28"/>
      <c r="E422" s="28"/>
      <c r="F422" s="29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  <c r="BI422" s="435"/>
    </row>
    <row r="423" spans="1:61" s="12" customFormat="1" ht="17.5" hidden="1" customHeight="1" x14ac:dyDescent="0.35">
      <c r="A423" s="22"/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  <c r="BI423" s="435"/>
    </row>
    <row r="424" spans="1:61" s="12" customFormat="1" ht="17.5" hidden="1" customHeight="1" x14ac:dyDescent="0.35">
      <c r="A424" s="22"/>
      <c r="B424" s="28"/>
      <c r="C424" s="28"/>
      <c r="D424" s="28"/>
      <c r="E424" s="28"/>
      <c r="F424" s="48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  <c r="BI424" s="435"/>
    </row>
    <row r="425" spans="1:61" s="12" customFormat="1" ht="17.5" hidden="1" customHeight="1" x14ac:dyDescent="0.35">
      <c r="A425" s="22"/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  <c r="BI425" s="435"/>
    </row>
    <row r="426" spans="1:61" s="12" customFormat="1" ht="17.5" hidden="1" customHeight="1" x14ac:dyDescent="0.35">
      <c r="A426" s="22"/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  <c r="BI426" s="435"/>
    </row>
    <row r="427" spans="1:61" s="12" customFormat="1" ht="17.5" hidden="1" customHeight="1" x14ac:dyDescent="0.35">
      <c r="A427" s="22"/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  <c r="BI427" s="435"/>
    </row>
    <row r="428" spans="1:61" s="12" customFormat="1" ht="17.5" hidden="1" customHeight="1" x14ac:dyDescent="0.35">
      <c r="A428" s="22"/>
      <c r="B428" s="28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  <c r="BI428" s="435"/>
    </row>
    <row r="429" spans="1:61" s="12" customFormat="1" ht="17.5" hidden="1" customHeight="1" x14ac:dyDescent="0.35">
      <c r="A429" s="22"/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  <c r="BI429" s="435"/>
    </row>
    <row r="430" spans="1:61" s="12" customFormat="1" ht="17.5" hidden="1" customHeight="1" x14ac:dyDescent="0.35">
      <c r="A430" s="22"/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  <c r="BI430" s="435"/>
    </row>
    <row r="431" spans="1:61" s="12" customFormat="1" ht="17.5" hidden="1" customHeight="1" x14ac:dyDescent="0.35">
      <c r="A431" s="22"/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  <c r="BI431" s="435"/>
    </row>
    <row r="432" spans="1:61" s="12" customFormat="1" ht="17.5" hidden="1" customHeight="1" x14ac:dyDescent="0.35">
      <c r="A432" s="22"/>
      <c r="B432" s="30"/>
      <c r="C432" s="28"/>
      <c r="D432" s="28"/>
      <c r="E432" s="28"/>
      <c r="F432" s="29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  <c r="BI432" s="435"/>
    </row>
    <row r="433" spans="1:61" s="12" customFormat="1" ht="17.5" hidden="1" customHeight="1" x14ac:dyDescent="0.35">
      <c r="A433" s="22"/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  <c r="BI433" s="435"/>
    </row>
    <row r="434" spans="1:61" s="12" customFormat="1" ht="17.5" hidden="1" customHeight="1" x14ac:dyDescent="0.35">
      <c r="A434" s="22"/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  <c r="BI434" s="435"/>
    </row>
    <row r="435" spans="1:61" s="12" customFormat="1" ht="17.5" hidden="1" customHeight="1" x14ac:dyDescent="0.35">
      <c r="A435" s="22"/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  <c r="BI435" s="435"/>
    </row>
    <row r="436" spans="1:61" s="12" customFormat="1" ht="17.5" hidden="1" customHeight="1" x14ac:dyDescent="0.35">
      <c r="A436" s="22"/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  <c r="BI436" s="435"/>
    </row>
    <row r="437" spans="1:61" s="12" customFormat="1" ht="17.5" hidden="1" customHeight="1" x14ac:dyDescent="0.35">
      <c r="A437" s="22"/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  <c r="BI437" s="435"/>
    </row>
    <row r="438" spans="1:61" s="12" customFormat="1" ht="17.5" hidden="1" customHeight="1" x14ac:dyDescent="0.35">
      <c r="A438" s="22"/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  <c r="BI438" s="435"/>
    </row>
    <row r="439" spans="1:61" s="12" customFormat="1" ht="17.5" hidden="1" customHeight="1" x14ac:dyDescent="0.35">
      <c r="A439" s="22"/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  <c r="BI439" s="435"/>
    </row>
    <row r="440" spans="1:61" s="12" customFormat="1" ht="17.5" hidden="1" customHeight="1" x14ac:dyDescent="0.35">
      <c r="A440" s="22"/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  <c r="BI440" s="435"/>
    </row>
    <row r="441" spans="1:61" s="12" customFormat="1" ht="17.5" hidden="1" customHeight="1" x14ac:dyDescent="0.35">
      <c r="A441" s="22"/>
      <c r="B441" s="30"/>
      <c r="C441" s="28"/>
      <c r="D441" s="28"/>
      <c r="E441" s="28"/>
      <c r="F441" s="48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  <c r="BI441" s="435"/>
    </row>
    <row r="442" spans="1:61" s="12" customFormat="1" ht="17.5" hidden="1" customHeight="1" x14ac:dyDescent="0.35">
      <c r="A442" s="22"/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  <c r="BI442" s="435"/>
    </row>
    <row r="443" spans="1:61" s="12" customFormat="1" ht="17.5" hidden="1" customHeight="1" x14ac:dyDescent="0.35">
      <c r="A443" s="22"/>
      <c r="B443" s="30"/>
      <c r="C443" s="28"/>
      <c r="D443" s="28"/>
      <c r="E443" s="28"/>
      <c r="F443" s="29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  <c r="BI443" s="435"/>
    </row>
    <row r="444" spans="1:61" s="12" customFormat="1" ht="17.5" hidden="1" customHeight="1" x14ac:dyDescent="0.35">
      <c r="A444" s="22"/>
      <c r="B444" s="30"/>
      <c r="C444" s="28"/>
      <c r="D444" s="28"/>
      <c r="E444" s="28"/>
      <c r="F444" s="46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  <c r="BI444" s="435"/>
    </row>
    <row r="445" spans="1:61" s="12" customFormat="1" ht="17.5" hidden="1" customHeight="1" x14ac:dyDescent="0.35">
      <c r="A445" s="22"/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  <c r="BI445" s="435"/>
    </row>
    <row r="446" spans="1:61" s="12" customFormat="1" ht="17.5" hidden="1" customHeight="1" x14ac:dyDescent="0.35">
      <c r="A446" s="22"/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  <c r="BI446" s="435"/>
    </row>
    <row r="447" spans="1:61" s="12" customFormat="1" ht="17.5" hidden="1" customHeight="1" x14ac:dyDescent="0.35">
      <c r="A447" s="22"/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  <c r="BI447" s="435"/>
    </row>
    <row r="448" spans="1:61" s="12" customFormat="1" ht="17.5" hidden="1" customHeight="1" x14ac:dyDescent="0.35">
      <c r="A448" s="22"/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  <c r="BI448" s="435"/>
    </row>
    <row r="449" spans="1:61" s="12" customFormat="1" ht="17.5" hidden="1" customHeight="1" x14ac:dyDescent="0.35">
      <c r="A449" s="22"/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  <c r="BI449" s="435"/>
    </row>
    <row r="450" spans="1:61" s="12" customFormat="1" ht="17.5" hidden="1" customHeight="1" x14ac:dyDescent="0.35">
      <c r="A450" s="22"/>
      <c r="B450" s="30"/>
      <c r="C450" s="28"/>
      <c r="D450" s="28"/>
      <c r="E450" s="28"/>
      <c r="F450" s="48"/>
      <c r="G450" s="29"/>
      <c r="H450" s="29"/>
      <c r="I450" s="29"/>
      <c r="J450" s="29"/>
      <c r="K450" s="29"/>
      <c r="L450" s="29"/>
      <c r="M450" s="29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  <c r="BI450" s="435"/>
    </row>
    <row r="451" spans="1:61" s="12" customFormat="1" ht="17.5" hidden="1" customHeight="1" x14ac:dyDescent="0.35">
      <c r="A451" s="22"/>
      <c r="B451" s="30"/>
      <c r="C451" s="28"/>
      <c r="D451" s="28"/>
      <c r="E451" s="54"/>
      <c r="F451" s="9"/>
      <c r="G451" s="34"/>
      <c r="H451" s="34"/>
      <c r="I451" s="34"/>
      <c r="J451" s="34"/>
      <c r="K451" s="34"/>
      <c r="L451" s="34"/>
      <c r="M451" s="34"/>
      <c r="N451" s="21"/>
      <c r="O451" s="21"/>
      <c r="P451" s="27"/>
      <c r="Q451" s="21"/>
      <c r="R451" s="21"/>
      <c r="S451" s="21"/>
      <c r="T451" s="21"/>
      <c r="U451" s="21"/>
      <c r="V451" s="21"/>
      <c r="W451" s="21"/>
      <c r="X451" s="21"/>
      <c r="Y451" s="9"/>
      <c r="Z451" s="9"/>
      <c r="AA451" s="9"/>
      <c r="AB451" s="9"/>
      <c r="AC451" s="81"/>
      <c r="AD451" s="81"/>
      <c r="AE451" s="21"/>
      <c r="AF451" s="9"/>
      <c r="AG451" s="9"/>
      <c r="AH451" s="9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82"/>
      <c r="BI451" s="435"/>
    </row>
    <row r="452" spans="1:61" s="8" customFormat="1" ht="18" x14ac:dyDescent="0.4">
      <c r="A452" s="11"/>
      <c r="B452" s="13"/>
      <c r="C452" s="14"/>
      <c r="D452" s="10"/>
      <c r="E452" s="45">
        <f>SUM(E19:E451)/1000</f>
        <v>87.907900000000055</v>
      </c>
      <c r="F452" s="45">
        <f>SUM(F19:F451)/1000</f>
        <v>87.907900000000055</v>
      </c>
      <c r="G452" s="47"/>
      <c r="H452" s="47"/>
      <c r="I452" s="47"/>
      <c r="J452" s="45">
        <f>SUM(J19:J451)</f>
        <v>0</v>
      </c>
      <c r="K452" s="45"/>
      <c r="L452" s="45"/>
      <c r="M452" s="45"/>
      <c r="N452" s="7"/>
      <c r="O452" s="7"/>
      <c r="P452" s="27"/>
      <c r="Q452" s="7"/>
      <c r="R452" s="7"/>
      <c r="S452" s="7"/>
      <c r="T452" s="7"/>
      <c r="U452" s="7"/>
      <c r="V452" s="7"/>
      <c r="W452" s="11"/>
      <c r="X452" s="7"/>
      <c r="Y452" s="11"/>
      <c r="Z452" s="11"/>
      <c r="AA452" s="11"/>
      <c r="AB452" s="11"/>
      <c r="AC452" s="230"/>
      <c r="AD452" s="230"/>
      <c r="AE452" s="7"/>
      <c r="AF452" s="11"/>
      <c r="AG452" s="11"/>
      <c r="AH452" s="11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15"/>
      <c r="BI452" s="550"/>
    </row>
    <row r="453" spans="1:61" s="8" customFormat="1" ht="18" x14ac:dyDescent="0.4">
      <c r="A453" s="15"/>
      <c r="B453" s="16"/>
      <c r="C453" s="17"/>
      <c r="D453" s="23"/>
      <c r="E453" s="517"/>
      <c r="F453" s="517"/>
      <c r="G453" s="35"/>
      <c r="H453" s="35"/>
      <c r="I453" s="35"/>
      <c r="J453" s="517"/>
      <c r="K453" s="517"/>
      <c r="L453" s="517"/>
      <c r="M453" s="517"/>
      <c r="P453" s="518"/>
      <c r="W453" s="15"/>
      <c r="Y453" s="15"/>
      <c r="Z453" s="15"/>
      <c r="AA453" s="15"/>
      <c r="AB453" s="15"/>
      <c r="AC453" s="231"/>
      <c r="AD453" s="231"/>
      <c r="AF453" s="15"/>
      <c r="AG453" s="15"/>
      <c r="AH453" s="15"/>
      <c r="BD453" s="15"/>
      <c r="BI453" s="550"/>
    </row>
    <row r="454" spans="1:61" ht="18" x14ac:dyDescent="0.3">
      <c r="C454" s="15"/>
    </row>
    <row r="455" spans="1:61" ht="30" customHeight="1" x14ac:dyDescent="0.3">
      <c r="I455" s="352"/>
      <c r="J455" s="625" t="s">
        <v>17</v>
      </c>
      <c r="K455" s="625"/>
      <c r="L455" s="616" t="s">
        <v>150</v>
      </c>
      <c r="M455" s="616"/>
      <c r="N455" s="616" t="s">
        <v>30</v>
      </c>
      <c r="O455" s="616"/>
      <c r="P455" s="616" t="s">
        <v>14</v>
      </c>
      <c r="Q455" s="616"/>
      <c r="R455" s="616" t="s">
        <v>712</v>
      </c>
      <c r="S455" s="616"/>
      <c r="T455" s="620" t="s">
        <v>1494</v>
      </c>
      <c r="U455" s="622"/>
      <c r="V455" s="616" t="s">
        <v>1495</v>
      </c>
      <c r="W455" s="616"/>
      <c r="X455" s="616" t="s">
        <v>21</v>
      </c>
      <c r="Y455" s="616"/>
      <c r="Z455" s="616" t="s">
        <v>22</v>
      </c>
      <c r="AA455" s="616"/>
      <c r="AB455" s="616" t="s">
        <v>54</v>
      </c>
      <c r="AC455" s="616"/>
      <c r="AD455" s="616" t="s">
        <v>24</v>
      </c>
      <c r="AE455" s="616"/>
      <c r="AF455" s="616" t="s">
        <v>200</v>
      </c>
      <c r="AG455" s="616"/>
      <c r="AH455" s="616" t="s">
        <v>201</v>
      </c>
      <c r="AI455" s="616"/>
      <c r="AJ455" s="616" t="s">
        <v>26</v>
      </c>
      <c r="AK455" s="616"/>
      <c r="AL455" s="18"/>
      <c r="BD455" s="19"/>
      <c r="BH455" s="18"/>
    </row>
    <row r="456" spans="1:61" ht="30" customHeight="1" x14ac:dyDescent="0.3">
      <c r="F456" s="211"/>
      <c r="I456" s="352"/>
      <c r="J456" s="82" t="s">
        <v>194</v>
      </c>
      <c r="K456" s="83">
        <f>+F5-K457</f>
        <v>0</v>
      </c>
      <c r="L456" s="82" t="s">
        <v>194</v>
      </c>
      <c r="M456" s="82">
        <f>+F2-M457</f>
        <v>87.907900000000055</v>
      </c>
      <c r="N456" s="82" t="s">
        <v>194</v>
      </c>
      <c r="O456" s="83">
        <f>+F3-O457</f>
        <v>87.907900000000055</v>
      </c>
      <c r="P456" s="82" t="s">
        <v>194</v>
      </c>
      <c r="Q456" s="83">
        <f>+F4-Q457</f>
        <v>87.907900000000055</v>
      </c>
      <c r="R456" s="82" t="s">
        <v>194</v>
      </c>
      <c r="S456" s="83">
        <f>+F6-S457</f>
        <v>124</v>
      </c>
      <c r="T456" s="82" t="s">
        <v>194</v>
      </c>
      <c r="U456" s="83">
        <v>1</v>
      </c>
      <c r="V456" s="82" t="s">
        <v>194</v>
      </c>
      <c r="W456" s="83"/>
      <c r="X456" s="82" t="s">
        <v>194</v>
      </c>
      <c r="Y456" s="83">
        <f>+F9-Y457</f>
        <v>116</v>
      </c>
      <c r="Z456" s="82" t="s">
        <v>194</v>
      </c>
      <c r="AA456" s="83">
        <f>+F10-AA457</f>
        <v>21</v>
      </c>
      <c r="AB456" s="82" t="s">
        <v>194</v>
      </c>
      <c r="AC456" s="83">
        <f>+F11-AC457</f>
        <v>0</v>
      </c>
      <c r="AD456" s="82" t="s">
        <v>194</v>
      </c>
      <c r="AE456" s="83">
        <f>+F12-AE457</f>
        <v>0</v>
      </c>
      <c r="AF456" s="82" t="s">
        <v>194</v>
      </c>
      <c r="AG456" s="217"/>
      <c r="AH456" s="217" t="s">
        <v>194</v>
      </c>
      <c r="AI456" s="83"/>
      <c r="AJ456" s="82" t="s">
        <v>194</v>
      </c>
      <c r="AK456" s="83"/>
      <c r="AL456" s="18"/>
      <c r="BD456" s="19"/>
      <c r="BH456" s="18"/>
    </row>
    <row r="457" spans="1:61" ht="30" customHeight="1" x14ac:dyDescent="0.3">
      <c r="F457" s="211"/>
      <c r="I457" s="352"/>
      <c r="J457" s="82" t="s">
        <v>188</v>
      </c>
      <c r="K457" s="83">
        <f>+COUNTIFS(L19:L371,J576)+COUNTIFS(L19:L371,J577)+COUNTIFS(L19:L371,J578)+COUNTIFS(L19:L371,J579)+COUNTIFS(L19:L371,J580)+COUNTIFS(L19:L371,J581)+COUNTIFS(L19:L371,J582)+COUNTIFS(L19:L371,J583)+COUNTIFS(L19:L371,J584)+COUNTIFS(L19:L371,J585)+COUNTIFS(L19:L371,J586)+COUNTIFS(L19:L371,J587)+COUNTIFS(L19:L371,J588)+COUNTIFS(L19:L371,J589)+COUNTIFS(L19:L371,J590)+COUNTIFS(L19:L371,J591)+COUNTIFS(L19:L371,J592)+COUNTIFS(L19:L371,J593)+COUNTIFS(L19:L371,J594)+COUNTIFS(L19:L371,J595)+COUNTIFS(L19:L371,J596)+COUNTIFS(L19:L371,J597)+COUNTIFS(L19:L371,J598)+COUNTIFS(L19:L371,J599)+COUNTIFS(L19:L371,J600)+COUNTIFS(L19:L371,J601)+COUNTIFS(L19:L371,J602)+COUNTIFS(L19:L371,J603)+COUNTIFS(L19:L371,J604)+COUNTIFS(L19:L371,J605)+COUNTIFS(L19:L371,J606)</f>
        <v>0</v>
      </c>
      <c r="L457" s="82" t="s">
        <v>188</v>
      </c>
      <c r="M457" s="83">
        <f t="array" ref="M457">SUMPRODUCT((M19:M370=F1) * ISNUMBER(MATCH(O19:O370, J576:J606, 0)) * F19:F370) / 1000</f>
        <v>0</v>
      </c>
      <c r="N457" s="82" t="s">
        <v>188</v>
      </c>
      <c r="O457" s="83">
        <f t="array" ref="O457">SUMPRODUCT((P19:P370=F1)*ISNUMBER(MATCH(R19:R370,J576:J606,0))*E19:E370)/1000</f>
        <v>0</v>
      </c>
      <c r="P457" s="82" t="s">
        <v>188</v>
      </c>
      <c r="Q457" s="83">
        <f t="array" ref="Q457">SUMPRODUCT((S19:S370=F1)*ISNUMBER(MATCH(U19:U370,J576:J606,0))*E19:E370)/1000</f>
        <v>0</v>
      </c>
      <c r="R457" s="82" t="s">
        <v>188</v>
      </c>
      <c r="S457" s="83" cm="1">
        <f t="array" ref="S457">SUM(COUNTIF(Z19:Z371, J576:J606))</f>
        <v>0</v>
      </c>
      <c r="T457" s="82" t="s">
        <v>188</v>
      </c>
      <c r="U457" s="83">
        <v>0</v>
      </c>
      <c r="V457" s="82" t="s">
        <v>188</v>
      </c>
      <c r="W457" s="83" cm="1">
        <f t="array" ref="W457">SUM(COUNTIF(BK19:BK284, J629:J659))</f>
        <v>0</v>
      </c>
      <c r="X457" s="82" t="s">
        <v>188</v>
      </c>
      <c r="Y457" s="83">
        <f t="array" ref="Y457">SUM(COUNTIF(AD19:AD371, J576:J606))</f>
        <v>0</v>
      </c>
      <c r="Z457" s="82" t="s">
        <v>188</v>
      </c>
      <c r="AA457" s="83">
        <f t="array" ref="AA457">SUM(COUNTIF(AH19:AH371, J576:J606))</f>
        <v>1</v>
      </c>
      <c r="AB457" s="82" t="s">
        <v>188</v>
      </c>
      <c r="AC457" s="83">
        <f t="array" ref="AC457">SUM(COUNTIF(AL19:AL371, J576:J606))</f>
        <v>0</v>
      </c>
      <c r="AD457" s="82" t="s">
        <v>188</v>
      </c>
      <c r="AE457" s="83">
        <f>+COUNTIFS(AP19:AP371,J576)+COUNTIFS(AP19:AP371,J577)+COUNTIFS(AP19:AP371,J578)+COUNTIFS(AP19:AP371,J579)+COUNTIFS(AP19:AP371,J580)+COUNTIFS(AP19:AP371,J581)+COUNTIFS(AP19:AP371,J582)+COUNTIFS(AP19:AP371,J576)+COUNTIFS(AP19:AP371,J577)+COUNTIFS(AP19:AP371,J578)+COUNTIFS(AP19:AP371,J579)+COUNTIFS(AP19:AP371,J580)+COUNTIFS(AP19:AP371,J581)+COUNTIFS(AP19:AP371,J582)+COUNTIFS(AP19:AP371,J591)+COUNTIFS(AP19:AP371,J592)+COUNTIFS(AP19:AP371,J593)+COUNTIFS(AP19:AP371,J594)+COUNTIFS(AP19:AP371,J595)+COUNTIFS(AP19:AP371,J596)+COUNTIFS(AP19:AP371,J597)+COUNTIFS(AP19:AP371,J598)+COUNTIFS(AP19:AP371,J599)+COUNTIFS(AP19:AP371,J600)+COUNTIFS(AP19:AP371,J601)+COUNTIFS(AP19:AP371,J602)+COUNTIFS(AP19:AP371,J603)+COUNTIFS(AP19:AP371,J604)+COUNTIFS(AP19:AP371,J605)+COUNTIFS(AP19:AP371,J606)</f>
        <v>0</v>
      </c>
      <c r="AF457" s="82" t="s">
        <v>188</v>
      </c>
      <c r="AG457" s="217"/>
      <c r="AH457" s="217" t="s">
        <v>188</v>
      </c>
      <c r="AI457" s="83"/>
      <c r="AJ457" s="82" t="s">
        <v>188</v>
      </c>
      <c r="AK457" s="83"/>
      <c r="AL457" s="18"/>
      <c r="BD457" s="19"/>
      <c r="BH457" s="18"/>
    </row>
    <row r="458" spans="1:61" ht="30" customHeight="1" x14ac:dyDescent="0.3">
      <c r="C458" s="88"/>
      <c r="E458" s="92"/>
      <c r="I458" s="352"/>
      <c r="J458" s="82" t="s">
        <v>197</v>
      </c>
      <c r="K458" s="83">
        <f>+COUNTIFS(L19:L371,J576)+COUNTIFS(L19:L371,J577)+COUNTIFS(L19:L371,J578)+COUNTIFS(L19:L371,J579)+COUNTIFS(L19:L371,J580)+COUNTIFS(L19:L371,J581)+COUNTIFS(L19:L371,J582)</f>
        <v>0</v>
      </c>
      <c r="L458" s="82" t="s">
        <v>197</v>
      </c>
      <c r="M458" s="83">
        <f t="array" ref="M458">SUMPRODUCT((M19:M370=F1) * ISNUMBER(MATCH(O19:O370, J576:J582, 0)) * F19:F370) / 1000</f>
        <v>0</v>
      </c>
      <c r="N458" s="82" t="s">
        <v>197</v>
      </c>
      <c r="O458" s="83">
        <f t="array" ref="O458">SUMPRODUCT((P19:P370=F1)*(ISNUMBER(MATCH(R19:R370, J576:J582, 0)))*E19:E370)/1000</f>
        <v>0</v>
      </c>
      <c r="P458" s="82" t="s">
        <v>197</v>
      </c>
      <c r="Q458" s="83">
        <f t="array" ref="Q458">SUMPRODUCT((S19:S370=F1)*ISNUMBER(MATCH(U19:U370, J576:J582, 0))*E19:E370)/1000</f>
        <v>0</v>
      </c>
      <c r="R458" s="82" t="s">
        <v>197</v>
      </c>
      <c r="S458" s="83">
        <f t="array" ref="S458">SUM(COUNTIF(Z19:Z371, J576:J582))</f>
        <v>0</v>
      </c>
      <c r="T458" s="82" t="s">
        <v>197</v>
      </c>
      <c r="U458" s="83"/>
      <c r="V458" s="82" t="s">
        <v>197</v>
      </c>
      <c r="W458" s="83"/>
      <c r="X458" s="82" t="s">
        <v>197</v>
      </c>
      <c r="Y458" s="83">
        <f t="array" ref="Y458">SUM(COUNTIF(AD19:AD371, J576:J582))</f>
        <v>0</v>
      </c>
      <c r="Z458" s="82" t="s">
        <v>197</v>
      </c>
      <c r="AA458" s="83">
        <f t="array" ref="AA458">SUM(COUNTIF(AH19:AH371, J576:J582))</f>
        <v>1</v>
      </c>
      <c r="AB458" s="82" t="s">
        <v>197</v>
      </c>
      <c r="AC458" s="83">
        <f t="array" ref="AC458">SUM(COUNTIF(AL19:AL371, J576:J582))</f>
        <v>0</v>
      </c>
      <c r="AD458" s="82" t="s">
        <v>197</v>
      </c>
      <c r="AE458" s="83">
        <f>+COUNTIFS(AP19:AP371,J576)+COUNTIFS(AP19:AP371,J577)+COUNTIFS(AP19:AP371,J578)+COUNTIFS(AP19:AP371,J579)+COUNTIFS(AP19:AP371,J580)+COUNTIFS(AP19:AP371,J581)+COUNTIFS(AP19:AP371,J582)</f>
        <v>0</v>
      </c>
      <c r="AF458" s="82" t="s">
        <v>197</v>
      </c>
      <c r="AG458" s="217"/>
      <c r="AH458" s="217" t="s">
        <v>197</v>
      </c>
      <c r="AI458" s="83"/>
      <c r="AJ458" s="82" t="s">
        <v>197</v>
      </c>
      <c r="AK458" s="83"/>
      <c r="AL458" s="18"/>
      <c r="BD458" s="19"/>
      <c r="BH458" s="18"/>
    </row>
    <row r="459" spans="1:61" ht="30" customHeight="1" x14ac:dyDescent="0.3">
      <c r="I459" s="352"/>
      <c r="J459" s="82" t="s">
        <v>196</v>
      </c>
      <c r="K459" s="83">
        <f>+COUNTIFS(L19:L371,J583)+COUNTIFS(L19:L371,J584)+COUNTIFS(L19:L371,J585)+COUNTIFS(L19:L371,J586)+COUNTIFS(L19:L371,J587)+COUNTIFS(L19:L371,J588)+COUNTIFS(L19:L371,J589)+COUNTIFS(L19:L371,J590)</f>
        <v>0</v>
      </c>
      <c r="L459" s="82" t="s">
        <v>196</v>
      </c>
      <c r="M459" s="83">
        <f t="array" ref="M459">SUMPRODUCT((M19:M370=F1) * ISNUMBER(MATCH(O19:O370, J583:J590, 0)) * F19:F370) / 1000</f>
        <v>0</v>
      </c>
      <c r="N459" s="82" t="s">
        <v>196</v>
      </c>
      <c r="O459" s="83">
        <f t="array" ref="O459">SUMPRODUCT((P19:P370=F1)*(ISNUMBER(MATCH(R19:R370, J583:J590, 0)))*E19:E370)/1000</f>
        <v>0</v>
      </c>
      <c r="P459" s="82" t="s">
        <v>196</v>
      </c>
      <c r="Q459" s="83">
        <f t="array" ref="Q459">SUMPRODUCT((S19:S370=F1)*ISNUMBER(MATCH(U19:U370, J583:J590, 0))*E19:E370)/1000</f>
        <v>0</v>
      </c>
      <c r="R459" s="82" t="s">
        <v>196</v>
      </c>
      <c r="S459" s="83">
        <f t="array" ref="S459">SUM(COUNTIF(Z19:Z371, J583:J590))</f>
        <v>0</v>
      </c>
      <c r="T459" s="82" t="s">
        <v>196</v>
      </c>
      <c r="U459" s="83"/>
      <c r="V459" s="82" t="s">
        <v>196</v>
      </c>
      <c r="W459" s="83"/>
      <c r="X459" s="82" t="s">
        <v>196</v>
      </c>
      <c r="Y459" s="83">
        <f t="array" ref="Y459">SUM(COUNTIF(AD19:AD371, J583:J590))</f>
        <v>0</v>
      </c>
      <c r="Z459" s="82" t="s">
        <v>196</v>
      </c>
      <c r="AA459" s="83">
        <f t="array" ref="AA459">SUM(COUNTIF(AH19:AH371, J583:J590))</f>
        <v>0</v>
      </c>
      <c r="AB459" s="82" t="s">
        <v>196</v>
      </c>
      <c r="AC459" s="83">
        <f t="array" ref="AC459">SUM(COUNTIF(AL19:AL371, J583:J590))</f>
        <v>0</v>
      </c>
      <c r="AD459" s="82" t="s">
        <v>196</v>
      </c>
      <c r="AE459" s="83">
        <f>+COUNTIFS(AP19:AP371,J583)+COUNTIFS(AP19:AP371,J584)+COUNTIFS(AP19:AP371,J585)+COUNTIFS(AP19:AP371,J586)+COUNTIFS(AP19:AP371,J587)+COUNTIFS(AP19:AP371,J588)+COUNTIFS(AP19:AP371,J589)+COUNTIFS(AP19:AP371,J590)</f>
        <v>0</v>
      </c>
      <c r="AF459" s="82" t="s">
        <v>196</v>
      </c>
      <c r="AG459" s="217"/>
      <c r="AH459" s="217" t="s">
        <v>196</v>
      </c>
      <c r="AI459" s="83"/>
      <c r="AJ459" s="82" t="s">
        <v>196</v>
      </c>
      <c r="AK459" s="83"/>
      <c r="AL459" s="18"/>
      <c r="BD459" s="19"/>
      <c r="BH459" s="18"/>
    </row>
    <row r="460" spans="1:61" ht="30" customHeight="1" x14ac:dyDescent="0.3">
      <c r="I460" s="352"/>
      <c r="J460" s="82" t="s">
        <v>198</v>
      </c>
      <c r="K460" s="83">
        <f>+COUNTIFS(L19:L371,J591)+COUNTIFS(L19:L371,J592)+COUNTIFS(L19:L371,J593)+COUNTIFS(L19:L371,J594)+COUNTIFS(L19:L371,J595)+COUNTIFS(L19:L371,J596)+COUNTIFS(L19:L371,J597)+COUNTIFS(L19:L371,J598)</f>
        <v>0</v>
      </c>
      <c r="L460" s="82" t="s">
        <v>198</v>
      </c>
      <c r="M460" s="83">
        <f t="array" ref="M460">SUMPRODUCT((M19:M370=F1) * ISNUMBER(MATCH(O19:O370, J591:J598, 0)) * F19:F370) / 1000</f>
        <v>0</v>
      </c>
      <c r="N460" s="82" t="s">
        <v>198</v>
      </c>
      <c r="O460" s="83">
        <f t="array" ref="O460">SUMPRODUCT((P19:P370=F1)*(ISNUMBER(MATCH(R19:R370, J591:J598, 0)))*E19:E370)/1000</f>
        <v>0</v>
      </c>
      <c r="P460" s="82" t="s">
        <v>198</v>
      </c>
      <c r="Q460" s="83">
        <f t="array" ref="Q460">SUMPRODUCT((S19:S370=F1)*ISNUMBER(MATCH(U19:U370, J591:J598, 0))*E19:E370)/1000</f>
        <v>0</v>
      </c>
      <c r="R460" s="82" t="s">
        <v>198</v>
      </c>
      <c r="S460" s="83">
        <f t="array" ref="S460">SUM(COUNTIF(Z19:Z371, J591:J598))</f>
        <v>0</v>
      </c>
      <c r="T460" s="82" t="s">
        <v>198</v>
      </c>
      <c r="U460" s="83"/>
      <c r="V460" s="82" t="s">
        <v>198</v>
      </c>
      <c r="W460" s="83"/>
      <c r="X460" s="82" t="s">
        <v>198</v>
      </c>
      <c r="Y460" s="83">
        <f t="array" ref="Y460">SUM(COUNTIF(AD19:AD371, J591:J598))</f>
        <v>0</v>
      </c>
      <c r="Z460" s="82" t="s">
        <v>198</v>
      </c>
      <c r="AA460" s="83">
        <f t="array" ref="AA460">SUM(COUNTIF(AH19:AH371, J591:J598))</f>
        <v>0</v>
      </c>
      <c r="AB460" s="82" t="s">
        <v>198</v>
      </c>
      <c r="AC460" s="83">
        <f t="array" ref="AC460">SUM(COUNTIF(AL19:AL371, J591:J598))</f>
        <v>0</v>
      </c>
      <c r="AD460" s="82" t="s">
        <v>198</v>
      </c>
      <c r="AE460" s="83">
        <f>+COUNTIFS(AP19:AP371,J591)+COUNTIFS(AP19:AP371,J592)+COUNTIFS(AP19:AP371,J593)+COUNTIFS(AP19:AP371,J594)+COUNTIFS(AP19:AP371,J595)+COUNTIFS(AP19:AP371,J596)+COUNTIFS(AP19:AP371,J597)+COUNTIFS(AP19:AP371,J598)</f>
        <v>0</v>
      </c>
      <c r="AF460" s="82" t="s">
        <v>198</v>
      </c>
      <c r="AG460" s="217"/>
      <c r="AH460" s="217" t="s">
        <v>198</v>
      </c>
      <c r="AI460" s="83"/>
      <c r="AJ460" s="82" t="s">
        <v>198</v>
      </c>
      <c r="AK460" s="83"/>
      <c r="AL460" s="18"/>
      <c r="BD460" s="19"/>
      <c r="BH460" s="18"/>
    </row>
    <row r="461" spans="1:61" ht="30" customHeight="1" x14ac:dyDescent="0.3">
      <c r="I461" s="352"/>
      <c r="J461" s="82" t="s">
        <v>199</v>
      </c>
      <c r="K461" s="83">
        <f>+COUNTIFS(L19:L371,J599)+COUNTIFS(L19:L371,J600)+COUNTIFS(L19:L371,J601)+COUNTIFS(L19:L371,J602)+COUNTIFS(L19:L371,J603)+COUNTIFS(L19:L371,J604)+COUNTIFS(L19:L371,J605)+COUNTIFS(L19:L371,J606)</f>
        <v>0</v>
      </c>
      <c r="L461" s="82" t="s">
        <v>199</v>
      </c>
      <c r="M461" s="83">
        <f>SUMPRODUCT((M19:M370=F1) * ISNUMBER(MATCH(O19:O370, J599:J606, 0)) * F19:F370) / 1000</f>
        <v>0</v>
      </c>
      <c r="N461" s="82" t="s">
        <v>199</v>
      </c>
      <c r="O461" s="83">
        <f t="array" ref="O461">SUMPRODUCT((P19:P370=F1)*(ISNUMBER(MATCH(R19:R370, J599:J606, 0)))*E19:E370)/1000</f>
        <v>0</v>
      </c>
      <c r="P461" s="82" t="s">
        <v>199</v>
      </c>
      <c r="Q461" s="83">
        <f t="array" ref="Q461">SUMPRODUCT((S19:S370=F1)*ISNUMBER(MATCH(U19:U370, J599:J606, 0))*E19:E370)/1000</f>
        <v>0</v>
      </c>
      <c r="R461" s="82" t="s">
        <v>199</v>
      </c>
      <c r="S461" s="83">
        <f t="array" ref="S461">SUM(COUNTIF(Z19:Z371, J599:J606))</f>
        <v>0</v>
      </c>
      <c r="T461" s="82" t="s">
        <v>199</v>
      </c>
      <c r="U461" s="83"/>
      <c r="V461" s="82" t="s">
        <v>199</v>
      </c>
      <c r="W461" s="83"/>
      <c r="X461" s="82" t="s">
        <v>199</v>
      </c>
      <c r="Y461" s="83">
        <f t="array" ref="Y461">SUM(COUNTIF(AD19:AD371, J599:J606))</f>
        <v>0</v>
      </c>
      <c r="Z461" s="82" t="s">
        <v>199</v>
      </c>
      <c r="AA461" s="83">
        <f t="array" ref="AA461">SUM(COUNTIF(AH19:AH371, J599:J606))</f>
        <v>0</v>
      </c>
      <c r="AB461" s="82" t="s">
        <v>199</v>
      </c>
      <c r="AC461" s="83">
        <f t="array" ref="AC461">SUM(COUNTIF(AL19:AL371, J599:J606))</f>
        <v>0</v>
      </c>
      <c r="AD461" s="82" t="s">
        <v>199</v>
      </c>
      <c r="AE461" s="83">
        <f>+COUNTIFS(AP19:AP371,J599)+COUNTIFS(AP19:AP371,J600)+COUNTIFS(AP19:AP371,J601)+COUNTIFS(AP19:AP371,J602)+COUNTIFS(AP19:AP371,J603)+COUNTIFS(AP19:AP371,J604)+COUNTIFS(AP19:AP371,J605)+COUNTIFS(AP19:AP371,J606)</f>
        <v>0</v>
      </c>
      <c r="AF461" s="82" t="s">
        <v>199</v>
      </c>
      <c r="AG461" s="217"/>
      <c r="AH461" s="217" t="s">
        <v>199</v>
      </c>
      <c r="AI461" s="83"/>
      <c r="AJ461" s="82" t="s">
        <v>199</v>
      </c>
      <c r="AK461" s="83"/>
      <c r="AL461" s="18"/>
      <c r="BD461" s="19"/>
      <c r="BH461" s="18"/>
    </row>
    <row r="462" spans="1:61" ht="30" customHeight="1" x14ac:dyDescent="0.3">
      <c r="H462" s="88">
        <f>'DPR Sum.'!C5</f>
        <v>46146</v>
      </c>
      <c r="I462" s="352"/>
      <c r="J462" s="82" t="s">
        <v>202</v>
      </c>
      <c r="K462" s="83">
        <f>+COUNTIFS(L19:L371,H462)</f>
        <v>0</v>
      </c>
      <c r="L462" s="82" t="s">
        <v>202</v>
      </c>
      <c r="M462" s="83">
        <f>(+SUMIFS(F19:F370,M19:M370,F1,O19:O370,H462))/1000</f>
        <v>0</v>
      </c>
      <c r="N462" s="82" t="s">
        <v>202</v>
      </c>
      <c r="O462" s="83">
        <f>(+SUMIFS(E19:E370,P19:P370,F1,R19:R370,H462))/1000</f>
        <v>0</v>
      </c>
      <c r="P462" s="82" t="s">
        <v>202</v>
      </c>
      <c r="Q462" s="83">
        <f>(+SUMIFS(E19:E370,S19:S370,F1,U19:U370,H462))/1000</f>
        <v>0</v>
      </c>
      <c r="R462" s="82" t="s">
        <v>202</v>
      </c>
      <c r="S462" s="83">
        <f>+COUNTIFS(Z19:Z371,H462)</f>
        <v>0</v>
      </c>
      <c r="T462" s="82" t="s">
        <v>202</v>
      </c>
      <c r="U462" s="83">
        <f>+COUNTIFS(BJ19:BJ287,H462)</f>
        <v>0</v>
      </c>
      <c r="V462" s="82" t="s">
        <v>202</v>
      </c>
      <c r="W462" s="83">
        <f>+COUNTIFS(BK19:BK287,H462)</f>
        <v>0</v>
      </c>
      <c r="X462" s="82" t="s">
        <v>202</v>
      </c>
      <c r="Y462" s="83">
        <f>+COUNTIFS(AD19:AD371,H462)</f>
        <v>0</v>
      </c>
      <c r="Z462" s="82" t="s">
        <v>202</v>
      </c>
      <c r="AA462" s="83">
        <f>+COUNTIFS(AH19:AH371,H462)</f>
        <v>1</v>
      </c>
      <c r="AB462" s="82" t="s">
        <v>202</v>
      </c>
      <c r="AC462" s="83">
        <f>+COUNTIFS(AL19:AL371,H462)</f>
        <v>0</v>
      </c>
      <c r="AD462" s="82" t="s">
        <v>202</v>
      </c>
      <c r="AE462" s="83">
        <f>+COUNTIFS(AP19:AP371,H462)</f>
        <v>0</v>
      </c>
      <c r="AF462" s="82" t="s">
        <v>202</v>
      </c>
      <c r="AG462" s="217"/>
      <c r="AH462" s="217" t="s">
        <v>202</v>
      </c>
      <c r="AI462" s="83"/>
      <c r="AJ462" s="82" t="s">
        <v>202</v>
      </c>
      <c r="AK462" s="83"/>
      <c r="AL462" s="18"/>
      <c r="BD462" s="19"/>
      <c r="BH462" s="18"/>
    </row>
    <row r="463" spans="1:61" ht="30" customHeight="1" x14ac:dyDescent="0.3">
      <c r="H463" s="88"/>
      <c r="I463" s="352"/>
      <c r="J463" s="86"/>
      <c r="K463" s="87"/>
      <c r="L463" s="86"/>
      <c r="M463" s="87"/>
      <c r="N463" s="86"/>
      <c r="O463" s="87"/>
      <c r="P463" s="86"/>
      <c r="Q463" s="87"/>
      <c r="R463" s="86"/>
      <c r="S463" s="87"/>
      <c r="T463" s="86"/>
      <c r="U463" s="87"/>
      <c r="V463" s="86"/>
      <c r="W463" s="87"/>
      <c r="X463" s="86"/>
      <c r="Y463" s="87"/>
      <c r="Z463" s="86"/>
      <c r="AA463" s="87"/>
      <c r="AB463" s="86"/>
      <c r="AC463" s="88"/>
      <c r="AD463" s="88"/>
      <c r="AE463" s="87"/>
      <c r="AF463" s="86"/>
      <c r="AG463" s="87"/>
    </row>
    <row r="464" spans="1:61" ht="46.5" customHeight="1" x14ac:dyDescent="0.3">
      <c r="A464" s="40" t="s">
        <v>147</v>
      </c>
      <c r="B464" s="40" t="s">
        <v>68</v>
      </c>
      <c r="C464" s="40" t="s">
        <v>169</v>
      </c>
      <c r="D464" s="64" t="s">
        <v>170</v>
      </c>
      <c r="E464" s="40" t="s">
        <v>148</v>
      </c>
      <c r="F464" s="40" t="s">
        <v>53</v>
      </c>
      <c r="G464" s="40" t="s">
        <v>149</v>
      </c>
      <c r="H464" s="40" t="s">
        <v>9</v>
      </c>
      <c r="I464" s="65"/>
      <c r="J464" s="65"/>
      <c r="K464" s="600" t="s">
        <v>185</v>
      </c>
      <c r="L464" s="600"/>
      <c r="M464" s="79"/>
      <c r="N464" s="79"/>
      <c r="O464" s="600" t="s">
        <v>184</v>
      </c>
      <c r="P464" s="600"/>
      <c r="Q464" s="600"/>
      <c r="R464" s="80"/>
      <c r="S464" s="600" t="s">
        <v>231</v>
      </c>
      <c r="T464" s="600"/>
      <c r="U464" s="600"/>
    </row>
    <row r="465" spans="1:55" ht="31.5" customHeight="1" x14ac:dyDescent="0.3">
      <c r="A465" s="39">
        <v>1</v>
      </c>
      <c r="B465" s="41" t="s">
        <v>150</v>
      </c>
      <c r="C465" s="42">
        <v>13.6</v>
      </c>
      <c r="D465" s="42">
        <v>13.6</v>
      </c>
      <c r="E465" s="43">
        <f>+F510</f>
        <v>8.0518000000000001</v>
      </c>
      <c r="F465" s="43">
        <f>SUMIF(M482:M509,F464,F482:F509)/1000</f>
        <v>8.0518000000000001</v>
      </c>
      <c r="G465" s="43">
        <f>SUMIF(M482:M509,G464,F482:F509)/1000</f>
        <v>0</v>
      </c>
      <c r="H465" s="43">
        <f>+E465-F465</f>
        <v>0</v>
      </c>
      <c r="I465" s="204"/>
      <c r="J465" s="65"/>
      <c r="K465" s="78" t="s">
        <v>172</v>
      </c>
      <c r="L465" s="70">
        <f>SUMIF(N482:N509,K465,F482:F509)/1000</f>
        <v>8.0518000000000001</v>
      </c>
      <c r="M465" s="76"/>
      <c r="O465" s="601" t="s">
        <v>172</v>
      </c>
      <c r="P465" s="602"/>
      <c r="Q465" s="70">
        <f>SUMIF(Q482:Q509,O465,E482:E509)/1000</f>
        <v>8.0518000000000001</v>
      </c>
      <c r="R465" s="76"/>
      <c r="S465" s="601" t="s">
        <v>172</v>
      </c>
      <c r="T465" s="602"/>
      <c r="U465" s="70">
        <f>SUMIF(T482:T509,S465,E482:E509)/1000</f>
        <v>7.5840999999999985</v>
      </c>
      <c r="W465" s="211"/>
    </row>
    <row r="466" spans="1:55" ht="31.5" customHeight="1" x14ac:dyDescent="0.3">
      <c r="A466" s="39">
        <v>2</v>
      </c>
      <c r="B466" s="41" t="s">
        <v>30</v>
      </c>
      <c r="C466" s="42">
        <v>13.6</v>
      </c>
      <c r="D466" s="42">
        <v>13.6</v>
      </c>
      <c r="E466" s="43">
        <f>E510</f>
        <v>8.0518000000000001</v>
      </c>
      <c r="F466" s="43">
        <f>SUMIF(P482:P509,F464,E482:E509)/1000</f>
        <v>8.0518000000000001</v>
      </c>
      <c r="G466" s="43">
        <f>SUMIF(P482:P509,G464,E482:E509)/1000</f>
        <v>0</v>
      </c>
      <c r="H466" s="43">
        <f>+E466-F466</f>
        <v>0</v>
      </c>
      <c r="I466" s="204"/>
      <c r="J466" s="204"/>
      <c r="K466" s="78" t="s">
        <v>1110</v>
      </c>
      <c r="L466" s="70">
        <f>SUMIF(N482:N509,K466,F482:F509)/1000</f>
        <v>0</v>
      </c>
      <c r="M466" s="76"/>
      <c r="O466" s="601" t="s">
        <v>1110</v>
      </c>
      <c r="P466" s="602"/>
      <c r="Q466" s="70">
        <f>SUMIF(Q482:Q509,O466,E482:E509)/1000</f>
        <v>0</v>
      </c>
      <c r="R466" s="76"/>
      <c r="S466" s="601" t="s">
        <v>1110</v>
      </c>
      <c r="T466" s="602"/>
      <c r="U466" s="70">
        <f>SUMIF(T482:T509,S466,E482:E509)/1000</f>
        <v>0.4677</v>
      </c>
    </row>
    <row r="467" spans="1:55" ht="31.5" customHeight="1" x14ac:dyDescent="0.3">
      <c r="A467" s="39">
        <v>3</v>
      </c>
      <c r="B467" s="41" t="s">
        <v>14</v>
      </c>
      <c r="C467" s="42">
        <v>13.6</v>
      </c>
      <c r="D467" s="42">
        <v>13.6</v>
      </c>
      <c r="E467" s="43">
        <f>E510</f>
        <v>8.0518000000000001</v>
      </c>
      <c r="F467" s="43">
        <f>SUMIF(S482:S509,F464,E482:E509)/1000</f>
        <v>8.0518000000000001</v>
      </c>
      <c r="G467" s="43">
        <f>SUMIF(S482:S509,G464,E482:E509)/1000</f>
        <v>0</v>
      </c>
      <c r="H467" s="43">
        <f t="shared" ref="H467:H478" si="28">+E467-F467</f>
        <v>0</v>
      </c>
      <c r="I467" s="204"/>
      <c r="J467" s="65"/>
      <c r="K467" s="78" t="s">
        <v>1111</v>
      </c>
      <c r="L467" s="70">
        <f>SUMIF(N482:N509,K467,F482:F509)/1000</f>
        <v>0</v>
      </c>
      <c r="M467" s="76"/>
      <c r="O467" s="601" t="s">
        <v>1111</v>
      </c>
      <c r="P467" s="602"/>
      <c r="Q467" s="70">
        <f>SUMIF(Q482:Q509,O467,E482:E509)/1000</f>
        <v>0</v>
      </c>
      <c r="R467" s="76"/>
      <c r="S467" s="601" t="s">
        <v>1111</v>
      </c>
      <c r="T467" s="602"/>
      <c r="U467" s="70">
        <f>SUMIF(T482:T509,S467,E482:E509)/1000</f>
        <v>0</v>
      </c>
    </row>
    <row r="468" spans="1:55" ht="35.5" customHeight="1" x14ac:dyDescent="0.3">
      <c r="A468" s="39">
        <v>4</v>
      </c>
      <c r="B468" s="41" t="s">
        <v>17</v>
      </c>
      <c r="C468" s="355">
        <v>0</v>
      </c>
      <c r="D468" s="355">
        <v>0</v>
      </c>
      <c r="E468" s="43">
        <f>J810</f>
        <v>0</v>
      </c>
      <c r="F468" s="43">
        <f>COUNTIF(K482:K509,F464)</f>
        <v>0</v>
      </c>
      <c r="G468" s="43">
        <f>COUNTIF(K482:K509,G464)</f>
        <v>0</v>
      </c>
      <c r="H468" s="66">
        <f t="shared" si="28"/>
        <v>0</v>
      </c>
      <c r="I468" s="74"/>
      <c r="J468" s="65"/>
      <c r="K468" s="78" t="s">
        <v>1112</v>
      </c>
      <c r="L468" s="70">
        <f>SUMIF(N482:N509,K468,F482:F509)/1000</f>
        <v>0</v>
      </c>
      <c r="M468" s="65"/>
      <c r="O468" s="601" t="s">
        <v>1112</v>
      </c>
      <c r="P468" s="602"/>
      <c r="Q468" s="70">
        <f>SUMIF(Q482:Q509,O468,E482:E509)/1000</f>
        <v>0</v>
      </c>
      <c r="S468" s="601" t="s">
        <v>1112</v>
      </c>
      <c r="T468" s="602"/>
      <c r="U468" s="70">
        <f>SUMIF(T482:T509,S468,E482:E509)/1000</f>
        <v>0</v>
      </c>
    </row>
    <row r="469" spans="1:55" s="18" customFormat="1" ht="25.5" customHeight="1" x14ac:dyDescent="0.35">
      <c r="A469" s="39">
        <v>5</v>
      </c>
      <c r="B469" s="38" t="s">
        <v>712</v>
      </c>
      <c r="C469" s="25">
        <f>43-C470</f>
        <v>10</v>
      </c>
      <c r="D469" s="25">
        <f>43-D470</f>
        <v>10</v>
      </c>
      <c r="E469" s="25">
        <f>+COUNTA(C483:C510)-E470</f>
        <v>20</v>
      </c>
      <c r="F469" s="43">
        <f>COUNTIF(W482:W509,F464)</f>
        <v>0</v>
      </c>
      <c r="G469" s="43">
        <f>COUNTIF(W482:W509,G464)</f>
        <v>5</v>
      </c>
      <c r="H469" s="66">
        <f t="shared" si="28"/>
        <v>20</v>
      </c>
      <c r="I469" s="74"/>
      <c r="J469" s="65"/>
      <c r="K469" s="351" t="s">
        <v>814</v>
      </c>
      <c r="L469" s="42">
        <f>+SUM(L465:L468)</f>
        <v>8.0518000000000001</v>
      </c>
      <c r="M469" s="65"/>
      <c r="O469" s="623" t="s">
        <v>814</v>
      </c>
      <c r="P469" s="624"/>
      <c r="Q469" s="42">
        <f>+SUM(Q465:Q468)</f>
        <v>8.0518000000000001</v>
      </c>
      <c r="S469" s="623" t="s">
        <v>814</v>
      </c>
      <c r="T469" s="624"/>
      <c r="U469" s="42">
        <f>+SUM(U465:U468)</f>
        <v>8.0517999999999983</v>
      </c>
      <c r="AC469" s="215"/>
      <c r="AD469" s="215"/>
    </row>
    <row r="470" spans="1:55" s="18" customFormat="1" ht="25.5" customHeight="1" x14ac:dyDescent="0.35">
      <c r="A470" s="39" t="s">
        <v>1492</v>
      </c>
      <c r="B470" s="38" t="s">
        <v>1494</v>
      </c>
      <c r="C470" s="25">
        <v>33</v>
      </c>
      <c r="D470" s="25">
        <v>33</v>
      </c>
      <c r="E470" s="25">
        <f>COUNTIF(G482:G509,B470)</f>
        <v>7</v>
      </c>
      <c r="F470" s="43">
        <f>COUNT(BJ483:BJ508)</f>
        <v>6</v>
      </c>
      <c r="G470" s="43">
        <f>COUNTIF(W482:W509,"WIP-Pile")</f>
        <v>1</v>
      </c>
      <c r="H470" s="66">
        <f t="shared" si="28"/>
        <v>1</v>
      </c>
      <c r="I470" s="74"/>
      <c r="J470" s="65"/>
      <c r="K470" s="65"/>
      <c r="L470" s="65"/>
      <c r="M470" s="65"/>
      <c r="O470" s="284"/>
      <c r="P470" s="284"/>
      <c r="Q470" s="76"/>
      <c r="AC470" s="215"/>
      <c r="AD470" s="215"/>
    </row>
    <row r="471" spans="1:55" s="18" customFormat="1" ht="25.5" customHeight="1" x14ac:dyDescent="0.35">
      <c r="A471" s="39" t="s">
        <v>1493</v>
      </c>
      <c r="B471" s="38" t="s">
        <v>1495</v>
      </c>
      <c r="C471" s="25">
        <v>33</v>
      </c>
      <c r="D471" s="25">
        <v>33</v>
      </c>
      <c r="E471" s="25">
        <f>E470</f>
        <v>7</v>
      </c>
      <c r="F471" s="43">
        <f>COUNTIFS(G482:G509,B470,V482:V509,F464)</f>
        <v>4</v>
      </c>
      <c r="G471" s="43">
        <f>COUNTIF(V482:V509,G464)</f>
        <v>1</v>
      </c>
      <c r="H471" s="66">
        <f t="shared" si="28"/>
        <v>3</v>
      </c>
      <c r="I471" s="74"/>
      <c r="J471" s="65"/>
      <c r="K471" s="65"/>
      <c r="L471" s="65"/>
      <c r="M471" s="65"/>
      <c r="O471" s="284"/>
      <c r="P471" s="284"/>
      <c r="Q471" s="76"/>
      <c r="AC471" s="215"/>
      <c r="AD471" s="215"/>
    </row>
    <row r="472" spans="1:55" s="18" customFormat="1" ht="25.5" customHeight="1" x14ac:dyDescent="0.35">
      <c r="A472" s="39">
        <v>7</v>
      </c>
      <c r="B472" s="25" t="s">
        <v>601</v>
      </c>
      <c r="C472" s="25">
        <v>43</v>
      </c>
      <c r="D472" s="25">
        <v>43</v>
      </c>
      <c r="E472" s="25">
        <f>+COUNTA(C483:C510)</f>
        <v>27</v>
      </c>
      <c r="F472" s="43">
        <f>COUNTIF(AA482:AA509,F464)</f>
        <v>0</v>
      </c>
      <c r="G472" s="43">
        <f>COUNTIF(AA482:AA509,G464)</f>
        <v>0</v>
      </c>
      <c r="H472" s="66">
        <f t="shared" si="28"/>
        <v>27</v>
      </c>
      <c r="I472" s="74"/>
      <c r="J472" s="65"/>
      <c r="K472" s="65"/>
      <c r="L472" s="65"/>
      <c r="M472" s="65"/>
      <c r="AC472" s="215"/>
      <c r="AD472" s="215"/>
    </row>
    <row r="473" spans="1:55" s="18" customFormat="1" ht="25.5" customHeight="1" x14ac:dyDescent="0.35">
      <c r="A473" s="39">
        <v>8</v>
      </c>
      <c r="B473" s="25" t="s">
        <v>22</v>
      </c>
      <c r="C473" s="25">
        <v>43</v>
      </c>
      <c r="D473" s="25">
        <v>43</v>
      </c>
      <c r="E473" s="25">
        <f>+COUNTA(C483:C510)</f>
        <v>27</v>
      </c>
      <c r="F473" s="43">
        <f>COUNTIF(AE482:AE509,F464)</f>
        <v>0</v>
      </c>
      <c r="G473" s="43">
        <f>COUNTIF(AE482:AE509,G464)</f>
        <v>0</v>
      </c>
      <c r="H473" s="66">
        <f t="shared" si="28"/>
        <v>27</v>
      </c>
      <c r="I473" s="74"/>
      <c r="J473" s="65"/>
      <c r="K473" s="65"/>
      <c r="L473" s="65"/>
      <c r="M473" s="65"/>
      <c r="R473" s="211"/>
      <c r="AC473" s="215"/>
      <c r="AD473" s="215"/>
    </row>
    <row r="474" spans="1:55" s="18" customFormat="1" ht="25.5" customHeight="1" x14ac:dyDescent="0.35">
      <c r="A474" s="39">
        <v>9</v>
      </c>
      <c r="B474" s="25" t="s">
        <v>23</v>
      </c>
      <c r="C474" s="25">
        <v>43</v>
      </c>
      <c r="D474" s="25">
        <v>43</v>
      </c>
      <c r="E474" s="25">
        <f>+COUNTA(C483:C510)</f>
        <v>27</v>
      </c>
      <c r="F474" s="43">
        <f>COUNTIF(AI482:AI509,F464)</f>
        <v>0</v>
      </c>
      <c r="G474" s="43">
        <f>COUNTIF(AI482:AI509,G464)</f>
        <v>0</v>
      </c>
      <c r="H474" s="66">
        <f t="shared" si="28"/>
        <v>27</v>
      </c>
      <c r="I474" s="74"/>
      <c r="J474" s="65"/>
      <c r="K474" s="65"/>
      <c r="L474" s="65"/>
      <c r="M474" s="65"/>
      <c r="AC474" s="215"/>
      <c r="AD474" s="215"/>
    </row>
    <row r="475" spans="1:55" s="18" customFormat="1" ht="25.5" customHeight="1" x14ac:dyDescent="0.35">
      <c r="A475" s="39">
        <v>10</v>
      </c>
      <c r="B475" s="25" t="s">
        <v>24</v>
      </c>
      <c r="C475" s="25">
        <v>43</v>
      </c>
      <c r="D475" s="25">
        <v>43</v>
      </c>
      <c r="E475" s="25">
        <f>+COUNTA(C483:C510)</f>
        <v>27</v>
      </c>
      <c r="F475" s="43">
        <f>COUNTIF(AM482:AM509,F464)</f>
        <v>0</v>
      </c>
      <c r="G475" s="43">
        <f>COUNTIF(AM482:AM509,G464)</f>
        <v>0</v>
      </c>
      <c r="H475" s="66">
        <f t="shared" si="28"/>
        <v>27</v>
      </c>
      <c r="I475" s="74"/>
      <c r="J475" s="65"/>
      <c r="K475" s="65"/>
      <c r="L475" s="65"/>
      <c r="M475" s="65"/>
      <c r="AC475" s="215"/>
      <c r="AD475" s="215"/>
    </row>
    <row r="476" spans="1:55" s="18" customFormat="1" ht="25.5" customHeight="1" x14ac:dyDescent="0.35">
      <c r="A476" s="39">
        <v>11</v>
      </c>
      <c r="B476" s="25" t="s">
        <v>66</v>
      </c>
      <c r="C476" s="42">
        <v>13.6</v>
      </c>
      <c r="D476" s="42">
        <v>13.6</v>
      </c>
      <c r="E476" s="42">
        <f>E510</f>
        <v>8.0518000000000001</v>
      </c>
      <c r="F476" s="43">
        <f>SUMIF(AS482:AS509,F464,F482:F509)/1000</f>
        <v>0</v>
      </c>
      <c r="G476" s="43">
        <f>SUMIF(AS482:AS509,G464,F482:F509)/1000</f>
        <v>0</v>
      </c>
      <c r="H476" s="43">
        <f t="shared" si="28"/>
        <v>8.0518000000000001</v>
      </c>
      <c r="I476" s="204"/>
      <c r="J476" s="65"/>
      <c r="K476" s="65"/>
      <c r="L476" s="65"/>
      <c r="M476" s="65"/>
      <c r="AC476" s="215"/>
      <c r="AD476" s="215"/>
    </row>
    <row r="477" spans="1:55" s="18" customFormat="1" ht="25.5" customHeight="1" x14ac:dyDescent="0.35">
      <c r="A477" s="39">
        <v>12</v>
      </c>
      <c r="B477" s="25" t="s">
        <v>29</v>
      </c>
      <c r="C477" s="42">
        <v>13.6</v>
      </c>
      <c r="D477" s="42">
        <v>13.6</v>
      </c>
      <c r="E477" s="42">
        <f>E510</f>
        <v>8.0518000000000001</v>
      </c>
      <c r="F477" s="43">
        <f>SUMIF(AS482:AS509,F464,F482:F509)/1000</f>
        <v>0</v>
      </c>
      <c r="G477" s="43">
        <f>SUMIF(AS482:AS509,G464,F482:F509)/1000</f>
        <v>0</v>
      </c>
      <c r="H477" s="43">
        <f t="shared" si="28"/>
        <v>8.0518000000000001</v>
      </c>
      <c r="I477" s="204"/>
      <c r="J477" s="65"/>
      <c r="K477" s="65"/>
      <c r="L477" s="65"/>
      <c r="M477" s="65"/>
      <c r="AC477" s="215"/>
      <c r="AD477" s="215"/>
    </row>
    <row r="478" spans="1:55" s="18" customFormat="1" ht="25.5" customHeight="1" x14ac:dyDescent="0.35">
      <c r="A478" s="39">
        <v>13</v>
      </c>
      <c r="B478" s="25" t="s">
        <v>26</v>
      </c>
      <c r="C478" s="42">
        <v>13.6</v>
      </c>
      <c r="D478" s="42">
        <v>13.6</v>
      </c>
      <c r="E478" s="42">
        <f>E510</f>
        <v>8.0518000000000001</v>
      </c>
      <c r="F478" s="43">
        <f>SUMIF(AZ482:AZ509,F464,F482:F509)/1000</f>
        <v>0</v>
      </c>
      <c r="G478" s="43">
        <f>SUMIF(AZ482:AZ509,G464,F482:F509)/1000</f>
        <v>0</v>
      </c>
      <c r="H478" s="43">
        <f t="shared" si="28"/>
        <v>8.0518000000000001</v>
      </c>
      <c r="I478" s="204"/>
      <c r="J478" s="65"/>
      <c r="K478" s="65"/>
      <c r="L478" s="65"/>
      <c r="M478" s="65"/>
      <c r="AC478" s="215"/>
      <c r="AD478" s="215"/>
    </row>
    <row r="479" spans="1:55" ht="30" customHeight="1" x14ac:dyDescent="0.3">
      <c r="H479" s="88"/>
      <c r="I479" s="352"/>
      <c r="J479" s="86"/>
      <c r="K479" s="87"/>
      <c r="L479" s="86"/>
      <c r="M479" s="87"/>
      <c r="N479" s="86"/>
      <c r="O479" s="87"/>
      <c r="P479" s="86"/>
      <c r="Q479" s="87"/>
      <c r="R479" s="86"/>
      <c r="S479" s="87"/>
      <c r="T479" s="86"/>
      <c r="U479" s="87"/>
      <c r="V479" s="86"/>
      <c r="W479" s="87"/>
      <c r="X479" s="86"/>
      <c r="Y479" s="87"/>
      <c r="Z479" s="86"/>
      <c r="AA479" s="87"/>
      <c r="AB479" s="86"/>
      <c r="AC479" s="88"/>
      <c r="AD479" s="88"/>
      <c r="AE479" s="87"/>
      <c r="AF479" s="86"/>
      <c r="AG479" s="87"/>
    </row>
    <row r="480" spans="1:55" ht="30" customHeight="1" x14ac:dyDescent="0.3">
      <c r="A480" s="614" t="s">
        <v>123</v>
      </c>
      <c r="B480" s="606" t="s">
        <v>124</v>
      </c>
      <c r="C480" s="606" t="s">
        <v>681</v>
      </c>
      <c r="D480" s="606" t="s">
        <v>125</v>
      </c>
      <c r="E480" s="606" t="s">
        <v>1122</v>
      </c>
      <c r="F480" s="606" t="s">
        <v>1123</v>
      </c>
      <c r="G480" s="606" t="s">
        <v>65</v>
      </c>
      <c r="H480" s="606" t="s">
        <v>604</v>
      </c>
      <c r="I480" s="606" t="s">
        <v>656</v>
      </c>
      <c r="J480" s="618" t="s">
        <v>17</v>
      </c>
      <c r="K480" s="617"/>
      <c r="L480" s="619"/>
      <c r="M480" s="620" t="s">
        <v>136</v>
      </c>
      <c r="N480" s="621"/>
      <c r="O480" s="622"/>
      <c r="P480" s="620" t="s">
        <v>137</v>
      </c>
      <c r="Q480" s="621"/>
      <c r="R480" s="621"/>
      <c r="S480" s="616" t="s">
        <v>138</v>
      </c>
      <c r="T480" s="616"/>
      <c r="U480" s="616"/>
      <c r="V480" s="519" t="s">
        <v>1497</v>
      </c>
      <c r="W480" s="611" t="s">
        <v>18</v>
      </c>
      <c r="X480" s="612"/>
      <c r="Y480" s="612"/>
      <c r="Z480" s="613"/>
      <c r="AA480" s="603" t="s">
        <v>21</v>
      </c>
      <c r="AB480" s="604"/>
      <c r="AC480" s="604"/>
      <c r="AD480" s="605"/>
      <c r="AE480" s="603" t="s">
        <v>22</v>
      </c>
      <c r="AF480" s="604"/>
      <c r="AG480" s="604"/>
      <c r="AH480" s="605"/>
      <c r="AI480" s="603" t="s">
        <v>54</v>
      </c>
      <c r="AJ480" s="604"/>
      <c r="AK480" s="604"/>
      <c r="AL480" s="605"/>
      <c r="AM480" s="603" t="s">
        <v>24</v>
      </c>
      <c r="AN480" s="604"/>
      <c r="AO480" s="604"/>
      <c r="AP480" s="605"/>
      <c r="AQ480" s="610" t="s">
        <v>25</v>
      </c>
      <c r="AR480" s="610"/>
      <c r="AS480" s="610"/>
      <c r="AT480" s="610"/>
      <c r="AU480" s="610"/>
      <c r="AV480" s="610"/>
      <c r="AW480" s="610"/>
      <c r="AX480" s="610"/>
      <c r="AY480" s="610"/>
      <c r="AZ480" s="603" t="s">
        <v>139</v>
      </c>
      <c r="BA480" s="604"/>
      <c r="BB480" s="604"/>
      <c r="BC480" s="605"/>
    </row>
    <row r="481" spans="1:63" ht="60" x14ac:dyDescent="0.3">
      <c r="A481" s="615"/>
      <c r="B481" s="607"/>
      <c r="C481" s="607"/>
      <c r="D481" s="607"/>
      <c r="E481" s="607"/>
      <c r="F481" s="607"/>
      <c r="G481" s="607"/>
      <c r="H481" s="607"/>
      <c r="I481" s="607"/>
      <c r="J481" s="69" t="s">
        <v>171</v>
      </c>
      <c r="K481" s="68" t="s">
        <v>176</v>
      </c>
      <c r="L481" s="68" t="s">
        <v>195</v>
      </c>
      <c r="M481" s="68" t="s">
        <v>176</v>
      </c>
      <c r="N481" s="68" t="s">
        <v>177</v>
      </c>
      <c r="O481" s="68" t="s">
        <v>195</v>
      </c>
      <c r="P481" s="68" t="s">
        <v>176</v>
      </c>
      <c r="Q481" s="68" t="s">
        <v>177</v>
      </c>
      <c r="R481" s="77" t="s">
        <v>195</v>
      </c>
      <c r="S481" s="69" t="s">
        <v>176</v>
      </c>
      <c r="T481" s="69" t="s">
        <v>177</v>
      </c>
      <c r="U481" s="69" t="s">
        <v>195</v>
      </c>
      <c r="V481" s="69" t="s">
        <v>1495</v>
      </c>
      <c r="W481" s="44" t="s">
        <v>146</v>
      </c>
      <c r="X481" s="44" t="s">
        <v>135</v>
      </c>
      <c r="Y481" s="44" t="s">
        <v>133</v>
      </c>
      <c r="Z481" s="44" t="s">
        <v>134</v>
      </c>
      <c r="AA481" s="44" t="s">
        <v>668</v>
      </c>
      <c r="AB481" s="44" t="s">
        <v>135</v>
      </c>
      <c r="AC481" s="216" t="s">
        <v>133</v>
      </c>
      <c r="AD481" s="216" t="s">
        <v>134</v>
      </c>
      <c r="AE481" s="44" t="s">
        <v>146</v>
      </c>
      <c r="AF481" s="44" t="s">
        <v>135</v>
      </c>
      <c r="AG481" s="44" t="s">
        <v>133</v>
      </c>
      <c r="AH481" s="44" t="s">
        <v>134</v>
      </c>
      <c r="AI481" s="44" t="s">
        <v>146</v>
      </c>
      <c r="AJ481" s="44" t="s">
        <v>135</v>
      </c>
      <c r="AK481" s="44" t="s">
        <v>133</v>
      </c>
      <c r="AL481" s="44" t="s">
        <v>134</v>
      </c>
      <c r="AM481" s="44" t="s">
        <v>146</v>
      </c>
      <c r="AN481" s="44" t="s">
        <v>135</v>
      </c>
      <c r="AO481" s="44" t="s">
        <v>133</v>
      </c>
      <c r="AP481" s="44" t="s">
        <v>134</v>
      </c>
      <c r="AQ481" s="44" t="s">
        <v>135</v>
      </c>
      <c r="AR481" s="44" t="s">
        <v>144</v>
      </c>
      <c r="AS481" s="44" t="s">
        <v>178</v>
      </c>
      <c r="AT481" s="44" t="s">
        <v>140</v>
      </c>
      <c r="AU481" s="44" t="s">
        <v>141</v>
      </c>
      <c r="AV481" s="44" t="s">
        <v>179</v>
      </c>
      <c r="AW481" s="44" t="s">
        <v>142</v>
      </c>
      <c r="AX481" s="44" t="s">
        <v>143</v>
      </c>
      <c r="AY481" s="44" t="s">
        <v>145</v>
      </c>
      <c r="AZ481" s="44" t="s">
        <v>180</v>
      </c>
      <c r="BA481" s="44" t="s">
        <v>135</v>
      </c>
      <c r="BB481" s="44" t="s">
        <v>133</v>
      </c>
      <c r="BC481" s="44" t="s">
        <v>134</v>
      </c>
      <c r="BI481" s="44" t="s">
        <v>1494</v>
      </c>
      <c r="BJ481" s="44" t="s">
        <v>713</v>
      </c>
      <c r="BK481" s="44" t="s">
        <v>1477</v>
      </c>
    </row>
    <row r="482" spans="1:63" s="12" customFormat="1" ht="17.5" x14ac:dyDescent="0.35">
      <c r="A482" s="347">
        <v>0</v>
      </c>
      <c r="B482" s="30" t="s">
        <v>1411</v>
      </c>
      <c r="C482" s="30" t="s">
        <v>875</v>
      </c>
      <c r="D482" s="56" t="s">
        <v>818</v>
      </c>
      <c r="E482" s="97">
        <v>156.19999999999999</v>
      </c>
      <c r="F482" s="97">
        <v>156.19999999999999</v>
      </c>
      <c r="G482" s="26" t="str">
        <f>IFERROR(INDEX('WIP-FDN'!$D$286:$D$315,MATCH(B482, 'WIP-FDN'!$B$286:$B$315,0)),"")</f>
        <v/>
      </c>
      <c r="H482" s="30"/>
      <c r="I482" s="348"/>
      <c r="J482" s="30"/>
      <c r="K482" s="30"/>
      <c r="L482" s="30"/>
      <c r="M482" s="26" t="s">
        <v>53</v>
      </c>
      <c r="N482" s="27" t="s">
        <v>172</v>
      </c>
      <c r="O482" s="94" t="s">
        <v>1109</v>
      </c>
      <c r="P482" s="26" t="s">
        <v>53</v>
      </c>
      <c r="Q482" s="27" t="s">
        <v>172</v>
      </c>
      <c r="R482" s="94" t="s">
        <v>1109</v>
      </c>
      <c r="S482" s="26" t="s">
        <v>53</v>
      </c>
      <c r="T482" s="27" t="s">
        <v>1110</v>
      </c>
      <c r="U482" s="94">
        <v>46028</v>
      </c>
      <c r="V482" s="325"/>
      <c r="W482" s="29" t="str">
        <f t="array" ref="W482">IF((Y482&lt;&gt;"")*(Z482=""), "WIP", IF((Y482&lt;&gt;"")*(Z482&lt;&gt;""), "Completed", ""))</f>
        <v/>
      </c>
      <c r="X482" s="9" t="str" cm="1">
        <f t="array" ref="X482">IFERROR(INDEX('WIP-FDN'!$E$286:$E$315, MATCH(1, ('WIP-FDN'!$B$286:$B$315='Master Sheet '!B482)*1, 0)), "")</f>
        <v/>
      </c>
      <c r="Y482" s="81" t="str" cm="1">
        <f t="array" ref="Y482">IFERROR(IF(INDEX('WIP-FDN'!$G$286:$G$315, MATCH(1, ('WIP-FDN'!$B$286:$B$315=B482)*1, 0)) = "", "", INDEX('WIP-FDN'!$G$286:$G$315, MATCH(1, ('WIP-FDN'!$B$286:$B$315=B482)*1, 0))), "")</f>
        <v/>
      </c>
      <c r="Z482" s="81" t="str" cm="1">
        <f t="array" ref="Z482">IFERROR(IF(INDEX('WIP-FDN'!$J$286:$J$315, MATCH(1, ('WIP-FDN'!$B$286:$B$315=B482)*1, 0)) = "", "", INDEX('WIP-FDN'!$J$286:$J$315, MATCH(1, ('WIP-FDN'!$B$286:$B$315=B482)*1, 0))), "")</f>
        <v/>
      </c>
      <c r="AA482" s="29" t="str">
        <f t="array" ref="AA482">IF((AC482&lt;&gt;"")*(AD482=""), "WIP", IF((AC482&lt;&gt;"")*(AD482&lt;&gt;""), "Completed", ""))</f>
        <v/>
      </c>
      <c r="AB482" s="9" t="str" cm="1">
        <f t="array" ref="AB482">IFERROR(INDEX('WIP-FDN'!$N$286:$N$315, MATCH(1, ('WIP-FDN'!$B$286:$B$315='Master Sheet '!B482)*1, 0)), "")</f>
        <v/>
      </c>
      <c r="AC482" s="81" t="str" cm="1">
        <f t="array" ref="AC482">IFERROR(IF(INDEX('WIP-FDN'!$L$286:$L$315, MATCH(1, ('WIP-FDN'!$B$286:$B$315=B482)*1, 0)) = "", "", INDEX('WIP-FDN'!$L$286:$L$315, MATCH(1, ('WIP-FDN'!$B$286:$B$315=B482)*1, 0))), "")</f>
        <v/>
      </c>
      <c r="AD482" s="81" t="str" cm="1">
        <f t="array" ref="AD482">IFERROR(IF(INDEX('WIP-FDN'!$M$286:$M$315, MATCH(1, ('WIP-FDN'!$B$286:$B$315=B482)*1, 0)) = "", "", INDEX('WIP-FDN'!$M$286:$M$315, MATCH(1, ('WIP-FDN'!$B$286:$B$315=B482)*1, 0))), "")</f>
        <v/>
      </c>
      <c r="AE482" s="9" t="str">
        <f>IF(AND(AG482&lt;&gt;"", AH482=""), "WIP", IF(AND(AG482&lt;&gt;"", AH482&lt;&gt;""), "Completed", ""))</f>
        <v/>
      </c>
      <c r="AF482" s="9" t="str">
        <f>IFERROR(INDEX('WIP-ERC'!$E$8:$E$275,MATCH(B482, 'WIP-ERC'!$B$8:$B$275,0)),"")</f>
        <v/>
      </c>
      <c r="AG482" s="81" t="str">
        <f>IFERROR(IF(INDEX('WIP-ERC'!$G$8:$G$275,MATCH(B482,'WIP-ERC'!$B$8:$B$275,0))="","",(INDEX('WIP-ERC'!$G$8:$G$275,MATCH(B482,'WIP-ERC'!$B$8:$B$275,0)))),"")</f>
        <v/>
      </c>
      <c r="AH482" s="81" t="str">
        <f>IFERROR(IF(INDEX('WIP-ERC'!$H$8:$H$275,MATCH(B482,'WIP-ERC'!$B$8:$B$275,0))="","",(INDEX('WIP-ERC'!$H$8:$H$275,MATCH(B482,'WIP-ERC'!$B$8:$B$275,0)))),"")</f>
        <v/>
      </c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350" t="str">
        <f t="shared" ref="BD482:BD509" si="29">IF((H482="")+(ISBLANK(H482)), C482, C482 &amp; "_" &amp; H482 &amp; "RC")</f>
        <v>B(00-15)+00</v>
      </c>
      <c r="BE482" s="334"/>
      <c r="BF482" s="334"/>
      <c r="BG482" s="334"/>
      <c r="BI482" s="9" t="str">
        <f>IFERROR(INDEX('WIP-FDN'!$D$286:$D$315,MATCH(B482, 'WIP-FDN'!$B$286:$B$315,0)),"")</f>
        <v/>
      </c>
      <c r="BJ482" s="325"/>
      <c r="BK482" s="21"/>
    </row>
    <row r="483" spans="1:63" s="121" customFormat="1" ht="17.5" x14ac:dyDescent="0.35">
      <c r="A483" s="113">
        <f>A482+1</f>
        <v>1</v>
      </c>
      <c r="B483" s="122" t="s">
        <v>819</v>
      </c>
      <c r="C483" s="122" t="s">
        <v>820</v>
      </c>
      <c r="D483" s="114" t="s">
        <v>1413</v>
      </c>
      <c r="E483" s="123">
        <v>130.19999999999999</v>
      </c>
      <c r="F483" s="123">
        <v>130.19999999999999</v>
      </c>
      <c r="G483" s="116" t="str">
        <f>IFERROR(INDEX('WIP-FDN'!$D$286:$D$315,MATCH(B483, 'WIP-FDN'!$B$286:$B$315,0)),"")</f>
        <v>Pile</v>
      </c>
      <c r="H483" s="122"/>
      <c r="I483" s="306"/>
      <c r="J483" s="122"/>
      <c r="K483" s="122"/>
      <c r="L483" s="122"/>
      <c r="M483" s="116" t="s">
        <v>53</v>
      </c>
      <c r="N483" s="115" t="s">
        <v>172</v>
      </c>
      <c r="O483" s="119" t="s">
        <v>1109</v>
      </c>
      <c r="P483" s="116" t="s">
        <v>53</v>
      </c>
      <c r="Q483" s="115" t="s">
        <v>172</v>
      </c>
      <c r="R483" s="119" t="s">
        <v>1109</v>
      </c>
      <c r="S483" s="116" t="s">
        <v>53</v>
      </c>
      <c r="T483" s="115" t="s">
        <v>1110</v>
      </c>
      <c r="U483" s="119">
        <v>46028</v>
      </c>
      <c r="V483" s="115" cm="1">
        <f t="array" ref="V483">INDEX('WIP-FDN'!$I$286:$I$315, MATCH(1, ('WIP-FDN'!$B$286:$B$315='Master Sheet '!B483)*1, 0))</f>
        <v>0</v>
      </c>
      <c r="W483" s="117" t="str">
        <f>IF((Y483&lt;&gt;"")*(BJ483=""), "WIP-Pile", IF((Y483&lt;&gt;"")*(BJ483&lt;&gt;""), "Completed-Pile", ""))</f>
        <v>WIP-Pile</v>
      </c>
      <c r="X483" s="117" t="str" cm="1">
        <f t="array" ref="X483">IFERROR(INDEX('WIP-FDN'!$E$286:$E$315, MATCH(1, ('WIP-FDN'!$B$286:$B$315='Master Sheet '!B483)*1, 0)), "")</f>
        <v>Everest Group</v>
      </c>
      <c r="Y483" s="118" cm="1">
        <f t="array" ref="Y483">IFERROR(IF(INDEX('WIP-FDN'!$G$286:$G$315, MATCH(1, ('WIP-FDN'!$B$286:$B$315=B483)*1, 0)) = "", "", INDEX('WIP-FDN'!$G$286:$G$315, MATCH(1, ('WIP-FDN'!$B$286:$B$315=B483)*1, 0))), "")</f>
        <v>46122</v>
      </c>
      <c r="Z483" s="118" t="str" cm="1">
        <f t="array" ref="Z483">IFERROR(IF(INDEX('WIP-FDN'!$J$286:$J$315, MATCH(1, ('WIP-FDN'!$B$286:$B$315=B483)*1, 0)) = "", "", INDEX('WIP-FDN'!$J$286:$J$315, MATCH(1, ('WIP-FDN'!$B$286:$B$315=B483)*1, 0))), "")</f>
        <v/>
      </c>
      <c r="AA483" s="117" t="str">
        <f t="array" ref="AA483">IF((AC483&lt;&gt;"")*(AD483=""), "WIP", IF((AC483&lt;&gt;"")*(AD483&lt;&gt;""), "Completed", ""))</f>
        <v/>
      </c>
      <c r="AB483" s="117" cm="1">
        <f t="array" ref="AB483">IFERROR(INDEX('WIP-FDN'!$N$286:$N$315, MATCH(1, ('WIP-FDN'!$B$286:$B$315='Master Sheet '!B483)*1, 0)), "")</f>
        <v>0</v>
      </c>
      <c r="AC483" s="118" t="str" cm="1">
        <f t="array" ref="AC483">IFERROR(IF(INDEX('WIP-FDN'!$L$286:$L$315, MATCH(1, ('WIP-FDN'!$B$286:$B$315=B483)*1, 0)) = "", "", INDEX('WIP-FDN'!$L$286:$L$315, MATCH(1, ('WIP-FDN'!$B$286:$B$315=B483)*1, 0))), "")</f>
        <v/>
      </c>
      <c r="AD483" s="118" t="str" cm="1">
        <f t="array" ref="AD483">IFERROR(IF(INDEX('WIP-FDN'!$M$286:$M$315, MATCH(1, ('WIP-FDN'!$B$286:$B$315=B483)*1, 0)) = "", "", INDEX('WIP-FDN'!$M$286:$M$315, MATCH(1, ('WIP-FDN'!$B$286:$B$315=B483)*1, 0))), "")</f>
        <v/>
      </c>
      <c r="AE483" s="117"/>
      <c r="AF483" s="117"/>
      <c r="AG483" s="118"/>
      <c r="AH483" s="118"/>
      <c r="AI483" s="120"/>
      <c r="AJ483" s="120"/>
      <c r="AK483" s="120"/>
      <c r="AL483" s="120"/>
      <c r="AM483" s="120"/>
      <c r="AN483" s="120"/>
      <c r="AO483" s="120"/>
      <c r="AP483" s="120"/>
      <c r="AQ483" s="120"/>
      <c r="AR483" s="120"/>
      <c r="AS483" s="120"/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283" t="str">
        <f t="shared" si="29"/>
        <v>D(45-60)+00</v>
      </c>
      <c r="BE483" s="533"/>
      <c r="BF483" s="533"/>
      <c r="BG483" s="533"/>
      <c r="BI483" s="117" t="str">
        <f>IFERROR(INDEX('WIP-FDN'!$D$286:$D$315,MATCH(B483, 'WIP-FDN'!$B$286:$B$315,0)),"")</f>
        <v>Pile</v>
      </c>
      <c r="BJ483" s="119" t="str" cm="1">
        <f t="array" ref="BJ483:BJ509">IF('WIP-FDN'!D286:D312="Pile", IF(ISBLANK('WIP-FDN'!H286:H312), "", 'WIP-FDN'!H286:H312), "")</f>
        <v/>
      </c>
      <c r="BK483" s="119" t="str" cm="1">
        <f t="array" ref="BK483:BK509">IF('WIP-FDN'!D286:D312="Pile", IF(ISBLANK('WIP-FDN'!J286:J312), "", 'WIP-FDN'!J286:J312), "")</f>
        <v/>
      </c>
    </row>
    <row r="484" spans="1:63" s="12" customFormat="1" ht="17.5" x14ac:dyDescent="0.35">
      <c r="A484" s="347">
        <f t="shared" ref="A484:A509" si="30">A483+1</f>
        <v>2</v>
      </c>
      <c r="B484" s="30" t="s">
        <v>824</v>
      </c>
      <c r="C484" s="30" t="s">
        <v>833</v>
      </c>
      <c r="D484" s="56" t="s">
        <v>1414</v>
      </c>
      <c r="E484" s="97">
        <v>245.5</v>
      </c>
      <c r="F484" s="97">
        <v>245.5</v>
      </c>
      <c r="G484" s="26">
        <f>IFERROR(INDEX('WIP-FDN'!$D$286:$D$315,MATCH(B484, 'WIP-FDN'!$B$286:$B$315,0)),"")</f>
        <v>0</v>
      </c>
      <c r="H484" s="30"/>
      <c r="I484" s="348"/>
      <c r="J484" s="30"/>
      <c r="K484" s="30"/>
      <c r="L484" s="30"/>
      <c r="M484" s="26" t="s">
        <v>53</v>
      </c>
      <c r="N484" s="27" t="s">
        <v>172</v>
      </c>
      <c r="O484" s="94" t="s">
        <v>1109</v>
      </c>
      <c r="P484" s="26" t="s">
        <v>53</v>
      </c>
      <c r="Q484" s="27" t="s">
        <v>172</v>
      </c>
      <c r="R484" s="94" t="s">
        <v>1109</v>
      </c>
      <c r="S484" s="26" t="s">
        <v>53</v>
      </c>
      <c r="T484" s="27" t="s">
        <v>172</v>
      </c>
      <c r="U484" s="94">
        <v>46028</v>
      </c>
      <c r="V484" s="325" cm="1">
        <f t="array" ref="V484">INDEX('WIP-FDN'!$I$286:$I$315, MATCH(1, ('WIP-FDN'!$B$286:$B$315='Master Sheet '!B484)*1, 0))</f>
        <v>0</v>
      </c>
      <c r="W484" s="29" t="str">
        <f t="array" ref="W484">IF((Y484&lt;&gt;"")*(Z484=""), "WIP", IF((Y484&lt;&gt;"")*(Z484&lt;&gt;""), "Completed", ""))</f>
        <v/>
      </c>
      <c r="X484" s="9" cm="1">
        <f t="array" ref="X484">IFERROR(INDEX('WIP-FDN'!$E$286:$E$315, MATCH(1, ('WIP-FDN'!$B$286:$B$315='Master Sheet '!B484)*1, 0)), "")</f>
        <v>0</v>
      </c>
      <c r="Y484" s="81" t="str" cm="1">
        <f t="array" ref="Y484">IFERROR(IF(INDEX('WIP-FDN'!$G$286:$G$315, MATCH(1, ('WIP-FDN'!$B$286:$B$315=B484)*1, 0)) = "", "", INDEX('WIP-FDN'!$G$286:$G$315, MATCH(1, ('WIP-FDN'!$B$286:$B$315=B484)*1, 0))), "")</f>
        <v/>
      </c>
      <c r="Z484" s="81" t="str" cm="1">
        <f t="array" ref="Z484">IFERROR(IF(INDEX('WIP-FDN'!$J$286:$J$315, MATCH(1, ('WIP-FDN'!$B$286:$B$315=B484)*1, 0)) = "", "", INDEX('WIP-FDN'!$J$286:$J$315, MATCH(1, ('WIP-FDN'!$B$286:$B$315=B484)*1, 0))), "")</f>
        <v/>
      </c>
      <c r="AA484" s="29" t="str">
        <f t="array" ref="AA484">IF((AC484&lt;&gt;"")*(AD484=""), "WIP", IF((AC484&lt;&gt;"")*(AD484&lt;&gt;""), "Completed", ""))</f>
        <v/>
      </c>
      <c r="AB484" s="9" cm="1">
        <f t="array" ref="AB484">IFERROR(INDEX('WIP-FDN'!$N$286:$N$315, MATCH(1, ('WIP-FDN'!$B$286:$B$315='Master Sheet '!B484)*1, 0)), "")</f>
        <v>0</v>
      </c>
      <c r="AC484" s="81" t="str" cm="1">
        <f t="array" ref="AC484">IFERROR(IF(INDEX('WIP-FDN'!$L$286:$L$315, MATCH(1, ('WIP-FDN'!$B$286:$B$315=B484)*1, 0)) = "", "", INDEX('WIP-FDN'!$L$286:$L$315, MATCH(1, ('WIP-FDN'!$B$286:$B$315=B484)*1, 0))), "")</f>
        <v/>
      </c>
      <c r="AD484" s="81" t="str" cm="1">
        <f t="array" ref="AD484">IFERROR(IF(INDEX('WIP-FDN'!$M$286:$M$315, MATCH(1, ('WIP-FDN'!$B$286:$B$315=B484)*1, 0)) = "", "", INDEX('WIP-FDN'!$M$286:$M$315, MATCH(1, ('WIP-FDN'!$B$286:$B$315=B484)*1, 0))), "")</f>
        <v/>
      </c>
      <c r="AE484" s="9"/>
      <c r="AF484" s="9"/>
      <c r="AG484" s="81"/>
      <c r="AH484" s="81"/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350" t="str">
        <f t="shared" si="29"/>
        <v>D(30-45)+00</v>
      </c>
      <c r="BE484" s="334"/>
      <c r="BF484" s="334"/>
      <c r="BG484" s="334"/>
      <c r="BI484" s="9">
        <f>IFERROR(INDEX('WIP-FDN'!$D$286:$D$315,MATCH(B484, 'WIP-FDN'!$B$286:$B$315,0)),"")</f>
        <v>0</v>
      </c>
      <c r="BJ484" s="84" t="str">
        <v/>
      </c>
      <c r="BK484" s="84" t="str">
        <v/>
      </c>
    </row>
    <row r="485" spans="1:63" s="12" customFormat="1" ht="17.5" x14ac:dyDescent="0.35">
      <c r="A485" s="347">
        <f t="shared" si="30"/>
        <v>3</v>
      </c>
      <c r="B485" s="30" t="s">
        <v>826</v>
      </c>
      <c r="C485" s="30" t="s">
        <v>820</v>
      </c>
      <c r="D485" s="56" t="s">
        <v>1415</v>
      </c>
      <c r="E485" s="97">
        <v>285.2</v>
      </c>
      <c r="F485" s="97">
        <v>285.2</v>
      </c>
      <c r="G485" s="26">
        <f>IFERROR(INDEX('WIP-FDN'!$D$286:$D$315,MATCH(B485, 'WIP-FDN'!$B$286:$B$315,0)),"")</f>
        <v>0</v>
      </c>
      <c r="H485" s="30"/>
      <c r="I485" s="348"/>
      <c r="J485" s="30"/>
      <c r="K485" s="30"/>
      <c r="L485" s="30"/>
      <c r="M485" s="26" t="s">
        <v>53</v>
      </c>
      <c r="N485" s="27" t="s">
        <v>172</v>
      </c>
      <c r="O485" s="94" t="s">
        <v>1109</v>
      </c>
      <c r="P485" s="26" t="s">
        <v>53</v>
      </c>
      <c r="Q485" s="27" t="s">
        <v>172</v>
      </c>
      <c r="R485" s="94" t="s">
        <v>1109</v>
      </c>
      <c r="S485" s="26" t="s">
        <v>53</v>
      </c>
      <c r="T485" s="27" t="s">
        <v>172</v>
      </c>
      <c r="U485" s="94">
        <v>46028</v>
      </c>
      <c r="V485" s="325" cm="1">
        <f t="array" ref="V485">INDEX('WIP-FDN'!$I$286:$I$315, MATCH(1, ('WIP-FDN'!$B$286:$B$315='Master Sheet '!B485)*1, 0))</f>
        <v>0</v>
      </c>
      <c r="W485" s="29" t="str">
        <f t="array" ref="W485">IF((Y485&lt;&gt;"")*(Z485=""), "WIP", IF((Y485&lt;&gt;"")*(Z485&lt;&gt;""), "Completed", ""))</f>
        <v/>
      </c>
      <c r="X485" s="9" cm="1">
        <f t="array" ref="X485">IFERROR(INDEX('WIP-FDN'!$E$286:$E$315, MATCH(1, ('WIP-FDN'!$B$286:$B$315='Master Sheet '!B485)*1, 0)), "")</f>
        <v>0</v>
      </c>
      <c r="Y485" s="81" t="str" cm="1">
        <f t="array" ref="Y485">IFERROR(IF(INDEX('WIP-FDN'!$G$286:$G$315, MATCH(1, ('WIP-FDN'!$B$286:$B$315=B485)*1, 0)) = "", "", INDEX('WIP-FDN'!$G$286:$G$315, MATCH(1, ('WIP-FDN'!$B$286:$B$315=B485)*1, 0))), "")</f>
        <v/>
      </c>
      <c r="Z485" s="81" t="str" cm="1">
        <f t="array" ref="Z485">IFERROR(IF(INDEX('WIP-FDN'!$J$286:$J$315, MATCH(1, ('WIP-FDN'!$B$286:$B$315=B485)*1, 0)) = "", "", INDEX('WIP-FDN'!$J$286:$J$315, MATCH(1, ('WIP-FDN'!$B$286:$B$315=B485)*1, 0))), "")</f>
        <v/>
      </c>
      <c r="AA485" s="29" t="str">
        <f t="array" ref="AA485">IF((AC485&lt;&gt;"")*(AD485=""), "WIP", IF((AC485&lt;&gt;"")*(AD485&lt;&gt;""), "Completed", ""))</f>
        <v/>
      </c>
      <c r="AB485" s="9" cm="1">
        <f t="array" ref="AB485">IFERROR(INDEX('WIP-FDN'!$N$286:$N$315, MATCH(1, ('WIP-FDN'!$B$286:$B$315='Master Sheet '!B485)*1, 0)), "")</f>
        <v>0</v>
      </c>
      <c r="AC485" s="81" t="str" cm="1">
        <f t="array" ref="AC485">IFERROR(IF(INDEX('WIP-FDN'!$L$286:$L$315, MATCH(1, ('WIP-FDN'!$B$286:$B$315=B485)*1, 0)) = "", "", INDEX('WIP-FDN'!$L$286:$L$315, MATCH(1, ('WIP-FDN'!$B$286:$B$315=B485)*1, 0))), "")</f>
        <v/>
      </c>
      <c r="AD485" s="81" t="str" cm="1">
        <f t="array" ref="AD485">IFERROR(IF(INDEX('WIP-FDN'!$M$286:$M$315, MATCH(1, ('WIP-FDN'!$B$286:$B$315=B485)*1, 0)) = "", "", INDEX('WIP-FDN'!$M$286:$M$315, MATCH(1, ('WIP-FDN'!$B$286:$B$315=B485)*1, 0))), "")</f>
        <v/>
      </c>
      <c r="AE485" s="9"/>
      <c r="AF485" s="9"/>
      <c r="AG485" s="81"/>
      <c r="AH485" s="81"/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350" t="str">
        <f t="shared" si="29"/>
        <v>D(45-60)+00</v>
      </c>
      <c r="BE485" s="334"/>
      <c r="BF485" s="334"/>
      <c r="BG485" s="334"/>
      <c r="BI485" s="9">
        <f>IFERROR(INDEX('WIP-FDN'!$D$286:$D$315,MATCH(B485, 'WIP-FDN'!$B$286:$B$315,0)),"")</f>
        <v>0</v>
      </c>
      <c r="BJ485" s="84" t="str">
        <v/>
      </c>
      <c r="BK485" s="84" t="str">
        <v/>
      </c>
    </row>
    <row r="486" spans="1:63" s="12" customFormat="1" ht="17.5" x14ac:dyDescent="0.35">
      <c r="A486" s="347">
        <f t="shared" si="30"/>
        <v>4</v>
      </c>
      <c r="B486" s="30" t="s">
        <v>828</v>
      </c>
      <c r="C486" s="30" t="s">
        <v>1008</v>
      </c>
      <c r="D486" s="56" t="s">
        <v>1416</v>
      </c>
      <c r="E486" s="97">
        <v>409.7</v>
      </c>
      <c r="F486" s="97">
        <v>409.7</v>
      </c>
      <c r="G486" s="26">
        <f>IFERROR(INDEX('WIP-FDN'!$D$286:$D$315,MATCH(B486, 'WIP-FDN'!$B$286:$B$315,0)),"")</f>
        <v>0</v>
      </c>
      <c r="H486" s="30">
        <v>1</v>
      </c>
      <c r="I486" s="348"/>
      <c r="J486" s="30"/>
      <c r="K486" s="30"/>
      <c r="L486" s="30"/>
      <c r="M486" s="26" t="s">
        <v>53</v>
      </c>
      <c r="N486" s="27" t="s">
        <v>172</v>
      </c>
      <c r="O486" s="94" t="s">
        <v>1109</v>
      </c>
      <c r="P486" s="26" t="s">
        <v>53</v>
      </c>
      <c r="Q486" s="27" t="s">
        <v>172</v>
      </c>
      <c r="R486" s="94" t="s">
        <v>1109</v>
      </c>
      <c r="S486" s="26" t="s">
        <v>53</v>
      </c>
      <c r="T486" s="27" t="s">
        <v>172</v>
      </c>
      <c r="U486" s="94">
        <v>46028</v>
      </c>
      <c r="V486" s="325" cm="1">
        <f t="array" ref="V486">INDEX('WIP-FDN'!$I$286:$I$315, MATCH(1, ('WIP-FDN'!$B$286:$B$315='Master Sheet '!B486)*1, 0))</f>
        <v>0</v>
      </c>
      <c r="W486" s="29" t="str">
        <f t="array" ref="W486">IF((Y486&lt;&gt;"")*(Z486=""), "WIP", IF((Y486&lt;&gt;"")*(Z486&lt;&gt;""), "Completed", ""))</f>
        <v/>
      </c>
      <c r="X486" s="9" cm="1">
        <f t="array" ref="X486">IFERROR(INDEX('WIP-FDN'!$E$286:$E$315, MATCH(1, ('WIP-FDN'!$B$286:$B$315='Master Sheet '!B486)*1, 0)), "")</f>
        <v>0</v>
      </c>
      <c r="Y486" s="81" t="str" cm="1">
        <f t="array" ref="Y486">IFERROR(IF(INDEX('WIP-FDN'!$G$286:$G$315, MATCH(1, ('WIP-FDN'!$B$286:$B$315=B486)*1, 0)) = "", "", INDEX('WIP-FDN'!$G$286:$G$315, MATCH(1, ('WIP-FDN'!$B$286:$B$315=B486)*1, 0))), "")</f>
        <v/>
      </c>
      <c r="Z486" s="81" t="str" cm="1">
        <f t="array" ref="Z486">IFERROR(IF(INDEX('WIP-FDN'!$J$286:$J$315, MATCH(1, ('WIP-FDN'!$B$286:$B$315=B486)*1, 0)) = "", "", INDEX('WIP-FDN'!$J$286:$J$315, MATCH(1, ('WIP-FDN'!$B$286:$B$315=B486)*1, 0))), "")</f>
        <v/>
      </c>
      <c r="AA486" s="29" t="str">
        <f t="array" ref="AA486">IF((AC486&lt;&gt;"")*(AD486=""), "WIP", IF((AC486&lt;&gt;"")*(AD486&lt;&gt;""), "Completed", ""))</f>
        <v/>
      </c>
      <c r="AB486" s="9" cm="1">
        <f t="array" ref="AB486">IFERROR(INDEX('WIP-FDN'!$N$286:$N$315, MATCH(1, ('WIP-FDN'!$B$286:$B$315='Master Sheet '!B486)*1, 0)), "")</f>
        <v>0</v>
      </c>
      <c r="AC486" s="81" t="str" cm="1">
        <f t="array" ref="AC486">IFERROR(IF(INDEX('WIP-FDN'!$L$286:$L$315, MATCH(1, ('WIP-FDN'!$B$286:$B$315=B486)*1, 0)) = "", "", INDEX('WIP-FDN'!$L$286:$L$315, MATCH(1, ('WIP-FDN'!$B$286:$B$315=B486)*1, 0))), "")</f>
        <v/>
      </c>
      <c r="AD486" s="81" t="str" cm="1">
        <f t="array" ref="AD486">IFERROR(IF(INDEX('WIP-FDN'!$M$286:$M$315, MATCH(1, ('WIP-FDN'!$B$286:$B$315=B486)*1, 0)) = "", "", INDEX('WIP-FDN'!$M$286:$M$315, MATCH(1, ('WIP-FDN'!$B$286:$B$315=B486)*1, 0))), "")</f>
        <v/>
      </c>
      <c r="AE486" s="9"/>
      <c r="AF486" s="9"/>
      <c r="AG486" s="81"/>
      <c r="AH486" s="81"/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350" t="str">
        <f t="shared" si="29"/>
        <v>D(30-45)+06_1RC</v>
      </c>
      <c r="BE486" s="334"/>
      <c r="BF486" s="334"/>
      <c r="BG486" s="334"/>
      <c r="BI486" s="9">
        <f>IFERROR(INDEX('WIP-FDN'!$D$286:$D$315,MATCH(B486, 'WIP-FDN'!$B$286:$B$315,0)),"")</f>
        <v>0</v>
      </c>
      <c r="BJ486" s="84" t="str">
        <v/>
      </c>
      <c r="BK486" s="84" t="str">
        <v/>
      </c>
    </row>
    <row r="487" spans="1:63" s="121" customFormat="1" ht="17.5" x14ac:dyDescent="0.35">
      <c r="A487" s="113">
        <f t="shared" si="30"/>
        <v>5</v>
      </c>
      <c r="B487" s="122" t="s">
        <v>832</v>
      </c>
      <c r="C487" s="122" t="s">
        <v>820</v>
      </c>
      <c r="D487" s="114" t="s">
        <v>1417</v>
      </c>
      <c r="E487" s="123">
        <v>178.1</v>
      </c>
      <c r="F487" s="123">
        <v>178.1</v>
      </c>
      <c r="G487" s="116" t="str">
        <f>IFERROR(INDEX('WIP-FDN'!$D$286:$D$315,MATCH(B487, 'WIP-FDN'!$B$286:$B$315,0)),"")</f>
        <v>Pile</v>
      </c>
      <c r="H487" s="122">
        <v>4.5</v>
      </c>
      <c r="I487" s="306"/>
      <c r="J487" s="122"/>
      <c r="K487" s="122"/>
      <c r="L487" s="122"/>
      <c r="M487" s="116" t="s">
        <v>53</v>
      </c>
      <c r="N487" s="115" t="s">
        <v>172</v>
      </c>
      <c r="O487" s="119" t="s">
        <v>1109</v>
      </c>
      <c r="P487" s="116" t="s">
        <v>53</v>
      </c>
      <c r="Q487" s="115" t="s">
        <v>172</v>
      </c>
      <c r="R487" s="119" t="s">
        <v>1109</v>
      </c>
      <c r="S487" s="116" t="s">
        <v>53</v>
      </c>
      <c r="T487" s="115" t="s">
        <v>172</v>
      </c>
      <c r="U487" s="119">
        <v>46028</v>
      </c>
      <c r="V487" s="115" cm="1">
        <f t="array" ref="V487">INDEX('WIP-FDN'!$I$286:$I$315, MATCH(1, ('WIP-FDN'!$B$286:$B$315='Master Sheet '!B487)*1, 0))</f>
        <v>0</v>
      </c>
      <c r="W487" s="117" t="str">
        <f>IF((Y487&lt;&gt;"")*(BJ487=""), "WIP-Pile", IF((Y487&lt;&gt;"")*(BJ487&lt;&gt;""), "Completed-Pile", ""))</f>
        <v>Completed-Pile</v>
      </c>
      <c r="X487" s="117" t="str" cm="1">
        <f t="array" ref="X487">IFERROR(INDEX('WIP-FDN'!$E$286:$E$315, MATCH(1, ('WIP-FDN'!$B$286:$B$315='Master Sheet '!B487)*1, 0)), "")</f>
        <v>Everest Group</v>
      </c>
      <c r="Y487" s="118" cm="1">
        <f t="array" ref="Y487">IFERROR(IF(INDEX('WIP-FDN'!$G$286:$G$315, MATCH(1, ('WIP-FDN'!$B$286:$B$315=B487)*1, 0)) = "", "", INDEX('WIP-FDN'!$G$286:$G$315, MATCH(1, ('WIP-FDN'!$B$286:$B$315=B487)*1, 0))), "")</f>
        <v>46079</v>
      </c>
      <c r="Z487" s="118" t="str" cm="1">
        <f t="array" ref="Z487">IFERROR(IF(INDEX('WIP-FDN'!$J$286:$J$315, MATCH(1, ('WIP-FDN'!$B$286:$B$315=B487)*1, 0)) = "", "", INDEX('WIP-FDN'!$J$286:$J$315, MATCH(1, ('WIP-FDN'!$B$286:$B$315=B487)*1, 0))), "")</f>
        <v/>
      </c>
      <c r="AA487" s="117" t="str">
        <f t="array" ref="AA487">IF((AC487&lt;&gt;"")*(AD487=""), "WIP", IF((AC487&lt;&gt;"")*(AD487&lt;&gt;""), "Completed", ""))</f>
        <v/>
      </c>
      <c r="AB487" s="117" cm="1">
        <f t="array" ref="AB487">IFERROR(INDEX('WIP-FDN'!$N$286:$N$315, MATCH(1, ('WIP-FDN'!$B$286:$B$315='Master Sheet '!B487)*1, 0)), "")</f>
        <v>0</v>
      </c>
      <c r="AC487" s="118" t="str" cm="1">
        <f t="array" ref="AC487">IFERROR(IF(INDEX('WIP-FDN'!$L$286:$L$315, MATCH(1, ('WIP-FDN'!$B$286:$B$315=B487)*1, 0)) = "", "", INDEX('WIP-FDN'!$L$286:$L$315, MATCH(1, ('WIP-FDN'!$B$286:$B$315=B487)*1, 0))), "")</f>
        <v/>
      </c>
      <c r="AD487" s="118" t="str" cm="1">
        <f t="array" ref="AD487">IFERROR(IF(INDEX('WIP-FDN'!$M$286:$M$315, MATCH(1, ('WIP-FDN'!$B$286:$B$315=B487)*1, 0)) = "", "", INDEX('WIP-FDN'!$M$286:$M$315, MATCH(1, ('WIP-FDN'!$B$286:$B$315=B487)*1, 0))), "")</f>
        <v/>
      </c>
      <c r="AE487" s="117"/>
      <c r="AF487" s="117"/>
      <c r="AG487" s="118"/>
      <c r="AH487" s="118"/>
      <c r="AI487" s="120"/>
      <c r="AJ487" s="120"/>
      <c r="AK487" s="120"/>
      <c r="AL487" s="120"/>
      <c r="AM487" s="120"/>
      <c r="AN487" s="120"/>
      <c r="AO487" s="120"/>
      <c r="AP487" s="120"/>
      <c r="AQ487" s="120"/>
      <c r="AR487" s="120"/>
      <c r="AS487" s="120"/>
      <c r="AT487" s="120"/>
      <c r="AU487" s="120"/>
      <c r="AV487" s="120"/>
      <c r="AW487" s="120"/>
      <c r="AX487" s="120"/>
      <c r="AY487" s="120"/>
      <c r="AZ487" s="120"/>
      <c r="BA487" s="120"/>
      <c r="BB487" s="120"/>
      <c r="BC487" s="120"/>
      <c r="BD487" s="283" t="str">
        <f t="shared" si="29"/>
        <v>D(45-60)+00_4.5RC</v>
      </c>
      <c r="BE487" s="533"/>
      <c r="BF487" s="533"/>
      <c r="BG487" s="533"/>
      <c r="BI487" s="117" t="str">
        <f>IFERROR(INDEX('WIP-FDN'!$D$286:$D$315,MATCH(B487, 'WIP-FDN'!$B$286:$B$315,0)),"")</f>
        <v>Pile</v>
      </c>
      <c r="BJ487" s="119">
        <v>46099</v>
      </c>
      <c r="BK487" s="119" t="str">
        <v/>
      </c>
    </row>
    <row r="488" spans="1:63" s="12" customFormat="1" ht="17.5" x14ac:dyDescent="0.35">
      <c r="A488" s="347">
        <f t="shared" si="30"/>
        <v>6</v>
      </c>
      <c r="B488" s="30" t="s">
        <v>836</v>
      </c>
      <c r="C488" s="30" t="s">
        <v>820</v>
      </c>
      <c r="D488" s="56" t="s">
        <v>1418</v>
      </c>
      <c r="E488" s="97">
        <v>272.60000000000002</v>
      </c>
      <c r="F488" s="97">
        <v>272.60000000000002</v>
      </c>
      <c r="G488" s="26" t="str">
        <f>IFERROR(INDEX('WIP-FDN'!$D$286:$D$315,MATCH(B488, 'WIP-FDN'!$B$286:$B$315,0)),"")</f>
        <v>Stone Column</v>
      </c>
      <c r="H488" s="30"/>
      <c r="I488" s="348"/>
      <c r="J488" s="30"/>
      <c r="K488" s="30"/>
      <c r="L488" s="30"/>
      <c r="M488" s="26" t="s">
        <v>53</v>
      </c>
      <c r="N488" s="27" t="s">
        <v>172</v>
      </c>
      <c r="O488" s="94" t="s">
        <v>1109</v>
      </c>
      <c r="P488" s="26" t="s">
        <v>53</v>
      </c>
      <c r="Q488" s="27" t="s">
        <v>172</v>
      </c>
      <c r="R488" s="94" t="s">
        <v>1109</v>
      </c>
      <c r="S488" s="26" t="s">
        <v>53</v>
      </c>
      <c r="T488" s="27" t="s">
        <v>172</v>
      </c>
      <c r="U488" s="94">
        <v>46028</v>
      </c>
      <c r="V488" s="325" cm="1">
        <f t="array" ref="V488">INDEX('WIP-FDN'!$I$286:$I$315, MATCH(1, ('WIP-FDN'!$B$286:$B$315='Master Sheet '!B488)*1, 0))</f>
        <v>0</v>
      </c>
      <c r="W488" s="29" t="str">
        <f t="array" ref="W488">IF((Y488&lt;&gt;"")*(Z488=""), "WIP", IF((Y488&lt;&gt;"")*(Z488&lt;&gt;""), "Completed", ""))</f>
        <v>WIP</v>
      </c>
      <c r="X488" s="9" t="str" cm="1">
        <f t="array" ref="X488">IFERROR(INDEX('WIP-FDN'!$E$286:$E$315, MATCH(1, ('WIP-FDN'!$B$286:$B$315='Master Sheet '!B488)*1, 0)), "")</f>
        <v>Keller</v>
      </c>
      <c r="Y488" s="81" cm="1">
        <f t="array" ref="Y488">IFERROR(IF(INDEX('WIP-FDN'!$G$286:$G$315, MATCH(1, ('WIP-FDN'!$B$286:$B$315=B488)*1, 0)) = "", "", INDEX('WIP-FDN'!$G$286:$G$315, MATCH(1, ('WIP-FDN'!$B$286:$B$315=B488)*1, 0))), "")</f>
        <v>46142</v>
      </c>
      <c r="Z488" s="81" t="str" cm="1">
        <f t="array" ref="Z488">IFERROR(IF(INDEX('WIP-FDN'!$J$286:$J$315, MATCH(1, ('WIP-FDN'!$B$286:$B$315=B488)*1, 0)) = "", "", INDEX('WIP-FDN'!$J$286:$J$315, MATCH(1, ('WIP-FDN'!$B$286:$B$315=B488)*1, 0))), "")</f>
        <v/>
      </c>
      <c r="AA488" s="29" t="str">
        <f t="array" ref="AA488">IF((AC488&lt;&gt;"")*(AD488=""), "WIP", IF((AC488&lt;&gt;"")*(AD488&lt;&gt;""), "Completed", ""))</f>
        <v/>
      </c>
      <c r="AB488" s="9" cm="1">
        <f t="array" ref="AB488">IFERROR(INDEX('WIP-FDN'!$N$286:$N$315, MATCH(1, ('WIP-FDN'!$B$286:$B$315='Master Sheet '!B488)*1, 0)), "")</f>
        <v>0</v>
      </c>
      <c r="AC488" s="81" t="str" cm="1">
        <f t="array" ref="AC488">IFERROR(IF(INDEX('WIP-FDN'!$L$286:$L$315, MATCH(1, ('WIP-FDN'!$B$286:$B$315=B488)*1, 0)) = "", "", INDEX('WIP-FDN'!$L$286:$L$315, MATCH(1, ('WIP-FDN'!$B$286:$B$315=B488)*1, 0))), "")</f>
        <v/>
      </c>
      <c r="AD488" s="81" t="str" cm="1">
        <f t="array" ref="AD488">IFERROR(IF(INDEX('WIP-FDN'!$M$286:$M$315, MATCH(1, ('WIP-FDN'!$B$286:$B$315=B488)*1, 0)) = "", "", INDEX('WIP-FDN'!$M$286:$M$315, MATCH(1, ('WIP-FDN'!$B$286:$B$315=B488)*1, 0))), "")</f>
        <v/>
      </c>
      <c r="AE488" s="9"/>
      <c r="AF488" s="9"/>
      <c r="AG488" s="81"/>
      <c r="AH488" s="81"/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350" t="str">
        <f t="shared" si="29"/>
        <v>D(45-60)+00</v>
      </c>
      <c r="BE488" s="334"/>
      <c r="BF488" s="334"/>
      <c r="BG488" s="334"/>
      <c r="BI488" s="9" t="str">
        <f>IFERROR(INDEX('WIP-FDN'!$D$286:$D$315,MATCH(B488, 'WIP-FDN'!$B$286:$B$315,0)),"")</f>
        <v>Stone Column</v>
      </c>
      <c r="BJ488" s="84" t="str">
        <v/>
      </c>
      <c r="BK488" s="84" t="str">
        <v/>
      </c>
    </row>
    <row r="489" spans="1:63" s="121" customFormat="1" ht="17.5" x14ac:dyDescent="0.35">
      <c r="A489" s="113">
        <f t="shared" si="30"/>
        <v>7</v>
      </c>
      <c r="B489" s="122" t="s">
        <v>620</v>
      </c>
      <c r="C489" s="122" t="s">
        <v>823</v>
      </c>
      <c r="D489" s="114" t="s">
        <v>818</v>
      </c>
      <c r="E489" s="123">
        <v>321.10000000000002</v>
      </c>
      <c r="F489" s="123">
        <v>321.10000000000002</v>
      </c>
      <c r="G489" s="116" t="str">
        <f>IFERROR(INDEX('WIP-FDN'!$D$286:$D$315,MATCH(B489, 'WIP-FDN'!$B$286:$B$315,0)),"")</f>
        <v>Pile</v>
      </c>
      <c r="H489" s="122"/>
      <c r="I489" s="306"/>
      <c r="J489" s="122"/>
      <c r="K489" s="122"/>
      <c r="L489" s="122"/>
      <c r="M489" s="116" t="s">
        <v>53</v>
      </c>
      <c r="N489" s="115" t="s">
        <v>172</v>
      </c>
      <c r="O489" s="119" t="s">
        <v>1109</v>
      </c>
      <c r="P489" s="116" t="s">
        <v>53</v>
      </c>
      <c r="Q489" s="115" t="s">
        <v>172</v>
      </c>
      <c r="R489" s="119" t="s">
        <v>1109</v>
      </c>
      <c r="S489" s="116" t="s">
        <v>53</v>
      </c>
      <c r="T489" s="115" t="s">
        <v>172</v>
      </c>
      <c r="U489" s="119">
        <v>46028</v>
      </c>
      <c r="V489" s="115" t="str" cm="1">
        <f t="array" ref="V489">INDEX('WIP-FDN'!$I$286:$I$315, MATCH(1, ('WIP-FDN'!$B$286:$B$315='Master Sheet '!B489)*1, 0))</f>
        <v>Completed</v>
      </c>
      <c r="W489" s="117" t="str">
        <f>IF((Y489&lt;&gt;"")*(BJ489=""), "WIP-Pile", IF((Y489&lt;&gt;"")*(BJ489&lt;&gt;""), "Completed-Pile", ""))</f>
        <v>Completed-Pile</v>
      </c>
      <c r="X489" s="117" t="str" cm="1">
        <f t="array" ref="X489">IFERROR(INDEX('WIP-FDN'!$E$286:$E$315, MATCH(1, ('WIP-FDN'!$B$286:$B$315='Master Sheet '!B489)*1, 0)), "")</f>
        <v>Everest Group</v>
      </c>
      <c r="Y489" s="118" cm="1">
        <f t="array" ref="Y489">IFERROR(IF(INDEX('WIP-FDN'!$G$286:$G$315, MATCH(1, ('WIP-FDN'!$B$286:$B$315=B489)*1, 0)) = "", "", INDEX('WIP-FDN'!$G$286:$G$315, MATCH(1, ('WIP-FDN'!$B$286:$B$315=B489)*1, 0))), "")</f>
        <v>46066</v>
      </c>
      <c r="Z489" s="118" cm="1">
        <f t="array" ref="Z489">IFERROR(IF(INDEX('WIP-FDN'!$J$286:$J$315, MATCH(1, ('WIP-FDN'!$B$286:$B$315=B489)*1, 0)) = "", "", INDEX('WIP-FDN'!$J$286:$J$315, MATCH(1, ('WIP-FDN'!$B$286:$B$315=B489)*1, 0))), "")</f>
        <v>46124</v>
      </c>
      <c r="AA489" s="117" t="str">
        <f t="array" ref="AA489">IF((AC489&lt;&gt;"")*(AD489=""), "WIP", IF((AC489&lt;&gt;"")*(AD489&lt;&gt;""), "Completed", ""))</f>
        <v/>
      </c>
      <c r="AB489" s="117" cm="1">
        <f t="array" ref="AB489">IFERROR(INDEX('WIP-FDN'!$N$286:$N$315, MATCH(1, ('WIP-FDN'!$B$286:$B$315='Master Sheet '!B489)*1, 0)), "")</f>
        <v>0</v>
      </c>
      <c r="AC489" s="118" t="str" cm="1">
        <f t="array" ref="AC489">IFERROR(IF(INDEX('WIP-FDN'!$L$286:$L$315, MATCH(1, ('WIP-FDN'!$B$286:$B$315=B489)*1, 0)) = "", "", INDEX('WIP-FDN'!$L$286:$L$315, MATCH(1, ('WIP-FDN'!$B$286:$B$315=B489)*1, 0))), "")</f>
        <v/>
      </c>
      <c r="AD489" s="118" t="str" cm="1">
        <f t="array" ref="AD489">IFERROR(IF(INDEX('WIP-FDN'!$M$286:$M$315, MATCH(1, ('WIP-FDN'!$B$286:$B$315=B489)*1, 0)) = "", "", INDEX('WIP-FDN'!$M$286:$M$315, MATCH(1, ('WIP-FDN'!$B$286:$B$315=B489)*1, 0))), "")</f>
        <v/>
      </c>
      <c r="AE489" s="117"/>
      <c r="AF489" s="117"/>
      <c r="AG489" s="118"/>
      <c r="AH489" s="118"/>
      <c r="AI489" s="120"/>
      <c r="AJ489" s="120"/>
      <c r="AK489" s="120"/>
      <c r="AL489" s="120"/>
      <c r="AM489" s="120"/>
      <c r="AN489" s="120"/>
      <c r="AO489" s="120"/>
      <c r="AP489" s="120"/>
      <c r="AQ489" s="120"/>
      <c r="AR489" s="120"/>
      <c r="AS489" s="120"/>
      <c r="AT489" s="120"/>
      <c r="AU489" s="120"/>
      <c r="AV489" s="120"/>
      <c r="AW489" s="120"/>
      <c r="AX489" s="120"/>
      <c r="AY489" s="120"/>
      <c r="AZ489" s="120"/>
      <c r="BA489" s="120"/>
      <c r="BB489" s="120"/>
      <c r="BC489" s="120"/>
      <c r="BD489" s="283" t="str">
        <f t="shared" si="29"/>
        <v>A(00-02)+00</v>
      </c>
      <c r="BE489" s="533"/>
      <c r="BF489" s="533"/>
      <c r="BG489" s="533"/>
      <c r="BI489" s="117" t="str">
        <f>IFERROR(INDEX('WIP-FDN'!$D$286:$D$315,MATCH(B489, 'WIP-FDN'!$B$286:$B$315,0)),"")</f>
        <v>Pile</v>
      </c>
      <c r="BJ489" s="119">
        <v>46071</v>
      </c>
      <c r="BK489" s="119">
        <v>46124</v>
      </c>
    </row>
    <row r="490" spans="1:63" s="12" customFormat="1" ht="17.5" x14ac:dyDescent="0.35">
      <c r="A490" s="347">
        <f t="shared" si="30"/>
        <v>8</v>
      </c>
      <c r="B490" s="30" t="s">
        <v>621</v>
      </c>
      <c r="C490" s="30" t="s">
        <v>823</v>
      </c>
      <c r="D490" s="56" t="s">
        <v>818</v>
      </c>
      <c r="E490" s="97">
        <v>290</v>
      </c>
      <c r="F490" s="97">
        <v>290</v>
      </c>
      <c r="G490" s="26">
        <f>IFERROR(INDEX('WIP-FDN'!$D$286:$D$315,MATCH(B490, 'WIP-FDN'!$B$286:$B$315,0)),"")</f>
        <v>0</v>
      </c>
      <c r="H490" s="30"/>
      <c r="I490" s="348"/>
      <c r="J490" s="30"/>
      <c r="K490" s="30"/>
      <c r="L490" s="30"/>
      <c r="M490" s="26" t="s">
        <v>53</v>
      </c>
      <c r="N490" s="27" t="s">
        <v>172</v>
      </c>
      <c r="O490" s="94" t="s">
        <v>1109</v>
      </c>
      <c r="P490" s="26" t="s">
        <v>53</v>
      </c>
      <c r="Q490" s="27" t="s">
        <v>172</v>
      </c>
      <c r="R490" s="94" t="s">
        <v>1109</v>
      </c>
      <c r="S490" s="26" t="s">
        <v>53</v>
      </c>
      <c r="T490" s="27" t="s">
        <v>172</v>
      </c>
      <c r="U490" s="94">
        <v>46028</v>
      </c>
      <c r="V490" s="325" cm="1">
        <f t="array" ref="V490">INDEX('WIP-FDN'!$I$286:$I$315, MATCH(1, ('WIP-FDN'!$B$286:$B$315='Master Sheet '!B490)*1, 0))</f>
        <v>0</v>
      </c>
      <c r="W490" s="29" t="str">
        <f t="array" ref="W490">IF((Y490&lt;&gt;"")*(Z490=""), "WIP", IF((Y490&lt;&gt;"")*(Z490&lt;&gt;""), "Completed", ""))</f>
        <v/>
      </c>
      <c r="X490" s="9" cm="1">
        <f t="array" ref="X490">IFERROR(INDEX('WIP-FDN'!$E$286:$E$315, MATCH(1, ('WIP-FDN'!$B$286:$B$315='Master Sheet '!B490)*1, 0)), "")</f>
        <v>0</v>
      </c>
      <c r="Y490" s="81" t="str" cm="1">
        <f t="array" ref="Y490">IFERROR(IF(INDEX('WIP-FDN'!$G$286:$G$315, MATCH(1, ('WIP-FDN'!$B$286:$B$315=B490)*1, 0)) = "", "", INDEX('WIP-FDN'!$G$286:$G$315, MATCH(1, ('WIP-FDN'!$B$286:$B$315=B490)*1, 0))), "")</f>
        <v/>
      </c>
      <c r="Z490" s="81" t="str" cm="1">
        <f t="array" ref="Z490">IFERROR(IF(INDEX('WIP-FDN'!$J$286:$J$315, MATCH(1, ('WIP-FDN'!$B$286:$B$315=B490)*1, 0)) = "", "", INDEX('WIP-FDN'!$J$286:$J$315, MATCH(1, ('WIP-FDN'!$B$286:$B$315=B490)*1, 0))), "")</f>
        <v/>
      </c>
      <c r="AA490" s="29" t="str">
        <f t="array" ref="AA490">IF((AC490&lt;&gt;"")*(AD490=""), "WIP", IF((AC490&lt;&gt;"")*(AD490&lt;&gt;""), "Completed", ""))</f>
        <v/>
      </c>
      <c r="AB490" s="9" cm="1">
        <f t="array" ref="AB490">IFERROR(INDEX('WIP-FDN'!$N$286:$N$315, MATCH(1, ('WIP-FDN'!$B$286:$B$315='Master Sheet '!B490)*1, 0)), "")</f>
        <v>0</v>
      </c>
      <c r="AC490" s="81" t="str" cm="1">
        <f t="array" ref="AC490">IFERROR(IF(INDEX('WIP-FDN'!$L$286:$L$315, MATCH(1, ('WIP-FDN'!$B$286:$B$315=B490)*1, 0)) = "", "", INDEX('WIP-FDN'!$L$286:$L$315, MATCH(1, ('WIP-FDN'!$B$286:$B$315=B490)*1, 0))), "")</f>
        <v/>
      </c>
      <c r="AD490" s="81" t="str" cm="1">
        <f t="array" ref="AD490">IFERROR(IF(INDEX('WIP-FDN'!$M$286:$M$315, MATCH(1, ('WIP-FDN'!$B$286:$B$315=B490)*1, 0)) = "", "", INDEX('WIP-FDN'!$M$286:$M$315, MATCH(1, ('WIP-FDN'!$B$286:$B$315=B490)*1, 0))), "")</f>
        <v/>
      </c>
      <c r="AE490" s="9"/>
      <c r="AF490" s="9"/>
      <c r="AG490" s="81"/>
      <c r="AH490" s="8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350" t="str">
        <f t="shared" si="29"/>
        <v>A(00-02)+00</v>
      </c>
      <c r="BE490" s="334"/>
      <c r="BF490" s="334"/>
      <c r="BG490" s="334"/>
      <c r="BI490" s="9">
        <f>IFERROR(INDEX('WIP-FDN'!$D$286:$D$315,MATCH(B490, 'WIP-FDN'!$B$286:$B$315,0)),"")</f>
        <v>0</v>
      </c>
      <c r="BJ490" s="84" t="str">
        <v/>
      </c>
      <c r="BK490" s="84" t="str">
        <v/>
      </c>
    </row>
    <row r="491" spans="1:63" s="12" customFormat="1" ht="17.5" x14ac:dyDescent="0.35">
      <c r="A491" s="347">
        <f t="shared" si="30"/>
        <v>9</v>
      </c>
      <c r="B491" s="30" t="s">
        <v>839</v>
      </c>
      <c r="C491" s="30" t="s">
        <v>1013</v>
      </c>
      <c r="D491" s="56" t="s">
        <v>1419</v>
      </c>
      <c r="E491" s="97">
        <v>232.1</v>
      </c>
      <c r="F491" s="97">
        <v>232.1</v>
      </c>
      <c r="G491" s="26" t="str">
        <f>IFERROR(INDEX('WIP-FDN'!$D$286:$D$315,MATCH(B491, 'WIP-FDN'!$B$286:$B$315,0)),"")</f>
        <v>Stone Column</v>
      </c>
      <c r="H491" s="30"/>
      <c r="I491" s="348"/>
      <c r="J491" s="30"/>
      <c r="K491" s="30"/>
      <c r="L491" s="30"/>
      <c r="M491" s="26" t="s">
        <v>53</v>
      </c>
      <c r="N491" s="27" t="s">
        <v>172</v>
      </c>
      <c r="O491" s="94" t="s">
        <v>1109</v>
      </c>
      <c r="P491" s="26" t="s">
        <v>53</v>
      </c>
      <c r="Q491" s="27" t="s">
        <v>172</v>
      </c>
      <c r="R491" s="94" t="s">
        <v>1109</v>
      </c>
      <c r="S491" s="26" t="s">
        <v>53</v>
      </c>
      <c r="T491" s="27" t="s">
        <v>172</v>
      </c>
      <c r="U491" s="94">
        <v>46028</v>
      </c>
      <c r="V491" s="325" cm="1">
        <f t="array" ref="V491">INDEX('WIP-FDN'!$I$286:$I$315, MATCH(1, ('WIP-FDN'!$B$286:$B$315='Master Sheet '!B491)*1, 0))</f>
        <v>0</v>
      </c>
      <c r="W491" s="29" t="str">
        <f t="array" ref="W491">IF((Y491&lt;&gt;"")*(Z491=""), "WIP", IF((Y491&lt;&gt;"")*(Z491&lt;&gt;""), "Completed", ""))</f>
        <v>WIP</v>
      </c>
      <c r="X491" s="9" t="str" cm="1">
        <f t="array" ref="X491">IFERROR(INDEX('WIP-FDN'!$E$286:$E$315, MATCH(1, ('WIP-FDN'!$B$286:$B$315='Master Sheet '!B491)*1, 0)), "")</f>
        <v>Keller</v>
      </c>
      <c r="Y491" s="81" cm="1">
        <f t="array" ref="Y491">IFERROR(IF(INDEX('WIP-FDN'!$G$286:$G$315, MATCH(1, ('WIP-FDN'!$B$286:$B$315=B491)*1, 0)) = "", "", INDEX('WIP-FDN'!$G$286:$G$315, MATCH(1, ('WIP-FDN'!$B$286:$B$315=B491)*1, 0))), "")</f>
        <v>46128</v>
      </c>
      <c r="Z491" s="81" t="str" cm="1">
        <f t="array" ref="Z491">IFERROR(IF(INDEX('WIP-FDN'!$J$286:$J$315, MATCH(1, ('WIP-FDN'!$B$286:$B$315=B491)*1, 0)) = "", "", INDEX('WIP-FDN'!$J$286:$J$315, MATCH(1, ('WIP-FDN'!$B$286:$B$315=B491)*1, 0))), "")</f>
        <v/>
      </c>
      <c r="AA491" s="29" t="str">
        <f t="array" ref="AA491">IF((AC491&lt;&gt;"")*(AD491=""), "WIP", IF((AC491&lt;&gt;"")*(AD491&lt;&gt;""), "Completed", ""))</f>
        <v/>
      </c>
      <c r="AB491" s="9" cm="1">
        <f t="array" ref="AB491">IFERROR(INDEX('WIP-FDN'!$N$286:$N$315, MATCH(1, ('WIP-FDN'!$B$286:$B$315='Master Sheet '!B491)*1, 0)), "")</f>
        <v>0</v>
      </c>
      <c r="AC491" s="81" t="str" cm="1">
        <f t="array" ref="AC491">IFERROR(IF(INDEX('WIP-FDN'!$L$286:$L$315, MATCH(1, ('WIP-FDN'!$B$286:$B$315=B491)*1, 0)) = "", "", INDEX('WIP-FDN'!$L$286:$L$315, MATCH(1, ('WIP-FDN'!$B$286:$B$315=B491)*1, 0))), "")</f>
        <v/>
      </c>
      <c r="AD491" s="81" t="str" cm="1">
        <f t="array" ref="AD491">IFERROR(IF(INDEX('WIP-FDN'!$M$286:$M$315, MATCH(1, ('WIP-FDN'!$B$286:$B$315=B491)*1, 0)) = "", "", INDEX('WIP-FDN'!$M$286:$M$315, MATCH(1, ('WIP-FDN'!$B$286:$B$315=B491)*1, 0))), "")</f>
        <v/>
      </c>
      <c r="AE491" s="9"/>
      <c r="AF491" s="9"/>
      <c r="AG491" s="81"/>
      <c r="AH491" s="8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350" t="str">
        <f t="shared" si="29"/>
        <v>B(00-07)+00</v>
      </c>
      <c r="BE491" s="334"/>
      <c r="BF491" s="334"/>
      <c r="BG491" s="334"/>
      <c r="BI491" s="9" t="str">
        <f>IFERROR(INDEX('WIP-FDN'!$D$286:$D$315,MATCH(B491, 'WIP-FDN'!$B$286:$B$315,0)),"")</f>
        <v>Stone Column</v>
      </c>
      <c r="BJ491" s="84" t="str">
        <v/>
      </c>
      <c r="BK491" s="84" t="str">
        <v/>
      </c>
    </row>
    <row r="492" spans="1:63" s="12" customFormat="1" ht="17.5" x14ac:dyDescent="0.35">
      <c r="A492" s="347">
        <f t="shared" si="30"/>
        <v>10</v>
      </c>
      <c r="B492" s="30" t="s">
        <v>842</v>
      </c>
      <c r="C492" s="30" t="s">
        <v>820</v>
      </c>
      <c r="D492" s="56" t="s">
        <v>1420</v>
      </c>
      <c r="E492" s="97">
        <v>163</v>
      </c>
      <c r="F492" s="97">
        <v>163</v>
      </c>
      <c r="G492" s="26" t="str">
        <f>IFERROR(INDEX('WIP-FDN'!$D$286:$D$315,MATCH(B492, 'WIP-FDN'!$B$286:$B$315,0)),"")</f>
        <v>Stone Column</v>
      </c>
      <c r="H492" s="30">
        <v>1</v>
      </c>
      <c r="I492" s="348"/>
      <c r="J492" s="30"/>
      <c r="K492" s="30"/>
      <c r="L492" s="30"/>
      <c r="M492" s="26" t="s">
        <v>53</v>
      </c>
      <c r="N492" s="27" t="s">
        <v>172</v>
      </c>
      <c r="O492" s="94" t="s">
        <v>1109</v>
      </c>
      <c r="P492" s="26" t="s">
        <v>53</v>
      </c>
      <c r="Q492" s="27" t="s">
        <v>172</v>
      </c>
      <c r="R492" s="94" t="s">
        <v>1109</v>
      </c>
      <c r="S492" s="26" t="s">
        <v>53</v>
      </c>
      <c r="T492" s="27" t="s">
        <v>172</v>
      </c>
      <c r="U492" s="94">
        <v>46028</v>
      </c>
      <c r="V492" s="325" cm="1">
        <f t="array" ref="V492">INDEX('WIP-FDN'!$I$286:$I$315, MATCH(1, ('WIP-FDN'!$B$286:$B$315='Master Sheet '!B492)*1, 0))</f>
        <v>0</v>
      </c>
      <c r="W492" s="29" t="str">
        <f t="array" ref="W492">IF((Y492&lt;&gt;"")*(Z492=""), "WIP", IF((Y492&lt;&gt;"")*(Z492&lt;&gt;""), "Completed", ""))</f>
        <v>WIP</v>
      </c>
      <c r="X492" s="9" t="str" cm="1">
        <f t="array" ref="X492">IFERROR(INDEX('WIP-FDN'!$E$286:$E$315, MATCH(1, ('WIP-FDN'!$B$286:$B$315='Master Sheet '!B492)*1, 0)), "")</f>
        <v>Keller/Mohar Ali</v>
      </c>
      <c r="Y492" s="81" cm="1">
        <f t="array" ref="Y492">IFERROR(IF(INDEX('WIP-FDN'!$G$286:$G$315, MATCH(1, ('WIP-FDN'!$B$286:$B$315=B492)*1, 0)) = "", "", INDEX('WIP-FDN'!$G$286:$G$315, MATCH(1, ('WIP-FDN'!$B$286:$B$315=B492)*1, 0))), "")</f>
        <v>46124</v>
      </c>
      <c r="Z492" s="81" t="str" cm="1">
        <f t="array" ref="Z492">IFERROR(IF(INDEX('WIP-FDN'!$J$286:$J$315, MATCH(1, ('WIP-FDN'!$B$286:$B$315=B492)*1, 0)) = "", "", INDEX('WIP-FDN'!$J$286:$J$315, MATCH(1, ('WIP-FDN'!$B$286:$B$315=B492)*1, 0))), "")</f>
        <v/>
      </c>
      <c r="AA492" s="29" t="str">
        <f t="array" ref="AA492">IF((AC492&lt;&gt;"")*(AD492=""), "WIP", IF((AC492&lt;&gt;"")*(AD492&lt;&gt;""), "Completed", ""))</f>
        <v/>
      </c>
      <c r="AB492" s="9" cm="1">
        <f t="array" ref="AB492">IFERROR(INDEX('WIP-FDN'!$N$286:$N$315, MATCH(1, ('WIP-FDN'!$B$286:$B$315='Master Sheet '!B492)*1, 0)), "")</f>
        <v>0</v>
      </c>
      <c r="AC492" s="81" t="str" cm="1">
        <f t="array" ref="AC492">IFERROR(IF(INDEX('WIP-FDN'!$L$286:$L$315, MATCH(1, ('WIP-FDN'!$B$286:$B$315=B492)*1, 0)) = "", "", INDEX('WIP-FDN'!$L$286:$L$315, MATCH(1, ('WIP-FDN'!$B$286:$B$315=B492)*1, 0))), "")</f>
        <v/>
      </c>
      <c r="AD492" s="81" t="str" cm="1">
        <f t="array" ref="AD492">IFERROR(IF(INDEX('WIP-FDN'!$M$286:$M$315, MATCH(1, ('WIP-FDN'!$B$286:$B$315=B492)*1, 0)) = "", "", INDEX('WIP-FDN'!$M$286:$M$315, MATCH(1, ('WIP-FDN'!$B$286:$B$315=B492)*1, 0))), "")</f>
        <v/>
      </c>
      <c r="AE492" s="9"/>
      <c r="AF492" s="9"/>
      <c r="AG492" s="81"/>
      <c r="AH492" s="81"/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350" t="str">
        <f t="shared" si="29"/>
        <v>D(45-60)+00_1RC</v>
      </c>
      <c r="BE492" s="334"/>
      <c r="BF492" s="334"/>
      <c r="BG492" s="334"/>
      <c r="BI492" s="9" t="str">
        <f>IFERROR(INDEX('WIP-FDN'!$D$286:$D$315,MATCH(B492, 'WIP-FDN'!$B$286:$B$315,0)),"")</f>
        <v>Stone Column</v>
      </c>
      <c r="BJ492" s="84" t="str">
        <v/>
      </c>
      <c r="BK492" s="84" t="str">
        <v/>
      </c>
    </row>
    <row r="493" spans="1:63" s="12" customFormat="1" ht="17.5" x14ac:dyDescent="0.35">
      <c r="A493" s="347">
        <f t="shared" si="30"/>
        <v>11</v>
      </c>
      <c r="B493" s="30" t="s">
        <v>845</v>
      </c>
      <c r="C493" s="30" t="s">
        <v>820</v>
      </c>
      <c r="D493" s="56" t="s">
        <v>1421</v>
      </c>
      <c r="E493" s="97">
        <v>276.60000000000002</v>
      </c>
      <c r="F493" s="97">
        <v>276.60000000000002</v>
      </c>
      <c r="G493" s="26" t="str">
        <f>IFERROR(INDEX('WIP-FDN'!$D$286:$D$315,MATCH(B493, 'WIP-FDN'!$B$286:$B$315,0)),"")</f>
        <v>Stone Column</v>
      </c>
      <c r="H493" s="30">
        <v>1</v>
      </c>
      <c r="I493" s="348"/>
      <c r="J493" s="30"/>
      <c r="K493" s="30"/>
      <c r="L493" s="30"/>
      <c r="M493" s="26" t="s">
        <v>53</v>
      </c>
      <c r="N493" s="27" t="s">
        <v>172</v>
      </c>
      <c r="O493" s="94" t="s">
        <v>1109</v>
      </c>
      <c r="P493" s="26" t="s">
        <v>53</v>
      </c>
      <c r="Q493" s="27" t="s">
        <v>172</v>
      </c>
      <c r="R493" s="94" t="s">
        <v>1109</v>
      </c>
      <c r="S493" s="26" t="s">
        <v>53</v>
      </c>
      <c r="T493" s="27" t="s">
        <v>172</v>
      </c>
      <c r="U493" s="94">
        <v>46028</v>
      </c>
      <c r="V493" s="325" cm="1">
        <f t="array" ref="V493">INDEX('WIP-FDN'!$I$286:$I$315, MATCH(1, ('WIP-FDN'!$B$286:$B$315='Master Sheet '!B493)*1, 0))</f>
        <v>0</v>
      </c>
      <c r="W493" s="29" t="str">
        <f t="array" ref="W493">IF((Y493&lt;&gt;"")*(Z493=""), "WIP", IF((Y493&lt;&gt;"")*(Z493&lt;&gt;""), "Completed", ""))</f>
        <v>WIP</v>
      </c>
      <c r="X493" s="9" t="str" cm="1">
        <f t="array" ref="X493">IFERROR(INDEX('WIP-FDN'!$E$286:$E$315, MATCH(1, ('WIP-FDN'!$B$286:$B$315='Master Sheet '!B493)*1, 0)), "")</f>
        <v>Keller</v>
      </c>
      <c r="Y493" s="81" cm="1">
        <f t="array" ref="Y493">IFERROR(IF(INDEX('WIP-FDN'!$G$286:$G$315, MATCH(1, ('WIP-FDN'!$B$286:$B$315=B493)*1, 0)) = "", "", INDEX('WIP-FDN'!$G$286:$G$315, MATCH(1, ('WIP-FDN'!$B$286:$B$315=B493)*1, 0))), "")</f>
        <v>46126</v>
      </c>
      <c r="Z493" s="81" t="str" cm="1">
        <f t="array" ref="Z493">IFERROR(IF(INDEX('WIP-FDN'!$J$286:$J$315, MATCH(1, ('WIP-FDN'!$B$286:$B$315=B493)*1, 0)) = "", "", INDEX('WIP-FDN'!$J$286:$J$315, MATCH(1, ('WIP-FDN'!$B$286:$B$315=B493)*1, 0))), "")</f>
        <v/>
      </c>
      <c r="AA493" s="29" t="str">
        <f t="array" ref="AA493">IF((AC493&lt;&gt;"")*(AD493=""), "WIP", IF((AC493&lt;&gt;"")*(AD493&lt;&gt;""), "Completed", ""))</f>
        <v/>
      </c>
      <c r="AB493" s="9" cm="1">
        <f t="array" ref="AB493">IFERROR(INDEX('WIP-FDN'!$N$286:$N$315, MATCH(1, ('WIP-FDN'!$B$286:$B$315='Master Sheet '!B493)*1, 0)), "")</f>
        <v>0</v>
      </c>
      <c r="AC493" s="81" t="str" cm="1">
        <f t="array" ref="AC493">IFERROR(IF(INDEX('WIP-FDN'!$L$286:$L$315, MATCH(1, ('WIP-FDN'!$B$286:$B$315=B493)*1, 0)) = "", "", INDEX('WIP-FDN'!$L$286:$L$315, MATCH(1, ('WIP-FDN'!$B$286:$B$315=B493)*1, 0))), "")</f>
        <v/>
      </c>
      <c r="AD493" s="81" t="str" cm="1">
        <f t="array" ref="AD493">IFERROR(IF(INDEX('WIP-FDN'!$M$286:$M$315, MATCH(1, ('WIP-FDN'!$B$286:$B$315=B493)*1, 0)) = "", "", INDEX('WIP-FDN'!$M$286:$M$315, MATCH(1, ('WIP-FDN'!$B$286:$B$315=B493)*1, 0))), "")</f>
        <v/>
      </c>
      <c r="AE493" s="9"/>
      <c r="AF493" s="9"/>
      <c r="AG493" s="81"/>
      <c r="AH493" s="81"/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350" t="str">
        <f t="shared" si="29"/>
        <v>D(45-60)+00_1RC</v>
      </c>
      <c r="BE493" s="334"/>
      <c r="BF493" s="334"/>
      <c r="BG493" s="334"/>
      <c r="BI493" s="9" t="str">
        <f>IFERROR(INDEX('WIP-FDN'!$D$286:$D$315,MATCH(B493, 'WIP-FDN'!$B$286:$B$315,0)),"")</f>
        <v>Stone Column</v>
      </c>
      <c r="BJ493" s="84" t="str">
        <v/>
      </c>
      <c r="BK493" s="84" t="str">
        <v/>
      </c>
    </row>
    <row r="494" spans="1:63" s="12" customFormat="1" ht="17.5" x14ac:dyDescent="0.35">
      <c r="A494" s="347">
        <f t="shared" si="30"/>
        <v>12</v>
      </c>
      <c r="B494" s="30" t="s">
        <v>848</v>
      </c>
      <c r="C494" s="30" t="s">
        <v>912</v>
      </c>
      <c r="D494" s="56" t="s">
        <v>1422</v>
      </c>
      <c r="E494" s="97">
        <v>351.8</v>
      </c>
      <c r="F494" s="97">
        <v>351.8</v>
      </c>
      <c r="G494" s="26">
        <f>IFERROR(INDEX('WIP-FDN'!$D$286:$D$315,MATCH(B494, 'WIP-FDN'!$B$286:$B$315,0)),"")</f>
        <v>0</v>
      </c>
      <c r="H494" s="30"/>
      <c r="I494" s="348"/>
      <c r="J494" s="30"/>
      <c r="K494" s="30"/>
      <c r="L494" s="30"/>
      <c r="M494" s="26" t="s">
        <v>53</v>
      </c>
      <c r="N494" s="27" t="s">
        <v>172</v>
      </c>
      <c r="O494" s="94" t="s">
        <v>1109</v>
      </c>
      <c r="P494" s="26" t="s">
        <v>53</v>
      </c>
      <c r="Q494" s="27" t="s">
        <v>172</v>
      </c>
      <c r="R494" s="94" t="s">
        <v>1109</v>
      </c>
      <c r="S494" s="26" t="s">
        <v>53</v>
      </c>
      <c r="T494" s="27" t="s">
        <v>172</v>
      </c>
      <c r="U494" s="94">
        <v>46028</v>
      </c>
      <c r="V494" s="325" cm="1">
        <f t="array" ref="V494">INDEX('WIP-FDN'!$I$286:$I$315, MATCH(1, ('WIP-FDN'!$B$286:$B$315='Master Sheet '!B494)*1, 0))</f>
        <v>0</v>
      </c>
      <c r="W494" s="29" t="str">
        <f t="array" ref="W494">IF((Y494&lt;&gt;"")*(Z494=""), "WIP", IF((Y494&lt;&gt;"")*(Z494&lt;&gt;""), "Completed", ""))</f>
        <v/>
      </c>
      <c r="X494" s="9" cm="1">
        <f t="array" ref="X494">IFERROR(INDEX('WIP-FDN'!$E$286:$E$315, MATCH(1, ('WIP-FDN'!$B$286:$B$315='Master Sheet '!B494)*1, 0)), "")</f>
        <v>0</v>
      </c>
      <c r="Y494" s="81" t="str" cm="1">
        <f t="array" ref="Y494">IFERROR(IF(INDEX('WIP-FDN'!$G$286:$G$315, MATCH(1, ('WIP-FDN'!$B$286:$B$315=B494)*1, 0)) = "", "", INDEX('WIP-FDN'!$G$286:$G$315, MATCH(1, ('WIP-FDN'!$B$286:$B$315=B494)*1, 0))), "")</f>
        <v/>
      </c>
      <c r="Z494" s="81" t="str" cm="1">
        <f t="array" ref="Z494">IFERROR(IF(INDEX('WIP-FDN'!$J$286:$J$315, MATCH(1, ('WIP-FDN'!$B$286:$B$315=B494)*1, 0)) = "", "", INDEX('WIP-FDN'!$J$286:$J$315, MATCH(1, ('WIP-FDN'!$B$286:$B$315=B494)*1, 0))), "")</f>
        <v/>
      </c>
      <c r="AA494" s="29" t="str">
        <f t="array" ref="AA494">IF((AC494&lt;&gt;"")*(AD494=""), "WIP", IF((AC494&lt;&gt;"")*(AD494&lt;&gt;""), "Completed", ""))</f>
        <v/>
      </c>
      <c r="AB494" s="9" cm="1">
        <f t="array" ref="AB494">IFERROR(INDEX('WIP-FDN'!$N$286:$N$315, MATCH(1, ('WIP-FDN'!$B$286:$B$315='Master Sheet '!B494)*1, 0)), "")</f>
        <v>0</v>
      </c>
      <c r="AC494" s="81" t="str" cm="1">
        <f t="array" ref="AC494">IFERROR(IF(INDEX('WIP-FDN'!$L$286:$L$315, MATCH(1, ('WIP-FDN'!$B$286:$B$315=B494)*1, 0)) = "", "", INDEX('WIP-FDN'!$L$286:$L$315, MATCH(1, ('WIP-FDN'!$B$286:$B$315=B494)*1, 0))), "")</f>
        <v/>
      </c>
      <c r="AD494" s="81" t="str" cm="1">
        <f t="array" ref="AD494">IFERROR(IF(INDEX('WIP-FDN'!$M$286:$M$315, MATCH(1, ('WIP-FDN'!$B$286:$B$315=B494)*1, 0)) = "", "", INDEX('WIP-FDN'!$M$286:$M$315, MATCH(1, ('WIP-FDN'!$B$286:$B$315=B494)*1, 0))), "")</f>
        <v/>
      </c>
      <c r="AE494" s="9"/>
      <c r="AF494" s="9"/>
      <c r="AG494" s="81"/>
      <c r="AH494" s="81"/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350" t="str">
        <f t="shared" si="29"/>
        <v>C(15-22)+00</v>
      </c>
      <c r="BE494" s="334"/>
      <c r="BF494" s="334"/>
      <c r="BG494" s="334"/>
      <c r="BI494" s="9">
        <f>IFERROR(INDEX('WIP-FDN'!$D$286:$D$315,MATCH(B494, 'WIP-FDN'!$B$286:$B$315,0)),"")</f>
        <v>0</v>
      </c>
      <c r="BJ494" s="84" t="str">
        <v/>
      </c>
      <c r="BK494" s="84" t="str">
        <v/>
      </c>
    </row>
    <row r="495" spans="1:63" s="121" customFormat="1" ht="17.5" x14ac:dyDescent="0.35">
      <c r="A495" s="113">
        <f t="shared" si="30"/>
        <v>13</v>
      </c>
      <c r="B495" s="122" t="s">
        <v>329</v>
      </c>
      <c r="C495" s="122" t="s">
        <v>915</v>
      </c>
      <c r="D495" s="114" t="s">
        <v>818</v>
      </c>
      <c r="E495" s="123">
        <v>446</v>
      </c>
      <c r="F495" s="123">
        <v>446</v>
      </c>
      <c r="G495" s="116" t="str">
        <f>IFERROR(INDEX('WIP-FDN'!$D$286:$D$315,MATCH(B495, 'WIP-FDN'!$B$286:$B$315,0)),"")</f>
        <v>Pile</v>
      </c>
      <c r="H495" s="122"/>
      <c r="I495" s="306"/>
      <c r="J495" s="122"/>
      <c r="K495" s="122"/>
      <c r="L495" s="122"/>
      <c r="M495" s="116" t="s">
        <v>53</v>
      </c>
      <c r="N495" s="115" t="s">
        <v>172</v>
      </c>
      <c r="O495" s="119" t="s">
        <v>1109</v>
      </c>
      <c r="P495" s="116" t="s">
        <v>53</v>
      </c>
      <c r="Q495" s="115" t="s">
        <v>172</v>
      </c>
      <c r="R495" s="119" t="s">
        <v>1109</v>
      </c>
      <c r="S495" s="116" t="s">
        <v>53</v>
      </c>
      <c r="T495" s="115" t="s">
        <v>172</v>
      </c>
      <c r="U495" s="119">
        <v>46028</v>
      </c>
      <c r="V495" s="115" t="str" cm="1">
        <f t="array" ref="V495">INDEX('WIP-FDN'!$I$286:$I$315, MATCH(1, ('WIP-FDN'!$B$286:$B$315='Master Sheet '!B495)*1, 0))</f>
        <v>WIP</v>
      </c>
      <c r="W495" s="117" t="str">
        <f>IF((Y495&lt;&gt;"")*(BJ495=""), "WIP-Pile", IF((Y495&lt;&gt;"")*(BJ495&lt;&gt;""), "Completed-Pile", ""))</f>
        <v>Completed-Pile</v>
      </c>
      <c r="X495" s="117" t="str" cm="1">
        <f t="array" ref="X495">IFERROR(INDEX('WIP-FDN'!$E$286:$E$315, MATCH(1, ('WIP-FDN'!$B$286:$B$315='Master Sheet '!B495)*1, 0)), "")</f>
        <v>Chowdhury Construction</v>
      </c>
      <c r="Y495" s="118" cm="1">
        <f t="array" ref="Y495">IFERROR(IF(INDEX('WIP-FDN'!$G$286:$G$315, MATCH(1, ('WIP-FDN'!$B$286:$B$315=B495)*1, 0)) = "", "", INDEX('WIP-FDN'!$G$286:$G$315, MATCH(1, ('WIP-FDN'!$B$286:$B$315=B495)*1, 0))), "")</f>
        <v>46083</v>
      </c>
      <c r="Z495" s="118" t="str" cm="1">
        <f t="array" ref="Z495">IFERROR(IF(INDEX('WIP-FDN'!$J$286:$J$315, MATCH(1, ('WIP-FDN'!$B$286:$B$315=B495)*1, 0)) = "", "", INDEX('WIP-FDN'!$J$286:$J$315, MATCH(1, ('WIP-FDN'!$B$286:$B$315=B495)*1, 0))), "")</f>
        <v/>
      </c>
      <c r="AA495" s="117" t="str">
        <f t="array" ref="AA495">IF((AC495&lt;&gt;"")*(AD495=""), "WIP", IF((AC495&lt;&gt;"")*(AD495&lt;&gt;""), "Completed", ""))</f>
        <v/>
      </c>
      <c r="AB495" s="117" cm="1">
        <f t="array" ref="AB495">IFERROR(INDEX('WIP-FDN'!$N$286:$N$315, MATCH(1, ('WIP-FDN'!$B$286:$B$315='Master Sheet '!B495)*1, 0)), "")</f>
        <v>0</v>
      </c>
      <c r="AC495" s="118" t="str" cm="1">
        <f t="array" ref="AC495">IFERROR(IF(INDEX('WIP-FDN'!$L$286:$L$315, MATCH(1, ('WIP-FDN'!$B$286:$B$315=B495)*1, 0)) = "", "", INDEX('WIP-FDN'!$L$286:$L$315, MATCH(1, ('WIP-FDN'!$B$286:$B$315=B495)*1, 0))), "")</f>
        <v/>
      </c>
      <c r="AD495" s="118" t="str" cm="1">
        <f t="array" ref="AD495">IFERROR(IF(INDEX('WIP-FDN'!$M$286:$M$315, MATCH(1, ('WIP-FDN'!$B$286:$B$315=B495)*1, 0)) = "", "", INDEX('WIP-FDN'!$M$286:$M$315, MATCH(1, ('WIP-FDN'!$B$286:$B$315=B495)*1, 0))), "")</f>
        <v/>
      </c>
      <c r="AE495" s="117"/>
      <c r="AF495" s="117"/>
      <c r="AG495" s="118"/>
      <c r="AH495" s="118"/>
      <c r="AI495" s="120"/>
      <c r="AJ495" s="120"/>
      <c r="AK495" s="120"/>
      <c r="AL495" s="120"/>
      <c r="AM495" s="120"/>
      <c r="AN495" s="120"/>
      <c r="AO495" s="120"/>
      <c r="AP495" s="120"/>
      <c r="AQ495" s="120"/>
      <c r="AR495" s="120"/>
      <c r="AS495" s="120"/>
      <c r="AT495" s="120"/>
      <c r="AU495" s="120"/>
      <c r="AV495" s="120"/>
      <c r="AW495" s="120"/>
      <c r="AX495" s="120"/>
      <c r="AY495" s="120"/>
      <c r="AZ495" s="120"/>
      <c r="BA495" s="120"/>
      <c r="BB495" s="120"/>
      <c r="BC495" s="120"/>
      <c r="BD495" s="283" t="str">
        <f t="shared" si="29"/>
        <v>A(00-02)+09</v>
      </c>
      <c r="BE495" s="533"/>
      <c r="BF495" s="533"/>
      <c r="BG495" s="533"/>
      <c r="BI495" s="117" t="str">
        <f>IFERROR(INDEX('WIP-FDN'!$D$286:$D$315,MATCH(B495, 'WIP-FDN'!$B$286:$B$315,0)),"")</f>
        <v>Pile</v>
      </c>
      <c r="BJ495" s="119">
        <v>46091</v>
      </c>
      <c r="BK495" s="119" t="str">
        <v/>
      </c>
    </row>
    <row r="496" spans="1:63" s="12" customFormat="1" ht="17.5" x14ac:dyDescent="0.35">
      <c r="A496" s="347">
        <f t="shared" si="30"/>
        <v>14</v>
      </c>
      <c r="B496" s="30" t="s">
        <v>330</v>
      </c>
      <c r="C496" s="30" t="s">
        <v>838</v>
      </c>
      <c r="D496" s="56" t="s">
        <v>818</v>
      </c>
      <c r="E496" s="97">
        <v>392</v>
      </c>
      <c r="F496" s="97">
        <v>392</v>
      </c>
      <c r="G496" s="26" t="str">
        <f>IFERROR(INDEX('WIP-FDN'!$D$286:$D$315,MATCH(B496, 'WIP-FDN'!$B$286:$B$315,0)),"")</f>
        <v>Stone Column</v>
      </c>
      <c r="H496" s="30">
        <v>1</v>
      </c>
      <c r="I496" s="348"/>
      <c r="J496" s="30"/>
      <c r="K496" s="30"/>
      <c r="L496" s="30"/>
      <c r="M496" s="26" t="s">
        <v>53</v>
      </c>
      <c r="N496" s="27" t="s">
        <v>172</v>
      </c>
      <c r="O496" s="94" t="s">
        <v>1109</v>
      </c>
      <c r="P496" s="26" t="s">
        <v>53</v>
      </c>
      <c r="Q496" s="27" t="s">
        <v>172</v>
      </c>
      <c r="R496" s="94" t="s">
        <v>1109</v>
      </c>
      <c r="S496" s="26" t="s">
        <v>53</v>
      </c>
      <c r="T496" s="27" t="s">
        <v>172</v>
      </c>
      <c r="U496" s="94">
        <v>46028</v>
      </c>
      <c r="V496" s="325" cm="1">
        <f t="array" ref="V496">INDEX('WIP-FDN'!$I$286:$I$315, MATCH(1, ('WIP-FDN'!$B$286:$B$315='Master Sheet '!B496)*1, 0))</f>
        <v>0</v>
      </c>
      <c r="W496" s="29" t="str">
        <f t="array" ref="W496">IF((Y496&lt;&gt;"")*(Z496=""), "WIP", IF((Y496&lt;&gt;"")*(Z496&lt;&gt;""), "Completed", ""))</f>
        <v/>
      </c>
      <c r="X496" s="9" t="str" cm="1">
        <f t="array" ref="X496">IFERROR(INDEX('WIP-FDN'!$E$286:$E$315, MATCH(1, ('WIP-FDN'!$B$286:$B$315='Master Sheet '!B496)*1, 0)), "")</f>
        <v>Keller</v>
      </c>
      <c r="Y496" s="81" t="str" cm="1">
        <f t="array" ref="Y496">IFERROR(IF(INDEX('WIP-FDN'!$G$286:$G$315, MATCH(1, ('WIP-FDN'!$B$286:$B$315=B496)*1, 0)) = "", "", INDEX('WIP-FDN'!$G$286:$G$315, MATCH(1, ('WIP-FDN'!$B$286:$B$315=B496)*1, 0))), "")</f>
        <v/>
      </c>
      <c r="Z496" s="81" t="str" cm="1">
        <f t="array" ref="Z496">IFERROR(IF(INDEX('WIP-FDN'!$J$286:$J$315, MATCH(1, ('WIP-FDN'!$B$286:$B$315=B496)*1, 0)) = "", "", INDEX('WIP-FDN'!$J$286:$J$315, MATCH(1, ('WIP-FDN'!$B$286:$B$315=B496)*1, 0))), "")</f>
        <v/>
      </c>
      <c r="AA496" s="29" t="str">
        <f t="array" ref="AA496">IF((AC496&lt;&gt;"")*(AD496=""), "WIP", IF((AC496&lt;&gt;"")*(AD496&lt;&gt;""), "Completed", ""))</f>
        <v/>
      </c>
      <c r="AB496" s="9" cm="1">
        <f t="array" ref="AB496">IFERROR(INDEX('WIP-FDN'!$N$286:$N$315, MATCH(1, ('WIP-FDN'!$B$286:$B$315='Master Sheet '!B496)*1, 0)), "")</f>
        <v>0</v>
      </c>
      <c r="AC496" s="81" t="str" cm="1">
        <f t="array" ref="AC496">IFERROR(IF(INDEX('WIP-FDN'!$L$286:$L$315, MATCH(1, ('WIP-FDN'!$B$286:$B$315=B496)*1, 0)) = "", "", INDEX('WIP-FDN'!$L$286:$L$315, MATCH(1, ('WIP-FDN'!$B$286:$B$315=B496)*1, 0))), "")</f>
        <v/>
      </c>
      <c r="AD496" s="81" t="str" cm="1">
        <f t="array" ref="AD496">IFERROR(IF(INDEX('WIP-FDN'!$M$286:$M$315, MATCH(1, ('WIP-FDN'!$B$286:$B$315=B496)*1, 0)) = "", "", INDEX('WIP-FDN'!$M$286:$M$315, MATCH(1, ('WIP-FDN'!$B$286:$B$315=B496)*1, 0))), "")</f>
        <v/>
      </c>
      <c r="AE496" s="9"/>
      <c r="AF496" s="9"/>
      <c r="AG496" s="81"/>
      <c r="AH496" s="81"/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350" t="str">
        <f t="shared" si="29"/>
        <v>A(00-02)+03_1RC</v>
      </c>
      <c r="BE496" s="334"/>
      <c r="BF496" s="334"/>
      <c r="BG496" s="334"/>
      <c r="BI496" s="9" t="str">
        <f>IFERROR(INDEX('WIP-FDN'!$D$286:$D$315,MATCH(B496, 'WIP-FDN'!$B$286:$B$315,0)),"")</f>
        <v>Stone Column</v>
      </c>
      <c r="BJ496" s="84" t="str">
        <v/>
      </c>
      <c r="BK496" s="84" t="str">
        <v/>
      </c>
    </row>
    <row r="497" spans="1:63" s="121" customFormat="1" ht="17.5" x14ac:dyDescent="0.35">
      <c r="A497" s="113">
        <f t="shared" si="30"/>
        <v>15</v>
      </c>
      <c r="B497" s="122" t="s">
        <v>331</v>
      </c>
      <c r="C497" s="122" t="s">
        <v>853</v>
      </c>
      <c r="D497" s="114" t="s">
        <v>818</v>
      </c>
      <c r="E497" s="123">
        <v>379</v>
      </c>
      <c r="F497" s="123">
        <v>379</v>
      </c>
      <c r="G497" s="116" t="str">
        <f>IFERROR(INDEX('WIP-FDN'!$D$286:$D$315,MATCH(B497, 'WIP-FDN'!$B$286:$B$315,0)),"")</f>
        <v>Pile</v>
      </c>
      <c r="H497" s="122">
        <v>1</v>
      </c>
      <c r="I497" s="306"/>
      <c r="J497" s="122"/>
      <c r="K497" s="122"/>
      <c r="L497" s="122"/>
      <c r="M497" s="116" t="s">
        <v>53</v>
      </c>
      <c r="N497" s="115" t="s">
        <v>172</v>
      </c>
      <c r="O497" s="119" t="s">
        <v>1109</v>
      </c>
      <c r="P497" s="116" t="s">
        <v>53</v>
      </c>
      <c r="Q497" s="115" t="s">
        <v>172</v>
      </c>
      <c r="R497" s="119" t="s">
        <v>1109</v>
      </c>
      <c r="S497" s="116" t="s">
        <v>53</v>
      </c>
      <c r="T497" s="115" t="s">
        <v>172</v>
      </c>
      <c r="U497" s="119">
        <v>46028</v>
      </c>
      <c r="V497" s="115" t="str" cm="1">
        <f t="array" ref="V497">INDEX('WIP-FDN'!$I$286:$I$315, MATCH(1, ('WIP-FDN'!$B$286:$B$315='Master Sheet '!B497)*1, 0))</f>
        <v>Completed</v>
      </c>
      <c r="W497" s="117" t="str">
        <f>IF((Y497&lt;&gt;"")*(BJ497=""), "WIP-Pile", IF((Y497&lt;&gt;"")*(BJ497&lt;&gt;""), "Completed-Pile", ""))</f>
        <v>Completed-Pile</v>
      </c>
      <c r="X497" s="117" t="str" cm="1">
        <f t="array" ref="X497">IFERROR(INDEX('WIP-FDN'!$E$286:$E$315, MATCH(1, ('WIP-FDN'!$B$286:$B$315='Master Sheet '!B497)*1, 0)), "")</f>
        <v>Hussain Enterprise</v>
      </c>
      <c r="Y497" s="118" cm="1">
        <f t="array" ref="Y497">IFERROR(IF(INDEX('WIP-FDN'!$G$286:$G$315, MATCH(1, ('WIP-FDN'!$B$286:$B$315=B497)*1, 0)) = "", "", INDEX('WIP-FDN'!$G$286:$G$315, MATCH(1, ('WIP-FDN'!$B$286:$B$315=B497)*1, 0))), "")</f>
        <v>46069</v>
      </c>
      <c r="Z497" s="118" cm="1">
        <f t="array" ref="Z497">IFERROR(IF(INDEX('WIP-FDN'!$J$286:$J$315, MATCH(1, ('WIP-FDN'!$B$286:$B$315=B497)*1, 0)) = "", "", INDEX('WIP-FDN'!$J$286:$J$315, MATCH(1, ('WIP-FDN'!$B$286:$B$315=B497)*1, 0))), "")</f>
        <v>46119</v>
      </c>
      <c r="AA497" s="117" t="str">
        <f t="array" ref="AA497">IF((AC497&lt;&gt;"")*(AD497=""), "WIP", IF((AC497&lt;&gt;"")*(AD497&lt;&gt;""), "Completed", ""))</f>
        <v/>
      </c>
      <c r="AB497" s="117" cm="1">
        <f t="array" ref="AB497">IFERROR(INDEX('WIP-FDN'!$N$286:$N$315, MATCH(1, ('WIP-FDN'!$B$286:$B$315='Master Sheet '!B497)*1, 0)), "")</f>
        <v>0</v>
      </c>
      <c r="AC497" s="118" t="str" cm="1">
        <f t="array" ref="AC497">IFERROR(IF(INDEX('WIP-FDN'!$L$286:$L$315, MATCH(1, ('WIP-FDN'!$B$286:$B$315=B497)*1, 0)) = "", "", INDEX('WIP-FDN'!$L$286:$L$315, MATCH(1, ('WIP-FDN'!$B$286:$B$315=B497)*1, 0))), "")</f>
        <v/>
      </c>
      <c r="AD497" s="118" t="str" cm="1">
        <f t="array" ref="AD497">IFERROR(IF(INDEX('WIP-FDN'!$M$286:$M$315, MATCH(1, ('WIP-FDN'!$B$286:$B$315=B497)*1, 0)) = "", "", INDEX('WIP-FDN'!$M$286:$M$315, MATCH(1, ('WIP-FDN'!$B$286:$B$315=B497)*1, 0))), "")</f>
        <v/>
      </c>
      <c r="AE497" s="117"/>
      <c r="AF497" s="117"/>
      <c r="AG497" s="118"/>
      <c r="AH497" s="118"/>
      <c r="AI497" s="120"/>
      <c r="AJ497" s="120"/>
      <c r="AK497" s="120"/>
      <c r="AL497" s="120"/>
      <c r="AM497" s="120"/>
      <c r="AN497" s="120"/>
      <c r="AO497" s="120"/>
      <c r="AP497" s="120"/>
      <c r="AQ497" s="120"/>
      <c r="AR497" s="120"/>
      <c r="AS497" s="120"/>
      <c r="AT497" s="120"/>
      <c r="AU497" s="120"/>
      <c r="AV497" s="120"/>
      <c r="AW497" s="120"/>
      <c r="AX497" s="120"/>
      <c r="AY497" s="120"/>
      <c r="AZ497" s="120"/>
      <c r="BA497" s="120"/>
      <c r="BB497" s="120"/>
      <c r="BC497" s="120"/>
      <c r="BD497" s="283" t="str">
        <f t="shared" si="29"/>
        <v>A(00-02)+06_1RC</v>
      </c>
      <c r="BE497" s="533"/>
      <c r="BF497" s="533"/>
      <c r="BG497" s="533"/>
      <c r="BI497" s="117" t="str">
        <f>IFERROR(INDEX('WIP-FDN'!$D$286:$D$315,MATCH(B497, 'WIP-FDN'!$B$286:$B$315,0)),"")</f>
        <v>Pile</v>
      </c>
      <c r="BJ497" s="119">
        <v>46075</v>
      </c>
      <c r="BK497" s="119">
        <v>46119</v>
      </c>
    </row>
    <row r="498" spans="1:63" s="12" customFormat="1" ht="17.5" x14ac:dyDescent="0.35">
      <c r="A498" s="347">
        <f t="shared" si="30"/>
        <v>16</v>
      </c>
      <c r="B498" s="30" t="s">
        <v>850</v>
      </c>
      <c r="C498" s="30" t="s">
        <v>1008</v>
      </c>
      <c r="D498" s="56" t="s">
        <v>1423</v>
      </c>
      <c r="E498" s="97">
        <v>399.4</v>
      </c>
      <c r="F498" s="97">
        <v>399.4</v>
      </c>
      <c r="G498" s="26" t="str">
        <f>IFERROR(INDEX('WIP-FDN'!$D$286:$D$315,MATCH(B498, 'WIP-FDN'!$B$286:$B$315,0)),"")</f>
        <v>Stone Column</v>
      </c>
      <c r="H498" s="30"/>
      <c r="I498" s="348"/>
      <c r="J498" s="30"/>
      <c r="K498" s="30"/>
      <c r="L498" s="30"/>
      <c r="M498" s="26" t="s">
        <v>53</v>
      </c>
      <c r="N498" s="27" t="s">
        <v>172</v>
      </c>
      <c r="O498" s="94" t="s">
        <v>1109</v>
      </c>
      <c r="P498" s="26" t="s">
        <v>53</v>
      </c>
      <c r="Q498" s="27" t="s">
        <v>172</v>
      </c>
      <c r="R498" s="94" t="s">
        <v>1109</v>
      </c>
      <c r="S498" s="26" t="s">
        <v>53</v>
      </c>
      <c r="T498" s="27" t="s">
        <v>172</v>
      </c>
      <c r="U498" s="94">
        <v>46028</v>
      </c>
      <c r="V498" s="325" cm="1">
        <f t="array" ref="V498">INDEX('WIP-FDN'!$I$286:$I$315, MATCH(1, ('WIP-FDN'!$B$286:$B$315='Master Sheet '!B498)*1, 0))</f>
        <v>0</v>
      </c>
      <c r="W498" s="29" t="str">
        <f t="array" ref="W498">IF((Y498&lt;&gt;"")*(Z498=""), "WIP", IF((Y498&lt;&gt;"")*(Z498&lt;&gt;""), "Completed", ""))</f>
        <v>WIP</v>
      </c>
      <c r="X498" s="9" t="str" cm="1">
        <f t="array" ref="X498">IFERROR(INDEX('WIP-FDN'!$E$286:$E$315, MATCH(1, ('WIP-FDN'!$B$286:$B$315='Master Sheet '!B498)*1, 0)), "")</f>
        <v>Keller</v>
      </c>
      <c r="Y498" s="81" cm="1">
        <f t="array" ref="Y498">IFERROR(IF(INDEX('WIP-FDN'!$G$286:$G$315, MATCH(1, ('WIP-FDN'!$B$286:$B$315=B498)*1, 0)) = "", "", INDEX('WIP-FDN'!$G$286:$G$315, MATCH(1, ('WIP-FDN'!$B$286:$B$315=B498)*1, 0))), "")</f>
        <v>46133</v>
      </c>
      <c r="Z498" s="81" t="str" cm="1">
        <f t="array" ref="Z498">IFERROR(IF(INDEX('WIP-FDN'!$J$286:$J$315, MATCH(1, ('WIP-FDN'!$B$286:$B$315=B498)*1, 0)) = "", "", INDEX('WIP-FDN'!$J$286:$J$315, MATCH(1, ('WIP-FDN'!$B$286:$B$315=B498)*1, 0))), "")</f>
        <v/>
      </c>
      <c r="AA498" s="29" t="str">
        <f t="array" ref="AA498">IF((AC498&lt;&gt;"")*(AD498=""), "WIP", IF((AC498&lt;&gt;"")*(AD498&lt;&gt;""), "Completed", ""))</f>
        <v/>
      </c>
      <c r="AB498" s="9" cm="1">
        <f t="array" ref="AB498">IFERROR(INDEX('WIP-FDN'!$N$286:$N$315, MATCH(1, ('WIP-FDN'!$B$286:$B$315='Master Sheet '!B498)*1, 0)), "")</f>
        <v>0</v>
      </c>
      <c r="AC498" s="81" t="str" cm="1">
        <f t="array" ref="AC498">IFERROR(IF(INDEX('WIP-FDN'!$L$286:$L$315, MATCH(1, ('WIP-FDN'!$B$286:$B$315=B498)*1, 0)) = "", "", INDEX('WIP-FDN'!$L$286:$L$315, MATCH(1, ('WIP-FDN'!$B$286:$B$315=B498)*1, 0))), "")</f>
        <v/>
      </c>
      <c r="AD498" s="81" t="str" cm="1">
        <f t="array" ref="AD498">IFERROR(IF(INDEX('WIP-FDN'!$M$286:$M$315, MATCH(1, ('WIP-FDN'!$B$286:$B$315=B498)*1, 0)) = "", "", INDEX('WIP-FDN'!$M$286:$M$315, MATCH(1, ('WIP-FDN'!$B$286:$B$315=B498)*1, 0))), "")</f>
        <v/>
      </c>
      <c r="AE498" s="9"/>
      <c r="AF498" s="9"/>
      <c r="AG498" s="81"/>
      <c r="AH498" s="81"/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350" t="str">
        <f t="shared" si="29"/>
        <v>D(30-45)+06</v>
      </c>
      <c r="BE498" s="334"/>
      <c r="BF498" s="334"/>
      <c r="BG498" s="334"/>
      <c r="BI498" s="9" t="str">
        <f>IFERROR(INDEX('WIP-FDN'!$D$286:$D$315,MATCH(B498, 'WIP-FDN'!$B$286:$B$315,0)),"")</f>
        <v>Stone Column</v>
      </c>
      <c r="BJ498" s="84" t="str">
        <v/>
      </c>
      <c r="BK498" s="84" t="str">
        <v/>
      </c>
    </row>
    <row r="499" spans="1:63" s="121" customFormat="1" ht="17.5" x14ac:dyDescent="0.35">
      <c r="A499" s="113">
        <f t="shared" si="30"/>
        <v>17</v>
      </c>
      <c r="B499" s="122" t="s">
        <v>339</v>
      </c>
      <c r="C499" s="122" t="s">
        <v>823</v>
      </c>
      <c r="D499" s="114" t="s">
        <v>818</v>
      </c>
      <c r="E499" s="123">
        <v>302.60000000000002</v>
      </c>
      <c r="F499" s="123">
        <v>302.60000000000002</v>
      </c>
      <c r="G499" s="116" t="str">
        <f>IFERROR(INDEX('WIP-FDN'!$D$286:$D$315,MATCH(B499, 'WIP-FDN'!$B$286:$B$315,0)),"")</f>
        <v>Pile</v>
      </c>
      <c r="H499" s="122"/>
      <c r="I499" s="306"/>
      <c r="J499" s="122"/>
      <c r="K499" s="122"/>
      <c r="L499" s="122"/>
      <c r="M499" s="116" t="s">
        <v>53</v>
      </c>
      <c r="N499" s="115" t="s">
        <v>172</v>
      </c>
      <c r="O499" s="119" t="s">
        <v>1109</v>
      </c>
      <c r="P499" s="116" t="s">
        <v>53</v>
      </c>
      <c r="Q499" s="115" t="s">
        <v>172</v>
      </c>
      <c r="R499" s="119" t="s">
        <v>1109</v>
      </c>
      <c r="S499" s="116" t="s">
        <v>53</v>
      </c>
      <c r="T499" s="115" t="s">
        <v>172</v>
      </c>
      <c r="U499" s="119">
        <v>46028</v>
      </c>
      <c r="V499" s="115" t="str" cm="1">
        <f t="array" ref="V499">INDEX('WIP-FDN'!$I$286:$I$315, MATCH(1, ('WIP-FDN'!$B$286:$B$315='Master Sheet '!B499)*1, 0))</f>
        <v>Completed</v>
      </c>
      <c r="W499" s="117" t="str">
        <f t="shared" ref="W499:W500" si="31">IF((Y499&lt;&gt;"")*(BJ499=""), "WIP-Pile", IF((Y499&lt;&gt;"")*(BJ499&lt;&gt;""), "Completed-Pile", ""))</f>
        <v>Completed-Pile</v>
      </c>
      <c r="X499" s="117" t="str" cm="1">
        <f t="array" ref="X499">IFERROR(INDEX('WIP-FDN'!$E$286:$E$315, MATCH(1, ('WIP-FDN'!$B$286:$B$315='Master Sheet '!B499)*1, 0)), "")</f>
        <v>Chowdhury Construction</v>
      </c>
      <c r="Y499" s="118" cm="1">
        <f t="array" ref="Y499">IFERROR(IF(INDEX('WIP-FDN'!$G$286:$G$315, MATCH(1, ('WIP-FDN'!$B$286:$B$315=B499)*1, 0)) = "", "", INDEX('WIP-FDN'!$G$286:$G$315, MATCH(1, ('WIP-FDN'!$B$286:$B$315=B499)*1, 0))), "")</f>
        <v>46036</v>
      </c>
      <c r="Z499" s="118" cm="1">
        <f t="array" ref="Z499">IFERROR(IF(INDEX('WIP-FDN'!$J$286:$J$315, MATCH(1, ('WIP-FDN'!$B$286:$B$315=B499)*1, 0)) = "", "", INDEX('WIP-FDN'!$J$286:$J$315, MATCH(1, ('WIP-FDN'!$B$286:$B$315=B499)*1, 0))), "")</f>
        <v>46073</v>
      </c>
      <c r="AA499" s="117" t="str">
        <f t="array" ref="AA499">IF((AC499&lt;&gt;"")*(AD499=""), "WIP", IF((AC499&lt;&gt;"")*(AD499&lt;&gt;""), "Completed", ""))</f>
        <v/>
      </c>
      <c r="AB499" s="117" cm="1">
        <f t="array" ref="AB499">IFERROR(INDEX('WIP-FDN'!$N$286:$N$315, MATCH(1, ('WIP-FDN'!$B$286:$B$315='Master Sheet '!B499)*1, 0)), "")</f>
        <v>0</v>
      </c>
      <c r="AC499" s="118" t="str" cm="1">
        <f t="array" ref="AC499">IFERROR(IF(INDEX('WIP-FDN'!$L$286:$L$315, MATCH(1, ('WIP-FDN'!$B$286:$B$315=B499)*1, 0)) = "", "", INDEX('WIP-FDN'!$L$286:$L$315, MATCH(1, ('WIP-FDN'!$B$286:$B$315=B499)*1, 0))), "")</f>
        <v/>
      </c>
      <c r="AD499" s="118" t="str" cm="1">
        <f t="array" ref="AD499">IFERROR(IF(INDEX('WIP-FDN'!$M$286:$M$315, MATCH(1, ('WIP-FDN'!$B$286:$B$315=B499)*1, 0)) = "", "", INDEX('WIP-FDN'!$M$286:$M$315, MATCH(1, ('WIP-FDN'!$B$286:$B$315=B499)*1, 0))), "")</f>
        <v/>
      </c>
      <c r="AE499" s="117"/>
      <c r="AF499" s="117"/>
      <c r="AG499" s="118"/>
      <c r="AH499" s="118"/>
      <c r="AI499" s="120"/>
      <c r="AJ499" s="120"/>
      <c r="AK499" s="120"/>
      <c r="AL499" s="120"/>
      <c r="AM499" s="120"/>
      <c r="AN499" s="120"/>
      <c r="AO499" s="120"/>
      <c r="AP499" s="120"/>
      <c r="AQ499" s="120"/>
      <c r="AR499" s="120"/>
      <c r="AS499" s="120"/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283" t="str">
        <f t="shared" si="29"/>
        <v>A(00-02)+00</v>
      </c>
      <c r="BE499" s="533"/>
      <c r="BF499" s="533"/>
      <c r="BG499" s="533"/>
      <c r="BI499" s="117" t="str">
        <f>IFERROR(INDEX('WIP-FDN'!$D$286:$D$315,MATCH(B499, 'WIP-FDN'!$B$286:$B$315,0)),"")</f>
        <v>Pile</v>
      </c>
      <c r="BJ499" s="119">
        <v>46046</v>
      </c>
      <c r="BK499" s="119">
        <v>46073</v>
      </c>
    </row>
    <row r="500" spans="1:63" s="121" customFormat="1" ht="17.5" x14ac:dyDescent="0.35">
      <c r="A500" s="113">
        <f t="shared" si="30"/>
        <v>18</v>
      </c>
      <c r="B500" s="122" t="s">
        <v>340</v>
      </c>
      <c r="C500" s="122" t="s">
        <v>838</v>
      </c>
      <c r="D500" s="114" t="s">
        <v>818</v>
      </c>
      <c r="E500" s="123">
        <v>399.4</v>
      </c>
      <c r="F500" s="123">
        <v>399.4</v>
      </c>
      <c r="G500" s="116" t="str">
        <f>IFERROR(INDEX('WIP-FDN'!$D$286:$D$315,MATCH(B500, 'WIP-FDN'!$B$286:$B$315,0)),"")</f>
        <v>Pile</v>
      </c>
      <c r="H500" s="122"/>
      <c r="I500" s="306"/>
      <c r="J500" s="122"/>
      <c r="K500" s="122"/>
      <c r="L500" s="122"/>
      <c r="M500" s="116" t="s">
        <v>53</v>
      </c>
      <c r="N500" s="115" t="s">
        <v>172</v>
      </c>
      <c r="O500" s="119" t="s">
        <v>1109</v>
      </c>
      <c r="P500" s="116" t="s">
        <v>53</v>
      </c>
      <c r="Q500" s="115" t="s">
        <v>172</v>
      </c>
      <c r="R500" s="119" t="s">
        <v>1109</v>
      </c>
      <c r="S500" s="116" t="s">
        <v>53</v>
      </c>
      <c r="T500" s="115" t="s">
        <v>172</v>
      </c>
      <c r="U500" s="119">
        <v>46028</v>
      </c>
      <c r="V500" s="115" t="str" cm="1">
        <f t="array" ref="V500">INDEX('WIP-FDN'!$I$286:$I$315, MATCH(1, ('WIP-FDN'!$B$286:$B$315='Master Sheet '!B500)*1, 0))</f>
        <v>Completed</v>
      </c>
      <c r="W500" s="117" t="str">
        <f t="shared" si="31"/>
        <v>Completed-Pile</v>
      </c>
      <c r="X500" s="117" t="str" cm="1">
        <f t="array" ref="X500">IFERROR(INDEX('WIP-FDN'!$E$286:$E$315, MATCH(1, ('WIP-FDN'!$B$286:$B$315='Master Sheet '!B500)*1, 0)), "")</f>
        <v>Chowdhury Construction</v>
      </c>
      <c r="Y500" s="118" cm="1">
        <f t="array" ref="Y500">IFERROR(IF(INDEX('WIP-FDN'!$G$286:$G$315, MATCH(1, ('WIP-FDN'!$B$286:$B$315=B500)*1, 0)) = "", "", INDEX('WIP-FDN'!$G$286:$G$315, MATCH(1, ('WIP-FDN'!$B$286:$B$315=B500)*1, 0))), "")</f>
        <v>46014</v>
      </c>
      <c r="Z500" s="118" cm="1">
        <f t="array" ref="Z500">IFERROR(IF(INDEX('WIP-FDN'!$J$286:$J$315, MATCH(1, ('WIP-FDN'!$B$286:$B$315=B500)*1, 0)) = "", "", INDEX('WIP-FDN'!$J$286:$J$315, MATCH(1, ('WIP-FDN'!$B$286:$B$315=B500)*1, 0))), "")</f>
        <v>46081</v>
      </c>
      <c r="AA500" s="117" t="str">
        <f t="array" ref="AA500">IF((AC500&lt;&gt;"")*(AD500=""), "WIP", IF((AC500&lt;&gt;"")*(AD500&lt;&gt;""), "Completed", ""))</f>
        <v/>
      </c>
      <c r="AB500" s="117" cm="1">
        <f t="array" ref="AB500">IFERROR(INDEX('WIP-FDN'!$N$286:$N$315, MATCH(1, ('WIP-FDN'!$B$286:$B$315='Master Sheet '!B500)*1, 0)), "")</f>
        <v>0</v>
      </c>
      <c r="AC500" s="118" t="str" cm="1">
        <f t="array" ref="AC500">IFERROR(IF(INDEX('WIP-FDN'!$L$286:$L$315, MATCH(1, ('WIP-FDN'!$B$286:$B$315=B500)*1, 0)) = "", "", INDEX('WIP-FDN'!$L$286:$L$315, MATCH(1, ('WIP-FDN'!$B$286:$B$315=B500)*1, 0))), "")</f>
        <v/>
      </c>
      <c r="AD500" s="118" t="str" cm="1">
        <f t="array" ref="AD500">IFERROR(IF(INDEX('WIP-FDN'!$M$286:$M$315, MATCH(1, ('WIP-FDN'!$B$286:$B$315=B500)*1, 0)) = "", "", INDEX('WIP-FDN'!$M$286:$M$315, MATCH(1, ('WIP-FDN'!$B$286:$B$315=B500)*1, 0))), "")</f>
        <v/>
      </c>
      <c r="AE500" s="117"/>
      <c r="AF500" s="117"/>
      <c r="AG500" s="118"/>
      <c r="AH500" s="118"/>
      <c r="AI500" s="120"/>
      <c r="AJ500" s="120"/>
      <c r="AK500" s="120"/>
      <c r="AL500" s="120"/>
      <c r="AM500" s="120"/>
      <c r="AN500" s="120"/>
      <c r="AO500" s="120"/>
      <c r="AP500" s="120"/>
      <c r="AQ500" s="120"/>
      <c r="AR500" s="120"/>
      <c r="AS500" s="120"/>
      <c r="AT500" s="120"/>
      <c r="AU500" s="120"/>
      <c r="AV500" s="120"/>
      <c r="AW500" s="120"/>
      <c r="AX500" s="120"/>
      <c r="AY500" s="120"/>
      <c r="AZ500" s="120"/>
      <c r="BA500" s="120"/>
      <c r="BB500" s="120"/>
      <c r="BC500" s="120"/>
      <c r="BD500" s="283" t="str">
        <f t="shared" si="29"/>
        <v>A(00-02)+03</v>
      </c>
      <c r="BE500" s="533"/>
      <c r="BF500" s="533"/>
      <c r="BG500" s="533"/>
      <c r="BI500" s="117" t="str">
        <f>IFERROR(INDEX('WIP-FDN'!$D$286:$D$315,MATCH(B500, 'WIP-FDN'!$B$286:$B$315,0)),"")</f>
        <v>Pile</v>
      </c>
      <c r="BJ500" s="119">
        <v>46025</v>
      </c>
      <c r="BK500" s="119">
        <v>46081</v>
      </c>
    </row>
    <row r="501" spans="1:63" s="12" customFormat="1" ht="17.5" x14ac:dyDescent="0.35">
      <c r="A501" s="347">
        <f t="shared" si="30"/>
        <v>19</v>
      </c>
      <c r="B501" s="30" t="s">
        <v>654</v>
      </c>
      <c r="C501" s="30" t="s">
        <v>1008</v>
      </c>
      <c r="D501" s="56" t="s">
        <v>1424</v>
      </c>
      <c r="E501" s="97">
        <v>424.4</v>
      </c>
      <c r="F501" s="97">
        <v>424.4</v>
      </c>
      <c r="G501" s="26">
        <f>IFERROR(INDEX('WIP-FDN'!$D$286:$D$315,MATCH(B501, 'WIP-FDN'!$B$286:$B$315,0)),"")</f>
        <v>0</v>
      </c>
      <c r="H501" s="30"/>
      <c r="I501" s="348"/>
      <c r="J501" s="30"/>
      <c r="K501" s="30"/>
      <c r="L501" s="30"/>
      <c r="M501" s="26" t="s">
        <v>53</v>
      </c>
      <c r="N501" s="27" t="s">
        <v>172</v>
      </c>
      <c r="O501" s="94" t="s">
        <v>1109</v>
      </c>
      <c r="P501" s="26" t="s">
        <v>53</v>
      </c>
      <c r="Q501" s="27" t="s">
        <v>172</v>
      </c>
      <c r="R501" s="94" t="s">
        <v>1109</v>
      </c>
      <c r="S501" s="26" t="s">
        <v>53</v>
      </c>
      <c r="T501" s="27" t="s">
        <v>172</v>
      </c>
      <c r="U501" s="94">
        <v>46028</v>
      </c>
      <c r="V501" s="325" cm="1">
        <f t="array" ref="V501">INDEX('WIP-FDN'!$I$286:$I$315, MATCH(1, ('WIP-FDN'!$B$286:$B$315='Master Sheet '!B501)*1, 0))</f>
        <v>0</v>
      </c>
      <c r="W501" s="29" t="str">
        <f t="array" ref="W501">IF((Y501&lt;&gt;"")*(Z501=""), "WIP", IF((Y501&lt;&gt;"")*(Z501&lt;&gt;""), "Completed", ""))</f>
        <v/>
      </c>
      <c r="X501" s="9" cm="1">
        <f t="array" ref="X501">IFERROR(INDEX('WIP-FDN'!$E$286:$E$315, MATCH(1, ('WIP-FDN'!$B$286:$B$315='Master Sheet '!B501)*1, 0)), "")</f>
        <v>0</v>
      </c>
      <c r="Y501" s="81" t="str" cm="1">
        <f t="array" ref="Y501">IFERROR(IF(INDEX('WIP-FDN'!$G$286:$G$315, MATCH(1, ('WIP-FDN'!$B$286:$B$315=B501)*1, 0)) = "", "", INDEX('WIP-FDN'!$G$286:$G$315, MATCH(1, ('WIP-FDN'!$B$286:$B$315=B501)*1, 0))), "")</f>
        <v/>
      </c>
      <c r="Z501" s="81" t="str" cm="1">
        <f t="array" ref="Z501">IFERROR(IF(INDEX('WIP-FDN'!$J$286:$J$315, MATCH(1, ('WIP-FDN'!$B$286:$B$315=B501)*1, 0)) = "", "", INDEX('WIP-FDN'!$J$286:$J$315, MATCH(1, ('WIP-FDN'!$B$286:$B$315=B501)*1, 0))), "")</f>
        <v/>
      </c>
      <c r="AA501" s="29" t="str">
        <f t="array" ref="AA501">IF((AC501&lt;&gt;"")*(AD501=""), "WIP", IF((AC501&lt;&gt;"")*(AD501&lt;&gt;""), "Completed", ""))</f>
        <v/>
      </c>
      <c r="AB501" s="9" cm="1">
        <f t="array" ref="AB501">IFERROR(INDEX('WIP-FDN'!$N$286:$N$315, MATCH(1, ('WIP-FDN'!$B$286:$B$315='Master Sheet '!B501)*1, 0)), "")</f>
        <v>0</v>
      </c>
      <c r="AC501" s="81" t="str" cm="1">
        <f t="array" ref="AC501">IFERROR(IF(INDEX('WIP-FDN'!$L$286:$L$315, MATCH(1, ('WIP-FDN'!$B$286:$B$315=B501)*1, 0)) = "", "", INDEX('WIP-FDN'!$L$286:$L$315, MATCH(1, ('WIP-FDN'!$B$286:$B$315=B501)*1, 0))), "")</f>
        <v/>
      </c>
      <c r="AD501" s="81" t="str" cm="1">
        <f t="array" ref="AD501">IFERROR(IF(INDEX('WIP-FDN'!$M$286:$M$315, MATCH(1, ('WIP-FDN'!$B$286:$B$315=B501)*1, 0)) = "", "", INDEX('WIP-FDN'!$M$286:$M$315, MATCH(1, ('WIP-FDN'!$B$286:$B$315=B501)*1, 0))), "")</f>
        <v/>
      </c>
      <c r="AE501" s="9"/>
      <c r="AF501" s="9"/>
      <c r="AG501" s="81"/>
      <c r="AH501" s="81"/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350" t="str">
        <f t="shared" si="29"/>
        <v>D(30-45)+06</v>
      </c>
      <c r="BE501" s="334"/>
      <c r="BF501" s="334"/>
      <c r="BG501" s="334"/>
      <c r="BI501" s="9">
        <f>IFERROR(INDEX('WIP-FDN'!$D$286:$D$315,MATCH(B501, 'WIP-FDN'!$B$286:$B$315,0)),"")</f>
        <v>0</v>
      </c>
      <c r="BJ501" s="84" t="str">
        <v/>
      </c>
      <c r="BK501" s="84" t="str">
        <v/>
      </c>
    </row>
    <row r="502" spans="1:63" s="12" customFormat="1" ht="17.5" x14ac:dyDescent="0.35">
      <c r="A502" s="347">
        <f t="shared" si="30"/>
        <v>20</v>
      </c>
      <c r="B502" s="30" t="s">
        <v>854</v>
      </c>
      <c r="C502" s="30" t="s">
        <v>1008</v>
      </c>
      <c r="D502" s="56" t="s">
        <v>1425</v>
      </c>
      <c r="E502" s="97">
        <v>265</v>
      </c>
      <c r="F502" s="97">
        <v>265</v>
      </c>
      <c r="G502" s="26">
        <f>IFERROR(INDEX('WIP-FDN'!$D$286:$D$315,MATCH(B502, 'WIP-FDN'!$B$286:$B$315,0)),"")</f>
        <v>0</v>
      </c>
      <c r="H502" s="30"/>
      <c r="I502" s="348"/>
      <c r="J502" s="30"/>
      <c r="K502" s="30"/>
      <c r="L502" s="30"/>
      <c r="M502" s="26" t="s">
        <v>53</v>
      </c>
      <c r="N502" s="27" t="s">
        <v>172</v>
      </c>
      <c r="O502" s="94" t="s">
        <v>1109</v>
      </c>
      <c r="P502" s="26" t="s">
        <v>53</v>
      </c>
      <c r="Q502" s="27" t="s">
        <v>172</v>
      </c>
      <c r="R502" s="94" t="s">
        <v>1109</v>
      </c>
      <c r="S502" s="26" t="s">
        <v>53</v>
      </c>
      <c r="T502" s="27" t="s">
        <v>172</v>
      </c>
      <c r="U502" s="94">
        <v>46028</v>
      </c>
      <c r="V502" s="325" cm="1">
        <f t="array" ref="V502">INDEX('WIP-FDN'!$I$286:$I$315, MATCH(1, ('WIP-FDN'!$B$286:$B$315='Master Sheet '!B502)*1, 0))</f>
        <v>0</v>
      </c>
      <c r="W502" s="29" t="str">
        <f t="array" ref="W502">IF((Y502&lt;&gt;"")*(Z502=""), "WIP", IF((Y502&lt;&gt;"")*(Z502&lt;&gt;""), "Completed", ""))</f>
        <v/>
      </c>
      <c r="X502" s="9" cm="1">
        <f t="array" ref="X502">IFERROR(INDEX('WIP-FDN'!$E$286:$E$315, MATCH(1, ('WIP-FDN'!$B$286:$B$315='Master Sheet '!B502)*1, 0)), "")</f>
        <v>0</v>
      </c>
      <c r="Y502" s="81" t="str" cm="1">
        <f t="array" ref="Y502">IFERROR(IF(INDEX('WIP-FDN'!$G$286:$G$315, MATCH(1, ('WIP-FDN'!$B$286:$B$315=B502)*1, 0)) = "", "", INDEX('WIP-FDN'!$G$286:$G$315, MATCH(1, ('WIP-FDN'!$B$286:$B$315=B502)*1, 0))), "")</f>
        <v/>
      </c>
      <c r="Z502" s="81" t="str" cm="1">
        <f t="array" ref="Z502">IFERROR(IF(INDEX('WIP-FDN'!$J$286:$J$315, MATCH(1, ('WIP-FDN'!$B$286:$B$315=B502)*1, 0)) = "", "", INDEX('WIP-FDN'!$J$286:$J$315, MATCH(1, ('WIP-FDN'!$B$286:$B$315=B502)*1, 0))), "")</f>
        <v/>
      </c>
      <c r="AA502" s="29" t="str">
        <f t="array" ref="AA502">IF((AC502&lt;&gt;"")*(AD502=""), "WIP", IF((AC502&lt;&gt;"")*(AD502&lt;&gt;""), "Completed", ""))</f>
        <v/>
      </c>
      <c r="AB502" s="9" cm="1">
        <f t="array" ref="AB502">IFERROR(INDEX('WIP-FDN'!$N$286:$N$315, MATCH(1, ('WIP-FDN'!$B$286:$B$315='Master Sheet '!B502)*1, 0)), "")</f>
        <v>0</v>
      </c>
      <c r="AC502" s="81" t="str" cm="1">
        <f t="array" ref="AC502">IFERROR(IF(INDEX('WIP-FDN'!$L$286:$L$315, MATCH(1, ('WIP-FDN'!$B$286:$B$315=B502)*1, 0)) = "", "", INDEX('WIP-FDN'!$L$286:$L$315, MATCH(1, ('WIP-FDN'!$B$286:$B$315=B502)*1, 0))), "")</f>
        <v/>
      </c>
      <c r="AD502" s="81" t="str" cm="1">
        <f t="array" ref="AD502">IFERROR(IF(INDEX('WIP-FDN'!$M$286:$M$315, MATCH(1, ('WIP-FDN'!$B$286:$B$315=B502)*1, 0)) = "", "", INDEX('WIP-FDN'!$M$286:$M$315, MATCH(1, ('WIP-FDN'!$B$286:$B$315=B502)*1, 0))), "")</f>
        <v/>
      </c>
      <c r="AE502" s="9"/>
      <c r="AF502" s="9"/>
      <c r="AG502" s="81"/>
      <c r="AH502" s="81"/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350" t="str">
        <f t="shared" si="29"/>
        <v>D(30-45)+06</v>
      </c>
      <c r="BE502" s="334"/>
      <c r="BF502" s="334"/>
      <c r="BG502" s="334"/>
      <c r="BI502" s="9">
        <f>IFERROR(INDEX('WIP-FDN'!$D$286:$D$315,MATCH(B502, 'WIP-FDN'!$B$286:$B$315,0)),"")</f>
        <v>0</v>
      </c>
      <c r="BJ502" s="84" t="str">
        <v/>
      </c>
      <c r="BK502" s="84" t="str">
        <v/>
      </c>
    </row>
    <row r="503" spans="1:63" s="12" customFormat="1" ht="17.5" x14ac:dyDescent="0.35">
      <c r="A503" s="347">
        <f t="shared" si="30"/>
        <v>21</v>
      </c>
      <c r="B503" s="30" t="s">
        <v>658</v>
      </c>
      <c r="C503" s="30" t="s">
        <v>939</v>
      </c>
      <c r="D503" s="56" t="s">
        <v>1426</v>
      </c>
      <c r="E503" s="97">
        <v>356</v>
      </c>
      <c r="F503" s="97">
        <v>356</v>
      </c>
      <c r="G503" s="26">
        <f>IFERROR(INDEX('WIP-FDN'!$D$286:$D$315,MATCH(B503, 'WIP-FDN'!$B$286:$B$315,0)),"")</f>
        <v>0</v>
      </c>
      <c r="H503" s="30"/>
      <c r="I503" s="348"/>
      <c r="J503" s="30"/>
      <c r="K503" s="30"/>
      <c r="L503" s="30"/>
      <c r="M503" s="26" t="s">
        <v>53</v>
      </c>
      <c r="N503" s="27" t="s">
        <v>172</v>
      </c>
      <c r="O503" s="94" t="s">
        <v>1109</v>
      </c>
      <c r="P503" s="26" t="s">
        <v>53</v>
      </c>
      <c r="Q503" s="27" t="s">
        <v>172</v>
      </c>
      <c r="R503" s="94" t="s">
        <v>1109</v>
      </c>
      <c r="S503" s="26" t="s">
        <v>53</v>
      </c>
      <c r="T503" s="27" t="s">
        <v>172</v>
      </c>
      <c r="U503" s="94">
        <v>46028</v>
      </c>
      <c r="V503" s="325" cm="1">
        <f t="array" ref="V503">INDEX('WIP-FDN'!$I$286:$I$315, MATCH(1, ('WIP-FDN'!$B$286:$B$315='Master Sheet '!B503)*1, 0))</f>
        <v>0</v>
      </c>
      <c r="W503" s="29" t="str">
        <f t="array" ref="W503">IF((Y503&lt;&gt;"")*(Z503=""), "WIP", IF((Y503&lt;&gt;"")*(Z503&lt;&gt;""), "Completed", ""))</f>
        <v/>
      </c>
      <c r="X503" s="9" cm="1">
        <f t="array" ref="X503">IFERROR(INDEX('WIP-FDN'!$E$286:$E$315, MATCH(1, ('WIP-FDN'!$B$286:$B$315='Master Sheet '!B503)*1, 0)), "")</f>
        <v>0</v>
      </c>
      <c r="Y503" s="81" t="str" cm="1">
        <f t="array" ref="Y503">IFERROR(IF(INDEX('WIP-FDN'!$G$286:$G$315, MATCH(1, ('WIP-FDN'!$B$286:$B$315=B503)*1, 0)) = "", "", INDEX('WIP-FDN'!$G$286:$G$315, MATCH(1, ('WIP-FDN'!$B$286:$B$315=B503)*1, 0))), "")</f>
        <v/>
      </c>
      <c r="Z503" s="81" t="str" cm="1">
        <f t="array" ref="Z503">IFERROR(IF(INDEX('WIP-FDN'!$J$286:$J$315, MATCH(1, ('WIP-FDN'!$B$286:$B$315=B503)*1, 0)) = "", "", INDEX('WIP-FDN'!$J$286:$J$315, MATCH(1, ('WIP-FDN'!$B$286:$B$315=B503)*1, 0))), "")</f>
        <v/>
      </c>
      <c r="AA503" s="29" t="str">
        <f t="array" ref="AA503">IF((AC503&lt;&gt;"")*(AD503=""), "WIP", IF((AC503&lt;&gt;"")*(AD503&lt;&gt;""), "Completed", ""))</f>
        <v/>
      </c>
      <c r="AB503" s="9" cm="1">
        <f t="array" ref="AB503">IFERROR(INDEX('WIP-FDN'!$N$286:$N$315, MATCH(1, ('WIP-FDN'!$B$286:$B$315='Master Sheet '!B503)*1, 0)), "")</f>
        <v>0</v>
      </c>
      <c r="AC503" s="81" t="str" cm="1">
        <f t="array" ref="AC503">IFERROR(IF(INDEX('WIP-FDN'!$L$286:$L$315, MATCH(1, ('WIP-FDN'!$B$286:$B$315=B503)*1, 0)) = "", "", INDEX('WIP-FDN'!$L$286:$L$315, MATCH(1, ('WIP-FDN'!$B$286:$B$315=B503)*1, 0))), "")</f>
        <v/>
      </c>
      <c r="AD503" s="81" t="str" cm="1">
        <f t="array" ref="AD503">IFERROR(IF(INDEX('WIP-FDN'!$M$286:$M$315, MATCH(1, ('WIP-FDN'!$B$286:$B$315=B503)*1, 0)) = "", "", INDEX('WIP-FDN'!$M$286:$M$315, MATCH(1, ('WIP-FDN'!$B$286:$B$315=B503)*1, 0))), "")</f>
        <v/>
      </c>
      <c r="AE503" s="9"/>
      <c r="AF503" s="9"/>
      <c r="AG503" s="81"/>
      <c r="AH503" s="81"/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350" t="str">
        <f t="shared" si="29"/>
        <v>D(45-60)+09</v>
      </c>
      <c r="BE503" s="334"/>
      <c r="BF503" s="334"/>
      <c r="BG503" s="334"/>
      <c r="BI503" s="9">
        <f>IFERROR(INDEX('WIP-FDN'!$D$286:$D$315,MATCH(B503, 'WIP-FDN'!$B$286:$B$315,0)),"")</f>
        <v>0</v>
      </c>
      <c r="BJ503" s="84" t="str">
        <v/>
      </c>
      <c r="BK503" s="84" t="str">
        <v/>
      </c>
    </row>
    <row r="504" spans="1:63" s="12" customFormat="1" ht="17.5" x14ac:dyDescent="0.35">
      <c r="A504" s="347">
        <f t="shared" si="30"/>
        <v>22</v>
      </c>
      <c r="B504" s="30" t="s">
        <v>59</v>
      </c>
      <c r="C504" s="30" t="s">
        <v>915</v>
      </c>
      <c r="D504" s="56" t="s">
        <v>818</v>
      </c>
      <c r="E504" s="97">
        <v>355</v>
      </c>
      <c r="F504" s="97">
        <v>355</v>
      </c>
      <c r="G504" s="26">
        <f>IFERROR(INDEX('WIP-FDN'!$D$286:$D$315,MATCH(B504, 'WIP-FDN'!$B$286:$B$315,0)),"")</f>
        <v>0</v>
      </c>
      <c r="H504" s="30"/>
      <c r="I504" s="348"/>
      <c r="J504" s="30"/>
      <c r="K504" s="30"/>
      <c r="L504" s="30"/>
      <c r="M504" s="26" t="s">
        <v>53</v>
      </c>
      <c r="N504" s="27" t="s">
        <v>172</v>
      </c>
      <c r="O504" s="94" t="s">
        <v>1109</v>
      </c>
      <c r="P504" s="26" t="s">
        <v>53</v>
      </c>
      <c r="Q504" s="27" t="s">
        <v>172</v>
      </c>
      <c r="R504" s="94" t="s">
        <v>1109</v>
      </c>
      <c r="S504" s="26" t="s">
        <v>53</v>
      </c>
      <c r="T504" s="27" t="s">
        <v>172</v>
      </c>
      <c r="U504" s="94">
        <v>46028</v>
      </c>
      <c r="V504" s="325" cm="1">
        <f t="array" ref="V504">INDEX('WIP-FDN'!$I$286:$I$315, MATCH(1, ('WIP-FDN'!$B$286:$B$315='Master Sheet '!B504)*1, 0))</f>
        <v>0</v>
      </c>
      <c r="W504" s="29" t="str">
        <f t="array" ref="W504">IF((Y504&lt;&gt;"")*(Z504=""), "WIP", IF((Y504&lt;&gt;"")*(Z504&lt;&gt;""), "Completed", ""))</f>
        <v/>
      </c>
      <c r="X504" s="9" cm="1">
        <f t="array" ref="X504">IFERROR(INDEX('WIP-FDN'!$E$286:$E$315, MATCH(1, ('WIP-FDN'!$B$286:$B$315='Master Sheet '!B504)*1, 0)), "")</f>
        <v>0</v>
      </c>
      <c r="Y504" s="81" t="str" cm="1">
        <f t="array" ref="Y504">IFERROR(IF(INDEX('WIP-FDN'!$G$286:$G$315, MATCH(1, ('WIP-FDN'!$B$286:$B$315=B504)*1, 0)) = "", "", INDEX('WIP-FDN'!$G$286:$G$315, MATCH(1, ('WIP-FDN'!$B$286:$B$315=B504)*1, 0))), "")</f>
        <v/>
      </c>
      <c r="Z504" s="81" t="str" cm="1">
        <f t="array" ref="Z504">IFERROR(IF(INDEX('WIP-FDN'!$J$286:$J$315, MATCH(1, ('WIP-FDN'!$B$286:$B$315=B504)*1, 0)) = "", "", INDEX('WIP-FDN'!$J$286:$J$315, MATCH(1, ('WIP-FDN'!$B$286:$B$315=B504)*1, 0))), "")</f>
        <v/>
      </c>
      <c r="AA504" s="29" t="str">
        <f t="array" ref="AA504">IF((AC504&lt;&gt;"")*(AD504=""), "WIP", IF((AC504&lt;&gt;"")*(AD504&lt;&gt;""), "Completed", ""))</f>
        <v/>
      </c>
      <c r="AB504" s="9" cm="1">
        <f t="array" ref="AB504">IFERROR(INDEX('WIP-FDN'!$N$286:$N$315, MATCH(1, ('WIP-FDN'!$B$286:$B$315='Master Sheet '!B504)*1, 0)), "")</f>
        <v>0</v>
      </c>
      <c r="AC504" s="81" t="str" cm="1">
        <f t="array" ref="AC504">IFERROR(IF(INDEX('WIP-FDN'!$L$286:$L$315, MATCH(1, ('WIP-FDN'!$B$286:$B$315=B504)*1, 0)) = "", "", INDEX('WIP-FDN'!$L$286:$L$315, MATCH(1, ('WIP-FDN'!$B$286:$B$315=B504)*1, 0))), "")</f>
        <v/>
      </c>
      <c r="AD504" s="81" t="str" cm="1">
        <f t="array" ref="AD504">IFERROR(IF(INDEX('WIP-FDN'!$M$286:$M$315, MATCH(1, ('WIP-FDN'!$B$286:$B$315=B504)*1, 0)) = "", "", INDEX('WIP-FDN'!$M$286:$M$315, MATCH(1, ('WIP-FDN'!$B$286:$B$315=B504)*1, 0))), "")</f>
        <v/>
      </c>
      <c r="AE504" s="9"/>
      <c r="AF504" s="9"/>
      <c r="AG504" s="81"/>
      <c r="AH504" s="81"/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350" t="str">
        <f t="shared" si="29"/>
        <v>A(00-02)+09</v>
      </c>
      <c r="BE504" s="334"/>
      <c r="BF504" s="334"/>
      <c r="BG504" s="334"/>
      <c r="BI504" s="9">
        <f>IFERROR(INDEX('WIP-FDN'!$D$286:$D$315,MATCH(B504, 'WIP-FDN'!$B$286:$B$315,0)),"")</f>
        <v>0</v>
      </c>
      <c r="BJ504" s="84" t="str">
        <v/>
      </c>
      <c r="BK504" s="84" t="str">
        <v/>
      </c>
    </row>
    <row r="505" spans="1:63" s="12" customFormat="1" ht="17.5" x14ac:dyDescent="0.35">
      <c r="A505" s="347">
        <f t="shared" si="30"/>
        <v>23</v>
      </c>
      <c r="B505" s="30" t="s">
        <v>1412</v>
      </c>
      <c r="C505" s="30" t="s">
        <v>823</v>
      </c>
      <c r="D505" s="56" t="s">
        <v>818</v>
      </c>
      <c r="E505" s="97">
        <v>327</v>
      </c>
      <c r="F505" s="97">
        <v>327</v>
      </c>
      <c r="G505" s="26">
        <f>IFERROR(INDEX('WIP-FDN'!$D$286:$D$315,MATCH(B505, 'WIP-FDN'!$B$286:$B$315,0)),"")</f>
        <v>0</v>
      </c>
      <c r="H505" s="30"/>
      <c r="I505" s="348"/>
      <c r="J505" s="30"/>
      <c r="K505" s="30"/>
      <c r="L505" s="30"/>
      <c r="M505" s="26" t="s">
        <v>53</v>
      </c>
      <c r="N505" s="27" t="s">
        <v>172</v>
      </c>
      <c r="O505" s="94" t="s">
        <v>1109</v>
      </c>
      <c r="P505" s="26" t="s">
        <v>53</v>
      </c>
      <c r="Q505" s="27" t="s">
        <v>172</v>
      </c>
      <c r="R505" s="94" t="s">
        <v>1109</v>
      </c>
      <c r="S505" s="26" t="s">
        <v>53</v>
      </c>
      <c r="T505" s="27" t="s">
        <v>172</v>
      </c>
      <c r="U505" s="94">
        <v>46028</v>
      </c>
      <c r="V505" s="325" cm="1">
        <f t="array" ref="V505">INDEX('WIP-FDN'!$I$286:$I$315, MATCH(1, ('WIP-FDN'!$B$286:$B$315='Master Sheet '!B505)*1, 0))</f>
        <v>0</v>
      </c>
      <c r="W505" s="29" t="str">
        <f t="array" ref="W505">IF((Y505&lt;&gt;"")*(Z505=""), "WIP", IF((Y505&lt;&gt;"")*(Z505&lt;&gt;""), "Completed", ""))</f>
        <v/>
      </c>
      <c r="X505" s="9" cm="1">
        <f t="array" ref="X505">IFERROR(INDEX('WIP-FDN'!$E$286:$E$315, MATCH(1, ('WIP-FDN'!$B$286:$B$315='Master Sheet '!B505)*1, 0)), "")</f>
        <v>0</v>
      </c>
      <c r="Y505" s="81" t="str" cm="1">
        <f t="array" ref="Y505">IFERROR(IF(INDEX('WIP-FDN'!$G$286:$G$315, MATCH(1, ('WIP-FDN'!$B$286:$B$315=B505)*1, 0)) = "", "", INDEX('WIP-FDN'!$G$286:$G$315, MATCH(1, ('WIP-FDN'!$B$286:$B$315=B505)*1, 0))), "")</f>
        <v/>
      </c>
      <c r="Z505" s="81" t="str" cm="1">
        <f t="array" ref="Z505">IFERROR(IF(INDEX('WIP-FDN'!$J$286:$J$315, MATCH(1, ('WIP-FDN'!$B$286:$B$315=B505)*1, 0)) = "", "", INDEX('WIP-FDN'!$J$286:$J$315, MATCH(1, ('WIP-FDN'!$B$286:$B$315=B505)*1, 0))), "")</f>
        <v/>
      </c>
      <c r="AA505" s="29" t="str">
        <f t="array" ref="AA505">IF((AC505&lt;&gt;"")*(AD505=""), "WIP", IF((AC505&lt;&gt;"")*(AD505&lt;&gt;""), "Completed", ""))</f>
        <v/>
      </c>
      <c r="AB505" s="9" cm="1">
        <f t="array" ref="AB505">IFERROR(INDEX('WIP-FDN'!$N$286:$N$315, MATCH(1, ('WIP-FDN'!$B$286:$B$315='Master Sheet '!B505)*1, 0)), "")</f>
        <v>0</v>
      </c>
      <c r="AC505" s="81" t="str" cm="1">
        <f t="array" ref="AC505">IFERROR(IF(INDEX('WIP-FDN'!$L$286:$L$315, MATCH(1, ('WIP-FDN'!$B$286:$B$315=B505)*1, 0)) = "", "", INDEX('WIP-FDN'!$L$286:$L$315, MATCH(1, ('WIP-FDN'!$B$286:$B$315=B505)*1, 0))), "")</f>
        <v/>
      </c>
      <c r="AD505" s="81" t="str" cm="1">
        <f t="array" ref="AD505">IFERROR(IF(INDEX('WIP-FDN'!$M$286:$M$315, MATCH(1, ('WIP-FDN'!$B$286:$B$315=B505)*1, 0)) = "", "", INDEX('WIP-FDN'!$M$286:$M$315, MATCH(1, ('WIP-FDN'!$B$286:$B$315=B505)*1, 0))), "")</f>
        <v/>
      </c>
      <c r="AE505" s="9"/>
      <c r="AF505" s="9"/>
      <c r="AG505" s="81"/>
      <c r="AH505" s="81"/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350" t="str">
        <f t="shared" si="29"/>
        <v>A(00-02)+00</v>
      </c>
      <c r="BE505" s="334"/>
      <c r="BF505" s="334"/>
      <c r="BG505" s="334"/>
      <c r="BI505" s="9">
        <f>IFERROR(INDEX('WIP-FDN'!$D$286:$D$315,MATCH(B505, 'WIP-FDN'!$B$286:$B$315,0)),"")</f>
        <v>0</v>
      </c>
      <c r="BJ505" s="84" t="str">
        <v/>
      </c>
      <c r="BK505" s="84" t="str">
        <v/>
      </c>
    </row>
    <row r="506" spans="1:63" s="12" customFormat="1" ht="17.5" x14ac:dyDescent="0.35">
      <c r="A506" s="347">
        <f t="shared" si="30"/>
        <v>24</v>
      </c>
      <c r="B506" s="30" t="s">
        <v>857</v>
      </c>
      <c r="C506" s="30" t="s">
        <v>939</v>
      </c>
      <c r="D506" s="56" t="s">
        <v>1427</v>
      </c>
      <c r="E506" s="97">
        <v>209.4</v>
      </c>
      <c r="F506" s="97">
        <v>209.4</v>
      </c>
      <c r="G506" s="26">
        <f>IFERROR(INDEX('WIP-FDN'!$D$286:$D$315,MATCH(B506, 'WIP-FDN'!$B$286:$B$315,0)),"")</f>
        <v>0</v>
      </c>
      <c r="H506" s="30"/>
      <c r="I506" s="348"/>
      <c r="J506" s="30"/>
      <c r="K506" s="30"/>
      <c r="L506" s="30"/>
      <c r="M506" s="26" t="s">
        <v>53</v>
      </c>
      <c r="N506" s="27" t="s">
        <v>172</v>
      </c>
      <c r="O506" s="94" t="s">
        <v>1109</v>
      </c>
      <c r="P506" s="26" t="s">
        <v>53</v>
      </c>
      <c r="Q506" s="27" t="s">
        <v>172</v>
      </c>
      <c r="R506" s="94" t="s">
        <v>1109</v>
      </c>
      <c r="S506" s="26" t="s">
        <v>53</v>
      </c>
      <c r="T506" s="27" t="s">
        <v>172</v>
      </c>
      <c r="U506" s="94">
        <v>46028</v>
      </c>
      <c r="V506" s="325" cm="1">
        <f t="array" ref="V506">INDEX('WIP-FDN'!$I$286:$I$315, MATCH(1, ('WIP-FDN'!$B$286:$B$315='Master Sheet '!B506)*1, 0))</f>
        <v>0</v>
      </c>
      <c r="W506" s="29" t="str">
        <f t="array" ref="W506">IF((Y506&lt;&gt;"")*(Z506=""), "WIP", IF((Y506&lt;&gt;"")*(Z506&lt;&gt;""), "Completed", ""))</f>
        <v/>
      </c>
      <c r="X506" s="9" cm="1">
        <f t="array" ref="X506">IFERROR(INDEX('WIP-FDN'!$E$286:$E$315, MATCH(1, ('WIP-FDN'!$B$286:$B$315='Master Sheet '!B506)*1, 0)), "")</f>
        <v>0</v>
      </c>
      <c r="Y506" s="81" t="str" cm="1">
        <f t="array" ref="Y506">IFERROR(IF(INDEX('WIP-FDN'!$G$286:$G$315, MATCH(1, ('WIP-FDN'!$B$286:$B$315=B506)*1, 0)) = "", "", INDEX('WIP-FDN'!$G$286:$G$315, MATCH(1, ('WIP-FDN'!$B$286:$B$315=B506)*1, 0))), "")</f>
        <v/>
      </c>
      <c r="Z506" s="81" t="str" cm="1">
        <f t="array" ref="Z506">IFERROR(IF(INDEX('WIP-FDN'!$J$286:$J$315, MATCH(1, ('WIP-FDN'!$B$286:$B$315=B506)*1, 0)) = "", "", INDEX('WIP-FDN'!$J$286:$J$315, MATCH(1, ('WIP-FDN'!$B$286:$B$315=B506)*1, 0))), "")</f>
        <v/>
      </c>
      <c r="AA506" s="29" t="str">
        <f t="array" ref="AA506">IF((AC506&lt;&gt;"")*(AD506=""), "WIP", IF((AC506&lt;&gt;"")*(AD506&lt;&gt;""), "Completed", ""))</f>
        <v/>
      </c>
      <c r="AB506" s="9" cm="1">
        <f t="array" ref="AB506">IFERROR(INDEX('WIP-FDN'!$N$286:$N$315, MATCH(1, ('WIP-FDN'!$B$286:$B$315='Master Sheet '!B506)*1, 0)), "")</f>
        <v>0</v>
      </c>
      <c r="AC506" s="81" t="str" cm="1">
        <f t="array" ref="AC506">IFERROR(IF(INDEX('WIP-FDN'!$L$286:$L$315, MATCH(1, ('WIP-FDN'!$B$286:$B$315=B506)*1, 0)) = "", "", INDEX('WIP-FDN'!$L$286:$L$315, MATCH(1, ('WIP-FDN'!$B$286:$B$315=B506)*1, 0))), "")</f>
        <v/>
      </c>
      <c r="AD506" s="81" t="str" cm="1">
        <f t="array" ref="AD506">IFERROR(IF(INDEX('WIP-FDN'!$M$286:$M$315, MATCH(1, ('WIP-FDN'!$B$286:$B$315=B506)*1, 0)) = "", "", INDEX('WIP-FDN'!$M$286:$M$315, MATCH(1, ('WIP-FDN'!$B$286:$B$315=B506)*1, 0))), "")</f>
        <v/>
      </c>
      <c r="AE506" s="9"/>
      <c r="AF506" s="9"/>
      <c r="AG506" s="81"/>
      <c r="AH506" s="81"/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350" t="str">
        <f t="shared" si="29"/>
        <v>D(45-60)+09</v>
      </c>
      <c r="BE506" s="334"/>
      <c r="BF506" s="334"/>
      <c r="BG506" s="334"/>
      <c r="BI506" s="9">
        <f>IFERROR(INDEX('WIP-FDN'!$D$286:$D$315,MATCH(B506, 'WIP-FDN'!$B$286:$B$315,0)),"")</f>
        <v>0</v>
      </c>
      <c r="BJ506" s="84" t="str">
        <v/>
      </c>
      <c r="BK506" s="84" t="str">
        <v/>
      </c>
    </row>
    <row r="507" spans="1:63" s="12" customFormat="1" ht="17.5" x14ac:dyDescent="0.35">
      <c r="A507" s="347">
        <f t="shared" si="30"/>
        <v>25</v>
      </c>
      <c r="B507" s="30" t="s">
        <v>859</v>
      </c>
      <c r="C507" s="30" t="s">
        <v>939</v>
      </c>
      <c r="D507" s="56" t="s">
        <v>1428</v>
      </c>
      <c r="E507" s="97">
        <v>303.2</v>
      </c>
      <c r="F507" s="97">
        <v>303.2</v>
      </c>
      <c r="G507" s="26">
        <f>IFERROR(INDEX('WIP-FDN'!$D$286:$D$315,MATCH(B507, 'WIP-FDN'!$B$286:$B$315,0)),"")</f>
        <v>0</v>
      </c>
      <c r="H507" s="30"/>
      <c r="I507" s="348"/>
      <c r="J507" s="30"/>
      <c r="K507" s="30"/>
      <c r="L507" s="30"/>
      <c r="M507" s="26" t="s">
        <v>53</v>
      </c>
      <c r="N507" s="27" t="s">
        <v>172</v>
      </c>
      <c r="O507" s="94" t="s">
        <v>1109</v>
      </c>
      <c r="P507" s="26" t="s">
        <v>53</v>
      </c>
      <c r="Q507" s="27" t="s">
        <v>172</v>
      </c>
      <c r="R507" s="94" t="s">
        <v>1109</v>
      </c>
      <c r="S507" s="26" t="s">
        <v>53</v>
      </c>
      <c r="T507" s="27" t="s">
        <v>172</v>
      </c>
      <c r="U507" s="94">
        <v>46028</v>
      </c>
      <c r="V507" s="325" cm="1">
        <f t="array" ref="V507">INDEX('WIP-FDN'!$I$286:$I$315, MATCH(1, ('WIP-FDN'!$B$286:$B$315='Master Sheet '!B507)*1, 0))</f>
        <v>0</v>
      </c>
      <c r="W507" s="29" t="str">
        <f t="array" ref="W507">IF((Y507&lt;&gt;"")*(Z507=""), "WIP", IF((Y507&lt;&gt;"")*(Z507&lt;&gt;""), "Completed", ""))</f>
        <v/>
      </c>
      <c r="X507" s="9" cm="1">
        <f t="array" ref="X507">IFERROR(INDEX('WIP-FDN'!$E$286:$E$315, MATCH(1, ('WIP-FDN'!$B$286:$B$315='Master Sheet '!B507)*1, 0)), "")</f>
        <v>0</v>
      </c>
      <c r="Y507" s="81" t="str" cm="1">
        <f t="array" ref="Y507">IFERROR(IF(INDEX('WIP-FDN'!$G$286:$G$315, MATCH(1, ('WIP-FDN'!$B$286:$B$315=B507)*1, 0)) = "", "", INDEX('WIP-FDN'!$G$286:$G$315, MATCH(1, ('WIP-FDN'!$B$286:$B$315=B507)*1, 0))), "")</f>
        <v/>
      </c>
      <c r="Z507" s="81" t="str" cm="1">
        <f t="array" ref="Z507">IFERROR(IF(INDEX('WIP-FDN'!$J$286:$J$315, MATCH(1, ('WIP-FDN'!$B$286:$B$315=B507)*1, 0)) = "", "", INDEX('WIP-FDN'!$J$286:$J$315, MATCH(1, ('WIP-FDN'!$B$286:$B$315=B507)*1, 0))), "")</f>
        <v/>
      </c>
      <c r="AA507" s="29" t="str">
        <f t="array" ref="AA507">IF((AC507&lt;&gt;"")*(AD507=""), "WIP", IF((AC507&lt;&gt;"")*(AD507&lt;&gt;""), "Completed", ""))</f>
        <v/>
      </c>
      <c r="AB507" s="9" cm="1">
        <f t="array" ref="AB507">IFERROR(INDEX('WIP-FDN'!$N$286:$N$315, MATCH(1, ('WIP-FDN'!$B$286:$B$315='Master Sheet '!B507)*1, 0)), "")</f>
        <v>0</v>
      </c>
      <c r="AC507" s="81" t="str" cm="1">
        <f t="array" ref="AC507">IFERROR(IF(INDEX('WIP-FDN'!$L$286:$L$315, MATCH(1, ('WIP-FDN'!$B$286:$B$315=B507)*1, 0)) = "", "", INDEX('WIP-FDN'!$L$286:$L$315, MATCH(1, ('WIP-FDN'!$B$286:$B$315=B507)*1, 0))), "")</f>
        <v/>
      </c>
      <c r="AD507" s="81" t="str" cm="1">
        <f t="array" ref="AD507">IFERROR(IF(INDEX('WIP-FDN'!$M$286:$M$315, MATCH(1, ('WIP-FDN'!$B$286:$B$315=B507)*1, 0)) = "", "", INDEX('WIP-FDN'!$M$286:$M$315, MATCH(1, ('WIP-FDN'!$B$286:$B$315=B507)*1, 0))), "")</f>
        <v/>
      </c>
      <c r="AE507" s="9"/>
      <c r="AF507" s="9"/>
      <c r="AG507" s="81"/>
      <c r="AH507" s="81"/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350" t="str">
        <f t="shared" si="29"/>
        <v>D(45-60)+09</v>
      </c>
      <c r="BE507" s="334"/>
      <c r="BF507" s="334"/>
      <c r="BG507" s="334"/>
      <c r="BI507" s="9">
        <f>IFERROR(INDEX('WIP-FDN'!$D$286:$D$315,MATCH(B507, 'WIP-FDN'!$B$286:$B$315,0)),"")</f>
        <v>0</v>
      </c>
      <c r="BJ507" s="84" t="str">
        <v/>
      </c>
      <c r="BK507" s="84" t="str">
        <v/>
      </c>
    </row>
    <row r="508" spans="1:63" s="12" customFormat="1" ht="17.5" x14ac:dyDescent="0.35">
      <c r="A508" s="347">
        <f t="shared" si="30"/>
        <v>26</v>
      </c>
      <c r="B508" s="30" t="s">
        <v>611</v>
      </c>
      <c r="C508" s="30" t="s">
        <v>820</v>
      </c>
      <c r="D508" s="56" t="s">
        <v>1429</v>
      </c>
      <c r="E508" s="97">
        <v>181.3</v>
      </c>
      <c r="F508" s="97">
        <v>181.3</v>
      </c>
      <c r="G508" s="26">
        <f>IFERROR(INDEX('WIP-FDN'!$D$286:$D$315,MATCH(B508, 'WIP-FDN'!$B$286:$B$315,0)),"")</f>
        <v>0</v>
      </c>
      <c r="H508" s="30"/>
      <c r="I508" s="348"/>
      <c r="J508" s="30"/>
      <c r="K508" s="30"/>
      <c r="L508" s="30"/>
      <c r="M508" s="26" t="s">
        <v>53</v>
      </c>
      <c r="N508" s="27" t="s">
        <v>172</v>
      </c>
      <c r="O508" s="94" t="s">
        <v>1109</v>
      </c>
      <c r="P508" s="26" t="s">
        <v>53</v>
      </c>
      <c r="Q508" s="27" t="s">
        <v>172</v>
      </c>
      <c r="R508" s="94" t="s">
        <v>1109</v>
      </c>
      <c r="S508" s="26" t="s">
        <v>53</v>
      </c>
      <c r="T508" s="27" t="s">
        <v>1110</v>
      </c>
      <c r="U508" s="94">
        <v>46028</v>
      </c>
      <c r="V508" s="325" cm="1">
        <f t="array" ref="V508">INDEX('WIP-FDN'!$I$286:$I$315, MATCH(1, ('WIP-FDN'!$B$286:$B$315='Master Sheet '!B508)*1, 0))</f>
        <v>0</v>
      </c>
      <c r="W508" s="29" t="str">
        <f t="array" ref="W508">IF((Y508&lt;&gt;"")*(Z508=""), "WIP", IF((Y508&lt;&gt;"")*(Z508&lt;&gt;""), "Completed", ""))</f>
        <v/>
      </c>
      <c r="X508" s="9" cm="1">
        <f t="array" ref="X508">IFERROR(INDEX('WIP-FDN'!$E$286:$E$315, MATCH(1, ('WIP-FDN'!$B$286:$B$315='Master Sheet '!B508)*1, 0)), "")</f>
        <v>0</v>
      </c>
      <c r="Y508" s="81" t="str" cm="1">
        <f t="array" ref="Y508">IFERROR(IF(INDEX('WIP-FDN'!$G$286:$G$315, MATCH(1, ('WIP-FDN'!$B$286:$B$315=B508)*1, 0)) = "", "", INDEX('WIP-FDN'!$G$286:$G$315, MATCH(1, ('WIP-FDN'!$B$286:$B$315=B508)*1, 0))), "")</f>
        <v/>
      </c>
      <c r="Z508" s="81" t="str" cm="1">
        <f t="array" ref="Z508">IFERROR(IF(INDEX('WIP-FDN'!$J$286:$J$315, MATCH(1, ('WIP-FDN'!$B$286:$B$315=B508)*1, 0)) = "", "", INDEX('WIP-FDN'!$J$286:$J$315, MATCH(1, ('WIP-FDN'!$B$286:$B$315=B508)*1, 0))), "")</f>
        <v/>
      </c>
      <c r="AA508" s="29" t="str">
        <f t="array" ref="AA508">IF((AC508&lt;&gt;"")*(AD508=""), "WIP", IF((AC508&lt;&gt;"")*(AD508&lt;&gt;""), "Completed", ""))</f>
        <v/>
      </c>
      <c r="AB508" s="9" cm="1">
        <f t="array" ref="AB508">IFERROR(INDEX('WIP-FDN'!$N$286:$N$315, MATCH(1, ('WIP-FDN'!$B$286:$B$315='Master Sheet '!B508)*1, 0)), "")</f>
        <v>0</v>
      </c>
      <c r="AC508" s="81" t="str" cm="1">
        <f t="array" ref="AC508">IFERROR(IF(INDEX('WIP-FDN'!$L$286:$L$315, MATCH(1, ('WIP-FDN'!$B$286:$B$315=B508)*1, 0)) = "", "", INDEX('WIP-FDN'!$L$286:$L$315, MATCH(1, ('WIP-FDN'!$B$286:$B$315=B508)*1, 0))), "")</f>
        <v/>
      </c>
      <c r="AD508" s="81" t="str" cm="1">
        <f t="array" ref="AD508">IFERROR(IF(INDEX('WIP-FDN'!$M$286:$M$315, MATCH(1, ('WIP-FDN'!$B$286:$B$315=B508)*1, 0)) = "", "", INDEX('WIP-FDN'!$M$286:$M$315, MATCH(1, ('WIP-FDN'!$B$286:$B$315=B508)*1, 0))), "")</f>
        <v/>
      </c>
      <c r="AE508" s="9"/>
      <c r="AF508" s="9"/>
      <c r="AG508" s="81"/>
      <c r="AH508" s="81"/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350" t="str">
        <f t="shared" si="29"/>
        <v>D(45-60)+00</v>
      </c>
      <c r="BE508" s="334"/>
      <c r="BF508" s="334"/>
      <c r="BG508" s="334"/>
      <c r="BI508" s="9">
        <f>IFERROR(INDEX('WIP-FDN'!$D$286:$D$315,MATCH(B508, 'WIP-FDN'!$B$286:$B$315,0)),"")</f>
        <v>0</v>
      </c>
      <c r="BJ508" s="84" t="str">
        <v/>
      </c>
      <c r="BK508" s="84" t="str">
        <v/>
      </c>
    </row>
    <row r="509" spans="1:63" s="12" customFormat="1" ht="17.5" x14ac:dyDescent="0.35">
      <c r="A509" s="347">
        <f t="shared" si="30"/>
        <v>27</v>
      </c>
      <c r="B509" s="30" t="s">
        <v>528</v>
      </c>
      <c r="C509" s="30" t="s">
        <v>820</v>
      </c>
      <c r="D509" s="56" t="s">
        <v>1430</v>
      </c>
      <c r="E509" s="97"/>
      <c r="F509" s="97"/>
      <c r="G509" s="26">
        <f>IFERROR(INDEX('WIP-FDN'!$D$286:$D$315,MATCH(B509, 'WIP-FDN'!$B$286:$B$315,0)),"")</f>
        <v>0</v>
      </c>
      <c r="H509" s="30"/>
      <c r="I509" s="348"/>
      <c r="J509" s="30"/>
      <c r="K509" s="30"/>
      <c r="L509" s="30"/>
      <c r="M509" s="26"/>
      <c r="N509" s="27"/>
      <c r="O509" s="94"/>
      <c r="P509" s="26"/>
      <c r="Q509" s="27"/>
      <c r="R509" s="94"/>
      <c r="S509" s="359"/>
      <c r="T509" s="27"/>
      <c r="U509" s="94"/>
      <c r="V509" s="21"/>
      <c r="W509" s="29" t="str">
        <f t="array" ref="W509">IF((Y509&lt;&gt;"")*(Z509=""), "WIP", IF((Y509&lt;&gt;"")*(Z509&lt;&gt;""), "Completed", ""))</f>
        <v/>
      </c>
      <c r="X509" s="9" cm="1">
        <f t="array" ref="X509">IFERROR(INDEX('WIP-FDN'!$E$286:$E$315, MATCH(1, ('WIP-FDN'!$B$286:$B$315='Master Sheet '!B509)*1, 0)), "")</f>
        <v>0</v>
      </c>
      <c r="Y509" s="81" t="str" cm="1">
        <f t="array" ref="Y509">IFERROR(IF(INDEX('WIP-FDN'!$G$286:$G$315, MATCH(1, ('WIP-FDN'!$B$286:$B$315=B509)*1, 0)) = "", "", INDEX('WIP-FDN'!$G$286:$G$315, MATCH(1, ('WIP-FDN'!$B$286:$B$315=B509)*1, 0))), "")</f>
        <v/>
      </c>
      <c r="Z509" s="81" t="str" cm="1">
        <f t="array" ref="Z509">IFERROR(IF(INDEX('WIP-FDN'!$J$286:$J$315, MATCH(1, ('WIP-FDN'!$B$286:$B$315=B509)*1, 0)) = "", "", INDEX('WIP-FDN'!$J$286:$J$315, MATCH(1, ('WIP-FDN'!$B$286:$B$315=B509)*1, 0))), "")</f>
        <v/>
      </c>
      <c r="AA509" s="29" t="str">
        <f t="array" ref="AA509">IF((AC509&lt;&gt;"")*(AD509=""), "WIP", IF((AC509&lt;&gt;"")*(AD509&lt;&gt;""), "Completed", ""))</f>
        <v/>
      </c>
      <c r="AB509" s="9" cm="1">
        <f t="array" ref="AB509">IFERROR(INDEX('WIP-FDN'!$N$286:$N$315, MATCH(1, ('WIP-FDN'!$B$286:$B$315='Master Sheet '!B509)*1, 0)), "")</f>
        <v>0</v>
      </c>
      <c r="AC509" s="81" t="str" cm="1">
        <f t="array" ref="AC509">IFERROR(IF(INDEX('WIP-FDN'!$L$286:$L$315, MATCH(1, ('WIP-FDN'!$B$286:$B$315=B509)*1, 0)) = "", "", INDEX('WIP-FDN'!$L$286:$L$315, MATCH(1, ('WIP-FDN'!$B$286:$B$315=B509)*1, 0))), "")</f>
        <v/>
      </c>
      <c r="AD509" s="81" t="str" cm="1">
        <f t="array" ref="AD509">IFERROR(IF(INDEX('WIP-FDN'!$M$286:$M$315, MATCH(1, ('WIP-FDN'!$B$286:$B$315=B509)*1, 0)) = "", "", INDEX('WIP-FDN'!$M$286:$M$315, MATCH(1, ('WIP-FDN'!$B$286:$B$315=B509)*1, 0))), "")</f>
        <v/>
      </c>
      <c r="AE509" s="9"/>
      <c r="AF509" s="9"/>
      <c r="AG509" s="81"/>
      <c r="AH509" s="81"/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350" t="str">
        <f t="shared" si="29"/>
        <v>D(45-60)+00</v>
      </c>
      <c r="BE509" s="334"/>
      <c r="BF509" s="334"/>
      <c r="BG509" s="334"/>
      <c r="BI509" s="9">
        <f>IFERROR(INDEX('WIP-FDN'!$D$286:$D$315,MATCH(B509, 'WIP-FDN'!$B$286:$B$315,0)),"")</f>
        <v>0</v>
      </c>
      <c r="BJ509" s="325" t="str">
        <v/>
      </c>
      <c r="BK509" s="84" t="str">
        <v/>
      </c>
    </row>
    <row r="510" spans="1:63" s="8" customFormat="1" ht="18" x14ac:dyDescent="0.4">
      <c r="A510" s="11"/>
      <c r="B510" s="13"/>
      <c r="C510" s="14"/>
      <c r="D510" s="10"/>
      <c r="E510" s="45">
        <f>SUM(E482:E509)/1000</f>
        <v>8.0518000000000001</v>
      </c>
      <c r="F510" s="45">
        <f>SUM(F482:F509)/1000</f>
        <v>8.0518000000000001</v>
      </c>
      <c r="G510" s="47"/>
      <c r="H510" s="47"/>
      <c r="I510" s="47"/>
      <c r="J510" s="45">
        <f>SUM(J482:J509)/1000</f>
        <v>0</v>
      </c>
      <c r="K510" s="45"/>
      <c r="L510" s="45"/>
      <c r="M510" s="45"/>
      <c r="N510" s="7"/>
      <c r="O510" s="7"/>
      <c r="P510" s="27"/>
      <c r="Q510" s="7"/>
      <c r="R510" s="7"/>
      <c r="S510" s="7"/>
      <c r="T510" s="7"/>
      <c r="U510" s="7"/>
      <c r="V510" s="7"/>
      <c r="W510" s="11"/>
      <c r="X510" s="7"/>
      <c r="Y510" s="11"/>
      <c r="Z510" s="11"/>
      <c r="AA510" s="11"/>
      <c r="AB510" s="11"/>
      <c r="AC510" s="230"/>
      <c r="AD510" s="230"/>
      <c r="AE510" s="7"/>
      <c r="AF510" s="11"/>
      <c r="AG510" s="11"/>
      <c r="AH510" s="11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15"/>
      <c r="BI510" s="550"/>
    </row>
    <row r="511" spans="1:63" ht="30" customHeight="1" x14ac:dyDescent="0.3">
      <c r="H511" s="88"/>
      <c r="I511" s="352"/>
      <c r="J511" s="86"/>
      <c r="K511" s="87"/>
      <c r="L511" s="86"/>
      <c r="M511" s="87"/>
      <c r="N511" s="86"/>
      <c r="O511" s="87"/>
      <c r="P511" s="86"/>
      <c r="Q511" s="87"/>
      <c r="R511" s="86"/>
      <c r="S511" s="87"/>
      <c r="T511" s="86"/>
      <c r="U511" s="87"/>
      <c r="V511" s="86"/>
      <c r="W511" s="87"/>
      <c r="X511" s="86"/>
      <c r="Y511" s="87"/>
      <c r="Z511" s="86"/>
      <c r="AA511" s="87"/>
      <c r="AB511" s="86"/>
      <c r="AC511" s="88"/>
      <c r="AD511" s="88"/>
      <c r="AE511" s="87"/>
      <c r="AF511" s="86"/>
      <c r="AG511" s="87"/>
    </row>
    <row r="512" spans="1:63" ht="30" customHeight="1" x14ac:dyDescent="0.3">
      <c r="H512" s="88"/>
      <c r="I512" s="352"/>
      <c r="J512" s="625" t="s">
        <v>17</v>
      </c>
      <c r="K512" s="625"/>
      <c r="L512" s="616" t="s">
        <v>150</v>
      </c>
      <c r="M512" s="616"/>
      <c r="N512" s="616" t="s">
        <v>30</v>
      </c>
      <c r="O512" s="616"/>
      <c r="P512" s="616" t="s">
        <v>14</v>
      </c>
      <c r="Q512" s="616"/>
      <c r="R512" s="616" t="s">
        <v>712</v>
      </c>
      <c r="S512" s="616"/>
      <c r="T512" s="620" t="s">
        <v>1494</v>
      </c>
      <c r="U512" s="622"/>
      <c r="V512" s="616" t="s">
        <v>1495</v>
      </c>
      <c r="W512" s="616"/>
      <c r="X512" s="616" t="s">
        <v>21</v>
      </c>
      <c r="Y512" s="616"/>
      <c r="Z512" s="616" t="s">
        <v>22</v>
      </c>
      <c r="AA512" s="616"/>
      <c r="AB512" s="616" t="s">
        <v>54</v>
      </c>
      <c r="AC512" s="616"/>
      <c r="AD512" s="616" t="s">
        <v>24</v>
      </c>
      <c r="AE512" s="616"/>
      <c r="AF512" s="616" t="s">
        <v>200</v>
      </c>
      <c r="AG512" s="616"/>
      <c r="AH512" s="616" t="s">
        <v>201</v>
      </c>
      <c r="AI512" s="616"/>
      <c r="AJ512" s="616" t="s">
        <v>26</v>
      </c>
      <c r="AK512" s="616"/>
      <c r="AL512" s="18"/>
      <c r="BD512" s="19"/>
      <c r="BH512" s="18"/>
    </row>
    <row r="513" spans="1:60" ht="30" customHeight="1" x14ac:dyDescent="0.3">
      <c r="H513" s="88"/>
      <c r="I513" s="352"/>
      <c r="J513" s="82" t="s">
        <v>194</v>
      </c>
      <c r="K513" s="83">
        <f>+F468-K514</f>
        <v>0</v>
      </c>
      <c r="L513" s="82" t="s">
        <v>194</v>
      </c>
      <c r="M513" s="83">
        <f>+F465-M514</f>
        <v>8.0518000000000001</v>
      </c>
      <c r="N513" s="82" t="s">
        <v>194</v>
      </c>
      <c r="O513" s="83">
        <f>+F466-O514</f>
        <v>8.0518000000000001</v>
      </c>
      <c r="P513" s="82" t="s">
        <v>194</v>
      </c>
      <c r="Q513" s="83">
        <f>+F467-Q514</f>
        <v>8.0518000000000001</v>
      </c>
      <c r="R513" s="82" t="s">
        <v>194</v>
      </c>
      <c r="S513" s="83">
        <f>+F469-S514</f>
        <v>0</v>
      </c>
      <c r="T513" s="82" t="s">
        <v>194</v>
      </c>
      <c r="U513" s="83">
        <f>+F470-U514</f>
        <v>6</v>
      </c>
      <c r="V513" s="82" t="s">
        <v>194</v>
      </c>
      <c r="W513" s="83">
        <f>+F471-W514</f>
        <v>4</v>
      </c>
      <c r="X513" s="82" t="s">
        <v>194</v>
      </c>
      <c r="Y513" s="83">
        <f>F472-Y514</f>
        <v>0</v>
      </c>
      <c r="Z513" s="82" t="s">
        <v>194</v>
      </c>
      <c r="AA513" s="83">
        <f>F473-AA514</f>
        <v>0</v>
      </c>
      <c r="AB513" s="82" t="s">
        <v>194</v>
      </c>
      <c r="AC513" s="83">
        <f>F474-AC514</f>
        <v>0</v>
      </c>
      <c r="AD513" s="82" t="s">
        <v>194</v>
      </c>
      <c r="AE513" s="83">
        <f>F475-AE514</f>
        <v>0</v>
      </c>
      <c r="AF513" s="82" t="s">
        <v>194</v>
      </c>
      <c r="AG513" s="217"/>
      <c r="AH513" s="217" t="s">
        <v>194</v>
      </c>
      <c r="AI513" s="83"/>
      <c r="AJ513" s="82" t="s">
        <v>194</v>
      </c>
      <c r="AK513" s="83"/>
      <c r="AL513" s="18"/>
      <c r="BD513" s="19"/>
      <c r="BH513" s="18"/>
    </row>
    <row r="514" spans="1:60" ht="30" customHeight="1" x14ac:dyDescent="0.3">
      <c r="H514" s="88"/>
      <c r="I514" s="352"/>
      <c r="J514" s="82" t="s">
        <v>188</v>
      </c>
      <c r="K514" s="83"/>
      <c r="L514" s="82" t="s">
        <v>188</v>
      </c>
      <c r="M514" s="83" cm="1">
        <f t="array" ref="M514">SUMPRODUCT((M482:M509=F464) * ISNUMBER(MATCH(O482:O509, J576:J606, 0)) * F482:F509) / 1000</f>
        <v>0</v>
      </c>
      <c r="N514" s="82" t="s">
        <v>188</v>
      </c>
      <c r="O514" s="83" cm="1">
        <f t="array" ref="O514">SUMPRODUCT((P482:P509=F464)*ISNUMBER(MATCH(R482:R509,J576:J606,0))*E482:E509)/1000</f>
        <v>0</v>
      </c>
      <c r="P514" s="82" t="s">
        <v>188</v>
      </c>
      <c r="Q514" s="83" cm="1">
        <f t="array" ref="Q514">SUMPRODUCT((S482:S509=F464)*ISNUMBER(MATCH(U482:U509,J576:J606,0))*E482:E509)/1000</f>
        <v>0</v>
      </c>
      <c r="R514" s="82" t="s">
        <v>188</v>
      </c>
      <c r="S514" s="83" cm="1">
        <f t="array" ref="S514">SUM(COUNTIF(Z482:Z510, J576:J606))-W514</f>
        <v>0</v>
      </c>
      <c r="T514" s="82" t="s">
        <v>188</v>
      </c>
      <c r="U514" s="83" cm="1">
        <f t="array" ref="U514">SUM(COUNTIFS(BJ482:BJ509, J576:J606))</f>
        <v>0</v>
      </c>
      <c r="V514" s="82" t="s">
        <v>188</v>
      </c>
      <c r="W514" s="83" cm="1">
        <f t="array" ref="W514">SUM(COUNTIF(BK482:BK509, J576:J606))</f>
        <v>0</v>
      </c>
      <c r="X514" s="82" t="s">
        <v>188</v>
      </c>
      <c r="Y514" s="83" cm="1">
        <f t="array" ref="Y514">SUM(COUNTIF(AD482:AD509, J576:J606))</f>
        <v>0</v>
      </c>
      <c r="Z514" s="82" t="s">
        <v>188</v>
      </c>
      <c r="AA514" s="83" cm="1">
        <f t="array" ref="AA514">SUM(COUNTIF(AH482:AH509, J576:J606))</f>
        <v>0</v>
      </c>
      <c r="AB514" s="82" t="s">
        <v>188</v>
      </c>
      <c r="AC514" s="83" cm="1">
        <f t="array" ref="AC514">SUM(COUNTIF(AL482:AL509, J576:J606))</f>
        <v>0</v>
      </c>
      <c r="AD514" s="82" t="s">
        <v>188</v>
      </c>
      <c r="AE514" s="83" cm="1">
        <f t="array" ref="AE514">SUM(COUNTIF(AP482:AP509, J576:J606))</f>
        <v>0</v>
      </c>
      <c r="AF514" s="82" t="s">
        <v>188</v>
      </c>
      <c r="AG514" s="217"/>
      <c r="AH514" s="217" t="s">
        <v>188</v>
      </c>
      <c r="AI514" s="83"/>
      <c r="AJ514" s="82" t="s">
        <v>188</v>
      </c>
      <c r="AK514" s="83"/>
      <c r="AL514" s="18"/>
      <c r="BD514" s="19"/>
      <c r="BH514" s="18"/>
    </row>
    <row r="515" spans="1:60" ht="30" customHeight="1" x14ac:dyDescent="0.3">
      <c r="H515" s="88"/>
      <c r="I515" s="352"/>
      <c r="J515" s="82" t="s">
        <v>197</v>
      </c>
      <c r="K515" s="83"/>
      <c r="L515" s="82" t="s">
        <v>197</v>
      </c>
      <c r="M515" s="83" cm="1">
        <f t="array" ref="M515">SUMPRODUCT((M482:M509=F464) * ISNUMBER(MATCH(O482:O509, J576:J582, 0)) * F482:F509) / 1000</f>
        <v>0</v>
      </c>
      <c r="N515" s="82" t="s">
        <v>197</v>
      </c>
      <c r="O515" s="83" cm="1">
        <f t="array" ref="O515">SUMPRODUCT((P482:P509=F464)*ISNUMBER(MATCH(R482:R509,J576:J582,0))*E482:E509)/1000</f>
        <v>0</v>
      </c>
      <c r="P515" s="82" t="s">
        <v>197</v>
      </c>
      <c r="Q515" s="83" cm="1">
        <f t="array" ref="Q515">SUMPRODUCT((S482:S509=F464)*ISNUMBER(MATCH(U482:U509,J576:J582,0))*E482:E509)/1000</f>
        <v>0</v>
      </c>
      <c r="R515" s="82" t="s">
        <v>197</v>
      </c>
      <c r="S515" s="83" cm="1">
        <f t="array" ref="S515">SUM(COUNTIF(Z482:Z510, J576:J582))-W515</f>
        <v>0</v>
      </c>
      <c r="T515" s="82" t="s">
        <v>197</v>
      </c>
      <c r="U515" s="83" cm="1">
        <f t="array" ref="U515">SUM(COUNTIFS(BJ482:BJ509, J576:J582))</f>
        <v>0</v>
      </c>
      <c r="V515" s="82" t="s">
        <v>197</v>
      </c>
      <c r="W515" s="83" cm="1">
        <f t="array" ref="W515">SUM(COUNTIF(BK482:BK509, J576:J582))</f>
        <v>0</v>
      </c>
      <c r="X515" s="82" t="s">
        <v>197</v>
      </c>
      <c r="Y515" s="83" cm="1">
        <f t="array" ref="Y515">SUM(COUNTIF(AD482:AD509, J576:J582))</f>
        <v>0</v>
      </c>
      <c r="Z515" s="82" t="s">
        <v>197</v>
      </c>
      <c r="AA515" s="83" cm="1">
        <f t="array" ref="AA515">SUM(COUNTIF(AH482:AH509, J576:J582))</f>
        <v>0</v>
      </c>
      <c r="AB515" s="82" t="s">
        <v>197</v>
      </c>
      <c r="AC515" s="83" cm="1">
        <f t="array" ref="AC515">SUM(COUNTIF(AL482:AL509, J576:J582))</f>
        <v>0</v>
      </c>
      <c r="AD515" s="82" t="s">
        <v>197</v>
      </c>
      <c r="AE515" s="83" cm="1">
        <f t="array" ref="AE515">SUM(COUNTIF(AP482:AP509, J576:J582))</f>
        <v>0</v>
      </c>
      <c r="AF515" s="82" t="s">
        <v>197</v>
      </c>
      <c r="AG515" s="217"/>
      <c r="AH515" s="217" t="s">
        <v>197</v>
      </c>
      <c r="AI515" s="83"/>
      <c r="AJ515" s="82" t="s">
        <v>197</v>
      </c>
      <c r="AK515" s="83"/>
      <c r="AL515" s="18"/>
      <c r="BD515" s="19"/>
      <c r="BH515" s="18"/>
    </row>
    <row r="516" spans="1:60" ht="30" customHeight="1" x14ac:dyDescent="0.3">
      <c r="H516" s="88"/>
      <c r="I516" s="352"/>
      <c r="J516" s="82" t="s">
        <v>196</v>
      </c>
      <c r="K516" s="83"/>
      <c r="L516" s="82" t="s">
        <v>196</v>
      </c>
      <c r="M516" s="83" cm="1">
        <f t="array" ref="M516">SUMPRODUCT((M482:M509=F464) * ISNUMBER(MATCH(O482:O509, J583:J590, 0)) * F482:F509) / 1000</f>
        <v>0</v>
      </c>
      <c r="N516" s="82" t="s">
        <v>196</v>
      </c>
      <c r="O516" s="83" cm="1">
        <f t="array" ref="O516">SUMPRODUCT((P482:P509=F464)*ISNUMBER(MATCH(R482:R509,J583:J590,0))*E482:E509)/1000</f>
        <v>0</v>
      </c>
      <c r="P516" s="82" t="s">
        <v>196</v>
      </c>
      <c r="Q516" s="83" cm="1">
        <f t="array" ref="Q516">SUMPRODUCT((S482:S509=F464)*ISNUMBER(MATCH(U482:U509,J583:J590,0))*E482:E509)/1000</f>
        <v>0</v>
      </c>
      <c r="R516" s="82" t="s">
        <v>196</v>
      </c>
      <c r="S516" s="83" cm="1">
        <f t="array" ref="S516">SUM(COUNTIF(Z482:Z510, J583:J590))-W516</f>
        <v>0</v>
      </c>
      <c r="T516" s="82" t="s">
        <v>196</v>
      </c>
      <c r="U516" s="83" cm="1">
        <f t="array" ref="U516">SUM(COUNTIFS(BJ482:BJ509, J583:J590))</f>
        <v>0</v>
      </c>
      <c r="V516" s="82" t="s">
        <v>196</v>
      </c>
      <c r="W516" s="83" cm="1">
        <f t="array" ref="W516">SUM(COUNTIF(BK482:BK509, J583:J590))</f>
        <v>0</v>
      </c>
      <c r="X516" s="82" t="s">
        <v>196</v>
      </c>
      <c r="Y516" s="83" cm="1">
        <f t="array" ref="Y516">SUM(COUNTIF(AD482:AD509, J583:J590))</f>
        <v>0</v>
      </c>
      <c r="Z516" s="82" t="s">
        <v>196</v>
      </c>
      <c r="AA516" s="83" cm="1">
        <f t="array" ref="AA516">SUM(COUNTIF(AH482:AH509, J583:J590))</f>
        <v>0</v>
      </c>
      <c r="AB516" s="82" t="s">
        <v>196</v>
      </c>
      <c r="AC516" s="83" cm="1">
        <f t="array" ref="AC516">SUM(COUNTIF(AL482:AL509, J583:J590))</f>
        <v>0</v>
      </c>
      <c r="AD516" s="82" t="s">
        <v>196</v>
      </c>
      <c r="AE516" s="83" cm="1">
        <f t="array" ref="AE516">SUM(COUNTIF(AP482:AP509, J583:J590))</f>
        <v>0</v>
      </c>
      <c r="AF516" s="82" t="s">
        <v>196</v>
      </c>
      <c r="AG516" s="217"/>
      <c r="AH516" s="217" t="s">
        <v>196</v>
      </c>
      <c r="AI516" s="83"/>
      <c r="AJ516" s="82" t="s">
        <v>196</v>
      </c>
      <c r="AK516" s="83"/>
      <c r="AL516" s="18"/>
      <c r="BD516" s="19"/>
      <c r="BH516" s="18"/>
    </row>
    <row r="517" spans="1:60" ht="30" customHeight="1" x14ac:dyDescent="0.3">
      <c r="H517" s="88"/>
      <c r="I517" s="352"/>
      <c r="J517" s="82" t="s">
        <v>198</v>
      </c>
      <c r="K517" s="83"/>
      <c r="L517" s="82" t="s">
        <v>198</v>
      </c>
      <c r="M517" s="83" cm="1">
        <f t="array" ref="M517">SUMPRODUCT((M482:M509=F464) * ISNUMBER(MATCH(O482:O509, J591:J598, 0)) * F482:F509) / 1000</f>
        <v>0</v>
      </c>
      <c r="N517" s="82" t="s">
        <v>198</v>
      </c>
      <c r="O517" s="83" cm="1">
        <f t="array" ref="O517">SUMPRODUCT((P482:P509=F464)*ISNUMBER(MATCH(R482:R509,J591:J598,0))*E482:E509)/1000</f>
        <v>0</v>
      </c>
      <c r="P517" s="82" t="s">
        <v>198</v>
      </c>
      <c r="Q517" s="83" cm="1">
        <f t="array" ref="Q517">SUMPRODUCT((S482:S509=F464)*ISNUMBER(MATCH(U482:U509,J591:J598,0))*E482:E509)/1000</f>
        <v>0</v>
      </c>
      <c r="R517" s="82" t="s">
        <v>198</v>
      </c>
      <c r="S517" s="83" cm="1">
        <f t="array" ref="S517">SUM(COUNTIF(Z482:Z510, J591:J598))-W517</f>
        <v>0</v>
      </c>
      <c r="T517" s="82" t="s">
        <v>198</v>
      </c>
      <c r="U517" s="83" cm="1">
        <f t="array" ref="U517">SUM(COUNTIFS(BJ482:BJ509, J591:J598))</f>
        <v>0</v>
      </c>
      <c r="V517" s="82" t="s">
        <v>198</v>
      </c>
      <c r="W517" s="83" cm="1">
        <f t="array" ref="W517">SUM(COUNTIF(BK482:BK509, J591:J598))</f>
        <v>0</v>
      </c>
      <c r="X517" s="82" t="s">
        <v>198</v>
      </c>
      <c r="Y517" s="83" cm="1">
        <f t="array" ref="Y517">SUM(COUNTIF(AD482:AD509, J591:J598))</f>
        <v>0</v>
      </c>
      <c r="Z517" s="82" t="s">
        <v>198</v>
      </c>
      <c r="AA517" s="83" cm="1">
        <f t="array" ref="AA517">SUM(COUNTIF(AH482:AH509, J591:J598))</f>
        <v>0</v>
      </c>
      <c r="AB517" s="82" t="s">
        <v>198</v>
      </c>
      <c r="AC517" s="83" cm="1">
        <f t="array" ref="AC517">SUM(COUNTIF(AL482:AL509, J591:J598))</f>
        <v>0</v>
      </c>
      <c r="AD517" s="82" t="s">
        <v>198</v>
      </c>
      <c r="AE517" s="83" cm="1">
        <f t="array" ref="AE517">SUM(COUNTIF(AP482:AP509, J591:J598))</f>
        <v>0</v>
      </c>
      <c r="AF517" s="82" t="s">
        <v>198</v>
      </c>
      <c r="AG517" s="217"/>
      <c r="AH517" s="217" t="s">
        <v>198</v>
      </c>
      <c r="AI517" s="83"/>
      <c r="AJ517" s="82" t="s">
        <v>198</v>
      </c>
      <c r="AK517" s="83"/>
      <c r="AL517" s="18"/>
      <c r="BD517" s="19"/>
      <c r="BH517" s="18"/>
    </row>
    <row r="518" spans="1:60" ht="30" customHeight="1" x14ac:dyDescent="0.3">
      <c r="H518" s="88"/>
      <c r="I518" s="352"/>
      <c r="J518" s="82" t="s">
        <v>199</v>
      </c>
      <c r="K518" s="83"/>
      <c r="L518" s="82" t="s">
        <v>199</v>
      </c>
      <c r="M518" s="83" cm="1">
        <f t="array" ref="M518">SUMPRODUCT((M482:M509=F464) * ISNUMBER(MATCH(O482:O509, J599:J606, 0)) * F482:F509) / 1000</f>
        <v>0</v>
      </c>
      <c r="N518" s="82" t="s">
        <v>199</v>
      </c>
      <c r="O518" s="83" cm="1">
        <f t="array" ref="O518">SUMPRODUCT((P482:P509=F464)*ISNUMBER(MATCH(R482:R509,J599:J606,0))*E482:E509)/1000</f>
        <v>0</v>
      </c>
      <c r="P518" s="82" t="s">
        <v>199</v>
      </c>
      <c r="Q518" s="83" cm="1">
        <f t="array" ref="Q518">SUMPRODUCT((S482:S509=F464)*ISNUMBER(MATCH(U482:U509,J599:J606,0))*E482:E509)/1000</f>
        <v>0</v>
      </c>
      <c r="R518" s="82" t="s">
        <v>199</v>
      </c>
      <c r="S518" s="83" cm="1">
        <f t="array" ref="S518">SUM(COUNTIF(Z482:Z510, J599:J606))-W518</f>
        <v>0</v>
      </c>
      <c r="T518" s="82" t="s">
        <v>199</v>
      </c>
      <c r="U518" s="83" cm="1">
        <f t="array" ref="U518">SUM(COUNTIFS(BJ482:BJ509, J599:J606))</f>
        <v>0</v>
      </c>
      <c r="V518" s="82" t="s">
        <v>199</v>
      </c>
      <c r="W518" s="83" cm="1">
        <f t="array" ref="W518">SUM(COUNTIF(BK482:BK509, J599:J606))</f>
        <v>0</v>
      </c>
      <c r="X518" s="82" t="s">
        <v>199</v>
      </c>
      <c r="Y518" s="83" cm="1">
        <f t="array" ref="Y518">SUM(COUNTIF(AD482:AD509, J599:J606))</f>
        <v>0</v>
      </c>
      <c r="Z518" s="82" t="s">
        <v>199</v>
      </c>
      <c r="AA518" s="83" cm="1">
        <f t="array" ref="AA518">SUM(COUNTIF(AH482:AH509, J599:J606))</f>
        <v>0</v>
      </c>
      <c r="AB518" s="82" t="s">
        <v>199</v>
      </c>
      <c r="AC518" s="83" cm="1">
        <f t="array" ref="AC518">SUM(COUNTIF(AL482:AL509, J599:J606))</f>
        <v>0</v>
      </c>
      <c r="AD518" s="82" t="s">
        <v>199</v>
      </c>
      <c r="AE518" s="83" cm="1">
        <f t="array" ref="AE518">SUM(COUNTIF(AP482:AP509, J599:J606))</f>
        <v>0</v>
      </c>
      <c r="AF518" s="82" t="s">
        <v>199</v>
      </c>
      <c r="AG518" s="217"/>
      <c r="AH518" s="217" t="s">
        <v>199</v>
      </c>
      <c r="AI518" s="83"/>
      <c r="AJ518" s="82" t="s">
        <v>199</v>
      </c>
      <c r="AK518" s="83"/>
      <c r="AL518" s="18"/>
      <c r="BD518" s="19"/>
      <c r="BH518" s="18"/>
    </row>
    <row r="519" spans="1:60" ht="30" customHeight="1" x14ac:dyDescent="0.3">
      <c r="H519" s="88">
        <f>'DPR Sum.'!C5</f>
        <v>46146</v>
      </c>
      <c r="I519" s="352"/>
      <c r="J519" s="82" t="s">
        <v>202</v>
      </c>
      <c r="K519" s="83"/>
      <c r="L519" s="82" t="s">
        <v>202</v>
      </c>
      <c r="M519" s="83">
        <f>(+SUMIFS(F482:F509,M482:M509,F464,O482:O509,H519))/1000</f>
        <v>0</v>
      </c>
      <c r="N519" s="82" t="s">
        <v>202</v>
      </c>
      <c r="O519" s="83">
        <f>(+SUMIFS(E482:E509,P482:P509,F464,R482:R509,H519))/1000</f>
        <v>0</v>
      </c>
      <c r="P519" s="82" t="s">
        <v>202</v>
      </c>
      <c r="Q519" s="83">
        <f>(+SUMIFS(E482:E509,S482:S509,F60,U482:U509,H519))/1000</f>
        <v>0</v>
      </c>
      <c r="R519" s="82" t="s">
        <v>202</v>
      </c>
      <c r="S519" s="83">
        <f>+COUNTIFS(Z482:Z510,H519)-W519</f>
        <v>0</v>
      </c>
      <c r="T519" s="82" t="s">
        <v>202</v>
      </c>
      <c r="U519" s="83">
        <f>+COUNTIFS(BJ482:BJ509,H519)</f>
        <v>0</v>
      </c>
      <c r="V519" s="82" t="s">
        <v>202</v>
      </c>
      <c r="W519" s="83">
        <f>+COUNTIFS(BK482:BK509,H519)</f>
        <v>0</v>
      </c>
      <c r="X519" s="82" t="s">
        <v>202</v>
      </c>
      <c r="Y519" s="83">
        <f>+COUNTIFS(AD482:AD509,H519)</f>
        <v>0</v>
      </c>
      <c r="Z519" s="82" t="s">
        <v>202</v>
      </c>
      <c r="AA519" s="83">
        <f>+COUNTIFS(AH482:AH509,H519)</f>
        <v>0</v>
      </c>
      <c r="AB519" s="82" t="s">
        <v>202</v>
      </c>
      <c r="AC519" s="83">
        <f>+COUNTIFS(AL482:AL509,H519)</f>
        <v>0</v>
      </c>
      <c r="AD519" s="82" t="s">
        <v>202</v>
      </c>
      <c r="AE519" s="83">
        <f>+COUNTIFS(AP482:AP509,H519)</f>
        <v>0</v>
      </c>
      <c r="AF519" s="82" t="s">
        <v>202</v>
      </c>
      <c r="AG519" s="217"/>
      <c r="AH519" s="217" t="s">
        <v>202</v>
      </c>
      <c r="AI519" s="83"/>
      <c r="AJ519" s="82" t="s">
        <v>202</v>
      </c>
      <c r="AK519" s="83"/>
      <c r="AL519" s="18"/>
      <c r="BD519" s="19"/>
      <c r="BH519" s="18"/>
    </row>
    <row r="520" spans="1:60" ht="30" customHeight="1" x14ac:dyDescent="0.3">
      <c r="H520" s="88"/>
      <c r="I520" s="352"/>
      <c r="J520" s="86"/>
      <c r="K520" s="87"/>
      <c r="L520" s="86"/>
      <c r="M520" s="87"/>
      <c r="N520" s="86"/>
      <c r="O520" s="87"/>
      <c r="P520" s="86"/>
      <c r="Q520" s="87"/>
      <c r="R520" s="86"/>
      <c r="S520" s="87"/>
      <c r="T520" s="86"/>
      <c r="U520" s="87"/>
      <c r="V520" s="86"/>
      <c r="W520" s="87"/>
      <c r="X520" s="86"/>
      <c r="Y520" s="87"/>
      <c r="Z520" s="86"/>
      <c r="AA520" s="87"/>
      <c r="AB520" s="86"/>
      <c r="AC520" s="88"/>
      <c r="AD520" s="88"/>
      <c r="AE520" s="87"/>
      <c r="AF520" s="86"/>
      <c r="AG520" s="87"/>
    </row>
    <row r="521" spans="1:60" ht="46.5" customHeight="1" x14ac:dyDescent="0.3">
      <c r="A521" s="40" t="s">
        <v>147</v>
      </c>
      <c r="B521" s="40" t="s">
        <v>68</v>
      </c>
      <c r="C521" s="40" t="s">
        <v>169</v>
      </c>
      <c r="D521" s="64" t="s">
        <v>170</v>
      </c>
      <c r="E521" s="40" t="s">
        <v>148</v>
      </c>
      <c r="F521" s="40" t="s">
        <v>53</v>
      </c>
      <c r="G521" s="40" t="s">
        <v>149</v>
      </c>
      <c r="H521" s="40" t="s">
        <v>9</v>
      </c>
      <c r="I521" s="65"/>
      <c r="J521" s="65"/>
      <c r="K521" s="626" t="s">
        <v>185</v>
      </c>
      <c r="L521" s="627"/>
      <c r="M521" s="79"/>
      <c r="N521" s="79"/>
      <c r="O521" s="626" t="s">
        <v>184</v>
      </c>
      <c r="P521" s="628"/>
      <c r="Q521" s="627"/>
      <c r="R521" s="80"/>
      <c r="S521" s="626" t="s">
        <v>231</v>
      </c>
      <c r="T521" s="628"/>
      <c r="U521" s="627"/>
    </row>
    <row r="522" spans="1:60" ht="31.5" customHeight="1" x14ac:dyDescent="0.3">
      <c r="A522" s="39">
        <v>1</v>
      </c>
      <c r="B522" s="41" t="s">
        <v>150</v>
      </c>
      <c r="C522" s="42">
        <v>13.52</v>
      </c>
      <c r="D522" s="42">
        <v>13.52</v>
      </c>
      <c r="E522" s="43">
        <f>F563</f>
        <v>8.013399999999999</v>
      </c>
      <c r="F522" s="43">
        <f>SUMIF(M539:M562,F521,F539:F562)/1000</f>
        <v>8.013399999999999</v>
      </c>
      <c r="G522" s="43">
        <f>SUMIF(M539:M562,G521,F539:F562)/1000</f>
        <v>0</v>
      </c>
      <c r="H522" s="43">
        <f>+E522-F522</f>
        <v>0</v>
      </c>
      <c r="I522" s="204"/>
      <c r="J522" s="65"/>
      <c r="K522" s="78" t="s">
        <v>172</v>
      </c>
      <c r="L522" s="70">
        <f>SUMIF(N539:N562,K522,F539:F562)/1000</f>
        <v>8.013399999999999</v>
      </c>
      <c r="M522" s="76"/>
      <c r="O522" s="601" t="s">
        <v>172</v>
      </c>
      <c r="P522" s="602"/>
      <c r="Q522" s="70">
        <f>SUMIF(Q539:Q562,O522,E539:E562)/1000</f>
        <v>8.013399999999999</v>
      </c>
      <c r="R522" s="76"/>
      <c r="S522" s="601" t="s">
        <v>172</v>
      </c>
      <c r="T522" s="602"/>
      <c r="U522" s="70">
        <f>SUMIF(T539:T562,S522,E539:E562)/1000</f>
        <v>7.5532000000000004</v>
      </c>
      <c r="W522" s="211"/>
    </row>
    <row r="523" spans="1:60" ht="31.5" customHeight="1" x14ac:dyDescent="0.3">
      <c r="A523" s="39">
        <v>2</v>
      </c>
      <c r="B523" s="41" t="s">
        <v>30</v>
      </c>
      <c r="C523" s="42">
        <v>13.52</v>
      </c>
      <c r="D523" s="42">
        <v>13.52</v>
      </c>
      <c r="E523" s="43">
        <f>E563</f>
        <v>8.013399999999999</v>
      </c>
      <c r="F523" s="43">
        <f>SUMIF(P539:P562,F521,E539:E562)/1000</f>
        <v>8.013399999999999</v>
      </c>
      <c r="G523" s="43">
        <f>SUMIF(P539:P562,G521,E539:E562)/1000</f>
        <v>0</v>
      </c>
      <c r="H523" s="43">
        <f>+E523-F523</f>
        <v>0</v>
      </c>
      <c r="I523" s="204"/>
      <c r="J523" s="204"/>
      <c r="K523" s="78" t="s">
        <v>1110</v>
      </c>
      <c r="L523" s="70">
        <f>SUMIF(N539:N562,K523,F539:F562)/1000</f>
        <v>0</v>
      </c>
      <c r="M523" s="76"/>
      <c r="O523" s="601" t="s">
        <v>1110</v>
      </c>
      <c r="P523" s="602"/>
      <c r="Q523" s="70">
        <f>SUMIF(Q539:Q562,O523,E539:E562)/1000</f>
        <v>0</v>
      </c>
      <c r="R523" s="76"/>
      <c r="S523" s="601" t="s">
        <v>1110</v>
      </c>
      <c r="T523" s="602"/>
      <c r="U523" s="70">
        <f>SUMIF(T539:T562,S523,E539:E562)/1000</f>
        <v>0.4602</v>
      </c>
    </row>
    <row r="524" spans="1:60" ht="31.5" customHeight="1" x14ac:dyDescent="0.3">
      <c r="A524" s="39">
        <v>3</v>
      </c>
      <c r="B524" s="41" t="s">
        <v>14</v>
      </c>
      <c r="C524" s="42">
        <v>13.52</v>
      </c>
      <c r="D524" s="42">
        <v>13.52</v>
      </c>
      <c r="E524" s="43">
        <f>E563</f>
        <v>8.013399999999999</v>
      </c>
      <c r="F524" s="43">
        <f>SUMIF(S539:S562,F521,E539:E562)/1000</f>
        <v>8.013399999999999</v>
      </c>
      <c r="G524" s="43">
        <f>SUMIF(S539:S562,G521,E539:E562)/1000</f>
        <v>0</v>
      </c>
      <c r="H524" s="43">
        <f t="shared" ref="H524:H534" si="32">+E524-F524</f>
        <v>0</v>
      </c>
      <c r="I524" s="204"/>
      <c r="J524" s="65"/>
      <c r="K524" s="78" t="s">
        <v>1111</v>
      </c>
      <c r="L524" s="70">
        <f>SUMIF(N539:N562,K524,F539:F562)/1000</f>
        <v>0</v>
      </c>
      <c r="M524" s="76"/>
      <c r="O524" s="601" t="s">
        <v>1111</v>
      </c>
      <c r="P524" s="602"/>
      <c r="Q524" s="70">
        <f>SUMIF(Q539:Q562,O524,E539:E562)/1000</f>
        <v>0</v>
      </c>
      <c r="R524" s="76"/>
      <c r="S524" s="601" t="s">
        <v>1111</v>
      </c>
      <c r="T524" s="602"/>
      <c r="U524" s="70">
        <f>SUMIF(T539:T562,S524,E539:E562)/1000</f>
        <v>0</v>
      </c>
    </row>
    <row r="525" spans="1:60" ht="31.5" customHeight="1" x14ac:dyDescent="0.3">
      <c r="A525" s="39">
        <v>4</v>
      </c>
      <c r="B525" s="41" t="s">
        <v>17</v>
      </c>
      <c r="C525" s="355">
        <v>0</v>
      </c>
      <c r="D525" s="355">
        <v>0</v>
      </c>
      <c r="E525" s="43">
        <f>J866</f>
        <v>0</v>
      </c>
      <c r="F525" s="43">
        <f>COUNTIF(K539:K562,F521)</f>
        <v>0</v>
      </c>
      <c r="G525" s="43">
        <f>COUNTIF(K539:K562,G521)</f>
        <v>0</v>
      </c>
      <c r="H525" s="66">
        <f t="shared" si="32"/>
        <v>0</v>
      </c>
      <c r="I525" s="74"/>
      <c r="J525" s="65"/>
      <c r="K525" s="78" t="s">
        <v>1112</v>
      </c>
      <c r="L525" s="70">
        <f>SUMIF(N539:N562,K525,F539:F562)/1000</f>
        <v>0</v>
      </c>
      <c r="M525" s="65"/>
      <c r="O525" s="601" t="s">
        <v>1112</v>
      </c>
      <c r="P525" s="602"/>
      <c r="Q525" s="70">
        <f>SUMIF(Q539:Q562,O525,E539:E562)/1000</f>
        <v>0</v>
      </c>
      <c r="S525" s="601" t="s">
        <v>1112</v>
      </c>
      <c r="T525" s="602"/>
      <c r="U525" s="70">
        <f>SUMIF(T539:T562,S525,E539:E562)/1000</f>
        <v>0</v>
      </c>
    </row>
    <row r="526" spans="1:60" s="18" customFormat="1" ht="25.5" customHeight="1" x14ac:dyDescent="0.35">
      <c r="A526" s="39">
        <v>5</v>
      </c>
      <c r="B526" s="38" t="s">
        <v>712</v>
      </c>
      <c r="C526" s="25">
        <f>41-C527</f>
        <v>9</v>
      </c>
      <c r="D526" s="25">
        <f>41-D527</f>
        <v>9</v>
      </c>
      <c r="E526" s="25">
        <f>+COUNTA(C540:C562)-E527</f>
        <v>15</v>
      </c>
      <c r="F526" s="43">
        <f>COUNTIF(W539:W566,F521)</f>
        <v>0</v>
      </c>
      <c r="G526" s="43">
        <f>COUNTIF(W539:W562,G521)</f>
        <v>3</v>
      </c>
      <c r="H526" s="66">
        <f t="shared" si="32"/>
        <v>15</v>
      </c>
      <c r="I526" s="74"/>
      <c r="J526" s="65"/>
      <c r="K526" s="351" t="s">
        <v>814</v>
      </c>
      <c r="L526" s="42">
        <f>+SUM(L522:L525)</f>
        <v>8.013399999999999</v>
      </c>
      <c r="M526" s="65"/>
      <c r="O526" s="623" t="s">
        <v>814</v>
      </c>
      <c r="P526" s="624"/>
      <c r="Q526" s="42">
        <f>+SUM(Q522:Q525)</f>
        <v>8.013399999999999</v>
      </c>
      <c r="S526" s="623" t="s">
        <v>814</v>
      </c>
      <c r="T526" s="624"/>
      <c r="U526" s="42">
        <f>+SUM(U522:U525)</f>
        <v>8.0134000000000007</v>
      </c>
      <c r="AC526" s="215"/>
      <c r="AD526" s="215"/>
    </row>
    <row r="527" spans="1:60" s="18" customFormat="1" ht="25.5" customHeight="1" x14ac:dyDescent="0.35">
      <c r="A527" s="39" t="s">
        <v>1492</v>
      </c>
      <c r="B527" s="38" t="s">
        <v>1494</v>
      </c>
      <c r="C527" s="25">
        <v>32</v>
      </c>
      <c r="D527" s="25">
        <v>32</v>
      </c>
      <c r="E527" s="25">
        <f>COUNTIF(G539:G562,B527)</f>
        <v>8</v>
      </c>
      <c r="F527" s="43">
        <f>COUNT(BJ540:BJ561)</f>
        <v>6</v>
      </c>
      <c r="G527" s="43">
        <f>COUNTIF(W539:W562,"WIP-Pile")</f>
        <v>1</v>
      </c>
      <c r="H527" s="66">
        <f t="shared" si="32"/>
        <v>2</v>
      </c>
      <c r="I527" s="74"/>
      <c r="J527" s="65"/>
      <c r="K527" s="65"/>
      <c r="L527" s="65"/>
      <c r="M527" s="65"/>
      <c r="O527" s="284"/>
      <c r="P527" s="284"/>
      <c r="Q527" s="76"/>
      <c r="AC527" s="215"/>
      <c r="AD527" s="215"/>
    </row>
    <row r="528" spans="1:60" s="18" customFormat="1" ht="25.5" customHeight="1" x14ac:dyDescent="0.35">
      <c r="A528" s="39" t="s">
        <v>1493</v>
      </c>
      <c r="B528" s="38" t="s">
        <v>1495</v>
      </c>
      <c r="C528" s="25">
        <v>32</v>
      </c>
      <c r="D528" s="25">
        <v>32</v>
      </c>
      <c r="E528" s="25">
        <f>E527</f>
        <v>8</v>
      </c>
      <c r="F528" s="43">
        <f>COUNTIFS(G539:G562,B527,V539:V562,F521)</f>
        <v>5</v>
      </c>
      <c r="G528" s="43">
        <f>COUNTIF(V539:V562,G521)</f>
        <v>0</v>
      </c>
      <c r="H528" s="66">
        <f t="shared" si="32"/>
        <v>3</v>
      </c>
      <c r="I528" s="74"/>
      <c r="J528" s="65"/>
      <c r="K528" s="65"/>
      <c r="L528" s="65"/>
      <c r="M528" s="65"/>
      <c r="O528" s="284"/>
      <c r="P528" s="284"/>
      <c r="Q528" s="76"/>
      <c r="AC528" s="215"/>
      <c r="AD528" s="215"/>
    </row>
    <row r="529" spans="1:63" s="18" customFormat="1" ht="25.5" customHeight="1" x14ac:dyDescent="0.35">
      <c r="A529" s="39">
        <v>7</v>
      </c>
      <c r="B529" s="25" t="s">
        <v>601</v>
      </c>
      <c r="C529" s="25">
        <v>41</v>
      </c>
      <c r="D529" s="25">
        <v>41</v>
      </c>
      <c r="E529" s="25">
        <f>+COUNTA(C540:C563)</f>
        <v>23</v>
      </c>
      <c r="F529" s="43">
        <f>COUNTIF(AA539:AA562,F521)</f>
        <v>0</v>
      </c>
      <c r="G529" s="43">
        <f>COUNTIF(AA539:AA562,G521)</f>
        <v>0</v>
      </c>
      <c r="H529" s="66">
        <f t="shared" si="32"/>
        <v>23</v>
      </c>
      <c r="I529" s="74"/>
      <c r="J529" s="65"/>
      <c r="K529" s="65"/>
      <c r="L529" s="65"/>
      <c r="M529" s="65"/>
      <c r="AC529" s="215"/>
      <c r="AD529" s="215"/>
    </row>
    <row r="530" spans="1:63" s="18" customFormat="1" ht="25.5" customHeight="1" x14ac:dyDescent="0.35">
      <c r="A530" s="39">
        <v>8</v>
      </c>
      <c r="B530" s="25" t="s">
        <v>22</v>
      </c>
      <c r="C530" s="25">
        <v>41</v>
      </c>
      <c r="D530" s="25">
        <v>41</v>
      </c>
      <c r="E530" s="25">
        <f>+COUNTA(C540:C563)</f>
        <v>23</v>
      </c>
      <c r="F530" s="43">
        <f>COUNTIF(AE539:AE562,F521)</f>
        <v>0</v>
      </c>
      <c r="G530" s="43">
        <f>COUNTIF(AE539:AE562,G521)</f>
        <v>0</v>
      </c>
      <c r="H530" s="66">
        <f t="shared" si="32"/>
        <v>23</v>
      </c>
      <c r="I530" s="74"/>
      <c r="J530" s="65"/>
      <c r="K530" s="65"/>
      <c r="L530" s="65"/>
      <c r="M530" s="65"/>
      <c r="R530" s="211"/>
      <c r="AC530" s="215"/>
      <c r="AD530" s="215"/>
    </row>
    <row r="531" spans="1:63" s="18" customFormat="1" ht="25.5" customHeight="1" x14ac:dyDescent="0.35">
      <c r="A531" s="39">
        <v>9</v>
      </c>
      <c r="B531" s="25" t="s">
        <v>23</v>
      </c>
      <c r="C531" s="25">
        <v>41</v>
      </c>
      <c r="D531" s="25">
        <v>41</v>
      </c>
      <c r="E531" s="25">
        <f>+COUNTA(C540:C563)</f>
        <v>23</v>
      </c>
      <c r="F531" s="43">
        <f>COUNTIF(AI539:AI562,F521)</f>
        <v>0</v>
      </c>
      <c r="G531" s="43">
        <f>COUNTIF(AI539:AI562,G521)</f>
        <v>0</v>
      </c>
      <c r="H531" s="66">
        <f t="shared" si="32"/>
        <v>23</v>
      </c>
      <c r="I531" s="74"/>
      <c r="J531" s="65"/>
      <c r="K531" s="65"/>
      <c r="L531" s="65"/>
      <c r="M531" s="65"/>
      <c r="AC531" s="215"/>
      <c r="AD531" s="215"/>
    </row>
    <row r="532" spans="1:63" s="18" customFormat="1" ht="25.5" customHeight="1" x14ac:dyDescent="0.35">
      <c r="A532" s="39">
        <v>10</v>
      </c>
      <c r="B532" s="25" t="s">
        <v>24</v>
      </c>
      <c r="C532" s="25">
        <v>41</v>
      </c>
      <c r="D532" s="25">
        <v>41</v>
      </c>
      <c r="E532" s="25">
        <f>+COUNTA(C540:C563)</f>
        <v>23</v>
      </c>
      <c r="F532" s="43">
        <f>COUNTIF(AM539:AM562,F521)</f>
        <v>0</v>
      </c>
      <c r="G532" s="43">
        <f>COUNTIF(AM539:AM562,G521)</f>
        <v>0</v>
      </c>
      <c r="H532" s="66">
        <f t="shared" si="32"/>
        <v>23</v>
      </c>
      <c r="I532" s="74"/>
      <c r="J532" s="65"/>
      <c r="K532" s="65"/>
      <c r="L532" s="65"/>
      <c r="M532" s="65"/>
      <c r="AC532" s="215"/>
      <c r="AD532" s="215"/>
    </row>
    <row r="533" spans="1:63" s="18" customFormat="1" ht="25.5" customHeight="1" x14ac:dyDescent="0.35">
      <c r="A533" s="39">
        <v>11</v>
      </c>
      <c r="B533" s="25" t="s">
        <v>66</v>
      </c>
      <c r="C533" s="42">
        <v>13.52</v>
      </c>
      <c r="D533" s="42">
        <v>13.52</v>
      </c>
      <c r="E533" s="42">
        <f>E563</f>
        <v>8.013399999999999</v>
      </c>
      <c r="F533" s="43">
        <f>SUMIF(AS539:AS562,F521,F539:F562)/1000</f>
        <v>0</v>
      </c>
      <c r="G533" s="43">
        <f>SUMIF(AS539:AS562,G521,F539:F562)/1000</f>
        <v>0</v>
      </c>
      <c r="H533" s="43">
        <f t="shared" si="32"/>
        <v>8.013399999999999</v>
      </c>
      <c r="I533" s="204"/>
      <c r="J533" s="65"/>
      <c r="K533" s="65"/>
      <c r="L533" s="65"/>
      <c r="M533" s="65"/>
      <c r="AC533" s="215"/>
      <c r="AD533" s="215"/>
    </row>
    <row r="534" spans="1:63" s="18" customFormat="1" ht="25.5" customHeight="1" x14ac:dyDescent="0.35">
      <c r="A534" s="39">
        <v>12</v>
      </c>
      <c r="B534" s="25" t="s">
        <v>29</v>
      </c>
      <c r="C534" s="42">
        <v>13.52</v>
      </c>
      <c r="D534" s="42">
        <v>13.52</v>
      </c>
      <c r="E534" s="42">
        <f>E563</f>
        <v>8.013399999999999</v>
      </c>
      <c r="F534" s="43">
        <f>SUMIF(AS539:AS562,F521,F539:F562)/1000</f>
        <v>0</v>
      </c>
      <c r="G534" s="43">
        <f>SUMIF(AS539:AS562,G521,F539:F562)/1000</f>
        <v>0</v>
      </c>
      <c r="H534" s="43">
        <f t="shared" si="32"/>
        <v>8.013399999999999</v>
      </c>
      <c r="I534" s="204"/>
      <c r="J534" s="65"/>
      <c r="K534" s="65"/>
      <c r="L534" s="65"/>
      <c r="M534" s="65"/>
      <c r="AC534" s="215"/>
      <c r="AD534" s="215"/>
    </row>
    <row r="535" spans="1:63" s="18" customFormat="1" ht="25.5" customHeight="1" x14ac:dyDescent="0.35">
      <c r="A535" s="39">
        <v>13</v>
      </c>
      <c r="B535" s="25" t="s">
        <v>26</v>
      </c>
      <c r="C535" s="42">
        <v>13.52</v>
      </c>
      <c r="D535" s="42">
        <v>13.52</v>
      </c>
      <c r="E535" s="42">
        <f>E563</f>
        <v>8.013399999999999</v>
      </c>
      <c r="F535" s="43">
        <f>SUMIF(AZ539:AZ562,F521,F539:F562)/1000</f>
        <v>0</v>
      </c>
      <c r="G535" s="43">
        <f>SUMIF(AZ539:AZ562,G521,F539:F562)/1000</f>
        <v>0</v>
      </c>
      <c r="H535" s="43">
        <f>+E539-F539</f>
        <v>0</v>
      </c>
      <c r="I535" s="204"/>
      <c r="J535" s="65"/>
      <c r="K535" s="65"/>
      <c r="L535" s="65"/>
      <c r="M535" s="65"/>
      <c r="AC535" s="215"/>
      <c r="AD535" s="215"/>
    </row>
    <row r="536" spans="1:63" ht="30" customHeight="1" x14ac:dyDescent="0.3">
      <c r="H536" s="88"/>
      <c r="I536" s="352"/>
      <c r="J536" s="86"/>
      <c r="K536" s="87"/>
      <c r="L536" s="86"/>
      <c r="M536" s="87"/>
      <c r="N536" s="86"/>
      <c r="O536" s="87"/>
      <c r="P536" s="86"/>
      <c r="Q536" s="87"/>
      <c r="R536" s="86"/>
      <c r="S536" s="87"/>
      <c r="T536" s="86"/>
      <c r="U536" s="87"/>
      <c r="V536" s="86"/>
      <c r="W536" s="87"/>
      <c r="X536" s="86"/>
      <c r="Y536" s="87"/>
      <c r="Z536" s="86"/>
      <c r="AA536" s="87"/>
      <c r="AB536" s="86"/>
      <c r="AC536" s="88"/>
      <c r="AD536" s="88"/>
      <c r="AE536" s="87"/>
      <c r="AF536" s="86"/>
      <c r="AG536" s="87"/>
    </row>
    <row r="537" spans="1:63" ht="30" customHeight="1" x14ac:dyDescent="0.3">
      <c r="A537" s="614" t="s">
        <v>123</v>
      </c>
      <c r="B537" s="606" t="s">
        <v>124</v>
      </c>
      <c r="C537" s="606" t="s">
        <v>681</v>
      </c>
      <c r="D537" s="606" t="s">
        <v>125</v>
      </c>
      <c r="E537" s="606" t="s">
        <v>1122</v>
      </c>
      <c r="F537" s="606" t="s">
        <v>1123</v>
      </c>
      <c r="G537" s="606" t="s">
        <v>65</v>
      </c>
      <c r="H537" s="606" t="s">
        <v>604</v>
      </c>
      <c r="I537" s="606" t="s">
        <v>656</v>
      </c>
      <c r="J537" s="618" t="s">
        <v>17</v>
      </c>
      <c r="K537" s="617"/>
      <c r="L537" s="619"/>
      <c r="M537" s="620" t="s">
        <v>136</v>
      </c>
      <c r="N537" s="621"/>
      <c r="O537" s="622"/>
      <c r="P537" s="620" t="s">
        <v>137</v>
      </c>
      <c r="Q537" s="621"/>
      <c r="R537" s="621"/>
      <c r="S537" s="616" t="s">
        <v>138</v>
      </c>
      <c r="T537" s="616"/>
      <c r="U537" s="616"/>
      <c r="V537" s="519" t="s">
        <v>1497</v>
      </c>
      <c r="W537" s="611" t="s">
        <v>18</v>
      </c>
      <c r="X537" s="612"/>
      <c r="Y537" s="612"/>
      <c r="Z537" s="613"/>
      <c r="AA537" s="603" t="s">
        <v>21</v>
      </c>
      <c r="AB537" s="604"/>
      <c r="AC537" s="604"/>
      <c r="AD537" s="605"/>
      <c r="AE537" s="603" t="s">
        <v>22</v>
      </c>
      <c r="AF537" s="604"/>
      <c r="AG537" s="604"/>
      <c r="AH537" s="605"/>
      <c r="AI537" s="603" t="s">
        <v>54</v>
      </c>
      <c r="AJ537" s="604"/>
      <c r="AK537" s="604"/>
      <c r="AL537" s="605"/>
      <c r="AM537" s="603" t="s">
        <v>24</v>
      </c>
      <c r="AN537" s="604"/>
      <c r="AO537" s="604"/>
      <c r="AP537" s="605"/>
      <c r="AQ537" s="610" t="s">
        <v>25</v>
      </c>
      <c r="AR537" s="610"/>
      <c r="AS537" s="610"/>
      <c r="AT537" s="610"/>
      <c r="AU537" s="610"/>
      <c r="AV537" s="610"/>
      <c r="AW537" s="610"/>
      <c r="AX537" s="610"/>
      <c r="AY537" s="610"/>
      <c r="AZ537" s="603" t="s">
        <v>139</v>
      </c>
      <c r="BA537" s="604"/>
      <c r="BB537" s="604"/>
      <c r="BC537" s="605"/>
    </row>
    <row r="538" spans="1:63" ht="60" x14ac:dyDescent="0.3">
      <c r="A538" s="615"/>
      <c r="B538" s="607"/>
      <c r="C538" s="607"/>
      <c r="D538" s="607"/>
      <c r="E538" s="607"/>
      <c r="F538" s="607"/>
      <c r="G538" s="607"/>
      <c r="H538" s="607"/>
      <c r="I538" s="607"/>
      <c r="J538" s="69" t="s">
        <v>171</v>
      </c>
      <c r="K538" s="68" t="s">
        <v>176</v>
      </c>
      <c r="L538" s="68" t="s">
        <v>195</v>
      </c>
      <c r="M538" s="68" t="s">
        <v>176</v>
      </c>
      <c r="N538" s="68" t="s">
        <v>177</v>
      </c>
      <c r="O538" s="68" t="s">
        <v>195</v>
      </c>
      <c r="P538" s="68" t="s">
        <v>176</v>
      </c>
      <c r="Q538" s="68" t="s">
        <v>177</v>
      </c>
      <c r="R538" s="77" t="s">
        <v>195</v>
      </c>
      <c r="S538" s="69" t="s">
        <v>176</v>
      </c>
      <c r="T538" s="69" t="s">
        <v>177</v>
      </c>
      <c r="U538" s="69" t="s">
        <v>195</v>
      </c>
      <c r="V538" s="69" t="s">
        <v>1495</v>
      </c>
      <c r="W538" s="44" t="s">
        <v>146</v>
      </c>
      <c r="X538" s="44" t="s">
        <v>135</v>
      </c>
      <c r="Y538" s="44" t="s">
        <v>133</v>
      </c>
      <c r="Z538" s="44" t="s">
        <v>134</v>
      </c>
      <c r="AA538" s="44" t="s">
        <v>668</v>
      </c>
      <c r="AB538" s="44" t="s">
        <v>135</v>
      </c>
      <c r="AC538" s="216" t="s">
        <v>133</v>
      </c>
      <c r="AD538" s="216" t="s">
        <v>134</v>
      </c>
      <c r="AE538" s="44" t="s">
        <v>146</v>
      </c>
      <c r="AF538" s="44" t="s">
        <v>135</v>
      </c>
      <c r="AG538" s="44" t="s">
        <v>133</v>
      </c>
      <c r="AH538" s="44" t="s">
        <v>134</v>
      </c>
      <c r="AI538" s="44" t="s">
        <v>146</v>
      </c>
      <c r="AJ538" s="44" t="s">
        <v>135</v>
      </c>
      <c r="AK538" s="44" t="s">
        <v>133</v>
      </c>
      <c r="AL538" s="44" t="s">
        <v>134</v>
      </c>
      <c r="AM538" s="44" t="s">
        <v>146</v>
      </c>
      <c r="AN538" s="44" t="s">
        <v>135</v>
      </c>
      <c r="AO538" s="44" t="s">
        <v>133</v>
      </c>
      <c r="AP538" s="44" t="s">
        <v>134</v>
      </c>
      <c r="AQ538" s="44" t="s">
        <v>135</v>
      </c>
      <c r="AR538" s="44" t="s">
        <v>144</v>
      </c>
      <c r="AS538" s="44" t="s">
        <v>178</v>
      </c>
      <c r="AT538" s="44" t="s">
        <v>140</v>
      </c>
      <c r="AU538" s="44" t="s">
        <v>141</v>
      </c>
      <c r="AV538" s="44" t="s">
        <v>179</v>
      </c>
      <c r="AW538" s="44" t="s">
        <v>142</v>
      </c>
      <c r="AX538" s="44" t="s">
        <v>143</v>
      </c>
      <c r="AY538" s="44" t="s">
        <v>145</v>
      </c>
      <c r="AZ538" s="44" t="s">
        <v>180</v>
      </c>
      <c r="BA538" s="44" t="s">
        <v>135</v>
      </c>
      <c r="BB538" s="44" t="s">
        <v>133</v>
      </c>
      <c r="BC538" s="44" t="s">
        <v>134</v>
      </c>
      <c r="BI538" s="44" t="s">
        <v>1494</v>
      </c>
      <c r="BJ538" s="44" t="s">
        <v>713</v>
      </c>
      <c r="BK538" s="44" t="s">
        <v>1477</v>
      </c>
    </row>
    <row r="539" spans="1:63" s="12" customFormat="1" ht="17.5" x14ac:dyDescent="0.35">
      <c r="A539" s="347">
        <v>0</v>
      </c>
      <c r="B539" s="30" t="s">
        <v>1411</v>
      </c>
      <c r="C539" s="30" t="s">
        <v>875</v>
      </c>
      <c r="D539" s="56" t="s">
        <v>818</v>
      </c>
      <c r="E539" s="97">
        <v>282.2</v>
      </c>
      <c r="F539" s="97">
        <v>282.2</v>
      </c>
      <c r="G539" s="26" t="str">
        <f>IFERROR(INDEX('WIP-FDN'!$D$322:$D$344,MATCH(B539, 'WIP-FDN'!$B$322:$B$344,0)),"")</f>
        <v/>
      </c>
      <c r="H539" s="30"/>
      <c r="I539" s="348"/>
      <c r="J539" s="30"/>
      <c r="K539" s="30"/>
      <c r="L539" s="30"/>
      <c r="M539" s="26" t="s">
        <v>53</v>
      </c>
      <c r="N539" s="27" t="s">
        <v>172</v>
      </c>
      <c r="O539" s="94" t="s">
        <v>1109</v>
      </c>
      <c r="P539" s="26" t="s">
        <v>53</v>
      </c>
      <c r="Q539" s="27" t="s">
        <v>172</v>
      </c>
      <c r="R539" s="94" t="s">
        <v>1109</v>
      </c>
      <c r="S539" s="26" t="s">
        <v>53</v>
      </c>
      <c r="T539" s="27" t="s">
        <v>1110</v>
      </c>
      <c r="U539" s="94">
        <v>46028</v>
      </c>
      <c r="V539" s="21"/>
      <c r="W539" s="29" t="str">
        <f t="array" ref="W539">IF((Y539&lt;&gt;"")*(Z539=""), "WIP", IF((Y539&lt;&gt;"")*(Z539&lt;&gt;""), "Completed", ""))</f>
        <v/>
      </c>
      <c r="X539" s="9" t="str" cm="1">
        <f t="array" ref="X539">IFERROR(INDEX('WIP-FDN'!$E$322:$E$346, MATCH(1, ('WIP-FDN'!$B$322:$B$346='Master Sheet '!B539)*1, 0)), "")</f>
        <v/>
      </c>
      <c r="Y539" s="81" t="str" cm="1">
        <f t="array" ref="Y539">IFERROR(IF(INDEX('WIP-FDN'!$G$322:$G$346, MATCH(1, ('WIP-FDN'!$B$322:$B$346=B539)*1, 0)) = "", "", INDEX('WIP-FDN'!$G$322:$G$346, MATCH(1, ('WIP-FDN'!$B$322:$B$346=B539)*1, 0))), "")</f>
        <v/>
      </c>
      <c r="Z539" s="81" t="str" cm="1">
        <f t="array" ref="Z539">IFERROR(IF(INDEX('WIP-FDN'!$J$322:$J$346, MATCH(1, ('WIP-FDN'!$B$322:$B$346=B539)*1, 0)) = "", "", INDEX('WIP-FDN'!$J$322:$J$346, MATCH(1, ('WIP-FDN'!$B$322:$B$346=B539)*1, 0))), "")</f>
        <v/>
      </c>
      <c r="AA539" s="29" t="str">
        <f t="array" ref="AA539">IF((AC539&lt;&gt;"")*(AD539=""), "WIP", IF((AC539&lt;&gt;"")*(AD539&lt;&gt;""), "Completed", ""))</f>
        <v/>
      </c>
      <c r="AB539" s="9" t="str" cm="1">
        <f t="array" ref="AB539">IFERROR(INDEX('WIP-FDN'!$N$322:$N$346, MATCH(1, ('WIP-FDN'!$B$322:$B$346='Master Sheet '!B539)*1, 0)), "")</f>
        <v/>
      </c>
      <c r="AC539" s="81" t="str" cm="1">
        <f t="array" ref="AC539">IFERROR(IF(INDEX('WIP-FDN'!$L$322:$L$346, MATCH(1, ('WIP-FDN'!$B$322:$B$346=B539)*1, 0)) = "", "", INDEX('WIP-FDN'!$L$322:$L$346, MATCH(1, ('WIP-FDN'!$B$322:$B$346=B539)*1, 0))), "")</f>
        <v/>
      </c>
      <c r="AD539" s="81" t="str" cm="1">
        <f t="array" ref="AD539">IFERROR(IF(INDEX('WIP-FDN'!$M$322:$M$346, MATCH(1, ('WIP-FDN'!$B$322:$B$346=B539)*1, 0)) = "", "", INDEX('WIP-FDN'!$M$322:$M$346, MATCH(1, ('WIP-FDN'!$B$322:$B$346=B539)*1, 0))), "")</f>
        <v/>
      </c>
      <c r="AE539" s="9"/>
      <c r="AF539" s="9"/>
      <c r="AG539" s="81"/>
      <c r="AH539" s="81"/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350" t="str">
        <f t="shared" ref="BD539:BD562" si="33">IF((H539="")+(ISBLANK(H539)), C539, C539 &amp; "_" &amp; H539 &amp; "RC")</f>
        <v>B(00-15)+00</v>
      </c>
      <c r="BE539" s="334"/>
      <c r="BF539" s="334"/>
      <c r="BG539" s="334"/>
      <c r="BI539" s="9" t="str">
        <f>IFERROR(INDEX('WIP-FDN'!$D$322:$D$344,MATCH(B539, 'WIP-FDN'!$B$322:$B$344,0)),"")</f>
        <v/>
      </c>
      <c r="BJ539" s="325"/>
      <c r="BK539" s="21"/>
    </row>
    <row r="540" spans="1:63" s="121" customFormat="1" ht="17.5" x14ac:dyDescent="0.35">
      <c r="A540" s="113">
        <f>A539+1</f>
        <v>1</v>
      </c>
      <c r="B540" s="122" t="s">
        <v>819</v>
      </c>
      <c r="C540" s="122" t="s">
        <v>820</v>
      </c>
      <c r="D540" s="114" t="s">
        <v>1435</v>
      </c>
      <c r="E540" s="123">
        <v>178</v>
      </c>
      <c r="F540" s="123">
        <v>178</v>
      </c>
      <c r="G540" s="116" t="str">
        <f>IFERROR(INDEX('WIP-FDN'!$D$322:$D$344,MATCH(B540, 'WIP-FDN'!$B$322:$B$344,0)),"")</f>
        <v>Pile</v>
      </c>
      <c r="H540" s="122"/>
      <c r="I540" s="306"/>
      <c r="J540" s="122"/>
      <c r="K540" s="122"/>
      <c r="L540" s="122"/>
      <c r="M540" s="116" t="s">
        <v>53</v>
      </c>
      <c r="N540" s="115" t="s">
        <v>172</v>
      </c>
      <c r="O540" s="119" t="s">
        <v>1109</v>
      </c>
      <c r="P540" s="116" t="s">
        <v>53</v>
      </c>
      <c r="Q540" s="115" t="s">
        <v>172</v>
      </c>
      <c r="R540" s="119" t="s">
        <v>1109</v>
      </c>
      <c r="S540" s="116" t="s">
        <v>53</v>
      </c>
      <c r="T540" s="115" t="s">
        <v>1110</v>
      </c>
      <c r="U540" s="119">
        <v>46028</v>
      </c>
      <c r="V540" s="115" cm="1">
        <f t="array" ref="V540">INDEX('WIP-FDN'!$I$322:$I$346, MATCH(1, ('WIP-FDN'!$B$322:$B$346=B540)*1, 0))</f>
        <v>0</v>
      </c>
      <c r="W540" s="117" t="str">
        <f>IF((Y540&lt;&gt;"")*(BJ540=""), "WIP-Pile", IF((Y540&lt;&gt;"")*(BJ540&lt;&gt;""), "Completed-Pile", ""))</f>
        <v/>
      </c>
      <c r="X540" s="117" cm="1">
        <f t="array" ref="X540">IFERROR(INDEX('WIP-FDN'!$E$322:$E$346, MATCH(1, ('WIP-FDN'!$B$322:$B$346='Master Sheet '!B540)*1, 0)), "")</f>
        <v>0</v>
      </c>
      <c r="Y540" s="118" t="str" cm="1">
        <f t="array" ref="Y540">IFERROR(IF(INDEX('WIP-FDN'!$G$322:$G$346, MATCH(1, ('WIP-FDN'!$B$322:$B$346=B540)*1, 0)) = "", "", INDEX('WIP-FDN'!$G$322:$G$346, MATCH(1, ('WIP-FDN'!$B$322:$B$346=B540)*1, 0))), "")</f>
        <v/>
      </c>
      <c r="Z540" s="118" t="str" cm="1">
        <f t="array" ref="Z540">IFERROR(IF(INDEX('WIP-FDN'!$J$322:$J$346, MATCH(1, ('WIP-FDN'!$B$322:$B$346=B540)*1, 0)) = "", "", INDEX('WIP-FDN'!$J$322:$J$346, MATCH(1, ('WIP-FDN'!$B$322:$B$346=B540)*1, 0))), "")</f>
        <v/>
      </c>
      <c r="AA540" s="117" t="str">
        <f t="array" ref="AA540">IF((AC540&lt;&gt;"")*(AD540=""), "WIP", IF((AC540&lt;&gt;"")*(AD540&lt;&gt;""), "Completed", ""))</f>
        <v/>
      </c>
      <c r="AB540" s="117" cm="1">
        <f t="array" ref="AB540">IFERROR(INDEX('WIP-FDN'!$N$322:$N$346, MATCH(1, ('WIP-FDN'!$B$322:$B$346='Master Sheet '!B540)*1, 0)), "")</f>
        <v>0</v>
      </c>
      <c r="AC540" s="118" t="str" cm="1">
        <f t="array" ref="AC540">IFERROR(IF(INDEX('WIP-FDN'!$L$322:$L$346, MATCH(1, ('WIP-FDN'!$B$322:$B$346=B540)*1, 0)) = "", "", INDEX('WIP-FDN'!$L$322:$L$346, MATCH(1, ('WIP-FDN'!$B$322:$B$346=B540)*1, 0))), "")</f>
        <v/>
      </c>
      <c r="AD540" s="118" t="str" cm="1">
        <f t="array" ref="AD540">IFERROR(IF(INDEX('WIP-FDN'!$M$322:$M$346, MATCH(1, ('WIP-FDN'!$B$322:$B$346=B540)*1, 0)) = "", "", INDEX('WIP-FDN'!$M$322:$M$346, MATCH(1, ('WIP-FDN'!$B$322:$B$346=B540)*1, 0))), "")</f>
        <v/>
      </c>
      <c r="AE540" s="117"/>
      <c r="AF540" s="117"/>
      <c r="AG540" s="118"/>
      <c r="AH540" s="118"/>
      <c r="AI540" s="120"/>
      <c r="AJ540" s="120"/>
      <c r="AK540" s="120"/>
      <c r="AL540" s="120"/>
      <c r="AM540" s="120"/>
      <c r="AN540" s="120"/>
      <c r="AO540" s="120"/>
      <c r="AP540" s="120"/>
      <c r="AQ540" s="120"/>
      <c r="AR540" s="120"/>
      <c r="AS540" s="120"/>
      <c r="AT540" s="120"/>
      <c r="AU540" s="120"/>
      <c r="AV540" s="120"/>
      <c r="AW540" s="120"/>
      <c r="AX540" s="120"/>
      <c r="AY540" s="120"/>
      <c r="AZ540" s="120"/>
      <c r="BA540" s="120"/>
      <c r="BB540" s="120"/>
      <c r="BC540" s="120"/>
      <c r="BD540" s="283" t="str">
        <f t="shared" si="33"/>
        <v>D(45-60)+00</v>
      </c>
      <c r="BE540" s="533"/>
      <c r="BF540" s="533"/>
      <c r="BG540" s="533"/>
      <c r="BI540" s="117" t="str">
        <f>IFERROR(INDEX('WIP-FDN'!$D$322:$D$344,MATCH(B540, 'WIP-FDN'!$B$322:$B$344,0)),"")</f>
        <v>Pile</v>
      </c>
      <c r="BJ540" s="119" t="str" cm="1">
        <f t="array" ref="BJ540:BJ562">IF('WIP-FDN'!D322:D344="Pile", IF(ISBLANK('WIP-FDN'!H322:H344), "", 'WIP-FDN'!H322:H344), "")</f>
        <v/>
      </c>
      <c r="BK540" s="119" t="str" cm="1">
        <f t="array" ref="BK540:BK562">IF('WIP-FDN'!D322:D344="Pile", IF(ISBLANK('WIP-FDN'!J322:J344), "", 'WIP-FDN'!J322:J344), "")</f>
        <v/>
      </c>
    </row>
    <row r="541" spans="1:63" s="121" customFormat="1" ht="17.5" x14ac:dyDescent="0.35">
      <c r="A541" s="113">
        <f t="shared" ref="A541:A562" si="34">A540+1</f>
        <v>2</v>
      </c>
      <c r="B541" s="122" t="s">
        <v>824</v>
      </c>
      <c r="C541" s="122" t="s">
        <v>1434</v>
      </c>
      <c r="D541" s="114" t="s">
        <v>1436</v>
      </c>
      <c r="E541" s="123">
        <v>350.3</v>
      </c>
      <c r="F541" s="123">
        <v>350.3</v>
      </c>
      <c r="G541" s="116" t="str">
        <f>IFERROR(INDEX('WIP-FDN'!$D$322:$D$344,MATCH(B541, 'WIP-FDN'!$B$322:$B$344,0)),"")</f>
        <v>Pile</v>
      </c>
      <c r="H541" s="122"/>
      <c r="I541" s="306"/>
      <c r="J541" s="122"/>
      <c r="K541" s="122"/>
      <c r="L541" s="122"/>
      <c r="M541" s="116" t="s">
        <v>53</v>
      </c>
      <c r="N541" s="115" t="s">
        <v>172</v>
      </c>
      <c r="O541" s="119" t="s">
        <v>1109</v>
      </c>
      <c r="P541" s="116" t="s">
        <v>53</v>
      </c>
      <c r="Q541" s="115" t="s">
        <v>172</v>
      </c>
      <c r="R541" s="119" t="s">
        <v>1109</v>
      </c>
      <c r="S541" s="116" t="s">
        <v>53</v>
      </c>
      <c r="T541" s="115" t="s">
        <v>172</v>
      </c>
      <c r="U541" s="119">
        <v>46028</v>
      </c>
      <c r="V541" s="115" cm="1">
        <f t="array" ref="V541">INDEX('WIP-FDN'!$I$322:$I$346, MATCH(1, ('WIP-FDN'!$B$322:$B$346=B541)*1, 0))</f>
        <v>0</v>
      </c>
      <c r="W541" s="117" t="str">
        <f>IF((Y541&lt;&gt;"")*(BJ541=""), "WIP-Pile", IF((Y541&lt;&gt;"")*(BJ541&lt;&gt;""), "Completed-Pile", ""))</f>
        <v/>
      </c>
      <c r="X541" s="117" cm="1">
        <f t="array" ref="X541">IFERROR(INDEX('WIP-FDN'!$E$322:$E$346, MATCH(1, ('WIP-FDN'!$B$322:$B$346='Master Sheet '!B541)*1, 0)), "")</f>
        <v>0</v>
      </c>
      <c r="Y541" s="118" t="str" cm="1">
        <f t="array" ref="Y541">IFERROR(IF(INDEX('WIP-FDN'!$G$322:$G$346, MATCH(1, ('WIP-FDN'!$B$322:$B$346=B541)*1, 0)) = "", "", INDEX('WIP-FDN'!$G$322:$G$346, MATCH(1, ('WIP-FDN'!$B$322:$B$346=B541)*1, 0))), "")</f>
        <v/>
      </c>
      <c r="Z541" s="118" t="str" cm="1">
        <f t="array" ref="Z541">IFERROR(IF(INDEX('WIP-FDN'!$J$322:$J$346, MATCH(1, ('WIP-FDN'!$B$322:$B$346=B541)*1, 0)) = "", "", INDEX('WIP-FDN'!$J$322:$J$346, MATCH(1, ('WIP-FDN'!$B$322:$B$346=B541)*1, 0))), "")</f>
        <v/>
      </c>
      <c r="AA541" s="117" t="str">
        <f t="array" ref="AA541">IF((AC541&lt;&gt;"")*(AD541=""), "WIP", IF((AC541&lt;&gt;"")*(AD541&lt;&gt;""), "Completed", ""))</f>
        <v/>
      </c>
      <c r="AB541" s="117" cm="1">
        <f t="array" ref="AB541">IFERROR(INDEX('WIP-FDN'!$N$322:$N$346, MATCH(1, ('WIP-FDN'!$B$322:$B$346='Master Sheet '!B541)*1, 0)), "")</f>
        <v>0</v>
      </c>
      <c r="AC541" s="118" t="str" cm="1">
        <f t="array" ref="AC541">IFERROR(IF(INDEX('WIP-FDN'!$L$322:$L$346, MATCH(1, ('WIP-FDN'!$B$322:$B$346=B541)*1, 0)) = "", "", INDEX('WIP-FDN'!$L$322:$L$346, MATCH(1, ('WIP-FDN'!$B$322:$B$346=B541)*1, 0))), "")</f>
        <v/>
      </c>
      <c r="AD541" s="118" t="str" cm="1">
        <f t="array" ref="AD541">IFERROR(IF(INDEX('WIP-FDN'!$M$322:$M$346, MATCH(1, ('WIP-FDN'!$B$322:$B$346=B541)*1, 0)) = "", "", INDEX('WIP-FDN'!$M$322:$M$346, MATCH(1, ('WIP-FDN'!$B$322:$B$346=B541)*1, 0))), "")</f>
        <v/>
      </c>
      <c r="AE541" s="117"/>
      <c r="AF541" s="117"/>
      <c r="AG541" s="118"/>
      <c r="AH541" s="118"/>
      <c r="AI541" s="120"/>
      <c r="AJ541" s="120"/>
      <c r="AK541" s="120"/>
      <c r="AL541" s="120"/>
      <c r="AM541" s="120"/>
      <c r="AN541" s="120"/>
      <c r="AO541" s="120"/>
      <c r="AP541" s="120"/>
      <c r="AQ541" s="120"/>
      <c r="AR541" s="120"/>
      <c r="AS541" s="120"/>
      <c r="AT541" s="120"/>
      <c r="AU541" s="120"/>
      <c r="AV541" s="120"/>
      <c r="AW541" s="120"/>
      <c r="AX541" s="120"/>
      <c r="AY541" s="120"/>
      <c r="AZ541" s="120"/>
      <c r="BA541" s="120"/>
      <c r="BB541" s="120"/>
      <c r="BC541" s="120"/>
      <c r="BD541" s="283" t="str">
        <f t="shared" si="33"/>
        <v>B(00-7)+00</v>
      </c>
      <c r="BE541" s="533"/>
      <c r="BF541" s="533"/>
      <c r="BG541" s="533"/>
      <c r="BI541" s="117" t="str">
        <f>IFERROR(INDEX('WIP-FDN'!$D$322:$D$344,MATCH(B541, 'WIP-FDN'!$B$322:$B$344,0)),"")</f>
        <v>Pile</v>
      </c>
      <c r="BJ541" s="119" t="str">
        <v/>
      </c>
      <c r="BK541" s="119" t="str">
        <v/>
      </c>
    </row>
    <row r="542" spans="1:63" s="12" customFormat="1" ht="17.5" x14ac:dyDescent="0.35">
      <c r="A542" s="347">
        <f t="shared" si="34"/>
        <v>3</v>
      </c>
      <c r="B542" s="30" t="s">
        <v>795</v>
      </c>
      <c r="C542" s="30" t="s">
        <v>853</v>
      </c>
      <c r="D542" s="56" t="s">
        <v>818</v>
      </c>
      <c r="E542" s="97">
        <v>410.3</v>
      </c>
      <c r="F542" s="97">
        <v>410.3</v>
      </c>
      <c r="G542" s="26">
        <f>IFERROR(INDEX('WIP-FDN'!$D$322:$D$344,MATCH(B542, 'WIP-FDN'!$B$322:$B$344,0)),"")</f>
        <v>0</v>
      </c>
      <c r="H542" s="30"/>
      <c r="I542" s="348"/>
      <c r="J542" s="30"/>
      <c r="K542" s="30"/>
      <c r="L542" s="30"/>
      <c r="M542" s="26" t="s">
        <v>53</v>
      </c>
      <c r="N542" s="27" t="s">
        <v>172</v>
      </c>
      <c r="O542" s="94" t="s">
        <v>1109</v>
      </c>
      <c r="P542" s="26" t="s">
        <v>53</v>
      </c>
      <c r="Q542" s="27" t="s">
        <v>172</v>
      </c>
      <c r="R542" s="94" t="s">
        <v>1109</v>
      </c>
      <c r="S542" s="26" t="s">
        <v>53</v>
      </c>
      <c r="T542" s="27" t="s">
        <v>172</v>
      </c>
      <c r="U542" s="94">
        <v>46028</v>
      </c>
      <c r="V542" s="325" cm="1">
        <f t="array" ref="V542">INDEX('WIP-FDN'!$I$322:$I$346, MATCH(1, ('WIP-FDN'!$B$322:$B$346=B542)*1, 0))</f>
        <v>0</v>
      </c>
      <c r="W542" s="29" t="str">
        <f t="array" ref="W542">IF((Y542&lt;&gt;"")*(Z542=""), "WIP", IF((Y542&lt;&gt;"")*(Z542&lt;&gt;""), "Completed", ""))</f>
        <v/>
      </c>
      <c r="X542" s="9" cm="1">
        <f t="array" ref="X542">IFERROR(INDEX('WIP-FDN'!$E$322:$E$346, MATCH(1, ('WIP-FDN'!$B$322:$B$346='Master Sheet '!B542)*1, 0)), "")</f>
        <v>0</v>
      </c>
      <c r="Y542" s="81" t="str" cm="1">
        <f t="array" ref="Y542">IFERROR(IF(INDEX('WIP-FDN'!$G$322:$G$346, MATCH(1, ('WIP-FDN'!$B$322:$B$346=B542)*1, 0)) = "", "", INDEX('WIP-FDN'!$G$322:$G$346, MATCH(1, ('WIP-FDN'!$B$322:$B$346=B542)*1, 0))), "")</f>
        <v/>
      </c>
      <c r="Z542" s="81" t="str" cm="1">
        <f t="array" ref="Z542">IFERROR(IF(INDEX('WIP-FDN'!$J$322:$J$346, MATCH(1, ('WIP-FDN'!$B$322:$B$346=B542)*1, 0)) = "", "", INDEX('WIP-FDN'!$J$322:$J$346, MATCH(1, ('WIP-FDN'!$B$322:$B$346=B542)*1, 0))), "")</f>
        <v/>
      </c>
      <c r="AA542" s="29" t="str">
        <f t="array" ref="AA542">IF((AC542&lt;&gt;"")*(AD542=""), "WIP", IF((AC542&lt;&gt;"")*(AD542&lt;&gt;""), "Completed", ""))</f>
        <v/>
      </c>
      <c r="AB542" s="9" cm="1">
        <f t="array" ref="AB542">IFERROR(INDEX('WIP-FDN'!$N$322:$N$346, MATCH(1, ('WIP-FDN'!$B$322:$B$346='Master Sheet '!B542)*1, 0)), "")</f>
        <v>0</v>
      </c>
      <c r="AC542" s="81" t="str" cm="1">
        <f t="array" ref="AC542">IFERROR(IF(INDEX('WIP-FDN'!$L$322:$L$346, MATCH(1, ('WIP-FDN'!$B$322:$B$346=B542)*1, 0)) = "", "", INDEX('WIP-FDN'!$L$322:$L$346, MATCH(1, ('WIP-FDN'!$B$322:$B$346=B542)*1, 0))), "")</f>
        <v/>
      </c>
      <c r="AD542" s="81" t="str" cm="1">
        <f t="array" ref="AD542">IFERROR(IF(INDEX('WIP-FDN'!$M$322:$M$346, MATCH(1, ('WIP-FDN'!$B$322:$B$346=B542)*1, 0)) = "", "", INDEX('WIP-FDN'!$M$322:$M$346, MATCH(1, ('WIP-FDN'!$B$322:$B$346=B542)*1, 0))), "")</f>
        <v/>
      </c>
      <c r="AE542" s="9"/>
      <c r="AF542" s="9"/>
      <c r="AG542" s="81"/>
      <c r="AH542" s="81"/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350" t="str">
        <f t="shared" si="33"/>
        <v>A(00-02)+06</v>
      </c>
      <c r="BE542" s="334"/>
      <c r="BF542" s="334"/>
      <c r="BG542" s="334"/>
      <c r="BI542" s="9">
        <f>IFERROR(INDEX('WIP-FDN'!$D$322:$D$344,MATCH(B542, 'WIP-FDN'!$B$322:$B$344,0)),"")</f>
        <v>0</v>
      </c>
      <c r="BJ542" s="84" t="str">
        <v/>
      </c>
      <c r="BK542" s="84" t="str">
        <v/>
      </c>
    </row>
    <row r="543" spans="1:63" s="12" customFormat="1" ht="17.5" x14ac:dyDescent="0.35">
      <c r="A543" s="347">
        <f t="shared" si="34"/>
        <v>4</v>
      </c>
      <c r="B543" s="30" t="s">
        <v>826</v>
      </c>
      <c r="C543" s="30" t="s">
        <v>879</v>
      </c>
      <c r="D543" s="56" t="s">
        <v>1437</v>
      </c>
      <c r="E543" s="97">
        <v>402.6</v>
      </c>
      <c r="F543" s="97">
        <v>402.6</v>
      </c>
      <c r="G543" s="26">
        <f>IFERROR(INDEX('WIP-FDN'!$D$322:$D$344,MATCH(B543, 'WIP-FDN'!$B$322:$B$344,0)),"")</f>
        <v>0</v>
      </c>
      <c r="H543" s="30"/>
      <c r="I543" s="348"/>
      <c r="J543" s="30"/>
      <c r="K543" s="30"/>
      <c r="L543" s="30"/>
      <c r="M543" s="26" t="s">
        <v>53</v>
      </c>
      <c r="N543" s="27" t="s">
        <v>172</v>
      </c>
      <c r="O543" s="94" t="s">
        <v>1109</v>
      </c>
      <c r="P543" s="26" t="s">
        <v>53</v>
      </c>
      <c r="Q543" s="27" t="s">
        <v>172</v>
      </c>
      <c r="R543" s="94" t="s">
        <v>1109</v>
      </c>
      <c r="S543" s="26" t="s">
        <v>53</v>
      </c>
      <c r="T543" s="27" t="s">
        <v>172</v>
      </c>
      <c r="U543" s="94">
        <v>46028</v>
      </c>
      <c r="V543" s="325" cm="1">
        <f t="array" ref="V543">INDEX('WIP-FDN'!$I$322:$I$346, MATCH(1, ('WIP-FDN'!$B$322:$B$346=B543)*1, 0))</f>
        <v>0</v>
      </c>
      <c r="W543" s="29" t="str">
        <f t="array" ref="W543">IF((Y543&lt;&gt;"")*(Z543=""), "WIP", IF((Y543&lt;&gt;"")*(Z543&lt;&gt;""), "Completed", ""))</f>
        <v/>
      </c>
      <c r="X543" s="9" cm="1">
        <f t="array" ref="X543">IFERROR(INDEX('WIP-FDN'!$E$322:$E$346, MATCH(1, ('WIP-FDN'!$B$322:$B$346='Master Sheet '!B543)*1, 0)), "")</f>
        <v>0</v>
      </c>
      <c r="Y543" s="81" t="str" cm="1">
        <f t="array" ref="Y543">IFERROR(IF(INDEX('WIP-FDN'!$G$322:$G$346, MATCH(1, ('WIP-FDN'!$B$322:$B$346=B543)*1, 0)) = "", "", INDEX('WIP-FDN'!$G$322:$G$346, MATCH(1, ('WIP-FDN'!$B$322:$B$346=B543)*1, 0))), "")</f>
        <v/>
      </c>
      <c r="Z543" s="81" t="str" cm="1">
        <f t="array" ref="Z543">IFERROR(IF(INDEX('WIP-FDN'!$J$322:$J$346, MATCH(1, ('WIP-FDN'!$B$322:$B$346=B543)*1, 0)) = "", "", INDEX('WIP-FDN'!$J$322:$J$346, MATCH(1, ('WIP-FDN'!$B$322:$B$346=B543)*1, 0))), "")</f>
        <v/>
      </c>
      <c r="AA543" s="29" t="str">
        <f t="array" ref="AA543">IF((AC543&lt;&gt;"")*(AD543=""), "WIP", IF((AC543&lt;&gt;"")*(AD543&lt;&gt;""), "Completed", ""))</f>
        <v/>
      </c>
      <c r="AB543" s="9" cm="1">
        <f t="array" ref="AB543">IFERROR(INDEX('WIP-FDN'!$N$322:$N$346, MATCH(1, ('WIP-FDN'!$B$322:$B$346='Master Sheet '!B543)*1, 0)), "")</f>
        <v>0</v>
      </c>
      <c r="AC543" s="81" t="str" cm="1">
        <f t="array" ref="AC543">IFERROR(IF(INDEX('WIP-FDN'!$L$322:$L$346, MATCH(1, ('WIP-FDN'!$B$322:$B$346=B543)*1, 0)) = "", "", INDEX('WIP-FDN'!$L$322:$L$346, MATCH(1, ('WIP-FDN'!$B$322:$B$346=B543)*1, 0))), "")</f>
        <v/>
      </c>
      <c r="AD543" s="81" t="str" cm="1">
        <f t="array" ref="AD543">IFERROR(IF(INDEX('WIP-FDN'!$M$322:$M$346, MATCH(1, ('WIP-FDN'!$B$322:$B$346=B543)*1, 0)) = "", "", INDEX('WIP-FDN'!$M$322:$M$346, MATCH(1, ('WIP-FDN'!$B$322:$B$346=B543)*1, 0))), "")</f>
        <v/>
      </c>
      <c r="AE543" s="9"/>
      <c r="AF543" s="9"/>
      <c r="AG543" s="81"/>
      <c r="AH543" s="81"/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350" t="str">
        <f t="shared" si="33"/>
        <v>C(15-22)+06</v>
      </c>
      <c r="BE543" s="334"/>
      <c r="BF543" s="334"/>
      <c r="BG543" s="334"/>
      <c r="BI543" s="9">
        <f>IFERROR(INDEX('WIP-FDN'!$D$322:$D$344,MATCH(B543, 'WIP-FDN'!$B$322:$B$344,0)),"")</f>
        <v>0</v>
      </c>
      <c r="BJ543" s="84" t="str">
        <v/>
      </c>
      <c r="BK543" s="84" t="str">
        <v/>
      </c>
    </row>
    <row r="544" spans="1:63" s="12" customFormat="1" ht="17.5" x14ac:dyDescent="0.35">
      <c r="A544" s="347">
        <f t="shared" si="34"/>
        <v>5</v>
      </c>
      <c r="B544" s="30" t="s">
        <v>828</v>
      </c>
      <c r="C544" s="30" t="s">
        <v>939</v>
      </c>
      <c r="D544" s="56" t="s">
        <v>1438</v>
      </c>
      <c r="E544" s="97">
        <v>437.7</v>
      </c>
      <c r="F544" s="97">
        <v>437.7</v>
      </c>
      <c r="G544" s="26">
        <f>IFERROR(INDEX('WIP-FDN'!$D$322:$D$344,MATCH(B544, 'WIP-FDN'!$B$322:$B$344,0)),"")</f>
        <v>0</v>
      </c>
      <c r="H544" s="30"/>
      <c r="I544" s="348"/>
      <c r="J544" s="30"/>
      <c r="K544" s="30"/>
      <c r="L544" s="30"/>
      <c r="M544" s="26" t="s">
        <v>53</v>
      </c>
      <c r="N544" s="27" t="s">
        <v>172</v>
      </c>
      <c r="O544" s="94" t="s">
        <v>1109</v>
      </c>
      <c r="P544" s="26" t="s">
        <v>53</v>
      </c>
      <c r="Q544" s="27" t="s">
        <v>172</v>
      </c>
      <c r="R544" s="94" t="s">
        <v>1109</v>
      </c>
      <c r="S544" s="26" t="s">
        <v>53</v>
      </c>
      <c r="T544" s="27" t="s">
        <v>172</v>
      </c>
      <c r="U544" s="94">
        <v>46028</v>
      </c>
      <c r="V544" s="325" cm="1">
        <f t="array" ref="V544">INDEX('WIP-FDN'!$I$322:$I$346, MATCH(1, ('WIP-FDN'!$B$322:$B$346=B544)*1, 0))</f>
        <v>0</v>
      </c>
      <c r="W544" s="29" t="str">
        <f t="array" ref="W544">IF((Y544&lt;&gt;"")*(Z544=""), "WIP", IF((Y544&lt;&gt;"")*(Z544&lt;&gt;""), "Completed", ""))</f>
        <v/>
      </c>
      <c r="X544" s="9" cm="1">
        <f t="array" ref="X544">IFERROR(INDEX('WIP-FDN'!$E$322:$E$346, MATCH(1, ('WIP-FDN'!$B$322:$B$346='Master Sheet '!B544)*1, 0)), "")</f>
        <v>0</v>
      </c>
      <c r="Y544" s="81" t="str" cm="1">
        <f t="array" ref="Y544">IFERROR(IF(INDEX('WIP-FDN'!$G$322:$G$346, MATCH(1, ('WIP-FDN'!$B$322:$B$346=B544)*1, 0)) = "", "", INDEX('WIP-FDN'!$G$322:$G$346, MATCH(1, ('WIP-FDN'!$B$322:$B$346=B544)*1, 0))), "")</f>
        <v/>
      </c>
      <c r="Z544" s="81" t="str" cm="1">
        <f t="array" ref="Z544">IFERROR(IF(INDEX('WIP-FDN'!$J$322:$J$346, MATCH(1, ('WIP-FDN'!$B$322:$B$346=B544)*1, 0)) = "", "", INDEX('WIP-FDN'!$J$322:$J$346, MATCH(1, ('WIP-FDN'!$B$322:$B$346=B544)*1, 0))), "")</f>
        <v/>
      </c>
      <c r="AA544" s="29" t="str">
        <f t="array" ref="AA544">IF((AC544&lt;&gt;"")*(AD544=""), "WIP", IF((AC544&lt;&gt;"")*(AD544&lt;&gt;""), "Completed", ""))</f>
        <v/>
      </c>
      <c r="AB544" s="9" cm="1">
        <f t="array" ref="AB544">IFERROR(INDEX('WIP-FDN'!$N$322:$N$346, MATCH(1, ('WIP-FDN'!$B$322:$B$346='Master Sheet '!B544)*1, 0)), "")</f>
        <v>0</v>
      </c>
      <c r="AC544" s="81" t="str" cm="1">
        <f t="array" ref="AC544">IFERROR(IF(INDEX('WIP-FDN'!$L$322:$L$346, MATCH(1, ('WIP-FDN'!$B$322:$B$346=B544)*1, 0)) = "", "", INDEX('WIP-FDN'!$L$322:$L$346, MATCH(1, ('WIP-FDN'!$B$322:$B$346=B544)*1, 0))), "")</f>
        <v/>
      </c>
      <c r="AD544" s="81" t="str" cm="1">
        <f t="array" ref="AD544">IFERROR(IF(INDEX('WIP-FDN'!$M$322:$M$346, MATCH(1, ('WIP-FDN'!$B$322:$B$346=B544)*1, 0)) = "", "", INDEX('WIP-FDN'!$M$322:$M$346, MATCH(1, ('WIP-FDN'!$B$322:$B$346=B544)*1, 0))), "")</f>
        <v/>
      </c>
      <c r="AE544" s="9"/>
      <c r="AF544" s="9"/>
      <c r="AG544" s="81"/>
      <c r="AH544" s="81"/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350" t="str">
        <f t="shared" si="33"/>
        <v>D(45-60)+09</v>
      </c>
      <c r="BE544" s="334"/>
      <c r="BF544" s="334"/>
      <c r="BG544" s="334"/>
      <c r="BI544" s="9">
        <f>IFERROR(INDEX('WIP-FDN'!$D$322:$D$344,MATCH(B544, 'WIP-FDN'!$B$322:$B$344,0)),"")</f>
        <v>0</v>
      </c>
      <c r="BJ544" s="84" t="str">
        <v/>
      </c>
      <c r="BK544" s="84" t="str">
        <v/>
      </c>
    </row>
    <row r="545" spans="1:63" s="121" customFormat="1" ht="17.5" x14ac:dyDescent="0.35">
      <c r="A545" s="113">
        <f t="shared" si="34"/>
        <v>6</v>
      </c>
      <c r="B545" s="122" t="s">
        <v>829</v>
      </c>
      <c r="C545" s="122" t="s">
        <v>915</v>
      </c>
      <c r="D545" s="114" t="s">
        <v>818</v>
      </c>
      <c r="E545" s="123">
        <v>396.7</v>
      </c>
      <c r="F545" s="123">
        <v>396.7</v>
      </c>
      <c r="G545" s="116" t="str">
        <f>IFERROR(INDEX('WIP-FDN'!$D$322:$D$344,MATCH(B545, 'WIP-FDN'!$B$322:$B$344,0)),"")</f>
        <v>Pile</v>
      </c>
      <c r="H545" s="122"/>
      <c r="I545" s="306"/>
      <c r="J545" s="122"/>
      <c r="K545" s="122"/>
      <c r="L545" s="122"/>
      <c r="M545" s="116" t="s">
        <v>53</v>
      </c>
      <c r="N545" s="115" t="s">
        <v>172</v>
      </c>
      <c r="O545" s="119" t="s">
        <v>1109</v>
      </c>
      <c r="P545" s="116" t="s">
        <v>53</v>
      </c>
      <c r="Q545" s="115" t="s">
        <v>172</v>
      </c>
      <c r="R545" s="119" t="s">
        <v>1109</v>
      </c>
      <c r="S545" s="116" t="s">
        <v>53</v>
      </c>
      <c r="T545" s="115" t="s">
        <v>172</v>
      </c>
      <c r="U545" s="119">
        <v>46028</v>
      </c>
      <c r="V545" s="115" t="str" cm="1">
        <f t="array" ref="V545">INDEX('WIP-FDN'!$I$322:$I$346, MATCH(1, ('WIP-FDN'!$B$322:$B$346=B545)*1, 0))</f>
        <v>Completed</v>
      </c>
      <c r="W545" s="117" t="str">
        <f>IF((Y545&lt;&gt;"")*(BJ545=""), "WIP-Pile", IF((Y545&lt;&gt;"")*(BJ545&lt;&gt;""), "Completed-Pile", ""))</f>
        <v>Completed-Pile</v>
      </c>
      <c r="X545" s="117" t="str" cm="1">
        <f t="array" ref="X545">IFERROR(INDEX('WIP-FDN'!$E$322:$E$346, MATCH(1, ('WIP-FDN'!$B$322:$B$346='Master Sheet '!B545)*1, 0)), "")</f>
        <v>Hussain Enterprise</v>
      </c>
      <c r="Y545" s="118" cm="1">
        <f t="array" ref="Y545">IFERROR(IF(INDEX('WIP-FDN'!$G$322:$G$346, MATCH(1, ('WIP-FDN'!$B$322:$B$346=B545)*1, 0)) = "", "", INDEX('WIP-FDN'!$G$322:$G$346, MATCH(1, ('WIP-FDN'!$B$322:$B$346=B545)*1, 0))), "")</f>
        <v>45975</v>
      </c>
      <c r="Z545" s="118" cm="1">
        <f t="array" ref="Z545">IFERROR(IF(INDEX('WIP-FDN'!$J$322:$J$346, MATCH(1, ('WIP-FDN'!$B$322:$B$346=B545)*1, 0)) = "", "", INDEX('WIP-FDN'!$J$322:$J$346, MATCH(1, ('WIP-FDN'!$B$322:$B$346=B545)*1, 0))), "")</f>
        <v>46052</v>
      </c>
      <c r="AA545" s="117" t="str">
        <f t="array" ref="AA545">IF((AC545&lt;&gt;"")*(AD545=""), "WIP", IF((AC545&lt;&gt;"")*(AD545&lt;&gt;""), "Completed", ""))</f>
        <v/>
      </c>
      <c r="AB545" s="117" cm="1">
        <f t="array" ref="AB545">IFERROR(INDEX('WIP-FDN'!$N$322:$N$346, MATCH(1, ('WIP-FDN'!$B$322:$B$346='Master Sheet '!B545)*1, 0)), "")</f>
        <v>0</v>
      </c>
      <c r="AC545" s="118" t="str" cm="1">
        <f t="array" ref="AC545">IFERROR(IF(INDEX('WIP-FDN'!$L$322:$L$346, MATCH(1, ('WIP-FDN'!$B$322:$B$346=B545)*1, 0)) = "", "", INDEX('WIP-FDN'!$L$322:$L$346, MATCH(1, ('WIP-FDN'!$B$322:$B$346=B545)*1, 0))), "")</f>
        <v/>
      </c>
      <c r="AD545" s="118" t="str" cm="1">
        <f t="array" ref="AD545">IFERROR(IF(INDEX('WIP-FDN'!$M$322:$M$346, MATCH(1, ('WIP-FDN'!$B$322:$B$346=B545)*1, 0)) = "", "", INDEX('WIP-FDN'!$M$322:$M$346, MATCH(1, ('WIP-FDN'!$B$322:$B$346=B545)*1, 0))), "")</f>
        <v/>
      </c>
      <c r="AE545" s="117"/>
      <c r="AF545" s="117"/>
      <c r="AG545" s="118"/>
      <c r="AH545" s="118"/>
      <c r="AI545" s="120"/>
      <c r="AJ545" s="120"/>
      <c r="AK545" s="120"/>
      <c r="AL545" s="120"/>
      <c r="AM545" s="120"/>
      <c r="AN545" s="120"/>
      <c r="AO545" s="120"/>
      <c r="AP545" s="120"/>
      <c r="AQ545" s="120"/>
      <c r="AR545" s="120"/>
      <c r="AS545" s="120"/>
      <c r="AT545" s="120"/>
      <c r="AU545" s="120"/>
      <c r="AV545" s="120"/>
      <c r="AW545" s="120"/>
      <c r="AX545" s="120"/>
      <c r="AY545" s="120"/>
      <c r="AZ545" s="120"/>
      <c r="BA545" s="120"/>
      <c r="BB545" s="120"/>
      <c r="BC545" s="120"/>
      <c r="BD545" s="283" t="str">
        <f t="shared" si="33"/>
        <v>A(00-02)+09</v>
      </c>
      <c r="BE545" s="533"/>
      <c r="BF545" s="533"/>
      <c r="BG545" s="533"/>
      <c r="BI545" s="117" t="str">
        <f>IFERROR(INDEX('WIP-FDN'!$D$322:$D$344,MATCH(B545, 'WIP-FDN'!$B$322:$B$344,0)),"")</f>
        <v>Pile</v>
      </c>
      <c r="BJ545" s="119">
        <v>46016</v>
      </c>
      <c r="BK545" s="119">
        <v>46052</v>
      </c>
    </row>
    <row r="546" spans="1:63" s="121" customFormat="1" ht="17.5" x14ac:dyDescent="0.35">
      <c r="A546" s="113">
        <f t="shared" si="34"/>
        <v>7</v>
      </c>
      <c r="B546" s="122" t="s">
        <v>832</v>
      </c>
      <c r="C546" s="122" t="s">
        <v>1008</v>
      </c>
      <c r="D546" s="114" t="s">
        <v>1439</v>
      </c>
      <c r="E546" s="123">
        <v>423</v>
      </c>
      <c r="F546" s="123">
        <v>423</v>
      </c>
      <c r="G546" s="116" t="str">
        <f>IFERROR(INDEX('WIP-FDN'!$D$322:$D$344,MATCH(B546, 'WIP-FDN'!$B$322:$B$344,0)),"")</f>
        <v>Pile</v>
      </c>
      <c r="H546" s="122">
        <v>2</v>
      </c>
      <c r="I546" s="306"/>
      <c r="J546" s="122"/>
      <c r="K546" s="122"/>
      <c r="L546" s="122"/>
      <c r="M546" s="116" t="s">
        <v>53</v>
      </c>
      <c r="N546" s="115" t="s">
        <v>172</v>
      </c>
      <c r="O546" s="119" t="s">
        <v>1109</v>
      </c>
      <c r="P546" s="116" t="s">
        <v>53</v>
      </c>
      <c r="Q546" s="115" t="s">
        <v>172</v>
      </c>
      <c r="R546" s="119" t="s">
        <v>1109</v>
      </c>
      <c r="S546" s="116" t="s">
        <v>53</v>
      </c>
      <c r="T546" s="115" t="s">
        <v>172</v>
      </c>
      <c r="U546" s="119">
        <v>46028</v>
      </c>
      <c r="V546" s="115" t="str" cm="1">
        <f t="array" ref="V546">INDEX('WIP-FDN'!$I$322:$I$346, MATCH(1, ('WIP-FDN'!$B$322:$B$346=B546)*1, 0))</f>
        <v>Completed</v>
      </c>
      <c r="W546" s="117" t="str">
        <f>IF((Y546&lt;&gt;"")*(BJ546=""), "WIP-Pile", IF((Y546&lt;&gt;"")*(BJ546&lt;&gt;""), "Completed-Pile", ""))</f>
        <v>Completed-Pile</v>
      </c>
      <c r="X546" s="117" t="str" cm="1">
        <f t="array" ref="X546">IFERROR(INDEX('WIP-FDN'!$E$322:$E$346, MATCH(1, ('WIP-FDN'!$B$322:$B$346='Master Sheet '!B546)*1, 0)), "")</f>
        <v>Hussain Enterprise</v>
      </c>
      <c r="Y546" s="118" cm="1">
        <f t="array" ref="Y546">IFERROR(IF(INDEX('WIP-FDN'!$G$322:$G$346, MATCH(1, ('WIP-FDN'!$B$322:$B$346=B546)*1, 0)) = "", "", INDEX('WIP-FDN'!$G$322:$G$346, MATCH(1, ('WIP-FDN'!$B$322:$B$346=B546)*1, 0))), "")</f>
        <v>45987</v>
      </c>
      <c r="Z546" s="118" cm="1">
        <f t="array" ref="Z546">IFERROR(IF(INDEX('WIP-FDN'!$J$322:$J$346, MATCH(1, ('WIP-FDN'!$B$322:$B$346=B546)*1, 0)) = "", "", INDEX('WIP-FDN'!$J$322:$J$346, MATCH(1, ('WIP-FDN'!$B$322:$B$346=B546)*1, 0))), "")</f>
        <v>46080</v>
      </c>
      <c r="AA546" s="117" t="str">
        <f t="array" ref="AA546">IF((AC546&lt;&gt;"")*(AD546=""), "WIP", IF((AC546&lt;&gt;"")*(AD546&lt;&gt;""), "Completed", ""))</f>
        <v/>
      </c>
      <c r="AB546" s="117" cm="1">
        <f t="array" ref="AB546">IFERROR(INDEX('WIP-FDN'!$N$322:$N$346, MATCH(1, ('WIP-FDN'!$B$322:$B$346='Master Sheet '!B546)*1, 0)), "")</f>
        <v>0</v>
      </c>
      <c r="AC546" s="118" t="str" cm="1">
        <f t="array" ref="AC546">IFERROR(IF(INDEX('WIP-FDN'!$L$322:$L$346, MATCH(1, ('WIP-FDN'!$B$322:$B$346=B546)*1, 0)) = "", "", INDEX('WIP-FDN'!$L$322:$L$346, MATCH(1, ('WIP-FDN'!$B$322:$B$346=B546)*1, 0))), "")</f>
        <v/>
      </c>
      <c r="AD546" s="118" t="str" cm="1">
        <f t="array" ref="AD546">IFERROR(IF(INDEX('WIP-FDN'!$M$322:$M$346, MATCH(1, ('WIP-FDN'!$B$322:$B$346=B546)*1, 0)) = "", "", INDEX('WIP-FDN'!$M$322:$M$346, MATCH(1, ('WIP-FDN'!$B$322:$B$346=B546)*1, 0))), "")</f>
        <v/>
      </c>
      <c r="AE546" s="117"/>
      <c r="AF546" s="117"/>
      <c r="AG546" s="118"/>
      <c r="AH546" s="118"/>
      <c r="AI546" s="120"/>
      <c r="AJ546" s="120"/>
      <c r="AK546" s="120"/>
      <c r="AL546" s="120"/>
      <c r="AM546" s="120"/>
      <c r="AN546" s="120"/>
      <c r="AO546" s="120"/>
      <c r="AP546" s="120"/>
      <c r="AQ546" s="120"/>
      <c r="AR546" s="120"/>
      <c r="AS546" s="120"/>
      <c r="AT546" s="120"/>
      <c r="AU546" s="120"/>
      <c r="AV546" s="120"/>
      <c r="AW546" s="120"/>
      <c r="AX546" s="120"/>
      <c r="AY546" s="120"/>
      <c r="AZ546" s="120"/>
      <c r="BA546" s="120"/>
      <c r="BB546" s="120"/>
      <c r="BC546" s="120"/>
      <c r="BD546" s="283" t="str">
        <f t="shared" si="33"/>
        <v>D(30-45)+06_2RC</v>
      </c>
      <c r="BE546" s="533"/>
      <c r="BF546" s="533"/>
      <c r="BG546" s="533"/>
      <c r="BI546" s="117" t="str">
        <f>IFERROR(INDEX('WIP-FDN'!$D$322:$D$344,MATCH(B546, 'WIP-FDN'!$B$322:$B$344,0)),"")</f>
        <v>Pile</v>
      </c>
      <c r="BJ546" s="119">
        <v>46001</v>
      </c>
      <c r="BK546" s="119">
        <v>46080</v>
      </c>
    </row>
    <row r="547" spans="1:63" s="12" customFormat="1" ht="17.5" x14ac:dyDescent="0.35">
      <c r="A547" s="347">
        <f t="shared" si="34"/>
        <v>8</v>
      </c>
      <c r="B547" s="30" t="s">
        <v>836</v>
      </c>
      <c r="C547" s="30" t="s">
        <v>846</v>
      </c>
      <c r="D547" s="56" t="s">
        <v>1440</v>
      </c>
      <c r="E547" s="97">
        <v>248.5</v>
      </c>
      <c r="F547" s="97">
        <v>248.5</v>
      </c>
      <c r="G547" s="26" t="str">
        <f>IFERROR(INDEX('WIP-FDN'!$D$322:$D$344,MATCH(B547, 'WIP-FDN'!$B$322:$B$344,0)),"")</f>
        <v>Stone Column</v>
      </c>
      <c r="H547" s="30"/>
      <c r="I547" s="348"/>
      <c r="J547" s="30"/>
      <c r="K547" s="30"/>
      <c r="L547" s="30"/>
      <c r="M547" s="26" t="s">
        <v>53</v>
      </c>
      <c r="N547" s="27" t="s">
        <v>172</v>
      </c>
      <c r="O547" s="94" t="s">
        <v>1109</v>
      </c>
      <c r="P547" s="26" t="s">
        <v>53</v>
      </c>
      <c r="Q547" s="27" t="s">
        <v>172</v>
      </c>
      <c r="R547" s="94" t="s">
        <v>1109</v>
      </c>
      <c r="S547" s="26" t="s">
        <v>53</v>
      </c>
      <c r="T547" s="27" t="s">
        <v>172</v>
      </c>
      <c r="U547" s="94">
        <v>46028</v>
      </c>
      <c r="V547" s="325" cm="1">
        <f t="array" ref="V547">INDEX('WIP-FDN'!$I$322:$I$346, MATCH(1, ('WIP-FDN'!$B$322:$B$346=B547)*1, 0))</f>
        <v>0</v>
      </c>
      <c r="W547" s="29" t="str">
        <f t="array" ref="W547">IF((Y547&lt;&gt;"")*(Z547=""), "WIP", IF((Y547&lt;&gt;"")*(Z547&lt;&gt;""), "Completed", ""))</f>
        <v>WIP</v>
      </c>
      <c r="X547" s="9" t="str" cm="1">
        <f t="array" ref="X547">IFERROR(INDEX('WIP-FDN'!$E$322:$E$346, MATCH(1, ('WIP-FDN'!$B$322:$B$346='Master Sheet '!B547)*1, 0)), "")</f>
        <v>Keller/East India Construction</v>
      </c>
      <c r="Y547" s="81" cm="1">
        <f t="array" ref="Y547">IFERROR(IF(INDEX('WIP-FDN'!$G$322:$G$346, MATCH(1, ('WIP-FDN'!$B$322:$B$346=B547)*1, 0)) = "", "", INDEX('WIP-FDN'!$G$322:$G$346, MATCH(1, ('WIP-FDN'!$B$322:$B$346=B547)*1, 0))), "")</f>
        <v>46108</v>
      </c>
      <c r="Z547" s="81" t="str" cm="1">
        <f t="array" ref="Z547">IFERROR(IF(INDEX('WIP-FDN'!$J$322:$J$346, MATCH(1, ('WIP-FDN'!$B$322:$B$346=B547)*1, 0)) = "", "", INDEX('WIP-FDN'!$J$322:$J$346, MATCH(1, ('WIP-FDN'!$B$322:$B$346=B547)*1, 0))), "")</f>
        <v/>
      </c>
      <c r="AA547" s="29" t="str">
        <f t="array" ref="AA547">IF((AC547&lt;&gt;"")*(AD547=""), "WIP", IF((AC547&lt;&gt;"")*(AD547&lt;&gt;""), "Completed", ""))</f>
        <v/>
      </c>
      <c r="AB547" s="9" cm="1">
        <f t="array" ref="AB547">IFERROR(INDEX('WIP-FDN'!$N$322:$N$346, MATCH(1, ('WIP-FDN'!$B$322:$B$346='Master Sheet '!B547)*1, 0)), "")</f>
        <v>0</v>
      </c>
      <c r="AC547" s="81" t="str" cm="1">
        <f t="array" ref="AC547">IFERROR(IF(INDEX('WIP-FDN'!$L$322:$L$346, MATCH(1, ('WIP-FDN'!$B$322:$B$346=B547)*1, 0)) = "", "", INDEX('WIP-FDN'!$L$322:$L$346, MATCH(1, ('WIP-FDN'!$B$322:$B$346=B547)*1, 0))), "")</f>
        <v/>
      </c>
      <c r="AD547" s="81" t="str" cm="1">
        <f t="array" ref="AD547">IFERROR(IF(INDEX('WIP-FDN'!$M$322:$M$346, MATCH(1, ('WIP-FDN'!$B$322:$B$346=B547)*1, 0)) = "", "", INDEX('WIP-FDN'!$M$322:$M$346, MATCH(1, ('WIP-FDN'!$B$322:$B$346=B547)*1, 0))), "")</f>
        <v/>
      </c>
      <c r="AE547" s="9"/>
      <c r="AF547" s="9"/>
      <c r="AG547" s="81"/>
      <c r="AH547" s="81"/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350" t="str">
        <f t="shared" si="33"/>
        <v>D(30-45)+09</v>
      </c>
      <c r="BE547" s="334"/>
      <c r="BF547" s="334"/>
      <c r="BG547" s="334"/>
      <c r="BI547" s="9" t="str">
        <f>IFERROR(INDEX('WIP-FDN'!$D$322:$D$344,MATCH(B547, 'WIP-FDN'!$B$322:$B$344,0)),"")</f>
        <v>Stone Column</v>
      </c>
      <c r="BJ547" s="84" t="str">
        <v/>
      </c>
      <c r="BK547" s="84" t="str">
        <v/>
      </c>
    </row>
    <row r="548" spans="1:63" s="12" customFormat="1" ht="17.5" x14ac:dyDescent="0.35">
      <c r="A548" s="347">
        <f t="shared" si="34"/>
        <v>9</v>
      </c>
      <c r="B548" s="30" t="s">
        <v>839</v>
      </c>
      <c r="C548" s="30" t="s">
        <v>897</v>
      </c>
      <c r="D548" s="56" t="s">
        <v>1441</v>
      </c>
      <c r="E548" s="97">
        <v>440.1</v>
      </c>
      <c r="F548" s="97">
        <v>440.1</v>
      </c>
      <c r="G548" s="26" t="str">
        <f>IFERROR(INDEX('WIP-FDN'!$D$322:$D$344,MATCH(B548, 'WIP-FDN'!$B$322:$B$344,0)),"")</f>
        <v>Stone Column</v>
      </c>
      <c r="H548" s="30"/>
      <c r="I548" s="348"/>
      <c r="J548" s="30"/>
      <c r="K548" s="30"/>
      <c r="L548" s="30"/>
      <c r="M548" s="26" t="s">
        <v>53</v>
      </c>
      <c r="N548" s="27" t="s">
        <v>172</v>
      </c>
      <c r="O548" s="94" t="s">
        <v>1109</v>
      </c>
      <c r="P548" s="26" t="s">
        <v>53</v>
      </c>
      <c r="Q548" s="27" t="s">
        <v>172</v>
      </c>
      <c r="R548" s="94" t="s">
        <v>1109</v>
      </c>
      <c r="S548" s="26" t="s">
        <v>53</v>
      </c>
      <c r="T548" s="27" t="s">
        <v>172</v>
      </c>
      <c r="U548" s="94">
        <v>46028</v>
      </c>
      <c r="V548" s="325" cm="1">
        <f t="array" ref="V548">INDEX('WIP-FDN'!$I$322:$I$346, MATCH(1, ('WIP-FDN'!$B$322:$B$346=B548)*1, 0))</f>
        <v>0</v>
      </c>
      <c r="W548" s="29" t="str">
        <f t="array" ref="W548">IF((Y548&lt;&gt;"")*(Z548=""), "WIP", IF((Y548&lt;&gt;"")*(Z548&lt;&gt;""), "Completed", ""))</f>
        <v>WIP</v>
      </c>
      <c r="X548" s="9" t="str" cm="1">
        <f t="array" ref="X548">IFERROR(INDEX('WIP-FDN'!$E$322:$E$346, MATCH(1, ('WIP-FDN'!$B$322:$B$346='Master Sheet '!B548)*1, 0)), "")</f>
        <v>Keller</v>
      </c>
      <c r="Y548" s="81" cm="1">
        <f t="array" ref="Y548">IFERROR(IF(INDEX('WIP-FDN'!$G$322:$G$346, MATCH(1, ('WIP-FDN'!$B$322:$B$346=B548)*1, 0)) = "", "", INDEX('WIP-FDN'!$G$322:$G$346, MATCH(1, ('WIP-FDN'!$B$322:$B$346=B548)*1, 0))), "")</f>
        <v>46110</v>
      </c>
      <c r="Z548" s="81" t="str" cm="1">
        <f t="array" ref="Z548">IFERROR(IF(INDEX('WIP-FDN'!$J$322:$J$346, MATCH(1, ('WIP-FDN'!$B$322:$B$346=B548)*1, 0)) = "", "", INDEX('WIP-FDN'!$J$322:$J$346, MATCH(1, ('WIP-FDN'!$B$322:$B$346=B548)*1, 0))), "")</f>
        <v/>
      </c>
      <c r="AA548" s="29" t="str">
        <f t="array" ref="AA548">IF((AC548&lt;&gt;"")*(AD548=""), "WIP", IF((AC548&lt;&gt;"")*(AD548&lt;&gt;""), "Completed", ""))</f>
        <v/>
      </c>
      <c r="AB548" s="9" cm="1">
        <f t="array" ref="AB548">IFERROR(INDEX('WIP-FDN'!$N$322:$N$346, MATCH(1, ('WIP-FDN'!$B$322:$B$346='Master Sheet '!B548)*1, 0)), "")</f>
        <v>0</v>
      </c>
      <c r="AC548" s="81" t="str" cm="1">
        <f t="array" ref="AC548">IFERROR(IF(INDEX('WIP-FDN'!$L$322:$L$346, MATCH(1, ('WIP-FDN'!$B$322:$B$346=B548)*1, 0)) = "", "", INDEX('WIP-FDN'!$L$322:$L$346, MATCH(1, ('WIP-FDN'!$B$322:$B$346=B548)*1, 0))), "")</f>
        <v/>
      </c>
      <c r="AD548" s="81" t="str" cm="1">
        <f t="array" ref="AD548">IFERROR(IF(INDEX('WIP-FDN'!$M$322:$M$346, MATCH(1, ('WIP-FDN'!$B$322:$B$346=B548)*1, 0)) = "", "", INDEX('WIP-FDN'!$M$322:$M$346, MATCH(1, ('WIP-FDN'!$B$322:$B$346=B548)*1, 0))), "")</f>
        <v/>
      </c>
      <c r="AE548" s="9"/>
      <c r="AF548" s="9"/>
      <c r="AG548" s="81"/>
      <c r="AH548" s="81"/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350" t="str">
        <f t="shared" si="33"/>
        <v>D(45-60)+06</v>
      </c>
      <c r="BE548" s="334"/>
      <c r="BF548" s="334"/>
      <c r="BG548" s="334"/>
      <c r="BI548" s="9" t="str">
        <f>IFERROR(INDEX('WIP-FDN'!$D$322:$D$344,MATCH(B548, 'WIP-FDN'!$B$322:$B$344,0)),"")</f>
        <v>Stone Column</v>
      </c>
      <c r="BJ548" s="84" t="str">
        <v/>
      </c>
      <c r="BK548" s="84" t="str">
        <v/>
      </c>
    </row>
    <row r="549" spans="1:63" s="121" customFormat="1" ht="17.5" x14ac:dyDescent="0.35">
      <c r="A549" s="113">
        <f t="shared" si="34"/>
        <v>10</v>
      </c>
      <c r="B549" s="122" t="s">
        <v>1431</v>
      </c>
      <c r="C549" s="122" t="s">
        <v>915</v>
      </c>
      <c r="D549" s="114" t="s">
        <v>818</v>
      </c>
      <c r="E549" s="123">
        <v>397.9</v>
      </c>
      <c r="F549" s="123">
        <v>397.9</v>
      </c>
      <c r="G549" s="116" t="str">
        <f>IFERROR(INDEX('WIP-FDN'!$D$322:$D$344,MATCH(B549, 'WIP-FDN'!$B$322:$B$344,0)),"")</f>
        <v>Pile</v>
      </c>
      <c r="H549" s="122"/>
      <c r="I549" s="306"/>
      <c r="J549" s="122"/>
      <c r="K549" s="122"/>
      <c r="L549" s="122"/>
      <c r="M549" s="116" t="s">
        <v>53</v>
      </c>
      <c r="N549" s="115" t="s">
        <v>172</v>
      </c>
      <c r="O549" s="119" t="s">
        <v>1109</v>
      </c>
      <c r="P549" s="116" t="s">
        <v>53</v>
      </c>
      <c r="Q549" s="115" t="s">
        <v>172</v>
      </c>
      <c r="R549" s="119" t="s">
        <v>1109</v>
      </c>
      <c r="S549" s="116" t="s">
        <v>53</v>
      </c>
      <c r="T549" s="115" t="s">
        <v>172</v>
      </c>
      <c r="U549" s="119">
        <v>46028</v>
      </c>
      <c r="V549" s="115" cm="1">
        <f t="array" ref="V549">INDEX('WIP-FDN'!$I$322:$I$346, MATCH(1, ('WIP-FDN'!$B$322:$B$346=B549)*1, 0))</f>
        <v>0</v>
      </c>
      <c r="W549" s="117" t="str">
        <f t="shared" ref="W549" si="35">IF((Y549&lt;&gt;"")*(Z549=""), "WIP-Pile", IF((Y549&lt;&gt;"")*(Z549&lt;&gt;""), "Completed-Pile", ""))</f>
        <v>WIP-Pile</v>
      </c>
      <c r="X549" s="117" t="str" cm="1">
        <f t="array" ref="X549">IFERROR(INDEX('WIP-FDN'!$E$322:$E$346, MATCH(1, ('WIP-FDN'!$B$322:$B$346='Master Sheet '!B549)*1, 0)), "")</f>
        <v>Chowdhury Construction</v>
      </c>
      <c r="Y549" s="118" cm="1">
        <f t="array" ref="Y549">IFERROR(IF(INDEX('WIP-FDN'!$G$322:$G$346, MATCH(1, ('WIP-FDN'!$B$322:$B$346=B549)*1, 0)) = "", "", INDEX('WIP-FDN'!$G$322:$G$346, MATCH(1, ('WIP-FDN'!$B$322:$B$346=B549)*1, 0))), "")</f>
        <v>46110</v>
      </c>
      <c r="Z549" s="118" t="str" cm="1">
        <f t="array" ref="Z549">IFERROR(IF(INDEX('WIP-FDN'!$J$322:$J$346, MATCH(1, ('WIP-FDN'!$B$322:$B$346=B549)*1, 0)) = "", "", INDEX('WIP-FDN'!$J$322:$J$346, MATCH(1, ('WIP-FDN'!$B$322:$B$346=B549)*1, 0))), "")</f>
        <v/>
      </c>
      <c r="AA549" s="117" t="str">
        <f t="array" ref="AA549">IF((AC549&lt;&gt;"")*(AD549=""), "WIP", IF((AC549&lt;&gt;"")*(AD549&lt;&gt;""), "Completed", ""))</f>
        <v/>
      </c>
      <c r="AB549" s="117" cm="1">
        <f t="array" ref="AB549">IFERROR(INDEX('WIP-FDN'!$N$322:$N$346, MATCH(1, ('WIP-FDN'!$B$322:$B$346='Master Sheet '!B549)*1, 0)), "")</f>
        <v>0</v>
      </c>
      <c r="AC549" s="118" t="str" cm="1">
        <f t="array" ref="AC549">IFERROR(IF(INDEX('WIP-FDN'!$L$322:$L$346, MATCH(1, ('WIP-FDN'!$B$322:$B$346=B549)*1, 0)) = "", "", INDEX('WIP-FDN'!$L$322:$L$346, MATCH(1, ('WIP-FDN'!$B$322:$B$346=B549)*1, 0))), "")</f>
        <v/>
      </c>
      <c r="AD549" s="118" t="str" cm="1">
        <f t="array" ref="AD549">IFERROR(IF(INDEX('WIP-FDN'!$M$322:$M$346, MATCH(1, ('WIP-FDN'!$B$322:$B$346=B549)*1, 0)) = "", "", INDEX('WIP-FDN'!$M$322:$M$346, MATCH(1, ('WIP-FDN'!$B$322:$B$346=B549)*1, 0))), "")</f>
        <v/>
      </c>
      <c r="AE549" s="117"/>
      <c r="AF549" s="117"/>
      <c r="AG549" s="118"/>
      <c r="AH549" s="118"/>
      <c r="AI549" s="120"/>
      <c r="AJ549" s="120"/>
      <c r="AK549" s="120"/>
      <c r="AL549" s="120"/>
      <c r="AM549" s="120"/>
      <c r="AN549" s="120"/>
      <c r="AO549" s="120"/>
      <c r="AP549" s="120"/>
      <c r="AQ549" s="120"/>
      <c r="AR549" s="120"/>
      <c r="AS549" s="120"/>
      <c r="AT549" s="120"/>
      <c r="AU549" s="120"/>
      <c r="AV549" s="120"/>
      <c r="AW549" s="120"/>
      <c r="AX549" s="120"/>
      <c r="AY549" s="120"/>
      <c r="AZ549" s="120"/>
      <c r="BA549" s="120"/>
      <c r="BB549" s="120"/>
      <c r="BC549" s="120"/>
      <c r="BD549" s="283" t="str">
        <f t="shared" si="33"/>
        <v>A(00-02)+09</v>
      </c>
      <c r="BE549" s="533"/>
      <c r="BF549" s="533"/>
      <c r="BG549" s="533"/>
      <c r="BI549" s="117" t="str">
        <f>IFERROR(INDEX('WIP-FDN'!$D$322:$D$344,MATCH(B549, 'WIP-FDN'!$B$322:$B$344,0)),"")</f>
        <v>Pile</v>
      </c>
      <c r="BJ549" s="119">
        <v>46133</v>
      </c>
      <c r="BK549" s="119" t="str">
        <v/>
      </c>
    </row>
    <row r="550" spans="1:63" s="121" customFormat="1" ht="17.5" x14ac:dyDescent="0.35">
      <c r="A550" s="113">
        <f t="shared" si="34"/>
        <v>11</v>
      </c>
      <c r="B550" s="122" t="s">
        <v>1432</v>
      </c>
      <c r="C550" s="122" t="s">
        <v>915</v>
      </c>
      <c r="D550" s="114" t="s">
        <v>818</v>
      </c>
      <c r="E550" s="123">
        <v>437.6</v>
      </c>
      <c r="F550" s="123">
        <v>437.6</v>
      </c>
      <c r="G550" s="116" t="str">
        <f>IFERROR(INDEX('WIP-FDN'!$D$322:$D$344,MATCH(B550, 'WIP-FDN'!$B$322:$B$344,0)),"")</f>
        <v>Pile</v>
      </c>
      <c r="H550" s="122"/>
      <c r="I550" s="306"/>
      <c r="J550" s="122"/>
      <c r="K550" s="122"/>
      <c r="L550" s="122"/>
      <c r="M550" s="116" t="s">
        <v>53</v>
      </c>
      <c r="N550" s="115" t="s">
        <v>172</v>
      </c>
      <c r="O550" s="119" t="s">
        <v>1109</v>
      </c>
      <c r="P550" s="116" t="s">
        <v>53</v>
      </c>
      <c r="Q550" s="115" t="s">
        <v>172</v>
      </c>
      <c r="R550" s="119" t="s">
        <v>1109</v>
      </c>
      <c r="S550" s="116" t="s">
        <v>53</v>
      </c>
      <c r="T550" s="115" t="s">
        <v>172</v>
      </c>
      <c r="U550" s="119">
        <v>46028</v>
      </c>
      <c r="V550" s="115" t="str" cm="1">
        <f t="array" ref="V550">INDEX('WIP-FDN'!$I$322:$I$346, MATCH(1, ('WIP-FDN'!$B$322:$B$346=B550)*1, 0))</f>
        <v>Completed</v>
      </c>
      <c r="W550" s="117" t="str">
        <f>IF((Y550&lt;&gt;"")*(BJ550=""), "WIP-Pile", IF((Y550&lt;&gt;"")*(BJ550&lt;&gt;""), "Completed-Pile", ""))</f>
        <v>Completed-Pile</v>
      </c>
      <c r="X550" s="117" t="str" cm="1">
        <f t="array" ref="X550">IFERROR(INDEX('WIP-FDN'!$E$322:$E$346, MATCH(1, ('WIP-FDN'!$B$322:$B$346='Master Sheet '!B550)*1, 0)), "")</f>
        <v>Everest Group</v>
      </c>
      <c r="Y550" s="118" cm="1">
        <f t="array" ref="Y550">IFERROR(IF(INDEX('WIP-FDN'!$G$322:$G$346, MATCH(1, ('WIP-FDN'!$B$322:$B$346=B550)*1, 0)) = "", "", INDEX('WIP-FDN'!$G$322:$G$346, MATCH(1, ('WIP-FDN'!$B$322:$B$346=B550)*1, 0))), "")</f>
        <v>46105</v>
      </c>
      <c r="Z550" s="118" cm="1">
        <f t="array" ref="Z550">IFERROR(IF(INDEX('WIP-FDN'!$J$322:$J$346, MATCH(1, ('WIP-FDN'!$B$322:$B$346=B550)*1, 0)) = "", "", INDEX('WIP-FDN'!$J$322:$J$346, MATCH(1, ('WIP-FDN'!$B$322:$B$346=B550)*1, 0))), "")</f>
        <v>46133</v>
      </c>
      <c r="AA550" s="117" t="str">
        <f t="array" ref="AA550">IF((AC550&lt;&gt;"")*(AD550=""), "WIP", IF((AC550&lt;&gt;"")*(AD550&lt;&gt;""), "Completed", ""))</f>
        <v/>
      </c>
      <c r="AB550" s="117" cm="1">
        <f t="array" ref="AB550">IFERROR(INDEX('WIP-FDN'!$N$322:$N$346, MATCH(1, ('WIP-FDN'!$B$322:$B$346='Master Sheet '!B550)*1, 0)), "")</f>
        <v>0</v>
      </c>
      <c r="AC550" s="118" t="str" cm="1">
        <f t="array" ref="AC550">IFERROR(IF(INDEX('WIP-FDN'!$L$322:$L$346, MATCH(1, ('WIP-FDN'!$B$322:$B$346=B550)*1, 0)) = "", "", INDEX('WIP-FDN'!$L$322:$L$346, MATCH(1, ('WIP-FDN'!$B$322:$B$346=B550)*1, 0))), "")</f>
        <v/>
      </c>
      <c r="AD550" s="118" t="str" cm="1">
        <f t="array" ref="AD550">IFERROR(IF(INDEX('WIP-FDN'!$M$322:$M$346, MATCH(1, ('WIP-FDN'!$B$322:$B$346=B550)*1, 0)) = "", "", INDEX('WIP-FDN'!$M$322:$M$346, MATCH(1, ('WIP-FDN'!$B$322:$B$346=B550)*1, 0))), "")</f>
        <v/>
      </c>
      <c r="AE550" s="117"/>
      <c r="AF550" s="117"/>
      <c r="AG550" s="118"/>
      <c r="AH550" s="118"/>
      <c r="AI550" s="120"/>
      <c r="AJ550" s="120"/>
      <c r="AK550" s="120"/>
      <c r="AL550" s="120"/>
      <c r="AM550" s="120"/>
      <c r="AN550" s="120"/>
      <c r="AO550" s="120"/>
      <c r="AP550" s="120"/>
      <c r="AQ550" s="120"/>
      <c r="AR550" s="120"/>
      <c r="AS550" s="120"/>
      <c r="AT550" s="120"/>
      <c r="AU550" s="120"/>
      <c r="AV550" s="120"/>
      <c r="AW550" s="120"/>
      <c r="AX550" s="120"/>
      <c r="AY550" s="120"/>
      <c r="AZ550" s="120"/>
      <c r="BA550" s="120"/>
      <c r="BB550" s="120"/>
      <c r="BC550" s="120"/>
      <c r="BD550" s="283" t="str">
        <f t="shared" si="33"/>
        <v>A(00-02)+09</v>
      </c>
      <c r="BE550" s="533"/>
      <c r="BF550" s="533"/>
      <c r="BG550" s="533"/>
      <c r="BI550" s="117" t="str">
        <f>IFERROR(INDEX('WIP-FDN'!$D$322:$D$344,MATCH(B550, 'WIP-FDN'!$B$322:$B$344,0)),"")</f>
        <v>Pile</v>
      </c>
      <c r="BJ550" s="119">
        <v>46112</v>
      </c>
      <c r="BK550" s="119">
        <v>46133</v>
      </c>
    </row>
    <row r="551" spans="1:63" s="121" customFormat="1" ht="17.5" x14ac:dyDescent="0.35">
      <c r="A551" s="113">
        <f t="shared" si="34"/>
        <v>12</v>
      </c>
      <c r="B551" s="122" t="s">
        <v>842</v>
      </c>
      <c r="C551" s="122" t="s">
        <v>825</v>
      </c>
      <c r="D551" s="114" t="s">
        <v>1442</v>
      </c>
      <c r="E551" s="123">
        <v>342.4</v>
      </c>
      <c r="F551" s="123">
        <v>342.4</v>
      </c>
      <c r="G551" s="116" t="str">
        <f>IFERROR(INDEX('WIP-FDN'!$D$322:$D$344,MATCH(B551, 'WIP-FDN'!$B$322:$B$344,0)),"")</f>
        <v>Pile</v>
      </c>
      <c r="H551" s="122"/>
      <c r="I551" s="306"/>
      <c r="J551" s="122"/>
      <c r="K551" s="122"/>
      <c r="L551" s="122"/>
      <c r="M551" s="116" t="s">
        <v>53</v>
      </c>
      <c r="N551" s="115" t="s">
        <v>172</v>
      </c>
      <c r="O551" s="119" t="s">
        <v>1109</v>
      </c>
      <c r="P551" s="116" t="s">
        <v>53</v>
      </c>
      <c r="Q551" s="115" t="s">
        <v>172</v>
      </c>
      <c r="R551" s="119" t="s">
        <v>1109</v>
      </c>
      <c r="S551" s="116" t="s">
        <v>53</v>
      </c>
      <c r="T551" s="115" t="s">
        <v>172</v>
      </c>
      <c r="U551" s="119">
        <v>46028</v>
      </c>
      <c r="V551" s="115" t="str" cm="1">
        <f t="array" ref="V551">INDEX('WIP-FDN'!$I$322:$I$346, MATCH(1, ('WIP-FDN'!$B$322:$B$346=B551)*1, 0))</f>
        <v>Completed</v>
      </c>
      <c r="W551" s="117" t="str">
        <f>IF((Y551&lt;&gt;"")*(BJ551=""), "WIP-Pile", IF((Y551&lt;&gt;"")*(BJ551&lt;&gt;""), "Completed-Pile", ""))</f>
        <v>Completed-Pile</v>
      </c>
      <c r="X551" s="117" t="str" cm="1">
        <f t="array" ref="X551">IFERROR(INDEX('WIP-FDN'!$E$322:$E$346, MATCH(1, ('WIP-FDN'!$B$322:$B$346='Master Sheet '!B551)*1, 0)), "")</f>
        <v>Hussain Enterprise</v>
      </c>
      <c r="Y551" s="118" cm="1">
        <f t="array" ref="Y551">IFERROR(IF(INDEX('WIP-FDN'!$G$322:$G$346, MATCH(1, ('WIP-FDN'!$B$322:$B$346=B551)*1, 0)) = "", "", INDEX('WIP-FDN'!$G$322:$G$346, MATCH(1, ('WIP-FDN'!$B$322:$B$346=B551)*1, 0))), "")</f>
        <v>46020</v>
      </c>
      <c r="Z551" s="118" cm="1">
        <f t="array" ref="Z551">IFERROR(IF(INDEX('WIP-FDN'!$J$322:$J$346, MATCH(1, ('WIP-FDN'!$B$322:$B$346=B551)*1, 0)) = "", "", INDEX('WIP-FDN'!$J$322:$J$346, MATCH(1, ('WIP-FDN'!$B$322:$B$346=B551)*1, 0))), "")</f>
        <v>46080</v>
      </c>
      <c r="AA551" s="117" t="str">
        <f t="array" ref="AA551">IF((AC551&lt;&gt;"")*(AD551=""), "WIP", IF((AC551&lt;&gt;"")*(AD551&lt;&gt;""), "Completed", ""))</f>
        <v/>
      </c>
      <c r="AB551" s="117" cm="1">
        <f t="array" ref="AB551">IFERROR(INDEX('WIP-FDN'!$N$322:$N$346, MATCH(1, ('WIP-FDN'!$B$322:$B$346='Master Sheet '!B551)*1, 0)), "")</f>
        <v>0</v>
      </c>
      <c r="AC551" s="118" t="str" cm="1">
        <f t="array" ref="AC551">IFERROR(IF(INDEX('WIP-FDN'!$L$322:$L$346, MATCH(1, ('WIP-FDN'!$B$322:$B$346=B551)*1, 0)) = "", "", INDEX('WIP-FDN'!$L$322:$L$346, MATCH(1, ('WIP-FDN'!$B$322:$B$346=B551)*1, 0))), "")</f>
        <v/>
      </c>
      <c r="AD551" s="118" t="str" cm="1">
        <f t="array" ref="AD551">IFERROR(IF(INDEX('WIP-FDN'!$M$322:$M$346, MATCH(1, ('WIP-FDN'!$B$322:$B$346=B551)*1, 0)) = "", "", INDEX('WIP-FDN'!$M$322:$M$346, MATCH(1, ('WIP-FDN'!$B$322:$B$346=B551)*1, 0))), "")</f>
        <v/>
      </c>
      <c r="AE551" s="117"/>
      <c r="AF551" s="117"/>
      <c r="AG551" s="118"/>
      <c r="AH551" s="118"/>
      <c r="AI551" s="120"/>
      <c r="AJ551" s="120"/>
      <c r="AK551" s="120"/>
      <c r="AL551" s="120"/>
      <c r="AM551" s="120"/>
      <c r="AN551" s="120"/>
      <c r="AO551" s="120"/>
      <c r="AP551" s="120"/>
      <c r="AQ551" s="120"/>
      <c r="AR551" s="120"/>
      <c r="AS551" s="120"/>
      <c r="AT551" s="120"/>
      <c r="AU551" s="120"/>
      <c r="AV551" s="120"/>
      <c r="AW551" s="120"/>
      <c r="AX551" s="120"/>
      <c r="AY551" s="120"/>
      <c r="AZ551" s="120"/>
      <c r="BA551" s="120"/>
      <c r="BB551" s="120"/>
      <c r="BC551" s="120"/>
      <c r="BD551" s="283" t="str">
        <f t="shared" si="33"/>
        <v>D(30-45)+03</v>
      </c>
      <c r="BE551" s="533"/>
      <c r="BF551" s="533"/>
      <c r="BG551" s="533"/>
      <c r="BI551" s="117" t="str">
        <f>IFERROR(INDEX('WIP-FDN'!$D$322:$D$344,MATCH(B551, 'WIP-FDN'!$B$322:$B$344,0)),"")</f>
        <v>Pile</v>
      </c>
      <c r="BJ551" s="119">
        <v>46036</v>
      </c>
      <c r="BK551" s="119">
        <v>46080</v>
      </c>
    </row>
    <row r="552" spans="1:63" s="12" customFormat="1" ht="17.5" x14ac:dyDescent="0.35">
      <c r="A552" s="347">
        <f t="shared" si="34"/>
        <v>13</v>
      </c>
      <c r="B552" s="30" t="s">
        <v>845</v>
      </c>
      <c r="C552" s="30" t="s">
        <v>933</v>
      </c>
      <c r="D552" s="56" t="s">
        <v>1443</v>
      </c>
      <c r="E552" s="97">
        <v>416.1</v>
      </c>
      <c r="F552" s="97">
        <v>416.1</v>
      </c>
      <c r="G552" s="26" t="str">
        <f>IFERROR(INDEX('WIP-FDN'!$D$322:$D$344,MATCH(B552, 'WIP-FDN'!$B$322:$B$344,0)),"")</f>
        <v>Stone Column</v>
      </c>
      <c r="H552" s="30"/>
      <c r="I552" s="348"/>
      <c r="J552" s="30"/>
      <c r="K552" s="30"/>
      <c r="L552" s="30"/>
      <c r="M552" s="26" t="s">
        <v>53</v>
      </c>
      <c r="N552" s="27" t="s">
        <v>172</v>
      </c>
      <c r="O552" s="94" t="s">
        <v>1109</v>
      </c>
      <c r="P552" s="26" t="s">
        <v>53</v>
      </c>
      <c r="Q552" s="27" t="s">
        <v>172</v>
      </c>
      <c r="R552" s="94" t="s">
        <v>1109</v>
      </c>
      <c r="S552" s="26" t="s">
        <v>53</v>
      </c>
      <c r="T552" s="27" t="s">
        <v>172</v>
      </c>
      <c r="U552" s="94">
        <v>46028</v>
      </c>
      <c r="V552" s="325" cm="1">
        <f t="array" ref="V552">INDEX('WIP-FDN'!$I$322:$I$346, MATCH(1, ('WIP-FDN'!$B$322:$B$346=B552)*1, 0))</f>
        <v>0</v>
      </c>
      <c r="W552" s="29" t="str">
        <f t="array" ref="W552">IF((Y552&lt;&gt;"")*(Z552=""), "WIP", IF((Y552&lt;&gt;"")*(Z552&lt;&gt;""), "Completed", ""))</f>
        <v>WIP</v>
      </c>
      <c r="X552" s="9" t="str" cm="1">
        <f t="array" ref="X552">IFERROR(INDEX('WIP-FDN'!$E$322:$E$346, MATCH(1, ('WIP-FDN'!$B$322:$B$346='Master Sheet '!B552)*1, 0)), "")</f>
        <v>Keller</v>
      </c>
      <c r="Y552" s="81" cm="1">
        <f t="array" ref="Y552">IFERROR(IF(INDEX('WIP-FDN'!$G$322:$G$346, MATCH(1, ('WIP-FDN'!$B$322:$B$346=B552)*1, 0)) = "", "", INDEX('WIP-FDN'!$G$322:$G$346, MATCH(1, ('WIP-FDN'!$B$322:$B$346=B552)*1, 0))), "")</f>
        <v>46142</v>
      </c>
      <c r="Z552" s="81" t="str" cm="1">
        <f t="array" ref="Z552">IFERROR(IF(INDEX('WIP-FDN'!$J$322:$J$346, MATCH(1, ('WIP-FDN'!$B$322:$B$346=B552)*1, 0)) = "", "", INDEX('WIP-FDN'!$J$322:$J$346, MATCH(1, ('WIP-FDN'!$B$322:$B$346=B552)*1, 0))), "")</f>
        <v/>
      </c>
      <c r="AA552" s="29" t="str">
        <f t="array" ref="AA552">IF((AC552&lt;&gt;"")*(AD552=""), "WIP", IF((AC552&lt;&gt;"")*(AD552&lt;&gt;""), "Completed", ""))</f>
        <v/>
      </c>
      <c r="AB552" s="9" cm="1">
        <f t="array" ref="AB552">IFERROR(INDEX('WIP-FDN'!$N$322:$N$346, MATCH(1, ('WIP-FDN'!$B$322:$B$346='Master Sheet '!B552)*1, 0)), "")</f>
        <v>0</v>
      </c>
      <c r="AC552" s="81" t="str" cm="1">
        <f t="array" ref="AC552">IFERROR(IF(INDEX('WIP-FDN'!$L$322:$L$346, MATCH(1, ('WIP-FDN'!$B$322:$B$346=B552)*1, 0)) = "", "", INDEX('WIP-FDN'!$L$322:$L$346, MATCH(1, ('WIP-FDN'!$B$322:$B$346=B552)*1, 0))), "")</f>
        <v/>
      </c>
      <c r="AD552" s="81" t="str" cm="1">
        <f t="array" ref="AD552">IFERROR(IF(INDEX('WIP-FDN'!$M$322:$M$346, MATCH(1, ('WIP-FDN'!$B$322:$B$346=B552)*1, 0)) = "", "", INDEX('WIP-FDN'!$M$322:$M$346, MATCH(1, ('WIP-FDN'!$B$322:$B$346=B552)*1, 0))), "")</f>
        <v/>
      </c>
      <c r="AE552" s="9"/>
      <c r="AF552" s="9"/>
      <c r="AG552" s="81"/>
      <c r="AH552" s="81"/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350" t="str">
        <f t="shared" si="33"/>
        <v>C(15-22)+03</v>
      </c>
      <c r="BE552" s="334"/>
      <c r="BF552" s="334"/>
      <c r="BG552" s="334"/>
      <c r="BI552" s="9" t="str">
        <f>IFERROR(INDEX('WIP-FDN'!$D$322:$D$344,MATCH(B552, 'WIP-FDN'!$B$322:$B$344,0)),"")</f>
        <v>Stone Column</v>
      </c>
      <c r="BJ552" s="84" t="str">
        <v/>
      </c>
      <c r="BK552" s="84" t="str">
        <v/>
      </c>
    </row>
    <row r="553" spans="1:63" s="121" customFormat="1" ht="17.5" x14ac:dyDescent="0.35">
      <c r="A553" s="113">
        <f t="shared" si="34"/>
        <v>14</v>
      </c>
      <c r="B553" s="122" t="s">
        <v>1433</v>
      </c>
      <c r="C553" s="122" t="s">
        <v>853</v>
      </c>
      <c r="D553" s="114" t="s">
        <v>818</v>
      </c>
      <c r="E553" s="123">
        <v>387.9</v>
      </c>
      <c r="F553" s="123">
        <v>387.9</v>
      </c>
      <c r="G553" s="116" t="str">
        <f>IFERROR(INDEX('WIP-FDN'!$D$322:$D$344,MATCH(B553, 'WIP-FDN'!$B$322:$B$344,0)),"")</f>
        <v>Pile</v>
      </c>
      <c r="H553" s="122"/>
      <c r="I553" s="306"/>
      <c r="J553" s="122"/>
      <c r="K553" s="122"/>
      <c r="L553" s="122"/>
      <c r="M553" s="116" t="s">
        <v>53</v>
      </c>
      <c r="N553" s="115" t="s">
        <v>172</v>
      </c>
      <c r="O553" s="119" t="s">
        <v>1109</v>
      </c>
      <c r="P553" s="116" t="s">
        <v>53</v>
      </c>
      <c r="Q553" s="115" t="s">
        <v>172</v>
      </c>
      <c r="R553" s="119" t="s">
        <v>1109</v>
      </c>
      <c r="S553" s="116" t="s">
        <v>53</v>
      </c>
      <c r="T553" s="115" t="s">
        <v>172</v>
      </c>
      <c r="U553" s="119">
        <v>46028</v>
      </c>
      <c r="V553" s="115" t="str" cm="1">
        <f t="array" ref="V553">INDEX('WIP-FDN'!$I$322:$I$346, MATCH(1, ('WIP-FDN'!$B$322:$B$346=B553)*1, 0))</f>
        <v>Completed</v>
      </c>
      <c r="W553" s="117" t="str">
        <f>IF((Y553&lt;&gt;"")*(BJ553=""), "WIP-Pile", IF((Y553&lt;&gt;"")*(BJ553&lt;&gt;""), "Completed-Pile", ""))</f>
        <v>Completed-Pile</v>
      </c>
      <c r="X553" s="117" t="str" cm="1">
        <f t="array" ref="X553">IFERROR(INDEX('WIP-FDN'!$E$322:$E$346, MATCH(1, ('WIP-FDN'!$B$322:$B$346='Master Sheet '!B553)*1, 0)), "")</f>
        <v>Chowdhury Construction</v>
      </c>
      <c r="Y553" s="118" cm="1">
        <f t="array" ref="Y553">IFERROR(IF(INDEX('WIP-FDN'!$G$322:$G$346, MATCH(1, ('WIP-FDN'!$B$322:$B$346=B553)*1, 0)) = "", "", INDEX('WIP-FDN'!$G$322:$G$346, MATCH(1, ('WIP-FDN'!$B$322:$B$346=B553)*1, 0))), "")</f>
        <v>46050</v>
      </c>
      <c r="Z553" s="118" cm="1">
        <f t="array" ref="Z553">IFERROR(IF(INDEX('WIP-FDN'!$J$322:$J$346, MATCH(1, ('WIP-FDN'!$B$322:$B$346=B553)*1, 0)) = "", "", INDEX('WIP-FDN'!$J$322:$J$346, MATCH(1, ('WIP-FDN'!$B$322:$B$346=B553)*1, 0))), "")</f>
        <v>46110</v>
      </c>
      <c r="AA553" s="117" t="str">
        <f t="array" ref="AA553">IF((AC553&lt;&gt;"")*(AD553=""), "WIP", IF((AC553&lt;&gt;"")*(AD553&lt;&gt;""), "Completed", ""))</f>
        <v/>
      </c>
      <c r="AB553" s="117" cm="1">
        <f t="array" ref="AB553">IFERROR(INDEX('WIP-FDN'!$N$322:$N$346, MATCH(1, ('WIP-FDN'!$B$322:$B$346='Master Sheet '!B553)*1, 0)), "")</f>
        <v>0</v>
      </c>
      <c r="AC553" s="118" t="str" cm="1">
        <f t="array" ref="AC553">IFERROR(IF(INDEX('WIP-FDN'!$L$322:$L$346, MATCH(1, ('WIP-FDN'!$B$322:$B$346=B553)*1, 0)) = "", "", INDEX('WIP-FDN'!$L$322:$L$346, MATCH(1, ('WIP-FDN'!$B$322:$B$346=B553)*1, 0))), "")</f>
        <v/>
      </c>
      <c r="AD553" s="118" t="str" cm="1">
        <f t="array" ref="AD553">IFERROR(IF(INDEX('WIP-FDN'!$M$322:$M$346, MATCH(1, ('WIP-FDN'!$B$322:$B$346=B553)*1, 0)) = "", "", INDEX('WIP-FDN'!$M$322:$M$346, MATCH(1, ('WIP-FDN'!$B$322:$B$346=B553)*1, 0))), "")</f>
        <v/>
      </c>
      <c r="AE553" s="117"/>
      <c r="AF553" s="117"/>
      <c r="AG553" s="118"/>
      <c r="AH553" s="118"/>
      <c r="AI553" s="120"/>
      <c r="AJ553" s="120"/>
      <c r="AK553" s="120"/>
      <c r="AL553" s="120"/>
      <c r="AM553" s="120"/>
      <c r="AN553" s="120"/>
      <c r="AO553" s="120"/>
      <c r="AP553" s="120"/>
      <c r="AQ553" s="120"/>
      <c r="AR553" s="120"/>
      <c r="AS553" s="120"/>
      <c r="AT553" s="120"/>
      <c r="AU553" s="120"/>
      <c r="AV553" s="120"/>
      <c r="AW553" s="120"/>
      <c r="AX553" s="120"/>
      <c r="AY553" s="120"/>
      <c r="AZ553" s="120"/>
      <c r="BA553" s="120"/>
      <c r="BB553" s="120"/>
      <c r="BC553" s="120"/>
      <c r="BD553" s="283" t="str">
        <f t="shared" si="33"/>
        <v>A(00-02)+06</v>
      </c>
      <c r="BE553" s="533"/>
      <c r="BF553" s="533"/>
      <c r="BG553" s="533"/>
      <c r="BI553" s="117" t="str">
        <f>IFERROR(INDEX('WIP-FDN'!$D$322:$D$344,MATCH(B553, 'WIP-FDN'!$B$322:$B$344,0)),"")</f>
        <v>Pile</v>
      </c>
      <c r="BJ553" s="119">
        <v>46064</v>
      </c>
      <c r="BK553" s="119">
        <v>46110</v>
      </c>
    </row>
    <row r="554" spans="1:63" s="12" customFormat="1" ht="17.5" x14ac:dyDescent="0.35">
      <c r="A554" s="347">
        <f t="shared" si="34"/>
        <v>15</v>
      </c>
      <c r="B554" s="30" t="s">
        <v>848</v>
      </c>
      <c r="C554" s="30" t="s">
        <v>817</v>
      </c>
      <c r="D554" s="56" t="s">
        <v>1444</v>
      </c>
      <c r="E554" s="97">
        <v>271.60000000000002</v>
      </c>
      <c r="F554" s="97">
        <v>271.60000000000002</v>
      </c>
      <c r="G554" s="26">
        <f>IFERROR(INDEX('WIP-FDN'!$D$322:$D$344,MATCH(B554, 'WIP-FDN'!$B$322:$B$344,0)),"")</f>
        <v>0</v>
      </c>
      <c r="H554" s="30"/>
      <c r="I554" s="348"/>
      <c r="J554" s="30"/>
      <c r="K554" s="30"/>
      <c r="L554" s="30"/>
      <c r="M554" s="26" t="s">
        <v>53</v>
      </c>
      <c r="N554" s="27" t="s">
        <v>172</v>
      </c>
      <c r="O554" s="94" t="s">
        <v>1109</v>
      </c>
      <c r="P554" s="26" t="s">
        <v>53</v>
      </c>
      <c r="Q554" s="27" t="s">
        <v>172</v>
      </c>
      <c r="R554" s="94" t="s">
        <v>1109</v>
      </c>
      <c r="S554" s="26" t="s">
        <v>53</v>
      </c>
      <c r="T554" s="27" t="s">
        <v>172</v>
      </c>
      <c r="U554" s="94">
        <v>46028</v>
      </c>
      <c r="V554" s="325" cm="1">
        <f t="array" ref="V554">INDEX('WIP-FDN'!$I$322:$I$346, MATCH(1, ('WIP-FDN'!$B$322:$B$346=B554)*1, 0))</f>
        <v>0</v>
      </c>
      <c r="W554" s="29" t="str">
        <f t="array" ref="W554">IF((Y554&lt;&gt;"")*(Z554=""), "WIP", IF((Y554&lt;&gt;"")*(Z554&lt;&gt;""), "Completed", ""))</f>
        <v/>
      </c>
      <c r="X554" s="9" cm="1">
        <f t="array" ref="X554">IFERROR(INDEX('WIP-FDN'!$E$322:$E$346, MATCH(1, ('WIP-FDN'!$B$322:$B$346='Master Sheet '!B554)*1, 0)), "")</f>
        <v>0</v>
      </c>
      <c r="Y554" s="81" t="str" cm="1">
        <f t="array" ref="Y554">IFERROR(IF(INDEX('WIP-FDN'!$G$322:$G$346, MATCH(1, ('WIP-FDN'!$B$322:$B$346=B554)*1, 0)) = "", "", INDEX('WIP-FDN'!$G$322:$G$346, MATCH(1, ('WIP-FDN'!$B$322:$B$346=B554)*1, 0))), "")</f>
        <v/>
      </c>
      <c r="Z554" s="81" t="str" cm="1">
        <f t="array" ref="Z554">IFERROR(IF(INDEX('WIP-FDN'!$J$322:$J$346, MATCH(1, ('WIP-FDN'!$B$322:$B$346=B554)*1, 0)) = "", "", INDEX('WIP-FDN'!$J$322:$J$346, MATCH(1, ('WIP-FDN'!$B$322:$B$346=B554)*1, 0))), "")</f>
        <v/>
      </c>
      <c r="AA554" s="29" t="str">
        <f t="array" ref="AA554">IF((AC554&lt;&gt;"")*(AD554=""), "WIP", IF((AC554&lt;&gt;"")*(AD554&lt;&gt;""), "Completed", ""))</f>
        <v/>
      </c>
      <c r="AB554" s="9" cm="1">
        <f t="array" ref="AB554">IFERROR(INDEX('WIP-FDN'!$N$322:$N$346, MATCH(1, ('WIP-FDN'!$B$322:$B$346='Master Sheet '!B554)*1, 0)), "")</f>
        <v>0</v>
      </c>
      <c r="AC554" s="81" t="str" cm="1">
        <f t="array" ref="AC554">IFERROR(IF(INDEX('WIP-FDN'!$L$322:$L$346, MATCH(1, ('WIP-FDN'!$B$322:$B$346=B554)*1, 0)) = "", "", INDEX('WIP-FDN'!$L$322:$L$346, MATCH(1, ('WIP-FDN'!$B$322:$B$346=B554)*1, 0))), "")</f>
        <v/>
      </c>
      <c r="AD554" s="81" t="str" cm="1">
        <f t="array" ref="AD554">IFERROR(IF(INDEX('WIP-FDN'!$M$322:$M$346, MATCH(1, ('WIP-FDN'!$B$322:$B$346=B554)*1, 0)) = "", "", INDEX('WIP-FDN'!$M$322:$M$346, MATCH(1, ('WIP-FDN'!$B$322:$B$346=B554)*1, 0))), "")</f>
        <v/>
      </c>
      <c r="AE554" s="9"/>
      <c r="AF554" s="9"/>
      <c r="AG554" s="81"/>
      <c r="AH554" s="81"/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350" t="str">
        <f t="shared" si="33"/>
        <v>C(15-30)+00</v>
      </c>
      <c r="BE554" s="334"/>
      <c r="BF554" s="334"/>
      <c r="BG554" s="334"/>
      <c r="BI554" s="9">
        <f>IFERROR(INDEX('WIP-FDN'!$D$322:$D$344,MATCH(B554, 'WIP-FDN'!$B$322:$B$344,0)),"")</f>
        <v>0</v>
      </c>
      <c r="BJ554" s="84" t="str">
        <v/>
      </c>
      <c r="BK554" s="84" t="str">
        <v/>
      </c>
    </row>
    <row r="555" spans="1:63" s="12" customFormat="1" ht="17.5" x14ac:dyDescent="0.35">
      <c r="A555" s="347">
        <f t="shared" si="34"/>
        <v>16</v>
      </c>
      <c r="B555" s="30" t="s">
        <v>850</v>
      </c>
      <c r="C555" s="30" t="s">
        <v>833</v>
      </c>
      <c r="D555" s="56" t="s">
        <v>1445</v>
      </c>
      <c r="E555" s="97">
        <v>253.2</v>
      </c>
      <c r="F555" s="97">
        <v>253.2</v>
      </c>
      <c r="G555" s="26">
        <f>IFERROR(INDEX('WIP-FDN'!$D$322:$D$344,MATCH(B555, 'WIP-FDN'!$B$322:$B$344,0)),"")</f>
        <v>0</v>
      </c>
      <c r="H555" s="30"/>
      <c r="I555" s="348"/>
      <c r="J555" s="30"/>
      <c r="K555" s="30"/>
      <c r="L555" s="30"/>
      <c r="M555" s="26" t="s">
        <v>53</v>
      </c>
      <c r="N555" s="27" t="s">
        <v>172</v>
      </c>
      <c r="O555" s="94" t="s">
        <v>1109</v>
      </c>
      <c r="P555" s="26" t="s">
        <v>53</v>
      </c>
      <c r="Q555" s="27" t="s">
        <v>172</v>
      </c>
      <c r="R555" s="94" t="s">
        <v>1109</v>
      </c>
      <c r="S555" s="26" t="s">
        <v>53</v>
      </c>
      <c r="T555" s="27" t="s">
        <v>172</v>
      </c>
      <c r="U555" s="94">
        <v>46028</v>
      </c>
      <c r="V555" s="325" cm="1">
        <f t="array" ref="V555">INDEX('WIP-FDN'!$I$322:$I$346, MATCH(1, ('WIP-FDN'!$B$322:$B$346=B555)*1, 0))</f>
        <v>0</v>
      </c>
      <c r="W555" s="29" t="str">
        <f t="array" ref="W555">IF((Y555&lt;&gt;"")*(Z555=""), "WIP", IF((Y555&lt;&gt;"")*(Z555&lt;&gt;""), "Completed", ""))</f>
        <v/>
      </c>
      <c r="X555" s="9" cm="1">
        <f t="array" ref="X555">IFERROR(INDEX('WIP-FDN'!$E$322:$E$346, MATCH(1, ('WIP-FDN'!$B$322:$B$346='Master Sheet '!B555)*1, 0)), "")</f>
        <v>0</v>
      </c>
      <c r="Y555" s="81" t="str" cm="1">
        <f t="array" ref="Y555">IFERROR(IF(INDEX('WIP-FDN'!$G$322:$G$346, MATCH(1, ('WIP-FDN'!$B$322:$B$346=B555)*1, 0)) = "", "", INDEX('WIP-FDN'!$G$322:$G$346, MATCH(1, ('WIP-FDN'!$B$322:$B$346=B555)*1, 0))), "")</f>
        <v/>
      </c>
      <c r="Z555" s="81" t="str" cm="1">
        <f t="array" ref="Z555">IFERROR(IF(INDEX('WIP-FDN'!$J$322:$J$346, MATCH(1, ('WIP-FDN'!$B$322:$B$346=B555)*1, 0)) = "", "", INDEX('WIP-FDN'!$J$322:$J$346, MATCH(1, ('WIP-FDN'!$B$322:$B$346=B555)*1, 0))), "")</f>
        <v/>
      </c>
      <c r="AA555" s="29" t="str">
        <f t="array" ref="AA555">IF((AC555&lt;&gt;"")*(AD555=""), "WIP", IF((AC555&lt;&gt;"")*(AD555&lt;&gt;""), "Completed", ""))</f>
        <v/>
      </c>
      <c r="AB555" s="9" cm="1">
        <f t="array" ref="AB555">IFERROR(INDEX('WIP-FDN'!$N$322:$N$346, MATCH(1, ('WIP-FDN'!$B$322:$B$346='Master Sheet '!B555)*1, 0)), "")</f>
        <v>0</v>
      </c>
      <c r="AC555" s="81" t="str" cm="1">
        <f t="array" ref="AC555">IFERROR(IF(INDEX('WIP-FDN'!$L$322:$L$346, MATCH(1, ('WIP-FDN'!$B$322:$B$346=B555)*1, 0)) = "", "", INDEX('WIP-FDN'!$L$322:$L$346, MATCH(1, ('WIP-FDN'!$B$322:$B$346=B555)*1, 0))), "")</f>
        <v/>
      </c>
      <c r="AD555" s="81" t="str" cm="1">
        <f t="array" ref="AD555">IFERROR(IF(INDEX('WIP-FDN'!$M$322:$M$346, MATCH(1, ('WIP-FDN'!$B$322:$B$346=B555)*1, 0)) = "", "", INDEX('WIP-FDN'!$M$322:$M$346, MATCH(1, ('WIP-FDN'!$B$322:$B$346=B555)*1, 0))), "")</f>
        <v/>
      </c>
      <c r="AE555" s="9"/>
      <c r="AF555" s="9"/>
      <c r="AG555" s="81"/>
      <c r="AH555" s="81"/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350" t="str">
        <f t="shared" si="33"/>
        <v>D(30-45)+00</v>
      </c>
      <c r="BE555" s="334"/>
      <c r="BF555" s="334"/>
      <c r="BG555" s="334"/>
      <c r="BI555" s="9">
        <f>IFERROR(INDEX('WIP-FDN'!$D$322:$D$344,MATCH(B555, 'WIP-FDN'!$B$322:$B$344,0)),"")</f>
        <v>0</v>
      </c>
      <c r="BJ555" s="84" t="str">
        <v/>
      </c>
      <c r="BK555" s="84" t="str">
        <v/>
      </c>
    </row>
    <row r="556" spans="1:63" s="12" customFormat="1" ht="17.5" x14ac:dyDescent="0.35">
      <c r="A556" s="347">
        <f t="shared" si="34"/>
        <v>17</v>
      </c>
      <c r="B556" s="30" t="s">
        <v>654</v>
      </c>
      <c r="C556" s="30" t="s">
        <v>820</v>
      </c>
      <c r="D556" s="56" t="s">
        <v>1446</v>
      </c>
      <c r="E556" s="97">
        <v>343.6</v>
      </c>
      <c r="F556" s="97">
        <v>343.6</v>
      </c>
      <c r="G556" s="26">
        <f>IFERROR(INDEX('WIP-FDN'!$D$322:$D$344,MATCH(B556, 'WIP-FDN'!$B$322:$B$344,0)),"")</f>
        <v>0</v>
      </c>
      <c r="H556" s="30"/>
      <c r="I556" s="348"/>
      <c r="J556" s="30"/>
      <c r="K556" s="30"/>
      <c r="L556" s="30"/>
      <c r="M556" s="26" t="s">
        <v>53</v>
      </c>
      <c r="N556" s="27" t="s">
        <v>172</v>
      </c>
      <c r="O556" s="94" t="s">
        <v>1109</v>
      </c>
      <c r="P556" s="26" t="s">
        <v>53</v>
      </c>
      <c r="Q556" s="27" t="s">
        <v>172</v>
      </c>
      <c r="R556" s="94" t="s">
        <v>1109</v>
      </c>
      <c r="S556" s="26" t="s">
        <v>53</v>
      </c>
      <c r="T556" s="27" t="s">
        <v>172</v>
      </c>
      <c r="U556" s="94">
        <v>46028</v>
      </c>
      <c r="V556" s="325" cm="1">
        <f t="array" ref="V556">INDEX('WIP-FDN'!$I$322:$I$346, MATCH(1, ('WIP-FDN'!$B$322:$B$346=B556)*1, 0))</f>
        <v>0</v>
      </c>
      <c r="W556" s="29" t="str">
        <f t="array" ref="W556">IF((Y556&lt;&gt;"")*(Z556=""), "WIP", IF((Y556&lt;&gt;"")*(Z556&lt;&gt;""), "Completed", ""))</f>
        <v/>
      </c>
      <c r="X556" s="9" cm="1">
        <f t="array" ref="X556">IFERROR(INDEX('WIP-FDN'!$E$322:$E$346, MATCH(1, ('WIP-FDN'!$B$322:$B$346='Master Sheet '!B556)*1, 0)), "")</f>
        <v>0</v>
      </c>
      <c r="Y556" s="81" t="str" cm="1">
        <f t="array" ref="Y556">IFERROR(IF(INDEX('WIP-FDN'!$G$322:$G$346, MATCH(1, ('WIP-FDN'!$B$322:$B$346=B556)*1, 0)) = "", "", INDEX('WIP-FDN'!$G$322:$G$346, MATCH(1, ('WIP-FDN'!$B$322:$B$346=B556)*1, 0))), "")</f>
        <v/>
      </c>
      <c r="Z556" s="81" t="str" cm="1">
        <f t="array" ref="Z556">IFERROR(IF(INDEX('WIP-FDN'!$J$322:$J$346, MATCH(1, ('WIP-FDN'!$B$322:$B$346=B556)*1, 0)) = "", "", INDEX('WIP-FDN'!$J$322:$J$346, MATCH(1, ('WIP-FDN'!$B$322:$B$346=B556)*1, 0))), "")</f>
        <v/>
      </c>
      <c r="AA556" s="29" t="str">
        <f t="array" ref="AA556">IF((AC556&lt;&gt;"")*(AD556=""), "WIP", IF((AC556&lt;&gt;"")*(AD556&lt;&gt;""), "Completed", ""))</f>
        <v/>
      </c>
      <c r="AB556" s="9" cm="1">
        <f t="array" ref="AB556">IFERROR(INDEX('WIP-FDN'!$N$322:$N$346, MATCH(1, ('WIP-FDN'!$B$322:$B$346='Master Sheet '!B556)*1, 0)), "")</f>
        <v>0</v>
      </c>
      <c r="AC556" s="81" t="str" cm="1">
        <f t="array" ref="AC556">IFERROR(IF(INDEX('WIP-FDN'!$L$322:$L$346, MATCH(1, ('WIP-FDN'!$B$322:$B$346=B556)*1, 0)) = "", "", INDEX('WIP-FDN'!$L$322:$L$346, MATCH(1, ('WIP-FDN'!$B$322:$B$346=B556)*1, 0))), "")</f>
        <v/>
      </c>
      <c r="AD556" s="81" t="str" cm="1">
        <f t="array" ref="AD556">IFERROR(IF(INDEX('WIP-FDN'!$M$322:$M$346, MATCH(1, ('WIP-FDN'!$B$322:$B$346=B556)*1, 0)) = "", "", INDEX('WIP-FDN'!$M$322:$M$346, MATCH(1, ('WIP-FDN'!$B$322:$B$346=B556)*1, 0))), "")</f>
        <v/>
      </c>
      <c r="AE556" s="9"/>
      <c r="AF556" s="9"/>
      <c r="AG556" s="81"/>
      <c r="AH556" s="81"/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350" t="str">
        <f t="shared" si="33"/>
        <v>D(45-60)+00</v>
      </c>
      <c r="BE556" s="334"/>
      <c r="BF556" s="334"/>
      <c r="BG556" s="334"/>
      <c r="BI556" s="9">
        <f>IFERROR(INDEX('WIP-FDN'!$D$322:$D$344,MATCH(B556, 'WIP-FDN'!$B$322:$B$344,0)),"")</f>
        <v>0</v>
      </c>
      <c r="BJ556" s="84" t="str">
        <v/>
      </c>
      <c r="BK556" s="84" t="str">
        <v/>
      </c>
    </row>
    <row r="557" spans="1:63" s="12" customFormat="1" ht="17.5" x14ac:dyDescent="0.35">
      <c r="A557" s="347">
        <f t="shared" si="34"/>
        <v>18</v>
      </c>
      <c r="B557" s="30" t="s">
        <v>347</v>
      </c>
      <c r="C557" s="30" t="s">
        <v>838</v>
      </c>
      <c r="D557" s="56" t="s">
        <v>818</v>
      </c>
      <c r="E557" s="97">
        <v>342.9</v>
      </c>
      <c r="F557" s="97">
        <v>342.9</v>
      </c>
      <c r="G557" s="26">
        <f>IFERROR(INDEX('WIP-FDN'!$D$322:$D$344,MATCH(B557, 'WIP-FDN'!$B$322:$B$344,0)),"")</f>
        <v>0</v>
      </c>
      <c r="H557" s="30"/>
      <c r="I557" s="348"/>
      <c r="J557" s="30"/>
      <c r="K557" s="30"/>
      <c r="L557" s="30"/>
      <c r="M557" s="26" t="s">
        <v>53</v>
      </c>
      <c r="N557" s="27" t="s">
        <v>172</v>
      </c>
      <c r="O557" s="94" t="s">
        <v>1109</v>
      </c>
      <c r="P557" s="26" t="s">
        <v>53</v>
      </c>
      <c r="Q557" s="27" t="s">
        <v>172</v>
      </c>
      <c r="R557" s="94" t="s">
        <v>1109</v>
      </c>
      <c r="S557" s="26" t="s">
        <v>53</v>
      </c>
      <c r="T557" s="27" t="s">
        <v>172</v>
      </c>
      <c r="U557" s="94">
        <v>46028</v>
      </c>
      <c r="V557" s="325" cm="1">
        <f t="array" ref="V557">INDEX('WIP-FDN'!$I$322:$I$346, MATCH(1, ('WIP-FDN'!$B$322:$B$346=B557)*1, 0))</f>
        <v>0</v>
      </c>
      <c r="W557" s="29" t="str">
        <f t="array" ref="W557">IF((Y557&lt;&gt;"")*(Z557=""), "WIP", IF((Y557&lt;&gt;"")*(Z557&lt;&gt;""), "Completed", ""))</f>
        <v/>
      </c>
      <c r="X557" s="9" cm="1">
        <f t="array" ref="X557">IFERROR(INDEX('WIP-FDN'!$E$322:$E$346, MATCH(1, ('WIP-FDN'!$B$322:$B$346='Master Sheet '!B557)*1, 0)), "")</f>
        <v>0</v>
      </c>
      <c r="Y557" s="81" t="str" cm="1">
        <f t="array" ref="Y557">IFERROR(IF(INDEX('WIP-FDN'!$G$322:$G$346, MATCH(1, ('WIP-FDN'!$B$322:$B$346=B557)*1, 0)) = "", "", INDEX('WIP-FDN'!$G$322:$G$346, MATCH(1, ('WIP-FDN'!$B$322:$B$346=B557)*1, 0))), "")</f>
        <v/>
      </c>
      <c r="Z557" s="81" t="str" cm="1">
        <f t="array" ref="Z557">IFERROR(IF(INDEX('WIP-FDN'!$J$322:$J$346, MATCH(1, ('WIP-FDN'!$B$322:$B$346=B557)*1, 0)) = "", "", INDEX('WIP-FDN'!$J$322:$J$346, MATCH(1, ('WIP-FDN'!$B$322:$B$346=B557)*1, 0))), "")</f>
        <v/>
      </c>
      <c r="AA557" s="29" t="str">
        <f t="array" ref="AA557">IF((AC557&lt;&gt;"")*(AD557=""), "WIP", IF((AC557&lt;&gt;"")*(AD557&lt;&gt;""), "Completed", ""))</f>
        <v/>
      </c>
      <c r="AB557" s="9" cm="1">
        <f t="array" ref="AB557">IFERROR(INDEX('WIP-FDN'!$N$322:$N$346, MATCH(1, ('WIP-FDN'!$B$322:$B$346='Master Sheet '!B557)*1, 0)), "")</f>
        <v>0</v>
      </c>
      <c r="AC557" s="81" t="str" cm="1">
        <f t="array" ref="AC557">IFERROR(IF(INDEX('WIP-FDN'!$L$322:$L$346, MATCH(1, ('WIP-FDN'!$B$322:$B$346=B557)*1, 0)) = "", "", INDEX('WIP-FDN'!$L$322:$L$346, MATCH(1, ('WIP-FDN'!$B$322:$B$346=B557)*1, 0))), "")</f>
        <v/>
      </c>
      <c r="AD557" s="81" t="str" cm="1">
        <f t="array" ref="AD557">IFERROR(IF(INDEX('WIP-FDN'!$M$322:$M$346, MATCH(1, ('WIP-FDN'!$B$322:$B$346=B557)*1, 0)) = "", "", INDEX('WIP-FDN'!$M$322:$M$346, MATCH(1, ('WIP-FDN'!$B$322:$B$346=B557)*1, 0))), "")</f>
        <v/>
      </c>
      <c r="AE557" s="9"/>
      <c r="AF557" s="9"/>
      <c r="AG557" s="81"/>
      <c r="AH557" s="81"/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350" t="str">
        <f t="shared" si="33"/>
        <v>A(00-02)+03</v>
      </c>
      <c r="BE557" s="334"/>
      <c r="BF557" s="334"/>
      <c r="BG557" s="334"/>
      <c r="BI557" s="9">
        <f>IFERROR(INDEX('WIP-FDN'!$D$322:$D$344,MATCH(B557, 'WIP-FDN'!$B$322:$B$344,0)),"")</f>
        <v>0</v>
      </c>
      <c r="BJ557" s="84" t="str">
        <v/>
      </c>
      <c r="BK557" s="84" t="str">
        <v/>
      </c>
    </row>
    <row r="558" spans="1:63" s="12" customFormat="1" ht="17.5" x14ac:dyDescent="0.35">
      <c r="A558" s="347">
        <f t="shared" si="34"/>
        <v>19</v>
      </c>
      <c r="B558" s="30" t="s">
        <v>348</v>
      </c>
      <c r="C558" s="30" t="s">
        <v>915</v>
      </c>
      <c r="D558" s="56" t="s">
        <v>818</v>
      </c>
      <c r="E558" s="97">
        <v>290.10000000000002</v>
      </c>
      <c r="F558" s="97">
        <v>290.10000000000002</v>
      </c>
      <c r="G558" s="26">
        <f>IFERROR(INDEX('WIP-FDN'!$D$322:$D$344,MATCH(B558, 'WIP-FDN'!$B$322:$B$344,0)),"")</f>
        <v>0</v>
      </c>
      <c r="H558" s="30"/>
      <c r="I558" s="348"/>
      <c r="J558" s="30"/>
      <c r="K558" s="30"/>
      <c r="L558" s="30"/>
      <c r="M558" s="26" t="s">
        <v>53</v>
      </c>
      <c r="N558" s="27" t="s">
        <v>172</v>
      </c>
      <c r="O558" s="94" t="s">
        <v>1109</v>
      </c>
      <c r="P558" s="26" t="s">
        <v>53</v>
      </c>
      <c r="Q558" s="27" t="s">
        <v>172</v>
      </c>
      <c r="R558" s="94" t="s">
        <v>1109</v>
      </c>
      <c r="S558" s="26" t="s">
        <v>53</v>
      </c>
      <c r="T558" s="27" t="s">
        <v>172</v>
      </c>
      <c r="U558" s="94">
        <v>46028</v>
      </c>
      <c r="V558" s="325" cm="1">
        <f t="array" ref="V558">INDEX('WIP-FDN'!$I$322:$I$346, MATCH(1, ('WIP-FDN'!$B$322:$B$346=B558)*1, 0))</f>
        <v>0</v>
      </c>
      <c r="W558" s="29" t="str">
        <f t="array" ref="W558">IF((Y558&lt;&gt;"")*(Z558=""), "WIP", IF((Y558&lt;&gt;"")*(Z558&lt;&gt;""), "Completed", ""))</f>
        <v/>
      </c>
      <c r="X558" s="9" cm="1">
        <f t="array" ref="X558">IFERROR(INDEX('WIP-FDN'!$E$322:$E$346, MATCH(1, ('WIP-FDN'!$B$322:$B$346='Master Sheet '!B558)*1, 0)), "")</f>
        <v>0</v>
      </c>
      <c r="Y558" s="81" t="str" cm="1">
        <f t="array" ref="Y558">IFERROR(IF(INDEX('WIP-FDN'!$G$322:$G$346, MATCH(1, ('WIP-FDN'!$B$322:$B$346=B558)*1, 0)) = "", "", INDEX('WIP-FDN'!$G$322:$G$346, MATCH(1, ('WIP-FDN'!$B$322:$B$346=B558)*1, 0))), "")</f>
        <v/>
      </c>
      <c r="Z558" s="81" t="str" cm="1">
        <f t="array" ref="Z558">IFERROR(IF(INDEX('WIP-FDN'!$J$322:$J$346, MATCH(1, ('WIP-FDN'!$B$322:$B$346=B558)*1, 0)) = "", "", INDEX('WIP-FDN'!$J$322:$J$346, MATCH(1, ('WIP-FDN'!$B$322:$B$346=B558)*1, 0))), "")</f>
        <v/>
      </c>
      <c r="AA558" s="29" t="str">
        <f t="array" ref="AA558">IF((AC558&lt;&gt;"")*(AD558=""), "WIP", IF((AC558&lt;&gt;"")*(AD558&lt;&gt;""), "Completed", ""))</f>
        <v/>
      </c>
      <c r="AB558" s="9" cm="1">
        <f t="array" ref="AB558">IFERROR(INDEX('WIP-FDN'!$N$322:$N$346, MATCH(1, ('WIP-FDN'!$B$322:$B$346='Master Sheet '!B558)*1, 0)), "")</f>
        <v>0</v>
      </c>
      <c r="AC558" s="81" t="str" cm="1">
        <f t="array" ref="AC558">IFERROR(IF(INDEX('WIP-FDN'!$L$322:$L$346, MATCH(1, ('WIP-FDN'!$B$322:$B$346=B558)*1, 0)) = "", "", INDEX('WIP-FDN'!$L$322:$L$346, MATCH(1, ('WIP-FDN'!$B$322:$B$346=B558)*1, 0))), "")</f>
        <v/>
      </c>
      <c r="AD558" s="81" t="str" cm="1">
        <f t="array" ref="AD558">IFERROR(IF(INDEX('WIP-FDN'!$M$322:$M$346, MATCH(1, ('WIP-FDN'!$B$322:$B$346=B558)*1, 0)) = "", "", INDEX('WIP-FDN'!$M$322:$M$346, MATCH(1, ('WIP-FDN'!$B$322:$B$346=B558)*1, 0))), "")</f>
        <v/>
      </c>
      <c r="AE558" s="9"/>
      <c r="AF558" s="9"/>
      <c r="AG558" s="81"/>
      <c r="AH558" s="81"/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350" t="str">
        <f t="shared" si="33"/>
        <v>A(00-02)+09</v>
      </c>
      <c r="BE558" s="334"/>
      <c r="BF558" s="334"/>
      <c r="BG558" s="334"/>
      <c r="BI558" s="9">
        <f>IFERROR(INDEX('WIP-FDN'!$D$322:$D$344,MATCH(B558, 'WIP-FDN'!$B$322:$B$344,0)),"")</f>
        <v>0</v>
      </c>
      <c r="BJ558" s="84" t="str">
        <v/>
      </c>
      <c r="BK558" s="84" t="str">
        <v/>
      </c>
    </row>
    <row r="559" spans="1:63" s="12" customFormat="1" ht="17.5" x14ac:dyDescent="0.35">
      <c r="A559" s="347">
        <f t="shared" si="34"/>
        <v>20</v>
      </c>
      <c r="B559" s="30" t="s">
        <v>349</v>
      </c>
      <c r="C559" s="30" t="s">
        <v>853</v>
      </c>
      <c r="D559" s="56" t="s">
        <v>818</v>
      </c>
      <c r="E559" s="97">
        <v>395.3</v>
      </c>
      <c r="F559" s="97">
        <v>395.3</v>
      </c>
      <c r="G559" s="26">
        <f>IFERROR(INDEX('WIP-FDN'!$D$322:$D$344,MATCH(B559, 'WIP-FDN'!$B$322:$B$344,0)),"")</f>
        <v>0</v>
      </c>
      <c r="H559" s="30"/>
      <c r="I559" s="348"/>
      <c r="J559" s="30"/>
      <c r="K559" s="30"/>
      <c r="L559" s="30"/>
      <c r="M559" s="26" t="s">
        <v>53</v>
      </c>
      <c r="N559" s="27" t="s">
        <v>172</v>
      </c>
      <c r="O559" s="94" t="s">
        <v>1109</v>
      </c>
      <c r="P559" s="26" t="s">
        <v>53</v>
      </c>
      <c r="Q559" s="27" t="s">
        <v>172</v>
      </c>
      <c r="R559" s="94" t="s">
        <v>1109</v>
      </c>
      <c r="S559" s="26" t="s">
        <v>53</v>
      </c>
      <c r="T559" s="27" t="s">
        <v>172</v>
      </c>
      <c r="U559" s="94">
        <v>46028</v>
      </c>
      <c r="V559" s="325" cm="1">
        <f t="array" ref="V559">INDEX('WIP-FDN'!$I$322:$I$346, MATCH(1, ('WIP-FDN'!$B$322:$B$346=B559)*1, 0))</f>
        <v>0</v>
      </c>
      <c r="W559" s="29" t="str">
        <f t="array" ref="W559">IF((Y559&lt;&gt;"")*(Z559=""), "WIP", IF((Y559&lt;&gt;"")*(Z559&lt;&gt;""), "Completed", ""))</f>
        <v/>
      </c>
      <c r="X559" s="9" cm="1">
        <f t="array" ref="X559">IFERROR(INDEX('WIP-FDN'!$E$322:$E$346, MATCH(1, ('WIP-FDN'!$B$322:$B$346='Master Sheet '!B559)*1, 0)), "")</f>
        <v>0</v>
      </c>
      <c r="Y559" s="81" t="str" cm="1">
        <f t="array" ref="Y559">IFERROR(IF(INDEX('WIP-FDN'!$G$322:$G$346, MATCH(1, ('WIP-FDN'!$B$322:$B$346=B559)*1, 0)) = "", "", INDEX('WIP-FDN'!$G$322:$G$346, MATCH(1, ('WIP-FDN'!$B$322:$B$346=B559)*1, 0))), "")</f>
        <v/>
      </c>
      <c r="Z559" s="81" t="str" cm="1">
        <f t="array" ref="Z559">IFERROR(IF(INDEX('WIP-FDN'!$J$322:$J$346, MATCH(1, ('WIP-FDN'!$B$322:$B$346=B559)*1, 0)) = "", "", INDEX('WIP-FDN'!$J$322:$J$346, MATCH(1, ('WIP-FDN'!$B$322:$B$346=B559)*1, 0))), "")</f>
        <v/>
      </c>
      <c r="AA559" s="29" t="str">
        <f t="array" ref="AA559">IF((AC559&lt;&gt;"")*(AD559=""), "WIP", IF((AC559&lt;&gt;"")*(AD559&lt;&gt;""), "Completed", ""))</f>
        <v/>
      </c>
      <c r="AB559" s="9" cm="1">
        <f t="array" ref="AB559">IFERROR(INDEX('WIP-FDN'!$N$322:$N$346, MATCH(1, ('WIP-FDN'!$B$322:$B$346='Master Sheet '!B559)*1, 0)), "")</f>
        <v>0</v>
      </c>
      <c r="AC559" s="81" t="str" cm="1">
        <f t="array" ref="AC559">IFERROR(IF(INDEX('WIP-FDN'!$L$322:$L$346, MATCH(1, ('WIP-FDN'!$B$322:$B$346=B559)*1, 0)) = "", "", INDEX('WIP-FDN'!$L$322:$L$346, MATCH(1, ('WIP-FDN'!$B$322:$B$346=B559)*1, 0))), "")</f>
        <v/>
      </c>
      <c r="AD559" s="81" t="str" cm="1">
        <f t="array" ref="AD559">IFERROR(IF(INDEX('WIP-FDN'!$M$322:$M$346, MATCH(1, ('WIP-FDN'!$B$322:$B$346=B559)*1, 0)) = "", "", INDEX('WIP-FDN'!$M$322:$M$346, MATCH(1, ('WIP-FDN'!$B$322:$B$346=B559)*1, 0))), "")</f>
        <v/>
      </c>
      <c r="AE559" s="9"/>
      <c r="AF559" s="9"/>
      <c r="AG559" s="81"/>
      <c r="AH559" s="81"/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350" t="str">
        <f t="shared" si="33"/>
        <v>A(00-02)+06</v>
      </c>
      <c r="BE559" s="334"/>
      <c r="BF559" s="334"/>
      <c r="BG559" s="334"/>
      <c r="BI559" s="9">
        <f>IFERROR(INDEX('WIP-FDN'!$D$322:$D$344,MATCH(B559, 'WIP-FDN'!$B$322:$B$344,0)),"")</f>
        <v>0</v>
      </c>
      <c r="BJ559" s="84" t="str">
        <v/>
      </c>
      <c r="BK559" s="84" t="str">
        <v/>
      </c>
    </row>
    <row r="560" spans="1:63" s="12" customFormat="1" ht="17.5" x14ac:dyDescent="0.35">
      <c r="A560" s="347">
        <f t="shared" si="34"/>
        <v>21</v>
      </c>
      <c r="B560" s="30" t="s">
        <v>854</v>
      </c>
      <c r="C560" s="30" t="s">
        <v>939</v>
      </c>
      <c r="D560" s="56" t="s">
        <v>1447</v>
      </c>
      <c r="E560" s="97">
        <v>219.2</v>
      </c>
      <c r="F560" s="97">
        <v>219.2</v>
      </c>
      <c r="G560" s="26">
        <f>IFERROR(INDEX('WIP-FDN'!$D$322:$D$344,MATCH(B560, 'WIP-FDN'!$B$322:$B$344,0)),"")</f>
        <v>0</v>
      </c>
      <c r="H560" s="30"/>
      <c r="I560" s="348"/>
      <c r="J560" s="30"/>
      <c r="K560" s="30"/>
      <c r="L560" s="30"/>
      <c r="M560" s="26" t="s">
        <v>53</v>
      </c>
      <c r="N560" s="27" t="s">
        <v>172</v>
      </c>
      <c r="O560" s="94" t="s">
        <v>1109</v>
      </c>
      <c r="P560" s="26" t="s">
        <v>53</v>
      </c>
      <c r="Q560" s="27" t="s">
        <v>172</v>
      </c>
      <c r="R560" s="94" t="s">
        <v>1109</v>
      </c>
      <c r="S560" s="26" t="s">
        <v>53</v>
      </c>
      <c r="T560" s="27" t="s">
        <v>172</v>
      </c>
      <c r="U560" s="94">
        <v>46028</v>
      </c>
      <c r="V560" s="325" cm="1">
        <f t="array" ref="V560">INDEX('WIP-FDN'!$I$322:$I$346, MATCH(1, ('WIP-FDN'!$B$322:$B$346=B560)*1, 0))</f>
        <v>0</v>
      </c>
      <c r="W560" s="29" t="str">
        <f t="array" ref="W560">IF((Y560&lt;&gt;"")*(Z560=""), "WIP", IF((Y560&lt;&gt;"")*(Z560&lt;&gt;""), "Completed", ""))</f>
        <v/>
      </c>
      <c r="X560" s="9" cm="1">
        <f t="array" ref="X560">IFERROR(INDEX('WIP-FDN'!$E$322:$E$346, MATCH(1, ('WIP-FDN'!$B$322:$B$346='Master Sheet '!B560)*1, 0)), "")</f>
        <v>0</v>
      </c>
      <c r="Y560" s="81" t="str" cm="1">
        <f t="array" ref="Y560">IFERROR(IF(INDEX('WIP-FDN'!$G$322:$G$346, MATCH(1, ('WIP-FDN'!$B$322:$B$346=B560)*1, 0)) = "", "", INDEX('WIP-FDN'!$G$322:$G$346, MATCH(1, ('WIP-FDN'!$B$322:$B$346=B560)*1, 0))), "")</f>
        <v/>
      </c>
      <c r="Z560" s="81" t="str" cm="1">
        <f t="array" ref="Z560">IFERROR(IF(INDEX('WIP-FDN'!$J$322:$J$346, MATCH(1, ('WIP-FDN'!$B$322:$B$346=B560)*1, 0)) = "", "", INDEX('WIP-FDN'!$J$322:$J$346, MATCH(1, ('WIP-FDN'!$B$322:$B$346=B560)*1, 0))), "")</f>
        <v/>
      </c>
      <c r="AA560" s="29" t="str">
        <f t="array" ref="AA560">IF((AC560&lt;&gt;"")*(AD560=""), "WIP", IF((AC560&lt;&gt;"")*(AD560&lt;&gt;""), "Completed", ""))</f>
        <v/>
      </c>
      <c r="AB560" s="9" cm="1">
        <f t="array" ref="AB560">IFERROR(INDEX('WIP-FDN'!$N$322:$N$346, MATCH(1, ('WIP-FDN'!$B$322:$B$346='Master Sheet '!B560)*1, 0)), "")</f>
        <v>0</v>
      </c>
      <c r="AC560" s="81" t="str" cm="1">
        <f t="array" ref="AC560">IFERROR(IF(INDEX('WIP-FDN'!$L$322:$L$346, MATCH(1, ('WIP-FDN'!$B$322:$B$346=B560)*1, 0)) = "", "", INDEX('WIP-FDN'!$L$322:$L$346, MATCH(1, ('WIP-FDN'!$B$322:$B$346=B560)*1, 0))), "")</f>
        <v/>
      </c>
      <c r="AD560" s="81" t="str" cm="1">
        <f t="array" ref="AD560">IFERROR(IF(INDEX('WIP-FDN'!$M$322:$M$346, MATCH(1, ('WIP-FDN'!$B$322:$B$346=B560)*1, 0)) = "", "", INDEX('WIP-FDN'!$M$322:$M$346, MATCH(1, ('WIP-FDN'!$B$322:$B$346=B560)*1, 0))), "")</f>
        <v/>
      </c>
      <c r="AE560" s="9"/>
      <c r="AF560" s="9"/>
      <c r="AG560" s="81"/>
      <c r="AH560" s="81"/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350" t="str">
        <f t="shared" si="33"/>
        <v>D(45-60)+09</v>
      </c>
      <c r="BE560" s="334"/>
      <c r="BF560" s="334"/>
      <c r="BG560" s="334"/>
      <c r="BI560" s="9">
        <f>IFERROR(INDEX('WIP-FDN'!$D$322:$D$344,MATCH(B560, 'WIP-FDN'!$B$322:$B$344,0)),"")</f>
        <v>0</v>
      </c>
      <c r="BJ560" s="84" t="str">
        <v/>
      </c>
      <c r="BK560" s="84" t="str">
        <v/>
      </c>
    </row>
    <row r="561" spans="1:63" s="12" customFormat="1" ht="17.5" x14ac:dyDescent="0.35">
      <c r="A561" s="347">
        <f t="shared" si="34"/>
        <v>22</v>
      </c>
      <c r="B561" s="30" t="s">
        <v>658</v>
      </c>
      <c r="C561" s="30" t="s">
        <v>939</v>
      </c>
      <c r="D561" s="56" t="s">
        <v>818</v>
      </c>
      <c r="E561" s="97">
        <v>346.2</v>
      </c>
      <c r="F561" s="97">
        <v>346.2</v>
      </c>
      <c r="G561" s="26">
        <f>IFERROR(INDEX('WIP-FDN'!$D$322:$D$344,MATCH(B561, 'WIP-FDN'!$B$322:$B$344,0)),"")</f>
        <v>0</v>
      </c>
      <c r="H561" s="30"/>
      <c r="I561" s="348"/>
      <c r="J561" s="30"/>
      <c r="K561" s="30"/>
      <c r="L561" s="30"/>
      <c r="M561" s="26" t="s">
        <v>53</v>
      </c>
      <c r="N561" s="27" t="s">
        <v>172</v>
      </c>
      <c r="O561" s="94" t="s">
        <v>1109</v>
      </c>
      <c r="P561" s="26" t="s">
        <v>53</v>
      </c>
      <c r="Q561" s="27" t="s">
        <v>172</v>
      </c>
      <c r="R561" s="94" t="s">
        <v>1109</v>
      </c>
      <c r="S561" s="26" t="s">
        <v>53</v>
      </c>
      <c r="T561" s="27" t="s">
        <v>172</v>
      </c>
      <c r="U561" s="94">
        <v>46028</v>
      </c>
      <c r="V561" s="325" cm="1">
        <f t="array" ref="V561">INDEX('WIP-FDN'!$I$322:$I$346, MATCH(1, ('WIP-FDN'!$B$322:$B$346=B561)*1, 0))</f>
        <v>0</v>
      </c>
      <c r="W561" s="29" t="str">
        <f t="array" ref="W561">IF((Y561&lt;&gt;"")*(Z561=""), "WIP", IF((Y561&lt;&gt;"")*(Z561&lt;&gt;""), "Completed", ""))</f>
        <v/>
      </c>
      <c r="X561" s="9" cm="1">
        <f t="array" ref="X561">IFERROR(INDEX('WIP-FDN'!$E$322:$E$346, MATCH(1, ('WIP-FDN'!$B$322:$B$346='Master Sheet '!B561)*1, 0)), "")</f>
        <v>0</v>
      </c>
      <c r="Y561" s="81" t="str" cm="1">
        <f t="array" ref="Y561">IFERROR(IF(INDEX('WIP-FDN'!$G$322:$G$346, MATCH(1, ('WIP-FDN'!$B$322:$B$346=B561)*1, 0)) = "", "", INDEX('WIP-FDN'!$G$322:$G$346, MATCH(1, ('WIP-FDN'!$B$322:$B$346=B561)*1, 0))), "")</f>
        <v/>
      </c>
      <c r="Z561" s="81" t="str" cm="1">
        <f t="array" ref="Z561">IFERROR(IF(INDEX('WIP-FDN'!$J$322:$J$346, MATCH(1, ('WIP-FDN'!$B$322:$B$346=B561)*1, 0)) = "", "", INDEX('WIP-FDN'!$J$322:$J$346, MATCH(1, ('WIP-FDN'!$B$322:$B$346=B561)*1, 0))), "")</f>
        <v/>
      </c>
      <c r="AA561" s="29" t="str">
        <f t="array" ref="AA561">IF((AC561&lt;&gt;"")*(AD561=""), "WIP", IF((AC561&lt;&gt;"")*(AD561&lt;&gt;""), "Completed", ""))</f>
        <v/>
      </c>
      <c r="AB561" s="9" cm="1">
        <f t="array" ref="AB561">IFERROR(INDEX('WIP-FDN'!$N$322:$N$346, MATCH(1, ('WIP-FDN'!$B$322:$B$346='Master Sheet '!B561)*1, 0)), "")</f>
        <v>0</v>
      </c>
      <c r="AC561" s="81" t="str" cm="1">
        <f t="array" ref="AC561">IFERROR(IF(INDEX('WIP-FDN'!$L$322:$L$346, MATCH(1, ('WIP-FDN'!$B$322:$B$346=B561)*1, 0)) = "", "", INDEX('WIP-FDN'!$L$322:$L$346, MATCH(1, ('WIP-FDN'!$B$322:$B$346=B561)*1, 0))), "")</f>
        <v/>
      </c>
      <c r="AD561" s="81" t="str" cm="1">
        <f t="array" ref="AD561">IFERROR(IF(INDEX('WIP-FDN'!$M$322:$M$346, MATCH(1, ('WIP-FDN'!$B$322:$B$346=B561)*1, 0)) = "", "", INDEX('WIP-FDN'!$M$322:$M$346, MATCH(1, ('WIP-FDN'!$B$322:$B$346=B561)*1, 0))), "")</f>
        <v/>
      </c>
      <c r="AE561" s="9"/>
      <c r="AF561" s="9"/>
      <c r="AG561" s="81"/>
      <c r="AH561" s="81"/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350" t="str">
        <f t="shared" si="33"/>
        <v>D(45-60)+09</v>
      </c>
      <c r="BE561" s="334"/>
      <c r="BF561" s="334"/>
      <c r="BG561" s="334"/>
      <c r="BI561" s="9">
        <f>IFERROR(INDEX('WIP-FDN'!$D$322:$D$344,MATCH(B561, 'WIP-FDN'!$B$322:$B$344,0)),"")</f>
        <v>0</v>
      </c>
      <c r="BJ561" s="84" t="str">
        <v/>
      </c>
      <c r="BK561" s="84" t="str">
        <v/>
      </c>
    </row>
    <row r="562" spans="1:63" s="12" customFormat="1" ht="17.5" x14ac:dyDescent="0.35">
      <c r="A562" s="347">
        <f t="shared" si="34"/>
        <v>23</v>
      </c>
      <c r="B562" s="30" t="s">
        <v>857</v>
      </c>
      <c r="C562" s="30" t="s">
        <v>820</v>
      </c>
      <c r="D562" s="56" t="s">
        <v>1448</v>
      </c>
      <c r="E562" s="97"/>
      <c r="F562" s="97"/>
      <c r="G562" s="26">
        <f>IFERROR(INDEX('WIP-FDN'!$D$322:$D$344,MATCH(B562, 'WIP-FDN'!$B$322:$B$344,0)),"")</f>
        <v>0</v>
      </c>
      <c r="H562" s="30"/>
      <c r="I562" s="348"/>
      <c r="J562" s="30"/>
      <c r="K562" s="30"/>
      <c r="L562" s="30"/>
      <c r="M562" s="26" t="s">
        <v>53</v>
      </c>
      <c r="N562" s="27" t="s">
        <v>172</v>
      </c>
      <c r="O562" s="94" t="s">
        <v>1109</v>
      </c>
      <c r="P562" s="26" t="s">
        <v>53</v>
      </c>
      <c r="Q562" s="27" t="s">
        <v>172</v>
      </c>
      <c r="R562" s="94" t="s">
        <v>1109</v>
      </c>
      <c r="S562" s="26" t="s">
        <v>53</v>
      </c>
      <c r="T562" s="27" t="s">
        <v>1110</v>
      </c>
      <c r="U562" s="94">
        <v>46028</v>
      </c>
      <c r="V562" s="325" cm="1">
        <f t="array" ref="V562">INDEX('WIP-FDN'!$I$322:$I$346, MATCH(1, ('WIP-FDN'!$B$322:$B$346=B562)*1, 0))</f>
        <v>0</v>
      </c>
      <c r="W562" s="29" t="str">
        <f t="array" ref="W562">IF((Y562&lt;&gt;"")*(Z562=""), "WIP", IF((Y562&lt;&gt;"")*(Z562&lt;&gt;""), "Completed", ""))</f>
        <v/>
      </c>
      <c r="X562" s="9" cm="1">
        <f t="array" ref="X562">IFERROR(INDEX('WIP-FDN'!$E$322:$E$346, MATCH(1, ('WIP-FDN'!$B$322:$B$346='Master Sheet '!B562)*1, 0)), "")</f>
        <v>0</v>
      </c>
      <c r="Y562" s="81" t="str" cm="1">
        <f t="array" ref="Y562">IFERROR(IF(INDEX('WIP-FDN'!$G$322:$G$346, MATCH(1, ('WIP-FDN'!$B$322:$B$346=B562)*1, 0)) = "", "", INDEX('WIP-FDN'!$G$322:$G$346, MATCH(1, ('WIP-FDN'!$B$322:$B$346=B562)*1, 0))), "")</f>
        <v/>
      </c>
      <c r="Z562" s="81" t="str" cm="1">
        <f t="array" ref="Z562">IFERROR(IF(INDEX('WIP-FDN'!$J$322:$J$346, MATCH(1, ('WIP-FDN'!$B$322:$B$346=B562)*1, 0)) = "", "", INDEX('WIP-FDN'!$J$322:$J$346, MATCH(1, ('WIP-FDN'!$B$322:$B$346=B562)*1, 0))), "")</f>
        <v/>
      </c>
      <c r="AA562" s="29" t="str">
        <f t="array" ref="AA562">IF((AC562&lt;&gt;"")*(AD562=""), "WIP", IF((AC562&lt;&gt;"")*(AD562&lt;&gt;""), "Completed", ""))</f>
        <v/>
      </c>
      <c r="AB562" s="9" cm="1">
        <f t="array" ref="AB562">IFERROR(INDEX('WIP-FDN'!$N$322:$N$346, MATCH(1, ('WIP-FDN'!$B$322:$B$346='Master Sheet '!B562)*1, 0)), "")</f>
        <v>0</v>
      </c>
      <c r="AC562" s="81" t="str" cm="1">
        <f t="array" ref="AC562">IFERROR(IF(INDEX('WIP-FDN'!$L$322:$L$346, MATCH(1, ('WIP-FDN'!$B$322:$B$346=B562)*1, 0)) = "", "", INDEX('WIP-FDN'!$L$322:$L$346, MATCH(1, ('WIP-FDN'!$B$322:$B$346=B562)*1, 0))), "")</f>
        <v/>
      </c>
      <c r="AD562" s="81" t="str" cm="1">
        <f t="array" ref="AD562">IFERROR(IF(INDEX('WIP-FDN'!$M$322:$M$346, MATCH(1, ('WIP-FDN'!$B$322:$B$346=B562)*1, 0)) = "", "", INDEX('WIP-FDN'!$M$322:$M$346, MATCH(1, ('WIP-FDN'!$B$322:$B$346=B562)*1, 0))), "")</f>
        <v/>
      </c>
      <c r="AE562" s="9"/>
      <c r="AF562" s="9"/>
      <c r="AG562" s="81"/>
      <c r="AH562" s="81"/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350" t="str">
        <f t="shared" si="33"/>
        <v>D(45-60)+00</v>
      </c>
      <c r="BE562" s="334"/>
      <c r="BF562" s="334"/>
      <c r="BG562" s="334"/>
      <c r="BI562" s="9">
        <f>IFERROR(INDEX('WIP-FDN'!$D$322:$D$344,MATCH(B562, 'WIP-FDN'!$B$322:$B$344,0)),"")</f>
        <v>0</v>
      </c>
      <c r="BJ562" s="84" t="str">
        <v/>
      </c>
      <c r="BK562" s="84" t="str">
        <v/>
      </c>
    </row>
    <row r="563" spans="1:63" s="8" customFormat="1" ht="18" x14ac:dyDescent="0.4">
      <c r="A563" s="11"/>
      <c r="B563" s="13"/>
      <c r="C563" s="14"/>
      <c r="D563" s="10"/>
      <c r="E563" s="45">
        <f>SUM(E539:E562)/1000</f>
        <v>8.013399999999999</v>
      </c>
      <c r="F563" s="45">
        <f>SUM(F539:F562)/1000</f>
        <v>8.013399999999999</v>
      </c>
      <c r="G563" s="47"/>
      <c r="H563" s="47"/>
      <c r="I563" s="47"/>
      <c r="J563" s="45">
        <f>SUM(J539:J562)/1000</f>
        <v>0</v>
      </c>
      <c r="K563" s="45"/>
      <c r="L563" s="45"/>
      <c r="M563" s="45"/>
      <c r="N563" s="7"/>
      <c r="O563" s="7"/>
      <c r="P563" s="27"/>
      <c r="Q563" s="7"/>
      <c r="R563" s="7"/>
      <c r="S563" s="7"/>
      <c r="T563" s="7"/>
      <c r="U563" s="7"/>
      <c r="V563" s="7"/>
      <c r="W563" s="11"/>
      <c r="X563" s="7"/>
      <c r="Y563" s="11"/>
      <c r="Z563" s="11"/>
      <c r="AA563" s="11"/>
      <c r="AB563" s="11"/>
      <c r="AC563" s="230"/>
      <c r="AD563" s="230"/>
      <c r="AE563" s="7"/>
      <c r="AF563" s="11"/>
      <c r="AG563" s="11"/>
      <c r="AH563" s="11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15"/>
      <c r="BI563" s="550"/>
    </row>
    <row r="564" spans="1:63" ht="30" customHeight="1" x14ac:dyDescent="0.3">
      <c r="H564" s="88"/>
      <c r="I564" s="352"/>
      <c r="J564" s="86"/>
      <c r="K564" s="87"/>
      <c r="L564" s="86"/>
      <c r="M564" s="87"/>
      <c r="N564" s="86"/>
      <c r="O564" s="87"/>
      <c r="P564" s="86"/>
      <c r="Q564" s="87"/>
      <c r="R564" s="86"/>
      <c r="S564" s="87"/>
      <c r="T564" s="86"/>
      <c r="U564" s="87"/>
      <c r="V564" s="86"/>
      <c r="W564" s="87"/>
      <c r="X564" s="86"/>
      <c r="Y564" s="87"/>
      <c r="Z564" s="86"/>
      <c r="AA564" s="87"/>
      <c r="AB564" s="86"/>
      <c r="AC564" s="88"/>
      <c r="AD564" s="88"/>
      <c r="AE564" s="87"/>
      <c r="AF564" s="86"/>
      <c r="AG564" s="87"/>
    </row>
    <row r="565" spans="1:63" ht="30" customHeight="1" x14ac:dyDescent="0.3">
      <c r="H565" s="88"/>
      <c r="I565" s="352"/>
      <c r="J565" s="625" t="s">
        <v>17</v>
      </c>
      <c r="K565" s="625"/>
      <c r="L565" s="616" t="s">
        <v>150</v>
      </c>
      <c r="M565" s="616"/>
      <c r="N565" s="616" t="s">
        <v>30</v>
      </c>
      <c r="O565" s="616"/>
      <c r="P565" s="616" t="s">
        <v>14</v>
      </c>
      <c r="Q565" s="616"/>
      <c r="R565" s="616" t="s">
        <v>712</v>
      </c>
      <c r="S565" s="616"/>
      <c r="T565" s="620" t="s">
        <v>713</v>
      </c>
      <c r="U565" s="622"/>
      <c r="V565" s="616" t="s">
        <v>1477</v>
      </c>
      <c r="W565" s="616"/>
      <c r="X565" s="616" t="s">
        <v>21</v>
      </c>
      <c r="Y565" s="616"/>
      <c r="Z565" s="616" t="s">
        <v>22</v>
      </c>
      <c r="AA565" s="616"/>
      <c r="AB565" s="616" t="s">
        <v>54</v>
      </c>
      <c r="AC565" s="616"/>
      <c r="AD565" s="616" t="s">
        <v>24</v>
      </c>
      <c r="AE565" s="616"/>
      <c r="AF565" s="616" t="s">
        <v>200</v>
      </c>
      <c r="AG565" s="616"/>
      <c r="AH565" s="616" t="s">
        <v>201</v>
      </c>
      <c r="AI565" s="616"/>
      <c r="AJ565" s="616" t="s">
        <v>26</v>
      </c>
      <c r="AK565" s="616"/>
      <c r="AL565" s="18"/>
      <c r="BD565" s="19"/>
      <c r="BH565" s="18"/>
    </row>
    <row r="566" spans="1:63" ht="30" customHeight="1" x14ac:dyDescent="0.3">
      <c r="H566" s="88"/>
      <c r="I566" s="352"/>
      <c r="J566" s="82" t="s">
        <v>194</v>
      </c>
      <c r="K566" s="83">
        <f>+F525-K567</f>
        <v>0</v>
      </c>
      <c r="L566" s="82" t="s">
        <v>194</v>
      </c>
      <c r="M566" s="83">
        <f>+F522-M567</f>
        <v>8.013399999999999</v>
      </c>
      <c r="N566" s="82" t="s">
        <v>194</v>
      </c>
      <c r="O566" s="83">
        <f>+F523-O567</f>
        <v>8.013399999999999</v>
      </c>
      <c r="P566" s="82" t="s">
        <v>194</v>
      </c>
      <c r="Q566" s="83">
        <f>+F524-Q567</f>
        <v>8.013399999999999</v>
      </c>
      <c r="R566" s="82" t="s">
        <v>194</v>
      </c>
      <c r="S566" s="83">
        <f>+F526-S567</f>
        <v>0</v>
      </c>
      <c r="T566" s="82" t="s">
        <v>194</v>
      </c>
      <c r="U566" s="83">
        <f>+F527-U567</f>
        <v>6</v>
      </c>
      <c r="V566" s="82" t="s">
        <v>194</v>
      </c>
      <c r="W566" s="83">
        <f>+F528-W567</f>
        <v>5</v>
      </c>
      <c r="X566" s="82" t="s">
        <v>194</v>
      </c>
      <c r="Y566" s="83">
        <f>F529-Y567</f>
        <v>0</v>
      </c>
      <c r="Z566" s="82" t="s">
        <v>194</v>
      </c>
      <c r="AA566" s="83">
        <f>F530-AA567</f>
        <v>0</v>
      </c>
      <c r="AB566" s="82" t="s">
        <v>194</v>
      </c>
      <c r="AC566" s="83">
        <f>F531-AC567</f>
        <v>0</v>
      </c>
      <c r="AD566" s="82" t="s">
        <v>194</v>
      </c>
      <c r="AE566" s="83">
        <f>F532-AE567</f>
        <v>0</v>
      </c>
      <c r="AF566" s="82" t="s">
        <v>194</v>
      </c>
      <c r="AG566" s="217"/>
      <c r="AH566" s="217" t="s">
        <v>194</v>
      </c>
      <c r="AI566" s="83"/>
      <c r="AJ566" s="82" t="s">
        <v>194</v>
      </c>
      <c r="AK566" s="83"/>
      <c r="AL566" s="18"/>
      <c r="BD566" s="19"/>
      <c r="BH566" s="18"/>
    </row>
    <row r="567" spans="1:63" ht="30" customHeight="1" x14ac:dyDescent="0.3">
      <c r="H567" s="88"/>
      <c r="I567" s="352"/>
      <c r="J567" s="82" t="s">
        <v>188</v>
      </c>
      <c r="K567" s="83"/>
      <c r="L567" s="82" t="s">
        <v>188</v>
      </c>
      <c r="M567" s="83" cm="1">
        <f t="array" ref="M567">SUMPRODUCT((M539:M562=F517) * ISNUMBER(MATCH(O539:O562, J576:J606, 0)) * F539:F562) / 1000</f>
        <v>0</v>
      </c>
      <c r="N567" s="82" t="s">
        <v>188</v>
      </c>
      <c r="O567" s="83" cm="1">
        <f t="array" ref="O567">SUMPRODUCT((P539:P562=F517)*ISNUMBER(MATCH(R539:R562,J576:J606,0))*E539:E562)/1000</f>
        <v>0</v>
      </c>
      <c r="P567" s="82" t="s">
        <v>188</v>
      </c>
      <c r="Q567" s="83" cm="1">
        <f t="array" ref="Q567">SUMPRODUCT((S539:S562=F517)*ISNUMBER(MATCH(U539:U562,J576:J606,0))*E539:E562)/1000</f>
        <v>0</v>
      </c>
      <c r="R567" s="82" t="s">
        <v>188</v>
      </c>
      <c r="S567" s="83" cm="1">
        <f t="array" ref="S567">SUM(COUNTIF(Z539:Z563, J576:J606))-W567</f>
        <v>0</v>
      </c>
      <c r="T567" s="82" t="s">
        <v>188</v>
      </c>
      <c r="U567" s="83" cm="1">
        <f t="array" ref="U567">SUM(COUNTIFS(BJ539:BJ562, J576:J606))</f>
        <v>0</v>
      </c>
      <c r="V567" s="82" t="s">
        <v>188</v>
      </c>
      <c r="W567" s="83" cm="1">
        <f t="array" ref="W567">SUM(COUNTIF(BK539:BK562, J576:J606))</f>
        <v>0</v>
      </c>
      <c r="X567" s="82" t="s">
        <v>188</v>
      </c>
      <c r="Y567" s="83" cm="1">
        <f t="array" ref="Y567">SUM(COUNTIF(AD539:AD562, J576:J606))</f>
        <v>0</v>
      </c>
      <c r="Z567" s="82" t="s">
        <v>188</v>
      </c>
      <c r="AA567" s="83" cm="1">
        <f t="array" ref="AA567">SUM(COUNTIF(AH539:AH562, J576:J606))</f>
        <v>0</v>
      </c>
      <c r="AB567" s="82" t="s">
        <v>188</v>
      </c>
      <c r="AC567" s="83" cm="1">
        <f t="array" ref="AC567">SUM(COUNTIF(AL539:AL562, J628:J658))</f>
        <v>0</v>
      </c>
      <c r="AD567" s="82" t="s">
        <v>188</v>
      </c>
      <c r="AE567" s="83" cm="1">
        <f t="array" ref="AE567">SUM(COUNTIF(AP539:AP562, J576:J606))</f>
        <v>0</v>
      </c>
      <c r="AF567" s="82" t="s">
        <v>188</v>
      </c>
      <c r="AG567" s="217"/>
      <c r="AH567" s="217" t="s">
        <v>188</v>
      </c>
      <c r="AI567" s="83"/>
      <c r="AJ567" s="82" t="s">
        <v>188</v>
      </c>
      <c r="AK567" s="83"/>
      <c r="AL567" s="18"/>
      <c r="BD567" s="19"/>
      <c r="BH567" s="18"/>
    </row>
    <row r="568" spans="1:63" ht="30" customHeight="1" x14ac:dyDescent="0.3">
      <c r="H568" s="88"/>
      <c r="I568" s="352"/>
      <c r="J568" s="82" t="s">
        <v>197</v>
      </c>
      <c r="K568" s="83"/>
      <c r="L568" s="82" t="s">
        <v>197</v>
      </c>
      <c r="M568" s="83" cm="1">
        <f t="array" ref="M568">SUMPRODUCT((M539:M562=F517) * ISNUMBER(MATCH(O539:O562, J576:J582, 0)) * F539:F562) / 1000</f>
        <v>0</v>
      </c>
      <c r="N568" s="82" t="s">
        <v>197</v>
      </c>
      <c r="O568" s="83" cm="1">
        <f t="array" ref="O568">SUMPRODUCT((P539:P562=F517)*ISNUMBER(MATCH(R539:R562,J576:J582,0))*E539:E562)/1000</f>
        <v>0</v>
      </c>
      <c r="P568" s="82" t="s">
        <v>197</v>
      </c>
      <c r="Q568" s="83" cm="1">
        <f t="array" ref="Q568">SUMPRODUCT((S539:S562=F517)*ISNUMBER(MATCH(U539:U562,J576:J582,0))*E539:E562)/1000</f>
        <v>0</v>
      </c>
      <c r="R568" s="82" t="s">
        <v>197</v>
      </c>
      <c r="S568" s="83" cm="1">
        <f t="array" ref="S568">SUM(COUNTIF(Z539:Z563, J576:J582))-W568</f>
        <v>0</v>
      </c>
      <c r="T568" s="82" t="s">
        <v>197</v>
      </c>
      <c r="U568" s="83" cm="1">
        <f t="array" ref="U568">SUM(COUNTIFS(BJ539:BJ562, J576:J582))</f>
        <v>0</v>
      </c>
      <c r="V568" s="82" t="s">
        <v>197</v>
      </c>
      <c r="W568" s="83" cm="1">
        <f t="array" ref="W568">SUM(COUNTIF(BK539:BK562, J576:J582))</f>
        <v>0</v>
      </c>
      <c r="X568" s="82" t="s">
        <v>197</v>
      </c>
      <c r="Y568" s="83" cm="1">
        <f t="array" ref="Y568">SUM(COUNTIF(AD539:AD562, J576:J582))</f>
        <v>0</v>
      </c>
      <c r="Z568" s="82" t="s">
        <v>197</v>
      </c>
      <c r="AA568" s="83" cm="1">
        <f t="array" ref="AA568">SUM(COUNTIF(AH539:AH562, J576:J582))</f>
        <v>0</v>
      </c>
      <c r="AB568" s="82" t="s">
        <v>197</v>
      </c>
      <c r="AC568" s="83" cm="1">
        <f t="array" ref="AC568">SUM(COUNTIF(AL539:AL562, J628:J634))</f>
        <v>0</v>
      </c>
      <c r="AD568" s="82" t="s">
        <v>197</v>
      </c>
      <c r="AE568" s="83" cm="1">
        <f t="array" ref="AE568">SUM(COUNTIF(AP539:AP562, J576:J582))</f>
        <v>0</v>
      </c>
      <c r="AF568" s="82" t="s">
        <v>197</v>
      </c>
      <c r="AG568" s="217"/>
      <c r="AH568" s="217" t="s">
        <v>197</v>
      </c>
      <c r="AI568" s="83"/>
      <c r="AJ568" s="82" t="s">
        <v>197</v>
      </c>
      <c r="AK568" s="83"/>
      <c r="AL568" s="18"/>
      <c r="BD568" s="19"/>
      <c r="BH568" s="18"/>
    </row>
    <row r="569" spans="1:63" ht="30" customHeight="1" x14ac:dyDescent="0.3">
      <c r="H569" s="88"/>
      <c r="I569" s="352"/>
      <c r="J569" s="82" t="s">
        <v>196</v>
      </c>
      <c r="K569" s="83"/>
      <c r="L569" s="82" t="s">
        <v>196</v>
      </c>
      <c r="M569" s="83" cm="1">
        <f t="array" ref="M569">SUMPRODUCT((M539:M562=F517) * ISNUMBER(MATCH(O539:O562, J583:J590, 0)) * F539:F562) / 1000</f>
        <v>0</v>
      </c>
      <c r="N569" s="82" t="s">
        <v>196</v>
      </c>
      <c r="O569" s="83" cm="1">
        <f t="array" ref="O569">SUMPRODUCT((P539:P562=F517)*ISNUMBER(MATCH(R539:R562,J583:J590,0))*E539:E562)/1000</f>
        <v>0</v>
      </c>
      <c r="P569" s="82" t="s">
        <v>196</v>
      </c>
      <c r="Q569" s="83" cm="1">
        <f t="array" ref="Q569">SUMPRODUCT((S539:S562=F517)*ISNUMBER(MATCH(U539:U562,J583:J590,0))*E539:E562)/1000</f>
        <v>0</v>
      </c>
      <c r="R569" s="82" t="s">
        <v>196</v>
      </c>
      <c r="S569" s="83" cm="1">
        <f t="array" ref="S569">SUM(COUNTIF(Z539:Z563, J583:J590))-W569</f>
        <v>0</v>
      </c>
      <c r="T569" s="82" t="s">
        <v>196</v>
      </c>
      <c r="U569" s="83" cm="1">
        <f t="array" ref="U569">SUM(COUNTIFS(BJ539:BJ562, J583:J590))</f>
        <v>0</v>
      </c>
      <c r="V569" s="82" t="s">
        <v>196</v>
      </c>
      <c r="W569" s="83" cm="1">
        <f t="array" ref="W569">SUM(COUNTIF(BK539:BK562, J583:J590))</f>
        <v>0</v>
      </c>
      <c r="X569" s="82" t="s">
        <v>196</v>
      </c>
      <c r="Y569" s="83" cm="1">
        <f t="array" ref="Y569">SUM(COUNTIF(AD539:AD562, J583:J590))</f>
        <v>0</v>
      </c>
      <c r="Z569" s="82" t="s">
        <v>196</v>
      </c>
      <c r="AA569" s="83" cm="1">
        <f t="array" ref="AA569">SUM(COUNTIF(AH539:AH562, J583:J590))</f>
        <v>0</v>
      </c>
      <c r="AB569" s="82" t="s">
        <v>196</v>
      </c>
      <c r="AC569" s="83" cm="1">
        <f t="array" ref="AC569">SUM(COUNTIF(AL539:AL562, J635:J642))</f>
        <v>0</v>
      </c>
      <c r="AD569" s="82" t="s">
        <v>196</v>
      </c>
      <c r="AE569" s="83" cm="1">
        <f t="array" ref="AE569">SUM(COUNTIF(AP539:AP562, J583:J590))</f>
        <v>0</v>
      </c>
      <c r="AF569" s="82" t="s">
        <v>196</v>
      </c>
      <c r="AG569" s="217"/>
      <c r="AH569" s="217" t="s">
        <v>196</v>
      </c>
      <c r="AI569" s="83"/>
      <c r="AJ569" s="82" t="s">
        <v>196</v>
      </c>
      <c r="AK569" s="83"/>
      <c r="AL569" s="18"/>
      <c r="BD569" s="19"/>
      <c r="BH569" s="18"/>
    </row>
    <row r="570" spans="1:63" ht="30" customHeight="1" x14ac:dyDescent="0.3">
      <c r="H570" s="88"/>
      <c r="I570" s="352"/>
      <c r="J570" s="82" t="s">
        <v>198</v>
      </c>
      <c r="K570" s="83"/>
      <c r="L570" s="82" t="s">
        <v>198</v>
      </c>
      <c r="M570" s="83" cm="1">
        <f t="array" ref="M570">SUMPRODUCT((M539:M562=F517) * ISNUMBER(MATCH(O539:O562, J591:J598, 0)) * F539:F562) / 1000</f>
        <v>0</v>
      </c>
      <c r="N570" s="82" t="s">
        <v>198</v>
      </c>
      <c r="O570" s="83" cm="1">
        <f t="array" ref="O570">SUMPRODUCT((P539:P562=F517)*ISNUMBER(MATCH(R539:R562,J591:J598,0))*E539:E562)/1000</f>
        <v>0</v>
      </c>
      <c r="P570" s="82" t="s">
        <v>198</v>
      </c>
      <c r="Q570" s="83" cm="1">
        <f t="array" ref="Q570">SUMPRODUCT((S539:S562=F517)*ISNUMBER(MATCH(U539:U562,J591:J598,0))*E539:E562)/1000</f>
        <v>0</v>
      </c>
      <c r="R570" s="82" t="s">
        <v>198</v>
      </c>
      <c r="S570" s="83" cm="1">
        <f t="array" ref="S570">SUM(COUNTIF(Z539:Z563, J591:J598))-W570</f>
        <v>0</v>
      </c>
      <c r="T570" s="82" t="s">
        <v>198</v>
      </c>
      <c r="U570" s="83" cm="1">
        <f t="array" ref="U570">SUM(COUNTIFS(BJ539:BJ562, J591:J598))</f>
        <v>0</v>
      </c>
      <c r="V570" s="82" t="s">
        <v>198</v>
      </c>
      <c r="W570" s="83" cm="1">
        <f t="array" ref="W570">SUM(COUNTIF(BK539:BK562, J591:J598))</f>
        <v>0</v>
      </c>
      <c r="X570" s="82" t="s">
        <v>198</v>
      </c>
      <c r="Y570" s="83" cm="1">
        <f t="array" ref="Y570">SUM(COUNTIF(AD539:AD562, J591:J598))</f>
        <v>0</v>
      </c>
      <c r="Z570" s="82" t="s">
        <v>198</v>
      </c>
      <c r="AA570" s="83" cm="1">
        <f t="array" ref="AA570">SUM(COUNTIF(AH539:AH562, J591:J598))</f>
        <v>0</v>
      </c>
      <c r="AB570" s="82" t="s">
        <v>198</v>
      </c>
      <c r="AC570" s="83" cm="1">
        <f t="array" ref="AC570">SUM(COUNTIF(AL539:AL562, J643:J650))</f>
        <v>0</v>
      </c>
      <c r="AD570" s="82" t="s">
        <v>198</v>
      </c>
      <c r="AE570" s="83" cm="1">
        <f t="array" ref="AE570">SUM(COUNTIF(AP539:AP562, J591:J598))</f>
        <v>0</v>
      </c>
      <c r="AF570" s="82" t="s">
        <v>198</v>
      </c>
      <c r="AG570" s="217"/>
      <c r="AH570" s="217" t="s">
        <v>198</v>
      </c>
      <c r="AI570" s="83"/>
      <c r="AJ570" s="82" t="s">
        <v>198</v>
      </c>
      <c r="AK570" s="83"/>
      <c r="AL570" s="18"/>
      <c r="BD570" s="19"/>
      <c r="BH570" s="18"/>
    </row>
    <row r="571" spans="1:63" ht="30" customHeight="1" x14ac:dyDescent="0.3">
      <c r="H571" s="88"/>
      <c r="I571" s="352"/>
      <c r="J571" s="82" t="s">
        <v>199</v>
      </c>
      <c r="K571" s="83"/>
      <c r="L571" s="82" t="s">
        <v>199</v>
      </c>
      <c r="M571" s="83" cm="1">
        <f t="array" ref="M571">SUMPRODUCT((M539:M562=F517) * ISNUMBER(MATCH(O539:O562, J599:J606, 0)) * F539:F562) / 1000</f>
        <v>0</v>
      </c>
      <c r="N571" s="82" t="s">
        <v>199</v>
      </c>
      <c r="O571" s="83" cm="1">
        <f t="array" ref="O571">SUMPRODUCT((P539:P562=F517)*ISNUMBER(MATCH(R539:R562,J599:J606,0))*E539:E562)/1000</f>
        <v>0</v>
      </c>
      <c r="P571" s="82" t="s">
        <v>199</v>
      </c>
      <c r="Q571" s="83" cm="1">
        <f t="array" ref="Q571">SUMPRODUCT((S539:S562=F517)*ISNUMBER(MATCH(U539:U562,J599:J606,0))*E539:E562)/1000</f>
        <v>0</v>
      </c>
      <c r="R571" s="82" t="s">
        <v>199</v>
      </c>
      <c r="S571" s="83" cm="1">
        <f t="array" ref="S571">SUM(COUNTIF(Z539:Z563, J599:J606))-W571</f>
        <v>0</v>
      </c>
      <c r="T571" s="82" t="s">
        <v>199</v>
      </c>
      <c r="U571" s="83" cm="1">
        <f t="array" ref="U571">SUM(COUNTIFS(BJ539:BJ562, J599:J606))</f>
        <v>0</v>
      </c>
      <c r="V571" s="82" t="s">
        <v>199</v>
      </c>
      <c r="W571" s="83" cm="1">
        <f t="array" ref="W571">SUM(COUNTIF(BK539:BK562, J599:J606))</f>
        <v>0</v>
      </c>
      <c r="X571" s="82" t="s">
        <v>199</v>
      </c>
      <c r="Y571" s="83" cm="1">
        <f t="array" ref="Y571">SUM(COUNTIF(AD539:AD562, J599:J606))</f>
        <v>0</v>
      </c>
      <c r="Z571" s="82" t="s">
        <v>199</v>
      </c>
      <c r="AA571" s="83" cm="1">
        <f t="array" ref="AA571">SUM(COUNTIF(AH539:AH562, J599:J606))</f>
        <v>0</v>
      </c>
      <c r="AB571" s="82" t="s">
        <v>199</v>
      </c>
      <c r="AC571" s="83" cm="1">
        <f t="array" ref="AC571">SUM(COUNTIF(AL539:AL562, J651:J658))</f>
        <v>0</v>
      </c>
      <c r="AD571" s="82" t="s">
        <v>199</v>
      </c>
      <c r="AE571" s="83" cm="1">
        <f t="array" ref="AE571">SUM(COUNTIF(AP539:AP562, J599:J606))</f>
        <v>0</v>
      </c>
      <c r="AF571" s="82" t="s">
        <v>199</v>
      </c>
      <c r="AG571" s="217"/>
      <c r="AH571" s="217" t="s">
        <v>199</v>
      </c>
      <c r="AI571" s="83"/>
      <c r="AJ571" s="82" t="s">
        <v>199</v>
      </c>
      <c r="AK571" s="83"/>
      <c r="AL571" s="18"/>
      <c r="BD571" s="19"/>
      <c r="BH571" s="18"/>
    </row>
    <row r="572" spans="1:63" ht="30" customHeight="1" x14ac:dyDescent="0.3">
      <c r="H572" s="88">
        <f>'DPR Sum.'!C5</f>
        <v>46146</v>
      </c>
      <c r="I572" s="352"/>
      <c r="J572" s="82" t="s">
        <v>202</v>
      </c>
      <c r="K572" s="83"/>
      <c r="L572" s="82" t="s">
        <v>202</v>
      </c>
      <c r="M572" s="83">
        <f>(+SUMIFS(F539:F562,M539:M562,F517,O539:O562,H572))/1000</f>
        <v>0</v>
      </c>
      <c r="N572" s="82" t="s">
        <v>202</v>
      </c>
      <c r="O572" s="83">
        <f>(+SUMIFS(E539:E562,P539:P562,F517,R539:R562,H572))/1000</f>
        <v>0</v>
      </c>
      <c r="P572" s="82" t="s">
        <v>202</v>
      </c>
      <c r="Q572" s="83">
        <f>(+SUMIFS(E539:E562,S539:S562,F112,U539:U562,H572))/1000</f>
        <v>0</v>
      </c>
      <c r="R572" s="82" t="s">
        <v>202</v>
      </c>
      <c r="S572" s="83">
        <f>+COUNTIFS(Z539:Z563,H572)-W572</f>
        <v>0</v>
      </c>
      <c r="T572" s="82" t="s">
        <v>202</v>
      </c>
      <c r="U572" s="83">
        <f>+COUNTIFS(BJ539:BJ562,H572)</f>
        <v>0</v>
      </c>
      <c r="V572" s="82" t="s">
        <v>202</v>
      </c>
      <c r="W572" s="83">
        <f>+COUNTIFS(BK539:BK562,H572)</f>
        <v>0</v>
      </c>
      <c r="X572" s="82" t="s">
        <v>202</v>
      </c>
      <c r="Y572" s="83">
        <f>+COUNTIFS(AD539:AD562,H572)</f>
        <v>0</v>
      </c>
      <c r="Z572" s="82" t="s">
        <v>202</v>
      </c>
      <c r="AA572" s="83">
        <f>+COUNTIFS(AH539:AH562,H572)</f>
        <v>0</v>
      </c>
      <c r="AB572" s="82" t="s">
        <v>202</v>
      </c>
      <c r="AC572" s="83">
        <f>+COUNTIFS(AL539:AL562,H572)</f>
        <v>0</v>
      </c>
      <c r="AD572" s="82" t="s">
        <v>202</v>
      </c>
      <c r="AE572" s="83">
        <f>+COUNTIFS(AP539:AP562,H572)</f>
        <v>0</v>
      </c>
      <c r="AF572" s="82" t="s">
        <v>202</v>
      </c>
      <c r="AG572" s="217"/>
      <c r="AH572" s="217" t="s">
        <v>202</v>
      </c>
      <c r="AI572" s="83"/>
      <c r="AJ572" s="82" t="s">
        <v>202</v>
      </c>
      <c r="AK572" s="83"/>
      <c r="AL572" s="18"/>
      <c r="BD572" s="19"/>
      <c r="BH572" s="18"/>
    </row>
    <row r="573" spans="1:63" ht="20" x14ac:dyDescent="0.3">
      <c r="I573" s="352"/>
      <c r="J573" s="86"/>
      <c r="K573" s="87"/>
      <c r="L573" s="86"/>
      <c r="M573" s="87"/>
      <c r="N573" s="86"/>
      <c r="O573" s="87"/>
      <c r="P573" s="86"/>
      <c r="Q573" s="87"/>
      <c r="R573" s="86"/>
      <c r="S573" s="87"/>
      <c r="T573" s="86"/>
      <c r="U573" s="87"/>
      <c r="V573" s="86"/>
      <c r="W573" s="87"/>
      <c r="X573" s="86"/>
      <c r="Y573" s="87"/>
      <c r="Z573" s="86"/>
      <c r="AA573" s="87"/>
      <c r="AB573" s="86"/>
      <c r="AC573" s="88"/>
      <c r="AD573" s="88"/>
      <c r="AE573" s="87"/>
      <c r="AF573" s="86"/>
      <c r="AG573" s="87"/>
    </row>
    <row r="574" spans="1:63" x14ac:dyDescent="0.3">
      <c r="I574" s="352"/>
    </row>
    <row r="575" spans="1:63" ht="20" x14ac:dyDescent="0.3">
      <c r="I575" s="352"/>
      <c r="J575" s="74">
        <v>2026</v>
      </c>
      <c r="K575" s="74">
        <v>5</v>
      </c>
      <c r="L575" s="74"/>
      <c r="W575" s="19"/>
    </row>
    <row r="576" spans="1:63" ht="23" x14ac:dyDescent="0.5">
      <c r="H576" s="75"/>
      <c r="I576" s="352"/>
      <c r="J576" s="73">
        <f>DATE(J575,K575,1)</f>
        <v>46143</v>
      </c>
      <c r="W576" s="19"/>
    </row>
    <row r="577" spans="8:23" ht="23" x14ac:dyDescent="0.5">
      <c r="H577" s="75"/>
      <c r="I577" s="352"/>
      <c r="J577" s="73">
        <f>DATE(J575,K575,2)</f>
        <v>46144</v>
      </c>
      <c r="W577" s="19"/>
    </row>
    <row r="578" spans="8:23" ht="23" x14ac:dyDescent="0.5">
      <c r="H578" s="75"/>
      <c r="I578" s="75"/>
      <c r="J578" s="73">
        <f>DATE(J575,K575,3)</f>
        <v>46145</v>
      </c>
      <c r="W578" s="19"/>
    </row>
    <row r="579" spans="8:23" ht="23" x14ac:dyDescent="0.5">
      <c r="H579" s="75"/>
      <c r="I579" s="75"/>
      <c r="J579" s="73">
        <f>DATE(J575,K575,4)</f>
        <v>46146</v>
      </c>
      <c r="W579" s="19"/>
    </row>
    <row r="580" spans="8:23" ht="23" x14ac:dyDescent="0.5">
      <c r="H580" s="75"/>
      <c r="I580" s="75"/>
      <c r="J580" s="73">
        <f>DATE(J575,K575,5)</f>
        <v>46147</v>
      </c>
      <c r="W580" s="19"/>
    </row>
    <row r="581" spans="8:23" ht="23" x14ac:dyDescent="0.5">
      <c r="H581" s="75"/>
      <c r="I581" s="75"/>
      <c r="J581" s="73">
        <f>DATE(J575,K575,6)</f>
        <v>46148</v>
      </c>
      <c r="W581" s="19"/>
    </row>
    <row r="582" spans="8:23" ht="23" x14ac:dyDescent="0.5">
      <c r="H582" s="75"/>
      <c r="I582" s="75"/>
      <c r="J582" s="73">
        <f>DATE(J575,K575,7)</f>
        <v>46149</v>
      </c>
      <c r="W582" s="19"/>
    </row>
    <row r="583" spans="8:23" ht="23" x14ac:dyDescent="0.5">
      <c r="H583" s="75"/>
      <c r="I583" s="75"/>
      <c r="J583" s="73">
        <f>DATE(J575,K575,8)</f>
        <v>46150</v>
      </c>
      <c r="W583" s="19"/>
    </row>
    <row r="584" spans="8:23" ht="23" x14ac:dyDescent="0.5">
      <c r="H584" s="75"/>
      <c r="I584" s="75"/>
      <c r="J584" s="73">
        <f>DATE(J575,K575,9)</f>
        <v>46151</v>
      </c>
      <c r="W584" s="19"/>
    </row>
    <row r="585" spans="8:23" ht="23" x14ac:dyDescent="0.5">
      <c r="H585" s="75"/>
      <c r="I585" s="75"/>
      <c r="J585" s="73">
        <f>DATE(J575,K575,10)</f>
        <v>46152</v>
      </c>
      <c r="W585" s="19"/>
    </row>
    <row r="586" spans="8:23" ht="23" x14ac:dyDescent="0.5">
      <c r="H586" s="75"/>
      <c r="I586" s="75"/>
      <c r="J586" s="73">
        <f>DATE(J575,K575,11)</f>
        <v>46153</v>
      </c>
      <c r="W586" s="19"/>
    </row>
    <row r="587" spans="8:23" ht="23" x14ac:dyDescent="0.5">
      <c r="H587" s="75"/>
      <c r="I587" s="75"/>
      <c r="J587" s="73">
        <f>DATE(J575,K575,12)</f>
        <v>46154</v>
      </c>
      <c r="W587" s="19"/>
    </row>
    <row r="588" spans="8:23" ht="23" x14ac:dyDescent="0.5">
      <c r="H588" s="75"/>
      <c r="I588" s="75"/>
      <c r="J588" s="73">
        <f>DATE(J575,K575,13)</f>
        <v>46155</v>
      </c>
      <c r="W588" s="19"/>
    </row>
    <row r="589" spans="8:23" ht="23" x14ac:dyDescent="0.5">
      <c r="H589" s="75"/>
      <c r="I589" s="75"/>
      <c r="J589" s="73">
        <f>DATE(J575,K575,14)</f>
        <v>46156</v>
      </c>
      <c r="W589" s="19"/>
    </row>
    <row r="590" spans="8:23" ht="23" x14ac:dyDescent="0.5">
      <c r="H590" s="75"/>
      <c r="I590" s="75"/>
      <c r="J590" s="73">
        <f>DATE(J575,K575,15)</f>
        <v>46157</v>
      </c>
      <c r="W590" s="19"/>
    </row>
    <row r="591" spans="8:23" ht="23" x14ac:dyDescent="0.5">
      <c r="H591" s="75"/>
      <c r="I591" s="75"/>
      <c r="J591" s="73">
        <f>DATE(J575,K575,16)</f>
        <v>46158</v>
      </c>
      <c r="W591" s="19"/>
    </row>
    <row r="592" spans="8:23" ht="23" x14ac:dyDescent="0.5">
      <c r="H592" s="75"/>
      <c r="I592" s="75"/>
      <c r="J592" s="73">
        <f>DATE(J575,K575,17)</f>
        <v>46159</v>
      </c>
      <c r="W592" s="19"/>
    </row>
    <row r="593" spans="8:23" ht="23" x14ac:dyDescent="0.5">
      <c r="H593" s="75"/>
      <c r="I593" s="75"/>
      <c r="J593" s="73">
        <f>DATE(J575,K575,18)</f>
        <v>46160</v>
      </c>
      <c r="W593" s="19"/>
    </row>
    <row r="594" spans="8:23" ht="23" x14ac:dyDescent="0.5">
      <c r="H594" s="75"/>
      <c r="I594" s="75"/>
      <c r="J594" s="73">
        <f>DATE(J575,K575,19)</f>
        <v>46161</v>
      </c>
      <c r="W594" s="19"/>
    </row>
    <row r="595" spans="8:23" ht="23" x14ac:dyDescent="0.5">
      <c r="H595" s="75"/>
      <c r="I595" s="75"/>
      <c r="J595" s="73">
        <f>DATE(J575,K575,20)</f>
        <v>46162</v>
      </c>
      <c r="W595" s="19"/>
    </row>
    <row r="596" spans="8:23" ht="23" x14ac:dyDescent="0.5">
      <c r="H596" s="75"/>
      <c r="I596" s="75"/>
      <c r="J596" s="73">
        <f>DATE(J575,K575,21)</f>
        <v>46163</v>
      </c>
      <c r="W596" s="19"/>
    </row>
    <row r="597" spans="8:23" ht="23" x14ac:dyDescent="0.5">
      <c r="H597" s="75"/>
      <c r="I597" s="75"/>
      <c r="J597" s="73">
        <f>DATE(J575,K575,22)</f>
        <v>46164</v>
      </c>
      <c r="W597" s="19"/>
    </row>
    <row r="598" spans="8:23" ht="23" x14ac:dyDescent="0.5">
      <c r="H598" s="75"/>
      <c r="I598" s="75"/>
      <c r="J598" s="73">
        <f>DATE(J575,K575,23)</f>
        <v>46165</v>
      </c>
      <c r="W598" s="19"/>
    </row>
    <row r="599" spans="8:23" ht="23" x14ac:dyDescent="0.5">
      <c r="H599" s="75"/>
      <c r="I599" s="75"/>
      <c r="J599" s="73">
        <f>DATE(J575,K575,24)</f>
        <v>46166</v>
      </c>
      <c r="W599" s="19"/>
    </row>
    <row r="600" spans="8:23" ht="23" x14ac:dyDescent="0.5">
      <c r="H600" s="75"/>
      <c r="I600" s="75"/>
      <c r="J600" s="73">
        <f>DATE(J575,K575,25)</f>
        <v>46167</v>
      </c>
      <c r="W600" s="19"/>
    </row>
    <row r="601" spans="8:23" ht="23" x14ac:dyDescent="0.5">
      <c r="H601" s="75"/>
      <c r="I601" s="75"/>
      <c r="J601" s="73">
        <f>DATE(J575,K575,26)</f>
        <v>46168</v>
      </c>
      <c r="W601" s="19"/>
    </row>
    <row r="602" spans="8:23" ht="23" x14ac:dyDescent="0.5">
      <c r="H602" s="75"/>
      <c r="I602" s="75"/>
      <c r="J602" s="73">
        <f>DATE(J575,K575,27)</f>
        <v>46169</v>
      </c>
      <c r="W602" s="19"/>
    </row>
    <row r="603" spans="8:23" ht="23" x14ac:dyDescent="0.5">
      <c r="H603" s="75"/>
      <c r="I603" s="75"/>
      <c r="J603" s="73">
        <f>DATE(J575,K575,28)</f>
        <v>46170</v>
      </c>
      <c r="W603" s="19"/>
    </row>
    <row r="604" spans="8:23" ht="23" x14ac:dyDescent="0.5">
      <c r="H604" s="75"/>
      <c r="I604" s="75"/>
      <c r="J604" s="73">
        <f>DATE(J575,K575,29)</f>
        <v>46171</v>
      </c>
      <c r="W604" s="19"/>
    </row>
    <row r="605" spans="8:23" ht="23" x14ac:dyDescent="0.5">
      <c r="H605" s="75"/>
      <c r="I605" s="75"/>
      <c r="J605" s="73">
        <f>DATE(J575,K575,30)</f>
        <v>46172</v>
      </c>
      <c r="W605" s="19"/>
    </row>
    <row r="606" spans="8:23" ht="23" x14ac:dyDescent="0.5">
      <c r="H606" s="75"/>
      <c r="I606" s="75"/>
      <c r="J606" s="73">
        <f>DATE(J575,K575,31)</f>
        <v>46173</v>
      </c>
      <c r="W606" s="19"/>
    </row>
    <row r="607" spans="8:23" x14ac:dyDescent="0.3">
      <c r="J607" s="71"/>
    </row>
    <row r="608" spans="8:23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  <row r="660" spans="10:10" x14ac:dyDescent="0.3">
      <c r="J660" s="71"/>
    </row>
    <row r="661" spans="10:10" x14ac:dyDescent="0.3">
      <c r="J661" s="71"/>
    </row>
    <row r="662" spans="10:10" x14ac:dyDescent="0.3">
      <c r="J662" s="71"/>
    </row>
    <row r="663" spans="10:10" x14ac:dyDescent="0.3">
      <c r="J663" s="71"/>
    </row>
    <row r="664" spans="10:10" x14ac:dyDescent="0.3">
      <c r="J664" s="71"/>
    </row>
    <row r="665" spans="10:10" x14ac:dyDescent="0.3">
      <c r="J665" s="71"/>
    </row>
    <row r="666" spans="10:10" x14ac:dyDescent="0.3">
      <c r="J666" s="71"/>
    </row>
    <row r="667" spans="10:10" x14ac:dyDescent="0.3">
      <c r="J667" s="71"/>
    </row>
    <row r="668" spans="10:10" x14ac:dyDescent="0.3">
      <c r="J668" s="71"/>
    </row>
    <row r="669" spans="10:10" x14ac:dyDescent="0.3">
      <c r="J669" s="71"/>
    </row>
    <row r="670" spans="10:10" x14ac:dyDescent="0.3">
      <c r="J670" s="71"/>
    </row>
    <row r="671" spans="10:10" x14ac:dyDescent="0.3">
      <c r="J671" s="71"/>
    </row>
    <row r="672" spans="10:10" x14ac:dyDescent="0.3">
      <c r="J672" s="71"/>
    </row>
    <row r="673" spans="10:10" x14ac:dyDescent="0.3">
      <c r="J673" s="71"/>
    </row>
    <row r="674" spans="10:10" x14ac:dyDescent="0.3">
      <c r="J674" s="71"/>
    </row>
    <row r="675" spans="10:10" x14ac:dyDescent="0.3">
      <c r="J675" s="71"/>
    </row>
    <row r="676" spans="10:10" x14ac:dyDescent="0.3">
      <c r="J676" s="71"/>
    </row>
    <row r="677" spans="10:10" x14ac:dyDescent="0.3">
      <c r="J677" s="71"/>
    </row>
    <row r="678" spans="10:10" x14ac:dyDescent="0.3">
      <c r="J678" s="71"/>
    </row>
    <row r="679" spans="10:10" x14ac:dyDescent="0.3">
      <c r="J679" s="71"/>
    </row>
    <row r="680" spans="10:10" x14ac:dyDescent="0.3">
      <c r="J680" s="71"/>
    </row>
    <row r="681" spans="10:10" x14ac:dyDescent="0.3">
      <c r="J681" s="71"/>
    </row>
    <row r="682" spans="10:10" x14ac:dyDescent="0.3">
      <c r="J682" s="71"/>
    </row>
    <row r="683" spans="10:10" x14ac:dyDescent="0.3">
      <c r="J683" s="71"/>
    </row>
    <row r="684" spans="10:10" x14ac:dyDescent="0.3">
      <c r="J684" s="71"/>
    </row>
    <row r="685" spans="10:10" x14ac:dyDescent="0.3">
      <c r="J685" s="71"/>
    </row>
    <row r="686" spans="10:10" x14ac:dyDescent="0.3">
      <c r="J686" s="71"/>
    </row>
    <row r="687" spans="10:10" x14ac:dyDescent="0.3">
      <c r="J687" s="71"/>
    </row>
    <row r="688" spans="10:10" x14ac:dyDescent="0.3">
      <c r="J688" s="71"/>
    </row>
    <row r="689" spans="10:10" x14ac:dyDescent="0.3">
      <c r="J689" s="71"/>
    </row>
    <row r="690" spans="10:10" x14ac:dyDescent="0.3">
      <c r="J690" s="71"/>
    </row>
    <row r="691" spans="10:10" x14ac:dyDescent="0.3">
      <c r="J691" s="71"/>
    </row>
    <row r="692" spans="10:10" x14ac:dyDescent="0.3">
      <c r="J692" s="71"/>
    </row>
    <row r="693" spans="10:10" x14ac:dyDescent="0.3">
      <c r="J693" s="71"/>
    </row>
    <row r="694" spans="10:10" x14ac:dyDescent="0.3">
      <c r="J694" s="71"/>
    </row>
    <row r="695" spans="10:10" x14ac:dyDescent="0.3">
      <c r="J695" s="71"/>
    </row>
    <row r="696" spans="10:10" x14ac:dyDescent="0.3">
      <c r="J696" s="71"/>
    </row>
    <row r="697" spans="10:10" x14ac:dyDescent="0.3">
      <c r="J697" s="71"/>
    </row>
    <row r="698" spans="10:10" x14ac:dyDescent="0.3">
      <c r="J698" s="71"/>
    </row>
    <row r="699" spans="10:10" x14ac:dyDescent="0.3">
      <c r="J699" s="71"/>
    </row>
    <row r="700" spans="10:10" x14ac:dyDescent="0.3">
      <c r="J700" s="71"/>
    </row>
    <row r="701" spans="10:10" x14ac:dyDescent="0.3">
      <c r="J701" s="71"/>
    </row>
    <row r="702" spans="10:10" x14ac:dyDescent="0.3">
      <c r="J702" s="71"/>
    </row>
    <row r="703" spans="10:10" x14ac:dyDescent="0.3">
      <c r="J703" s="71"/>
    </row>
    <row r="704" spans="10:10" x14ac:dyDescent="0.3">
      <c r="J704" s="71"/>
    </row>
    <row r="705" spans="10:10" x14ac:dyDescent="0.3">
      <c r="J705" s="71"/>
    </row>
    <row r="706" spans="10:10" x14ac:dyDescent="0.3">
      <c r="J706" s="71"/>
    </row>
    <row r="707" spans="10:10" x14ac:dyDescent="0.3">
      <c r="J707" s="71"/>
    </row>
    <row r="708" spans="10:10" x14ac:dyDescent="0.3">
      <c r="J708" s="71"/>
    </row>
    <row r="709" spans="10:10" x14ac:dyDescent="0.3">
      <c r="J709" s="71"/>
    </row>
    <row r="710" spans="10:10" x14ac:dyDescent="0.3">
      <c r="J710" s="71"/>
    </row>
    <row r="711" spans="10:10" x14ac:dyDescent="0.3">
      <c r="J711" s="71"/>
    </row>
    <row r="712" spans="10:10" x14ac:dyDescent="0.3">
      <c r="J712" s="71"/>
    </row>
    <row r="713" spans="10:10" x14ac:dyDescent="0.3">
      <c r="J713" s="71"/>
    </row>
    <row r="714" spans="10:10" x14ac:dyDescent="0.3">
      <c r="J714" s="71"/>
    </row>
    <row r="715" spans="10:10" x14ac:dyDescent="0.3">
      <c r="J715" s="71"/>
    </row>
    <row r="716" spans="10:10" x14ac:dyDescent="0.3">
      <c r="J716" s="71"/>
    </row>
    <row r="717" spans="10:10" x14ac:dyDescent="0.3">
      <c r="J717" s="71"/>
    </row>
    <row r="718" spans="10:10" x14ac:dyDescent="0.3">
      <c r="J718" s="71"/>
    </row>
    <row r="719" spans="10:10" x14ac:dyDescent="0.3">
      <c r="J719" s="71"/>
    </row>
    <row r="720" spans="10:10" x14ac:dyDescent="0.3">
      <c r="J720" s="71"/>
    </row>
    <row r="721" spans="10:10" x14ac:dyDescent="0.3">
      <c r="J721" s="71"/>
    </row>
    <row r="722" spans="10:10" x14ac:dyDescent="0.3">
      <c r="J722" s="71"/>
    </row>
    <row r="723" spans="10:10" x14ac:dyDescent="0.3">
      <c r="J723" s="71"/>
    </row>
    <row r="724" spans="10:10" x14ac:dyDescent="0.3">
      <c r="J724" s="71"/>
    </row>
    <row r="725" spans="10:10" x14ac:dyDescent="0.3">
      <c r="J725" s="71"/>
    </row>
    <row r="726" spans="10:10" x14ac:dyDescent="0.3">
      <c r="J726" s="71"/>
    </row>
    <row r="727" spans="10:10" x14ac:dyDescent="0.3">
      <c r="J727" s="71"/>
    </row>
    <row r="728" spans="10:10" x14ac:dyDescent="0.3">
      <c r="J728" s="71"/>
    </row>
    <row r="729" spans="10:10" x14ac:dyDescent="0.3">
      <c r="J729" s="71"/>
    </row>
    <row r="730" spans="10:10" x14ac:dyDescent="0.3">
      <c r="J730" s="71"/>
    </row>
    <row r="731" spans="10:10" x14ac:dyDescent="0.3">
      <c r="J731" s="71"/>
    </row>
    <row r="732" spans="10:10" x14ac:dyDescent="0.3">
      <c r="J732" s="71"/>
    </row>
    <row r="733" spans="10:10" x14ac:dyDescent="0.3">
      <c r="J733" s="71"/>
    </row>
    <row r="734" spans="10:10" x14ac:dyDescent="0.3">
      <c r="J734" s="71"/>
    </row>
    <row r="735" spans="10:10" x14ac:dyDescent="0.3">
      <c r="J735" s="71"/>
    </row>
    <row r="736" spans="10:10" x14ac:dyDescent="0.3">
      <c r="J736" s="71"/>
    </row>
    <row r="737" spans="10:10" x14ac:dyDescent="0.3">
      <c r="J737" s="71"/>
    </row>
    <row r="738" spans="10:10" x14ac:dyDescent="0.3">
      <c r="J738" s="71"/>
    </row>
    <row r="739" spans="10:10" x14ac:dyDescent="0.3">
      <c r="J739" s="71"/>
    </row>
    <row r="740" spans="10:10" x14ac:dyDescent="0.3">
      <c r="J740" s="71"/>
    </row>
    <row r="741" spans="10:10" x14ac:dyDescent="0.3">
      <c r="J741" s="71"/>
    </row>
    <row r="742" spans="10:10" x14ac:dyDescent="0.3">
      <c r="J742" s="71"/>
    </row>
    <row r="743" spans="10:10" x14ac:dyDescent="0.3">
      <c r="J743" s="71"/>
    </row>
    <row r="744" spans="10:10" x14ac:dyDescent="0.3">
      <c r="J744" s="71"/>
    </row>
    <row r="745" spans="10:10" x14ac:dyDescent="0.3">
      <c r="J745" s="71"/>
    </row>
    <row r="746" spans="10:10" x14ac:dyDescent="0.3">
      <c r="J746" s="71"/>
    </row>
    <row r="747" spans="10:10" x14ac:dyDescent="0.3">
      <c r="J747" s="71"/>
    </row>
    <row r="748" spans="10:10" x14ac:dyDescent="0.3">
      <c r="J748" s="71"/>
    </row>
    <row r="749" spans="10:10" x14ac:dyDescent="0.3">
      <c r="J749" s="71"/>
    </row>
    <row r="750" spans="10:10" x14ac:dyDescent="0.3">
      <c r="J750" s="71"/>
    </row>
    <row r="751" spans="10:10" x14ac:dyDescent="0.3">
      <c r="J751" s="71"/>
    </row>
    <row r="752" spans="10:10" x14ac:dyDescent="0.3">
      <c r="J752" s="71"/>
    </row>
    <row r="753" spans="10:10" x14ac:dyDescent="0.3">
      <c r="J753" s="71"/>
    </row>
    <row r="754" spans="10:10" x14ac:dyDescent="0.3">
      <c r="J754" s="71"/>
    </row>
    <row r="755" spans="10:10" x14ac:dyDescent="0.3">
      <c r="J755" s="71"/>
    </row>
    <row r="756" spans="10:10" x14ac:dyDescent="0.3">
      <c r="J756" s="71"/>
    </row>
    <row r="757" spans="10:10" x14ac:dyDescent="0.3">
      <c r="J757" s="71"/>
    </row>
    <row r="758" spans="10:10" x14ac:dyDescent="0.3">
      <c r="J758" s="71"/>
    </row>
    <row r="759" spans="10:10" x14ac:dyDescent="0.3">
      <c r="J759" s="71"/>
    </row>
    <row r="760" spans="10:10" x14ac:dyDescent="0.3">
      <c r="J760" s="71"/>
    </row>
    <row r="761" spans="10:10" x14ac:dyDescent="0.3">
      <c r="J761" s="71"/>
    </row>
    <row r="762" spans="10:10" x14ac:dyDescent="0.3">
      <c r="J762" s="71"/>
    </row>
    <row r="763" spans="10:10" x14ac:dyDescent="0.3">
      <c r="J763" s="71"/>
    </row>
    <row r="764" spans="10:10" x14ac:dyDescent="0.3">
      <c r="J764" s="71"/>
    </row>
    <row r="765" spans="10:10" x14ac:dyDescent="0.3">
      <c r="J765" s="71"/>
    </row>
    <row r="766" spans="10:10" x14ac:dyDescent="0.3">
      <c r="J766" s="71"/>
    </row>
    <row r="767" spans="10:10" x14ac:dyDescent="0.3">
      <c r="J767" s="71"/>
    </row>
    <row r="768" spans="10:10" x14ac:dyDescent="0.3">
      <c r="J768" s="71"/>
    </row>
    <row r="769" spans="10:10" x14ac:dyDescent="0.3">
      <c r="J769" s="71"/>
    </row>
    <row r="770" spans="10:10" x14ac:dyDescent="0.3">
      <c r="J770" s="71"/>
    </row>
  </sheetData>
  <autoFilter ref="A481:BG481" xr:uid="{00000000-0001-0000-0400-000000000000}"/>
  <mergeCells count="145">
    <mergeCell ref="AF565:AG565"/>
    <mergeCell ref="AH565:AI565"/>
    <mergeCell ref="AJ565:AK565"/>
    <mergeCell ref="V512:W512"/>
    <mergeCell ref="T512:U512"/>
    <mergeCell ref="T565:U565"/>
    <mergeCell ref="V565:W565"/>
    <mergeCell ref="W537:Z537"/>
    <mergeCell ref="AF455:AG455"/>
    <mergeCell ref="AH455:AI455"/>
    <mergeCell ref="AJ455:AK455"/>
    <mergeCell ref="J565:K565"/>
    <mergeCell ref="L565:M565"/>
    <mergeCell ref="N565:O565"/>
    <mergeCell ref="P565:Q565"/>
    <mergeCell ref="R565:S565"/>
    <mergeCell ref="X565:Y565"/>
    <mergeCell ref="Z565:AA565"/>
    <mergeCell ref="AB565:AC565"/>
    <mergeCell ref="AD565:AE565"/>
    <mergeCell ref="O524:P524"/>
    <mergeCell ref="S524:T524"/>
    <mergeCell ref="O525:P525"/>
    <mergeCell ref="S525:T525"/>
    <mergeCell ref="O526:P526"/>
    <mergeCell ref="S526:T526"/>
    <mergeCell ref="S521:U521"/>
    <mergeCell ref="O522:P522"/>
    <mergeCell ref="S522:T522"/>
    <mergeCell ref="O523:P523"/>
    <mergeCell ref="S523:T523"/>
    <mergeCell ref="AZ537:BC537"/>
    <mergeCell ref="K464:L464"/>
    <mergeCell ref="O464:Q464"/>
    <mergeCell ref="S464:U464"/>
    <mergeCell ref="O465:P465"/>
    <mergeCell ref="S465:T465"/>
    <mergeCell ref="O466:P466"/>
    <mergeCell ref="S466:T466"/>
    <mergeCell ref="O467:P467"/>
    <mergeCell ref="S467:T467"/>
    <mergeCell ref="O468:P468"/>
    <mergeCell ref="S468:T468"/>
    <mergeCell ref="O469:P469"/>
    <mergeCell ref="S469:T469"/>
    <mergeCell ref="K521:L521"/>
    <mergeCell ref="O521:Q521"/>
    <mergeCell ref="AA537:AD537"/>
    <mergeCell ref="AE537:AH537"/>
    <mergeCell ref="AI537:AL537"/>
    <mergeCell ref="AM537:AP537"/>
    <mergeCell ref="AQ537:AY537"/>
    <mergeCell ref="M537:O537"/>
    <mergeCell ref="P537:R537"/>
    <mergeCell ref="S537:U537"/>
    <mergeCell ref="F537:F538"/>
    <mergeCell ref="G537:G538"/>
    <mergeCell ref="H537:H538"/>
    <mergeCell ref="I537:I538"/>
    <mergeCell ref="J537:L537"/>
    <mergeCell ref="A537:A538"/>
    <mergeCell ref="B537:B538"/>
    <mergeCell ref="C537:C538"/>
    <mergeCell ref="D537:D538"/>
    <mergeCell ref="E537:E538"/>
    <mergeCell ref="AZ480:BC480"/>
    <mergeCell ref="J512:K512"/>
    <mergeCell ref="L512:M512"/>
    <mergeCell ref="N512:O512"/>
    <mergeCell ref="P512:Q512"/>
    <mergeCell ref="R512:S512"/>
    <mergeCell ref="X512:Y512"/>
    <mergeCell ref="Z512:AA512"/>
    <mergeCell ref="AB512:AC512"/>
    <mergeCell ref="AD512:AE512"/>
    <mergeCell ref="AF512:AG512"/>
    <mergeCell ref="AH512:AI512"/>
    <mergeCell ref="AJ512:AK512"/>
    <mergeCell ref="AA480:AD480"/>
    <mergeCell ref="AE480:AH480"/>
    <mergeCell ref="AI480:AL480"/>
    <mergeCell ref="AM480:AP480"/>
    <mergeCell ref="AQ480:AY480"/>
    <mergeCell ref="M480:O480"/>
    <mergeCell ref="P480:R480"/>
    <mergeCell ref="S480:U480"/>
    <mergeCell ref="W480:Z480"/>
    <mergeCell ref="F480:F481"/>
    <mergeCell ref="G480:G481"/>
    <mergeCell ref="H480:H481"/>
    <mergeCell ref="I480:I481"/>
    <mergeCell ref="J480:L480"/>
    <mergeCell ref="A480:A481"/>
    <mergeCell ref="B480:B481"/>
    <mergeCell ref="C480:C481"/>
    <mergeCell ref="D480:D481"/>
    <mergeCell ref="E480:E481"/>
    <mergeCell ref="BG17:BG18"/>
    <mergeCell ref="J455:K455"/>
    <mergeCell ref="L455:M455"/>
    <mergeCell ref="N455:O455"/>
    <mergeCell ref="P455:Q455"/>
    <mergeCell ref="R455:S455"/>
    <mergeCell ref="X455:Y455"/>
    <mergeCell ref="Z455:AA455"/>
    <mergeCell ref="AB455:AC455"/>
    <mergeCell ref="AD455:AE455"/>
    <mergeCell ref="AI17:AL17"/>
    <mergeCell ref="AM17:AP17"/>
    <mergeCell ref="AQ17:AY17"/>
    <mergeCell ref="AZ17:BC17"/>
    <mergeCell ref="BE17:BE18"/>
    <mergeCell ref="BF17:BF18"/>
    <mergeCell ref="P17:R17"/>
    <mergeCell ref="S17:U17"/>
    <mergeCell ref="V17:V18"/>
    <mergeCell ref="W17:Z17"/>
    <mergeCell ref="AA17:AD17"/>
    <mergeCell ref="AE17:AH17"/>
    <mergeCell ref="T455:U455"/>
    <mergeCell ref="V455:W455"/>
    <mergeCell ref="A17:A18"/>
    <mergeCell ref="B17:B18"/>
    <mergeCell ref="C17:C18"/>
    <mergeCell ref="D17:D18"/>
    <mergeCell ref="E17:E18"/>
    <mergeCell ref="O3:P3"/>
    <mergeCell ref="S3:T3"/>
    <mergeCell ref="K1:L1"/>
    <mergeCell ref="O1:Q1"/>
    <mergeCell ref="S1:U1"/>
    <mergeCell ref="O2:P2"/>
    <mergeCell ref="S2:T2"/>
    <mergeCell ref="F17:F18"/>
    <mergeCell ref="G17:G18"/>
    <mergeCell ref="H17:H18"/>
    <mergeCell ref="I17:I18"/>
    <mergeCell ref="J17:L17"/>
    <mergeCell ref="M17:O17"/>
    <mergeCell ref="O4:P4"/>
    <mergeCell ref="S4:T4"/>
    <mergeCell ref="O5:P5"/>
    <mergeCell ref="S5:T5"/>
    <mergeCell ref="O6:P6"/>
    <mergeCell ref="S6:T6"/>
  </mergeCells>
  <conditionalFormatting sqref="BD1:BD18 BD510:BD511 BD520:BD538 BH512:BH519 BD563:BD564 BD573:BD1048576 BH565:BH572 BD359:BD454 BD463:BD481 BH455:BH462">
    <cfRule type="containsText" dxfId="17224" priority="9" operator="containsText" text="SI">
      <formula>NOT(ISERROR(SEARCH("SI",BD1)))</formula>
    </cfRule>
  </conditionalFormatting>
  <conditionalFormatting sqref="BD19:BD358">
    <cfRule type="containsText" dxfId="17223" priority="6" operator="containsText" text="SI">
      <formula>NOT(ISERROR(SEARCH("SI",BD19)))</formula>
    </cfRule>
  </conditionalFormatting>
  <conditionalFormatting sqref="BD482:BD509">
    <cfRule type="containsText" dxfId="17222" priority="2" operator="containsText" text="SI">
      <formula>NOT(ISERROR(SEARCH("SI",BD482)))</formula>
    </cfRule>
  </conditionalFormatting>
  <conditionalFormatting sqref="BD539:BD562">
    <cfRule type="containsText" dxfId="17221" priority="1" operator="containsText" text="SI">
      <formula>NOT(ISERROR(SEARCH("SI",BD539)))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Q346"/>
  <sheetViews>
    <sheetView topLeftCell="A320" zoomScale="70" zoomScaleNormal="70" zoomScaleSheetLayoutView="59" workbookViewId="0">
      <pane xSplit="4" topLeftCell="E1" activePane="topRight" state="frozen"/>
      <selection activeCell="AA17" sqref="AA17"/>
      <selection pane="topRight" activeCell="K331" activeCellId="1" sqref="B329:K329 B331:K331"/>
    </sheetView>
  </sheetViews>
  <sheetFormatPr defaultColWidth="9.1796875" defaultRowHeight="18.5" x14ac:dyDescent="0.35"/>
  <cols>
    <col min="1" max="1" width="6.7265625" style="99" customWidth="1"/>
    <col min="2" max="2" width="12.54296875" style="451" customWidth="1"/>
    <col min="3" max="3" width="16.81640625" style="109" bestFit="1" customWidth="1"/>
    <col min="4" max="4" width="16.7265625" style="108" bestFit="1" customWidth="1"/>
    <col min="5" max="5" width="37.54296875" style="99" customWidth="1"/>
    <col min="6" max="6" width="16.54296875" style="99" bestFit="1" customWidth="1"/>
    <col min="7" max="7" width="15.26953125" style="343" customWidth="1"/>
    <col min="8" max="8" width="21.08984375" style="343" bestFit="1" customWidth="1"/>
    <col min="9" max="9" width="21.08984375" style="99" bestFit="1" customWidth="1"/>
    <col min="10" max="10" width="24.81640625" style="99" bestFit="1" customWidth="1"/>
    <col min="11" max="11" width="50.54296875" style="99" customWidth="1"/>
    <col min="12" max="12" width="16.7265625" style="99" customWidth="1"/>
    <col min="13" max="13" width="15.6328125" style="99" bestFit="1" customWidth="1"/>
    <col min="14" max="14" width="25.81640625" style="99" bestFit="1" customWidth="1"/>
    <col min="15" max="15" width="15" style="99" customWidth="1"/>
    <col min="16" max="16" width="32.54296875" style="99" bestFit="1" customWidth="1"/>
    <col min="17" max="17" width="28.1796875" style="99" bestFit="1" customWidth="1"/>
    <col min="18" max="16384" width="9.1796875" style="99"/>
  </cols>
  <sheetData>
    <row r="2" spans="1:16" x14ac:dyDescent="0.35">
      <c r="A2" s="639" t="str">
        <f>'DPR Sum.'!C2</f>
        <v>KEC INTERNATIONAL LIMITED</v>
      </c>
      <c r="B2" s="639"/>
      <c r="C2" s="639"/>
      <c r="D2" s="639"/>
      <c r="E2" s="639"/>
      <c r="F2" s="639"/>
      <c r="G2" s="639"/>
      <c r="H2" s="639"/>
      <c r="I2" s="639"/>
      <c r="J2" s="639"/>
      <c r="K2" s="639"/>
      <c r="L2" s="639"/>
      <c r="M2" s="639"/>
      <c r="N2" s="639"/>
      <c r="O2" s="639"/>
    </row>
    <row r="3" spans="1:16" s="109" customFormat="1" x14ac:dyDescent="0.35">
      <c r="A3" s="635" t="s">
        <v>1116</v>
      </c>
      <c r="B3" s="635"/>
      <c r="C3" s="635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635"/>
      <c r="O3" s="635"/>
    </row>
    <row r="4" spans="1:16" x14ac:dyDescent="0.35">
      <c r="A4" s="636" t="str">
        <f>'DPR Sum.'!C3</f>
        <v>400kV DC AL59 Quad Alipurduar PGCIL -Bornagar</v>
      </c>
      <c r="B4" s="636"/>
      <c r="C4" s="636"/>
      <c r="D4" s="636"/>
      <c r="E4" s="636"/>
      <c r="F4" s="636"/>
      <c r="G4" s="636"/>
      <c r="H4" s="636"/>
      <c r="I4" s="636"/>
      <c r="J4" s="636"/>
      <c r="K4" s="636"/>
      <c r="L4" s="636"/>
      <c r="M4" s="636"/>
      <c r="N4" s="636"/>
      <c r="O4" s="636"/>
    </row>
    <row r="5" spans="1:16" x14ac:dyDescent="0.35">
      <c r="A5" s="637" t="s">
        <v>1121</v>
      </c>
      <c r="B5" s="638"/>
      <c r="C5" s="638"/>
      <c r="D5" s="638"/>
      <c r="E5" s="638"/>
      <c r="F5" s="638"/>
      <c r="G5" s="638"/>
      <c r="H5" s="638"/>
      <c r="I5" s="638"/>
      <c r="J5" s="356">
        <f>'DPR Sum.'!C5</f>
        <v>46146</v>
      </c>
      <c r="K5" s="357"/>
      <c r="L5" s="357"/>
      <c r="M5" s="357"/>
      <c r="N5" s="357"/>
      <c r="O5" s="358"/>
    </row>
    <row r="6" spans="1:16" s="100" customFormat="1" x14ac:dyDescent="0.35">
      <c r="A6" s="629" t="s">
        <v>304</v>
      </c>
      <c r="B6" s="630"/>
      <c r="C6" s="630"/>
      <c r="D6" s="630"/>
      <c r="E6" s="630"/>
      <c r="F6" s="630"/>
      <c r="G6" s="630"/>
      <c r="H6" s="630"/>
      <c r="I6" s="630"/>
      <c r="J6" s="630"/>
      <c r="K6" s="631"/>
      <c r="L6" s="632" t="s">
        <v>21</v>
      </c>
      <c r="M6" s="633"/>
      <c r="N6" s="633"/>
      <c r="O6" s="634"/>
    </row>
    <row r="7" spans="1:16" s="104" customFormat="1" ht="15.5" x14ac:dyDescent="0.35">
      <c r="A7" s="101" t="s">
        <v>63</v>
      </c>
      <c r="B7" s="101" t="s">
        <v>305</v>
      </c>
      <c r="C7" s="101" t="s">
        <v>52</v>
      </c>
      <c r="D7" s="101" t="s">
        <v>65</v>
      </c>
      <c r="E7" s="102" t="s">
        <v>307</v>
      </c>
      <c r="F7" s="102" t="s">
        <v>308</v>
      </c>
      <c r="G7" s="340" t="s">
        <v>133</v>
      </c>
      <c r="H7" s="340" t="s">
        <v>195</v>
      </c>
      <c r="I7" s="103" t="s">
        <v>91</v>
      </c>
      <c r="J7" s="103" t="s">
        <v>309</v>
      </c>
      <c r="K7" s="101" t="s">
        <v>1117</v>
      </c>
      <c r="L7" s="340" t="s">
        <v>133</v>
      </c>
      <c r="M7" s="340" t="s">
        <v>134</v>
      </c>
      <c r="N7" s="340" t="s">
        <v>307</v>
      </c>
      <c r="O7" s="340" t="s">
        <v>1118</v>
      </c>
      <c r="P7" s="340" t="s">
        <v>1367</v>
      </c>
    </row>
    <row r="8" spans="1:16" s="104" customFormat="1" ht="15.5" x14ac:dyDescent="0.35">
      <c r="A8" s="105">
        <v>1</v>
      </c>
      <c r="B8" s="228" t="str" cm="1">
        <f t="array" ref="B8:B143">_xlfn._xlws.FILTER('Foundation Activity'!B3:B4720, 'Foundation Activity'!B3:B4720&lt;&gt;"")</f>
        <v>69/2</v>
      </c>
      <c r="C8" s="228" t="str" cm="1">
        <f t="array" ref="C8">INDEX('Foundation Activity'!C:C, MATCH(1, ('Foundation Activity'!B:B='WIP-FDN'!B8)*1, 0))</f>
        <v>A(00-02)+06</v>
      </c>
      <c r="D8" s="206" t="str">
        <f>IFERROR(
   IF(INDEX('Foundation Activity'!E:E, MATCH(B8, 'Foundation Activity'!B:B, 0))="", "",
      INDEX('Foundation Activity'!E:E, MATCH(B8, 'Foundation Activity'!B:B, 0))
   ),
"")</f>
        <v>SANDY PS</v>
      </c>
      <c r="E8" s="126" t="str">
        <f>IFERROR(
   IF(INDEX('Foundation Activity'!F:F, MATCH(B8, 'Foundation Activity'!B:B, 0))="", "",
      INDEX('Foundation Activity'!F:F, MATCH(B8, 'Foundation Activity'!B:B, 0))
   ),
"")</f>
        <v>Prabir Bala</v>
      </c>
      <c r="F8" s="126">
        <f>IFERROR(
   IF(INDEX('Foundation Activity'!G:G, MATCH(B8, 'Foundation Activity'!B:B, 0))="", "",
      INDEX('Foundation Activity'!G:G, MATCH(B8, 'Foundation Activity'!B:B, 0))
   ),
"")</f>
        <v>13</v>
      </c>
      <c r="G8" s="342">
        <f>IFERROR(
   IF(INDEX('Foundation Activity'!J:J, MATCH(B8, 'Foundation Activity'!B:B, 0))="", "",
      INDEX('Foundation Activity'!J:J, MATCH(B8, 'Foundation Activity'!B:B, 0))
   ),
"")</f>
        <v>45936</v>
      </c>
      <c r="H8" s="342">
        <f>IFERROR(
   IF(INDEX('Foundation Activity'!AC:AC, MATCH(B8, 'Foundation Activity'!B:B, 0))="", "",
      INDEX('Foundation Activity'!AC:AC, MATCH(B8, 'Foundation Activity'!B:B, 0))
   ),
"")</f>
        <v>45948</v>
      </c>
      <c r="I8" s="126" t="str">
        <f>IFERROR(
   IF(INDEX('Foundation Activity'!H:H, MATCH(B8, 'Foundation Activity'!B:B, 0))="", "",
      INDEX('Foundation Activity'!H:H, MATCH(B8, 'Foundation Activity'!B:B, 0))
   ),
"")</f>
        <v>Anjan Chakravarty</v>
      </c>
      <c r="J8" s="112" t="str">
        <f>IFERROR(
   IF(INDEX('Foundation Activity'!I:I, MATCH(B8, 'Foundation Activity'!B:B, 0))="", "",
      INDEX('Foundation Activity'!I:I, MATCH(B8, 'Foundation Activity'!B:B, 0))
   ),
"")</f>
        <v>Subrata Panigrahi</v>
      </c>
      <c r="K8" s="128" t="str">
        <f>IFERROR(
   IF(INDEX('Foundation Activity'!AD:AD, MATCH(B8, 'Foundation Activity'!B:B, 0))="", "",
      INDEX('Foundation Activity'!AD:AD, MATCH(B8, 'Foundation Activity'!B:B, 0))
   ),
"")</f>
        <v>Location Completed.</v>
      </c>
      <c r="L8" s="443">
        <v>46027</v>
      </c>
      <c r="M8" s="443">
        <v>46027</v>
      </c>
      <c r="N8" s="201" t="s">
        <v>1296</v>
      </c>
      <c r="O8" s="201" t="s">
        <v>53</v>
      </c>
      <c r="P8" s="1" t="s">
        <v>53</v>
      </c>
    </row>
    <row r="9" spans="1:16" s="104" customFormat="1" ht="15.5" x14ac:dyDescent="0.35">
      <c r="A9" s="105">
        <v>2</v>
      </c>
      <c r="B9" s="228" t="str">
        <v>65/3</v>
      </c>
      <c r="C9" s="228" t="str" cm="1">
        <f t="array" ref="C9">INDEX('Foundation Activity'!C:C, MATCH(1, ('Foundation Activity'!B:B='WIP-FDN'!B9)*1, 0))</f>
        <v>A(00-02)+00</v>
      </c>
      <c r="D9" s="206" t="str">
        <f>IFERROR(
   IF(INDEX('Foundation Activity'!E:E, MATCH(B9, 'Foundation Activity'!B:B, 0))="", "",
      INDEX('Foundation Activity'!E:E, MATCH(B9, 'Foundation Activity'!B:B, 0))
   ),
"")</f>
        <v>SANDY PS</v>
      </c>
      <c r="E9" s="126" t="str">
        <f>IFERROR(
   IF(INDEX('Foundation Activity'!F:F, MATCH(B9, 'Foundation Activity'!B:B, 0))="", "",
      INDEX('Foundation Activity'!F:F, MATCH(B9, 'Foundation Activity'!B:B, 0))
   ),
"")</f>
        <v>Bipul Debnath</v>
      </c>
      <c r="F9" s="126">
        <f>IFERROR(
   IF(INDEX('Foundation Activity'!G:G, MATCH(B9, 'Foundation Activity'!B:B, 0))="", "",
      INDEX('Foundation Activity'!G:G, MATCH(B9, 'Foundation Activity'!B:B, 0))
   ),
"")</f>
        <v>14</v>
      </c>
      <c r="G9" s="342">
        <f>IFERROR(
   IF(INDEX('Foundation Activity'!J:J, MATCH(B9, 'Foundation Activity'!B:B, 0))="", "",
      INDEX('Foundation Activity'!J:J, MATCH(B9, 'Foundation Activity'!B:B, 0))
   ),
"")</f>
        <v>45937</v>
      </c>
      <c r="H9" s="342">
        <f>IFERROR(
   IF(INDEX('Foundation Activity'!AC:AC, MATCH(B9, 'Foundation Activity'!B:B, 0))="", "",
      INDEX('Foundation Activity'!AC:AC, MATCH(B9, 'Foundation Activity'!B:B, 0))
   ),
"")</f>
        <v>45948</v>
      </c>
      <c r="I9" s="126" t="str">
        <f>IFERROR(
   IF(INDEX('Foundation Activity'!H:H, MATCH(B9, 'Foundation Activity'!B:B, 0))="", "",
      INDEX('Foundation Activity'!H:H, MATCH(B9, 'Foundation Activity'!B:B, 0))
   ),
"")</f>
        <v>Anjan Chakravarty</v>
      </c>
      <c r="J9" s="112" t="str">
        <f>IFERROR(
   IF(INDEX('Foundation Activity'!I:I, MATCH(B9, 'Foundation Activity'!B:B, 0))="", "",
      INDEX('Foundation Activity'!I:I, MATCH(B9, 'Foundation Activity'!B:B, 0))
   ),
"")</f>
        <v>Asadul Laskar</v>
      </c>
      <c r="K9" s="128" t="str">
        <f>IFERROR(
   IF(INDEX('Foundation Activity'!AD:AD, MATCH(B9, 'Foundation Activity'!B:B, 0))="", "",
      INDEX('Foundation Activity'!AD:AD, MATCH(B9, 'Foundation Activity'!B:B, 0))
   ),
"")</f>
        <v>Location Completed.</v>
      </c>
      <c r="L9" s="443">
        <v>46012</v>
      </c>
      <c r="M9" s="443">
        <v>46012</v>
      </c>
      <c r="N9" s="201" t="s">
        <v>1125</v>
      </c>
      <c r="O9" s="201" t="s">
        <v>53</v>
      </c>
      <c r="P9" s="1" t="s">
        <v>53</v>
      </c>
    </row>
    <row r="10" spans="1:16" s="3" customFormat="1" ht="15.5" x14ac:dyDescent="0.35">
      <c r="A10" s="105">
        <v>3</v>
      </c>
      <c r="B10" s="228" t="str">
        <v>131/2</v>
      </c>
      <c r="C10" s="228" t="str" cm="1">
        <f t="array" ref="C10">INDEX('Foundation Activity'!C:C, MATCH(1, ('Foundation Activity'!B:B='WIP-FDN'!B10)*1, 0))</f>
        <v>A(00-02)+06</v>
      </c>
      <c r="D10" s="206" t="str">
        <f>IFERROR(
   IF(INDEX('Foundation Activity'!E:E, MATCH(B10, 'Foundation Activity'!B:B, 0))="", "",
      INDEX('Foundation Activity'!E:E, MATCH(B10, 'Foundation Activity'!B:B, 0))
   ),
"")</f>
        <v>SANDY PS</v>
      </c>
      <c r="E10" s="126" t="str">
        <f>IFERROR(
   IF(INDEX('Foundation Activity'!F:F, MATCH(B10, 'Foundation Activity'!B:B, 0))="", "",
      INDEX('Foundation Activity'!F:F, MATCH(B10, 'Foundation Activity'!B:B, 0))
   ),
"")</f>
        <v>Mohar Ali</v>
      </c>
      <c r="F10" s="126">
        <f>IFERROR(
   IF(INDEX('Foundation Activity'!G:G, MATCH(B10, 'Foundation Activity'!B:B, 0))="", "",
      INDEX('Foundation Activity'!G:G, MATCH(B10, 'Foundation Activity'!B:B, 0))
   ),
"")</f>
        <v>12</v>
      </c>
      <c r="G10" s="342">
        <f>IFERROR(
   IF(INDEX('Foundation Activity'!J:J, MATCH(B10, 'Foundation Activity'!B:B, 0))="", "",
      INDEX('Foundation Activity'!J:J, MATCH(B10, 'Foundation Activity'!B:B, 0))
   ),
"")</f>
        <v>45945</v>
      </c>
      <c r="H10" s="342">
        <f>IFERROR(
   IF(INDEX('Foundation Activity'!AC:AC, MATCH(B10, 'Foundation Activity'!B:B, 0))="", "",
      INDEX('Foundation Activity'!AC:AC, MATCH(B10, 'Foundation Activity'!B:B, 0))
   ),
"")</f>
        <v>45970</v>
      </c>
      <c r="I10" s="126" t="str">
        <f>IFERROR(
   IF(INDEX('Foundation Activity'!H:H, MATCH(B10, 'Foundation Activity'!B:B, 0))="", "",
      INDEX('Foundation Activity'!H:H, MATCH(B10, 'Foundation Activity'!B:B, 0))
   ),
"")</f>
        <v>Virendra Kumar</v>
      </c>
      <c r="J10" s="112" t="str">
        <f>IFERROR(
   IF(INDEX('Foundation Activity'!I:I, MATCH(B10, 'Foundation Activity'!B:B, 0))="", "",
      INDEX('Foundation Activity'!I:I, MATCH(B10, 'Foundation Activity'!B:B, 0))
   ),
"")</f>
        <v>Debashis Konar</v>
      </c>
      <c r="K10" s="128" t="str">
        <f>IFERROR(
   IF(INDEX('Foundation Activity'!AD:AD, MATCH(B10, 'Foundation Activity'!B:B, 0))="", "",
      INDEX('Foundation Activity'!AD:AD, MATCH(B10, 'Foundation Activity'!B:B, 0))
   ),
"")</f>
        <v>Location Completed.</v>
      </c>
      <c r="L10" s="443">
        <v>46060</v>
      </c>
      <c r="M10" s="443">
        <v>46060</v>
      </c>
      <c r="N10" s="201" t="s">
        <v>1141</v>
      </c>
      <c r="O10" s="201" t="s">
        <v>53</v>
      </c>
      <c r="P10" s="1" t="s">
        <v>53</v>
      </c>
    </row>
    <row r="11" spans="1:16" s="3" customFormat="1" ht="15.5" x14ac:dyDescent="0.35">
      <c r="A11" s="105">
        <v>4</v>
      </c>
      <c r="B11" s="228" t="str">
        <v>58/1</v>
      </c>
      <c r="C11" s="228" t="str" cm="1">
        <f t="array" ref="C11">INDEX('Foundation Activity'!C:C, MATCH(1, ('Foundation Activity'!B:B='WIP-FDN'!B11)*1, 0))</f>
        <v>A(00-02)+09</v>
      </c>
      <c r="D11" s="206" t="str">
        <f>IFERROR(
   IF(INDEX('Foundation Activity'!E:E, MATCH(B11, 'Foundation Activity'!B:B, 0))="", "",
      INDEX('Foundation Activity'!E:E, MATCH(B11, 'Foundation Activity'!B:B, 0))
   ),
"")</f>
        <v>SANDY PS</v>
      </c>
      <c r="E11" s="126" t="str">
        <f>IFERROR(
   IF(INDEX('Foundation Activity'!F:F, MATCH(B11, 'Foundation Activity'!B:B, 0))="", "",
      INDEX('Foundation Activity'!F:F, MATCH(B11, 'Foundation Activity'!B:B, 0))
   ),
"")</f>
        <v>Bipul Debnath</v>
      </c>
      <c r="F11" s="126">
        <f>IFERROR(
   IF(INDEX('Foundation Activity'!G:G, MATCH(B11, 'Foundation Activity'!B:B, 0))="", "",
      INDEX('Foundation Activity'!G:G, MATCH(B11, 'Foundation Activity'!B:B, 0))
   ),
"")</f>
        <v>16</v>
      </c>
      <c r="G11" s="342">
        <f>IFERROR(
   IF(INDEX('Foundation Activity'!J:J, MATCH(B11, 'Foundation Activity'!B:B, 0))="", "",
      INDEX('Foundation Activity'!J:J, MATCH(B11, 'Foundation Activity'!B:B, 0))
   ),
"")</f>
        <v>45951</v>
      </c>
      <c r="H11" s="342">
        <f>IFERROR(
   IF(INDEX('Foundation Activity'!AC:AC, MATCH(B11, 'Foundation Activity'!B:B, 0))="", "",
      INDEX('Foundation Activity'!AC:AC, MATCH(B11, 'Foundation Activity'!B:B, 0))
   ),
"")</f>
        <v>45971</v>
      </c>
      <c r="I11" s="126" t="str">
        <f>IFERROR(
   IF(INDEX('Foundation Activity'!H:H, MATCH(B11, 'Foundation Activity'!B:B, 0))="", "",
      INDEX('Foundation Activity'!H:H, MATCH(B11, 'Foundation Activity'!B:B, 0))
   ),
"")</f>
        <v>Anjan Chakravarty</v>
      </c>
      <c r="J11" s="112" t="str">
        <f>IFERROR(
   IF(INDEX('Foundation Activity'!I:I, MATCH(B11, 'Foundation Activity'!B:B, 0))="", "",
      INDEX('Foundation Activity'!I:I, MATCH(B11, 'Foundation Activity'!B:B, 0))
   ),
"")</f>
        <v>Lalit Saikia</v>
      </c>
      <c r="K11" s="128" t="str">
        <f>IFERROR(
   IF(INDEX('Foundation Activity'!AD:AD, MATCH(B11, 'Foundation Activity'!B:B, 0))="", "",
      INDEX('Foundation Activity'!AD:AD, MATCH(B11, 'Foundation Activity'!B:B, 0))
   ),
"")</f>
        <v>Location Completed.</v>
      </c>
      <c r="L11" s="443">
        <v>46015</v>
      </c>
      <c r="M11" s="443">
        <v>46015</v>
      </c>
      <c r="N11" s="201" t="s">
        <v>1125</v>
      </c>
      <c r="O11" s="201" t="s">
        <v>53</v>
      </c>
      <c r="P11" s="1" t="s">
        <v>53</v>
      </c>
    </row>
    <row r="12" spans="1:16" s="104" customFormat="1" ht="15.5" x14ac:dyDescent="0.35">
      <c r="A12" s="105">
        <v>5</v>
      </c>
      <c r="B12" s="228" t="str">
        <v>69/0</v>
      </c>
      <c r="C12" s="228" t="str" cm="1">
        <f t="array" ref="C12">INDEX('Foundation Activity'!C:C, MATCH(1, ('Foundation Activity'!B:B='WIP-FDN'!B12)*1, 0))</f>
        <v>B(00-15)+00</v>
      </c>
      <c r="D12" s="206" t="str">
        <f>IFERROR(
   IF(INDEX('Foundation Activity'!E:E, MATCH(B12, 'Foundation Activity'!B:B, 0))="", "",
      INDEX('Foundation Activity'!E:E, MATCH(B12, 'Foundation Activity'!B:B, 0))
   ),
"")</f>
        <v>SANDY WET</v>
      </c>
      <c r="E12" s="126" t="str">
        <f>IFERROR(
   IF(INDEX('Foundation Activity'!F:F, MATCH(B12, 'Foundation Activity'!B:B, 0))="", "",
      INDEX('Foundation Activity'!F:F, MATCH(B12, 'Foundation Activity'!B:B, 0))
   ),
"")</f>
        <v>Prabir Bala</v>
      </c>
      <c r="F12" s="126">
        <f>IFERROR(
   IF(INDEX('Foundation Activity'!G:G, MATCH(B12, 'Foundation Activity'!B:B, 0))="", "",
      INDEX('Foundation Activity'!G:G, MATCH(B12, 'Foundation Activity'!B:B, 0))
   ),
"")</f>
        <v>16</v>
      </c>
      <c r="G12" s="342">
        <f>IFERROR(
   IF(INDEX('Foundation Activity'!J:J, MATCH(B12, 'Foundation Activity'!B:B, 0))="", "",
      INDEX('Foundation Activity'!J:J, MATCH(B12, 'Foundation Activity'!B:B, 0))
   ),
"")</f>
        <v>45956</v>
      </c>
      <c r="H12" s="342">
        <f>IFERROR(
   IF(INDEX('Foundation Activity'!AC:AC, MATCH(B12, 'Foundation Activity'!B:B, 0))="", "",
      INDEX('Foundation Activity'!AC:AC, MATCH(B12, 'Foundation Activity'!B:B, 0))
   ),
"")</f>
        <v>45971</v>
      </c>
      <c r="I12" s="126" t="str">
        <f>IFERROR(
   IF(INDEX('Foundation Activity'!H:H, MATCH(B12, 'Foundation Activity'!B:B, 0))="", "",
      INDEX('Foundation Activity'!H:H, MATCH(B12, 'Foundation Activity'!B:B, 0))
   ),
"")</f>
        <v>Anjan Chakravarty</v>
      </c>
      <c r="J12" s="112" t="str">
        <f>IFERROR(
   IF(INDEX('Foundation Activity'!I:I, MATCH(B12, 'Foundation Activity'!B:B, 0))="", "",
      INDEX('Foundation Activity'!I:I, MATCH(B12, 'Foundation Activity'!B:B, 0))
   ),
"")</f>
        <v>Subrata Panigrahi</v>
      </c>
      <c r="K12" s="128" t="str">
        <f>IFERROR(
   IF(INDEX('Foundation Activity'!AD:AD, MATCH(B12, 'Foundation Activity'!B:B, 0))="", "",
      INDEX('Foundation Activity'!AD:AD, MATCH(B12, 'Foundation Activity'!B:B, 0))
   ),
"")</f>
        <v>Location Completed.</v>
      </c>
      <c r="L12" s="443">
        <v>46027</v>
      </c>
      <c r="M12" s="443">
        <v>46027</v>
      </c>
      <c r="N12" s="201" t="s">
        <v>1124</v>
      </c>
      <c r="O12" s="201" t="s">
        <v>53</v>
      </c>
      <c r="P12" s="1" t="s">
        <v>53</v>
      </c>
    </row>
    <row r="13" spans="1:16" s="3" customFormat="1" ht="15.5" x14ac:dyDescent="0.35">
      <c r="A13" s="105">
        <v>6</v>
      </c>
      <c r="B13" s="228" t="str">
        <v>58/0</v>
      </c>
      <c r="C13" s="228" t="str" cm="1">
        <f t="array" ref="C13">INDEX('Foundation Activity'!C:C, MATCH(1, ('Foundation Activity'!B:B='WIP-FDN'!B13)*1, 0))</f>
        <v>D(30-45)+03</v>
      </c>
      <c r="D13" s="206" t="str">
        <f>IFERROR(
   IF(INDEX('Foundation Activity'!E:E, MATCH(B13, 'Foundation Activity'!B:B, 0))="", "",
      INDEX('Foundation Activity'!E:E, MATCH(B13, 'Foundation Activity'!B:B, 0))
   ),
"")</f>
        <v>SANDY WET</v>
      </c>
      <c r="E13" s="126" t="str">
        <f>IFERROR(
   IF(INDEX('Foundation Activity'!F:F, MATCH(B13, 'Foundation Activity'!B:B, 0))="", "",
      INDEX('Foundation Activity'!F:F, MATCH(B13, 'Foundation Activity'!B:B, 0))
   ),
"")</f>
        <v>Ratul Ali</v>
      </c>
      <c r="F13" s="126">
        <f>IFERROR(
   IF(INDEX('Foundation Activity'!G:G, MATCH(B13, 'Foundation Activity'!B:B, 0))="", "",
      INDEX('Foundation Activity'!G:G, MATCH(B13, 'Foundation Activity'!B:B, 0))
   ),
"")</f>
        <v>16</v>
      </c>
      <c r="G13" s="342">
        <f>IFERROR(
   IF(INDEX('Foundation Activity'!J:J, MATCH(B13, 'Foundation Activity'!B:B, 0))="", "",
      INDEX('Foundation Activity'!J:J, MATCH(B13, 'Foundation Activity'!B:B, 0))
   ),
"")</f>
        <v>45947</v>
      </c>
      <c r="H13" s="342">
        <f>IFERROR(
   IF(INDEX('Foundation Activity'!AC:AC, MATCH(B13, 'Foundation Activity'!B:B, 0))="", "",
      INDEX('Foundation Activity'!AC:AC, MATCH(B13, 'Foundation Activity'!B:B, 0))
   ),
"")</f>
        <v>45972</v>
      </c>
      <c r="I13" s="126" t="str">
        <f>IFERROR(
   IF(INDEX('Foundation Activity'!H:H, MATCH(B13, 'Foundation Activity'!B:B, 0))="", "",
      INDEX('Foundation Activity'!H:H, MATCH(B13, 'Foundation Activity'!B:B, 0))
   ),
"")</f>
        <v>Pabitra Basumatari</v>
      </c>
      <c r="J13" s="112" t="str">
        <f>IFERROR(
   IF(INDEX('Foundation Activity'!I:I, MATCH(B13, 'Foundation Activity'!B:B, 0))="", "",
      INDEX('Foundation Activity'!I:I, MATCH(B13, 'Foundation Activity'!B:B, 0))
   ),
"")</f>
        <v>Vakeel Mahato</v>
      </c>
      <c r="K13" s="128" t="str">
        <f>IFERROR(
   IF(INDEX('Foundation Activity'!AD:AD, MATCH(B13, 'Foundation Activity'!B:B, 0))="", "",
      INDEX('Foundation Activity'!AD:AD, MATCH(B13, 'Foundation Activity'!B:B, 0))
   ),
"")</f>
        <v>Location Completed.</v>
      </c>
      <c r="L13" s="443">
        <v>46024</v>
      </c>
      <c r="M13" s="443">
        <v>46024</v>
      </c>
      <c r="N13" s="201" t="s">
        <v>1126</v>
      </c>
      <c r="O13" s="201" t="s">
        <v>53</v>
      </c>
      <c r="P13" s="1" t="s">
        <v>53</v>
      </c>
    </row>
    <row r="14" spans="1:16" s="104" customFormat="1" ht="15.5" x14ac:dyDescent="0.35">
      <c r="A14" s="105">
        <v>7</v>
      </c>
      <c r="B14" s="228" t="str">
        <v>75/5</v>
      </c>
      <c r="C14" s="228" t="str" cm="1">
        <f t="array" ref="C14">INDEX('Foundation Activity'!C:C, MATCH(1, ('Foundation Activity'!B:B='WIP-FDN'!B14)*1, 0))</f>
        <v>A(00-02)+06</v>
      </c>
      <c r="D14" s="206" t="str">
        <f>IFERROR(
   IF(INDEX('Foundation Activity'!E:E, MATCH(B14, 'Foundation Activity'!B:B, 0))="", "",
      INDEX('Foundation Activity'!E:E, MATCH(B14, 'Foundation Activity'!B:B, 0))
   ),
"")</f>
        <v>SANDY WET</v>
      </c>
      <c r="E14" s="126" t="str">
        <f>IFERROR(
   IF(INDEX('Foundation Activity'!F:F, MATCH(B14, 'Foundation Activity'!B:B, 0))="", "",
      INDEX('Foundation Activity'!F:F, MATCH(B14, 'Foundation Activity'!B:B, 0))
   ),
"")</f>
        <v>Malon Prasad Boro</v>
      </c>
      <c r="F14" s="126">
        <f>IFERROR(
   IF(INDEX('Foundation Activity'!G:G, MATCH(B14, 'Foundation Activity'!B:B, 0))="", "",
      INDEX('Foundation Activity'!G:G, MATCH(B14, 'Foundation Activity'!B:B, 0))
   ),
"")</f>
        <v>14</v>
      </c>
      <c r="G14" s="342">
        <f>IFERROR(
   IF(INDEX('Foundation Activity'!J:J, MATCH(B14, 'Foundation Activity'!B:B, 0))="", "",
      INDEX('Foundation Activity'!J:J, MATCH(B14, 'Foundation Activity'!B:B, 0))
   ),
"")</f>
        <v>45953</v>
      </c>
      <c r="H14" s="342">
        <f>IFERROR(
   IF(INDEX('Foundation Activity'!AC:AC, MATCH(B14, 'Foundation Activity'!B:B, 0))="", "",
      INDEX('Foundation Activity'!AC:AC, MATCH(B14, 'Foundation Activity'!B:B, 0))
   ),
"")</f>
        <v>45976</v>
      </c>
      <c r="I14" s="126" t="str">
        <f>IFERROR(
   IF(INDEX('Foundation Activity'!H:H, MATCH(B14, 'Foundation Activity'!B:B, 0))="", "",
      INDEX('Foundation Activity'!H:H, MATCH(B14, 'Foundation Activity'!B:B, 0))
   ),
"")</f>
        <v>Anjan Chakravarty</v>
      </c>
      <c r="J14" s="112" t="str">
        <f>IFERROR(
   IF(INDEX('Foundation Activity'!I:I, MATCH(B14, 'Foundation Activity'!B:B, 0))="", "",
      INDEX('Foundation Activity'!I:I, MATCH(B14, 'Foundation Activity'!B:B, 0))
   ),
"")</f>
        <v>Dipon Pal</v>
      </c>
      <c r="K14" s="128" t="str">
        <f>IFERROR(
   IF(INDEX('Foundation Activity'!AD:AD, MATCH(B14, 'Foundation Activity'!B:B, 0))="", "",
      INDEX('Foundation Activity'!AD:AD, MATCH(B14, 'Foundation Activity'!B:B, 0))
   ),
"")</f>
        <v>Location Completed.</v>
      </c>
      <c r="L14" s="443">
        <v>46030</v>
      </c>
      <c r="M14" s="443">
        <v>46030</v>
      </c>
      <c r="N14" s="201" t="s">
        <v>1127</v>
      </c>
      <c r="O14" s="201" t="s">
        <v>53</v>
      </c>
      <c r="P14" s="1" t="s">
        <v>53</v>
      </c>
    </row>
    <row r="15" spans="1:16" s="104" customFormat="1" ht="15.5" x14ac:dyDescent="0.35">
      <c r="A15" s="105">
        <v>8</v>
      </c>
      <c r="B15" s="228" t="str">
        <v>34/3</v>
      </c>
      <c r="C15" s="228" t="str" cm="1">
        <f t="array" ref="C15">INDEX('Foundation Activity'!C:C, MATCH(1, ('Foundation Activity'!B:B='WIP-FDN'!B15)*1, 0))</f>
        <v>A(00-02)+03</v>
      </c>
      <c r="D15" s="206" t="str">
        <f>IFERROR(
   IF(INDEX('Foundation Activity'!E:E, MATCH(B15, 'Foundation Activity'!B:B, 0))="", "",
      INDEX('Foundation Activity'!E:E, MATCH(B15, 'Foundation Activity'!B:B, 0))
   ),
"")</f>
        <v>SANDY WET</v>
      </c>
      <c r="E15" s="126" t="str">
        <f>IFERROR(
   IF(INDEX('Foundation Activity'!F:F, MATCH(B15, 'Foundation Activity'!B:B, 0))="", "",
      INDEX('Foundation Activity'!F:F, MATCH(B15, 'Foundation Activity'!B:B, 0))
   ),
"")</f>
        <v xml:space="preserve">Raju Chandra Basumatari </v>
      </c>
      <c r="F15" s="126">
        <f>IFERROR(
   IF(INDEX('Foundation Activity'!G:G, MATCH(B15, 'Foundation Activity'!B:B, 0))="", "",
      INDEX('Foundation Activity'!G:G, MATCH(B15, 'Foundation Activity'!B:B, 0))
   ),
"")</f>
        <v>14</v>
      </c>
      <c r="G15" s="342">
        <f>IFERROR(
   IF(INDEX('Foundation Activity'!J:J, MATCH(B15, 'Foundation Activity'!B:B, 0))="", "",
      INDEX('Foundation Activity'!J:J, MATCH(B15, 'Foundation Activity'!B:B, 0))
   ),
"")</f>
        <v>45962</v>
      </c>
      <c r="H15" s="342">
        <f>IFERROR(
   IF(INDEX('Foundation Activity'!AC:AC, MATCH(B15, 'Foundation Activity'!B:B, 0))="", "",
      INDEX('Foundation Activity'!AC:AC, MATCH(B15, 'Foundation Activity'!B:B, 0))
   ),
"")</f>
        <v>45979</v>
      </c>
      <c r="I15" s="126" t="str">
        <f>IFERROR(
   IF(INDEX('Foundation Activity'!H:H, MATCH(B15, 'Foundation Activity'!B:B, 0))="", "",
      INDEX('Foundation Activity'!H:H, MATCH(B15, 'Foundation Activity'!B:B, 0))
   ),
"")</f>
        <v>Pabitra Basumatari</v>
      </c>
      <c r="J15" s="112" t="str">
        <f>IFERROR(
   IF(INDEX('Foundation Activity'!I:I, MATCH(B15, 'Foundation Activity'!B:B, 0))="", "",
      INDEX('Foundation Activity'!I:I, MATCH(B15, 'Foundation Activity'!B:B, 0))
   ),
"")</f>
        <v>Sumanta Dutta</v>
      </c>
      <c r="K15" s="128" t="str">
        <f>IFERROR(
   IF(INDEX('Foundation Activity'!AD:AD, MATCH(B15, 'Foundation Activity'!B:B, 0))="", "",
      INDEX('Foundation Activity'!AD:AD, MATCH(B15, 'Foundation Activity'!B:B, 0))
   ),
"")</f>
        <v>Location Completed.</v>
      </c>
      <c r="L15" s="443">
        <v>46030</v>
      </c>
      <c r="M15" s="443">
        <v>46030</v>
      </c>
      <c r="N15" s="201" t="s">
        <v>1171</v>
      </c>
      <c r="O15" s="201" t="s">
        <v>53</v>
      </c>
      <c r="P15" s="1" t="s">
        <v>53</v>
      </c>
    </row>
    <row r="16" spans="1:16" s="3" customFormat="1" ht="15.5" x14ac:dyDescent="0.35">
      <c r="A16" s="105">
        <v>9</v>
      </c>
      <c r="B16" s="228" t="str">
        <v>101/0</v>
      </c>
      <c r="C16" s="228" t="str" cm="1">
        <f t="array" ref="C16">INDEX('Foundation Activity'!C:C, MATCH(1, ('Foundation Activity'!B:B='WIP-FDN'!B16)*1, 0))</f>
        <v>D(45-60)+00</v>
      </c>
      <c r="D16" s="206" t="str">
        <f>IFERROR(
   IF(INDEX('Foundation Activity'!E:E, MATCH(B16, 'Foundation Activity'!B:B, 0))="", "",
      INDEX('Foundation Activity'!E:E, MATCH(B16, 'Foundation Activity'!B:B, 0))
   ),
"")</f>
        <v>SANDY WET</v>
      </c>
      <c r="E16" s="126" t="str">
        <f>IFERROR(
   IF(INDEX('Foundation Activity'!F:F, MATCH(B16, 'Foundation Activity'!B:B, 0))="", "",
      INDEX('Foundation Activity'!F:F, MATCH(B16, 'Foundation Activity'!B:B, 0))
   ),
"")</f>
        <v>Abu Bakkar Sidhiki</v>
      </c>
      <c r="F16" s="126">
        <f>IFERROR(
   IF(INDEX('Foundation Activity'!G:G, MATCH(B16, 'Foundation Activity'!B:B, 0))="", "",
      INDEX('Foundation Activity'!G:G, MATCH(B16, 'Foundation Activity'!B:B, 0))
   ),
"")</f>
        <v>12</v>
      </c>
      <c r="G16" s="342">
        <f>IFERROR(
   IF(INDEX('Foundation Activity'!J:J, MATCH(B16, 'Foundation Activity'!B:B, 0))="", "",
      INDEX('Foundation Activity'!J:J, MATCH(B16, 'Foundation Activity'!B:B, 0))
   ),
"")</f>
        <v>45956</v>
      </c>
      <c r="H16" s="342">
        <f>IFERROR(
   IF(INDEX('Foundation Activity'!AC:AC, MATCH(B16, 'Foundation Activity'!B:B, 0))="", "",
      INDEX('Foundation Activity'!AC:AC, MATCH(B16, 'Foundation Activity'!B:B, 0))
   ),
"")</f>
        <v>45980</v>
      </c>
      <c r="I16" s="126" t="str">
        <f>IFERROR(
   IF(INDEX('Foundation Activity'!H:H, MATCH(B16, 'Foundation Activity'!B:B, 0))="", "",
      INDEX('Foundation Activity'!H:H, MATCH(B16, 'Foundation Activity'!B:B, 0))
   ),
"")</f>
        <v>Virendra Kumar</v>
      </c>
      <c r="J16" s="112" t="str">
        <f>IFERROR(
   IF(INDEX('Foundation Activity'!I:I, MATCH(B16, 'Foundation Activity'!B:B, 0))="", "",
      INDEX('Foundation Activity'!I:I, MATCH(B16, 'Foundation Activity'!B:B, 0))
   ),
"")</f>
        <v>Asadul Laskar</v>
      </c>
      <c r="K16" s="128" t="str">
        <f>IFERROR(
   IF(INDEX('Foundation Activity'!AD:AD, MATCH(B16, 'Foundation Activity'!B:B, 0))="", "",
      INDEX('Foundation Activity'!AD:AD, MATCH(B16, 'Foundation Activity'!B:B, 0))
   ),
"")</f>
        <v>Location Completed.</v>
      </c>
      <c r="L16" s="443"/>
      <c r="M16" s="443"/>
      <c r="N16" s="201"/>
      <c r="O16" s="1"/>
      <c r="P16" s="455" t="s">
        <v>1376</v>
      </c>
    </row>
    <row r="17" spans="1:16" s="3" customFormat="1" ht="15.5" x14ac:dyDescent="0.35">
      <c r="A17" s="105">
        <v>10</v>
      </c>
      <c r="B17" s="228" t="str">
        <v>71/1</v>
      </c>
      <c r="C17" s="228" t="str" cm="1">
        <f t="array" ref="C17">INDEX('Foundation Activity'!C:C, MATCH(1, ('Foundation Activity'!B:B='WIP-FDN'!B17)*1, 0))</f>
        <v>A(00-02)+03</v>
      </c>
      <c r="D17" s="206" t="str">
        <f>IFERROR(
   IF(INDEX('Foundation Activity'!E:E, MATCH(B17, 'Foundation Activity'!B:B, 0))="", "",
      INDEX('Foundation Activity'!E:E, MATCH(B17, 'Foundation Activity'!B:B, 0))
   ),
"")</f>
        <v>SANDY WET</v>
      </c>
      <c r="E17" s="126" t="str">
        <f>IFERROR(
   IF(INDEX('Foundation Activity'!F:F, MATCH(B17, 'Foundation Activity'!B:B, 0))="", "",
      INDEX('Foundation Activity'!F:F, MATCH(B17, 'Foundation Activity'!B:B, 0))
   ),
"")</f>
        <v>Ratul Ali</v>
      </c>
      <c r="F17" s="126">
        <f>IFERROR(
   IF(INDEX('Foundation Activity'!G:G, MATCH(B17, 'Foundation Activity'!B:B, 0))="", "",
      INDEX('Foundation Activity'!G:G, MATCH(B17, 'Foundation Activity'!B:B, 0))
   ),
"")</f>
        <v>16</v>
      </c>
      <c r="G17" s="342">
        <f>IFERROR(
   IF(INDEX('Foundation Activity'!J:J, MATCH(B17, 'Foundation Activity'!B:B, 0))="", "",
      INDEX('Foundation Activity'!J:J, MATCH(B17, 'Foundation Activity'!B:B, 0))
   ),
"")</f>
        <v>45973</v>
      </c>
      <c r="H17" s="342">
        <f>IFERROR(
   IF(INDEX('Foundation Activity'!AC:AC, MATCH(B17, 'Foundation Activity'!B:B, 0))="", "",
      INDEX('Foundation Activity'!AC:AC, MATCH(B17, 'Foundation Activity'!B:B, 0))
   ),
"")</f>
        <v>45981</v>
      </c>
      <c r="I17" s="126" t="str">
        <f>IFERROR(
   IF(INDEX('Foundation Activity'!H:H, MATCH(B17, 'Foundation Activity'!B:B, 0))="", "",
      INDEX('Foundation Activity'!H:H, MATCH(B17, 'Foundation Activity'!B:B, 0))
   ),
"")</f>
        <v>Anjan Chakravarty</v>
      </c>
      <c r="J17" s="112" t="str">
        <f>IFERROR(
   IF(INDEX('Foundation Activity'!I:I, MATCH(B17, 'Foundation Activity'!B:B, 0))="", "",
      INDEX('Foundation Activity'!I:I, MATCH(B17, 'Foundation Activity'!B:B, 0))
   ),
"")</f>
        <v>Subrata Panigrahi</v>
      </c>
      <c r="K17" s="128" t="str">
        <f>IFERROR(
   IF(INDEX('Foundation Activity'!AD:AD, MATCH(B17, 'Foundation Activity'!B:B, 0))="", "",
      INDEX('Foundation Activity'!AD:AD, MATCH(B17, 'Foundation Activity'!B:B, 0))
   ),
"")</f>
        <v>Location Completed.</v>
      </c>
      <c r="L17" s="443">
        <v>46018</v>
      </c>
      <c r="M17" s="443">
        <v>46018</v>
      </c>
      <c r="N17" s="201" t="s">
        <v>1296</v>
      </c>
      <c r="O17" s="201" t="s">
        <v>53</v>
      </c>
      <c r="P17" s="1" t="s">
        <v>53</v>
      </c>
    </row>
    <row r="18" spans="1:16" s="3" customFormat="1" ht="15.5" x14ac:dyDescent="0.35">
      <c r="A18" s="105">
        <v>11</v>
      </c>
      <c r="B18" s="228" t="str">
        <v>33/2</v>
      </c>
      <c r="C18" s="228" t="str" cm="1">
        <f t="array" ref="C18">INDEX('Foundation Activity'!C:C, MATCH(1, ('Foundation Activity'!B:B='WIP-FDN'!B18)*1, 0))</f>
        <v>A(00-02)+00</v>
      </c>
      <c r="D18" s="206" t="str">
        <f>IFERROR(
   IF(INDEX('Foundation Activity'!E:E, MATCH(B18, 'Foundation Activity'!B:B, 0))="", "",
      INDEX('Foundation Activity'!E:E, MATCH(B18, 'Foundation Activity'!B:B, 0))
   ),
"")</f>
        <v>SANDY PS</v>
      </c>
      <c r="E18" s="126" t="str">
        <f>IFERROR(
   IF(INDEX('Foundation Activity'!F:F, MATCH(B18, 'Foundation Activity'!B:B, 0))="", "",
      INDEX('Foundation Activity'!F:F, MATCH(B18, 'Foundation Activity'!B:B, 0))
   ),
"")</f>
        <v>Sansuma Brahma</v>
      </c>
      <c r="F18" s="126">
        <f>IFERROR(
   IF(INDEX('Foundation Activity'!G:G, MATCH(B18, 'Foundation Activity'!B:B, 0))="", "",
      INDEX('Foundation Activity'!G:G, MATCH(B18, 'Foundation Activity'!B:B, 0))
   ),
"")</f>
        <v>13</v>
      </c>
      <c r="G18" s="342">
        <f>IFERROR(
   IF(INDEX('Foundation Activity'!J:J, MATCH(B18, 'Foundation Activity'!B:B, 0))="", "",
      INDEX('Foundation Activity'!J:J, MATCH(B18, 'Foundation Activity'!B:B, 0))
   ),
"")</f>
        <v>45962</v>
      </c>
      <c r="H18" s="342">
        <f>IFERROR(
   IF(INDEX('Foundation Activity'!AC:AC, MATCH(B18, 'Foundation Activity'!B:B, 0))="", "",
      INDEX('Foundation Activity'!AC:AC, MATCH(B18, 'Foundation Activity'!B:B, 0))
   ),
"")</f>
        <v>45983</v>
      </c>
      <c r="I18" s="126" t="str">
        <f>IFERROR(
   IF(INDEX('Foundation Activity'!H:H, MATCH(B18, 'Foundation Activity'!B:B, 0))="", "",
      INDEX('Foundation Activity'!H:H, MATCH(B18, 'Foundation Activity'!B:B, 0))
   ),
"")</f>
        <v>Pabitra Basumatari</v>
      </c>
      <c r="J18" s="112" t="str">
        <f>IFERROR(
   IF(INDEX('Foundation Activity'!I:I, MATCH(B18, 'Foundation Activity'!B:B, 0))="", "",
      INDEX('Foundation Activity'!I:I, MATCH(B18, 'Foundation Activity'!B:B, 0))
   ),
"")</f>
        <v>Asadul Laskar</v>
      </c>
      <c r="K18" s="128" t="str">
        <f>IFERROR(
   IF(INDEX('Foundation Activity'!AD:AD, MATCH(B18, 'Foundation Activity'!B:B, 0))="", "",
      INDEX('Foundation Activity'!AD:AD, MATCH(B18, 'Foundation Activity'!B:B, 0))
   ),
"")</f>
        <v>Location Completed.</v>
      </c>
      <c r="L18" s="443">
        <v>46024</v>
      </c>
      <c r="M18" s="443">
        <v>46024</v>
      </c>
      <c r="N18" s="201" t="s">
        <v>1172</v>
      </c>
      <c r="O18" s="201" t="s">
        <v>53</v>
      </c>
      <c r="P18" s="1" t="s">
        <v>53</v>
      </c>
    </row>
    <row r="19" spans="1:16" s="3" customFormat="1" ht="29" x14ac:dyDescent="0.35">
      <c r="A19" s="105">
        <v>12</v>
      </c>
      <c r="B19" s="228" t="str">
        <v>90/0</v>
      </c>
      <c r="C19" s="228" t="str" cm="1">
        <f t="array" ref="C19">INDEX('Foundation Activity'!C:C, MATCH(1, ('Foundation Activity'!B:B='WIP-FDN'!B19)*1, 0))</f>
        <v>D(30-45)+00</v>
      </c>
      <c r="D19" s="206" t="str">
        <f>IFERROR(
   IF(INDEX('Foundation Activity'!E:E, MATCH(B19, 'Foundation Activity'!B:B, 0))="", "",
      INDEX('Foundation Activity'!E:E, MATCH(B19, 'Foundation Activity'!B:B, 0))
   ),
"")</f>
        <v>SANDY WET with Boulder Soiling</v>
      </c>
      <c r="E19" s="126" t="str">
        <f>IFERROR(
   IF(INDEX('Foundation Activity'!F:F, MATCH(B19, 'Foundation Activity'!B:B, 0))="", "",
      INDEX('Foundation Activity'!F:F, MATCH(B19, 'Foundation Activity'!B:B, 0))
   ),
"")</f>
        <v>Mohar Ali</v>
      </c>
      <c r="F19" s="126">
        <f>IFERROR(
   IF(INDEX('Foundation Activity'!G:G, MATCH(B19, 'Foundation Activity'!B:B, 0))="", "",
      INDEX('Foundation Activity'!G:G, MATCH(B19, 'Foundation Activity'!B:B, 0))
   ),
"")</f>
        <v>12</v>
      </c>
      <c r="G19" s="342">
        <f>IFERROR(
   IF(INDEX('Foundation Activity'!J:J, MATCH(B19, 'Foundation Activity'!B:B, 0))="", "",
      INDEX('Foundation Activity'!J:J, MATCH(B19, 'Foundation Activity'!B:B, 0))
   ),
"")</f>
        <v>45970</v>
      </c>
      <c r="H19" s="342">
        <f>IFERROR(
   IF(INDEX('Foundation Activity'!AC:AC, MATCH(B19, 'Foundation Activity'!B:B, 0))="", "",
      INDEX('Foundation Activity'!AC:AC, MATCH(B19, 'Foundation Activity'!B:B, 0))
   ),
"")</f>
        <v>45983</v>
      </c>
      <c r="I19" s="126" t="str">
        <f>IFERROR(
   IF(INDEX('Foundation Activity'!H:H, MATCH(B19, 'Foundation Activity'!B:B, 0))="", "",
      INDEX('Foundation Activity'!H:H, MATCH(B19, 'Foundation Activity'!B:B, 0))
   ),
"")</f>
        <v>Virendra Kumar</v>
      </c>
      <c r="J19" s="112" t="str">
        <f>IFERROR(
   IF(INDEX('Foundation Activity'!I:I, MATCH(B19, 'Foundation Activity'!B:B, 0))="", "",
      INDEX('Foundation Activity'!I:I, MATCH(B19, 'Foundation Activity'!B:B, 0))
   ),
"")</f>
        <v>Debashis Konar</v>
      </c>
      <c r="K19" s="128" t="str">
        <f>IFERROR(
   IF(INDEX('Foundation Activity'!AD:AD, MATCH(B19, 'Foundation Activity'!B:B, 0))="", "",
      INDEX('Foundation Activity'!AD:AD, MATCH(B19, 'Foundation Activity'!B:B, 0))
   ),
"")</f>
        <v>Location Completed.</v>
      </c>
      <c r="L19" s="443">
        <v>46028</v>
      </c>
      <c r="M19" s="443">
        <v>46028</v>
      </c>
      <c r="N19" s="1" t="s">
        <v>1141</v>
      </c>
      <c r="O19" s="201" t="s">
        <v>53</v>
      </c>
      <c r="P19" s="201" t="s">
        <v>53</v>
      </c>
    </row>
    <row r="20" spans="1:16" s="3" customFormat="1" ht="15.5" x14ac:dyDescent="0.35">
      <c r="A20" s="105">
        <v>13</v>
      </c>
      <c r="B20" s="228" t="str">
        <v>40/0</v>
      </c>
      <c r="C20" s="228" t="str" cm="1">
        <f t="array" ref="C20">INDEX('Foundation Activity'!C:C, MATCH(1, ('Foundation Activity'!B:B='WIP-FDN'!B20)*1, 0))</f>
        <v>D(30-45)+03</v>
      </c>
      <c r="D20" s="206" t="str">
        <f>IFERROR(
   IF(INDEX('Foundation Activity'!E:E, MATCH(B20, 'Foundation Activity'!B:B, 0))="", "",
      INDEX('Foundation Activity'!E:E, MATCH(B20, 'Foundation Activity'!B:B, 0))
   ),
"")</f>
        <v>SANDY WET</v>
      </c>
      <c r="E20" s="126" t="str">
        <f>IFERROR(
   IF(INDEX('Foundation Activity'!F:F, MATCH(B20, 'Foundation Activity'!B:B, 0))="", "",
      INDEX('Foundation Activity'!F:F, MATCH(B20, 'Foundation Activity'!B:B, 0))
   ),
"")</f>
        <v>Sandan Basumatary</v>
      </c>
      <c r="F20" s="126">
        <f>IFERROR(
   IF(INDEX('Foundation Activity'!G:G, MATCH(B20, 'Foundation Activity'!B:B, 0))="", "",
      INDEX('Foundation Activity'!G:G, MATCH(B20, 'Foundation Activity'!B:B, 0))
   ),
"")</f>
        <v>15</v>
      </c>
      <c r="G20" s="342">
        <f>IFERROR(
   IF(INDEX('Foundation Activity'!J:J, MATCH(B20, 'Foundation Activity'!B:B, 0))="", "",
      INDEX('Foundation Activity'!J:J, MATCH(B20, 'Foundation Activity'!B:B, 0))
   ),
"")</f>
        <v>45971</v>
      </c>
      <c r="H20" s="342">
        <f>IFERROR(
   IF(INDEX('Foundation Activity'!AC:AC, MATCH(B20, 'Foundation Activity'!B:B, 0))="", "",
      INDEX('Foundation Activity'!AC:AC, MATCH(B20, 'Foundation Activity'!B:B, 0))
   ),
"")</f>
        <v>45986</v>
      </c>
      <c r="I20" s="126" t="str">
        <f>IFERROR(
   IF(INDEX('Foundation Activity'!H:H, MATCH(B20, 'Foundation Activity'!B:B, 0))="", "",
      INDEX('Foundation Activity'!H:H, MATCH(B20, 'Foundation Activity'!B:B, 0))
   ),
"")</f>
        <v>Pabitra Basumatari</v>
      </c>
      <c r="J20" s="112" t="str">
        <f>IFERROR(
   IF(INDEX('Foundation Activity'!I:I, MATCH(B20, 'Foundation Activity'!B:B, 0))="", "",
      INDEX('Foundation Activity'!I:I, MATCH(B20, 'Foundation Activity'!B:B, 0))
   ),
"")</f>
        <v>Vakeel Mahato</v>
      </c>
      <c r="K20" s="128" t="str">
        <f>IFERROR(
   IF(INDEX('Foundation Activity'!AD:AD, MATCH(B20, 'Foundation Activity'!B:B, 0))="", "",
      INDEX('Foundation Activity'!AD:AD, MATCH(B20, 'Foundation Activity'!B:B, 0))
   ),
"")</f>
        <v>Location Completed.</v>
      </c>
      <c r="L20" s="443">
        <v>46030</v>
      </c>
      <c r="M20" s="443">
        <v>46030</v>
      </c>
      <c r="N20" s="1" t="s">
        <v>1178</v>
      </c>
      <c r="O20" s="201" t="s">
        <v>53</v>
      </c>
      <c r="P20" s="1" t="s">
        <v>53</v>
      </c>
    </row>
    <row r="21" spans="1:16" s="3" customFormat="1" ht="15.5" x14ac:dyDescent="0.35">
      <c r="A21" s="105">
        <v>14</v>
      </c>
      <c r="B21" s="228" t="str">
        <v>29/0</v>
      </c>
      <c r="C21" s="228" t="str" cm="1">
        <f t="array" ref="C21">INDEX('Foundation Activity'!C:C, MATCH(1, ('Foundation Activity'!B:B='WIP-FDN'!B21)*1, 0))</f>
        <v>C(15-22)+06</v>
      </c>
      <c r="D21" s="206" t="str">
        <f>IFERROR(
   IF(INDEX('Foundation Activity'!E:E, MATCH(B21, 'Foundation Activity'!B:B, 0))="", "",
      INDEX('Foundation Activity'!E:E, MATCH(B21, 'Foundation Activity'!B:B, 0))
   ),
"")</f>
        <v>SANDY FS</v>
      </c>
      <c r="E21" s="126" t="str">
        <f>IFERROR(
   IF(INDEX('Foundation Activity'!F:F, MATCH(B21, 'Foundation Activity'!B:B, 0))="", "",
      INDEX('Foundation Activity'!F:F, MATCH(B21, 'Foundation Activity'!B:B, 0))
   ),
"")</f>
        <v>Bipul Debnath</v>
      </c>
      <c r="F21" s="126">
        <f>IFERROR(
   IF(INDEX('Foundation Activity'!G:G, MATCH(B21, 'Foundation Activity'!B:B, 0))="", "",
      INDEX('Foundation Activity'!G:G, MATCH(B21, 'Foundation Activity'!B:B, 0))
   ),
"")</f>
        <v>16</v>
      </c>
      <c r="G21" s="342">
        <f>IFERROR(
   IF(INDEX('Foundation Activity'!J:J, MATCH(B21, 'Foundation Activity'!B:B, 0))="", "",
      INDEX('Foundation Activity'!J:J, MATCH(B21, 'Foundation Activity'!B:B, 0))
   ),
"")</f>
        <v>45976</v>
      </c>
      <c r="H21" s="342">
        <f>IFERROR(
   IF(INDEX('Foundation Activity'!AC:AC, MATCH(B21, 'Foundation Activity'!B:B, 0))="", "",
      INDEX('Foundation Activity'!AC:AC, MATCH(B21, 'Foundation Activity'!B:B, 0))
   ),
"")</f>
        <v>45986</v>
      </c>
      <c r="I21" s="126" t="str">
        <f>IFERROR(
   IF(INDEX('Foundation Activity'!H:H, MATCH(B21, 'Foundation Activity'!B:B, 0))="", "",
      INDEX('Foundation Activity'!H:H, MATCH(B21, 'Foundation Activity'!B:B, 0))
   ),
"")</f>
        <v>Pabitra Basumatari</v>
      </c>
      <c r="J21" s="112" t="str">
        <f>IFERROR(
   IF(INDEX('Foundation Activity'!I:I, MATCH(B21, 'Foundation Activity'!B:B, 0))="", "",
      INDEX('Foundation Activity'!I:I, MATCH(B21, 'Foundation Activity'!B:B, 0))
   ),
"")</f>
        <v>Ratul Roy</v>
      </c>
      <c r="K21" s="128" t="str">
        <f>IFERROR(
   IF(INDEX('Foundation Activity'!AD:AD, MATCH(B21, 'Foundation Activity'!B:B, 0))="", "",
      INDEX('Foundation Activity'!AD:AD, MATCH(B21, 'Foundation Activity'!B:B, 0))
   ),
"")</f>
        <v>Location Completed.</v>
      </c>
      <c r="L21" s="443">
        <v>45996</v>
      </c>
      <c r="M21" s="443">
        <v>45996</v>
      </c>
      <c r="N21" s="1" t="s">
        <v>1125</v>
      </c>
      <c r="O21" s="201" t="s">
        <v>53</v>
      </c>
      <c r="P21" s="1" t="s">
        <v>53</v>
      </c>
    </row>
    <row r="22" spans="1:16" s="104" customFormat="1" ht="15.5" x14ac:dyDescent="0.35">
      <c r="A22" s="105">
        <v>15</v>
      </c>
      <c r="B22" s="228" t="str">
        <v>72/6</v>
      </c>
      <c r="C22" s="228" t="str" cm="1">
        <f t="array" ref="C22">INDEX('Foundation Activity'!C:C, MATCH(1, ('Foundation Activity'!B:B='WIP-FDN'!B22)*1, 0))</f>
        <v>A(00-02)+00</v>
      </c>
      <c r="D22" s="206" t="str">
        <f>IFERROR(
   IF(INDEX('Foundation Activity'!E:E, MATCH(B22, 'Foundation Activity'!B:B, 0))="", "",
      INDEX('Foundation Activity'!E:E, MATCH(B22, 'Foundation Activity'!B:B, 0))
   ),
"")</f>
        <v>SANDY PS</v>
      </c>
      <c r="E22" s="126" t="str">
        <f>IFERROR(
   IF(INDEX('Foundation Activity'!F:F, MATCH(B22, 'Foundation Activity'!B:B, 0))="", "",
      INDEX('Foundation Activity'!F:F, MATCH(B22, 'Foundation Activity'!B:B, 0))
   ),
"")</f>
        <v>Prabir Bala</v>
      </c>
      <c r="F22" s="126">
        <f>IFERROR(
   IF(INDEX('Foundation Activity'!G:G, MATCH(B22, 'Foundation Activity'!B:B, 0))="", "",
      INDEX('Foundation Activity'!G:G, MATCH(B22, 'Foundation Activity'!B:B, 0))
   ),
"")</f>
        <v>17</v>
      </c>
      <c r="G22" s="342">
        <f>IFERROR(
   IF(INDEX('Foundation Activity'!J:J, MATCH(B22, 'Foundation Activity'!B:B, 0))="", "",
      INDEX('Foundation Activity'!J:J, MATCH(B22, 'Foundation Activity'!B:B, 0))
   ),
"")</f>
        <v>45972</v>
      </c>
      <c r="H22" s="342">
        <f>IFERROR(
   IF(INDEX('Foundation Activity'!AC:AC, MATCH(B22, 'Foundation Activity'!B:B, 0))="", "",
      INDEX('Foundation Activity'!AC:AC, MATCH(B22, 'Foundation Activity'!B:B, 0))
   ),
"")</f>
        <v>45989</v>
      </c>
      <c r="I22" s="126" t="str">
        <f>IFERROR(
   IF(INDEX('Foundation Activity'!H:H, MATCH(B22, 'Foundation Activity'!B:B, 0))="", "",
      INDEX('Foundation Activity'!H:H, MATCH(B22, 'Foundation Activity'!B:B, 0))
   ),
"")</f>
        <v>Anjan Chakravarty</v>
      </c>
      <c r="J22" s="112" t="str">
        <f>IFERROR(
   IF(INDEX('Foundation Activity'!I:I, MATCH(B22, 'Foundation Activity'!B:B, 0))="", "",
      INDEX('Foundation Activity'!I:I, MATCH(B22, 'Foundation Activity'!B:B, 0))
   ),
"")</f>
        <v>Dipon Pal</v>
      </c>
      <c r="K22" s="128" t="str">
        <f>IFERROR(
   IF(INDEX('Foundation Activity'!AD:AD, MATCH(B22, 'Foundation Activity'!B:B, 0))="", "",
      INDEX('Foundation Activity'!AD:AD, MATCH(B22, 'Foundation Activity'!B:B, 0))
   ),
"")</f>
        <v>Location Completed.</v>
      </c>
      <c r="L22" s="443">
        <v>46027</v>
      </c>
      <c r="M22" s="443">
        <v>46027</v>
      </c>
      <c r="N22" s="201" t="s">
        <v>1296</v>
      </c>
      <c r="O22" s="201" t="s">
        <v>53</v>
      </c>
      <c r="P22" s="1" t="s">
        <v>53</v>
      </c>
    </row>
    <row r="23" spans="1:16" s="104" customFormat="1" ht="29" x14ac:dyDescent="0.35">
      <c r="A23" s="105">
        <v>16</v>
      </c>
      <c r="B23" s="228" t="str">
        <v>88/0</v>
      </c>
      <c r="C23" s="228" t="str" cm="1">
        <f t="array" ref="C23">INDEX('Foundation Activity'!C:C, MATCH(1, ('Foundation Activity'!B:B='WIP-FDN'!B23)*1, 0))</f>
        <v>B(00-07)+00</v>
      </c>
      <c r="D23" s="206" t="str">
        <f>IFERROR(
   IF(INDEX('Foundation Activity'!E:E, MATCH(B23, 'Foundation Activity'!B:B, 0))="", "",
      INDEX('Foundation Activity'!E:E, MATCH(B23, 'Foundation Activity'!B:B, 0))
   ),
"")</f>
        <v>SANDY PS with Boulder Soiling</v>
      </c>
      <c r="E23" s="126" t="str">
        <f>IFERROR(
   IF(INDEX('Foundation Activity'!F:F, MATCH(B23, 'Foundation Activity'!B:B, 0))="", "",
      INDEX('Foundation Activity'!F:F, MATCH(B23, 'Foundation Activity'!B:B, 0))
   ),
"")</f>
        <v>Mohar Ali</v>
      </c>
      <c r="F23" s="126">
        <f>IFERROR(
   IF(INDEX('Foundation Activity'!G:G, MATCH(B23, 'Foundation Activity'!B:B, 0))="", "",
      INDEX('Foundation Activity'!G:G, MATCH(B23, 'Foundation Activity'!B:B, 0))
   ),
"")</f>
        <v>15</v>
      </c>
      <c r="G23" s="342">
        <f>IFERROR(
   IF(INDEX('Foundation Activity'!J:J, MATCH(B23, 'Foundation Activity'!B:B, 0))="", "",
      INDEX('Foundation Activity'!J:J, MATCH(B23, 'Foundation Activity'!B:B, 0))
   ),
"")</f>
        <v>45974</v>
      </c>
      <c r="H23" s="342">
        <f>IFERROR(
   IF(INDEX('Foundation Activity'!AC:AC, MATCH(B23, 'Foundation Activity'!B:B, 0))="", "",
      INDEX('Foundation Activity'!AC:AC, MATCH(B23, 'Foundation Activity'!B:B, 0))
   ),
"")</f>
        <v>45989</v>
      </c>
      <c r="I23" s="126" t="str">
        <f>IFERROR(
   IF(INDEX('Foundation Activity'!H:H, MATCH(B23, 'Foundation Activity'!B:B, 0))="", "",
      INDEX('Foundation Activity'!H:H, MATCH(B23, 'Foundation Activity'!B:B, 0))
   ),
"")</f>
        <v>Virendra Kumar</v>
      </c>
      <c r="J23" s="112" t="str">
        <f>IFERROR(
   IF(INDEX('Foundation Activity'!I:I, MATCH(B23, 'Foundation Activity'!B:B, 0))="", "",
      INDEX('Foundation Activity'!I:I, MATCH(B23, 'Foundation Activity'!B:B, 0))
   ),
"")</f>
        <v>Debashis Konar</v>
      </c>
      <c r="K23" s="128" t="str">
        <f>IFERROR(
   IF(INDEX('Foundation Activity'!AD:AD, MATCH(B23, 'Foundation Activity'!B:B, 0))="", "",
      INDEX('Foundation Activity'!AD:AD, MATCH(B23, 'Foundation Activity'!B:B, 0))
   ),
"")</f>
        <v>Location Completed.</v>
      </c>
      <c r="L23" s="443">
        <v>46028</v>
      </c>
      <c r="M23" s="443">
        <v>46028</v>
      </c>
      <c r="N23" s="201" t="s">
        <v>1141</v>
      </c>
      <c r="O23" s="201" t="s">
        <v>53</v>
      </c>
      <c r="P23" s="1" t="s">
        <v>53</v>
      </c>
    </row>
    <row r="24" spans="1:16" s="3" customFormat="1" ht="15.5" x14ac:dyDescent="0.35">
      <c r="A24" s="105">
        <v>17</v>
      </c>
      <c r="B24" s="228" t="str">
        <v>100/0</v>
      </c>
      <c r="C24" s="228" t="str" cm="1">
        <f t="array" ref="C24">INDEX('Foundation Activity'!C:C, MATCH(1, ('Foundation Activity'!B:B='WIP-FDN'!B24)*1, 0))</f>
        <v>D(30-45)+03</v>
      </c>
      <c r="D24" s="206" t="str">
        <f>IFERROR(
   IF(INDEX('Foundation Activity'!E:E, MATCH(B24, 'Foundation Activity'!B:B, 0))="", "",
      INDEX('Foundation Activity'!E:E, MATCH(B24, 'Foundation Activity'!B:B, 0))
   ),
"")</f>
        <v>SANDY WET</v>
      </c>
      <c r="E24" s="126" t="str">
        <f>IFERROR(
   IF(INDEX('Foundation Activity'!F:F, MATCH(B24, 'Foundation Activity'!B:B, 0))="", "",
      INDEX('Foundation Activity'!F:F, MATCH(B24, 'Foundation Activity'!B:B, 0))
   ),
"")</f>
        <v>Abu Bakkar Sidhiki</v>
      </c>
      <c r="F24" s="126">
        <f>IFERROR(
   IF(INDEX('Foundation Activity'!G:G, MATCH(B24, 'Foundation Activity'!B:B, 0))="", "",
      INDEX('Foundation Activity'!G:G, MATCH(B24, 'Foundation Activity'!B:B, 0))
   ),
"")</f>
        <v>13</v>
      </c>
      <c r="G24" s="342">
        <f>IFERROR(
   IF(INDEX('Foundation Activity'!J:J, MATCH(B24, 'Foundation Activity'!B:B, 0))="", "",
      INDEX('Foundation Activity'!J:J, MATCH(B24, 'Foundation Activity'!B:B, 0))
   ),
"")</f>
        <v>45980</v>
      </c>
      <c r="H24" s="342">
        <f>IFERROR(
   IF(INDEX('Foundation Activity'!AC:AC, MATCH(B24, 'Foundation Activity'!B:B, 0))="", "",
      INDEX('Foundation Activity'!AC:AC, MATCH(B24, 'Foundation Activity'!B:B, 0))
   ),
"")</f>
        <v>45991</v>
      </c>
      <c r="I24" s="126" t="str">
        <f>IFERROR(
   IF(INDEX('Foundation Activity'!H:H, MATCH(B24, 'Foundation Activity'!B:B, 0))="", "",
      INDEX('Foundation Activity'!H:H, MATCH(B24, 'Foundation Activity'!B:B, 0))
   ),
"")</f>
        <v>Virendra Kumar</v>
      </c>
      <c r="J24" s="112" t="str">
        <f>IFERROR(
   IF(INDEX('Foundation Activity'!I:I, MATCH(B24, 'Foundation Activity'!B:B, 0))="", "",
      INDEX('Foundation Activity'!I:I, MATCH(B24, 'Foundation Activity'!B:B, 0))
   ),
"")</f>
        <v>Asadul Laskar</v>
      </c>
      <c r="K24" s="128" t="str">
        <f>IFERROR(
   IF(INDEX('Foundation Activity'!AD:AD, MATCH(B24, 'Foundation Activity'!B:B, 0))="", "",
      INDEX('Foundation Activity'!AD:AD, MATCH(B24, 'Foundation Activity'!B:B, 0))
   ),
"")</f>
        <v>Location Completed.</v>
      </c>
      <c r="L24" s="443">
        <v>46034</v>
      </c>
      <c r="M24" s="443">
        <v>46034</v>
      </c>
      <c r="N24" s="126" t="s">
        <v>1179</v>
      </c>
      <c r="O24" s="201" t="s">
        <v>53</v>
      </c>
      <c r="P24" s="1" t="s">
        <v>53</v>
      </c>
    </row>
    <row r="25" spans="1:16" s="3" customFormat="1" ht="15.5" x14ac:dyDescent="0.35">
      <c r="A25" s="105">
        <v>18</v>
      </c>
      <c r="B25" s="228" t="str">
        <v>103/0</v>
      </c>
      <c r="C25" s="228" t="str" cm="1">
        <f t="array" ref="C25">INDEX('Foundation Activity'!C:C, MATCH(1, ('Foundation Activity'!B:B='WIP-FDN'!B25)*1, 0))</f>
        <v>C(15-22)+00</v>
      </c>
      <c r="D25" s="206" t="str">
        <f>IFERROR(
   IF(INDEX('Foundation Activity'!E:E, MATCH(B25, 'Foundation Activity'!B:B, 0))="", "",
      INDEX('Foundation Activity'!E:E, MATCH(B25, 'Foundation Activity'!B:B, 0))
   ),
"")</f>
        <v>Sandy PS</v>
      </c>
      <c r="E25" s="126" t="str">
        <f>IFERROR(
   IF(INDEX('Foundation Activity'!F:F, MATCH(B25, 'Foundation Activity'!B:B, 0))="", "",
      INDEX('Foundation Activity'!F:F, MATCH(B25, 'Foundation Activity'!B:B, 0))
   ),
"")</f>
        <v>B S Enterprise</v>
      </c>
      <c r="F25" s="126">
        <f>IFERROR(
   IF(INDEX('Foundation Activity'!G:G, MATCH(B25, 'Foundation Activity'!B:B, 0))="", "",
      INDEX('Foundation Activity'!G:G, MATCH(B25, 'Foundation Activity'!B:B, 0))
   ),
"")</f>
        <v>11</v>
      </c>
      <c r="G25" s="342">
        <f>IFERROR(
   IF(INDEX('Foundation Activity'!J:J, MATCH(B25, 'Foundation Activity'!B:B, 0))="", "",
      INDEX('Foundation Activity'!J:J, MATCH(B25, 'Foundation Activity'!B:B, 0))
   ),
"")</f>
        <v>45962</v>
      </c>
      <c r="H25" s="342">
        <f>IFERROR(
   IF(INDEX('Foundation Activity'!AC:AC, MATCH(B25, 'Foundation Activity'!B:B, 0))="", "",
      INDEX('Foundation Activity'!AC:AC, MATCH(B25, 'Foundation Activity'!B:B, 0))
   ),
"")</f>
        <v>45991</v>
      </c>
      <c r="I25" s="126" t="str">
        <f>IFERROR(
   IF(INDEX('Foundation Activity'!H:H, MATCH(B25, 'Foundation Activity'!B:B, 0))="", "",
      INDEX('Foundation Activity'!H:H, MATCH(B25, 'Foundation Activity'!B:B, 0))
   ),
"")</f>
        <v>Virendra Kumar</v>
      </c>
      <c r="J25" s="112" t="str">
        <f>IFERROR(
   IF(INDEX('Foundation Activity'!I:I, MATCH(B25, 'Foundation Activity'!B:B, 0))="", "",
      INDEX('Foundation Activity'!I:I, MATCH(B25, 'Foundation Activity'!B:B, 0))
   ),
"")</f>
        <v>Gaurav Kumar</v>
      </c>
      <c r="K25" s="128" t="str">
        <f>IFERROR(
   IF(INDEX('Foundation Activity'!AD:AD, MATCH(B25, 'Foundation Activity'!B:B, 0))="", "",
      INDEX('Foundation Activity'!AD:AD, MATCH(B25, 'Foundation Activity'!B:B, 0))
   ),
"")</f>
        <v>Location Completed.</v>
      </c>
      <c r="L25" s="443">
        <v>46037</v>
      </c>
      <c r="M25" s="443">
        <v>46037</v>
      </c>
      <c r="N25" s="201" t="s">
        <v>1169</v>
      </c>
      <c r="O25" s="201" t="s">
        <v>53</v>
      </c>
      <c r="P25" s="1" t="s">
        <v>53</v>
      </c>
    </row>
    <row r="26" spans="1:16" s="3" customFormat="1" ht="15.5" x14ac:dyDescent="0.35">
      <c r="A26" s="105">
        <v>19</v>
      </c>
      <c r="B26" s="228" t="str">
        <v>109/0</v>
      </c>
      <c r="C26" s="228" t="str" cm="1">
        <f t="array" ref="C26">INDEX('Foundation Activity'!C:C, MATCH(1, ('Foundation Activity'!B:B='WIP-FDN'!B26)*1, 0))</f>
        <v>D(45-60)+06</v>
      </c>
      <c r="D26" s="206" t="str">
        <f>IFERROR(
   IF(INDEX('Foundation Activity'!E:E, MATCH(B26, 'Foundation Activity'!B:B, 0))="", "",
      INDEX('Foundation Activity'!E:E, MATCH(B26, 'Foundation Activity'!B:B, 0))
   ),
"")</f>
        <v>SANDY PS</v>
      </c>
      <c r="E26" s="126" t="str">
        <f>IFERROR(
   IF(INDEX('Foundation Activity'!F:F, MATCH(B26, 'Foundation Activity'!B:B, 0))="", "",
      INDEX('Foundation Activity'!F:F, MATCH(B26, 'Foundation Activity'!B:B, 0))
   ),
"")</f>
        <v>Sanjay Talukdar</v>
      </c>
      <c r="F26" s="126">
        <f>IFERROR(
   IF(INDEX('Foundation Activity'!G:G, MATCH(B26, 'Foundation Activity'!B:B, 0))="", "",
      INDEX('Foundation Activity'!G:G, MATCH(B26, 'Foundation Activity'!B:B, 0))
   ),
"")</f>
        <v>13</v>
      </c>
      <c r="G26" s="342">
        <f>IFERROR(
   IF(INDEX('Foundation Activity'!J:J, MATCH(B26, 'Foundation Activity'!B:B, 0))="", "",
      INDEX('Foundation Activity'!J:J, MATCH(B26, 'Foundation Activity'!B:B, 0))
   ),
"")</f>
        <v>45962</v>
      </c>
      <c r="H26" s="342">
        <f>IFERROR(
   IF(INDEX('Foundation Activity'!AC:AC, MATCH(B26, 'Foundation Activity'!B:B, 0))="", "",
      INDEX('Foundation Activity'!AC:AC, MATCH(B26, 'Foundation Activity'!B:B, 0))
   ),
"")</f>
        <v>45991</v>
      </c>
      <c r="I26" s="126" t="str">
        <f>IFERROR(
   IF(INDEX('Foundation Activity'!H:H, MATCH(B26, 'Foundation Activity'!B:B, 0))="", "",
      INDEX('Foundation Activity'!H:H, MATCH(B26, 'Foundation Activity'!B:B, 0))
   ),
"")</f>
        <v>Virendra Kumar</v>
      </c>
      <c r="J26" s="112" t="str">
        <f>IFERROR(
   IF(INDEX('Foundation Activity'!I:I, MATCH(B26, 'Foundation Activity'!B:B, 0))="", "",
      INDEX('Foundation Activity'!I:I, MATCH(B26, 'Foundation Activity'!B:B, 0))
   ),
"")</f>
        <v>Manish Singh</v>
      </c>
      <c r="K26" s="128" t="str">
        <f>IFERROR(
   IF(INDEX('Foundation Activity'!AD:AD, MATCH(B26, 'Foundation Activity'!B:B, 0))="", "",
      INDEX('Foundation Activity'!AD:AD, MATCH(B26, 'Foundation Activity'!B:B, 0))
   ),
"")</f>
        <v>Location Completed.</v>
      </c>
      <c r="L26" s="443">
        <v>46027</v>
      </c>
      <c r="M26" s="443">
        <v>46027</v>
      </c>
      <c r="N26" s="201" t="s">
        <v>1298</v>
      </c>
      <c r="O26" s="201" t="s">
        <v>53</v>
      </c>
      <c r="P26" s="1" t="s">
        <v>53</v>
      </c>
    </row>
    <row r="27" spans="1:16" s="3" customFormat="1" ht="29" x14ac:dyDescent="0.35">
      <c r="A27" s="105">
        <v>20</v>
      </c>
      <c r="B27" s="228" t="str">
        <v>85/0</v>
      </c>
      <c r="C27" s="228" t="str" cm="1">
        <f t="array" ref="C27">INDEX('Foundation Activity'!C:C, MATCH(1, ('Foundation Activity'!B:B='WIP-FDN'!B27)*1, 0))</f>
        <v>D(45-60)+00</v>
      </c>
      <c r="D27" s="206" t="str">
        <f>IFERROR(
   IF(INDEX('Foundation Activity'!E:E, MATCH(B27, 'Foundation Activity'!B:B, 0))="", "",
      INDEX('Foundation Activity'!E:E, MATCH(B27, 'Foundation Activity'!B:B, 0))
   ),
"")</f>
        <v>SANDY PS with Boulder Soiling</v>
      </c>
      <c r="E27" s="126" t="str">
        <f>IFERROR(
   IF(INDEX('Foundation Activity'!F:F, MATCH(B27, 'Foundation Activity'!B:B, 0))="", "",
      INDEX('Foundation Activity'!F:F, MATCH(B27, 'Foundation Activity'!B:B, 0))
   ),
"")</f>
        <v>Vikeey Enterprise</v>
      </c>
      <c r="F27" s="126">
        <f>IFERROR(
   IF(INDEX('Foundation Activity'!G:G, MATCH(B27, 'Foundation Activity'!B:B, 0))="", "",
      INDEX('Foundation Activity'!G:G, MATCH(B27, 'Foundation Activity'!B:B, 0))
   ),
"")</f>
        <v>18</v>
      </c>
      <c r="G27" s="342">
        <f>IFERROR(
   IF(INDEX('Foundation Activity'!J:J, MATCH(B27, 'Foundation Activity'!B:B, 0))="", "",
      INDEX('Foundation Activity'!J:J, MATCH(B27, 'Foundation Activity'!B:B, 0))
   ),
"")</f>
        <v>45972</v>
      </c>
      <c r="H27" s="342">
        <f>IFERROR(
   IF(INDEX('Foundation Activity'!AC:AC, MATCH(B27, 'Foundation Activity'!B:B, 0))="", "",
      INDEX('Foundation Activity'!AC:AC, MATCH(B27, 'Foundation Activity'!B:B, 0))
   ),
"")</f>
        <v>45991</v>
      </c>
      <c r="I27" s="126" t="str">
        <f>IFERROR(
   IF(INDEX('Foundation Activity'!H:H, MATCH(B27, 'Foundation Activity'!B:B, 0))="", "",
      INDEX('Foundation Activity'!H:H, MATCH(B27, 'Foundation Activity'!B:B, 0))
   ),
"")</f>
        <v>Virendra Kumar</v>
      </c>
      <c r="J27" s="112" t="str">
        <f>IFERROR(
   IF(INDEX('Foundation Activity'!I:I, MATCH(B27, 'Foundation Activity'!B:B, 0))="", "",
      INDEX('Foundation Activity'!I:I, MATCH(B27, 'Foundation Activity'!B:B, 0))
   ),
"")</f>
        <v>Debashis Konar</v>
      </c>
      <c r="K27" s="128" t="str">
        <f>IFERROR(
   IF(INDEX('Foundation Activity'!AD:AD, MATCH(B27, 'Foundation Activity'!B:B, 0))="", "",
      INDEX('Foundation Activity'!AD:AD, MATCH(B27, 'Foundation Activity'!B:B, 0))
   ),
"")</f>
        <v>Location Completed.</v>
      </c>
      <c r="L27" s="443">
        <v>46026</v>
      </c>
      <c r="M27" s="443">
        <v>46026</v>
      </c>
      <c r="N27" s="1" t="s">
        <v>1143</v>
      </c>
      <c r="O27" s="201" t="s">
        <v>53</v>
      </c>
      <c r="P27" s="1" t="s">
        <v>53</v>
      </c>
    </row>
    <row r="28" spans="1:16" s="3" customFormat="1" ht="15.5" x14ac:dyDescent="0.35">
      <c r="A28" s="105">
        <v>21</v>
      </c>
      <c r="B28" s="228" t="str">
        <v>71/0</v>
      </c>
      <c r="C28" s="228" t="str" cm="1">
        <f t="array" ref="C28">INDEX('Foundation Activity'!C:C, MATCH(1, ('Foundation Activity'!B:B='WIP-FDN'!B28)*1, 0))</f>
        <v>D(30-45)+00</v>
      </c>
      <c r="D28" s="206" t="str">
        <f>IFERROR(
   IF(INDEX('Foundation Activity'!E:E, MATCH(B28, 'Foundation Activity'!B:B, 0))="", "",
      INDEX('Foundation Activity'!E:E, MATCH(B28, 'Foundation Activity'!B:B, 0))
   ),
"")</f>
        <v>SANDY PS</v>
      </c>
      <c r="E28" s="126" t="str">
        <f>IFERROR(
   IF(INDEX('Foundation Activity'!F:F, MATCH(B28, 'Foundation Activity'!B:B, 0))="", "",
      INDEX('Foundation Activity'!F:F, MATCH(B28, 'Foundation Activity'!B:B, 0))
   ),
"")</f>
        <v>Ratul Ali</v>
      </c>
      <c r="F28" s="126">
        <f>IFERROR(
   IF(INDEX('Foundation Activity'!G:G, MATCH(B28, 'Foundation Activity'!B:B, 0))="", "",
      INDEX('Foundation Activity'!G:G, MATCH(B28, 'Foundation Activity'!B:B, 0))
   ),
"")</f>
        <v>14</v>
      </c>
      <c r="G28" s="342">
        <f>IFERROR(
   IF(INDEX('Foundation Activity'!J:J, MATCH(B28, 'Foundation Activity'!B:B, 0))="", "",
      INDEX('Foundation Activity'!J:J, MATCH(B28, 'Foundation Activity'!B:B, 0))
   ),
"")</f>
        <v>45975</v>
      </c>
      <c r="H28" s="342">
        <f>IFERROR(
   IF(INDEX('Foundation Activity'!AC:AC, MATCH(B28, 'Foundation Activity'!B:B, 0))="", "",
      INDEX('Foundation Activity'!AC:AC, MATCH(B28, 'Foundation Activity'!B:B, 0))
   ),
"")</f>
        <v>45991</v>
      </c>
      <c r="I28" s="126" t="str">
        <f>IFERROR(
   IF(INDEX('Foundation Activity'!H:H, MATCH(B28, 'Foundation Activity'!B:B, 0))="", "",
      INDEX('Foundation Activity'!H:H, MATCH(B28, 'Foundation Activity'!B:B, 0))
   ),
"")</f>
        <v>Anjan Chakravarty</v>
      </c>
      <c r="J28" s="112" t="str">
        <f>IFERROR(
   IF(INDEX('Foundation Activity'!I:I, MATCH(B28, 'Foundation Activity'!B:B, 0))="", "",
      INDEX('Foundation Activity'!I:I, MATCH(B28, 'Foundation Activity'!B:B, 0))
   ),
"")</f>
        <v>Subrata Panigrahi</v>
      </c>
      <c r="K28" s="128" t="str">
        <f>IFERROR(
   IF(INDEX('Foundation Activity'!AD:AD, MATCH(B28, 'Foundation Activity'!B:B, 0))="", "",
      INDEX('Foundation Activity'!AD:AD, MATCH(B28, 'Foundation Activity'!B:B, 0))
   ),
"")</f>
        <v>Location Completed.</v>
      </c>
      <c r="L28" s="443"/>
      <c r="M28" s="443"/>
      <c r="N28" s="201"/>
      <c r="O28" s="1"/>
      <c r="P28" s="455" t="s">
        <v>1376</v>
      </c>
    </row>
    <row r="29" spans="1:16" s="3" customFormat="1" ht="29" x14ac:dyDescent="0.35">
      <c r="A29" s="105">
        <v>22</v>
      </c>
      <c r="B29" s="228" t="str">
        <v>89/0</v>
      </c>
      <c r="C29" s="228" t="str" cm="1">
        <f t="array" ref="C29">INDEX('Foundation Activity'!C:C, MATCH(1, ('Foundation Activity'!B:B='WIP-FDN'!B29)*1, 0))</f>
        <v>C(15-30)+00</v>
      </c>
      <c r="D29" s="206" t="str">
        <f>IFERROR(
   IF(INDEX('Foundation Activity'!E:E, MATCH(B29, 'Foundation Activity'!B:B, 0))="", "",
      INDEX('Foundation Activity'!E:E, MATCH(B29, 'Foundation Activity'!B:B, 0))
   ),
"")</f>
        <v>SANDY WET with Boulder Soiling</v>
      </c>
      <c r="E29" s="126" t="str">
        <f>IFERROR(
   IF(INDEX('Foundation Activity'!F:F, MATCH(B29, 'Foundation Activity'!B:B, 0))="", "",
      INDEX('Foundation Activity'!F:F, MATCH(B29, 'Foundation Activity'!B:B, 0))
   ),
"")</f>
        <v>Mohar Ali</v>
      </c>
      <c r="F29" s="126">
        <f>IFERROR(
   IF(INDEX('Foundation Activity'!G:G, MATCH(B29, 'Foundation Activity'!B:B, 0))="", "",
      INDEX('Foundation Activity'!G:G, MATCH(B29, 'Foundation Activity'!B:B, 0))
   ),
"")</f>
        <v>15</v>
      </c>
      <c r="G29" s="342">
        <f>IFERROR(
   IF(INDEX('Foundation Activity'!J:J, MATCH(B29, 'Foundation Activity'!B:B, 0))="", "",
      INDEX('Foundation Activity'!J:J, MATCH(B29, 'Foundation Activity'!B:B, 0))
   ),
"")</f>
        <v>45980</v>
      </c>
      <c r="H29" s="342">
        <f>IFERROR(
   IF(INDEX('Foundation Activity'!AC:AC, MATCH(B29, 'Foundation Activity'!B:B, 0))="", "",
      INDEX('Foundation Activity'!AC:AC, MATCH(B29, 'Foundation Activity'!B:B, 0))
   ),
"")</f>
        <v>45991</v>
      </c>
      <c r="I29" s="126" t="str">
        <f>IFERROR(
   IF(INDEX('Foundation Activity'!H:H, MATCH(B29, 'Foundation Activity'!B:B, 0))="", "",
      INDEX('Foundation Activity'!H:H, MATCH(B29, 'Foundation Activity'!B:B, 0))
   ),
"")</f>
        <v>Virendra Kumar</v>
      </c>
      <c r="J29" s="112" t="str">
        <f>IFERROR(
   IF(INDEX('Foundation Activity'!I:I, MATCH(B29, 'Foundation Activity'!B:B, 0))="", "",
      INDEX('Foundation Activity'!I:I, MATCH(B29, 'Foundation Activity'!B:B, 0))
   ),
"")</f>
        <v>Debashis Konar</v>
      </c>
      <c r="K29" s="128" t="str">
        <f>IFERROR(
   IF(INDEX('Foundation Activity'!AD:AD, MATCH(B29, 'Foundation Activity'!B:B, 0))="", "",
      INDEX('Foundation Activity'!AD:AD, MATCH(B29, 'Foundation Activity'!B:B, 0))
   ),
"")</f>
        <v>Location Completed.</v>
      </c>
      <c r="L29" s="443">
        <v>46028</v>
      </c>
      <c r="M29" s="443">
        <v>46028</v>
      </c>
      <c r="N29" s="1" t="s">
        <v>1141</v>
      </c>
      <c r="O29" s="201" t="s">
        <v>53</v>
      </c>
      <c r="P29" s="1" t="s">
        <v>53</v>
      </c>
    </row>
    <row r="30" spans="1:16" s="3" customFormat="1" ht="15.5" x14ac:dyDescent="0.35">
      <c r="A30" s="105">
        <v>23</v>
      </c>
      <c r="B30" s="228" t="str">
        <v>29/1</v>
      </c>
      <c r="C30" s="228" t="str" cm="1">
        <f t="array" ref="C30">INDEX('Foundation Activity'!C:C, MATCH(1, ('Foundation Activity'!B:B='WIP-FDN'!B30)*1, 0))</f>
        <v>A(00-02)+06</v>
      </c>
      <c r="D30" s="206" t="str">
        <f>IFERROR(
   IF(INDEX('Foundation Activity'!E:E, MATCH(B30, 'Foundation Activity'!B:B, 0))="", "",
      INDEX('Foundation Activity'!E:E, MATCH(B30, 'Foundation Activity'!B:B, 0))
   ),
"")</f>
        <v>SANDY PS</v>
      </c>
      <c r="E30" s="126" t="str">
        <f>IFERROR(
   IF(INDEX('Foundation Activity'!F:F, MATCH(B30, 'Foundation Activity'!B:B, 0))="", "",
      INDEX('Foundation Activity'!F:F, MATCH(B30, 'Foundation Activity'!B:B, 0))
   ),
"")</f>
        <v>Bipul Debnath</v>
      </c>
      <c r="F30" s="126">
        <f>IFERROR(
   IF(INDEX('Foundation Activity'!G:G, MATCH(B30, 'Foundation Activity'!B:B, 0))="", "",
      INDEX('Foundation Activity'!G:G, MATCH(B30, 'Foundation Activity'!B:B, 0))
   ),
"")</f>
        <v>16</v>
      </c>
      <c r="G30" s="342">
        <f>IFERROR(
   IF(INDEX('Foundation Activity'!J:J, MATCH(B30, 'Foundation Activity'!B:B, 0))="", "",
      INDEX('Foundation Activity'!J:J, MATCH(B30, 'Foundation Activity'!B:B, 0))
   ),
"")</f>
        <v>45984</v>
      </c>
      <c r="H30" s="342">
        <f>IFERROR(
   IF(INDEX('Foundation Activity'!AC:AC, MATCH(B30, 'Foundation Activity'!B:B, 0))="", "",
      INDEX('Foundation Activity'!AC:AC, MATCH(B30, 'Foundation Activity'!B:B, 0))
   ),
"")</f>
        <v>45993</v>
      </c>
      <c r="I30" s="126" t="str">
        <f>IFERROR(
   IF(INDEX('Foundation Activity'!H:H, MATCH(B30, 'Foundation Activity'!B:B, 0))="", "",
      INDEX('Foundation Activity'!H:H, MATCH(B30, 'Foundation Activity'!B:B, 0))
   ),
"")</f>
        <v>Pabitra Basumatari</v>
      </c>
      <c r="J30" s="112" t="str">
        <f>IFERROR(
   IF(INDEX('Foundation Activity'!I:I, MATCH(B30, 'Foundation Activity'!B:B, 0))="", "",
      INDEX('Foundation Activity'!I:I, MATCH(B30, 'Foundation Activity'!B:B, 0))
   ),
"")</f>
        <v>Vakeel Mahato</v>
      </c>
      <c r="K30" s="128" t="str">
        <f>IFERROR(
   IF(INDEX('Foundation Activity'!AD:AD, MATCH(B30, 'Foundation Activity'!B:B, 0))="", "",
      INDEX('Foundation Activity'!AD:AD, MATCH(B30, 'Foundation Activity'!B:B, 0))
   ),
"")</f>
        <v>Location Completed.</v>
      </c>
      <c r="L30" s="443">
        <v>45996</v>
      </c>
      <c r="M30" s="443">
        <v>45996</v>
      </c>
      <c r="N30" s="1" t="s">
        <v>1125</v>
      </c>
      <c r="O30" s="201" t="s">
        <v>53</v>
      </c>
      <c r="P30" s="1" t="s">
        <v>53</v>
      </c>
    </row>
    <row r="31" spans="1:16" s="3" customFormat="1" ht="15.5" x14ac:dyDescent="0.35">
      <c r="A31" s="105">
        <v>24</v>
      </c>
      <c r="B31" s="228" t="str">
        <v>75/3</v>
      </c>
      <c r="C31" s="228" t="str" cm="1">
        <f t="array" ref="C31">INDEX('Foundation Activity'!C:C, MATCH(1, ('Foundation Activity'!B:B='WIP-FDN'!B31)*1, 0))</f>
        <v>A(00-02)+06</v>
      </c>
      <c r="D31" s="206" t="str">
        <f>IFERROR(
   IF(INDEX('Foundation Activity'!E:E, MATCH(B31, 'Foundation Activity'!B:B, 0))="", "",
      INDEX('Foundation Activity'!E:E, MATCH(B31, 'Foundation Activity'!B:B, 0))
   ),
"")</f>
        <v>SANDY WET</v>
      </c>
      <c r="E31" s="126" t="str">
        <f>IFERROR(
   IF(INDEX('Foundation Activity'!F:F, MATCH(B31, 'Foundation Activity'!B:B, 0))="", "",
      INDEX('Foundation Activity'!F:F, MATCH(B31, 'Foundation Activity'!B:B, 0))
   ),
"")</f>
        <v>MS POWER</v>
      </c>
      <c r="F31" s="126">
        <f>IFERROR(
   IF(INDEX('Foundation Activity'!G:G, MATCH(B31, 'Foundation Activity'!B:B, 0))="", "",
      INDEX('Foundation Activity'!G:G, MATCH(B31, 'Foundation Activity'!B:B, 0))
   ),
"")</f>
        <v>14</v>
      </c>
      <c r="G31" s="342">
        <f>IFERROR(
   IF(INDEX('Foundation Activity'!J:J, MATCH(B31, 'Foundation Activity'!B:B, 0))="", "",
      INDEX('Foundation Activity'!J:J, MATCH(B31, 'Foundation Activity'!B:B, 0))
   ),
"")</f>
        <v>45986</v>
      </c>
      <c r="H31" s="342">
        <f>IFERROR(
   IF(INDEX('Foundation Activity'!AC:AC, MATCH(B31, 'Foundation Activity'!B:B, 0))="", "",
      INDEX('Foundation Activity'!AC:AC, MATCH(B31, 'Foundation Activity'!B:B, 0))
   ),
"")</f>
        <v>45994</v>
      </c>
      <c r="I31" s="126" t="str">
        <f>IFERROR(
   IF(INDEX('Foundation Activity'!H:H, MATCH(B31, 'Foundation Activity'!B:B, 0))="", "",
      INDEX('Foundation Activity'!H:H, MATCH(B31, 'Foundation Activity'!B:B, 0))
   ),
"")</f>
        <v>Anjan Chakravarty</v>
      </c>
      <c r="J31" s="112" t="str">
        <f>IFERROR(
   IF(INDEX('Foundation Activity'!I:I, MATCH(B31, 'Foundation Activity'!B:B, 0))="", "",
      INDEX('Foundation Activity'!I:I, MATCH(B31, 'Foundation Activity'!B:B, 0))
   ),
"")</f>
        <v>Subrata Panigrahi</v>
      </c>
      <c r="K31" s="128" t="str">
        <f>IFERROR(
   IF(INDEX('Foundation Activity'!AD:AD, MATCH(B31, 'Foundation Activity'!B:B, 0))="", "",
      INDEX('Foundation Activity'!AD:AD, MATCH(B31, 'Foundation Activity'!B:B, 0))
   ),
"")</f>
        <v>Location Completed.</v>
      </c>
      <c r="L31" s="443">
        <v>46011</v>
      </c>
      <c r="M31" s="443">
        <v>46011</v>
      </c>
      <c r="N31" s="201" t="s">
        <v>1185</v>
      </c>
      <c r="O31" s="201" t="s">
        <v>53</v>
      </c>
      <c r="P31" s="1" t="s">
        <v>53</v>
      </c>
    </row>
    <row r="32" spans="1:16" s="3" customFormat="1" ht="15.5" x14ac:dyDescent="0.35">
      <c r="A32" s="105">
        <v>25</v>
      </c>
      <c r="B32" s="228" t="str">
        <v>69/3</v>
      </c>
      <c r="C32" s="228" t="str" cm="1">
        <f t="array" ref="C32">INDEX('Foundation Activity'!C:C, MATCH(1, ('Foundation Activity'!B:B='WIP-FDN'!B32)*1, 0))</f>
        <v>A(00-02)+03</v>
      </c>
      <c r="D32" s="206" t="str">
        <f>IFERROR(
   IF(INDEX('Foundation Activity'!E:E, MATCH(B32, 'Foundation Activity'!B:B, 0))="", "",
      INDEX('Foundation Activity'!E:E, MATCH(B32, 'Foundation Activity'!B:B, 0))
   ),
"")</f>
        <v>SANDY PS</v>
      </c>
      <c r="E32" s="126" t="str">
        <f>IFERROR(
   IF(INDEX('Foundation Activity'!F:F, MATCH(B32, 'Foundation Activity'!B:B, 0))="", "",
      INDEX('Foundation Activity'!F:F, MATCH(B32, 'Foundation Activity'!B:B, 0))
   ),
"")</f>
        <v>Prabir Bala</v>
      </c>
      <c r="F32" s="126">
        <f>IFERROR(
   IF(INDEX('Foundation Activity'!G:G, MATCH(B32, 'Foundation Activity'!B:B, 0))="", "",
      INDEX('Foundation Activity'!G:G, MATCH(B32, 'Foundation Activity'!B:B, 0))
   ),
"")</f>
        <v>12</v>
      </c>
      <c r="G32" s="342">
        <f>IFERROR(
   IF(INDEX('Foundation Activity'!J:J, MATCH(B32, 'Foundation Activity'!B:B, 0))="", "",
      INDEX('Foundation Activity'!J:J, MATCH(B32, 'Foundation Activity'!B:B, 0))
   ),
"")</f>
        <v>45988</v>
      </c>
      <c r="H32" s="342">
        <f>IFERROR(
   IF(INDEX('Foundation Activity'!AC:AC, MATCH(B32, 'Foundation Activity'!B:B, 0))="", "",
      INDEX('Foundation Activity'!AC:AC, MATCH(B32, 'Foundation Activity'!B:B, 0))
   ),
"")</f>
        <v>45999</v>
      </c>
      <c r="I32" s="126" t="str">
        <f>IFERROR(
   IF(INDEX('Foundation Activity'!H:H, MATCH(B32, 'Foundation Activity'!B:B, 0))="", "",
      INDEX('Foundation Activity'!H:H, MATCH(B32, 'Foundation Activity'!B:B, 0))
   ),
"")</f>
        <v>Anjan Chakravarty</v>
      </c>
      <c r="J32" s="112" t="str">
        <f>IFERROR(
   IF(INDEX('Foundation Activity'!I:I, MATCH(B32, 'Foundation Activity'!B:B, 0))="", "",
      INDEX('Foundation Activity'!I:I, MATCH(B32, 'Foundation Activity'!B:B, 0))
   ),
"")</f>
        <v>Dipon Pal</v>
      </c>
      <c r="K32" s="128" t="str">
        <f>IFERROR(
   IF(INDEX('Foundation Activity'!AD:AD, MATCH(B32, 'Foundation Activity'!B:B, 0))="", "",
      INDEX('Foundation Activity'!AD:AD, MATCH(B32, 'Foundation Activity'!B:B, 0))
   ),
"")</f>
        <v>Location Completed.</v>
      </c>
      <c r="L32" s="443">
        <v>46026</v>
      </c>
      <c r="M32" s="443">
        <v>46026</v>
      </c>
      <c r="N32" s="201" t="s">
        <v>1296</v>
      </c>
      <c r="O32" s="201" t="s">
        <v>53</v>
      </c>
      <c r="P32" s="1" t="s">
        <v>53</v>
      </c>
    </row>
    <row r="33" spans="1:17" s="3" customFormat="1" ht="15.5" x14ac:dyDescent="0.35">
      <c r="A33" s="105">
        <v>26</v>
      </c>
      <c r="B33" s="228" t="str">
        <v>80/0</v>
      </c>
      <c r="C33" s="228" t="str" cm="1">
        <f t="array" ref="C33">INDEX('Foundation Activity'!C:C, MATCH(1, ('Foundation Activity'!B:B='WIP-FDN'!B33)*1, 0))</f>
        <v>D(30-45)+06</v>
      </c>
      <c r="D33" s="206" t="str">
        <f>IFERROR(
   IF(INDEX('Foundation Activity'!E:E, MATCH(B33, 'Foundation Activity'!B:B, 0))="", "",
      INDEX('Foundation Activity'!E:E, MATCH(B33, 'Foundation Activity'!B:B, 0))
   ),
"")</f>
        <v>SANDY WET</v>
      </c>
      <c r="E33" s="126" t="str">
        <f>IFERROR(
   IF(INDEX('Foundation Activity'!F:F, MATCH(B33, 'Foundation Activity'!B:B, 0))="", "",
      INDEX('Foundation Activity'!F:F, MATCH(B33, 'Foundation Activity'!B:B, 0))
   ),
"")</f>
        <v>Ratul Ali</v>
      </c>
      <c r="F33" s="126">
        <f>IFERROR(
   IF(INDEX('Foundation Activity'!G:G, MATCH(B33, 'Foundation Activity'!B:B, 0))="", "",
      INDEX('Foundation Activity'!G:G, MATCH(B33, 'Foundation Activity'!B:B, 0))
   ),
"")</f>
        <v>14</v>
      </c>
      <c r="G33" s="342">
        <f>IFERROR(
   IF(INDEX('Foundation Activity'!J:J, MATCH(B33, 'Foundation Activity'!B:B, 0))="", "",
      INDEX('Foundation Activity'!J:J, MATCH(B33, 'Foundation Activity'!B:B, 0))
   ),
"")</f>
        <v>45988</v>
      </c>
      <c r="H33" s="342">
        <f>IFERROR(
   IF(INDEX('Foundation Activity'!AC:AC, MATCH(B33, 'Foundation Activity'!B:B, 0))="", "",
      INDEX('Foundation Activity'!AC:AC, MATCH(B33, 'Foundation Activity'!B:B, 0))
   ),
"")</f>
        <v>46002</v>
      </c>
      <c r="I33" s="126" t="str">
        <f>IFERROR(
   IF(INDEX('Foundation Activity'!H:H, MATCH(B33, 'Foundation Activity'!B:B, 0))="", "",
      INDEX('Foundation Activity'!H:H, MATCH(B33, 'Foundation Activity'!B:B, 0))
   ),
"")</f>
        <v>Anjan Chakravarty</v>
      </c>
      <c r="J33" s="112" t="str">
        <f>IFERROR(
   IF(INDEX('Foundation Activity'!I:I, MATCH(B33, 'Foundation Activity'!B:B, 0))="", "",
      INDEX('Foundation Activity'!I:I, MATCH(B33, 'Foundation Activity'!B:B, 0))
   ),
"")</f>
        <v>Bhanu Yadav</v>
      </c>
      <c r="K33" s="128" t="str">
        <f>IFERROR(
   IF(INDEX('Foundation Activity'!AD:AD, MATCH(B33, 'Foundation Activity'!B:B, 0))="", "",
      INDEX('Foundation Activity'!AD:AD, MATCH(B33, 'Foundation Activity'!B:B, 0))
   ),
"")</f>
        <v>Location Completed.</v>
      </c>
      <c r="L33" s="443">
        <v>46032</v>
      </c>
      <c r="M33" s="443">
        <v>46032</v>
      </c>
      <c r="N33" s="201" t="s">
        <v>1303</v>
      </c>
      <c r="O33" s="201" t="s">
        <v>53</v>
      </c>
      <c r="P33" s="1" t="s">
        <v>53</v>
      </c>
    </row>
    <row r="34" spans="1:17" s="3" customFormat="1" ht="15.5" x14ac:dyDescent="0.35">
      <c r="A34" s="105">
        <v>27</v>
      </c>
      <c r="B34" s="228" t="str">
        <v>108/0</v>
      </c>
      <c r="C34" s="228" t="str" cm="1">
        <f t="array" ref="C34">INDEX('Foundation Activity'!C:C, MATCH(1, ('Foundation Activity'!B:B='WIP-FDN'!B34)*1, 0))</f>
        <v>D(45-60)+00</v>
      </c>
      <c r="D34" s="206" t="str">
        <f>IFERROR(
   IF(INDEX('Foundation Activity'!E:E, MATCH(B34, 'Foundation Activity'!B:B, 0))="", "",
      INDEX('Foundation Activity'!E:E, MATCH(B34, 'Foundation Activity'!B:B, 0))
   ),
"")</f>
        <v>SANDY PS</v>
      </c>
      <c r="E34" s="126" t="str">
        <f>IFERROR(
   IF(INDEX('Foundation Activity'!F:F, MATCH(B34, 'Foundation Activity'!B:B, 0))="", "",
      INDEX('Foundation Activity'!F:F, MATCH(B34, 'Foundation Activity'!B:B, 0))
   ),
"")</f>
        <v>Sanjay Talukdar</v>
      </c>
      <c r="F34" s="126">
        <f>IFERROR(
   IF(INDEX('Foundation Activity'!G:G, MATCH(B34, 'Foundation Activity'!B:B, 0))="", "",
      INDEX('Foundation Activity'!G:G, MATCH(B34, 'Foundation Activity'!B:B, 0))
   ),
"")</f>
        <v>13</v>
      </c>
      <c r="G34" s="342">
        <f>IFERROR(
   IF(INDEX('Foundation Activity'!J:J, MATCH(B34, 'Foundation Activity'!B:B, 0))="", "",
      INDEX('Foundation Activity'!J:J, MATCH(B34, 'Foundation Activity'!B:B, 0))
   ),
"")</f>
        <v>45962</v>
      </c>
      <c r="H34" s="342">
        <f>IFERROR(
   IF(INDEX('Foundation Activity'!AC:AC, MATCH(B34, 'Foundation Activity'!B:B, 0))="", "",
      INDEX('Foundation Activity'!AC:AC, MATCH(B34, 'Foundation Activity'!B:B, 0))
   ),
"")</f>
        <v>46003</v>
      </c>
      <c r="I34" s="126" t="str">
        <f>IFERROR(
   IF(INDEX('Foundation Activity'!H:H, MATCH(B34, 'Foundation Activity'!B:B, 0))="", "",
      INDEX('Foundation Activity'!H:H, MATCH(B34, 'Foundation Activity'!B:B, 0))
   ),
"")</f>
        <v>Virendra Kumar</v>
      </c>
      <c r="J34" s="112" t="str">
        <f>IFERROR(
   IF(INDEX('Foundation Activity'!I:I, MATCH(B34, 'Foundation Activity'!B:B, 0))="", "",
      INDEX('Foundation Activity'!I:I, MATCH(B34, 'Foundation Activity'!B:B, 0))
   ),
"")</f>
        <v>Manish Singh</v>
      </c>
      <c r="K34" s="128" t="str">
        <f>IFERROR(
   IF(INDEX('Foundation Activity'!AD:AD, MATCH(B34, 'Foundation Activity'!B:B, 0))="", "",
      INDEX('Foundation Activity'!AD:AD, MATCH(B34, 'Foundation Activity'!B:B, 0))
   ),
"")</f>
        <v>Location Completed.</v>
      </c>
      <c r="L34" s="443">
        <v>46027</v>
      </c>
      <c r="M34" s="443">
        <v>46027</v>
      </c>
      <c r="N34" s="1" t="s">
        <v>1170</v>
      </c>
      <c r="O34" s="201" t="s">
        <v>53</v>
      </c>
      <c r="P34" s="1" t="s">
        <v>53</v>
      </c>
    </row>
    <row r="35" spans="1:17" s="3" customFormat="1" ht="15.5" x14ac:dyDescent="0.35">
      <c r="A35" s="105">
        <v>28</v>
      </c>
      <c r="B35" s="228" t="str">
        <v>111/0</v>
      </c>
      <c r="C35" s="228" t="str" cm="1">
        <f t="array" ref="C35">INDEX('Foundation Activity'!C:C, MATCH(1, ('Foundation Activity'!B:B='WIP-FDN'!B35)*1, 0))</f>
        <v>C(15-22)+00</v>
      </c>
      <c r="D35" s="206" t="str">
        <f>IFERROR(
   IF(INDEX('Foundation Activity'!E:E, MATCH(B35, 'Foundation Activity'!B:B, 0))="", "",
      INDEX('Foundation Activity'!E:E, MATCH(B35, 'Foundation Activity'!B:B, 0))
   ),
"")</f>
        <v>WET</v>
      </c>
      <c r="E35" s="126" t="str">
        <f>IFERROR(
   IF(INDEX('Foundation Activity'!F:F, MATCH(B35, 'Foundation Activity'!B:B, 0))="", "",
      INDEX('Foundation Activity'!F:F, MATCH(B35, 'Foundation Activity'!B:B, 0))
   ),
"")</f>
        <v>Sanjay Talukdar</v>
      </c>
      <c r="F35" s="126">
        <f>IFERROR(
   IF(INDEX('Foundation Activity'!G:G, MATCH(B35, 'Foundation Activity'!B:B, 0))="", "",
      INDEX('Foundation Activity'!G:G, MATCH(B35, 'Foundation Activity'!B:B, 0))
   ),
"")</f>
        <v>13</v>
      </c>
      <c r="G35" s="342">
        <f>IFERROR(
   IF(INDEX('Foundation Activity'!J:J, MATCH(B35, 'Foundation Activity'!B:B, 0))="", "",
      INDEX('Foundation Activity'!J:J, MATCH(B35, 'Foundation Activity'!B:B, 0))
   ),
"")</f>
        <v>45994</v>
      </c>
      <c r="H35" s="342">
        <f>IFERROR(
   IF(INDEX('Foundation Activity'!AC:AC, MATCH(B35, 'Foundation Activity'!B:B, 0))="", "",
      INDEX('Foundation Activity'!AC:AC, MATCH(B35, 'Foundation Activity'!B:B, 0))
   ),
"")</f>
        <v>46003</v>
      </c>
      <c r="I35" s="126" t="str">
        <f>IFERROR(
   IF(INDEX('Foundation Activity'!H:H, MATCH(B35, 'Foundation Activity'!B:B, 0))="", "",
      INDEX('Foundation Activity'!H:H, MATCH(B35, 'Foundation Activity'!B:B, 0))
   ),
"")</f>
        <v>Virendra Kumar</v>
      </c>
      <c r="J35" s="112" t="str">
        <f>IFERROR(
   IF(INDEX('Foundation Activity'!I:I, MATCH(B35, 'Foundation Activity'!B:B, 0))="", "",
      INDEX('Foundation Activity'!I:I, MATCH(B35, 'Foundation Activity'!B:B, 0))
   ),
"")</f>
        <v>Manish Singh</v>
      </c>
      <c r="K35" s="128" t="str">
        <f>IFERROR(
   IF(INDEX('Foundation Activity'!AD:AD, MATCH(B35, 'Foundation Activity'!B:B, 0))="", "",
      INDEX('Foundation Activity'!AD:AD, MATCH(B35, 'Foundation Activity'!B:B, 0))
   ),
"")</f>
        <v>Location Completed.</v>
      </c>
      <c r="L35" s="443">
        <v>46028</v>
      </c>
      <c r="M35" s="443">
        <v>46028</v>
      </c>
      <c r="N35" s="201" t="s">
        <v>1298</v>
      </c>
      <c r="O35" s="201" t="s">
        <v>53</v>
      </c>
      <c r="P35" s="1" t="s">
        <v>53</v>
      </c>
    </row>
    <row r="36" spans="1:17" s="104" customFormat="1" ht="15.5" x14ac:dyDescent="0.35">
      <c r="A36" s="105">
        <v>29</v>
      </c>
      <c r="B36" s="228" t="str">
        <v>48/0</v>
      </c>
      <c r="C36" s="228" t="str" cm="1">
        <f t="array" ref="C36">INDEX('Foundation Activity'!C:C, MATCH(1, ('Foundation Activity'!B:B='WIP-FDN'!B36)*1, 0))</f>
        <v>D(30-45)+09</v>
      </c>
      <c r="D36" s="206" t="str">
        <f>IFERROR(
   IF(INDEX('Foundation Activity'!E:E, MATCH(B36, 'Foundation Activity'!B:B, 0))="", "",
      INDEX('Foundation Activity'!E:E, MATCH(B36, 'Foundation Activity'!B:B, 0))
   ),
"")</f>
        <v>SANDY WET</v>
      </c>
      <c r="E36" s="126" t="str">
        <f>IFERROR(
   IF(INDEX('Foundation Activity'!F:F, MATCH(B36, 'Foundation Activity'!B:B, 0))="", "",
      INDEX('Foundation Activity'!F:F, MATCH(B36, 'Foundation Activity'!B:B, 0))
   ),
"")</f>
        <v>Sandan Basumatary</v>
      </c>
      <c r="F36" s="126">
        <f>IFERROR(
   IF(INDEX('Foundation Activity'!G:G, MATCH(B36, 'Foundation Activity'!B:B, 0))="", "",
      INDEX('Foundation Activity'!G:G, MATCH(B36, 'Foundation Activity'!B:B, 0))
   ),
"")</f>
        <v>15</v>
      </c>
      <c r="G36" s="342">
        <f>IFERROR(
   IF(INDEX('Foundation Activity'!J:J, MATCH(B36, 'Foundation Activity'!B:B, 0))="", "",
      INDEX('Foundation Activity'!J:J, MATCH(B36, 'Foundation Activity'!B:B, 0))
   ),
"")</f>
        <v>45991</v>
      </c>
      <c r="H36" s="342">
        <f>IFERROR(
   IF(INDEX('Foundation Activity'!AC:AC, MATCH(B36, 'Foundation Activity'!B:B, 0))="", "",
      INDEX('Foundation Activity'!AC:AC, MATCH(B36, 'Foundation Activity'!B:B, 0))
   ),
"")</f>
        <v>46005</v>
      </c>
      <c r="I36" s="126" t="str">
        <f>IFERROR(
   IF(INDEX('Foundation Activity'!H:H, MATCH(B36, 'Foundation Activity'!B:B, 0))="", "",
      INDEX('Foundation Activity'!H:H, MATCH(B36, 'Foundation Activity'!B:B, 0))
   ),
"")</f>
        <v>Pabitra Basumatari</v>
      </c>
      <c r="J36" s="112" t="str">
        <f>IFERROR(
   IF(INDEX('Foundation Activity'!I:I, MATCH(B36, 'Foundation Activity'!B:B, 0))="", "",
      INDEX('Foundation Activity'!I:I, MATCH(B36, 'Foundation Activity'!B:B, 0))
   ),
"")</f>
        <v>Sumanta Dutta</v>
      </c>
      <c r="K36" s="128" t="str">
        <f>IFERROR(
   IF(INDEX('Foundation Activity'!AD:AD, MATCH(B36, 'Foundation Activity'!B:B, 0))="", "",
      INDEX('Foundation Activity'!AD:AD, MATCH(B36, 'Foundation Activity'!B:B, 0))
   ),
"")</f>
        <v>Location Completed.</v>
      </c>
      <c r="L36" s="443">
        <v>46032</v>
      </c>
      <c r="M36" s="443">
        <v>46032</v>
      </c>
      <c r="N36" s="201" t="s">
        <v>1178</v>
      </c>
      <c r="O36" s="201" t="s">
        <v>53</v>
      </c>
      <c r="P36" s="1" t="s">
        <v>53</v>
      </c>
    </row>
    <row r="37" spans="1:17" s="104" customFormat="1" ht="15.5" x14ac:dyDescent="0.35">
      <c r="A37" s="105">
        <v>30</v>
      </c>
      <c r="B37" s="228" t="str">
        <v>29/4</v>
      </c>
      <c r="C37" s="228" t="str" cm="1">
        <f t="array" ref="C37">INDEX('Foundation Activity'!C:C, MATCH(1, ('Foundation Activity'!B:B='WIP-FDN'!B37)*1, 0))</f>
        <v>A(00-02)+03</v>
      </c>
      <c r="D37" s="206" t="str">
        <f>IFERROR(
   IF(INDEX('Foundation Activity'!E:E, MATCH(B37, 'Foundation Activity'!B:B, 0))="", "",
      INDEX('Foundation Activity'!E:E, MATCH(B37, 'Foundation Activity'!B:B, 0))
   ),
"")</f>
        <v>SANDY PS</v>
      </c>
      <c r="E37" s="126" t="str">
        <f>IFERROR(
   IF(INDEX('Foundation Activity'!F:F, MATCH(B37, 'Foundation Activity'!B:B, 0))="", "",
      INDEX('Foundation Activity'!F:F, MATCH(B37, 'Foundation Activity'!B:B, 0))
   ),
"")</f>
        <v>Bipul Debnath</v>
      </c>
      <c r="F37" s="126">
        <f>IFERROR(
   IF(INDEX('Foundation Activity'!G:G, MATCH(B37, 'Foundation Activity'!B:B, 0))="", "",
      INDEX('Foundation Activity'!G:G, MATCH(B37, 'Foundation Activity'!B:B, 0))
   ),
"")</f>
        <v>13</v>
      </c>
      <c r="G37" s="342">
        <f>IFERROR(
   IF(INDEX('Foundation Activity'!J:J, MATCH(B37, 'Foundation Activity'!B:B, 0))="", "",
      INDEX('Foundation Activity'!J:J, MATCH(B37, 'Foundation Activity'!B:B, 0))
   ),
"")</f>
        <v>45988</v>
      </c>
      <c r="H37" s="342">
        <f>IFERROR(
   IF(INDEX('Foundation Activity'!AC:AC, MATCH(B37, 'Foundation Activity'!B:B, 0))="", "",
      INDEX('Foundation Activity'!AC:AC, MATCH(B37, 'Foundation Activity'!B:B, 0))
   ),
"")</f>
        <v>46005</v>
      </c>
      <c r="I37" s="126" t="str">
        <f>IFERROR(
   IF(INDEX('Foundation Activity'!H:H, MATCH(B37, 'Foundation Activity'!B:B, 0))="", "",
      INDEX('Foundation Activity'!H:H, MATCH(B37, 'Foundation Activity'!B:B, 0))
   ),
"")</f>
        <v>Pabitra Basumatari</v>
      </c>
      <c r="J37" s="112" t="str">
        <f>IFERROR(
   IF(INDEX('Foundation Activity'!I:I, MATCH(B37, 'Foundation Activity'!B:B, 0))="", "",
      INDEX('Foundation Activity'!I:I, MATCH(B37, 'Foundation Activity'!B:B, 0))
   ),
"")</f>
        <v>Vakeel Mahato</v>
      </c>
      <c r="K37" s="128" t="str">
        <f>IFERROR(
   IF(INDEX('Foundation Activity'!AD:AD, MATCH(B37, 'Foundation Activity'!B:B, 0))="", "",
      INDEX('Foundation Activity'!AD:AD, MATCH(B37, 'Foundation Activity'!B:B, 0))
   ),
"")</f>
        <v>Location Completed.</v>
      </c>
      <c r="L37" s="443">
        <v>46009</v>
      </c>
      <c r="M37" s="443">
        <v>46009</v>
      </c>
      <c r="N37" s="201" t="s">
        <v>1125</v>
      </c>
      <c r="O37" s="201" t="s">
        <v>53</v>
      </c>
      <c r="P37" s="1" t="s">
        <v>53</v>
      </c>
    </row>
    <row r="38" spans="1:17" s="104" customFormat="1" ht="15.5" x14ac:dyDescent="0.35">
      <c r="A38" s="105">
        <v>31</v>
      </c>
      <c r="B38" s="228" t="str">
        <v>29/3</v>
      </c>
      <c r="C38" s="228" t="str" cm="1">
        <f t="array" ref="C38">INDEX('Foundation Activity'!C:C, MATCH(1, ('Foundation Activity'!B:B='WIP-FDN'!B38)*1, 0))</f>
        <v>A(00-02)+03</v>
      </c>
      <c r="D38" s="206" t="str">
        <f>IFERROR(
   IF(INDEX('Foundation Activity'!E:E, MATCH(B38, 'Foundation Activity'!B:B, 0))="", "",
      INDEX('Foundation Activity'!E:E, MATCH(B38, 'Foundation Activity'!B:B, 0))
   ),
"")</f>
        <v>SANDY PS</v>
      </c>
      <c r="E38" s="126" t="str">
        <f>IFERROR(
   IF(INDEX('Foundation Activity'!F:F, MATCH(B38, 'Foundation Activity'!B:B, 0))="", "",
      INDEX('Foundation Activity'!F:F, MATCH(B38, 'Foundation Activity'!B:B, 0))
   ),
"")</f>
        <v>Subol Roy</v>
      </c>
      <c r="F38" s="126">
        <f>IFERROR(
   IF(INDEX('Foundation Activity'!G:G, MATCH(B38, 'Foundation Activity'!B:B, 0))="", "",
      INDEX('Foundation Activity'!G:G, MATCH(B38, 'Foundation Activity'!B:B, 0))
   ),
"")</f>
        <v>10</v>
      </c>
      <c r="G38" s="342">
        <f>IFERROR(
   IF(INDEX('Foundation Activity'!J:J, MATCH(B38, 'Foundation Activity'!B:B, 0))="", "",
      INDEX('Foundation Activity'!J:J, MATCH(B38, 'Foundation Activity'!B:B, 0))
   ),
"")</f>
        <v>45995</v>
      </c>
      <c r="H38" s="342">
        <f>IFERROR(
   IF(INDEX('Foundation Activity'!AC:AC, MATCH(B38, 'Foundation Activity'!B:B, 0))="", "",
      INDEX('Foundation Activity'!AC:AC, MATCH(B38, 'Foundation Activity'!B:B, 0))
   ),
"")</f>
        <v>46008</v>
      </c>
      <c r="I38" s="126" t="str">
        <f>IFERROR(
   IF(INDEX('Foundation Activity'!H:H, MATCH(B38, 'Foundation Activity'!B:B, 0))="", "",
      INDEX('Foundation Activity'!H:H, MATCH(B38, 'Foundation Activity'!B:B, 0))
   ),
"")</f>
        <v>Pabitra Basumatari</v>
      </c>
      <c r="J38" s="112" t="str">
        <f>IFERROR(
   IF(INDEX('Foundation Activity'!I:I, MATCH(B38, 'Foundation Activity'!B:B, 0))="", "",
      INDEX('Foundation Activity'!I:I, MATCH(B38, 'Foundation Activity'!B:B, 0))
   ),
"")</f>
        <v>Vakeel Mahato</v>
      </c>
      <c r="K38" s="128" t="str">
        <f>IFERROR(
   IF(INDEX('Foundation Activity'!AD:AD, MATCH(B38, 'Foundation Activity'!B:B, 0))="", "",
      INDEX('Foundation Activity'!AD:AD, MATCH(B38, 'Foundation Activity'!B:B, 0))
   ),
"")</f>
        <v>Location Completed.</v>
      </c>
      <c r="L38" s="443">
        <v>46029</v>
      </c>
      <c r="M38" s="443">
        <v>46029</v>
      </c>
      <c r="N38" s="201" t="s">
        <v>1295</v>
      </c>
      <c r="O38" s="201" t="s">
        <v>53</v>
      </c>
      <c r="P38" s="1" t="s">
        <v>53</v>
      </c>
    </row>
    <row r="39" spans="1:17" s="3" customFormat="1" ht="29" x14ac:dyDescent="0.35">
      <c r="A39" s="105">
        <v>32</v>
      </c>
      <c r="B39" s="228" t="str">
        <v>99/0</v>
      </c>
      <c r="C39" s="228" t="str" cm="1">
        <f t="array" ref="C39">INDEX('Foundation Activity'!C:C, MATCH(1, ('Foundation Activity'!B:B='WIP-FDN'!B39)*1, 0))</f>
        <v>C(15-22)+06</v>
      </c>
      <c r="D39" s="206" t="str">
        <f>IFERROR(
   IF(INDEX('Foundation Activity'!E:E, MATCH(B39, 'Foundation Activity'!B:B, 0))="", "",
      INDEX('Foundation Activity'!E:E, MATCH(B39, 'Foundation Activity'!B:B, 0))
   ),
"")</f>
        <v>Sandy Wet &amp; Boulder Soiling</v>
      </c>
      <c r="E39" s="126" t="str">
        <f>IFERROR(
   IF(INDEX('Foundation Activity'!F:F, MATCH(B39, 'Foundation Activity'!B:B, 0))="", "",
      INDEX('Foundation Activity'!F:F, MATCH(B39, 'Foundation Activity'!B:B, 0))
   ),
"")</f>
        <v>Abu Bakkar Sidhiki</v>
      </c>
      <c r="F39" s="126">
        <f>IFERROR(
   IF(INDEX('Foundation Activity'!G:G, MATCH(B39, 'Foundation Activity'!B:B, 0))="", "",
      INDEX('Foundation Activity'!G:G, MATCH(B39, 'Foundation Activity'!B:B, 0))
   ),
"")</f>
        <v>13</v>
      </c>
      <c r="G39" s="342">
        <f>IFERROR(
   IF(INDEX('Foundation Activity'!J:J, MATCH(B39, 'Foundation Activity'!B:B, 0))="", "",
      INDEX('Foundation Activity'!J:J, MATCH(B39, 'Foundation Activity'!B:B, 0))
   ),
"")</f>
        <v>45991</v>
      </c>
      <c r="H39" s="342">
        <f>IFERROR(
   IF(INDEX('Foundation Activity'!AC:AC, MATCH(B39, 'Foundation Activity'!B:B, 0))="", "",
      INDEX('Foundation Activity'!AC:AC, MATCH(B39, 'Foundation Activity'!B:B, 0))
   ),
"")</f>
        <v>46009</v>
      </c>
      <c r="I39" s="126" t="str">
        <f>IFERROR(
   IF(INDEX('Foundation Activity'!H:H, MATCH(B39, 'Foundation Activity'!B:B, 0))="", "",
      INDEX('Foundation Activity'!H:H, MATCH(B39, 'Foundation Activity'!B:B, 0))
   ),
"")</f>
        <v>Virendra Kumar</v>
      </c>
      <c r="J39" s="112" t="str">
        <f>IFERROR(
   IF(INDEX('Foundation Activity'!I:I, MATCH(B39, 'Foundation Activity'!B:B, 0))="", "",
      INDEX('Foundation Activity'!I:I, MATCH(B39, 'Foundation Activity'!B:B, 0))
   ),
"")</f>
        <v>Asadul Laskar</v>
      </c>
      <c r="K39" s="128" t="str">
        <f>IFERROR(
   IF(INDEX('Foundation Activity'!AD:AD, MATCH(B39, 'Foundation Activity'!B:B, 0))="", "",
      INDEX('Foundation Activity'!AD:AD, MATCH(B39, 'Foundation Activity'!B:B, 0))
   ),
"")</f>
        <v>Location Completed.</v>
      </c>
      <c r="L39" s="443">
        <v>46034</v>
      </c>
      <c r="M39" s="443">
        <v>46034</v>
      </c>
      <c r="N39" s="126" t="s">
        <v>1179</v>
      </c>
      <c r="O39" s="201" t="s">
        <v>53</v>
      </c>
      <c r="P39" s="1" t="s">
        <v>53</v>
      </c>
    </row>
    <row r="40" spans="1:17" s="3" customFormat="1" ht="15.5" x14ac:dyDescent="0.35">
      <c r="A40" s="105">
        <v>33</v>
      </c>
      <c r="B40" s="228" t="str">
        <v>75/4</v>
      </c>
      <c r="C40" s="228" t="str" cm="1">
        <f t="array" ref="C40">INDEX('Foundation Activity'!C:C, MATCH(1, ('Foundation Activity'!B:B='WIP-FDN'!B40)*1, 0))</f>
        <v>A(00-02)+06</v>
      </c>
      <c r="D40" s="206" t="str">
        <f>IFERROR(
   IF(INDEX('Foundation Activity'!E:E, MATCH(B40, 'Foundation Activity'!B:B, 0))="", "",
      INDEX('Foundation Activity'!E:E, MATCH(B40, 'Foundation Activity'!B:B, 0))
   ),
"")</f>
        <v>SANDY WET</v>
      </c>
      <c r="E40" s="126" t="str">
        <f>IFERROR(
   IF(INDEX('Foundation Activity'!F:F, MATCH(B40, 'Foundation Activity'!B:B, 0))="", "",
      INDEX('Foundation Activity'!F:F, MATCH(B40, 'Foundation Activity'!B:B, 0))
   ),
"")</f>
        <v>MS POWER-1</v>
      </c>
      <c r="F40" s="126">
        <f>IFERROR(
   IF(INDEX('Foundation Activity'!G:G, MATCH(B40, 'Foundation Activity'!B:B, 0))="", "",
      INDEX('Foundation Activity'!G:G, MATCH(B40, 'Foundation Activity'!B:B, 0))
   ),
"")</f>
        <v>14</v>
      </c>
      <c r="G40" s="342">
        <f>IFERROR(
   IF(INDEX('Foundation Activity'!J:J, MATCH(B40, 'Foundation Activity'!B:B, 0))="", "",
      INDEX('Foundation Activity'!J:J, MATCH(B40, 'Foundation Activity'!B:B, 0))
   ),
"")</f>
        <v>45988</v>
      </c>
      <c r="H40" s="342">
        <f>IFERROR(
   IF(INDEX('Foundation Activity'!AC:AC, MATCH(B40, 'Foundation Activity'!B:B, 0))="", "",
      INDEX('Foundation Activity'!AC:AC, MATCH(B40, 'Foundation Activity'!B:B, 0))
   ),
"")</f>
        <v>46009</v>
      </c>
      <c r="I40" s="126" t="str">
        <f>IFERROR(
   IF(INDEX('Foundation Activity'!H:H, MATCH(B40, 'Foundation Activity'!B:B, 0))="", "",
      INDEX('Foundation Activity'!H:H, MATCH(B40, 'Foundation Activity'!B:B, 0))
   ),
"")</f>
        <v>Anjan Chakravarty</v>
      </c>
      <c r="J40" s="112" t="str">
        <f>IFERROR(
   IF(INDEX('Foundation Activity'!I:I, MATCH(B40, 'Foundation Activity'!B:B, 0))="", "",
      INDEX('Foundation Activity'!I:I, MATCH(B40, 'Foundation Activity'!B:B, 0))
   ),
"")</f>
        <v>Subrata Panigrahi</v>
      </c>
      <c r="K40" s="128" t="str">
        <f>IFERROR(
   IF(INDEX('Foundation Activity'!AD:AD, MATCH(B40, 'Foundation Activity'!B:B, 0))="", "",
      INDEX('Foundation Activity'!AD:AD, MATCH(B40, 'Foundation Activity'!B:B, 0))
   ),
"")</f>
        <v>Location Completed.</v>
      </c>
      <c r="L40" s="443">
        <v>46011</v>
      </c>
      <c r="M40" s="443">
        <v>46011</v>
      </c>
      <c r="N40" s="1" t="s">
        <v>1221</v>
      </c>
      <c r="O40" s="201" t="s">
        <v>53</v>
      </c>
      <c r="P40" s="1" t="s">
        <v>53</v>
      </c>
    </row>
    <row r="41" spans="1:17" s="104" customFormat="1" ht="15.5" x14ac:dyDescent="0.35">
      <c r="A41" s="105">
        <v>34</v>
      </c>
      <c r="B41" s="228" t="str">
        <v>102/0</v>
      </c>
      <c r="C41" s="228" t="str" cm="1">
        <f t="array" ref="C41">INDEX('Foundation Activity'!C:C, MATCH(1, ('Foundation Activity'!B:B='WIP-FDN'!B41)*1, 0))</f>
        <v>C(15-22)+00</v>
      </c>
      <c r="D41" s="206" t="str">
        <f>IFERROR(
   IF(INDEX('Foundation Activity'!E:E, MATCH(B41, 'Foundation Activity'!B:B, 0))="", "",
      INDEX('Foundation Activity'!E:E, MATCH(B41, 'Foundation Activity'!B:B, 0))
   ),
"")</f>
        <v>SANDY PS</v>
      </c>
      <c r="E41" s="126" t="str">
        <f>IFERROR(
   IF(INDEX('Foundation Activity'!F:F, MATCH(B41, 'Foundation Activity'!B:B, 0))="", "",
      INDEX('Foundation Activity'!F:F, MATCH(B41, 'Foundation Activity'!B:B, 0))
   ),
"")</f>
        <v>B S Enterprise</v>
      </c>
      <c r="F41" s="126">
        <f>IFERROR(
   IF(INDEX('Foundation Activity'!G:G, MATCH(B41, 'Foundation Activity'!B:B, 0))="", "",
      INDEX('Foundation Activity'!G:G, MATCH(B41, 'Foundation Activity'!B:B, 0))
   ),
"")</f>
        <v>11</v>
      </c>
      <c r="G41" s="342">
        <f>IFERROR(
   IF(INDEX('Foundation Activity'!J:J, MATCH(B41, 'Foundation Activity'!B:B, 0))="", "",
      INDEX('Foundation Activity'!J:J, MATCH(B41, 'Foundation Activity'!B:B, 0))
   ),
"")</f>
        <v>45994</v>
      </c>
      <c r="H41" s="342">
        <f>IFERROR(
   IF(INDEX('Foundation Activity'!AC:AC, MATCH(B41, 'Foundation Activity'!B:B, 0))="", "",
      INDEX('Foundation Activity'!AC:AC, MATCH(B41, 'Foundation Activity'!B:B, 0))
   ),
"")</f>
        <v>46010</v>
      </c>
      <c r="I41" s="126" t="str">
        <f>IFERROR(
   IF(INDEX('Foundation Activity'!H:H, MATCH(B41, 'Foundation Activity'!B:B, 0))="", "",
      INDEX('Foundation Activity'!H:H, MATCH(B41, 'Foundation Activity'!B:B, 0))
   ),
"")</f>
        <v>Virendra Kumar</v>
      </c>
      <c r="J41" s="112" t="str">
        <f>IFERROR(
   IF(INDEX('Foundation Activity'!I:I, MATCH(B41, 'Foundation Activity'!B:B, 0))="", "",
      INDEX('Foundation Activity'!I:I, MATCH(B41, 'Foundation Activity'!B:B, 0))
   ),
"")</f>
        <v>Gaurav Kumar</v>
      </c>
      <c r="K41" s="128" t="str">
        <f>IFERROR(
   IF(INDEX('Foundation Activity'!AD:AD, MATCH(B41, 'Foundation Activity'!B:B, 0))="", "",
      INDEX('Foundation Activity'!AD:AD, MATCH(B41, 'Foundation Activity'!B:B, 0))
   ),
"")</f>
        <v>Location Completed.</v>
      </c>
      <c r="L41" s="443">
        <v>46039</v>
      </c>
      <c r="M41" s="443">
        <v>46039</v>
      </c>
      <c r="N41" s="201" t="s">
        <v>1169</v>
      </c>
      <c r="O41" s="201" t="s">
        <v>53</v>
      </c>
      <c r="P41" s="1" t="s">
        <v>53</v>
      </c>
    </row>
    <row r="42" spans="1:17" s="104" customFormat="1" ht="15.5" x14ac:dyDescent="0.35">
      <c r="A42" s="105">
        <v>35</v>
      </c>
      <c r="B42" s="228" t="str">
        <v>84/0</v>
      </c>
      <c r="C42" s="228" t="str" cm="1">
        <f t="array" ref="C42">INDEX('Foundation Activity'!C:C, MATCH(1, ('Foundation Activity'!B:B='WIP-FDN'!B42)*1, 0))</f>
        <v>C(15-30)+00</v>
      </c>
      <c r="D42" s="206" t="str">
        <f>IFERROR(
   IF(INDEX('Foundation Activity'!E:E, MATCH(B42, 'Foundation Activity'!B:B, 0))="", "",
      INDEX('Foundation Activity'!E:E, MATCH(B42, 'Foundation Activity'!B:B, 0))
   ),
"")</f>
        <v>SANDY WET</v>
      </c>
      <c r="E42" s="126" t="str">
        <f>IFERROR(
   IF(INDEX('Foundation Activity'!F:F, MATCH(B42, 'Foundation Activity'!B:B, 0))="", "",
      INDEX('Foundation Activity'!F:F, MATCH(B42, 'Foundation Activity'!B:B, 0))
   ),
"")</f>
        <v>CP Construction</v>
      </c>
      <c r="F42" s="126">
        <f>IFERROR(
   IF(INDEX('Foundation Activity'!G:G, MATCH(B42, 'Foundation Activity'!B:B, 0))="", "",
      INDEX('Foundation Activity'!G:G, MATCH(B42, 'Foundation Activity'!B:B, 0))
   ),
"")</f>
        <v>14</v>
      </c>
      <c r="G42" s="342">
        <f>IFERROR(
   IF(INDEX('Foundation Activity'!J:J, MATCH(B42, 'Foundation Activity'!B:B, 0))="", "",
      INDEX('Foundation Activity'!J:J, MATCH(B42, 'Foundation Activity'!B:B, 0))
   ),
"")</f>
        <v>45986</v>
      </c>
      <c r="H42" s="342">
        <f>IFERROR(
   IF(INDEX('Foundation Activity'!AC:AC, MATCH(B42, 'Foundation Activity'!B:B, 0))="", "",
      INDEX('Foundation Activity'!AC:AC, MATCH(B42, 'Foundation Activity'!B:B, 0))
   ),
"")</f>
        <v>46010</v>
      </c>
      <c r="I42" s="126" t="str">
        <f>IFERROR(
   IF(INDEX('Foundation Activity'!H:H, MATCH(B42, 'Foundation Activity'!B:B, 0))="", "",
      INDEX('Foundation Activity'!H:H, MATCH(B42, 'Foundation Activity'!B:B, 0))
   ),
"")</f>
        <v>Anjan Chakravarty</v>
      </c>
      <c r="J42" s="112" t="str">
        <f>IFERROR(
   IF(INDEX('Foundation Activity'!I:I, MATCH(B42, 'Foundation Activity'!B:B, 0))="", "",
      INDEX('Foundation Activity'!I:I, MATCH(B42, 'Foundation Activity'!B:B, 0))
   ),
"")</f>
        <v>Lalit Saikia</v>
      </c>
      <c r="K42" s="128" t="str">
        <f>IFERROR(
   IF(INDEX('Foundation Activity'!AD:AD, MATCH(B42, 'Foundation Activity'!B:B, 0))="", "",
      INDEX('Foundation Activity'!AD:AD, MATCH(B42, 'Foundation Activity'!B:B, 0))
   ),
"")</f>
        <v>Location Completed.</v>
      </c>
      <c r="L42" s="443">
        <v>46014</v>
      </c>
      <c r="M42" s="443">
        <v>46014</v>
      </c>
      <c r="N42" s="201" t="s">
        <v>1187</v>
      </c>
      <c r="O42" s="201" t="s">
        <v>53</v>
      </c>
      <c r="P42" s="1" t="s">
        <v>53</v>
      </c>
    </row>
    <row r="43" spans="1:17" s="3" customFormat="1" ht="15.5" x14ac:dyDescent="0.35">
      <c r="A43" s="105">
        <v>36</v>
      </c>
      <c r="B43" s="228" t="str">
        <v>83/0</v>
      </c>
      <c r="C43" s="228" t="str" cm="1">
        <f t="array" ref="C43">INDEX('Foundation Activity'!C:C, MATCH(1, ('Foundation Activity'!B:B='WIP-FDN'!B43)*1, 0))</f>
        <v>D(45-60)+00</v>
      </c>
      <c r="D43" s="206" t="str">
        <f>IFERROR(
   IF(INDEX('Foundation Activity'!E:E, MATCH(B43, 'Foundation Activity'!B:B, 0))="", "",
      INDEX('Foundation Activity'!E:E, MATCH(B43, 'Foundation Activity'!B:B, 0))
   ),
"")</f>
        <v>SANDY WET</v>
      </c>
      <c r="E43" s="126" t="str">
        <f>IFERROR(
   IF(INDEX('Foundation Activity'!F:F, MATCH(B43, 'Foundation Activity'!B:B, 0))="", "",
      INDEX('Foundation Activity'!F:F, MATCH(B43, 'Foundation Activity'!B:B, 0))
   ),
"")</f>
        <v>Ratul Ali-1</v>
      </c>
      <c r="F43" s="126">
        <f>IFERROR(
   IF(INDEX('Foundation Activity'!G:G, MATCH(B43, 'Foundation Activity'!B:B, 0))="", "",
      INDEX('Foundation Activity'!G:G, MATCH(B43, 'Foundation Activity'!B:B, 0))
   ),
"")</f>
        <v>16</v>
      </c>
      <c r="G43" s="342">
        <f>IFERROR(
   IF(INDEX('Foundation Activity'!J:J, MATCH(B43, 'Foundation Activity'!B:B, 0))="", "",
      INDEX('Foundation Activity'!J:J, MATCH(B43, 'Foundation Activity'!B:B, 0))
   ),
"")</f>
        <v>45999</v>
      </c>
      <c r="H43" s="342">
        <f>IFERROR(
   IF(INDEX('Foundation Activity'!AC:AC, MATCH(B43, 'Foundation Activity'!B:B, 0))="", "",
      INDEX('Foundation Activity'!AC:AC, MATCH(B43, 'Foundation Activity'!B:B, 0))
   ),
"")</f>
        <v>46012</v>
      </c>
      <c r="I43" s="126" t="str">
        <f>IFERROR(
   IF(INDEX('Foundation Activity'!H:H, MATCH(B43, 'Foundation Activity'!B:B, 0))="", "",
      INDEX('Foundation Activity'!H:H, MATCH(B43, 'Foundation Activity'!B:B, 0))
   ),
"")</f>
        <v>Anjan Chakravarty</v>
      </c>
      <c r="J43" s="112" t="str">
        <f>IFERROR(
   IF(INDEX('Foundation Activity'!I:I, MATCH(B43, 'Foundation Activity'!B:B, 0))="", "",
      INDEX('Foundation Activity'!I:I, MATCH(B43, 'Foundation Activity'!B:B, 0))
   ),
"")</f>
        <v>Lalit Saikia</v>
      </c>
      <c r="K43" s="128" t="str">
        <f>IFERROR(
   IF(INDEX('Foundation Activity'!AD:AD, MATCH(B43, 'Foundation Activity'!B:B, 0))="", "",
      INDEX('Foundation Activity'!AD:AD, MATCH(B43, 'Foundation Activity'!B:B, 0))
   ),
"")</f>
        <v>Location Completed.</v>
      </c>
      <c r="L43" s="443">
        <v>46032</v>
      </c>
      <c r="M43" s="443">
        <v>46032</v>
      </c>
      <c r="N43" s="201" t="s">
        <v>1304</v>
      </c>
      <c r="O43" s="201" t="s">
        <v>53</v>
      </c>
      <c r="P43" s="1" t="s">
        <v>53</v>
      </c>
    </row>
    <row r="44" spans="1:17" s="104" customFormat="1" ht="29" x14ac:dyDescent="0.35">
      <c r="A44" s="105">
        <v>37</v>
      </c>
      <c r="B44" s="228" t="str">
        <v>91/0</v>
      </c>
      <c r="C44" s="228" t="str" cm="1">
        <f t="array" ref="C44">INDEX('Foundation Activity'!C:C, MATCH(1, ('Foundation Activity'!B:B='WIP-FDN'!B44)*1, 0))</f>
        <v>D(45-60)+00</v>
      </c>
      <c r="D44" s="206" t="str">
        <f>IFERROR(
   IF(INDEX('Foundation Activity'!E:E, MATCH(B44, 'Foundation Activity'!B:B, 0))="", "",
      INDEX('Foundation Activity'!E:E, MATCH(B44, 'Foundation Activity'!B:B, 0))
   ),
"")</f>
        <v>WET &amp; Boulder Soiling</v>
      </c>
      <c r="E44" s="126" t="str">
        <f>IFERROR(
   IF(INDEX('Foundation Activity'!F:F, MATCH(B44, 'Foundation Activity'!B:B, 0))="", "",
      INDEX('Foundation Activity'!F:F, MATCH(B44, 'Foundation Activity'!B:B, 0))
   ),
"")</f>
        <v>Mohar Ali-1</v>
      </c>
      <c r="F44" s="126">
        <f>IFERROR(
   IF(INDEX('Foundation Activity'!G:G, MATCH(B44, 'Foundation Activity'!B:B, 0))="", "",
      INDEX('Foundation Activity'!G:G, MATCH(B44, 'Foundation Activity'!B:B, 0))
   ),
"")</f>
        <v>15</v>
      </c>
      <c r="G44" s="342">
        <f>IFERROR(
   IF(INDEX('Foundation Activity'!J:J, MATCH(B44, 'Foundation Activity'!B:B, 0))="", "",
      INDEX('Foundation Activity'!J:J, MATCH(B44, 'Foundation Activity'!B:B, 0))
   ),
"")</f>
        <v>45988</v>
      </c>
      <c r="H44" s="342">
        <f>IFERROR(
   IF(INDEX('Foundation Activity'!AC:AC, MATCH(B44, 'Foundation Activity'!B:B, 0))="", "",
      INDEX('Foundation Activity'!AC:AC, MATCH(B44, 'Foundation Activity'!B:B, 0))
   ),
"")</f>
        <v>46012</v>
      </c>
      <c r="I44" s="126" t="str">
        <f>IFERROR(
   IF(INDEX('Foundation Activity'!H:H, MATCH(B44, 'Foundation Activity'!B:B, 0))="", "",
      INDEX('Foundation Activity'!H:H, MATCH(B44, 'Foundation Activity'!B:B, 0))
   ),
"")</f>
        <v>Virendra Kumar</v>
      </c>
      <c r="J44" s="112" t="str">
        <f>IFERROR(
   IF(INDEX('Foundation Activity'!I:I, MATCH(B44, 'Foundation Activity'!B:B, 0))="", "",
      INDEX('Foundation Activity'!I:I, MATCH(B44, 'Foundation Activity'!B:B, 0))
   ),
"")</f>
        <v>Debashis Konar</v>
      </c>
      <c r="K44" s="128" t="str">
        <f>IFERROR(
   IF(INDEX('Foundation Activity'!AD:AD, MATCH(B44, 'Foundation Activity'!B:B, 0))="", "",
      INDEX('Foundation Activity'!AD:AD, MATCH(B44, 'Foundation Activity'!B:B, 0))
   ),
"")</f>
        <v>Location Completed.</v>
      </c>
      <c r="L44" s="443">
        <v>46032</v>
      </c>
      <c r="M44" s="443">
        <v>46032</v>
      </c>
      <c r="N44" s="201" t="s">
        <v>1305</v>
      </c>
      <c r="O44" s="201" t="s">
        <v>53</v>
      </c>
      <c r="P44" s="1" t="s">
        <v>53</v>
      </c>
    </row>
    <row r="45" spans="1:17" s="3" customFormat="1" ht="15.5" x14ac:dyDescent="0.35">
      <c r="A45" s="105">
        <v>38</v>
      </c>
      <c r="B45" s="228" t="str">
        <v>111/1</v>
      </c>
      <c r="C45" s="228" t="str" cm="1">
        <f t="array" ref="C45">INDEX('Foundation Activity'!C:C, MATCH(1, ('Foundation Activity'!B:B='WIP-FDN'!B45)*1, 0))</f>
        <v>A(00-02)+03</v>
      </c>
      <c r="D45" s="206" t="str">
        <f>IFERROR(
   IF(INDEX('Foundation Activity'!E:E, MATCH(B45, 'Foundation Activity'!B:B, 0))="", "",
      INDEX('Foundation Activity'!E:E, MATCH(B45, 'Foundation Activity'!B:B, 0))
   ),
"")</f>
        <v>WET</v>
      </c>
      <c r="E45" s="126" t="str">
        <f>IFERROR(
   IF(INDEX('Foundation Activity'!F:F, MATCH(B45, 'Foundation Activity'!B:B, 0))="", "",
      INDEX('Foundation Activity'!F:F, MATCH(B45, 'Foundation Activity'!B:B, 0))
   ),
"")</f>
        <v>Sanjay Talukdar-1</v>
      </c>
      <c r="F45" s="126">
        <f>IFERROR(
   IF(INDEX('Foundation Activity'!G:G, MATCH(B45, 'Foundation Activity'!B:B, 0))="", "",
      INDEX('Foundation Activity'!G:G, MATCH(B45, 'Foundation Activity'!B:B, 0))
   ),
"")</f>
        <v>13</v>
      </c>
      <c r="G45" s="342">
        <f>IFERROR(
   IF(INDEX('Foundation Activity'!J:J, MATCH(B45, 'Foundation Activity'!B:B, 0))="", "",
      INDEX('Foundation Activity'!J:J, MATCH(B45, 'Foundation Activity'!B:B, 0))
   ),
"")</f>
        <v>46003</v>
      </c>
      <c r="H45" s="342">
        <f>IFERROR(
   IF(INDEX('Foundation Activity'!AC:AC, MATCH(B45, 'Foundation Activity'!B:B, 0))="", "",
      INDEX('Foundation Activity'!AC:AC, MATCH(B45, 'Foundation Activity'!B:B, 0))
   ),
"")</f>
        <v>46012</v>
      </c>
      <c r="I45" s="126" t="str">
        <f>IFERROR(
   IF(INDEX('Foundation Activity'!H:H, MATCH(B45, 'Foundation Activity'!B:B, 0))="", "",
      INDEX('Foundation Activity'!H:H, MATCH(B45, 'Foundation Activity'!B:B, 0))
   ),
"")</f>
        <v>Virendra Kumar</v>
      </c>
      <c r="J45" s="112" t="str">
        <f>IFERROR(
   IF(INDEX('Foundation Activity'!I:I, MATCH(B45, 'Foundation Activity'!B:B, 0))="", "",
      INDEX('Foundation Activity'!I:I, MATCH(B45, 'Foundation Activity'!B:B, 0))
   ),
"")</f>
        <v>Manish Singh</v>
      </c>
      <c r="K45" s="128" t="str">
        <f>IFERROR(
   IF(INDEX('Foundation Activity'!AD:AD, MATCH(B45, 'Foundation Activity'!B:B, 0))="", "",
      INDEX('Foundation Activity'!AD:AD, MATCH(B45, 'Foundation Activity'!B:B, 0))
   ),
"")</f>
        <v>Location Completed.</v>
      </c>
      <c r="L45" s="443">
        <v>46028</v>
      </c>
      <c r="M45" s="443">
        <v>46028</v>
      </c>
      <c r="N45" s="201" t="s">
        <v>1299</v>
      </c>
      <c r="O45" s="201" t="s">
        <v>53</v>
      </c>
      <c r="P45" s="1" t="s">
        <v>53</v>
      </c>
    </row>
    <row r="46" spans="1:17" s="104" customFormat="1" ht="29" x14ac:dyDescent="0.35">
      <c r="A46" s="105">
        <v>39</v>
      </c>
      <c r="B46" s="228" t="str">
        <v>93/0</v>
      </c>
      <c r="C46" s="228" t="str" cm="1">
        <f t="array" ref="C46">INDEX('Foundation Activity'!C:C, MATCH(1, ('Foundation Activity'!B:B='WIP-FDN'!B46)*1, 0))</f>
        <v>D(30-45)+00</v>
      </c>
      <c r="D46" s="206" t="str">
        <f>IFERROR(
   IF(INDEX('Foundation Activity'!E:E, MATCH(B46, 'Foundation Activity'!B:B, 0))="", "",
      INDEX('Foundation Activity'!E:E, MATCH(B46, 'Foundation Activity'!B:B, 0))
   ),
"")</f>
        <v>SANDY WET &amp; Boulder Soiling</v>
      </c>
      <c r="E46" s="126" t="str">
        <f>IFERROR(
   IF(INDEX('Foundation Activity'!F:F, MATCH(B46, 'Foundation Activity'!B:B, 0))="", "",
      INDEX('Foundation Activity'!F:F, MATCH(B46, 'Foundation Activity'!B:B, 0))
   ),
"")</f>
        <v>Mohar Ali-4</v>
      </c>
      <c r="F46" s="126">
        <f>IFERROR(
   IF(INDEX('Foundation Activity'!G:G, MATCH(B46, 'Foundation Activity'!B:B, 0))="", "",
      INDEX('Foundation Activity'!G:G, MATCH(B46, 'Foundation Activity'!B:B, 0))
   ),
"")</f>
        <v>15</v>
      </c>
      <c r="G46" s="342">
        <f>IFERROR(
   IF(INDEX('Foundation Activity'!J:J, MATCH(B46, 'Foundation Activity'!B:B, 0))="", "",
      INDEX('Foundation Activity'!J:J, MATCH(B46, 'Foundation Activity'!B:B, 0))
   ),
"")</f>
        <v>45991</v>
      </c>
      <c r="H46" s="342">
        <f>IFERROR(
   IF(INDEX('Foundation Activity'!AC:AC, MATCH(B46, 'Foundation Activity'!B:B, 0))="", "",
      INDEX('Foundation Activity'!AC:AC, MATCH(B46, 'Foundation Activity'!B:B, 0))
   ),
"")</f>
        <v>46012</v>
      </c>
      <c r="I46" s="126" t="str">
        <f>IFERROR(
   IF(INDEX('Foundation Activity'!H:H, MATCH(B46, 'Foundation Activity'!B:B, 0))="", "",
      INDEX('Foundation Activity'!H:H, MATCH(B46, 'Foundation Activity'!B:B, 0))
   ),
"")</f>
        <v>Virendra Kumar</v>
      </c>
      <c r="J46" s="112" t="str">
        <f>IFERROR(
   IF(INDEX('Foundation Activity'!I:I, MATCH(B46, 'Foundation Activity'!B:B, 0))="", "",
      INDEX('Foundation Activity'!I:I, MATCH(B46, 'Foundation Activity'!B:B, 0))
   ),
"")</f>
        <v>Debashis Konar</v>
      </c>
      <c r="K46" s="128" t="str">
        <f>IFERROR(
   IF(INDEX('Foundation Activity'!AD:AD, MATCH(B46, 'Foundation Activity'!B:B, 0))="", "",
      INDEX('Foundation Activity'!AD:AD, MATCH(B46, 'Foundation Activity'!B:B, 0))
   ),
"")</f>
        <v>Location Completed.</v>
      </c>
      <c r="L46" s="443">
        <v>46028</v>
      </c>
      <c r="M46" s="443">
        <v>46028</v>
      </c>
      <c r="N46" s="201" t="s">
        <v>1218</v>
      </c>
      <c r="O46" s="201" t="s">
        <v>53</v>
      </c>
      <c r="P46" s="1" t="s">
        <v>53</v>
      </c>
    </row>
    <row r="47" spans="1:17" s="3" customFormat="1" ht="15.5" x14ac:dyDescent="0.35">
      <c r="A47" s="105">
        <v>40</v>
      </c>
      <c r="B47" s="228" t="str">
        <v>34/1</v>
      </c>
      <c r="C47" s="228" t="str" cm="1">
        <f t="array" ref="C47">INDEX('Foundation Activity'!C:C, MATCH(1, ('Foundation Activity'!B:B='WIP-FDN'!B47)*1, 0))</f>
        <v>A(00-02)+00</v>
      </c>
      <c r="D47" s="206" t="str">
        <f>IFERROR(
   IF(INDEX('Foundation Activity'!E:E, MATCH(B47, 'Foundation Activity'!B:B, 0))="", "",
      INDEX('Foundation Activity'!E:E, MATCH(B47, 'Foundation Activity'!B:B, 0))
   ),
"")</f>
        <v>Sandy PS</v>
      </c>
      <c r="E47" s="126" t="str">
        <f>IFERROR(
   IF(INDEX('Foundation Activity'!F:F, MATCH(B47, 'Foundation Activity'!B:B, 0))="", "",
      INDEX('Foundation Activity'!F:F, MATCH(B47, 'Foundation Activity'!B:B, 0))
   ),
"")</f>
        <v>Sandan Basumatary</v>
      </c>
      <c r="F47" s="126">
        <f>IFERROR(
   IF(INDEX('Foundation Activity'!G:G, MATCH(B47, 'Foundation Activity'!B:B, 0))="", "",
      INDEX('Foundation Activity'!G:G, MATCH(B47, 'Foundation Activity'!B:B, 0))
   ),
"")</f>
        <v>16</v>
      </c>
      <c r="G47" s="342">
        <f>IFERROR(
   IF(INDEX('Foundation Activity'!J:J, MATCH(B47, 'Foundation Activity'!B:B, 0))="", "",
      INDEX('Foundation Activity'!J:J, MATCH(B47, 'Foundation Activity'!B:B, 0))
   ),
"")</f>
        <v>45984</v>
      </c>
      <c r="H47" s="342">
        <f>IFERROR(
   IF(INDEX('Foundation Activity'!AC:AC, MATCH(B47, 'Foundation Activity'!B:B, 0))="", "",
      INDEX('Foundation Activity'!AC:AC, MATCH(B47, 'Foundation Activity'!B:B, 0))
   ),
"")</f>
        <v>46013</v>
      </c>
      <c r="I47" s="126" t="str">
        <f>IFERROR(
   IF(INDEX('Foundation Activity'!H:H, MATCH(B47, 'Foundation Activity'!B:B, 0))="", "",
      INDEX('Foundation Activity'!H:H, MATCH(B47, 'Foundation Activity'!B:B, 0))
   ),
"")</f>
        <v>Pabitra Basumatari</v>
      </c>
      <c r="J47" s="112" t="str">
        <f>IFERROR(
   IF(INDEX('Foundation Activity'!I:I, MATCH(B47, 'Foundation Activity'!B:B, 0))="", "",
      INDEX('Foundation Activity'!I:I, MATCH(B47, 'Foundation Activity'!B:B, 0))
   ),
"")</f>
        <v>Sumanta Dutta</v>
      </c>
      <c r="K47" s="128" t="str">
        <f>IFERROR(
   IF(INDEX('Foundation Activity'!AD:AD, MATCH(B47, 'Foundation Activity'!B:B, 0))="", "",
      INDEX('Foundation Activity'!AD:AD, MATCH(B47, 'Foundation Activity'!B:B, 0))
   ),
"")</f>
        <v>Location Completed.</v>
      </c>
      <c r="L47" s="443">
        <v>46032</v>
      </c>
      <c r="M47" s="443">
        <v>46032</v>
      </c>
      <c r="N47" s="1" t="s">
        <v>1219</v>
      </c>
      <c r="O47" s="201" t="s">
        <v>53</v>
      </c>
      <c r="P47" s="1" t="s">
        <v>53</v>
      </c>
      <c r="Q47" s="455" t="s">
        <v>1377</v>
      </c>
    </row>
    <row r="48" spans="1:17" s="104" customFormat="1" ht="15.5" x14ac:dyDescent="0.35">
      <c r="A48" s="105">
        <v>41</v>
      </c>
      <c r="B48" s="228" t="str">
        <v>25/1</v>
      </c>
      <c r="C48" s="228" t="str" cm="1">
        <f t="array" ref="C48">INDEX('Foundation Activity'!C:C, MATCH(1, ('Foundation Activity'!B:B='WIP-FDN'!B48)*1, 0))</f>
        <v>A(00-02)+06</v>
      </c>
      <c r="D48" s="206" t="str">
        <f>IFERROR(
   IF(INDEX('Foundation Activity'!E:E, MATCH(B48, 'Foundation Activity'!B:B, 0))="", "",
      INDEX('Foundation Activity'!E:E, MATCH(B48, 'Foundation Activity'!B:B, 0))
   ),
"")</f>
        <v>SANDY WET</v>
      </c>
      <c r="E48" s="126" t="str">
        <f>IFERROR(
   IF(INDEX('Foundation Activity'!F:F, MATCH(B48, 'Foundation Activity'!B:B, 0))="", "",
      INDEX('Foundation Activity'!F:F, MATCH(B48, 'Foundation Activity'!B:B, 0))
   ),
"")</f>
        <v>Dinesh Debnath</v>
      </c>
      <c r="F48" s="126">
        <f>IFERROR(
   IF(INDEX('Foundation Activity'!G:G, MATCH(B48, 'Foundation Activity'!B:B, 0))="", "",
      INDEX('Foundation Activity'!G:G, MATCH(B48, 'Foundation Activity'!B:B, 0))
   ),
"")</f>
        <v>12</v>
      </c>
      <c r="G48" s="342">
        <f>IFERROR(
   IF(INDEX('Foundation Activity'!J:J, MATCH(B48, 'Foundation Activity'!B:B, 0))="", "",
      INDEX('Foundation Activity'!J:J, MATCH(B48, 'Foundation Activity'!B:B, 0))
   ),
"")</f>
        <v>46003</v>
      </c>
      <c r="H48" s="342">
        <f>IFERROR(
   IF(INDEX('Foundation Activity'!AC:AC, MATCH(B48, 'Foundation Activity'!B:B, 0))="", "",
      INDEX('Foundation Activity'!AC:AC, MATCH(B48, 'Foundation Activity'!B:B, 0))
   ),
"")</f>
        <v>46014</v>
      </c>
      <c r="I48" s="126" t="str">
        <f>IFERROR(
   IF(INDEX('Foundation Activity'!H:H, MATCH(B48, 'Foundation Activity'!B:B, 0))="", "",
      INDEX('Foundation Activity'!H:H, MATCH(B48, 'Foundation Activity'!B:B, 0))
   ),
"")</f>
        <v>Pabitra Basumatari</v>
      </c>
      <c r="J48" s="112" t="str">
        <f>IFERROR(
   IF(INDEX('Foundation Activity'!I:I, MATCH(B48, 'Foundation Activity'!B:B, 0))="", "",
      INDEX('Foundation Activity'!I:I, MATCH(B48, 'Foundation Activity'!B:B, 0))
   ),
"")</f>
        <v>Vakeel Mahato</v>
      </c>
      <c r="K48" s="128" t="str">
        <f>IFERROR(
   IF(INDEX('Foundation Activity'!AD:AD, MATCH(B48, 'Foundation Activity'!B:B, 0))="", "",
      INDEX('Foundation Activity'!AD:AD, MATCH(B48, 'Foundation Activity'!B:B, 0))
   ),
"")</f>
        <v>Location Completed.</v>
      </c>
      <c r="L48" s="443">
        <v>46016</v>
      </c>
      <c r="M48" s="443">
        <v>46016</v>
      </c>
      <c r="N48" s="201" t="s">
        <v>1302</v>
      </c>
      <c r="O48" s="201" t="s">
        <v>53</v>
      </c>
      <c r="P48" s="1" t="s">
        <v>53</v>
      </c>
    </row>
    <row r="49" spans="1:16" s="104" customFormat="1" ht="15.5" x14ac:dyDescent="0.35">
      <c r="A49" s="105">
        <v>42</v>
      </c>
      <c r="B49" s="228" t="str">
        <v>70/3</v>
      </c>
      <c r="C49" s="228" t="str" cm="1">
        <f t="array" ref="C49">INDEX('Foundation Activity'!C:C, MATCH(1, ('Foundation Activity'!B:B='WIP-FDN'!B49)*1, 0))</f>
        <v>A(00-02)+00</v>
      </c>
      <c r="D49" s="206" t="str">
        <f>IFERROR(
   IF(INDEX('Foundation Activity'!E:E, MATCH(B49, 'Foundation Activity'!B:B, 0))="", "",
      INDEX('Foundation Activity'!E:E, MATCH(B49, 'Foundation Activity'!B:B, 0))
   ),
"")</f>
        <v>SANDY WET</v>
      </c>
      <c r="E49" s="126" t="str">
        <f>IFERROR(
   IF(INDEX('Foundation Activity'!F:F, MATCH(B49, 'Foundation Activity'!B:B, 0))="", "",
      INDEX('Foundation Activity'!F:F, MATCH(B49, 'Foundation Activity'!B:B, 0))
   ),
"")</f>
        <v>MS POWER-2</v>
      </c>
      <c r="F49" s="126">
        <f>IFERROR(
   IF(INDEX('Foundation Activity'!G:G, MATCH(B49, 'Foundation Activity'!B:B, 0))="", "",
      INDEX('Foundation Activity'!G:G, MATCH(B49, 'Foundation Activity'!B:B, 0))
   ),
"")</f>
        <v>15</v>
      </c>
      <c r="G49" s="342">
        <f>IFERROR(
   IF(INDEX('Foundation Activity'!J:J, MATCH(B49, 'Foundation Activity'!B:B, 0))="", "",
      INDEX('Foundation Activity'!J:J, MATCH(B49, 'Foundation Activity'!B:B, 0))
   ),
"")</f>
        <v>46006</v>
      </c>
      <c r="H49" s="342">
        <f>IFERROR(
   IF(INDEX('Foundation Activity'!AC:AC, MATCH(B49, 'Foundation Activity'!B:B, 0))="", "",
      INDEX('Foundation Activity'!AC:AC, MATCH(B49, 'Foundation Activity'!B:B, 0))
   ),
"")</f>
        <v>46014</v>
      </c>
      <c r="I49" s="126" t="str">
        <f>IFERROR(
   IF(INDEX('Foundation Activity'!H:H, MATCH(B49, 'Foundation Activity'!B:B, 0))="", "",
      INDEX('Foundation Activity'!H:H, MATCH(B49, 'Foundation Activity'!B:B, 0))
   ),
"")</f>
        <v>Anjan Chakravarty</v>
      </c>
      <c r="J49" s="112" t="str">
        <f>IFERROR(
   IF(INDEX('Foundation Activity'!I:I, MATCH(B49, 'Foundation Activity'!B:B, 0))="", "",
      INDEX('Foundation Activity'!I:I, MATCH(B49, 'Foundation Activity'!B:B, 0))
   ),
"")</f>
        <v>Subrata Panigrahi</v>
      </c>
      <c r="K49" s="128" t="str">
        <f>IFERROR(
   IF(INDEX('Foundation Activity'!AD:AD, MATCH(B49, 'Foundation Activity'!B:B, 0))="", "",
      INDEX('Foundation Activity'!AD:AD, MATCH(B49, 'Foundation Activity'!B:B, 0))
   ),
"")</f>
        <v>Location Completed.</v>
      </c>
      <c r="L49" s="443">
        <v>46030</v>
      </c>
      <c r="M49" s="443">
        <v>46030</v>
      </c>
      <c r="N49" s="201" t="s">
        <v>1222</v>
      </c>
      <c r="O49" s="201" t="s">
        <v>53</v>
      </c>
      <c r="P49" s="1" t="s">
        <v>53</v>
      </c>
    </row>
    <row r="50" spans="1:16" s="104" customFormat="1" ht="15.5" x14ac:dyDescent="0.35">
      <c r="A50" s="105">
        <v>43</v>
      </c>
      <c r="B50" s="228" t="str">
        <v>29/2</v>
      </c>
      <c r="C50" s="228" t="str" cm="1">
        <f t="array" ref="C50">INDEX('Foundation Activity'!C:C, MATCH(1, ('Foundation Activity'!B:B='WIP-FDN'!B50)*1, 0))</f>
        <v>A(00-02)+03</v>
      </c>
      <c r="D50" s="206" t="str">
        <f>IFERROR(
   IF(INDEX('Foundation Activity'!E:E, MATCH(B50, 'Foundation Activity'!B:B, 0))="", "",
      INDEX('Foundation Activity'!E:E, MATCH(B50, 'Foundation Activity'!B:B, 0))
   ),
"")</f>
        <v>SANDY PS</v>
      </c>
      <c r="E50" s="126" t="str">
        <f>IFERROR(
   IF(INDEX('Foundation Activity'!F:F, MATCH(B50, 'Foundation Activity'!B:B, 0))="", "",
      INDEX('Foundation Activity'!F:F, MATCH(B50, 'Foundation Activity'!B:B, 0))
   ),
"")</f>
        <v>Bipul Debnath</v>
      </c>
      <c r="F50" s="126">
        <f>IFERROR(
   IF(INDEX('Foundation Activity'!G:G, MATCH(B50, 'Foundation Activity'!B:B, 0))="", "",
      INDEX('Foundation Activity'!G:G, MATCH(B50, 'Foundation Activity'!B:B, 0))
   ),
"")</f>
        <v>13</v>
      </c>
      <c r="G50" s="342">
        <f>IFERROR(
   IF(INDEX('Foundation Activity'!J:J, MATCH(B50, 'Foundation Activity'!B:B, 0))="", "",
      INDEX('Foundation Activity'!J:J, MATCH(B50, 'Foundation Activity'!B:B, 0))
   ),
"")</f>
        <v>46005</v>
      </c>
      <c r="H50" s="342">
        <f>IFERROR(
   IF(INDEX('Foundation Activity'!AC:AC, MATCH(B50, 'Foundation Activity'!B:B, 0))="", "",
      INDEX('Foundation Activity'!AC:AC, MATCH(B50, 'Foundation Activity'!B:B, 0))
   ),
"")</f>
        <v>46016</v>
      </c>
      <c r="I50" s="126" t="str">
        <f>IFERROR(
   IF(INDEX('Foundation Activity'!H:H, MATCH(B50, 'Foundation Activity'!B:B, 0))="", "",
      INDEX('Foundation Activity'!H:H, MATCH(B50, 'Foundation Activity'!B:B, 0))
   ),
"")</f>
        <v>Pabitra Basumatari</v>
      </c>
      <c r="J50" s="112" t="str">
        <f>IFERROR(
   IF(INDEX('Foundation Activity'!I:I, MATCH(B50, 'Foundation Activity'!B:B, 0))="", "",
      INDEX('Foundation Activity'!I:I, MATCH(B50, 'Foundation Activity'!B:B, 0))
   ),
"")</f>
        <v>Vakeel Mahato</v>
      </c>
      <c r="K50" s="128" t="str">
        <f>IFERROR(
   IF(INDEX('Foundation Activity'!AD:AD, MATCH(B50, 'Foundation Activity'!B:B, 0))="", "",
      INDEX('Foundation Activity'!AD:AD, MATCH(B50, 'Foundation Activity'!B:B, 0))
   ),
"")</f>
        <v>Location Completed.</v>
      </c>
      <c r="L50" s="443">
        <v>46016</v>
      </c>
      <c r="M50" s="443">
        <v>46016</v>
      </c>
      <c r="N50" s="201" t="s">
        <v>1125</v>
      </c>
      <c r="O50" s="201" t="s">
        <v>53</v>
      </c>
      <c r="P50" s="1" t="s">
        <v>53</v>
      </c>
    </row>
    <row r="51" spans="1:16" s="104" customFormat="1" ht="15.5" x14ac:dyDescent="0.35">
      <c r="A51" s="105">
        <v>44</v>
      </c>
      <c r="B51" s="228" t="str">
        <v>91/1</v>
      </c>
      <c r="C51" s="228" t="str" cm="1">
        <f t="array" ref="C51">INDEX('Foundation Activity'!C:C, MATCH(1, ('Foundation Activity'!B:B='WIP-FDN'!B51)*1, 0))</f>
        <v>A(00-02)+03</v>
      </c>
      <c r="D51" s="206" t="str">
        <f>IFERROR(
   IF(INDEX('Foundation Activity'!E:E, MATCH(B51, 'Foundation Activity'!B:B, 0))="", "",
      INDEX('Foundation Activity'!E:E, MATCH(B51, 'Foundation Activity'!B:B, 0))
   ),
"")</f>
        <v>SANDY WET</v>
      </c>
      <c r="E51" s="126" t="str">
        <f>IFERROR(
   IF(INDEX('Foundation Activity'!F:F, MATCH(B51, 'Foundation Activity'!B:B, 0))="", "",
      INDEX('Foundation Activity'!F:F, MATCH(B51, 'Foundation Activity'!B:B, 0))
   ),
"")</f>
        <v>Mohar Ali-2</v>
      </c>
      <c r="F51" s="126">
        <f>IFERROR(
   IF(INDEX('Foundation Activity'!G:G, MATCH(B51, 'Foundation Activity'!B:B, 0))="", "",
      INDEX('Foundation Activity'!G:G, MATCH(B51, 'Foundation Activity'!B:B, 0))
   ),
"")</f>
        <v>12</v>
      </c>
      <c r="G51" s="342">
        <f>IFERROR(
   IF(INDEX('Foundation Activity'!J:J, MATCH(B51, 'Foundation Activity'!B:B, 0))="", "",
      INDEX('Foundation Activity'!J:J, MATCH(B51, 'Foundation Activity'!B:B, 0))
   ),
"")</f>
        <v>45991</v>
      </c>
      <c r="H51" s="342">
        <f>IFERROR(
   IF(INDEX('Foundation Activity'!AC:AC, MATCH(B51, 'Foundation Activity'!B:B, 0))="", "",
      INDEX('Foundation Activity'!AC:AC, MATCH(B51, 'Foundation Activity'!B:B, 0))
   ),
"")</f>
        <v>46018</v>
      </c>
      <c r="I51" s="126" t="str">
        <f>IFERROR(
   IF(INDEX('Foundation Activity'!H:H, MATCH(B51, 'Foundation Activity'!B:B, 0))="", "",
      INDEX('Foundation Activity'!H:H, MATCH(B51, 'Foundation Activity'!B:B, 0))
   ),
"")</f>
        <v>Virendra Kumar</v>
      </c>
      <c r="J51" s="112" t="str">
        <f>IFERROR(
   IF(INDEX('Foundation Activity'!I:I, MATCH(B51, 'Foundation Activity'!B:B, 0))="", "",
      INDEX('Foundation Activity'!I:I, MATCH(B51, 'Foundation Activity'!B:B, 0))
   ),
"")</f>
        <v>Debashis Konar</v>
      </c>
      <c r="K51" s="128" t="str">
        <f>IFERROR(
   IF(INDEX('Foundation Activity'!AD:AD, MATCH(B51, 'Foundation Activity'!B:B, 0))="", "",
      INDEX('Foundation Activity'!AD:AD, MATCH(B51, 'Foundation Activity'!B:B, 0))
   ),
"")</f>
        <v>Location Completed.</v>
      </c>
      <c r="L51" s="443">
        <v>46034</v>
      </c>
      <c r="M51" s="443">
        <v>46034</v>
      </c>
      <c r="N51" s="126" t="s">
        <v>1215</v>
      </c>
      <c r="O51" s="201" t="s">
        <v>53</v>
      </c>
      <c r="P51" s="1" t="s">
        <v>53</v>
      </c>
    </row>
    <row r="52" spans="1:16" s="104" customFormat="1" ht="15.5" x14ac:dyDescent="0.35">
      <c r="A52" s="105">
        <v>45</v>
      </c>
      <c r="B52" s="228" t="str">
        <v>112/0</v>
      </c>
      <c r="C52" s="228" t="str" cm="1">
        <f t="array" ref="C52">INDEX('Foundation Activity'!C:C, MATCH(1, ('Foundation Activity'!B:B='WIP-FDN'!B52)*1, 0))</f>
        <v>D(45-60)+06</v>
      </c>
      <c r="D52" s="206" t="str">
        <f>IFERROR(
   IF(INDEX('Foundation Activity'!E:E, MATCH(B52, 'Foundation Activity'!B:B, 0))="", "",
      INDEX('Foundation Activity'!E:E, MATCH(B52, 'Foundation Activity'!B:B, 0))
   ),
"")</f>
        <v>WET</v>
      </c>
      <c r="E52" s="126" t="str">
        <f>IFERROR(
   IF(INDEX('Foundation Activity'!F:F, MATCH(B52, 'Foundation Activity'!B:B, 0))="", "",
      INDEX('Foundation Activity'!F:F, MATCH(B52, 'Foundation Activity'!B:B, 0))
   ),
"")</f>
        <v>Sanjay Talukdar-2</v>
      </c>
      <c r="F52" s="126">
        <f>IFERROR(
   IF(INDEX('Foundation Activity'!G:G, MATCH(B52, 'Foundation Activity'!B:B, 0))="", "",
      INDEX('Foundation Activity'!G:G, MATCH(B52, 'Foundation Activity'!B:B, 0))
   ),
"")</f>
        <v>13</v>
      </c>
      <c r="G52" s="342">
        <f>IFERROR(
   IF(INDEX('Foundation Activity'!J:J, MATCH(B52, 'Foundation Activity'!B:B, 0))="", "",
      INDEX('Foundation Activity'!J:J, MATCH(B52, 'Foundation Activity'!B:B, 0))
   ),
"")</f>
        <v>46003</v>
      </c>
      <c r="H52" s="342">
        <f>IFERROR(
   IF(INDEX('Foundation Activity'!AC:AC, MATCH(B52, 'Foundation Activity'!B:B, 0))="", "",
      INDEX('Foundation Activity'!AC:AC, MATCH(B52, 'Foundation Activity'!B:B, 0))
   ),
"")</f>
        <v>46018</v>
      </c>
      <c r="I52" s="126" t="str">
        <f>IFERROR(
   IF(INDEX('Foundation Activity'!H:H, MATCH(B52, 'Foundation Activity'!B:B, 0))="", "",
      INDEX('Foundation Activity'!H:H, MATCH(B52, 'Foundation Activity'!B:B, 0))
   ),
"")</f>
        <v>Virendra Kumar</v>
      </c>
      <c r="J52" s="112" t="str">
        <f>IFERROR(
   IF(INDEX('Foundation Activity'!I:I, MATCH(B52, 'Foundation Activity'!B:B, 0))="", "",
      INDEX('Foundation Activity'!I:I, MATCH(B52, 'Foundation Activity'!B:B, 0))
   ),
"")</f>
        <v>Manish Singh</v>
      </c>
      <c r="K52" s="128" t="str">
        <f>IFERROR(
   IF(INDEX('Foundation Activity'!AD:AD, MATCH(B52, 'Foundation Activity'!B:B, 0))="", "",
      INDEX('Foundation Activity'!AD:AD, MATCH(B52, 'Foundation Activity'!B:B, 0))
   ),
"")</f>
        <v>Location Completed.</v>
      </c>
      <c r="L52" s="443">
        <v>46036</v>
      </c>
      <c r="M52" s="443">
        <v>46036</v>
      </c>
      <c r="N52" s="201" t="s">
        <v>1214</v>
      </c>
      <c r="O52" s="201" t="s">
        <v>53</v>
      </c>
      <c r="P52" s="1" t="s">
        <v>53</v>
      </c>
    </row>
    <row r="53" spans="1:16" s="104" customFormat="1" ht="15.5" x14ac:dyDescent="0.35">
      <c r="A53" s="105">
        <v>46</v>
      </c>
      <c r="B53" s="228" t="str">
        <v>49/0</v>
      </c>
      <c r="C53" s="228" t="str" cm="1">
        <f t="array" ref="C53">INDEX('Foundation Activity'!C:C, MATCH(1, ('Foundation Activity'!B:B='WIP-FDN'!B53)*1, 0))</f>
        <v>B(00-07)+09</v>
      </c>
      <c r="D53" s="206" t="str">
        <f>IFERROR(
   IF(INDEX('Foundation Activity'!E:E, MATCH(B53, 'Foundation Activity'!B:B, 0))="", "",
      INDEX('Foundation Activity'!E:E, MATCH(B53, 'Foundation Activity'!B:B, 0))
   ),
"")</f>
        <v>SANDY WET</v>
      </c>
      <c r="E53" s="126" t="str">
        <f>IFERROR(
   IF(INDEX('Foundation Activity'!F:F, MATCH(B53, 'Foundation Activity'!B:B, 0))="", "",
      INDEX('Foundation Activity'!F:F, MATCH(B53, 'Foundation Activity'!B:B, 0))
   ),
"")</f>
        <v>Sandan Basumatary</v>
      </c>
      <c r="F53" s="126">
        <f>IFERROR(
   IF(INDEX('Foundation Activity'!G:G, MATCH(B53, 'Foundation Activity'!B:B, 0))="", "",
      INDEX('Foundation Activity'!G:G, MATCH(B53, 'Foundation Activity'!B:B, 0))
   ),
"")</f>
        <v>16</v>
      </c>
      <c r="G53" s="342">
        <f>IFERROR(
   IF(INDEX('Foundation Activity'!J:J, MATCH(B53, 'Foundation Activity'!B:B, 0))="", "",
      INDEX('Foundation Activity'!J:J, MATCH(B53, 'Foundation Activity'!B:B, 0))
   ),
"")</f>
        <v>46007</v>
      </c>
      <c r="H53" s="342">
        <f>IFERROR(
   IF(INDEX('Foundation Activity'!AC:AC, MATCH(B53, 'Foundation Activity'!B:B, 0))="", "",
      INDEX('Foundation Activity'!AC:AC, MATCH(B53, 'Foundation Activity'!B:B, 0))
   ),
"")</f>
        <v>46018</v>
      </c>
      <c r="I53" s="126" t="str">
        <f>IFERROR(
   IF(INDEX('Foundation Activity'!H:H, MATCH(B53, 'Foundation Activity'!B:B, 0))="", "",
      INDEX('Foundation Activity'!H:H, MATCH(B53, 'Foundation Activity'!B:B, 0))
   ),
"")</f>
        <v>Pabitra Basumatari</v>
      </c>
      <c r="J53" s="112" t="str">
        <f>IFERROR(
   IF(INDEX('Foundation Activity'!I:I, MATCH(B53, 'Foundation Activity'!B:B, 0))="", "",
      INDEX('Foundation Activity'!I:I, MATCH(B53, 'Foundation Activity'!B:B, 0))
   ),
"")</f>
        <v>Sumanta Dutta</v>
      </c>
      <c r="K53" s="128" t="str">
        <f>IFERROR(
   IF(INDEX('Foundation Activity'!AD:AD, MATCH(B53, 'Foundation Activity'!B:B, 0))="", "",
      INDEX('Foundation Activity'!AD:AD, MATCH(B53, 'Foundation Activity'!B:B, 0))
   ),
"")</f>
        <v>Location Completed.</v>
      </c>
      <c r="L53" s="443">
        <v>46031</v>
      </c>
      <c r="M53" s="443">
        <v>46031</v>
      </c>
      <c r="N53" s="201" t="s">
        <v>1223</v>
      </c>
      <c r="O53" s="201" t="s">
        <v>53</v>
      </c>
      <c r="P53" s="1" t="s">
        <v>53</v>
      </c>
    </row>
    <row r="54" spans="1:16" s="104" customFormat="1" ht="15.5" x14ac:dyDescent="0.35">
      <c r="A54" s="105">
        <v>47</v>
      </c>
      <c r="B54" s="228" t="str">
        <v>91/2</v>
      </c>
      <c r="C54" s="228" t="str" cm="1">
        <f t="array" ref="C54">INDEX('Foundation Activity'!C:C, MATCH(1, ('Foundation Activity'!B:B='WIP-FDN'!B54)*1, 0))</f>
        <v>A(00-02)+03</v>
      </c>
      <c r="D54" s="206" t="str">
        <f>IFERROR(
   IF(INDEX('Foundation Activity'!E:E, MATCH(B54, 'Foundation Activity'!B:B, 0))="", "",
      INDEX('Foundation Activity'!E:E, MATCH(B54, 'Foundation Activity'!B:B, 0))
   ),
"")</f>
        <v>SANDY PS</v>
      </c>
      <c r="E54" s="126" t="str">
        <f>IFERROR(
   IF(INDEX('Foundation Activity'!F:F, MATCH(B54, 'Foundation Activity'!B:B, 0))="", "",
      INDEX('Foundation Activity'!F:F, MATCH(B54, 'Foundation Activity'!B:B, 0))
   ),
"")</f>
        <v>Mohar Ali-3</v>
      </c>
      <c r="F54" s="126">
        <f>IFERROR(
   IF(INDEX('Foundation Activity'!G:G, MATCH(B54, 'Foundation Activity'!B:B, 0))="", "",
      INDEX('Foundation Activity'!G:G, MATCH(B54, 'Foundation Activity'!B:B, 0))
   ),
"")</f>
        <v>12</v>
      </c>
      <c r="G54" s="342">
        <f>IFERROR(
   IF(INDEX('Foundation Activity'!J:J, MATCH(B54, 'Foundation Activity'!B:B, 0))="", "",
      INDEX('Foundation Activity'!J:J, MATCH(B54, 'Foundation Activity'!B:B, 0))
   ),
"")</f>
        <v>45994</v>
      </c>
      <c r="H54" s="342">
        <f>IFERROR(
   IF(INDEX('Foundation Activity'!AC:AC, MATCH(B54, 'Foundation Activity'!B:B, 0))="", "",
      INDEX('Foundation Activity'!AC:AC, MATCH(B54, 'Foundation Activity'!B:B, 0))
   ),
"")</f>
        <v>46019</v>
      </c>
      <c r="I54" s="126" t="str">
        <f>IFERROR(
   IF(INDEX('Foundation Activity'!H:H, MATCH(B54, 'Foundation Activity'!B:B, 0))="", "",
      INDEX('Foundation Activity'!H:H, MATCH(B54, 'Foundation Activity'!B:B, 0))
   ),
"")</f>
        <v>Virendra Kumar</v>
      </c>
      <c r="J54" s="112" t="str">
        <f>IFERROR(
   IF(INDEX('Foundation Activity'!I:I, MATCH(B54, 'Foundation Activity'!B:B, 0))="", "",
      INDEX('Foundation Activity'!I:I, MATCH(B54, 'Foundation Activity'!B:B, 0))
   ),
"")</f>
        <v>Gaurav Kumar</v>
      </c>
      <c r="K54" s="128" t="str">
        <f>IFERROR(
   IF(INDEX('Foundation Activity'!AD:AD, MATCH(B54, 'Foundation Activity'!B:B, 0))="", "",
      INDEX('Foundation Activity'!AD:AD, MATCH(B54, 'Foundation Activity'!B:B, 0))
   ),
"")</f>
        <v>Location Completed.</v>
      </c>
      <c r="L54" s="443">
        <v>46032</v>
      </c>
      <c r="M54" s="443">
        <v>46032</v>
      </c>
      <c r="N54" s="126" t="s">
        <v>1217</v>
      </c>
      <c r="O54" s="201" t="s">
        <v>53</v>
      </c>
      <c r="P54" s="1" t="s">
        <v>53</v>
      </c>
    </row>
    <row r="55" spans="1:16" s="104" customFormat="1" ht="15.5" x14ac:dyDescent="0.35">
      <c r="A55" s="105">
        <v>48</v>
      </c>
      <c r="B55" s="228" t="str">
        <v>79/1</v>
      </c>
      <c r="C55" s="228" t="str" cm="1">
        <f t="array" ref="C55">INDEX('Foundation Activity'!C:C, MATCH(1, ('Foundation Activity'!B:B='WIP-FDN'!B55)*1, 0))</f>
        <v>A(00-02)+09</v>
      </c>
      <c r="D55" s="206" t="str">
        <f>IFERROR(
   IF(INDEX('Foundation Activity'!E:E, MATCH(B55, 'Foundation Activity'!B:B, 0))="", "",
      INDEX('Foundation Activity'!E:E, MATCH(B55, 'Foundation Activity'!B:B, 0))
   ),
"")</f>
        <v>SANDY WET</v>
      </c>
      <c r="E55" s="126" t="str">
        <f>IFERROR(
   IF(INDEX('Foundation Activity'!F:F, MATCH(B55, 'Foundation Activity'!B:B, 0))="", "",
      INDEX('Foundation Activity'!F:F, MATCH(B55, 'Foundation Activity'!B:B, 0))
   ),
"")</f>
        <v>Ratul Ali-1</v>
      </c>
      <c r="F55" s="126">
        <f>IFERROR(
   IF(INDEX('Foundation Activity'!G:G, MATCH(B55, 'Foundation Activity'!B:B, 0))="", "",
      INDEX('Foundation Activity'!G:G, MATCH(B55, 'Foundation Activity'!B:B, 0))
   ),
"")</f>
        <v>16</v>
      </c>
      <c r="G55" s="342">
        <f>IFERROR(
   IF(INDEX('Foundation Activity'!J:J, MATCH(B55, 'Foundation Activity'!B:B, 0))="", "",
      INDEX('Foundation Activity'!J:J, MATCH(B55, 'Foundation Activity'!B:B, 0))
   ),
"")</f>
        <v>46011</v>
      </c>
      <c r="H55" s="342">
        <f>IFERROR(
   IF(INDEX('Foundation Activity'!AC:AC, MATCH(B55, 'Foundation Activity'!B:B, 0))="", "",
      INDEX('Foundation Activity'!AC:AC, MATCH(B55, 'Foundation Activity'!B:B, 0))
   ),
"")</f>
        <v>46019</v>
      </c>
      <c r="I55" s="126" t="str">
        <f>IFERROR(
   IF(INDEX('Foundation Activity'!H:H, MATCH(B55, 'Foundation Activity'!B:B, 0))="", "",
      INDEX('Foundation Activity'!H:H, MATCH(B55, 'Foundation Activity'!B:B, 0))
   ),
"")</f>
        <v>Anjan Chakravarty</v>
      </c>
      <c r="J55" s="112" t="str">
        <f>IFERROR(
   IF(INDEX('Foundation Activity'!I:I, MATCH(B55, 'Foundation Activity'!B:B, 0))="", "",
      INDEX('Foundation Activity'!I:I, MATCH(B55, 'Foundation Activity'!B:B, 0))
   ),
"")</f>
        <v>Lalit Saikia</v>
      </c>
      <c r="K55" s="128" t="str">
        <f>IFERROR(
   IF(INDEX('Foundation Activity'!AD:AD, MATCH(B55, 'Foundation Activity'!B:B, 0))="", "",
      INDEX('Foundation Activity'!AD:AD, MATCH(B55, 'Foundation Activity'!B:B, 0))
   ),
"")</f>
        <v>Location Completed.</v>
      </c>
      <c r="L55" s="443">
        <v>46032</v>
      </c>
      <c r="M55" s="443">
        <v>46032</v>
      </c>
      <c r="N55" s="201" t="s">
        <v>1220</v>
      </c>
      <c r="O55" s="201" t="s">
        <v>53</v>
      </c>
      <c r="P55" s="1" t="s">
        <v>53</v>
      </c>
    </row>
    <row r="56" spans="1:16" s="104" customFormat="1" ht="29" x14ac:dyDescent="0.35">
      <c r="A56" s="105">
        <v>49</v>
      </c>
      <c r="B56" s="228" t="str">
        <v>86/0</v>
      </c>
      <c r="C56" s="228" t="str" cm="1">
        <f t="array" ref="C56">INDEX('Foundation Activity'!C:C, MATCH(1, ('Foundation Activity'!B:B='WIP-FDN'!B56)*1, 0))</f>
        <v>D(30-45)+06</v>
      </c>
      <c r="D56" s="206" t="str">
        <f>IFERROR(
   IF(INDEX('Foundation Activity'!E:E, MATCH(B56, 'Foundation Activity'!B:B, 0))="", "",
      INDEX('Foundation Activity'!E:E, MATCH(B56, 'Foundation Activity'!B:B, 0))
   ),
"")</f>
        <v>SANDY FS &amp; Boulder Soiling</v>
      </c>
      <c r="E56" s="126" t="str">
        <f>IFERROR(
   IF(INDEX('Foundation Activity'!F:F, MATCH(B56, 'Foundation Activity'!B:B, 0))="", "",
      INDEX('Foundation Activity'!F:F, MATCH(B56, 'Foundation Activity'!B:B, 0))
   ),
"")</f>
        <v>Vikeey Enterprise</v>
      </c>
      <c r="F56" s="126">
        <f>IFERROR(
   IF(INDEX('Foundation Activity'!G:G, MATCH(B56, 'Foundation Activity'!B:B, 0))="", "",
      INDEX('Foundation Activity'!G:G, MATCH(B56, 'Foundation Activity'!B:B, 0))
   ),
"")</f>
        <v>18</v>
      </c>
      <c r="G56" s="342">
        <f>IFERROR(
   IF(INDEX('Foundation Activity'!J:J, MATCH(B56, 'Foundation Activity'!B:B, 0))="", "",
      INDEX('Foundation Activity'!J:J, MATCH(B56, 'Foundation Activity'!B:B, 0))
   ),
"")</f>
        <v>45994</v>
      </c>
      <c r="H56" s="342">
        <f>IFERROR(
   IF(INDEX('Foundation Activity'!AC:AC, MATCH(B56, 'Foundation Activity'!B:B, 0))="", "",
      INDEX('Foundation Activity'!AC:AC, MATCH(B56, 'Foundation Activity'!B:B, 0))
   ),
"")</f>
        <v>46022</v>
      </c>
      <c r="I56" s="126" t="str">
        <f>IFERROR(
   IF(INDEX('Foundation Activity'!H:H, MATCH(B56, 'Foundation Activity'!B:B, 0))="", "",
      INDEX('Foundation Activity'!H:H, MATCH(B56, 'Foundation Activity'!B:B, 0))
   ),
"")</f>
        <v>Virendra Kumar</v>
      </c>
      <c r="J56" s="112" t="str">
        <f>IFERROR(
   IF(INDEX('Foundation Activity'!I:I, MATCH(B56, 'Foundation Activity'!B:B, 0))="", "",
      INDEX('Foundation Activity'!I:I, MATCH(B56, 'Foundation Activity'!B:B, 0))
   ),
"")</f>
        <v>Rafikul Islam</v>
      </c>
      <c r="K56" s="128" t="str">
        <f>IFERROR(
   IF(INDEX('Foundation Activity'!AD:AD, MATCH(B56, 'Foundation Activity'!B:B, 0))="", "",
      INDEX('Foundation Activity'!AD:AD, MATCH(B56, 'Foundation Activity'!B:B, 0))
   ),
"")</f>
        <v>Location Completed.</v>
      </c>
      <c r="L56" s="443">
        <v>46042</v>
      </c>
      <c r="M56" s="443">
        <v>46042</v>
      </c>
      <c r="N56" s="201" t="s">
        <v>1143</v>
      </c>
      <c r="O56" s="201" t="s">
        <v>53</v>
      </c>
      <c r="P56" s="1" t="s">
        <v>53</v>
      </c>
    </row>
    <row r="57" spans="1:16" s="104" customFormat="1" ht="15.5" x14ac:dyDescent="0.35">
      <c r="A57" s="105">
        <v>50</v>
      </c>
      <c r="B57" s="228" t="str">
        <v>77/0</v>
      </c>
      <c r="C57" s="228" t="str" cm="1">
        <f t="array" ref="C57">INDEX('Foundation Activity'!C:C, MATCH(1, ('Foundation Activity'!B:B='WIP-FDN'!B57)*1, 0))</f>
        <v>C(15-22)+03</v>
      </c>
      <c r="D57" s="206" t="str">
        <f>IFERROR(
   IF(INDEX('Foundation Activity'!E:E, MATCH(B57, 'Foundation Activity'!B:B, 0))="", "",
      INDEX('Foundation Activity'!E:E, MATCH(B57, 'Foundation Activity'!B:B, 0))
   ),
"")</f>
        <v>SANDY WET</v>
      </c>
      <c r="E57" s="126" t="str">
        <f>IFERROR(
   IF(INDEX('Foundation Activity'!F:F, MATCH(B57, 'Foundation Activity'!B:B, 0))="", "",
      INDEX('Foundation Activity'!F:F, MATCH(B57, 'Foundation Activity'!B:B, 0))
   ),
"")</f>
        <v>Malboan Boro</v>
      </c>
      <c r="F57" s="126">
        <f>IFERROR(
   IF(INDEX('Foundation Activity'!G:G, MATCH(B57, 'Foundation Activity'!B:B, 0))="", "",
      INDEX('Foundation Activity'!G:G, MATCH(B57, 'Foundation Activity'!B:B, 0))
   ),
"")</f>
        <v>13</v>
      </c>
      <c r="G57" s="342">
        <f>IFERROR(
   IF(INDEX('Foundation Activity'!J:J, MATCH(B57, 'Foundation Activity'!B:B, 0))="", "",
      INDEX('Foundation Activity'!J:J, MATCH(B57, 'Foundation Activity'!B:B, 0))
   ),
"")</f>
        <v>46009</v>
      </c>
      <c r="H57" s="342">
        <f>IFERROR(
   IF(INDEX('Foundation Activity'!AC:AC, MATCH(B57, 'Foundation Activity'!B:B, 0))="", "",
      INDEX('Foundation Activity'!AC:AC, MATCH(B57, 'Foundation Activity'!B:B, 0))
   ),
"")</f>
        <v>46022</v>
      </c>
      <c r="I57" s="126" t="str">
        <f>IFERROR(
   IF(INDEX('Foundation Activity'!H:H, MATCH(B57, 'Foundation Activity'!B:B, 0))="", "",
      INDEX('Foundation Activity'!H:H, MATCH(B57, 'Foundation Activity'!B:B, 0))
   ),
"")</f>
        <v>Anjan Chakravarty</v>
      </c>
      <c r="J57" s="112" t="str">
        <f>IFERROR(
   IF(INDEX('Foundation Activity'!I:I, MATCH(B57, 'Foundation Activity'!B:B, 0))="", "",
      INDEX('Foundation Activity'!I:I, MATCH(B57, 'Foundation Activity'!B:B, 0))
   ),
"")</f>
        <v>Dipon Pal</v>
      </c>
      <c r="K57" s="128" t="str">
        <f>IFERROR(
   IF(INDEX('Foundation Activity'!AD:AD, MATCH(B57, 'Foundation Activity'!B:B, 0))="", "",
      INDEX('Foundation Activity'!AD:AD, MATCH(B57, 'Foundation Activity'!B:B, 0))
   ),
"")</f>
        <v>Location Completed.</v>
      </c>
      <c r="L57" s="443">
        <v>46030</v>
      </c>
      <c r="M57" s="443">
        <v>46030</v>
      </c>
      <c r="N57" s="201" t="s">
        <v>1297</v>
      </c>
      <c r="O57" s="201" t="s">
        <v>53</v>
      </c>
      <c r="P57" s="1" t="s">
        <v>53</v>
      </c>
    </row>
    <row r="58" spans="1:16" s="104" customFormat="1" ht="29" x14ac:dyDescent="0.35">
      <c r="A58" s="105">
        <v>51</v>
      </c>
      <c r="B58" s="228" t="str">
        <v>91/8</v>
      </c>
      <c r="C58" s="228" t="str" cm="1">
        <f t="array" ref="C58">INDEX('Foundation Activity'!C:C, MATCH(1, ('Foundation Activity'!B:B='WIP-FDN'!B58)*1, 0))</f>
        <v>A(00-02)+03</v>
      </c>
      <c r="D58" s="206" t="str">
        <f>IFERROR(
   IF(INDEX('Foundation Activity'!E:E, MATCH(B58, 'Foundation Activity'!B:B, 0))="", "",
      INDEX('Foundation Activity'!E:E, MATCH(B58, 'Foundation Activity'!B:B, 0))
   ),
"")</f>
        <v>SANDY WET &amp; Boulder Soiling</v>
      </c>
      <c r="E58" s="126" t="str">
        <f>IFERROR(
   IF(INDEX('Foundation Activity'!F:F, MATCH(B58, 'Foundation Activity'!B:B, 0))="", "",
      INDEX('Foundation Activity'!F:F, MATCH(B58, 'Foundation Activity'!B:B, 0))
   ),
"")</f>
        <v>Rajdhani Engineering-1</v>
      </c>
      <c r="F58" s="126">
        <f>IFERROR(
   IF(INDEX('Foundation Activity'!G:G, MATCH(B58, 'Foundation Activity'!B:B, 0))="", "",
      INDEX('Foundation Activity'!G:G, MATCH(B58, 'Foundation Activity'!B:B, 0))
   ),
"")</f>
        <v>10</v>
      </c>
      <c r="G58" s="342">
        <f>IFERROR(
   IF(INDEX('Foundation Activity'!J:J, MATCH(B58, 'Foundation Activity'!B:B, 0))="", "",
      INDEX('Foundation Activity'!J:J, MATCH(B58, 'Foundation Activity'!B:B, 0))
   ),
"")</f>
        <v>46006</v>
      </c>
      <c r="H58" s="342">
        <f>IFERROR(
   IF(INDEX('Foundation Activity'!AC:AC, MATCH(B58, 'Foundation Activity'!B:B, 0))="", "",
      INDEX('Foundation Activity'!AC:AC, MATCH(B58, 'Foundation Activity'!B:B, 0))
   ),
"")</f>
        <v>46022</v>
      </c>
      <c r="I58" s="126" t="str">
        <f>IFERROR(
   IF(INDEX('Foundation Activity'!H:H, MATCH(B58, 'Foundation Activity'!B:B, 0))="", "",
      INDEX('Foundation Activity'!H:H, MATCH(B58, 'Foundation Activity'!B:B, 0))
   ),
"")</f>
        <v>Virendra Kumar</v>
      </c>
      <c r="J58" s="112" t="str">
        <f>IFERROR(
   IF(INDEX('Foundation Activity'!I:I, MATCH(B58, 'Foundation Activity'!B:B, 0))="", "",
      INDEX('Foundation Activity'!I:I, MATCH(B58, 'Foundation Activity'!B:B, 0))
   ),
"")</f>
        <v>Debashis Konar</v>
      </c>
      <c r="K58" s="128" t="str">
        <f>IFERROR(
   IF(INDEX('Foundation Activity'!AD:AD, MATCH(B58, 'Foundation Activity'!B:B, 0))="", "",
      INDEX('Foundation Activity'!AD:AD, MATCH(B58, 'Foundation Activity'!B:B, 0))
   ),
"")</f>
        <v>Location Completed.</v>
      </c>
      <c r="L58" s="443">
        <v>46035</v>
      </c>
      <c r="M58" s="443">
        <v>46035</v>
      </c>
      <c r="N58" s="201" t="s">
        <v>1212</v>
      </c>
      <c r="O58" s="201" t="s">
        <v>53</v>
      </c>
      <c r="P58" s="1" t="s">
        <v>53</v>
      </c>
    </row>
    <row r="59" spans="1:16" s="104" customFormat="1" ht="15.5" x14ac:dyDescent="0.35">
      <c r="A59" s="105">
        <v>52</v>
      </c>
      <c r="B59" s="228" t="str">
        <v>70/2</v>
      </c>
      <c r="C59" s="228" t="str" cm="1">
        <f t="array" ref="C59">INDEX('Foundation Activity'!C:C, MATCH(1, ('Foundation Activity'!B:B='WIP-FDN'!B59)*1, 0))</f>
        <v>A(00-02)+03</v>
      </c>
      <c r="D59" s="206" t="str">
        <f>IFERROR(
   IF(INDEX('Foundation Activity'!E:E, MATCH(B59, 'Foundation Activity'!B:B, 0))="", "",
      INDEX('Foundation Activity'!E:E, MATCH(B59, 'Foundation Activity'!B:B, 0))
   ),
"")</f>
        <v>SANDY WET</v>
      </c>
      <c r="E59" s="126" t="str">
        <f>IFERROR(
   IF(INDEX('Foundation Activity'!F:F, MATCH(B59, 'Foundation Activity'!B:B, 0))="", "",
      INDEX('Foundation Activity'!F:F, MATCH(B59, 'Foundation Activity'!B:B, 0))
   ),
"")</f>
        <v>MS POWER-1</v>
      </c>
      <c r="F59" s="126">
        <f>IFERROR(
   IF(INDEX('Foundation Activity'!G:G, MATCH(B59, 'Foundation Activity'!B:B, 0))="", "",
      INDEX('Foundation Activity'!G:G, MATCH(B59, 'Foundation Activity'!B:B, 0))
   ),
"")</f>
        <v>14</v>
      </c>
      <c r="G59" s="342">
        <f>IFERROR(
   IF(INDEX('Foundation Activity'!J:J, MATCH(B59, 'Foundation Activity'!B:B, 0))="", "",
      INDEX('Foundation Activity'!J:J, MATCH(B59, 'Foundation Activity'!B:B, 0))
   ),
"")</f>
        <v>46013</v>
      </c>
      <c r="H59" s="342">
        <f>IFERROR(
   IF(INDEX('Foundation Activity'!AC:AC, MATCH(B59, 'Foundation Activity'!B:B, 0))="", "",
      INDEX('Foundation Activity'!AC:AC, MATCH(B59, 'Foundation Activity'!B:B, 0))
   ),
"")</f>
        <v>46022</v>
      </c>
      <c r="I59" s="126" t="str">
        <f>IFERROR(
   IF(INDEX('Foundation Activity'!H:H, MATCH(B59, 'Foundation Activity'!B:B, 0))="", "",
      INDEX('Foundation Activity'!H:H, MATCH(B59, 'Foundation Activity'!B:B, 0))
   ),
"")</f>
        <v>Anjan Chakravarty</v>
      </c>
      <c r="J59" s="112" t="str">
        <f>IFERROR(
   IF(INDEX('Foundation Activity'!I:I, MATCH(B59, 'Foundation Activity'!B:B, 0))="", "",
      INDEX('Foundation Activity'!I:I, MATCH(B59, 'Foundation Activity'!B:B, 0))
   ),
"")</f>
        <v>Subrata Panigrahi</v>
      </c>
      <c r="K59" s="128" t="str">
        <f>IFERROR(
   IF(INDEX('Foundation Activity'!AD:AD, MATCH(B59, 'Foundation Activity'!B:B, 0))="", "",
      INDEX('Foundation Activity'!AD:AD, MATCH(B59, 'Foundation Activity'!B:B, 0))
   ),
"")</f>
        <v>Location Completed.</v>
      </c>
      <c r="L59" s="443">
        <v>46024</v>
      </c>
      <c r="M59" s="443">
        <v>46024</v>
      </c>
      <c r="N59" s="201" t="s">
        <v>1221</v>
      </c>
      <c r="O59" s="201" t="s">
        <v>53</v>
      </c>
      <c r="P59" s="1" t="s">
        <v>53</v>
      </c>
    </row>
    <row r="60" spans="1:16" s="104" customFormat="1" ht="15.5" x14ac:dyDescent="0.35">
      <c r="A60" s="105">
        <v>53</v>
      </c>
      <c r="B60" s="228" t="str">
        <v>114/0</v>
      </c>
      <c r="C60" s="228" t="str" cm="1">
        <f t="array" ref="C60">INDEX('Foundation Activity'!C:C, MATCH(1, ('Foundation Activity'!B:B='WIP-FDN'!B60)*1, 0))</f>
        <v>C(15-22)+03</v>
      </c>
      <c r="D60" s="206" t="str">
        <f>IFERROR(
   IF(INDEX('Foundation Activity'!E:E, MATCH(B60, 'Foundation Activity'!B:B, 0))="", "",
      INDEX('Foundation Activity'!E:E, MATCH(B60, 'Foundation Activity'!B:B, 0))
   ),
"")</f>
        <v>WET</v>
      </c>
      <c r="E60" s="126" t="str">
        <f>IFERROR(
   IF(INDEX('Foundation Activity'!F:F, MATCH(B60, 'Foundation Activity'!B:B, 0))="", "",
      INDEX('Foundation Activity'!F:F, MATCH(B60, 'Foundation Activity'!B:B, 0))
   ),
"")</f>
        <v>B S Enterprise</v>
      </c>
      <c r="F60" s="126">
        <f>IFERROR(
   IF(INDEX('Foundation Activity'!G:G, MATCH(B60, 'Foundation Activity'!B:B, 0))="", "",
      INDEX('Foundation Activity'!G:G, MATCH(B60, 'Foundation Activity'!B:B, 0))
   ),
"")</f>
        <v>11</v>
      </c>
      <c r="G60" s="342">
        <f>IFERROR(
   IF(INDEX('Foundation Activity'!J:J, MATCH(B60, 'Foundation Activity'!B:B, 0))="", "",
      INDEX('Foundation Activity'!J:J, MATCH(B60, 'Foundation Activity'!B:B, 0))
   ),
"")</f>
        <v>46009</v>
      </c>
      <c r="H60" s="342">
        <f>IFERROR(
   IF(INDEX('Foundation Activity'!AC:AC, MATCH(B60, 'Foundation Activity'!B:B, 0))="", "",
      INDEX('Foundation Activity'!AC:AC, MATCH(B60, 'Foundation Activity'!B:B, 0))
   ),
"")</f>
        <v>46022</v>
      </c>
      <c r="I60" s="126" t="str">
        <f>IFERROR(
   IF(INDEX('Foundation Activity'!H:H, MATCH(B60, 'Foundation Activity'!B:B, 0))="", "",
      INDEX('Foundation Activity'!H:H, MATCH(B60, 'Foundation Activity'!B:B, 0))
   ),
"")</f>
        <v>Virendra Kumar</v>
      </c>
      <c r="J60" s="112" t="str">
        <f>IFERROR(
   IF(INDEX('Foundation Activity'!I:I, MATCH(B60, 'Foundation Activity'!B:B, 0))="", "",
      INDEX('Foundation Activity'!I:I, MATCH(B60, 'Foundation Activity'!B:B, 0))
   ),
"")</f>
        <v>Gaurav Kumar</v>
      </c>
      <c r="K60" s="128" t="str">
        <f>IFERROR(
   IF(INDEX('Foundation Activity'!AD:AD, MATCH(B60, 'Foundation Activity'!B:B, 0))="", "",
      INDEX('Foundation Activity'!AD:AD, MATCH(B60, 'Foundation Activity'!B:B, 0))
   ),
"")</f>
        <v>Location Completed.</v>
      </c>
      <c r="L60" s="443">
        <v>46037</v>
      </c>
      <c r="M60" s="443">
        <v>46037</v>
      </c>
      <c r="N60" s="201" t="s">
        <v>1169</v>
      </c>
      <c r="O60" s="201" t="s">
        <v>53</v>
      </c>
      <c r="P60" s="1" t="s">
        <v>53</v>
      </c>
    </row>
    <row r="61" spans="1:16" s="104" customFormat="1" ht="15.5" x14ac:dyDescent="0.35">
      <c r="A61" s="105">
        <v>54</v>
      </c>
      <c r="B61" s="228" t="str">
        <v>94/0</v>
      </c>
      <c r="C61" s="228" t="str" cm="1">
        <f t="array" ref="C61">INDEX('Foundation Activity'!C:C, MATCH(1, ('Foundation Activity'!B:B='WIP-FDN'!B61)*1, 0))</f>
        <v>C(15-30)+06</v>
      </c>
      <c r="D61" s="206" t="str">
        <f>IFERROR(
   IF(INDEX('Foundation Activity'!E:E, MATCH(B61, 'Foundation Activity'!B:B, 0))="", "",
      INDEX('Foundation Activity'!E:E, MATCH(B61, 'Foundation Activity'!B:B, 0))
   ),
"")</f>
        <v>WET</v>
      </c>
      <c r="E61" s="126" t="str">
        <f>IFERROR(
   IF(INDEX('Foundation Activity'!F:F, MATCH(B61, 'Foundation Activity'!B:B, 0))="", "",
      INDEX('Foundation Activity'!F:F, MATCH(B61, 'Foundation Activity'!B:B, 0))
   ),
"")</f>
        <v>Mohar Ali-1</v>
      </c>
      <c r="F61" s="126">
        <f>IFERROR(
   IF(INDEX('Foundation Activity'!G:G, MATCH(B61, 'Foundation Activity'!B:B, 0))="", "",
      INDEX('Foundation Activity'!G:G, MATCH(B61, 'Foundation Activity'!B:B, 0))
   ),
"")</f>
        <v>15</v>
      </c>
      <c r="G61" s="342">
        <f>IFERROR(
   IF(INDEX('Foundation Activity'!J:J, MATCH(B61, 'Foundation Activity'!B:B, 0))="", "",
      INDEX('Foundation Activity'!J:J, MATCH(B61, 'Foundation Activity'!B:B, 0))
   ),
"")</f>
        <v>46012</v>
      </c>
      <c r="H61" s="342">
        <f>IFERROR(
   IF(INDEX('Foundation Activity'!AC:AC, MATCH(B61, 'Foundation Activity'!B:B, 0))="", "",
      INDEX('Foundation Activity'!AC:AC, MATCH(B61, 'Foundation Activity'!B:B, 0))
   ),
"")</f>
        <v>46022</v>
      </c>
      <c r="I61" s="126" t="str">
        <f>IFERROR(
   IF(INDEX('Foundation Activity'!H:H, MATCH(B61, 'Foundation Activity'!B:B, 0))="", "",
      INDEX('Foundation Activity'!H:H, MATCH(B61, 'Foundation Activity'!B:B, 0))
   ),
"")</f>
        <v>Virendra Kumar</v>
      </c>
      <c r="J61" s="112" t="str">
        <f>IFERROR(
   IF(INDEX('Foundation Activity'!I:I, MATCH(B61, 'Foundation Activity'!B:B, 0))="", "",
      INDEX('Foundation Activity'!I:I, MATCH(B61, 'Foundation Activity'!B:B, 0))
   ),
"")</f>
        <v>Debashis Konar</v>
      </c>
      <c r="K61" s="128" t="str">
        <f>IFERROR(
   IF(INDEX('Foundation Activity'!AD:AD, MATCH(B61, 'Foundation Activity'!B:B, 0))="", "",
      INDEX('Foundation Activity'!AD:AD, MATCH(B61, 'Foundation Activity'!B:B, 0))
   ),
"")</f>
        <v>Location Completed.</v>
      </c>
      <c r="L61" s="443">
        <v>46024</v>
      </c>
      <c r="M61" s="443">
        <v>46024</v>
      </c>
      <c r="N61" s="201" t="s">
        <v>1215</v>
      </c>
      <c r="O61" s="201" t="s">
        <v>53</v>
      </c>
      <c r="P61" s="1" t="s">
        <v>53</v>
      </c>
    </row>
    <row r="62" spans="1:16" s="104" customFormat="1" ht="15.5" x14ac:dyDescent="0.35">
      <c r="A62" s="105">
        <v>55</v>
      </c>
      <c r="B62" s="228" t="str">
        <v>41/2</v>
      </c>
      <c r="C62" s="228" t="str" cm="1">
        <f t="array" ref="C62">INDEX('Foundation Activity'!C:C, MATCH(1, ('Foundation Activity'!B:B='WIP-FDN'!B62)*1, 0))</f>
        <v>A(00-02)+09</v>
      </c>
      <c r="D62" s="206" t="str">
        <f>IFERROR(
   IF(INDEX('Foundation Activity'!E:E, MATCH(B62, 'Foundation Activity'!B:B, 0))="", "",
      INDEX('Foundation Activity'!E:E, MATCH(B62, 'Foundation Activity'!B:B, 0))
   ),
"")</f>
        <v>SANDY WET</v>
      </c>
      <c r="E62" s="126" t="str">
        <f>IFERROR(
   IF(INDEX('Foundation Activity'!F:F, MATCH(B62, 'Foundation Activity'!B:B, 0))="", "",
      INDEX('Foundation Activity'!F:F, MATCH(B62, 'Foundation Activity'!B:B, 0))
   ),
"")</f>
        <v>Subol Roy</v>
      </c>
      <c r="F62" s="126">
        <f>IFERROR(
   IF(INDEX('Foundation Activity'!G:G, MATCH(B62, 'Foundation Activity'!B:B, 0))="", "",
      INDEX('Foundation Activity'!G:G, MATCH(B62, 'Foundation Activity'!B:B, 0))
   ),
"")</f>
        <v>13</v>
      </c>
      <c r="G62" s="342">
        <f>IFERROR(
   IF(INDEX('Foundation Activity'!J:J, MATCH(B62, 'Foundation Activity'!B:B, 0))="", "",
      INDEX('Foundation Activity'!J:J, MATCH(B62, 'Foundation Activity'!B:B, 0))
   ),
"")</f>
        <v>46013</v>
      </c>
      <c r="H62" s="342">
        <f>IFERROR(
   IF(INDEX('Foundation Activity'!AC:AC, MATCH(B62, 'Foundation Activity'!B:B, 0))="", "",
      INDEX('Foundation Activity'!AC:AC, MATCH(B62, 'Foundation Activity'!B:B, 0))
   ),
"")</f>
        <v>46024</v>
      </c>
      <c r="I62" s="126" t="str">
        <f>IFERROR(
   IF(INDEX('Foundation Activity'!H:H, MATCH(B62, 'Foundation Activity'!B:B, 0))="", "",
      INDEX('Foundation Activity'!H:H, MATCH(B62, 'Foundation Activity'!B:B, 0))
   ),
"")</f>
        <v>Pabitra Basumatari</v>
      </c>
      <c r="J62" s="112" t="str">
        <f>IFERROR(
   IF(INDEX('Foundation Activity'!I:I, MATCH(B62, 'Foundation Activity'!B:B, 0))="", "",
      INDEX('Foundation Activity'!I:I, MATCH(B62, 'Foundation Activity'!B:B, 0))
   ),
"")</f>
        <v>Vakeel Mahato</v>
      </c>
      <c r="K62" s="128" t="str">
        <f>IFERROR(
   IF(INDEX('Foundation Activity'!AD:AD, MATCH(B62, 'Foundation Activity'!B:B, 0))="", "",
      INDEX('Foundation Activity'!AD:AD, MATCH(B62, 'Foundation Activity'!B:B, 0))
   ),
"")</f>
        <v>Location Completed.</v>
      </c>
      <c r="L62" s="443">
        <v>46029</v>
      </c>
      <c r="M62" s="443">
        <v>46029</v>
      </c>
      <c r="N62" s="201" t="s">
        <v>1295</v>
      </c>
      <c r="O62" s="201" t="s">
        <v>53</v>
      </c>
      <c r="P62" s="1" t="s">
        <v>53</v>
      </c>
    </row>
    <row r="63" spans="1:16" s="104" customFormat="1" ht="15.5" x14ac:dyDescent="0.35">
      <c r="A63" s="105">
        <v>56</v>
      </c>
      <c r="B63" s="228" t="str">
        <v>70/0</v>
      </c>
      <c r="C63" s="228" t="str" cm="1">
        <f t="array" ref="C63">INDEX('Foundation Activity'!C:C, MATCH(1, ('Foundation Activity'!B:B='WIP-FDN'!B63)*1, 0))</f>
        <v>C(15-22)+06_1RC</v>
      </c>
      <c r="D63" s="206" t="str">
        <f>IFERROR(
   IF(INDEX('Foundation Activity'!E:E, MATCH(B63, 'Foundation Activity'!B:B, 0))="", "",
      INDEX('Foundation Activity'!E:E, MATCH(B63, 'Foundation Activity'!B:B, 0))
   ),
"")</f>
        <v>SANDY WET</v>
      </c>
      <c r="E63" s="126" t="str">
        <f>IFERROR(
   IF(INDEX('Foundation Activity'!F:F, MATCH(B63, 'Foundation Activity'!B:B, 0))="", "",
      INDEX('Foundation Activity'!F:F, MATCH(B63, 'Foundation Activity'!B:B, 0))
   ),
"")</f>
        <v>Prabir Bala</v>
      </c>
      <c r="F63" s="126">
        <f>IFERROR(
   IF(INDEX('Foundation Activity'!G:G, MATCH(B63, 'Foundation Activity'!B:B, 0))="", "",
      INDEX('Foundation Activity'!G:G, MATCH(B63, 'Foundation Activity'!B:B, 0))
   ),
"")</f>
        <v>15</v>
      </c>
      <c r="G63" s="342">
        <f>IFERROR(
   IF(INDEX('Foundation Activity'!J:J, MATCH(B63, 'Foundation Activity'!B:B, 0))="", "",
      INDEX('Foundation Activity'!J:J, MATCH(B63, 'Foundation Activity'!B:B, 0))
   ),
"")</f>
        <v>46011</v>
      </c>
      <c r="H63" s="342">
        <f>IFERROR(
   IF(INDEX('Foundation Activity'!AC:AC, MATCH(B63, 'Foundation Activity'!B:B, 0))="", "",
      INDEX('Foundation Activity'!AC:AC, MATCH(B63, 'Foundation Activity'!B:B, 0))
   ),
"")</f>
        <v>46026</v>
      </c>
      <c r="I63" s="126" t="str">
        <f>IFERROR(
   IF(INDEX('Foundation Activity'!H:H, MATCH(B63, 'Foundation Activity'!B:B, 0))="", "",
      INDEX('Foundation Activity'!H:H, MATCH(B63, 'Foundation Activity'!B:B, 0))
   ),
"")</f>
        <v>Anjan Chakravarty</v>
      </c>
      <c r="J63" s="112" t="str">
        <f>IFERROR(
   IF(INDEX('Foundation Activity'!I:I, MATCH(B63, 'Foundation Activity'!B:B, 0))="", "",
      INDEX('Foundation Activity'!I:I, MATCH(B63, 'Foundation Activity'!B:B, 0))
   ),
"")</f>
        <v>Dipon Pal</v>
      </c>
      <c r="K63" s="128" t="str">
        <f>IFERROR(
   IF(INDEX('Foundation Activity'!AD:AD, MATCH(B63, 'Foundation Activity'!B:B, 0))="", "",
      INDEX('Foundation Activity'!AD:AD, MATCH(B63, 'Foundation Activity'!B:B, 0))
   ),
"")</f>
        <v>Location Completed.</v>
      </c>
      <c r="L63" s="443">
        <v>46026</v>
      </c>
      <c r="M63" s="443">
        <v>46026</v>
      </c>
      <c r="N63" s="201" t="s">
        <v>1296</v>
      </c>
      <c r="O63" s="201" t="s">
        <v>53</v>
      </c>
      <c r="P63" s="1" t="s">
        <v>53</v>
      </c>
    </row>
    <row r="64" spans="1:16" s="104" customFormat="1" ht="15.5" x14ac:dyDescent="0.35">
      <c r="A64" s="105">
        <v>57</v>
      </c>
      <c r="B64" s="228" t="str">
        <v>40/1</v>
      </c>
      <c r="C64" s="228" t="str" cm="1">
        <f t="array" ref="C64">INDEX('Foundation Activity'!C:C, MATCH(1, ('Foundation Activity'!B:B='WIP-FDN'!B64)*1, 0))</f>
        <v>A(00-02)+06_1RC</v>
      </c>
      <c r="D64" s="206" t="str">
        <f>IFERROR(
   IF(INDEX('Foundation Activity'!E:E, MATCH(B64, 'Foundation Activity'!B:B, 0))="", "",
      INDEX('Foundation Activity'!E:E, MATCH(B64, 'Foundation Activity'!B:B, 0))
   ),
"")</f>
        <v>SANDY WET</v>
      </c>
      <c r="E64" s="126" t="str">
        <f>IFERROR(
   IF(INDEX('Foundation Activity'!F:F, MATCH(B64, 'Foundation Activity'!B:B, 0))="", "",
      INDEX('Foundation Activity'!F:F, MATCH(B64, 'Foundation Activity'!B:B, 0))
   ),
"")</f>
        <v>Bipul Debnath</v>
      </c>
      <c r="F64" s="126">
        <f>IFERROR(
   IF(INDEX('Foundation Activity'!G:G, MATCH(B64, 'Foundation Activity'!B:B, 0))="", "",
      INDEX('Foundation Activity'!G:G, MATCH(B64, 'Foundation Activity'!B:B, 0))
   ),
"")</f>
        <v>13</v>
      </c>
      <c r="G64" s="342">
        <f>IFERROR(
   IF(INDEX('Foundation Activity'!J:J, MATCH(B64, 'Foundation Activity'!B:B, 0))="", "",
      INDEX('Foundation Activity'!J:J, MATCH(B64, 'Foundation Activity'!B:B, 0))
   ),
"")</f>
        <v>46019</v>
      </c>
      <c r="H64" s="342">
        <f>IFERROR(
   IF(INDEX('Foundation Activity'!AC:AC, MATCH(B64, 'Foundation Activity'!B:B, 0))="", "",
      INDEX('Foundation Activity'!AC:AC, MATCH(B64, 'Foundation Activity'!B:B, 0))
   ),
"")</f>
        <v>46029</v>
      </c>
      <c r="I64" s="126" t="str">
        <f>IFERROR(
   IF(INDEX('Foundation Activity'!H:H, MATCH(B64, 'Foundation Activity'!B:B, 0))="", "",
      INDEX('Foundation Activity'!H:H, MATCH(B64, 'Foundation Activity'!B:B, 0))
   ),
"")</f>
        <v>Pabitra Basumatari</v>
      </c>
      <c r="J64" s="112" t="str">
        <f>IFERROR(
   IF(INDEX('Foundation Activity'!I:I, MATCH(B64, 'Foundation Activity'!B:B, 0))="", "",
      INDEX('Foundation Activity'!I:I, MATCH(B64, 'Foundation Activity'!B:B, 0))
   ),
"")</f>
        <v>Vakeel Mahato</v>
      </c>
      <c r="K64" s="128" t="str">
        <f>IFERROR(
   IF(INDEX('Foundation Activity'!AD:AD, MATCH(B64, 'Foundation Activity'!B:B, 0))="", "",
      INDEX('Foundation Activity'!AD:AD, MATCH(B64, 'Foundation Activity'!B:B, 0))
   ),
"")</f>
        <v>Location Completed.</v>
      </c>
      <c r="L64" s="443">
        <v>46028</v>
      </c>
      <c r="M64" s="443">
        <v>46028</v>
      </c>
      <c r="N64" s="201" t="s">
        <v>1125</v>
      </c>
      <c r="O64" s="201" t="s">
        <v>53</v>
      </c>
      <c r="P64" s="1" t="s">
        <v>53</v>
      </c>
    </row>
    <row r="65" spans="1:17" s="104" customFormat="1" ht="15.5" x14ac:dyDescent="0.35">
      <c r="A65" s="105">
        <v>58</v>
      </c>
      <c r="B65" s="228" t="str">
        <v>97/0</v>
      </c>
      <c r="C65" s="228" t="str" cm="1">
        <f t="array" ref="C65">INDEX('Foundation Activity'!C:C, MATCH(1, ('Foundation Activity'!B:B='WIP-FDN'!B65)*1, 0))</f>
        <v>B(00-15)+03</v>
      </c>
      <c r="D65" s="206" t="str">
        <f>IFERROR(
   IF(INDEX('Foundation Activity'!E:E, MATCH(B65, 'Foundation Activity'!B:B, 0))="", "",
      INDEX('Foundation Activity'!E:E, MATCH(B65, 'Foundation Activity'!B:B, 0))
   ),
"")</f>
        <v>SANDY PS</v>
      </c>
      <c r="E65" s="126" t="str">
        <f>IFERROR(
   IF(INDEX('Foundation Activity'!F:F, MATCH(B65, 'Foundation Activity'!B:B, 0))="", "",
      INDEX('Foundation Activity'!F:F, MATCH(B65, 'Foundation Activity'!B:B, 0))
   ),
"")</f>
        <v>Abu Bakkar Sidhiki</v>
      </c>
      <c r="F65" s="126">
        <f>IFERROR(
   IF(INDEX('Foundation Activity'!G:G, MATCH(B65, 'Foundation Activity'!B:B, 0))="", "",
      INDEX('Foundation Activity'!G:G, MATCH(B65, 'Foundation Activity'!B:B, 0))
   ),
"")</f>
        <v>13</v>
      </c>
      <c r="G65" s="342">
        <f>IFERROR(
   IF(INDEX('Foundation Activity'!J:J, MATCH(B65, 'Foundation Activity'!B:B, 0))="", "",
      INDEX('Foundation Activity'!J:J, MATCH(B65, 'Foundation Activity'!B:B, 0))
   ),
"")</f>
        <v>46010</v>
      </c>
      <c r="H65" s="342">
        <f>IFERROR(
   IF(INDEX('Foundation Activity'!AC:AC, MATCH(B65, 'Foundation Activity'!B:B, 0))="", "",
      INDEX('Foundation Activity'!AC:AC, MATCH(B65, 'Foundation Activity'!B:B, 0))
   ),
"")</f>
        <v>46031</v>
      </c>
      <c r="I65" s="126" t="str">
        <f>IFERROR(
   IF(INDEX('Foundation Activity'!H:H, MATCH(B65, 'Foundation Activity'!B:B, 0))="", "",
      INDEX('Foundation Activity'!H:H, MATCH(B65, 'Foundation Activity'!B:B, 0))
   ),
"")</f>
        <v>Virendra Kumar</v>
      </c>
      <c r="J65" s="112" t="str">
        <f>IFERROR(
   IF(INDEX('Foundation Activity'!I:I, MATCH(B65, 'Foundation Activity'!B:B, 0))="", "",
      INDEX('Foundation Activity'!I:I, MATCH(B65, 'Foundation Activity'!B:B, 0))
   ),
"")</f>
        <v>Asadul Laskar</v>
      </c>
      <c r="K65" s="128" t="str">
        <f>IFERROR(
   IF(INDEX('Foundation Activity'!AD:AD, MATCH(B65, 'Foundation Activity'!B:B, 0))="", "",
      INDEX('Foundation Activity'!AD:AD, MATCH(B65, 'Foundation Activity'!B:B, 0))
   ),
"")</f>
        <v>Location Completed.</v>
      </c>
      <c r="L65" s="443">
        <v>46032</v>
      </c>
      <c r="M65" s="443">
        <v>46032</v>
      </c>
      <c r="N65" s="201" t="s">
        <v>1179</v>
      </c>
      <c r="O65" s="201" t="s">
        <v>53</v>
      </c>
      <c r="P65" s="1" t="s">
        <v>53</v>
      </c>
    </row>
    <row r="66" spans="1:17" s="104" customFormat="1" ht="15.5" x14ac:dyDescent="0.35">
      <c r="A66" s="105">
        <v>59</v>
      </c>
      <c r="B66" s="228" t="str">
        <v>41/0</v>
      </c>
      <c r="C66" s="228" t="str" cm="1">
        <f t="array" ref="C66">INDEX('Foundation Activity'!C:C, MATCH(1, ('Foundation Activity'!B:B='WIP-FDN'!B66)*1, 0))</f>
        <v>C(15-22)+00</v>
      </c>
      <c r="D66" s="206" t="str">
        <f>IFERROR(
   IF(INDEX('Foundation Activity'!E:E, MATCH(B66, 'Foundation Activity'!B:B, 0))="", "",
      INDEX('Foundation Activity'!E:E, MATCH(B66, 'Foundation Activity'!B:B, 0))
   ),
"")</f>
        <v>SANDY WET</v>
      </c>
      <c r="E66" s="126" t="str">
        <f>IFERROR(
   IF(INDEX('Foundation Activity'!F:F, MATCH(B66, 'Foundation Activity'!B:B, 0))="", "",
      INDEX('Foundation Activity'!F:F, MATCH(B66, 'Foundation Activity'!B:B, 0))
   ),
"")</f>
        <v>Sandan Basumatary</v>
      </c>
      <c r="F66" s="126">
        <f>IFERROR(
   IF(INDEX('Foundation Activity'!G:G, MATCH(B66, 'Foundation Activity'!B:B, 0))="", "",
      INDEX('Foundation Activity'!G:G, MATCH(B66, 'Foundation Activity'!B:B, 0))
   ),
"")</f>
        <v>16</v>
      </c>
      <c r="G66" s="342">
        <f>IFERROR(
   IF(INDEX('Foundation Activity'!J:J, MATCH(B66, 'Foundation Activity'!B:B, 0))="", "",
      INDEX('Foundation Activity'!J:J, MATCH(B66, 'Foundation Activity'!B:B, 0))
   ),
"")</f>
        <v>46014</v>
      </c>
      <c r="H66" s="342">
        <f>IFERROR(
   IF(INDEX('Foundation Activity'!AC:AC, MATCH(B66, 'Foundation Activity'!B:B, 0))="", "",
      INDEX('Foundation Activity'!AC:AC, MATCH(B66, 'Foundation Activity'!B:B, 0))
   ),
"")</f>
        <v>46032</v>
      </c>
      <c r="I66" s="126" t="str">
        <f>IFERROR(
   IF(INDEX('Foundation Activity'!H:H, MATCH(B66, 'Foundation Activity'!B:B, 0))="", "",
      INDEX('Foundation Activity'!H:H, MATCH(B66, 'Foundation Activity'!B:B, 0))
   ),
"")</f>
        <v>Pabitra Basumatari</v>
      </c>
      <c r="J66" s="112" t="str">
        <f>IFERROR(
   IF(INDEX('Foundation Activity'!I:I, MATCH(B66, 'Foundation Activity'!B:B, 0))="", "",
      INDEX('Foundation Activity'!I:I, MATCH(B66, 'Foundation Activity'!B:B, 0))
   ),
"")</f>
        <v>Sumanta Dutta</v>
      </c>
      <c r="K66" s="128" t="str">
        <f>IFERROR(
   IF(INDEX('Foundation Activity'!AD:AD, MATCH(B66, 'Foundation Activity'!B:B, 0))="", "",
      INDEX('Foundation Activity'!AD:AD, MATCH(B66, 'Foundation Activity'!B:B, 0))
   ),
"")</f>
        <v>Location Completed.</v>
      </c>
      <c r="L66" s="443">
        <v>46043</v>
      </c>
      <c r="M66" s="443">
        <v>46043</v>
      </c>
      <c r="N66" s="201" t="s">
        <v>1219</v>
      </c>
      <c r="O66" s="201" t="s">
        <v>53</v>
      </c>
      <c r="P66" s="1" t="s">
        <v>53</v>
      </c>
    </row>
    <row r="67" spans="1:17" s="104" customFormat="1" ht="15.5" x14ac:dyDescent="0.35">
      <c r="A67" s="105">
        <v>60</v>
      </c>
      <c r="B67" s="228" t="str">
        <v>76/3</v>
      </c>
      <c r="C67" s="228" t="str" cm="1">
        <f t="array" ref="C67">INDEX('Foundation Activity'!C:C, MATCH(1, ('Foundation Activity'!B:B='WIP-FDN'!B67)*1, 0))</f>
        <v>A(00-02)+03</v>
      </c>
      <c r="D67" s="206" t="str">
        <f>IFERROR(
   IF(INDEX('Foundation Activity'!E:E, MATCH(B67, 'Foundation Activity'!B:B, 0))="", "",
      INDEX('Foundation Activity'!E:E, MATCH(B67, 'Foundation Activity'!B:B, 0))
   ),
"")</f>
        <v>SANDY PS</v>
      </c>
      <c r="E67" s="126" t="str">
        <f>IFERROR(
   IF(INDEX('Foundation Activity'!F:F, MATCH(B67, 'Foundation Activity'!B:B, 0))="", "",
      INDEX('Foundation Activity'!F:F, MATCH(B67, 'Foundation Activity'!B:B, 0))
   ),
"")</f>
        <v>Malboan Boro</v>
      </c>
      <c r="F67" s="126">
        <f>IFERROR(
   IF(INDEX('Foundation Activity'!G:G, MATCH(B67, 'Foundation Activity'!B:B, 0))="", "",
      INDEX('Foundation Activity'!G:G, MATCH(B67, 'Foundation Activity'!B:B, 0))
   ),
"")</f>
        <v>13</v>
      </c>
      <c r="G67" s="342">
        <f>IFERROR(
   IF(INDEX('Foundation Activity'!J:J, MATCH(B67, 'Foundation Activity'!B:B, 0))="", "",
      INDEX('Foundation Activity'!J:J, MATCH(B67, 'Foundation Activity'!B:B, 0))
   ),
"")</f>
        <v>46022</v>
      </c>
      <c r="H67" s="342">
        <f>IFERROR(
   IF(INDEX('Foundation Activity'!AC:AC, MATCH(B67, 'Foundation Activity'!B:B, 0))="", "",
      INDEX('Foundation Activity'!AC:AC, MATCH(B67, 'Foundation Activity'!B:B, 0))
   ),
"")</f>
        <v>46033</v>
      </c>
      <c r="I67" s="126" t="str">
        <f>IFERROR(
   IF(INDEX('Foundation Activity'!H:H, MATCH(B67, 'Foundation Activity'!B:B, 0))="", "",
      INDEX('Foundation Activity'!H:H, MATCH(B67, 'Foundation Activity'!B:B, 0))
   ),
"")</f>
        <v>Anjan Chakravarty</v>
      </c>
      <c r="J67" s="112" t="str">
        <f>IFERROR(
   IF(INDEX('Foundation Activity'!I:I, MATCH(B67, 'Foundation Activity'!B:B, 0))="", "",
      INDEX('Foundation Activity'!I:I, MATCH(B67, 'Foundation Activity'!B:B, 0))
   ),
"")</f>
        <v>Dipon Pal</v>
      </c>
      <c r="K67" s="128" t="str">
        <f>IFERROR(
   IF(INDEX('Foundation Activity'!AD:AD, MATCH(B67, 'Foundation Activity'!B:B, 0))="", "",
      INDEX('Foundation Activity'!AD:AD, MATCH(B67, 'Foundation Activity'!B:B, 0))
   ),
"")</f>
        <v>Location Completed.</v>
      </c>
      <c r="L67" s="443">
        <v>46034</v>
      </c>
      <c r="M67" s="443">
        <v>46034</v>
      </c>
      <c r="N67" s="201" t="s">
        <v>1297</v>
      </c>
      <c r="O67" s="201" t="s">
        <v>53</v>
      </c>
      <c r="P67" s="1" t="s">
        <v>53</v>
      </c>
    </row>
    <row r="68" spans="1:17" s="104" customFormat="1" ht="15.5" x14ac:dyDescent="0.35">
      <c r="A68" s="105">
        <v>61</v>
      </c>
      <c r="B68" s="228" t="str">
        <v>113/0</v>
      </c>
      <c r="C68" s="228" t="str" cm="1">
        <f t="array" ref="C68">INDEX('Foundation Activity'!C:C, MATCH(1, ('Foundation Activity'!B:B='WIP-FDN'!B68)*1, 0))</f>
        <v>C(15-22)+06</v>
      </c>
      <c r="D68" s="206" t="str">
        <f>IFERROR(
   IF(INDEX('Foundation Activity'!E:E, MATCH(B68, 'Foundation Activity'!B:B, 0))="", "",
      INDEX('Foundation Activity'!E:E, MATCH(B68, 'Foundation Activity'!B:B, 0))
   ),
"")</f>
        <v>WET</v>
      </c>
      <c r="E68" s="126" t="str">
        <f>IFERROR(
   IF(INDEX('Foundation Activity'!F:F, MATCH(B68, 'Foundation Activity'!B:B, 0))="", "",
      INDEX('Foundation Activity'!F:F, MATCH(B68, 'Foundation Activity'!B:B, 0))
   ),
"")</f>
        <v>Sanjay Talukdar-1</v>
      </c>
      <c r="F68" s="126">
        <f>IFERROR(
   IF(INDEX('Foundation Activity'!G:G, MATCH(B68, 'Foundation Activity'!B:B, 0))="", "",
      INDEX('Foundation Activity'!G:G, MATCH(B68, 'Foundation Activity'!B:B, 0))
   ),
"")</f>
        <v>13</v>
      </c>
      <c r="G68" s="342">
        <f>IFERROR(
   IF(INDEX('Foundation Activity'!J:J, MATCH(B68, 'Foundation Activity'!B:B, 0))="", "",
      INDEX('Foundation Activity'!J:J, MATCH(B68, 'Foundation Activity'!B:B, 0))
   ),
"")</f>
        <v>46014</v>
      </c>
      <c r="H68" s="342">
        <f>IFERROR(
   IF(INDEX('Foundation Activity'!AC:AC, MATCH(B68, 'Foundation Activity'!B:B, 0))="", "",
      INDEX('Foundation Activity'!AC:AC, MATCH(B68, 'Foundation Activity'!B:B, 0))
   ),
"")</f>
        <v>46033</v>
      </c>
      <c r="I68" s="126" t="str">
        <f>IFERROR(
   IF(INDEX('Foundation Activity'!H:H, MATCH(B68, 'Foundation Activity'!B:B, 0))="", "",
      INDEX('Foundation Activity'!H:H, MATCH(B68, 'Foundation Activity'!B:B, 0))
   ),
"")</f>
        <v>Virendra Kumar</v>
      </c>
      <c r="J68" s="112" t="str">
        <f>IFERROR(
   IF(INDEX('Foundation Activity'!I:I, MATCH(B68, 'Foundation Activity'!B:B, 0))="", "",
      INDEX('Foundation Activity'!I:I, MATCH(B68, 'Foundation Activity'!B:B, 0))
   ),
"")</f>
        <v>Manish Singh</v>
      </c>
      <c r="K68" s="128" t="str">
        <f>IFERROR(
   IF(INDEX('Foundation Activity'!AD:AD, MATCH(B68, 'Foundation Activity'!B:B, 0))="", "",
      INDEX('Foundation Activity'!AD:AD, MATCH(B68, 'Foundation Activity'!B:B, 0))
   ),
"")</f>
        <v>Location Completed.</v>
      </c>
      <c r="L68" s="443">
        <v>46033</v>
      </c>
      <c r="M68" s="443">
        <v>46033</v>
      </c>
      <c r="N68" s="201" t="s">
        <v>1213</v>
      </c>
      <c r="O68" s="201" t="s">
        <v>53</v>
      </c>
      <c r="P68" s="1" t="s">
        <v>53</v>
      </c>
    </row>
    <row r="69" spans="1:17" s="104" customFormat="1" ht="29" x14ac:dyDescent="0.35">
      <c r="A69" s="105">
        <v>62</v>
      </c>
      <c r="B69" s="228" t="str">
        <v>91/5</v>
      </c>
      <c r="C69" s="228" t="str" cm="1">
        <f t="array" ref="C69">INDEX('Foundation Activity'!C:C, MATCH(1, ('Foundation Activity'!B:B='WIP-FDN'!B69)*1, 0))</f>
        <v>A(00-02)+03</v>
      </c>
      <c r="D69" s="206" t="str">
        <f>IFERROR(
   IF(INDEX('Foundation Activity'!E:E, MATCH(B69, 'Foundation Activity'!B:B, 0))="", "",
      INDEX('Foundation Activity'!E:E, MATCH(B69, 'Foundation Activity'!B:B, 0))
   ),
"")</f>
        <v>SANDY WET &amp; Boulder Soiling</v>
      </c>
      <c r="E69" s="126" t="str">
        <f>IFERROR(
   IF(INDEX('Foundation Activity'!F:F, MATCH(B69, 'Foundation Activity'!B:B, 0))="", "",
      INDEX('Foundation Activity'!F:F, MATCH(B69, 'Foundation Activity'!B:B, 0))
   ),
"")</f>
        <v>Mohar Ali-1</v>
      </c>
      <c r="F69" s="126">
        <f>IFERROR(
   IF(INDEX('Foundation Activity'!G:G, MATCH(B69, 'Foundation Activity'!B:B, 0))="", "",
      INDEX('Foundation Activity'!G:G, MATCH(B69, 'Foundation Activity'!B:B, 0))
   ),
"")</f>
        <v>15</v>
      </c>
      <c r="G69" s="342">
        <f>IFERROR(
   IF(INDEX('Foundation Activity'!J:J, MATCH(B69, 'Foundation Activity'!B:B, 0))="", "",
      INDEX('Foundation Activity'!J:J, MATCH(B69, 'Foundation Activity'!B:B, 0))
   ),
"")</f>
        <v>46019</v>
      </c>
      <c r="H69" s="342">
        <f>IFERROR(
   IF(INDEX('Foundation Activity'!AC:AC, MATCH(B69, 'Foundation Activity'!B:B, 0))="", "",
      INDEX('Foundation Activity'!AC:AC, MATCH(B69, 'Foundation Activity'!B:B, 0))
   ),
"")</f>
        <v>46034</v>
      </c>
      <c r="I69" s="126" t="str">
        <f>IFERROR(
   IF(INDEX('Foundation Activity'!H:H, MATCH(B69, 'Foundation Activity'!B:B, 0))="", "",
      INDEX('Foundation Activity'!H:H, MATCH(B69, 'Foundation Activity'!B:B, 0))
   ),
"")</f>
        <v>Virendra Kumar</v>
      </c>
      <c r="J69" s="112" t="str">
        <f>IFERROR(
   IF(INDEX('Foundation Activity'!I:I, MATCH(B69, 'Foundation Activity'!B:B, 0))="", "",
      INDEX('Foundation Activity'!I:I, MATCH(B69, 'Foundation Activity'!B:B, 0))
   ),
"")</f>
        <v>Debashis Konar</v>
      </c>
      <c r="K69" s="128" t="str">
        <f>IFERROR(
   IF(INDEX('Foundation Activity'!AD:AD, MATCH(B69, 'Foundation Activity'!B:B, 0))="", "",
      INDEX('Foundation Activity'!AD:AD, MATCH(B69, 'Foundation Activity'!B:B, 0))
   ),
"")</f>
        <v>Location Completed.</v>
      </c>
      <c r="L69" s="443">
        <v>46034</v>
      </c>
      <c r="M69" s="443">
        <v>46034</v>
      </c>
      <c r="N69" s="126" t="s">
        <v>1215</v>
      </c>
      <c r="O69" s="201" t="s">
        <v>53</v>
      </c>
      <c r="P69" s="1" t="s">
        <v>53</v>
      </c>
    </row>
    <row r="70" spans="1:17" s="104" customFormat="1" ht="15.5" x14ac:dyDescent="0.35">
      <c r="A70" s="105">
        <v>63</v>
      </c>
      <c r="B70" s="228" t="str">
        <v>110/0</v>
      </c>
      <c r="C70" s="228" t="str" cm="1">
        <f t="array" ref="C70">INDEX('Foundation Activity'!C:C, MATCH(1, ('Foundation Activity'!B:B='WIP-FDN'!B70)*1, 0))</f>
        <v>D(30-45)+06</v>
      </c>
      <c r="D70" s="206" t="str">
        <f>IFERROR(
   IF(INDEX('Foundation Activity'!E:E, MATCH(B70, 'Foundation Activity'!B:B, 0))="", "",
      INDEX('Foundation Activity'!E:E, MATCH(B70, 'Foundation Activity'!B:B, 0))
   ),
"")</f>
        <v>SANDY WET</v>
      </c>
      <c r="E70" s="126" t="str">
        <f>IFERROR(
   IF(INDEX('Foundation Activity'!F:F, MATCH(B70, 'Foundation Activity'!B:B, 0))="", "",
      INDEX('Foundation Activity'!F:F, MATCH(B70, 'Foundation Activity'!B:B, 0))
   ),
"")</f>
        <v>Sanjay Talukdar-2</v>
      </c>
      <c r="F70" s="126">
        <f>IFERROR(
   IF(INDEX('Foundation Activity'!G:G, MATCH(B70, 'Foundation Activity'!B:B, 0))="", "",
      INDEX('Foundation Activity'!G:G, MATCH(B70, 'Foundation Activity'!B:B, 0))
   ),
"")</f>
        <v>13</v>
      </c>
      <c r="G70" s="342">
        <f>IFERROR(
   IF(INDEX('Foundation Activity'!J:J, MATCH(B70, 'Foundation Activity'!B:B, 0))="", "",
      INDEX('Foundation Activity'!J:J, MATCH(B70, 'Foundation Activity'!B:B, 0))
   ),
"")</f>
        <v>46018</v>
      </c>
      <c r="H70" s="342">
        <f>IFERROR(
   IF(INDEX('Foundation Activity'!AC:AC, MATCH(B70, 'Foundation Activity'!B:B, 0))="", "",
      INDEX('Foundation Activity'!AC:AC, MATCH(B70, 'Foundation Activity'!B:B, 0))
   ),
"")</f>
        <v>46035</v>
      </c>
      <c r="I70" s="126" t="str">
        <f>IFERROR(
   IF(INDEX('Foundation Activity'!H:H, MATCH(B70, 'Foundation Activity'!B:B, 0))="", "",
      INDEX('Foundation Activity'!H:H, MATCH(B70, 'Foundation Activity'!B:B, 0))
   ),
"")</f>
        <v>Virendra Kumar</v>
      </c>
      <c r="J70" s="112" t="str">
        <f>IFERROR(
   IF(INDEX('Foundation Activity'!I:I, MATCH(B70, 'Foundation Activity'!B:B, 0))="", "",
      INDEX('Foundation Activity'!I:I, MATCH(B70, 'Foundation Activity'!B:B, 0))
   ),
"")</f>
        <v>Manish Singh</v>
      </c>
      <c r="K70" s="128" t="str">
        <f>IFERROR(
   IF(INDEX('Foundation Activity'!AD:AD, MATCH(B70, 'Foundation Activity'!B:B, 0))="", "",
      INDEX('Foundation Activity'!AD:AD, MATCH(B70, 'Foundation Activity'!B:B, 0))
   ),
"")</f>
        <v>Location Completed.</v>
      </c>
      <c r="L70" s="443">
        <v>46033</v>
      </c>
      <c r="M70" s="443">
        <v>46033</v>
      </c>
      <c r="N70" s="201" t="s">
        <v>1214</v>
      </c>
      <c r="O70" s="201" t="s">
        <v>53</v>
      </c>
      <c r="P70" s="1" t="s">
        <v>53</v>
      </c>
    </row>
    <row r="71" spans="1:17" s="104" customFormat="1" ht="15.5" x14ac:dyDescent="0.35">
      <c r="A71" s="105">
        <v>64</v>
      </c>
      <c r="B71" s="228" t="str">
        <v>115/0</v>
      </c>
      <c r="C71" s="228" t="str" cm="1">
        <f t="array" ref="C71">INDEX('Foundation Activity'!C:C, MATCH(1, ('Foundation Activity'!B:B='WIP-FDN'!B71)*1, 0))</f>
        <v>C(15-30)+03</v>
      </c>
      <c r="D71" s="206" t="str">
        <f>IFERROR(
   IF(INDEX('Foundation Activity'!E:E, MATCH(B71, 'Foundation Activity'!B:B, 0))="", "",
      INDEX('Foundation Activity'!E:E, MATCH(B71, 'Foundation Activity'!B:B, 0))
   ),
"")</f>
        <v>SANDY WET</v>
      </c>
      <c r="E71" s="126" t="str">
        <f>IFERROR(
   IF(INDEX('Foundation Activity'!F:F, MATCH(B71, 'Foundation Activity'!B:B, 0))="", "",
      INDEX('Foundation Activity'!F:F, MATCH(B71, 'Foundation Activity'!B:B, 0))
   ),
"")</f>
        <v>B S Enterprise</v>
      </c>
      <c r="F71" s="126">
        <f>IFERROR(
   IF(INDEX('Foundation Activity'!G:G, MATCH(B71, 'Foundation Activity'!B:B, 0))="", "",
      INDEX('Foundation Activity'!G:G, MATCH(B71, 'Foundation Activity'!B:B, 0))
   ),
"")</f>
        <v>11</v>
      </c>
      <c r="G71" s="342">
        <f>IFERROR(
   IF(INDEX('Foundation Activity'!J:J, MATCH(B71, 'Foundation Activity'!B:B, 0))="", "",
      INDEX('Foundation Activity'!J:J, MATCH(B71, 'Foundation Activity'!B:B, 0))
   ),
"")</f>
        <v>46022</v>
      </c>
      <c r="H71" s="342">
        <f>IFERROR(
   IF(INDEX('Foundation Activity'!AC:AC, MATCH(B71, 'Foundation Activity'!B:B, 0))="", "",
      INDEX('Foundation Activity'!AC:AC, MATCH(B71, 'Foundation Activity'!B:B, 0))
   ),
"")</f>
        <v>46036</v>
      </c>
      <c r="I71" s="126" t="str">
        <f>IFERROR(
   IF(INDEX('Foundation Activity'!H:H, MATCH(B71, 'Foundation Activity'!B:B, 0))="", "",
      INDEX('Foundation Activity'!H:H, MATCH(B71, 'Foundation Activity'!B:B, 0))
   ),
"")</f>
        <v>Virendra Kumar</v>
      </c>
      <c r="J71" s="112" t="str">
        <f>IFERROR(
   IF(INDEX('Foundation Activity'!I:I, MATCH(B71, 'Foundation Activity'!B:B, 0))="", "",
      INDEX('Foundation Activity'!I:I, MATCH(B71, 'Foundation Activity'!B:B, 0))
   ),
"")</f>
        <v>Gaurav Kumar</v>
      </c>
      <c r="K71" s="128" t="str">
        <f>IFERROR(
   IF(INDEX('Foundation Activity'!AD:AD, MATCH(B71, 'Foundation Activity'!B:B, 0))="", "",
      INDEX('Foundation Activity'!AD:AD, MATCH(B71, 'Foundation Activity'!B:B, 0))
   ),
"")</f>
        <v>Location Completed.</v>
      </c>
      <c r="L71" s="443">
        <v>46036</v>
      </c>
      <c r="M71" s="443">
        <v>46036</v>
      </c>
      <c r="N71" s="201" t="s">
        <v>1169</v>
      </c>
      <c r="O71" s="201" t="s">
        <v>53</v>
      </c>
      <c r="P71" s="1" t="s">
        <v>53</v>
      </c>
    </row>
    <row r="72" spans="1:17" s="104" customFormat="1" ht="15.5" x14ac:dyDescent="0.35">
      <c r="A72" s="105">
        <v>65</v>
      </c>
      <c r="B72" s="228" t="str">
        <v>76/0</v>
      </c>
      <c r="C72" s="228" t="str" cm="1">
        <f t="array" ref="C72">INDEX('Foundation Activity'!C:C, MATCH(1, ('Foundation Activity'!B:B='WIP-FDN'!B72)*1, 0))</f>
        <v>C(15-30)+00_1RC</v>
      </c>
      <c r="D72" s="206" t="str">
        <f>IFERROR(
   IF(INDEX('Foundation Activity'!E:E, MATCH(B72, 'Foundation Activity'!B:B, 0))="", "",
      INDEX('Foundation Activity'!E:E, MATCH(B72, 'Foundation Activity'!B:B, 0))
   ),
"")</f>
        <v>SANDY WET</v>
      </c>
      <c r="E72" s="126" t="str">
        <f>IFERROR(
   IF(INDEX('Foundation Activity'!F:F, MATCH(B72, 'Foundation Activity'!B:B, 0))="", "",
      INDEX('Foundation Activity'!F:F, MATCH(B72, 'Foundation Activity'!B:B, 0))
   ),
"")</f>
        <v>Eastern Construction</v>
      </c>
      <c r="F72" s="126">
        <f>IFERROR(
   IF(INDEX('Foundation Activity'!G:G, MATCH(B72, 'Foundation Activity'!B:B, 0))="", "",
      INDEX('Foundation Activity'!G:G, MATCH(B72, 'Foundation Activity'!B:B, 0))
   ),
"")</f>
        <v>12</v>
      </c>
      <c r="G72" s="342">
        <f>IFERROR(
   IF(INDEX('Foundation Activity'!J:J, MATCH(B72, 'Foundation Activity'!B:B, 0))="", "",
      INDEX('Foundation Activity'!J:J, MATCH(B72, 'Foundation Activity'!B:B, 0))
   ),
"")</f>
        <v>46013</v>
      </c>
      <c r="H72" s="342">
        <f>IFERROR(
   IF(INDEX('Foundation Activity'!AC:AC, MATCH(B72, 'Foundation Activity'!B:B, 0))="", "",
      INDEX('Foundation Activity'!AC:AC, MATCH(B72, 'Foundation Activity'!B:B, 0))
   ),
"")</f>
        <v>46037</v>
      </c>
      <c r="I72" s="126" t="str">
        <f>IFERROR(
   IF(INDEX('Foundation Activity'!H:H, MATCH(B72, 'Foundation Activity'!B:B, 0))="", "",
      INDEX('Foundation Activity'!H:H, MATCH(B72, 'Foundation Activity'!B:B, 0))
   ),
"")</f>
        <v>Anjan Chakravarty</v>
      </c>
      <c r="J72" s="112" t="str">
        <f>IFERROR(
   IF(INDEX('Foundation Activity'!I:I, MATCH(B72, 'Foundation Activity'!B:B, 0))="", "",
      INDEX('Foundation Activity'!I:I, MATCH(B72, 'Foundation Activity'!B:B, 0))
   ),
"")</f>
        <v>Subrata Panigrahi</v>
      </c>
      <c r="K72" s="128" t="str">
        <f>IFERROR(
   IF(INDEX('Foundation Activity'!AD:AD, MATCH(B72, 'Foundation Activity'!B:B, 0))="", "",
      INDEX('Foundation Activity'!AD:AD, MATCH(B72, 'Foundation Activity'!B:B, 0))
   ),
"")</f>
        <v>Location Completed.</v>
      </c>
      <c r="L72" s="443">
        <v>46039</v>
      </c>
      <c r="M72" s="443">
        <v>46039</v>
      </c>
      <c r="N72" s="201" t="s">
        <v>1268</v>
      </c>
      <c r="O72" s="201" t="s">
        <v>53</v>
      </c>
      <c r="P72" s="1" t="s">
        <v>53</v>
      </c>
    </row>
    <row r="73" spans="1:17" s="104" customFormat="1" ht="15.5" x14ac:dyDescent="0.35">
      <c r="A73" s="105">
        <v>66</v>
      </c>
      <c r="B73" s="228" t="str">
        <v>69/4</v>
      </c>
      <c r="C73" s="228" t="str" cm="1">
        <f t="array" ref="C73">INDEX('Foundation Activity'!C:C, MATCH(1, ('Foundation Activity'!B:B='WIP-FDN'!B73)*1, 0))</f>
        <v>A(00-02)+09_1RC</v>
      </c>
      <c r="D73" s="206" t="str">
        <f>IFERROR(
   IF(INDEX('Foundation Activity'!E:E, MATCH(B73, 'Foundation Activity'!B:B, 0))="", "",
      INDEX('Foundation Activity'!E:E, MATCH(B73, 'Foundation Activity'!B:B, 0))
   ),
"")</f>
        <v>SANDY PS</v>
      </c>
      <c r="E73" s="126" t="str">
        <f>IFERROR(
   IF(INDEX('Foundation Activity'!F:F, MATCH(B73, 'Foundation Activity'!B:B, 0))="", "",
      INDEX('Foundation Activity'!F:F, MATCH(B73, 'Foundation Activity'!B:B, 0))
   ),
"")</f>
        <v>MS POWER-2</v>
      </c>
      <c r="F73" s="126">
        <f>IFERROR(
   IF(INDEX('Foundation Activity'!G:G, MATCH(B73, 'Foundation Activity'!B:B, 0))="", "",
      INDEX('Foundation Activity'!G:G, MATCH(B73, 'Foundation Activity'!B:B, 0))
   ),
"")</f>
        <v>15</v>
      </c>
      <c r="G73" s="342">
        <f>IFERROR(
   IF(INDEX('Foundation Activity'!J:J, MATCH(B73, 'Foundation Activity'!B:B, 0))="", "",
      INDEX('Foundation Activity'!J:J, MATCH(B73, 'Foundation Activity'!B:B, 0))
   ),
"")</f>
        <v>46024</v>
      </c>
      <c r="H73" s="342">
        <f>IFERROR(
   IF(INDEX('Foundation Activity'!AC:AC, MATCH(B73, 'Foundation Activity'!B:B, 0))="", "",
      INDEX('Foundation Activity'!AC:AC, MATCH(B73, 'Foundation Activity'!B:B, 0))
   ),
"")</f>
        <v>46040</v>
      </c>
      <c r="I73" s="126" t="str">
        <f>IFERROR(
   IF(INDEX('Foundation Activity'!H:H, MATCH(B73, 'Foundation Activity'!B:B, 0))="", "",
      INDEX('Foundation Activity'!H:H, MATCH(B73, 'Foundation Activity'!B:B, 0))
   ),
"")</f>
        <v>Anjan Chakravarty</v>
      </c>
      <c r="J73" s="112" t="str">
        <f>IFERROR(
   IF(INDEX('Foundation Activity'!I:I, MATCH(B73, 'Foundation Activity'!B:B, 0))="", "",
      INDEX('Foundation Activity'!I:I, MATCH(B73, 'Foundation Activity'!B:B, 0))
   ),
"")</f>
        <v>Subrata Panigrahi</v>
      </c>
      <c r="K73" s="128" t="str">
        <f>IFERROR(
   IF(INDEX('Foundation Activity'!AD:AD, MATCH(B73, 'Foundation Activity'!B:B, 0))="", "",
      INDEX('Foundation Activity'!AD:AD, MATCH(B73, 'Foundation Activity'!B:B, 0))
   ),
"")</f>
        <v>Location Completed.</v>
      </c>
      <c r="L73" s="443">
        <v>46040</v>
      </c>
      <c r="M73" s="443">
        <v>46040</v>
      </c>
      <c r="N73" s="201" t="s">
        <v>1222</v>
      </c>
      <c r="O73" s="201" t="s">
        <v>53</v>
      </c>
      <c r="P73" s="1" t="s">
        <v>53</v>
      </c>
    </row>
    <row r="74" spans="1:17" s="104" customFormat="1" ht="15.5" x14ac:dyDescent="0.35">
      <c r="A74" s="105">
        <v>67</v>
      </c>
      <c r="B74" s="228" t="str">
        <v>75/1</v>
      </c>
      <c r="C74" s="228" t="str" cm="1">
        <f t="array" ref="C74">INDEX('Foundation Activity'!C:C, MATCH(1, ('Foundation Activity'!B:B='WIP-FDN'!B74)*1, 0))</f>
        <v>A(00-02)+09</v>
      </c>
      <c r="D74" s="206" t="str">
        <f>IFERROR(
   IF(INDEX('Foundation Activity'!E:E, MATCH(B74, 'Foundation Activity'!B:B, 0))="", "",
      INDEX('Foundation Activity'!E:E, MATCH(B74, 'Foundation Activity'!B:B, 0))
   ),
"")</f>
        <v>SANDY WET</v>
      </c>
      <c r="E74" s="126" t="str">
        <f>IFERROR(
   IF(INDEX('Foundation Activity'!F:F, MATCH(B74, 'Foundation Activity'!B:B, 0))="", "",
      INDEX('Foundation Activity'!F:F, MATCH(B74, 'Foundation Activity'!B:B, 0))
   ),
"")</f>
        <v>MS POWER-1</v>
      </c>
      <c r="F74" s="126">
        <f>IFERROR(
   IF(INDEX('Foundation Activity'!G:G, MATCH(B74, 'Foundation Activity'!B:B, 0))="", "",
      INDEX('Foundation Activity'!G:G, MATCH(B74, 'Foundation Activity'!B:B, 0))
   ),
"")</f>
        <v>14</v>
      </c>
      <c r="G74" s="342">
        <f>IFERROR(
   IF(INDEX('Foundation Activity'!J:J, MATCH(B74, 'Foundation Activity'!B:B, 0))="", "",
      INDEX('Foundation Activity'!J:J, MATCH(B74, 'Foundation Activity'!B:B, 0))
   ),
"")</f>
        <v>46028</v>
      </c>
      <c r="H74" s="342">
        <f>IFERROR(
   IF(INDEX('Foundation Activity'!AC:AC, MATCH(B74, 'Foundation Activity'!B:B, 0))="", "",
      INDEX('Foundation Activity'!AC:AC, MATCH(B74, 'Foundation Activity'!B:B, 0))
   ),
"")</f>
        <v>46041</v>
      </c>
      <c r="I74" s="126" t="str">
        <f>IFERROR(
   IF(INDEX('Foundation Activity'!H:H, MATCH(B74, 'Foundation Activity'!B:B, 0))="", "",
      INDEX('Foundation Activity'!H:H, MATCH(B74, 'Foundation Activity'!B:B, 0))
   ),
"")</f>
        <v>Anjan Chakravarty</v>
      </c>
      <c r="J74" s="112" t="str">
        <f>IFERROR(
   IF(INDEX('Foundation Activity'!I:I, MATCH(B74, 'Foundation Activity'!B:B, 0))="", "",
      INDEX('Foundation Activity'!I:I, MATCH(B74, 'Foundation Activity'!B:B, 0))
   ),
"")</f>
        <v>Subrata Panigrahi</v>
      </c>
      <c r="K74" s="128" t="str">
        <f>IFERROR(
   IF(INDEX('Foundation Activity'!AD:AD, MATCH(B74, 'Foundation Activity'!B:B, 0))="", "",
      INDEX('Foundation Activity'!AD:AD, MATCH(B74, 'Foundation Activity'!B:B, 0))
   ),
"")</f>
        <v>Location Completed.</v>
      </c>
      <c r="L74" s="443">
        <v>46041</v>
      </c>
      <c r="M74" s="443">
        <v>46041</v>
      </c>
      <c r="N74" s="201" t="s">
        <v>1221</v>
      </c>
      <c r="O74" s="201" t="s">
        <v>53</v>
      </c>
      <c r="P74" s="1" t="s">
        <v>53</v>
      </c>
    </row>
    <row r="75" spans="1:17" s="104" customFormat="1" ht="15.5" x14ac:dyDescent="0.35">
      <c r="A75" s="105">
        <v>68</v>
      </c>
      <c r="B75" s="228" t="str">
        <v>50/0</v>
      </c>
      <c r="C75" s="228" t="str" cm="1">
        <f t="array" ref="C75">INDEX('Foundation Activity'!C:C, MATCH(1, ('Foundation Activity'!B:B='WIP-FDN'!B75)*1, 0))</f>
        <v>C(15-22)+09</v>
      </c>
      <c r="D75" s="206" t="str">
        <f>IFERROR(
   IF(INDEX('Foundation Activity'!E:E, MATCH(B75, 'Foundation Activity'!B:B, 0))="", "",
      INDEX('Foundation Activity'!E:E, MATCH(B75, 'Foundation Activity'!B:B, 0))
   ),
"")</f>
        <v>SANDY WET</v>
      </c>
      <c r="E75" s="126" t="str">
        <f>IFERROR(
   IF(INDEX('Foundation Activity'!F:F, MATCH(B75, 'Foundation Activity'!B:B, 0))="", "",
      INDEX('Foundation Activity'!F:F, MATCH(B75, 'Foundation Activity'!B:B, 0))
   ),
"")</f>
        <v>Sandan Basumatary</v>
      </c>
      <c r="F75" s="126">
        <f>IFERROR(
   IF(INDEX('Foundation Activity'!G:G, MATCH(B75, 'Foundation Activity'!B:B, 0))="", "",
      INDEX('Foundation Activity'!G:G, MATCH(B75, 'Foundation Activity'!B:B, 0))
   ),
"")</f>
        <v>16</v>
      </c>
      <c r="G75" s="342">
        <f>IFERROR(
   IF(INDEX('Foundation Activity'!J:J, MATCH(B75, 'Foundation Activity'!B:B, 0))="", "",
      INDEX('Foundation Activity'!J:J, MATCH(B75, 'Foundation Activity'!B:B, 0))
   ),
"")</f>
        <v>46031</v>
      </c>
      <c r="H75" s="342">
        <f>IFERROR(
   IF(INDEX('Foundation Activity'!AC:AC, MATCH(B75, 'Foundation Activity'!B:B, 0))="", "",
      INDEX('Foundation Activity'!AC:AC, MATCH(B75, 'Foundation Activity'!B:B, 0))
   ),
"")</f>
        <v>46043</v>
      </c>
      <c r="I75" s="126" t="str">
        <f>IFERROR(
   IF(INDEX('Foundation Activity'!H:H, MATCH(B75, 'Foundation Activity'!B:B, 0))="", "",
      INDEX('Foundation Activity'!H:H, MATCH(B75, 'Foundation Activity'!B:B, 0))
   ),
"")</f>
        <v>Pabitra Basumatari</v>
      </c>
      <c r="J75" s="112" t="str">
        <f>IFERROR(
   IF(INDEX('Foundation Activity'!I:I, MATCH(B75, 'Foundation Activity'!B:B, 0))="", "",
      INDEX('Foundation Activity'!I:I, MATCH(B75, 'Foundation Activity'!B:B, 0))
   ),
"")</f>
        <v>Sumanta Dutta</v>
      </c>
      <c r="K75" s="128" t="str">
        <f>IFERROR(
   IF(INDEX('Foundation Activity'!AD:AD, MATCH(B75, 'Foundation Activity'!B:B, 0))="", "",
      INDEX('Foundation Activity'!AD:AD, MATCH(B75, 'Foundation Activity'!B:B, 0))
   ),
"")</f>
        <v>Location Completed.</v>
      </c>
      <c r="L75" s="443">
        <v>46044</v>
      </c>
      <c r="M75" s="443">
        <v>46044</v>
      </c>
      <c r="N75" s="201" t="s">
        <v>1219</v>
      </c>
      <c r="O75" s="201" t="s">
        <v>53</v>
      </c>
      <c r="P75" s="1" t="s">
        <v>53</v>
      </c>
    </row>
    <row r="76" spans="1:17" s="104" customFormat="1" ht="15.5" x14ac:dyDescent="0.35">
      <c r="A76" s="105">
        <v>69</v>
      </c>
      <c r="B76" s="228" t="str">
        <v>123/2</v>
      </c>
      <c r="C76" s="228" t="str" cm="1">
        <f t="array" ref="C76">INDEX('Foundation Activity'!C:C, MATCH(1, ('Foundation Activity'!B:B='WIP-FDN'!B76)*1, 0))</f>
        <v>A(00-02)+09</v>
      </c>
      <c r="D76" s="206" t="str">
        <f>IFERROR(
   IF(INDEX('Foundation Activity'!E:E, MATCH(B76, 'Foundation Activity'!B:B, 0))="", "",
      INDEX('Foundation Activity'!E:E, MATCH(B76, 'Foundation Activity'!B:B, 0))
   ),
"")</f>
        <v>SANDY WET</v>
      </c>
      <c r="E76" s="126" t="str">
        <f>IFERROR(
   IF(INDEX('Foundation Activity'!F:F, MATCH(B76, 'Foundation Activity'!B:B, 0))="", "",
      INDEX('Foundation Activity'!F:F, MATCH(B76, 'Foundation Activity'!B:B, 0))
   ),
"")</f>
        <v>CP Construction</v>
      </c>
      <c r="F76" s="126">
        <f>IFERROR(
   IF(INDEX('Foundation Activity'!G:G, MATCH(B76, 'Foundation Activity'!B:B, 0))="", "",
      INDEX('Foundation Activity'!G:G, MATCH(B76, 'Foundation Activity'!B:B, 0))
   ),
"")</f>
        <v>14</v>
      </c>
      <c r="G76" s="342">
        <f>IFERROR(
   IF(INDEX('Foundation Activity'!J:J, MATCH(B76, 'Foundation Activity'!B:B, 0))="", "",
      INDEX('Foundation Activity'!J:J, MATCH(B76, 'Foundation Activity'!B:B, 0))
   ),
"")</f>
        <v>46020</v>
      </c>
      <c r="H76" s="342">
        <f>IFERROR(
   IF(INDEX('Foundation Activity'!AC:AC, MATCH(B76, 'Foundation Activity'!B:B, 0))="", "",
      INDEX('Foundation Activity'!AC:AC, MATCH(B76, 'Foundation Activity'!B:B, 0))
   ),
"")</f>
        <v>46047</v>
      </c>
      <c r="I76" s="126" t="str">
        <f>IFERROR(
   IF(INDEX('Foundation Activity'!H:H, MATCH(B76, 'Foundation Activity'!B:B, 0))="", "",
      INDEX('Foundation Activity'!H:H, MATCH(B76, 'Foundation Activity'!B:B, 0))
   ),
"")</f>
        <v>Virendra Kumar</v>
      </c>
      <c r="J76" s="112" t="str">
        <f>IFERROR(
   IF(INDEX('Foundation Activity'!I:I, MATCH(B76, 'Foundation Activity'!B:B, 0))="", "",
      INDEX('Foundation Activity'!I:I, MATCH(B76, 'Foundation Activity'!B:B, 0))
   ),
"")</f>
        <v>Arjun Varma</v>
      </c>
      <c r="K76" s="128" t="str">
        <f>IFERROR(
   IF(INDEX('Foundation Activity'!AD:AD, MATCH(B76, 'Foundation Activity'!B:B, 0))="", "",
      INDEX('Foundation Activity'!AD:AD, MATCH(B76, 'Foundation Activity'!B:B, 0))
   ),
"")</f>
        <v>Location Completed.</v>
      </c>
      <c r="L76" s="443">
        <v>46046</v>
      </c>
      <c r="M76" s="443">
        <v>46046</v>
      </c>
      <c r="N76" s="201" t="s">
        <v>1187</v>
      </c>
      <c r="O76" s="201" t="s">
        <v>53</v>
      </c>
      <c r="P76" s="1" t="s">
        <v>53</v>
      </c>
    </row>
    <row r="77" spans="1:17" s="104" customFormat="1" ht="15.5" x14ac:dyDescent="0.35">
      <c r="A77" s="105">
        <v>70</v>
      </c>
      <c r="B77" s="228" t="str">
        <v>34/2</v>
      </c>
      <c r="C77" s="228" t="str" cm="1">
        <f t="array" ref="C77">INDEX('Foundation Activity'!C:C, MATCH(1, ('Foundation Activity'!B:B='WIP-FDN'!B77)*1, 0))</f>
        <v>A(00-02)+00_1RC</v>
      </c>
      <c r="D77" s="206" t="str">
        <f>IFERROR(
   IF(INDEX('Foundation Activity'!E:E, MATCH(B77, 'Foundation Activity'!B:B, 0))="", "",
      INDEX('Foundation Activity'!E:E, MATCH(B77, 'Foundation Activity'!B:B, 0))
   ),
"")</f>
        <v>SANDY WET</v>
      </c>
      <c r="E77" s="126" t="str">
        <f>IFERROR(
   IF(INDEX('Foundation Activity'!F:F, MATCH(B77, 'Foundation Activity'!B:B, 0))="", "",
      INDEX('Foundation Activity'!F:F, MATCH(B77, 'Foundation Activity'!B:B, 0))
   ),
"")</f>
        <v>Dinesh Debnath</v>
      </c>
      <c r="F77" s="126">
        <f>IFERROR(
   IF(INDEX('Foundation Activity'!G:G, MATCH(B77, 'Foundation Activity'!B:B, 0))="", "",
      INDEX('Foundation Activity'!G:G, MATCH(B77, 'Foundation Activity'!B:B, 0))
   ),
"")</f>
        <v>12</v>
      </c>
      <c r="G77" s="342">
        <f>IFERROR(
   IF(INDEX('Foundation Activity'!J:J, MATCH(B77, 'Foundation Activity'!B:B, 0))="", "",
      INDEX('Foundation Activity'!J:J, MATCH(B77, 'Foundation Activity'!B:B, 0))
   ),
"")</f>
        <v>46014</v>
      </c>
      <c r="H77" s="342">
        <f>IFERROR(
   IF(INDEX('Foundation Activity'!AC:AC, MATCH(B77, 'Foundation Activity'!B:B, 0))="", "",
      INDEX('Foundation Activity'!AC:AC, MATCH(B77, 'Foundation Activity'!B:B, 0))
   ),
"")</f>
        <v>46049</v>
      </c>
      <c r="I77" s="126" t="str">
        <f>IFERROR(
   IF(INDEX('Foundation Activity'!H:H, MATCH(B77, 'Foundation Activity'!B:B, 0))="", "",
      INDEX('Foundation Activity'!H:H, MATCH(B77, 'Foundation Activity'!B:B, 0))
   ),
"")</f>
        <v>Pabitra Basumatari</v>
      </c>
      <c r="J77" s="112" t="str">
        <f>IFERROR(
   IF(INDEX('Foundation Activity'!I:I, MATCH(B77, 'Foundation Activity'!B:B, 0))="", "",
      INDEX('Foundation Activity'!I:I, MATCH(B77, 'Foundation Activity'!B:B, 0))
   ),
"")</f>
        <v>Vakeel Mahato</v>
      </c>
      <c r="K77" s="128" t="str">
        <f>IFERROR(
   IF(INDEX('Foundation Activity'!AD:AD, MATCH(B77, 'Foundation Activity'!B:B, 0))="", "",
      INDEX('Foundation Activity'!AD:AD, MATCH(B77, 'Foundation Activity'!B:B, 0))
   ),
"")</f>
        <v>Location Completed.</v>
      </c>
      <c r="L77" s="443">
        <v>46032</v>
      </c>
      <c r="M77" s="443">
        <v>46032</v>
      </c>
      <c r="N77" s="201" t="s">
        <v>1208</v>
      </c>
      <c r="O77" s="201" t="s">
        <v>53</v>
      </c>
      <c r="P77" s="1" t="s">
        <v>53</v>
      </c>
      <c r="Q77" s="455" t="s">
        <v>1377</v>
      </c>
    </row>
    <row r="78" spans="1:17" s="104" customFormat="1" ht="29" x14ac:dyDescent="0.35">
      <c r="A78" s="105">
        <v>71</v>
      </c>
      <c r="B78" s="228" t="str">
        <v>129/1</v>
      </c>
      <c r="C78" s="228" t="str" cm="1">
        <f t="array" ref="C78">INDEX('Foundation Activity'!C:C, MATCH(1, ('Foundation Activity'!B:B='WIP-FDN'!B78)*1, 0))</f>
        <v>A(00-02)+00</v>
      </c>
      <c r="D78" s="206" t="str">
        <f>IFERROR(
   IF(INDEX('Foundation Activity'!E:E, MATCH(B78, 'Foundation Activity'!B:B, 0))="", "",
      INDEX('Foundation Activity'!E:E, MATCH(B78, 'Foundation Activity'!B:B, 0))
   ),
"")</f>
        <v>SANDY PS &amp; 3leg Boulder Soiling</v>
      </c>
      <c r="E78" s="126" t="str">
        <f>IFERROR(
   IF(INDEX('Foundation Activity'!F:F, MATCH(B78, 'Foundation Activity'!B:B, 0))="", "",
      INDEX('Foundation Activity'!F:F, MATCH(B78, 'Foundation Activity'!B:B, 0))
   ),
"")</f>
        <v>Vikeey Enterprise</v>
      </c>
      <c r="F78" s="126">
        <f>IFERROR(
   IF(INDEX('Foundation Activity'!G:G, MATCH(B78, 'Foundation Activity'!B:B, 0))="", "",
      INDEX('Foundation Activity'!G:G, MATCH(B78, 'Foundation Activity'!B:B, 0))
   ),
"")</f>
        <v>18</v>
      </c>
      <c r="G78" s="342">
        <f>IFERROR(
   IF(INDEX('Foundation Activity'!J:J, MATCH(B78, 'Foundation Activity'!B:B, 0))="", "",
      INDEX('Foundation Activity'!J:J, MATCH(B78, 'Foundation Activity'!B:B, 0))
   ),
"")</f>
        <v>45945</v>
      </c>
      <c r="H78" s="342">
        <f>IFERROR(
   IF(INDEX('Foundation Activity'!AC:AC, MATCH(B78, 'Foundation Activity'!B:B, 0))="", "",
      INDEX('Foundation Activity'!AC:AC, MATCH(B78, 'Foundation Activity'!B:B, 0))
   ),
"")</f>
        <v>46049</v>
      </c>
      <c r="I78" s="126" t="str">
        <f>IFERROR(
   IF(INDEX('Foundation Activity'!H:H, MATCH(B78, 'Foundation Activity'!B:B, 0))="", "",
      INDEX('Foundation Activity'!H:H, MATCH(B78, 'Foundation Activity'!B:B, 0))
   ),
"")</f>
        <v>Virendra Kumar</v>
      </c>
      <c r="J78" s="112" t="str">
        <f>IFERROR(
   IF(INDEX('Foundation Activity'!I:I, MATCH(B78, 'Foundation Activity'!B:B, 0))="", "",
      INDEX('Foundation Activity'!I:I, MATCH(B78, 'Foundation Activity'!B:B, 0))
   ),
"")</f>
        <v>Asadul Laskar</v>
      </c>
      <c r="K78" s="128" t="str">
        <f>IFERROR(
   IF(INDEX('Foundation Activity'!AD:AD, MATCH(B78, 'Foundation Activity'!B:B, 0))="", "",
      INDEX('Foundation Activity'!AD:AD, MATCH(B78, 'Foundation Activity'!B:B, 0))
   ),
"")</f>
        <v>Location Completed.</v>
      </c>
      <c r="L78" s="443">
        <v>46052</v>
      </c>
      <c r="M78" s="443">
        <v>46052</v>
      </c>
      <c r="N78" s="201" t="s">
        <v>1143</v>
      </c>
      <c r="O78" s="201" t="s">
        <v>53</v>
      </c>
      <c r="P78" s="1" t="s">
        <v>53</v>
      </c>
    </row>
    <row r="79" spans="1:17" s="104" customFormat="1" ht="15.5" x14ac:dyDescent="0.35">
      <c r="A79" s="105">
        <v>72</v>
      </c>
      <c r="B79" s="228" t="str">
        <v>47/1</v>
      </c>
      <c r="C79" s="228" t="str" cm="1">
        <f t="array" ref="C79">INDEX('Foundation Activity'!C:C, MATCH(1, ('Foundation Activity'!B:B='WIP-FDN'!B79)*1, 0))</f>
        <v>A(00-02)+09</v>
      </c>
      <c r="D79" s="206" t="str">
        <f>IFERROR(
   IF(INDEX('Foundation Activity'!E:E, MATCH(B79, 'Foundation Activity'!B:B, 0))="", "",
      INDEX('Foundation Activity'!E:E, MATCH(B79, 'Foundation Activity'!B:B, 0))
   ),
"")</f>
        <v>SANDY WET</v>
      </c>
      <c r="E79" s="126" t="str">
        <f>IFERROR(
   IF(INDEX('Foundation Activity'!F:F, MATCH(B79, 'Foundation Activity'!B:B, 0))="", "",
      INDEX('Foundation Activity'!F:F, MATCH(B79, 'Foundation Activity'!B:B, 0))
   ),
"")</f>
        <v>Subol Roy</v>
      </c>
      <c r="F79" s="126">
        <f>IFERROR(
   IF(INDEX('Foundation Activity'!G:G, MATCH(B79, 'Foundation Activity'!B:B, 0))="", "",
      INDEX('Foundation Activity'!G:G, MATCH(B79, 'Foundation Activity'!B:B, 0))
   ),
"")</f>
        <v>12</v>
      </c>
      <c r="G79" s="342">
        <f>IFERROR(
   IF(INDEX('Foundation Activity'!J:J, MATCH(B79, 'Foundation Activity'!B:B, 0))="", "",
      INDEX('Foundation Activity'!J:J, MATCH(B79, 'Foundation Activity'!B:B, 0))
   ),
"")</f>
        <v>46037</v>
      </c>
      <c r="H79" s="342">
        <f>IFERROR(
   IF(INDEX('Foundation Activity'!AC:AC, MATCH(B79, 'Foundation Activity'!B:B, 0))="", "",
      INDEX('Foundation Activity'!AC:AC, MATCH(B79, 'Foundation Activity'!B:B, 0))
   ),
"")</f>
        <v>46050</v>
      </c>
      <c r="I79" s="126" t="str">
        <f>IFERROR(
   IF(INDEX('Foundation Activity'!H:H, MATCH(B79, 'Foundation Activity'!B:B, 0))="", "",
      INDEX('Foundation Activity'!H:H, MATCH(B79, 'Foundation Activity'!B:B, 0))
   ),
"")</f>
        <v>Pabitra Basumatari</v>
      </c>
      <c r="J79" s="112" t="str">
        <f>IFERROR(
   IF(INDEX('Foundation Activity'!I:I, MATCH(B79, 'Foundation Activity'!B:B, 0))="", "",
      INDEX('Foundation Activity'!I:I, MATCH(B79, 'Foundation Activity'!B:B, 0))
   ),
"")</f>
        <v>Vakeel Mahato</v>
      </c>
      <c r="K79" s="128" t="str">
        <f>IFERROR(
   IF(INDEX('Foundation Activity'!AD:AD, MATCH(B79, 'Foundation Activity'!B:B, 0))="", "",
      INDEX('Foundation Activity'!AD:AD, MATCH(B79, 'Foundation Activity'!B:B, 0))
   ),
"")</f>
        <v>Location Completed.</v>
      </c>
      <c r="L79" s="443">
        <v>46050</v>
      </c>
      <c r="M79" s="443">
        <v>46050</v>
      </c>
      <c r="N79" s="201" t="s">
        <v>1208</v>
      </c>
      <c r="O79" s="201" t="s">
        <v>53</v>
      </c>
      <c r="P79" s="1" t="s">
        <v>53</v>
      </c>
    </row>
    <row r="80" spans="1:17" s="104" customFormat="1" ht="15.5" x14ac:dyDescent="0.35">
      <c r="A80" s="105">
        <v>73</v>
      </c>
      <c r="B80" s="228" t="str">
        <v>79/0</v>
      </c>
      <c r="C80" s="228" t="str" cm="1">
        <f t="array" ref="C80">INDEX('Foundation Activity'!C:C, MATCH(1, ('Foundation Activity'!B:B='WIP-FDN'!B80)*1, 0))</f>
        <v>C(15-22)+03</v>
      </c>
      <c r="D80" s="206" t="str">
        <f>IFERROR(
   IF(INDEX('Foundation Activity'!E:E, MATCH(B80, 'Foundation Activity'!B:B, 0))="", "",
      INDEX('Foundation Activity'!E:E, MATCH(B80, 'Foundation Activity'!B:B, 0))
   ),
"")</f>
        <v>SANDY PS</v>
      </c>
      <c r="E80" s="126" t="str">
        <f>IFERROR(
   IF(INDEX('Foundation Activity'!F:F, MATCH(B80, 'Foundation Activity'!B:B, 0))="", "",
      INDEX('Foundation Activity'!F:F, MATCH(B80, 'Foundation Activity'!B:B, 0))
   ),
"")</f>
        <v>Bipul Debnath</v>
      </c>
      <c r="F80" s="126">
        <f>IFERROR(
   IF(INDEX('Foundation Activity'!G:G, MATCH(B80, 'Foundation Activity'!B:B, 0))="", "",
      INDEX('Foundation Activity'!G:G, MATCH(B80, 'Foundation Activity'!B:B, 0))
   ),
"")</f>
        <v>14</v>
      </c>
      <c r="G80" s="342">
        <f>IFERROR(
   IF(INDEX('Foundation Activity'!J:J, MATCH(B80, 'Foundation Activity'!B:B, 0))="", "",
      INDEX('Foundation Activity'!J:J, MATCH(B80, 'Foundation Activity'!B:B, 0))
   ),
"")</f>
        <v>46037</v>
      </c>
      <c r="H80" s="342">
        <f>IFERROR(
   IF(INDEX('Foundation Activity'!AC:AC, MATCH(B80, 'Foundation Activity'!B:B, 0))="", "",
      INDEX('Foundation Activity'!AC:AC, MATCH(B80, 'Foundation Activity'!B:B, 0))
   ),
"")</f>
        <v>46050</v>
      </c>
      <c r="I80" s="126" t="str">
        <f>IFERROR(
   IF(INDEX('Foundation Activity'!H:H, MATCH(B80, 'Foundation Activity'!B:B, 0))="", "",
      INDEX('Foundation Activity'!H:H, MATCH(B80, 'Foundation Activity'!B:B, 0))
   ),
"")</f>
        <v>Anjan Chakravarty</v>
      </c>
      <c r="J80" s="112" t="str">
        <f>IFERROR(
   IF(INDEX('Foundation Activity'!I:I, MATCH(B80, 'Foundation Activity'!B:B, 0))="", "",
      INDEX('Foundation Activity'!I:I, MATCH(B80, 'Foundation Activity'!B:B, 0))
   ),
"")</f>
        <v>Bhanu Yadav</v>
      </c>
      <c r="K80" s="128" t="str">
        <f>IFERROR(
   IF(INDEX('Foundation Activity'!AD:AD, MATCH(B80, 'Foundation Activity'!B:B, 0))="", "",
      INDEX('Foundation Activity'!AD:AD, MATCH(B80, 'Foundation Activity'!B:B, 0))
   ),
"")</f>
        <v>Location Completed.</v>
      </c>
      <c r="L80" s="443">
        <v>46059</v>
      </c>
      <c r="M80" s="443">
        <v>46059</v>
      </c>
      <c r="N80" s="201" t="s">
        <v>1125</v>
      </c>
      <c r="O80" s="201" t="s">
        <v>53</v>
      </c>
      <c r="P80" s="1" t="s">
        <v>53</v>
      </c>
    </row>
    <row r="81" spans="1:17" s="104" customFormat="1" ht="15.5" x14ac:dyDescent="0.35">
      <c r="A81" s="105">
        <v>74</v>
      </c>
      <c r="B81" s="228" t="str">
        <v>69/1</v>
      </c>
      <c r="C81" s="228" t="str" cm="1">
        <f t="array" ref="C81">INDEX('Foundation Activity'!C:C, MATCH(1, ('Foundation Activity'!B:B='WIP-FDN'!B81)*1, 0))</f>
        <v>A(00-02)+03_1RC</v>
      </c>
      <c r="D81" s="206" t="str">
        <f>IFERROR(
   IF(INDEX('Foundation Activity'!E:E, MATCH(B81, 'Foundation Activity'!B:B, 0))="", "",
      INDEX('Foundation Activity'!E:E, MATCH(B81, 'Foundation Activity'!B:B, 0))
   ),
"")</f>
        <v>Sandy PS</v>
      </c>
      <c r="E81" s="126" t="str">
        <f>IFERROR(
   IF(INDEX('Foundation Activity'!F:F, MATCH(B81, 'Foundation Activity'!B:B, 0))="", "",
      INDEX('Foundation Activity'!F:F, MATCH(B81, 'Foundation Activity'!B:B, 0))
   ),
"")</f>
        <v>Kulen Baro</v>
      </c>
      <c r="F81" s="126">
        <f>IFERROR(
   IF(INDEX('Foundation Activity'!G:G, MATCH(B81, 'Foundation Activity'!B:B, 0))="", "",
      INDEX('Foundation Activity'!G:G, MATCH(B81, 'Foundation Activity'!B:B, 0))
   ),
"")</f>
        <v>12</v>
      </c>
      <c r="G81" s="342">
        <f>IFERROR(
   IF(INDEX('Foundation Activity'!J:J, MATCH(B81, 'Foundation Activity'!B:B, 0))="", "",
      INDEX('Foundation Activity'!J:J, MATCH(B81, 'Foundation Activity'!B:B, 0))
   ),
"")</f>
        <v>46033</v>
      </c>
      <c r="H81" s="342">
        <f>IFERROR(
   IF(INDEX('Foundation Activity'!AC:AC, MATCH(B81, 'Foundation Activity'!B:B, 0))="", "",
      INDEX('Foundation Activity'!AC:AC, MATCH(B81, 'Foundation Activity'!B:B, 0))
   ),
"")</f>
        <v>46051</v>
      </c>
      <c r="I81" s="126" t="str">
        <f>IFERROR(
   IF(INDEX('Foundation Activity'!H:H, MATCH(B81, 'Foundation Activity'!B:B, 0))="", "",
      INDEX('Foundation Activity'!H:H, MATCH(B81, 'Foundation Activity'!B:B, 0))
   ),
"")</f>
        <v>Anjan Chakravarty</v>
      </c>
      <c r="J81" s="112" t="str">
        <f>IFERROR(
   IF(INDEX('Foundation Activity'!I:I, MATCH(B81, 'Foundation Activity'!B:B, 0))="", "",
      INDEX('Foundation Activity'!I:I, MATCH(B81, 'Foundation Activity'!B:B, 0))
   ),
"")</f>
        <v>Lalit Saikia</v>
      </c>
      <c r="K81" s="128" t="str">
        <f>IFERROR(
   IF(INDEX('Foundation Activity'!AD:AD, MATCH(B81, 'Foundation Activity'!B:B, 0))="", "",
      INDEX('Foundation Activity'!AD:AD, MATCH(B81, 'Foundation Activity'!B:B, 0))
   ),
"")</f>
        <v>Location Completed.</v>
      </c>
      <c r="L81" s="443">
        <v>46051</v>
      </c>
      <c r="M81" s="443">
        <v>46051</v>
      </c>
      <c r="N81" s="201" t="s">
        <v>1271</v>
      </c>
      <c r="O81" s="201" t="s">
        <v>53</v>
      </c>
      <c r="P81" s="1" t="s">
        <v>53</v>
      </c>
    </row>
    <row r="82" spans="1:17" s="104" customFormat="1" ht="29" x14ac:dyDescent="0.35">
      <c r="A82" s="105">
        <v>75</v>
      </c>
      <c r="B82" s="228" t="str">
        <v>91/7</v>
      </c>
      <c r="C82" s="228" t="str" cm="1">
        <f t="array" ref="C82">INDEX('Foundation Activity'!C:C, MATCH(1, ('Foundation Activity'!B:B='WIP-FDN'!B82)*1, 0))</f>
        <v>A(00-02)+03</v>
      </c>
      <c r="D82" s="206" t="str">
        <f>IFERROR(
   IF(INDEX('Foundation Activity'!E:E, MATCH(B82, 'Foundation Activity'!B:B, 0))="", "",
      INDEX('Foundation Activity'!E:E, MATCH(B82, 'Foundation Activity'!B:B, 0))
   ),
"")</f>
        <v>SANDY WET &amp; Boulder Soiling</v>
      </c>
      <c r="E82" s="126" t="str">
        <f>IFERROR(
   IF(INDEX('Foundation Activity'!F:F, MATCH(B82, 'Foundation Activity'!B:B, 0))="", "",
      INDEX('Foundation Activity'!F:F, MATCH(B82, 'Foundation Activity'!B:B, 0))
   ),
"")</f>
        <v>Mohar Ali-2</v>
      </c>
      <c r="F82" s="126">
        <f>IFERROR(
   IF(INDEX('Foundation Activity'!G:G, MATCH(B82, 'Foundation Activity'!B:B, 0))="", "",
      INDEX('Foundation Activity'!G:G, MATCH(B82, 'Foundation Activity'!B:B, 0))
   ),
"")</f>
        <v>12</v>
      </c>
      <c r="G82" s="342">
        <f>IFERROR(
   IF(INDEX('Foundation Activity'!J:J, MATCH(B82, 'Foundation Activity'!B:B, 0))="", "",
      INDEX('Foundation Activity'!J:J, MATCH(B82, 'Foundation Activity'!B:B, 0))
   ),
"")</f>
        <v>46022</v>
      </c>
      <c r="H82" s="342">
        <f>IFERROR(
   IF(INDEX('Foundation Activity'!AC:AC, MATCH(B82, 'Foundation Activity'!B:B, 0))="", "",
      INDEX('Foundation Activity'!AC:AC, MATCH(B82, 'Foundation Activity'!B:B, 0))
   ),
"")</f>
        <v>46051</v>
      </c>
      <c r="I82" s="126" t="str">
        <f>IFERROR(
   IF(INDEX('Foundation Activity'!H:H, MATCH(B82, 'Foundation Activity'!B:B, 0))="", "",
      INDEX('Foundation Activity'!H:H, MATCH(B82, 'Foundation Activity'!B:B, 0))
   ),
"")</f>
        <v>Virendra Kumar</v>
      </c>
      <c r="J82" s="112" t="str">
        <f>IFERROR(
   IF(INDEX('Foundation Activity'!I:I, MATCH(B82, 'Foundation Activity'!B:B, 0))="", "",
      INDEX('Foundation Activity'!I:I, MATCH(B82, 'Foundation Activity'!B:B, 0))
   ),
"")</f>
        <v>Debashis Konar</v>
      </c>
      <c r="K82" s="128" t="str">
        <f>IFERROR(
   IF(INDEX('Foundation Activity'!AD:AD, MATCH(B82, 'Foundation Activity'!B:B, 0))="", "",
      INDEX('Foundation Activity'!AD:AD, MATCH(B82, 'Foundation Activity'!B:B, 0))
   ),
"")</f>
        <v>Location Completed.</v>
      </c>
      <c r="L82" s="443">
        <v>46053</v>
      </c>
      <c r="M82" s="443">
        <v>46053</v>
      </c>
      <c r="N82" s="201" t="s">
        <v>1216</v>
      </c>
      <c r="O82" s="201" t="s">
        <v>53</v>
      </c>
      <c r="P82" s="1" t="s">
        <v>53</v>
      </c>
    </row>
    <row r="83" spans="1:17" s="104" customFormat="1" ht="29" x14ac:dyDescent="0.35">
      <c r="A83" s="105">
        <v>76</v>
      </c>
      <c r="B83" s="228" t="str">
        <v>132/1</v>
      </c>
      <c r="C83" s="228" t="str" cm="1">
        <f t="array" ref="C83">INDEX('Foundation Activity'!C:C, MATCH(1, ('Foundation Activity'!B:B='WIP-FDN'!B83)*1, 0))</f>
        <v>A(00-02)+06</v>
      </c>
      <c r="D83" s="206" t="str">
        <f>IFERROR(
   IF(INDEX('Foundation Activity'!E:E, MATCH(B83, 'Foundation Activity'!B:B, 0))="", "",
      INDEX('Foundation Activity'!E:E, MATCH(B83, 'Foundation Activity'!B:B, 0))
   ),
"")</f>
        <v>WET &amp; Boulder Soiling</v>
      </c>
      <c r="E83" s="126" t="str">
        <f>IFERROR(
   IF(INDEX('Foundation Activity'!F:F, MATCH(B83, 'Foundation Activity'!B:B, 0))="", "",
      INDEX('Foundation Activity'!F:F, MATCH(B83, 'Foundation Activity'!B:B, 0))
   ),
"")</f>
        <v>Sanjay Talukdar-2</v>
      </c>
      <c r="F83" s="126">
        <f>IFERROR(
   IF(INDEX('Foundation Activity'!G:G, MATCH(B83, 'Foundation Activity'!B:B, 0))="", "",
      INDEX('Foundation Activity'!G:G, MATCH(B83, 'Foundation Activity'!B:B, 0))
   ),
"")</f>
        <v>13</v>
      </c>
      <c r="G83" s="342">
        <f>IFERROR(
   IF(INDEX('Foundation Activity'!J:J, MATCH(B83, 'Foundation Activity'!B:B, 0))="", "",
      INDEX('Foundation Activity'!J:J, MATCH(B83, 'Foundation Activity'!B:B, 0))
   ),
"")</f>
        <v>46038</v>
      </c>
      <c r="H83" s="342">
        <f>IFERROR(
   IF(INDEX('Foundation Activity'!AC:AC, MATCH(B83, 'Foundation Activity'!B:B, 0))="", "",
      INDEX('Foundation Activity'!AC:AC, MATCH(B83, 'Foundation Activity'!B:B, 0))
   ),
"")</f>
        <v>46051</v>
      </c>
      <c r="I83" s="126" t="str">
        <f>IFERROR(
   IF(INDEX('Foundation Activity'!H:H, MATCH(B83, 'Foundation Activity'!B:B, 0))="", "",
      INDEX('Foundation Activity'!H:H, MATCH(B83, 'Foundation Activity'!B:B, 0))
   ),
"")</f>
        <v>Virendra Kumar</v>
      </c>
      <c r="J83" s="112" t="str">
        <f>IFERROR(
   IF(INDEX('Foundation Activity'!I:I, MATCH(B83, 'Foundation Activity'!B:B, 0))="", "",
      INDEX('Foundation Activity'!I:I, MATCH(B83, 'Foundation Activity'!B:B, 0))
   ),
"")</f>
        <v>Manish Singh</v>
      </c>
      <c r="K83" s="128" t="str">
        <f>IFERROR(
   IF(INDEX('Foundation Activity'!AD:AD, MATCH(B83, 'Foundation Activity'!B:B, 0))="", "",
      INDEX('Foundation Activity'!AD:AD, MATCH(B83, 'Foundation Activity'!B:B, 0))
   ),
"")</f>
        <v>Location Completed.</v>
      </c>
      <c r="L83" s="443">
        <v>46053</v>
      </c>
      <c r="M83" s="443">
        <v>46053</v>
      </c>
      <c r="N83" s="201" t="s">
        <v>1214</v>
      </c>
      <c r="O83" s="201" t="s">
        <v>53</v>
      </c>
      <c r="P83" s="1" t="s">
        <v>53</v>
      </c>
    </row>
    <row r="84" spans="1:17" s="104" customFormat="1" ht="15.5" x14ac:dyDescent="0.35">
      <c r="A84" s="105">
        <v>77</v>
      </c>
      <c r="B84" s="228" t="str">
        <v>96/0</v>
      </c>
      <c r="C84" s="228" t="str" cm="1">
        <f t="array" ref="C84">INDEX('Foundation Activity'!C:C, MATCH(1, ('Foundation Activity'!B:B='WIP-FDN'!B84)*1, 0))</f>
        <v>C(15-22)+03</v>
      </c>
      <c r="D84" s="206" t="str">
        <f>IFERROR(
   IF(INDEX('Foundation Activity'!E:E, MATCH(B84, 'Foundation Activity'!B:B, 0))="", "",
      INDEX('Foundation Activity'!E:E, MATCH(B84, 'Foundation Activity'!B:B, 0))
   ),
"")</f>
        <v>Sandy WET</v>
      </c>
      <c r="E84" s="126" t="str">
        <f>IFERROR(
   IF(INDEX('Foundation Activity'!F:F, MATCH(B84, 'Foundation Activity'!B:B, 0))="", "",
      INDEX('Foundation Activity'!F:F, MATCH(B84, 'Foundation Activity'!B:B, 0))
   ),
"")</f>
        <v>Abu Bakkar Sidhiki</v>
      </c>
      <c r="F84" s="126">
        <f>IFERROR(
   IF(INDEX('Foundation Activity'!G:G, MATCH(B84, 'Foundation Activity'!B:B, 0))="", "",
      INDEX('Foundation Activity'!G:G, MATCH(B84, 'Foundation Activity'!B:B, 0))
   ),
"")</f>
        <v>13</v>
      </c>
      <c r="G84" s="342">
        <f>IFERROR(
   IF(INDEX('Foundation Activity'!J:J, MATCH(B84, 'Foundation Activity'!B:B, 0))="", "",
      INDEX('Foundation Activity'!J:J, MATCH(B84, 'Foundation Activity'!B:B, 0))
   ),
"")</f>
        <v>46039</v>
      </c>
      <c r="H84" s="342">
        <f>IFERROR(
   IF(INDEX('Foundation Activity'!AC:AC, MATCH(B84, 'Foundation Activity'!B:B, 0))="", "",
      INDEX('Foundation Activity'!AC:AC, MATCH(B84, 'Foundation Activity'!B:B, 0))
   ),
"")</f>
        <v>46052</v>
      </c>
      <c r="I84" s="126" t="str">
        <f>IFERROR(
   IF(INDEX('Foundation Activity'!H:H, MATCH(B84, 'Foundation Activity'!B:B, 0))="", "",
      INDEX('Foundation Activity'!H:H, MATCH(B84, 'Foundation Activity'!B:B, 0))
   ),
"")</f>
        <v>Virendra Kumar</v>
      </c>
      <c r="J84" s="112" t="str">
        <f>IFERROR(
   IF(INDEX('Foundation Activity'!I:I, MATCH(B84, 'Foundation Activity'!B:B, 0))="", "",
      INDEX('Foundation Activity'!I:I, MATCH(B84, 'Foundation Activity'!B:B, 0))
   ),
"")</f>
        <v>Asadul Laskar</v>
      </c>
      <c r="K84" s="128" t="str">
        <f>IFERROR(
   IF(INDEX('Foundation Activity'!AD:AD, MATCH(B84, 'Foundation Activity'!B:B, 0))="", "",
      INDEX('Foundation Activity'!AD:AD, MATCH(B84, 'Foundation Activity'!B:B, 0))
   ),
"")</f>
        <v>Location Completed.</v>
      </c>
      <c r="L84" s="443">
        <v>46054</v>
      </c>
      <c r="M84" s="443">
        <v>46054</v>
      </c>
      <c r="N84" s="201" t="s">
        <v>1179</v>
      </c>
      <c r="O84" s="201" t="s">
        <v>53</v>
      </c>
      <c r="P84" s="1" t="s">
        <v>53</v>
      </c>
    </row>
    <row r="85" spans="1:17" s="104" customFormat="1" ht="15.5" x14ac:dyDescent="0.35">
      <c r="A85" s="105">
        <v>78</v>
      </c>
      <c r="B85" s="228" t="str">
        <v>131/0</v>
      </c>
      <c r="C85" s="228" t="str" cm="1">
        <f t="array" ref="C85">INDEX('Foundation Activity'!C:C, MATCH(1, ('Foundation Activity'!B:B='WIP-FDN'!B85)*1, 0))</f>
        <v>D(30-45)+06_1RC</v>
      </c>
      <c r="D85" s="206" t="str">
        <f>IFERROR(
   IF(INDEX('Foundation Activity'!E:E, MATCH(B85, 'Foundation Activity'!B:B, 0))="", "",
      INDEX('Foundation Activity'!E:E, MATCH(B85, 'Foundation Activity'!B:B, 0))
   ),
"")</f>
        <v>SANDY WET</v>
      </c>
      <c r="E85" s="126" t="str">
        <f>IFERROR(
   IF(INDEX('Foundation Activity'!F:F, MATCH(B85, 'Foundation Activity'!B:B, 0))="", "",
      INDEX('Foundation Activity'!F:F, MATCH(B85, 'Foundation Activity'!B:B, 0))
   ),
"")</f>
        <v>East India Construction</v>
      </c>
      <c r="F85" s="126">
        <f>IFERROR(
   IF(INDEX('Foundation Activity'!G:G, MATCH(B85, 'Foundation Activity'!B:B, 0))="", "",
      INDEX('Foundation Activity'!G:G, MATCH(B85, 'Foundation Activity'!B:B, 0))
   ),
"")</f>
        <v>15</v>
      </c>
      <c r="G85" s="342">
        <f>IFERROR(
   IF(INDEX('Foundation Activity'!J:J, MATCH(B85, 'Foundation Activity'!B:B, 0))="", "",
      INDEX('Foundation Activity'!J:J, MATCH(B85, 'Foundation Activity'!B:B, 0))
   ),
"")</f>
        <v>46019</v>
      </c>
      <c r="H85" s="342">
        <f>IFERROR(
   IF(INDEX('Foundation Activity'!AC:AC, MATCH(B85, 'Foundation Activity'!B:B, 0))="", "",
      INDEX('Foundation Activity'!AC:AC, MATCH(B85, 'Foundation Activity'!B:B, 0))
   ),
"")</f>
        <v>46053</v>
      </c>
      <c r="I85" s="126" t="str">
        <f>IFERROR(
   IF(INDEX('Foundation Activity'!H:H, MATCH(B85, 'Foundation Activity'!B:B, 0))="", "",
      INDEX('Foundation Activity'!H:H, MATCH(B85, 'Foundation Activity'!B:B, 0))
   ),
"")</f>
        <v>Virendra Kumar</v>
      </c>
      <c r="J85" s="112" t="str">
        <f>IFERROR(
   IF(INDEX('Foundation Activity'!I:I, MATCH(B85, 'Foundation Activity'!B:B, 0))="", "",
      INDEX('Foundation Activity'!I:I, MATCH(B85, 'Foundation Activity'!B:B, 0))
   ),
"")</f>
        <v>Najimul</v>
      </c>
      <c r="K85" s="128" t="str">
        <f>IFERROR(
   IF(INDEX('Foundation Activity'!AD:AD, MATCH(B85, 'Foundation Activity'!B:B, 0))="", "",
      INDEX('Foundation Activity'!AD:AD, MATCH(B85, 'Foundation Activity'!B:B, 0))
   ),
"")</f>
        <v>Location Completed.</v>
      </c>
      <c r="L85" s="443">
        <v>46053</v>
      </c>
      <c r="M85" s="443">
        <v>46053</v>
      </c>
      <c r="N85" s="201" t="s">
        <v>1269</v>
      </c>
      <c r="O85" s="201" t="s">
        <v>53</v>
      </c>
      <c r="P85" s="1" t="s">
        <v>53</v>
      </c>
    </row>
    <row r="86" spans="1:17" s="104" customFormat="1" ht="15.5" x14ac:dyDescent="0.35">
      <c r="A86" s="105">
        <v>79</v>
      </c>
      <c r="B86" s="228" t="str">
        <v>75/2</v>
      </c>
      <c r="C86" s="228" t="str" cm="1">
        <f t="array" ref="C86">INDEX('Foundation Activity'!C:C, MATCH(1, ('Foundation Activity'!B:B='WIP-FDN'!B86)*1, 0))</f>
        <v>A(00-02)+03</v>
      </c>
      <c r="D86" s="206" t="str">
        <f>IFERROR(
   IF(INDEX('Foundation Activity'!E:E, MATCH(B86, 'Foundation Activity'!B:B, 0))="", "",
      INDEX('Foundation Activity'!E:E, MATCH(B86, 'Foundation Activity'!B:B, 0))
   ),
"")</f>
        <v>SANDY WET</v>
      </c>
      <c r="E86" s="126" t="str">
        <f>IFERROR(
   IF(INDEX('Foundation Activity'!F:F, MATCH(B86, 'Foundation Activity'!B:B, 0))="", "",
      INDEX('Foundation Activity'!F:F, MATCH(B86, 'Foundation Activity'!B:B, 0))
   ),
"")</f>
        <v>MS POWER-1</v>
      </c>
      <c r="F86" s="126">
        <f>IFERROR(
   IF(INDEX('Foundation Activity'!G:G, MATCH(B86, 'Foundation Activity'!B:B, 0))="", "",
      INDEX('Foundation Activity'!G:G, MATCH(B86, 'Foundation Activity'!B:B, 0))
   ),
"")</f>
        <v>14</v>
      </c>
      <c r="G86" s="342">
        <f>IFERROR(
   IF(INDEX('Foundation Activity'!J:J, MATCH(B86, 'Foundation Activity'!B:B, 0))="", "",
      INDEX('Foundation Activity'!J:J, MATCH(B86, 'Foundation Activity'!B:B, 0))
   ),
"")</f>
        <v>46041</v>
      </c>
      <c r="H86" s="342">
        <f>IFERROR(
   IF(INDEX('Foundation Activity'!AC:AC, MATCH(B86, 'Foundation Activity'!B:B, 0))="", "",
      INDEX('Foundation Activity'!AC:AC, MATCH(B86, 'Foundation Activity'!B:B, 0))
   ),
"")</f>
        <v>46053</v>
      </c>
      <c r="I86" s="126" t="str">
        <f>IFERROR(
   IF(INDEX('Foundation Activity'!H:H, MATCH(B86, 'Foundation Activity'!B:B, 0))="", "",
      INDEX('Foundation Activity'!H:H, MATCH(B86, 'Foundation Activity'!B:B, 0))
   ),
"")</f>
        <v>Anjan Chakravarty</v>
      </c>
      <c r="J86" s="112" t="str">
        <f>IFERROR(
   IF(INDEX('Foundation Activity'!I:I, MATCH(B86, 'Foundation Activity'!B:B, 0))="", "",
      INDEX('Foundation Activity'!I:I, MATCH(B86, 'Foundation Activity'!B:B, 0))
   ),
"")</f>
        <v>Subrata Panigrahi</v>
      </c>
      <c r="K86" s="128" t="str">
        <f>IFERROR(
   IF(INDEX('Foundation Activity'!AD:AD, MATCH(B86, 'Foundation Activity'!B:B, 0))="", "",
      INDEX('Foundation Activity'!AD:AD, MATCH(B86, 'Foundation Activity'!B:B, 0))
   ),
"")</f>
        <v>Location Completed.</v>
      </c>
      <c r="L86" s="443">
        <v>46054</v>
      </c>
      <c r="M86" s="443">
        <v>46054</v>
      </c>
      <c r="N86" s="201" t="s">
        <v>1221</v>
      </c>
      <c r="O86" s="201" t="s">
        <v>53</v>
      </c>
      <c r="P86" s="1" t="s">
        <v>53</v>
      </c>
    </row>
    <row r="87" spans="1:17" s="104" customFormat="1" ht="29" x14ac:dyDescent="0.35">
      <c r="A87" s="105">
        <v>80</v>
      </c>
      <c r="B87" s="228" t="str">
        <v>128/0</v>
      </c>
      <c r="C87" s="228" t="str" cm="1">
        <f t="array" ref="C87">INDEX('Foundation Activity'!C:C, MATCH(1, ('Foundation Activity'!B:B='WIP-FDN'!B87)*1, 0))</f>
        <v>D(30-45)+00</v>
      </c>
      <c r="D87" s="206" t="str">
        <f>IFERROR(
   IF(INDEX('Foundation Activity'!E:E, MATCH(B87, 'Foundation Activity'!B:B, 0))="", "",
      INDEX('Foundation Activity'!E:E, MATCH(B87, 'Foundation Activity'!B:B, 0))
   ),
"")</f>
        <v>SANDY PS &amp; 3leg Boulder Soiling</v>
      </c>
      <c r="E87" s="126" t="str">
        <f>IFERROR(
   IF(INDEX('Foundation Activity'!F:F, MATCH(B87, 'Foundation Activity'!B:B, 0))="", "",
      INDEX('Foundation Activity'!F:F, MATCH(B87, 'Foundation Activity'!B:B, 0))
   ),
"")</f>
        <v>Mohar Ali-3</v>
      </c>
      <c r="F87" s="126">
        <f>IFERROR(
   IF(INDEX('Foundation Activity'!G:G, MATCH(B87, 'Foundation Activity'!B:B, 0))="", "",
      INDEX('Foundation Activity'!G:G, MATCH(B87, 'Foundation Activity'!B:B, 0))
   ),
"")</f>
        <v>15</v>
      </c>
      <c r="G87" s="342">
        <f>IFERROR(
   IF(INDEX('Foundation Activity'!J:J, MATCH(B87, 'Foundation Activity'!B:B, 0))="", "",
      INDEX('Foundation Activity'!J:J, MATCH(B87, 'Foundation Activity'!B:B, 0))
   ),
"")</f>
        <v>46031</v>
      </c>
      <c r="H87" s="342">
        <f>IFERROR(
   IF(INDEX('Foundation Activity'!AC:AC, MATCH(B87, 'Foundation Activity'!B:B, 0))="", "",
      INDEX('Foundation Activity'!AC:AC, MATCH(B87, 'Foundation Activity'!B:B, 0))
   ),
"")</f>
        <v>46053</v>
      </c>
      <c r="I87" s="126" t="str">
        <f>IFERROR(
   IF(INDEX('Foundation Activity'!H:H, MATCH(B87, 'Foundation Activity'!B:B, 0))="", "",
      INDEX('Foundation Activity'!H:H, MATCH(B87, 'Foundation Activity'!B:B, 0))
   ),
"")</f>
        <v>Virendra Kumar</v>
      </c>
      <c r="J87" s="112" t="str">
        <f>IFERROR(
   IF(INDEX('Foundation Activity'!I:I, MATCH(B87, 'Foundation Activity'!B:B, 0))="", "",
      INDEX('Foundation Activity'!I:I, MATCH(B87, 'Foundation Activity'!B:B, 0))
   ),
"")</f>
        <v>Debashis Konar</v>
      </c>
      <c r="K87" s="128" t="str">
        <f>IFERROR(
   IF(INDEX('Foundation Activity'!AD:AD, MATCH(B87, 'Foundation Activity'!B:B, 0))="", "",
      INDEX('Foundation Activity'!AD:AD, MATCH(B87, 'Foundation Activity'!B:B, 0))
   ),
"")</f>
        <v>Location Completed.</v>
      </c>
      <c r="L87" s="443">
        <v>46055</v>
      </c>
      <c r="M87" s="443">
        <v>46055</v>
      </c>
      <c r="N87" s="201" t="s">
        <v>1217</v>
      </c>
      <c r="O87" s="201" t="s">
        <v>53</v>
      </c>
      <c r="P87" s="1" t="s">
        <v>53</v>
      </c>
    </row>
    <row r="88" spans="1:17" s="104" customFormat="1" ht="15.5" x14ac:dyDescent="0.35">
      <c r="A88" s="105">
        <v>81</v>
      </c>
      <c r="B88" s="228" t="str">
        <v>91/4</v>
      </c>
      <c r="C88" s="228" t="str" cm="1">
        <f t="array" ref="C88">INDEX('Foundation Activity'!C:C, MATCH(1, ('Foundation Activity'!B:B='WIP-FDN'!B88)*1, 0))</f>
        <v>A(00-02)+06</v>
      </c>
      <c r="D88" s="206" t="str">
        <f>IFERROR(
   IF(INDEX('Foundation Activity'!E:E, MATCH(B88, 'Foundation Activity'!B:B, 0))="", "",
      INDEX('Foundation Activity'!E:E, MATCH(B88, 'Foundation Activity'!B:B, 0))
   ),
"")</f>
        <v>Sandy WET</v>
      </c>
      <c r="E88" s="126" t="str">
        <f>IFERROR(
   IF(INDEX('Foundation Activity'!F:F, MATCH(B88, 'Foundation Activity'!B:B, 0))="", "",
      INDEX('Foundation Activity'!F:F, MATCH(B88, 'Foundation Activity'!B:B, 0))
   ),
"")</f>
        <v>Mohar Ali-1</v>
      </c>
      <c r="F88" s="126">
        <f>IFERROR(
   IF(INDEX('Foundation Activity'!G:G, MATCH(B88, 'Foundation Activity'!B:B, 0))="", "",
      INDEX('Foundation Activity'!G:G, MATCH(B88, 'Foundation Activity'!B:B, 0))
   ),
"")</f>
        <v>15</v>
      </c>
      <c r="G88" s="342">
        <f>IFERROR(
   IF(INDEX('Foundation Activity'!J:J, MATCH(B88, 'Foundation Activity'!B:B, 0))="", "",
      INDEX('Foundation Activity'!J:J, MATCH(B88, 'Foundation Activity'!B:B, 0))
   ),
"")</f>
        <v>46039</v>
      </c>
      <c r="H88" s="342">
        <f>IFERROR(
   IF(INDEX('Foundation Activity'!AC:AC, MATCH(B88, 'Foundation Activity'!B:B, 0))="", "",
      INDEX('Foundation Activity'!AC:AC, MATCH(B88, 'Foundation Activity'!B:B, 0))
   ),
"")</f>
        <v>46053</v>
      </c>
      <c r="I88" s="126" t="str">
        <f>IFERROR(
   IF(INDEX('Foundation Activity'!H:H, MATCH(B88, 'Foundation Activity'!B:B, 0))="", "",
      INDEX('Foundation Activity'!H:H, MATCH(B88, 'Foundation Activity'!B:B, 0))
   ),
"")</f>
        <v>Virendra Kumar</v>
      </c>
      <c r="J88" s="112" t="str">
        <f>IFERROR(
   IF(INDEX('Foundation Activity'!I:I, MATCH(B88, 'Foundation Activity'!B:B, 0))="", "",
      INDEX('Foundation Activity'!I:I, MATCH(B88, 'Foundation Activity'!B:B, 0))
   ),
"")</f>
        <v>Debashis Konar</v>
      </c>
      <c r="K88" s="128" t="str">
        <f>IFERROR(
   IF(INDEX('Foundation Activity'!AD:AD, MATCH(B88, 'Foundation Activity'!B:B, 0))="", "",
      INDEX('Foundation Activity'!AD:AD, MATCH(B88, 'Foundation Activity'!B:B, 0))
   ),
"")</f>
        <v>Location Completed.</v>
      </c>
      <c r="L88" s="443">
        <v>46060</v>
      </c>
      <c r="M88" s="443">
        <v>46060</v>
      </c>
      <c r="N88" s="201" t="s">
        <v>1141</v>
      </c>
      <c r="O88" s="201" t="s">
        <v>53</v>
      </c>
      <c r="P88" s="1" t="s">
        <v>53</v>
      </c>
    </row>
    <row r="89" spans="1:17" s="104" customFormat="1" ht="15.5" x14ac:dyDescent="0.35">
      <c r="A89" s="5">
        <v>82</v>
      </c>
      <c r="B89" s="228" t="str">
        <v>76/1</v>
      </c>
      <c r="C89" s="228" t="str" cm="1">
        <f t="array" ref="C89">INDEX('Foundation Activity'!C:C, MATCH(1, ('Foundation Activity'!B:B='WIP-FDN'!B89)*1, 0))</f>
        <v>A(00-02)+03</v>
      </c>
      <c r="D89" s="206" t="str">
        <f>IFERROR(
   IF(INDEX('Foundation Activity'!E:E, MATCH(B89, 'Foundation Activity'!B:B, 0))="", "",
      INDEX('Foundation Activity'!E:E, MATCH(B89, 'Foundation Activity'!B:B, 0))
   ),
"")</f>
        <v>SANDY WET</v>
      </c>
      <c r="E89" s="126" t="str">
        <f>IFERROR(
   IF(INDEX('Foundation Activity'!F:F, MATCH(B89, 'Foundation Activity'!B:B, 0))="", "",
      INDEX('Foundation Activity'!F:F, MATCH(B89, 'Foundation Activity'!B:B, 0))
   ),
"")</f>
        <v>Malboan Boro</v>
      </c>
      <c r="F89" s="126">
        <f>IFERROR(
   IF(INDEX('Foundation Activity'!G:G, MATCH(B89, 'Foundation Activity'!B:B, 0))="", "",
      INDEX('Foundation Activity'!G:G, MATCH(B89, 'Foundation Activity'!B:B, 0))
   ),
"")</f>
        <v>13</v>
      </c>
      <c r="G89" s="342">
        <f>IFERROR(
   IF(INDEX('Foundation Activity'!J:J, MATCH(B89, 'Foundation Activity'!B:B, 0))="", "",
      INDEX('Foundation Activity'!J:J, MATCH(B89, 'Foundation Activity'!B:B, 0))
   ),
"")</f>
        <v>46040</v>
      </c>
      <c r="H89" s="342">
        <f>IFERROR(
   IF(INDEX('Foundation Activity'!AC:AC, MATCH(B89, 'Foundation Activity'!B:B, 0))="", "",
      INDEX('Foundation Activity'!AC:AC, MATCH(B89, 'Foundation Activity'!B:B, 0))
   ),
"")</f>
        <v>46058</v>
      </c>
      <c r="I89" s="126" t="str">
        <f>IFERROR(
   IF(INDEX('Foundation Activity'!H:H, MATCH(B89, 'Foundation Activity'!B:B, 0))="", "",
      INDEX('Foundation Activity'!H:H, MATCH(B89, 'Foundation Activity'!B:B, 0))
   ),
"")</f>
        <v>Anjan Chakravarty</v>
      </c>
      <c r="J89" s="112" t="str">
        <f>IFERROR(
   IF(INDEX('Foundation Activity'!I:I, MATCH(B89, 'Foundation Activity'!B:B, 0))="", "",
      INDEX('Foundation Activity'!I:I, MATCH(B89, 'Foundation Activity'!B:B, 0))
   ),
"")</f>
        <v>Subrata Panigrahi</v>
      </c>
      <c r="K89" s="128" t="str">
        <f>IFERROR(
   IF(INDEX('Foundation Activity'!AD:AD, MATCH(B89, 'Foundation Activity'!B:B, 0))="", "",
      INDEX('Foundation Activity'!AD:AD, MATCH(B89, 'Foundation Activity'!B:B, 0))
   ),
"")</f>
        <v>Location Completed.</v>
      </c>
      <c r="L89" s="443">
        <v>46059</v>
      </c>
      <c r="M89" s="443">
        <v>46059</v>
      </c>
      <c r="N89" s="201" t="s">
        <v>1224</v>
      </c>
      <c r="O89" s="201" t="s">
        <v>53</v>
      </c>
      <c r="P89" s="201" t="s">
        <v>53</v>
      </c>
    </row>
    <row r="90" spans="1:17" s="104" customFormat="1" ht="15.5" x14ac:dyDescent="0.35">
      <c r="A90" s="5">
        <v>83</v>
      </c>
      <c r="B90" s="228" t="str">
        <v>73/6</v>
      </c>
      <c r="C90" s="228" t="str" cm="1">
        <f t="array" ref="C90">INDEX('Foundation Activity'!C:C, MATCH(1, ('Foundation Activity'!B:B='WIP-FDN'!B90)*1, 0))</f>
        <v>A(00-02)+00</v>
      </c>
      <c r="D90" s="206" t="str">
        <f>IFERROR(
   IF(INDEX('Foundation Activity'!E:E, MATCH(B90, 'Foundation Activity'!B:B, 0))="", "",
      INDEX('Foundation Activity'!E:E, MATCH(B90, 'Foundation Activity'!B:B, 0))
   ),
"")</f>
        <v>SANDY WET</v>
      </c>
      <c r="E90" s="126" t="str">
        <f>IFERROR(
   IF(INDEX('Foundation Activity'!F:F, MATCH(B90, 'Foundation Activity'!B:B, 0))="", "",
      INDEX('Foundation Activity'!F:F, MATCH(B90, 'Foundation Activity'!B:B, 0))
   ),
"")</f>
        <v>MS POWER-2</v>
      </c>
      <c r="F90" s="126">
        <f>IFERROR(
   IF(INDEX('Foundation Activity'!G:G, MATCH(B90, 'Foundation Activity'!B:B, 0))="", "",
      INDEX('Foundation Activity'!G:G, MATCH(B90, 'Foundation Activity'!B:B, 0))
   ),
"")</f>
        <v>15</v>
      </c>
      <c r="G90" s="342">
        <f>IFERROR(
   IF(INDEX('Foundation Activity'!J:J, MATCH(B90, 'Foundation Activity'!B:B, 0))="", "",
      INDEX('Foundation Activity'!J:J, MATCH(B90, 'Foundation Activity'!B:B, 0))
   ),
"")</f>
        <v>46041</v>
      </c>
      <c r="H90" s="342">
        <f>IFERROR(
   IF(INDEX('Foundation Activity'!AC:AC, MATCH(B90, 'Foundation Activity'!B:B, 0))="", "",
      INDEX('Foundation Activity'!AC:AC, MATCH(B90, 'Foundation Activity'!B:B, 0))
   ),
"")</f>
        <v>46058</v>
      </c>
      <c r="I90" s="126" t="str">
        <f>IFERROR(
   IF(INDEX('Foundation Activity'!H:H, MATCH(B90, 'Foundation Activity'!B:B, 0))="", "",
      INDEX('Foundation Activity'!H:H, MATCH(B90, 'Foundation Activity'!B:B, 0))
   ),
"")</f>
        <v>Anjan Chakravarty</v>
      </c>
      <c r="J90" s="112" t="str">
        <f>IFERROR(
   IF(INDEX('Foundation Activity'!I:I, MATCH(B90, 'Foundation Activity'!B:B, 0))="", "",
      INDEX('Foundation Activity'!I:I, MATCH(B90, 'Foundation Activity'!B:B, 0))
   ),
"")</f>
        <v>Kundan</v>
      </c>
      <c r="K90" s="128" t="str">
        <f>IFERROR(
   IF(INDEX('Foundation Activity'!AD:AD, MATCH(B90, 'Foundation Activity'!B:B, 0))="", "",
      INDEX('Foundation Activity'!AD:AD, MATCH(B90, 'Foundation Activity'!B:B, 0))
   ),
"")</f>
        <v>Location Completed.</v>
      </c>
      <c r="L90" s="443">
        <v>46058</v>
      </c>
      <c r="M90" s="443">
        <v>46058</v>
      </c>
      <c r="N90" s="201" t="s">
        <v>1222</v>
      </c>
      <c r="O90" s="201" t="s">
        <v>53</v>
      </c>
      <c r="P90" s="201" t="s">
        <v>53</v>
      </c>
      <c r="Q90" s="455" t="s">
        <v>1377</v>
      </c>
    </row>
    <row r="91" spans="1:17" s="104" customFormat="1" ht="15.5" x14ac:dyDescent="0.35">
      <c r="A91" s="5">
        <v>84</v>
      </c>
      <c r="B91" s="553" t="str">
        <v>59/1</v>
      </c>
      <c r="C91" s="228" t="str" cm="1">
        <f t="array" ref="C91">INDEX('Foundation Activity'!C:C, MATCH(1, ('Foundation Activity'!B:B='WIP-FDN'!B91)*1, 0))</f>
        <v>A(00-02)+03</v>
      </c>
      <c r="D91" s="206" t="str">
        <f>IFERROR(
   IF(INDEX('Foundation Activity'!E:E, MATCH(B91, 'Foundation Activity'!B:B, 0))="", "",
      INDEX('Foundation Activity'!E:E, MATCH(B91, 'Foundation Activity'!B:B, 0))
   ),
"")</f>
        <v>SANDY FS</v>
      </c>
      <c r="E91" s="126" t="str">
        <f>IFERROR(
   IF(INDEX('Foundation Activity'!F:F, MATCH(B91, 'Foundation Activity'!B:B, 0))="", "",
      INDEX('Foundation Activity'!F:F, MATCH(B91, 'Foundation Activity'!B:B, 0))
   ),
"")</f>
        <v>Bitu Dey</v>
      </c>
      <c r="F91" s="126">
        <f>IFERROR(
   IF(INDEX('Foundation Activity'!G:G, MATCH(B91, 'Foundation Activity'!B:B, 0))="", "",
      INDEX('Foundation Activity'!G:G, MATCH(B91, 'Foundation Activity'!B:B, 0))
   ),
"")</f>
        <v>13</v>
      </c>
      <c r="G91" s="342">
        <f>IFERROR(
   IF(INDEX('Foundation Activity'!J:J, MATCH(B91, 'Foundation Activity'!B:B, 0))="", "",
      INDEX('Foundation Activity'!J:J, MATCH(B91, 'Foundation Activity'!B:B, 0))
   ),
"")</f>
        <v>46032</v>
      </c>
      <c r="H91" s="342">
        <f>IFERROR(
   IF(INDEX('Foundation Activity'!AC:AC, MATCH(B91, 'Foundation Activity'!B:B, 0))="", "",
      INDEX('Foundation Activity'!AC:AC, MATCH(B91, 'Foundation Activity'!B:B, 0))
   ),
"")</f>
        <v>46058</v>
      </c>
      <c r="I91" s="126" t="str">
        <f>IFERROR(
   IF(INDEX('Foundation Activity'!H:H, MATCH(B91, 'Foundation Activity'!B:B, 0))="", "",
      INDEX('Foundation Activity'!H:H, MATCH(B91, 'Foundation Activity'!B:B, 0))
   ),
"")</f>
        <v>Anjan Chakravarty</v>
      </c>
      <c r="J91" s="112" t="str">
        <f>IFERROR(
   IF(INDEX('Foundation Activity'!I:I, MATCH(B91, 'Foundation Activity'!B:B, 0))="", "",
      INDEX('Foundation Activity'!I:I, MATCH(B91, 'Foundation Activity'!B:B, 0))
   ),
"")</f>
        <v>Dulan</v>
      </c>
      <c r="K91" s="128" t="str">
        <f>IFERROR(
   IF(INDEX('Foundation Activity'!AD:AD, MATCH(B91, 'Foundation Activity'!B:B, 0))="", "",
      INDEX('Foundation Activity'!AD:AD, MATCH(B91, 'Foundation Activity'!B:B, 0))
   ),
"")</f>
        <v>Location Completed.</v>
      </c>
      <c r="L91" s="443">
        <v>46059</v>
      </c>
      <c r="M91" s="443">
        <v>46059</v>
      </c>
      <c r="N91" s="201" t="s">
        <v>1273</v>
      </c>
      <c r="O91" s="201" t="s">
        <v>53</v>
      </c>
      <c r="P91" s="201" t="s">
        <v>53</v>
      </c>
    </row>
    <row r="92" spans="1:17" s="104" customFormat="1" ht="15.5" x14ac:dyDescent="0.35">
      <c r="A92" s="5">
        <v>85</v>
      </c>
      <c r="B92" s="228" t="str">
        <v>96/1</v>
      </c>
      <c r="C92" s="228" t="str" cm="1">
        <f t="array" ref="C92">INDEX('Foundation Activity'!C:C, MATCH(1, ('Foundation Activity'!B:B='WIP-FDN'!B92)*1, 0))</f>
        <v>A(00-02)+09</v>
      </c>
      <c r="D92" s="206" t="str">
        <f>IFERROR(
   IF(INDEX('Foundation Activity'!E:E, MATCH(B92, 'Foundation Activity'!B:B, 0))="", "",
      INDEX('Foundation Activity'!E:E, MATCH(B92, 'Foundation Activity'!B:B, 0))
   ),
"")</f>
        <v>SANDY WET</v>
      </c>
      <c r="E92" s="126" t="str">
        <f>IFERROR(
   IF(INDEX('Foundation Activity'!F:F, MATCH(B92, 'Foundation Activity'!B:B, 0))="", "",
      INDEX('Foundation Activity'!F:F, MATCH(B92, 'Foundation Activity'!B:B, 0))
   ),
"")</f>
        <v>RS Construction</v>
      </c>
      <c r="F92" s="126">
        <f>IFERROR(
   IF(INDEX('Foundation Activity'!G:G, MATCH(B92, 'Foundation Activity'!B:B, 0))="", "",
      INDEX('Foundation Activity'!G:G, MATCH(B92, 'Foundation Activity'!B:B, 0))
   ),
"")</f>
        <v>12</v>
      </c>
      <c r="G92" s="342">
        <f>IFERROR(
   IF(INDEX('Foundation Activity'!J:J, MATCH(B92, 'Foundation Activity'!B:B, 0))="", "",
      INDEX('Foundation Activity'!J:J, MATCH(B92, 'Foundation Activity'!B:B, 0))
   ),
"")</f>
        <v>46049</v>
      </c>
      <c r="H92" s="342">
        <f>IFERROR(
   IF(INDEX('Foundation Activity'!AC:AC, MATCH(B92, 'Foundation Activity'!B:B, 0))="", "",
      INDEX('Foundation Activity'!AC:AC, MATCH(B92, 'Foundation Activity'!B:B, 0))
   ),
"")</f>
        <v>46058</v>
      </c>
      <c r="I92" s="126" t="str">
        <f>IFERROR(
   IF(INDEX('Foundation Activity'!H:H, MATCH(B92, 'Foundation Activity'!B:B, 0))="", "",
      INDEX('Foundation Activity'!H:H, MATCH(B92, 'Foundation Activity'!B:B, 0))
   ),
"")</f>
        <v>Virendra Kumar</v>
      </c>
      <c r="J92" s="112" t="str">
        <f>IFERROR(
   IF(INDEX('Foundation Activity'!I:I, MATCH(B92, 'Foundation Activity'!B:B, 0))="", "",
      INDEX('Foundation Activity'!I:I, MATCH(B92, 'Foundation Activity'!B:B, 0))
   ),
"")</f>
        <v>Manish Singh</v>
      </c>
      <c r="K92" s="128" t="str">
        <f>IFERROR(
   IF(INDEX('Foundation Activity'!AD:AD, MATCH(B92, 'Foundation Activity'!B:B, 0))="", "",
      INDEX('Foundation Activity'!AD:AD, MATCH(B92, 'Foundation Activity'!B:B, 0))
   ),
"")</f>
        <v>Location Completed.</v>
      </c>
      <c r="L92" s="443">
        <v>46057</v>
      </c>
      <c r="M92" s="443">
        <v>46057</v>
      </c>
      <c r="N92" s="201" t="s">
        <v>1272</v>
      </c>
      <c r="O92" s="201" t="s">
        <v>53</v>
      </c>
      <c r="P92" s="201" t="s">
        <v>53</v>
      </c>
    </row>
    <row r="93" spans="1:17" s="104" customFormat="1" ht="29" x14ac:dyDescent="0.35">
      <c r="A93" s="5">
        <v>86</v>
      </c>
      <c r="B93" s="228" t="str">
        <v>81/0</v>
      </c>
      <c r="C93" s="228" t="str" cm="1">
        <f t="array" ref="C93">INDEX('Foundation Activity'!C:C, MATCH(1, ('Foundation Activity'!B:B='WIP-FDN'!B93)*1, 0))</f>
        <v>C(15-30)+09_1RC</v>
      </c>
      <c r="D93" s="206" t="str">
        <f>IFERROR(
   IF(INDEX('Foundation Activity'!E:E, MATCH(B93, 'Foundation Activity'!B:B, 0))="", "",
      INDEX('Foundation Activity'!E:E, MATCH(B93, 'Foundation Activity'!B:B, 0))
   ),
"")</f>
        <v>SANDY PS &amp; Boulder Soiling</v>
      </c>
      <c r="E93" s="126" t="str">
        <f>IFERROR(
   IF(INDEX('Foundation Activity'!F:F, MATCH(B93, 'Foundation Activity'!B:B, 0))="", "",
      INDEX('Foundation Activity'!F:F, MATCH(B93, 'Foundation Activity'!B:B, 0))
   ),
"")</f>
        <v>Ratul Ali-1</v>
      </c>
      <c r="F93" s="126">
        <f>IFERROR(
   IF(INDEX('Foundation Activity'!G:G, MATCH(B93, 'Foundation Activity'!B:B, 0))="", "",
      INDEX('Foundation Activity'!G:G, MATCH(B93, 'Foundation Activity'!B:B, 0))
   ),
"")</f>
        <v>16</v>
      </c>
      <c r="G93" s="342">
        <f>IFERROR(
   IF(INDEX('Foundation Activity'!J:J, MATCH(B93, 'Foundation Activity'!B:B, 0))="", "",
      INDEX('Foundation Activity'!J:J, MATCH(B93, 'Foundation Activity'!B:B, 0))
   ),
"")</f>
        <v>46033</v>
      </c>
      <c r="H93" s="342">
        <f>IFERROR(
   IF(INDEX('Foundation Activity'!AC:AC, MATCH(B93, 'Foundation Activity'!B:B, 0))="", "",
      INDEX('Foundation Activity'!AC:AC, MATCH(B93, 'Foundation Activity'!B:B, 0))
   ),
"")</f>
        <v>46058</v>
      </c>
      <c r="I93" s="126" t="str">
        <f>IFERROR(
   IF(INDEX('Foundation Activity'!H:H, MATCH(B93, 'Foundation Activity'!B:B, 0))="", "",
      INDEX('Foundation Activity'!H:H, MATCH(B93, 'Foundation Activity'!B:B, 0))
   ),
"")</f>
        <v>Anjan Chakravarty</v>
      </c>
      <c r="J93" s="112" t="str">
        <f>IFERROR(
   IF(INDEX('Foundation Activity'!I:I, MATCH(B93, 'Foundation Activity'!B:B, 0))="", "",
      INDEX('Foundation Activity'!I:I, MATCH(B93, 'Foundation Activity'!B:B, 0))
   ),
"")</f>
        <v>Lalit Saikia</v>
      </c>
      <c r="K93" s="128" t="str">
        <f>IFERROR(
   IF(INDEX('Foundation Activity'!AD:AD, MATCH(B93, 'Foundation Activity'!B:B, 0))="", "",
      INDEX('Foundation Activity'!AD:AD, MATCH(B93, 'Foundation Activity'!B:B, 0))
   ),
"")</f>
        <v>Location Completed.</v>
      </c>
      <c r="L93" s="443">
        <v>46077</v>
      </c>
      <c r="M93" s="443">
        <v>46077</v>
      </c>
      <c r="N93" s="201" t="s">
        <v>1220</v>
      </c>
      <c r="O93" s="201" t="s">
        <v>53</v>
      </c>
      <c r="P93" s="201" t="s">
        <v>53</v>
      </c>
      <c r="Q93" s="455" t="s">
        <v>1377</v>
      </c>
    </row>
    <row r="94" spans="1:17" s="104" customFormat="1" ht="15.5" x14ac:dyDescent="0.35">
      <c r="A94" s="105">
        <v>87</v>
      </c>
      <c r="B94" s="228" t="str">
        <v>42/1</v>
      </c>
      <c r="C94" s="228" t="str" cm="1">
        <f t="array" ref="C94">INDEX('Foundation Activity'!C:C, MATCH(1, ('Foundation Activity'!B:B='WIP-FDN'!B94)*1, 0))</f>
        <v>A(00-02)+09</v>
      </c>
      <c r="D94" s="206" t="str">
        <f>IFERROR(
   IF(INDEX('Foundation Activity'!E:E, MATCH(B94, 'Foundation Activity'!B:B, 0))="", "",
      INDEX('Foundation Activity'!E:E, MATCH(B94, 'Foundation Activity'!B:B, 0))
   ),
"")</f>
        <v>SANDY WET</v>
      </c>
      <c r="E94" s="126" t="str">
        <f>IFERROR(
   IF(INDEX('Foundation Activity'!F:F, MATCH(B94, 'Foundation Activity'!B:B, 0))="", "",
      INDEX('Foundation Activity'!F:F, MATCH(B94, 'Foundation Activity'!B:B, 0))
   ),
"")</f>
        <v>Sandan Basumatary</v>
      </c>
      <c r="F94" s="126">
        <f>IFERROR(
   IF(INDEX('Foundation Activity'!G:G, MATCH(B94, 'Foundation Activity'!B:B, 0))="", "",
      INDEX('Foundation Activity'!G:G, MATCH(B94, 'Foundation Activity'!B:B, 0))
   ),
"")</f>
        <v>13</v>
      </c>
      <c r="G94" s="342">
        <f>IFERROR(
   IF(INDEX('Foundation Activity'!J:J, MATCH(B94, 'Foundation Activity'!B:B, 0))="", "",
      INDEX('Foundation Activity'!J:J, MATCH(B94, 'Foundation Activity'!B:B, 0))
   ),
"")</f>
        <v>46053</v>
      </c>
      <c r="H94" s="342">
        <f>IFERROR(
   IF(INDEX('Foundation Activity'!AC:AC, MATCH(B94, 'Foundation Activity'!B:B, 0))="", "",
      INDEX('Foundation Activity'!AC:AC, MATCH(B94, 'Foundation Activity'!B:B, 0))
   ),
"")</f>
        <v>46061</v>
      </c>
      <c r="I94" s="126" t="str">
        <f>IFERROR(
   IF(INDEX('Foundation Activity'!H:H, MATCH(B94, 'Foundation Activity'!B:B, 0))="", "",
      INDEX('Foundation Activity'!H:H, MATCH(B94, 'Foundation Activity'!B:B, 0))
   ),
"")</f>
        <v>Pabitra Basumatari</v>
      </c>
      <c r="J94" s="112" t="str">
        <f>IFERROR(
   IF(INDEX('Foundation Activity'!I:I, MATCH(B94, 'Foundation Activity'!B:B, 0))="", "",
      INDEX('Foundation Activity'!I:I, MATCH(B94, 'Foundation Activity'!B:B, 0))
   ),
"")</f>
        <v>Vakeel Mahato</v>
      </c>
      <c r="K94" s="128" t="str">
        <f>IFERROR(
   IF(INDEX('Foundation Activity'!AD:AD, MATCH(B94, 'Foundation Activity'!B:B, 0))="", "",
      INDEX('Foundation Activity'!AD:AD, MATCH(B94, 'Foundation Activity'!B:B, 0))
   ),
"")</f>
        <v>Location Completed.</v>
      </c>
      <c r="L94" s="443">
        <v>46081</v>
      </c>
      <c r="M94" s="443">
        <v>46081</v>
      </c>
      <c r="N94" s="201" t="s">
        <v>1219</v>
      </c>
      <c r="O94" s="201" t="s">
        <v>53</v>
      </c>
      <c r="P94" s="201" t="s">
        <v>53</v>
      </c>
    </row>
    <row r="95" spans="1:17" s="104" customFormat="1" ht="15.5" x14ac:dyDescent="0.35">
      <c r="A95" s="105">
        <v>88</v>
      </c>
      <c r="B95" s="228" t="str">
        <v>104/0</v>
      </c>
      <c r="C95" s="228" t="str" cm="1">
        <f t="array" ref="C95">INDEX('Foundation Activity'!C:C, MATCH(1, ('Foundation Activity'!B:B='WIP-FDN'!B95)*1, 0))</f>
        <v>D(45-60)+09_1RC</v>
      </c>
      <c r="D95" s="206" t="str">
        <f>IFERROR(
   IF(INDEX('Foundation Activity'!E:E, MATCH(B95, 'Foundation Activity'!B:B, 0))="", "",
      INDEX('Foundation Activity'!E:E, MATCH(B95, 'Foundation Activity'!B:B, 0))
   ),
"")</f>
        <v>Sandy WET</v>
      </c>
      <c r="E95" s="126" t="str">
        <f>IFERROR(
   IF(INDEX('Foundation Activity'!F:F, MATCH(B95, 'Foundation Activity'!B:B, 0))="", "",
      INDEX('Foundation Activity'!F:F, MATCH(B95, 'Foundation Activity'!B:B, 0))
   ),
"")</f>
        <v>B S Enterprise</v>
      </c>
      <c r="F95" s="126">
        <f>IFERROR(
   IF(INDEX('Foundation Activity'!G:G, MATCH(B95, 'Foundation Activity'!B:B, 0))="", "",
      INDEX('Foundation Activity'!G:G, MATCH(B95, 'Foundation Activity'!B:B, 0))
   ),
"")</f>
        <v>15</v>
      </c>
      <c r="G95" s="342">
        <f>IFERROR(
   IF(INDEX('Foundation Activity'!J:J, MATCH(B95, 'Foundation Activity'!B:B, 0))="", "",
      INDEX('Foundation Activity'!J:J, MATCH(B95, 'Foundation Activity'!B:B, 0))
   ),
"")</f>
        <v>46039</v>
      </c>
      <c r="H95" s="342">
        <f>IFERROR(
   IF(INDEX('Foundation Activity'!AC:AC, MATCH(B95, 'Foundation Activity'!B:B, 0))="", "",
      INDEX('Foundation Activity'!AC:AC, MATCH(B95, 'Foundation Activity'!B:B, 0))
   ),
"")</f>
        <v>46061</v>
      </c>
      <c r="I95" s="126" t="str">
        <f>IFERROR(
   IF(INDEX('Foundation Activity'!H:H, MATCH(B95, 'Foundation Activity'!B:B, 0))="", "",
      INDEX('Foundation Activity'!H:H, MATCH(B95, 'Foundation Activity'!B:B, 0))
   ),
"")</f>
        <v>Virendra Kumar</v>
      </c>
      <c r="J95" s="112" t="str">
        <f>IFERROR(
   IF(INDEX('Foundation Activity'!I:I, MATCH(B95, 'Foundation Activity'!B:B, 0))="", "",
      INDEX('Foundation Activity'!I:I, MATCH(B95, 'Foundation Activity'!B:B, 0))
   ),
"")</f>
        <v>Gaurav Kumar</v>
      </c>
      <c r="K95" s="128" t="str">
        <f>IFERROR(
   IF(INDEX('Foundation Activity'!AD:AD, MATCH(B95, 'Foundation Activity'!B:B, 0))="", "",
      INDEX('Foundation Activity'!AD:AD, MATCH(B95, 'Foundation Activity'!B:B, 0))
   ),
"")</f>
        <v>Location Completed.</v>
      </c>
      <c r="L95" s="443">
        <v>46060</v>
      </c>
      <c r="M95" s="443">
        <v>46060</v>
      </c>
      <c r="N95" s="201" t="s">
        <v>1169</v>
      </c>
      <c r="O95" s="201" t="s">
        <v>53</v>
      </c>
      <c r="P95" s="201" t="s">
        <v>53</v>
      </c>
    </row>
    <row r="96" spans="1:17" s="104" customFormat="1" ht="15.5" x14ac:dyDescent="0.35">
      <c r="A96" s="105">
        <v>89</v>
      </c>
      <c r="B96" s="228" t="str">
        <v>43/0</v>
      </c>
      <c r="C96" s="228" t="str" cm="1">
        <f t="array" ref="C96">INDEX('Foundation Activity'!C:C, MATCH(1, ('Foundation Activity'!B:B='WIP-FDN'!B96)*1, 0))</f>
        <v>D(30-45)+03</v>
      </c>
      <c r="D96" s="206" t="str">
        <f>IFERROR(
   IF(INDEX('Foundation Activity'!E:E, MATCH(B96, 'Foundation Activity'!B:B, 0))="", "",
      INDEX('Foundation Activity'!E:E, MATCH(B96, 'Foundation Activity'!B:B, 0))
   ),
"")</f>
        <v>SANDY WET</v>
      </c>
      <c r="E96" s="126" t="str">
        <f>IFERROR(
   IF(INDEX('Foundation Activity'!F:F, MATCH(B96, 'Foundation Activity'!B:B, 0))="", "",
      INDEX('Foundation Activity'!F:F, MATCH(B96, 'Foundation Activity'!B:B, 0))
   ),
"")</f>
        <v>Sandan Basumatary</v>
      </c>
      <c r="F96" s="126">
        <f>IFERROR(
   IF(INDEX('Foundation Activity'!G:G, MATCH(B96, 'Foundation Activity'!B:B, 0))="", "",
      INDEX('Foundation Activity'!G:G, MATCH(B96, 'Foundation Activity'!B:B, 0))
   ),
"")</f>
        <v>16</v>
      </c>
      <c r="G96" s="342">
        <f>IFERROR(
   IF(INDEX('Foundation Activity'!J:J, MATCH(B96, 'Foundation Activity'!B:B, 0))="", "",
      INDEX('Foundation Activity'!J:J, MATCH(B96, 'Foundation Activity'!B:B, 0))
   ),
"")</f>
        <v>46051</v>
      </c>
      <c r="H96" s="342">
        <f>IFERROR(
   IF(INDEX('Foundation Activity'!AC:AC, MATCH(B96, 'Foundation Activity'!B:B, 0))="", "",
      INDEX('Foundation Activity'!AC:AC, MATCH(B96, 'Foundation Activity'!B:B, 0))
   ),
"")</f>
        <v>46063</v>
      </c>
      <c r="I96" s="126" t="str">
        <f>IFERROR(
   IF(INDEX('Foundation Activity'!H:H, MATCH(B96, 'Foundation Activity'!B:B, 0))="", "",
      INDEX('Foundation Activity'!H:H, MATCH(B96, 'Foundation Activity'!B:B, 0))
   ),
"")</f>
        <v>Pabitra Basumatari</v>
      </c>
      <c r="J96" s="112" t="str">
        <f>IFERROR(
   IF(INDEX('Foundation Activity'!I:I, MATCH(B96, 'Foundation Activity'!B:B, 0))="", "",
      INDEX('Foundation Activity'!I:I, MATCH(B96, 'Foundation Activity'!B:B, 0))
   ),
"")</f>
        <v>Sumanta Dutta</v>
      </c>
      <c r="K96" s="128" t="str">
        <f>IFERROR(
   IF(INDEX('Foundation Activity'!AD:AD, MATCH(B96, 'Foundation Activity'!B:B, 0))="", "",
      INDEX('Foundation Activity'!AD:AD, MATCH(B96, 'Foundation Activity'!B:B, 0))
   ),
"")</f>
        <v>Location Completed.</v>
      </c>
      <c r="L96" s="443">
        <v>46081</v>
      </c>
      <c r="M96" s="443">
        <v>46081</v>
      </c>
      <c r="N96" s="201" t="s">
        <v>1223</v>
      </c>
      <c r="O96" s="201" t="s">
        <v>53</v>
      </c>
      <c r="P96" s="201" t="s">
        <v>53</v>
      </c>
    </row>
    <row r="97" spans="1:16" s="104" customFormat="1" ht="29" x14ac:dyDescent="0.35">
      <c r="A97" s="105">
        <v>90</v>
      </c>
      <c r="B97" s="228" t="str">
        <v>126/0</v>
      </c>
      <c r="C97" s="228" t="str" cm="1">
        <f t="array" ref="C97">INDEX('Foundation Activity'!C:C, MATCH(1, ('Foundation Activity'!B:B='WIP-FDN'!B97)*1, 0))</f>
        <v>D(30-45)+00</v>
      </c>
      <c r="D97" s="206" t="str">
        <f>IFERROR(
   IF(INDEX('Foundation Activity'!E:E, MATCH(B97, 'Foundation Activity'!B:B, 0))="", "",
      INDEX('Foundation Activity'!E:E, MATCH(B97, 'Foundation Activity'!B:B, 0))
   ),
"")</f>
        <v>SANDY PS &amp; 3Leg Boulder Soiling</v>
      </c>
      <c r="E97" s="126" t="str">
        <f>IFERROR(
   IF(INDEX('Foundation Activity'!F:F, MATCH(B97, 'Foundation Activity'!B:B, 0))="", "",
      INDEX('Foundation Activity'!F:F, MATCH(B97, 'Foundation Activity'!B:B, 0))
   ),
"")</f>
        <v>Rajdhani Engineering-2</v>
      </c>
      <c r="F97" s="126">
        <f>IFERROR(
   IF(INDEX('Foundation Activity'!G:G, MATCH(B97, 'Foundation Activity'!B:B, 0))="", "",
      INDEX('Foundation Activity'!G:G, MATCH(B97, 'Foundation Activity'!B:B, 0))
   ),
"")</f>
        <v>12</v>
      </c>
      <c r="G97" s="342">
        <f>IFERROR(
   IF(INDEX('Foundation Activity'!J:J, MATCH(B97, 'Foundation Activity'!B:B, 0))="", "",
      INDEX('Foundation Activity'!J:J, MATCH(B97, 'Foundation Activity'!B:B, 0))
   ),
"")</f>
        <v>46019</v>
      </c>
      <c r="H97" s="342">
        <f>IFERROR(
   IF(INDEX('Foundation Activity'!AC:AC, MATCH(B97, 'Foundation Activity'!B:B, 0))="", "",
      INDEX('Foundation Activity'!AC:AC, MATCH(B97, 'Foundation Activity'!B:B, 0))
   ),
"")</f>
        <v>46063</v>
      </c>
      <c r="I97" s="126" t="str">
        <f>IFERROR(
   IF(INDEX('Foundation Activity'!H:H, MATCH(B97, 'Foundation Activity'!B:B, 0))="", "",
      INDEX('Foundation Activity'!H:H, MATCH(B97, 'Foundation Activity'!B:B, 0))
   ),
"")</f>
        <v>Virendra Kumar</v>
      </c>
      <c r="J97" s="112" t="str">
        <f>IFERROR(
   IF(INDEX('Foundation Activity'!I:I, MATCH(B97, 'Foundation Activity'!B:B, 0))="", "",
      INDEX('Foundation Activity'!I:I, MATCH(B97, 'Foundation Activity'!B:B, 0))
   ),
"")</f>
        <v>Gourav Kumar</v>
      </c>
      <c r="K97" s="128" t="str">
        <f>IFERROR(
   IF(INDEX('Foundation Activity'!AD:AD, MATCH(B97, 'Foundation Activity'!B:B, 0))="", "",
      INDEX('Foundation Activity'!AD:AD, MATCH(B97, 'Foundation Activity'!B:B, 0))
   ),
"")</f>
        <v>Location Completed.</v>
      </c>
      <c r="L97" s="443">
        <v>46065</v>
      </c>
      <c r="M97" s="443">
        <v>46065</v>
      </c>
      <c r="N97" s="201" t="s">
        <v>1211</v>
      </c>
      <c r="O97" s="201" t="s">
        <v>53</v>
      </c>
      <c r="P97" s="455" t="s">
        <v>1377</v>
      </c>
    </row>
    <row r="98" spans="1:16" s="104" customFormat="1" ht="15.5" x14ac:dyDescent="0.35">
      <c r="A98" s="105">
        <v>91</v>
      </c>
      <c r="B98" s="228" t="str">
        <v>72/7</v>
      </c>
      <c r="C98" s="228" t="str" cm="1">
        <f t="array" ref="C98">INDEX('Foundation Activity'!C:C, MATCH(1, ('Foundation Activity'!B:B='WIP-FDN'!B98)*1, 0))</f>
        <v>A(00-02)+00</v>
      </c>
      <c r="D98" s="206" t="str">
        <f>IFERROR(
   IF(INDEX('Foundation Activity'!E:E, MATCH(B98, 'Foundation Activity'!B:B, 0))="", "",
      INDEX('Foundation Activity'!E:E, MATCH(B98, 'Foundation Activity'!B:B, 0))
   ),
"")</f>
        <v>SANDY WET</v>
      </c>
      <c r="E98" s="126" t="str">
        <f>IFERROR(
   IF(INDEX('Foundation Activity'!F:F, MATCH(B98, 'Foundation Activity'!B:B, 0))="", "",
      INDEX('Foundation Activity'!F:F, MATCH(B98, 'Foundation Activity'!B:B, 0))
   ),
"")</f>
        <v>Kulen Baro</v>
      </c>
      <c r="F98" s="126">
        <f>IFERROR(
   IF(INDEX('Foundation Activity'!G:G, MATCH(B98, 'Foundation Activity'!B:B, 0))="", "",
      INDEX('Foundation Activity'!G:G, MATCH(B98, 'Foundation Activity'!B:B, 0))
   ),
"")</f>
        <v>12</v>
      </c>
      <c r="G98" s="342">
        <f>IFERROR(
   IF(INDEX('Foundation Activity'!J:J, MATCH(B98, 'Foundation Activity'!B:B, 0))="", "",
      INDEX('Foundation Activity'!J:J, MATCH(B98, 'Foundation Activity'!B:B, 0))
   ),
"")</f>
        <v>46051</v>
      </c>
      <c r="H98" s="342">
        <f>IFERROR(
   IF(INDEX('Foundation Activity'!AC:AC, MATCH(B98, 'Foundation Activity'!B:B, 0))="", "",
      INDEX('Foundation Activity'!AC:AC, MATCH(B98, 'Foundation Activity'!B:B, 0))
   ),
"")</f>
        <v>46064</v>
      </c>
      <c r="I98" s="126" t="str">
        <f>IFERROR(
   IF(INDEX('Foundation Activity'!H:H, MATCH(B98, 'Foundation Activity'!B:B, 0))="", "",
      INDEX('Foundation Activity'!H:H, MATCH(B98, 'Foundation Activity'!B:B, 0))
   ),
"")</f>
        <v>Anjan Chakravarty</v>
      </c>
      <c r="J98" s="112" t="str">
        <f>IFERROR(
   IF(INDEX('Foundation Activity'!I:I, MATCH(B98, 'Foundation Activity'!B:B, 0))="", "",
      INDEX('Foundation Activity'!I:I, MATCH(B98, 'Foundation Activity'!B:B, 0))
   ),
"")</f>
        <v>Lalit Saikia</v>
      </c>
      <c r="K98" s="128" t="str">
        <f>IFERROR(
   IF(INDEX('Foundation Activity'!AD:AD, MATCH(B98, 'Foundation Activity'!B:B, 0))="", "",
      INDEX('Foundation Activity'!AD:AD, MATCH(B98, 'Foundation Activity'!B:B, 0))
   ),
"")</f>
        <v>Location Completed.</v>
      </c>
      <c r="L98" s="443">
        <v>46065</v>
      </c>
      <c r="M98" s="443">
        <v>46065</v>
      </c>
      <c r="N98" s="201" t="s">
        <v>1271</v>
      </c>
      <c r="O98" s="201" t="s">
        <v>53</v>
      </c>
      <c r="P98" s="201" t="s">
        <v>53</v>
      </c>
    </row>
    <row r="99" spans="1:16" s="104" customFormat="1" ht="15.5" x14ac:dyDescent="0.35">
      <c r="A99" s="105">
        <v>92</v>
      </c>
      <c r="B99" s="228" t="str">
        <v>78/2</v>
      </c>
      <c r="C99" s="228" t="str" cm="1">
        <f t="array" ref="C99">INDEX('Foundation Activity'!C:C, MATCH(1, ('Foundation Activity'!B:B='WIP-FDN'!B99)*1, 0))</f>
        <v>A(00-02)+06</v>
      </c>
      <c r="D99" s="206" t="str">
        <f>IFERROR(
   IF(INDEX('Foundation Activity'!E:E, MATCH(B99, 'Foundation Activity'!B:B, 0))="", "",
      INDEX('Foundation Activity'!E:E, MATCH(B99, 'Foundation Activity'!B:B, 0))
   ),
"")</f>
        <v>SANDY  PS</v>
      </c>
      <c r="E99" s="126" t="str">
        <f>IFERROR(
   IF(INDEX('Foundation Activity'!F:F, MATCH(B99, 'Foundation Activity'!B:B, 0))="", "",
      INDEX('Foundation Activity'!F:F, MATCH(B99, 'Foundation Activity'!B:B, 0))
   ),
"")</f>
        <v>Bipul Debnath-2</v>
      </c>
      <c r="F99" s="126">
        <f>IFERROR(
   IF(INDEX('Foundation Activity'!G:G, MATCH(B99, 'Foundation Activity'!B:B, 0))="", "",
      INDEX('Foundation Activity'!G:G, MATCH(B99, 'Foundation Activity'!B:B, 0))
   ),
"")</f>
        <v>16</v>
      </c>
      <c r="G99" s="342">
        <f>IFERROR(
   IF(INDEX('Foundation Activity'!J:J, MATCH(B99, 'Foundation Activity'!B:B, 0))="", "",
      INDEX('Foundation Activity'!J:J, MATCH(B99, 'Foundation Activity'!B:B, 0))
   ),
"")</f>
        <v>46051</v>
      </c>
      <c r="H99" s="342">
        <f>IFERROR(
   IF(INDEX('Foundation Activity'!AC:AC, MATCH(B99, 'Foundation Activity'!B:B, 0))="", "",
      INDEX('Foundation Activity'!AC:AC, MATCH(B99, 'Foundation Activity'!B:B, 0))
   ),
"")</f>
        <v>46065</v>
      </c>
      <c r="I99" s="126" t="str">
        <f>IFERROR(
   IF(INDEX('Foundation Activity'!H:H, MATCH(B99, 'Foundation Activity'!B:B, 0))="", "",
      INDEX('Foundation Activity'!H:H, MATCH(B99, 'Foundation Activity'!B:B, 0))
   ),
"")</f>
        <v>Anjan Chakravarty</v>
      </c>
      <c r="J99" s="112" t="str">
        <f>IFERROR(
   IF(INDEX('Foundation Activity'!I:I, MATCH(B99, 'Foundation Activity'!B:B, 0))="", "",
      INDEX('Foundation Activity'!I:I, MATCH(B99, 'Foundation Activity'!B:B, 0))
   ),
"")</f>
        <v>Bhanu Yadav</v>
      </c>
      <c r="K99" s="128" t="str">
        <f>IFERROR(
   IF(INDEX('Foundation Activity'!AD:AD, MATCH(B99, 'Foundation Activity'!B:B, 0))="", "",
      INDEX('Foundation Activity'!AD:AD, MATCH(B99, 'Foundation Activity'!B:B, 0))
   ),
"")</f>
        <v>Location Completed.</v>
      </c>
      <c r="L99" s="443">
        <v>46066</v>
      </c>
      <c r="M99" s="443">
        <v>46066</v>
      </c>
      <c r="N99" s="201" t="s">
        <v>1370</v>
      </c>
      <c r="O99" s="201" t="s">
        <v>53</v>
      </c>
      <c r="P99" s="201" t="s">
        <v>53</v>
      </c>
    </row>
    <row r="100" spans="1:16" s="104" customFormat="1" ht="15.5" x14ac:dyDescent="0.35">
      <c r="A100" s="105">
        <v>93</v>
      </c>
      <c r="B100" s="6" t="str">
        <v>95/3</v>
      </c>
      <c r="C100" s="228" t="str" cm="1">
        <f t="array" ref="C100">INDEX('Foundation Activity'!C:C, MATCH(1, ('Foundation Activity'!B:B='WIP-FDN'!B100)*1, 0))</f>
        <v>A(00-02)+06</v>
      </c>
      <c r="D100" s="206" t="str">
        <f>IFERROR(
   IF(INDEX('Foundation Activity'!E:E, MATCH(B100, 'Foundation Activity'!B:B, 0))="", "",
      INDEX('Foundation Activity'!E:E, MATCH(B100, 'Foundation Activity'!B:B, 0))
   ),
"")</f>
        <v>SANDY WET</v>
      </c>
      <c r="E100" s="126" t="str">
        <f>IFERROR(
   IF(INDEX('Foundation Activity'!F:F, MATCH(B100, 'Foundation Activity'!B:B, 0))="", "",
      INDEX('Foundation Activity'!F:F, MATCH(B100, 'Foundation Activity'!B:B, 0))
   ),
"")</f>
        <v>Abu Bakkar Sidhiki</v>
      </c>
      <c r="F100" s="126">
        <f>IFERROR(
   IF(INDEX('Foundation Activity'!G:G, MATCH(B100, 'Foundation Activity'!B:B, 0))="", "",
      INDEX('Foundation Activity'!G:G, MATCH(B100, 'Foundation Activity'!B:B, 0))
   ),
"")</f>
        <v>13</v>
      </c>
      <c r="G100" s="342">
        <f>IFERROR(
   IF(INDEX('Foundation Activity'!J:J, MATCH(B100, 'Foundation Activity'!B:B, 0))="", "",
      INDEX('Foundation Activity'!J:J, MATCH(B100, 'Foundation Activity'!B:B, 0))
   ),
"")</f>
        <v>46056</v>
      </c>
      <c r="H100" s="342">
        <f>IFERROR(
   IF(INDEX('Foundation Activity'!AC:AC, MATCH(B100, 'Foundation Activity'!B:B, 0))="", "",
      INDEX('Foundation Activity'!AC:AC, MATCH(B100, 'Foundation Activity'!B:B, 0))
   ),
"")</f>
        <v>46067</v>
      </c>
      <c r="I100" s="126" t="str">
        <f>IFERROR(
   IF(INDEX('Foundation Activity'!H:H, MATCH(B100, 'Foundation Activity'!B:B, 0))="", "",
      INDEX('Foundation Activity'!H:H, MATCH(B100, 'Foundation Activity'!B:B, 0))
   ),
"")</f>
        <v>Virendra Kumar</v>
      </c>
      <c r="J100" s="112" t="str">
        <f>IFERROR(
   IF(INDEX('Foundation Activity'!I:I, MATCH(B100, 'Foundation Activity'!B:B, 0))="", "",
      INDEX('Foundation Activity'!I:I, MATCH(B100, 'Foundation Activity'!B:B, 0))
   ),
"")</f>
        <v>Asadul Laskar</v>
      </c>
      <c r="K100" s="128" t="str">
        <f>IFERROR(
   IF(INDEX('Foundation Activity'!AD:AD, MATCH(B100, 'Foundation Activity'!B:B, 0))="", "",
      INDEX('Foundation Activity'!AD:AD, MATCH(B100, 'Foundation Activity'!B:B, 0))
   ),
"")</f>
        <v>Location Completed.</v>
      </c>
      <c r="L100" s="443">
        <v>46068</v>
      </c>
      <c r="M100" s="443">
        <v>46068</v>
      </c>
      <c r="N100" s="201" t="s">
        <v>1179</v>
      </c>
      <c r="O100" s="201" t="s">
        <v>53</v>
      </c>
      <c r="P100" s="201" t="s">
        <v>53</v>
      </c>
    </row>
    <row r="101" spans="1:16" s="104" customFormat="1" ht="29" x14ac:dyDescent="0.35">
      <c r="A101" s="105">
        <v>94</v>
      </c>
      <c r="B101" s="6" t="str">
        <v>95/1</v>
      </c>
      <c r="C101" s="228" t="str" cm="1">
        <f t="array" ref="C101">INDEX('Foundation Activity'!C:C, MATCH(1, ('Foundation Activity'!B:B='WIP-FDN'!B101)*1, 0))</f>
        <v>A(00-02)+03</v>
      </c>
      <c r="D101" s="206" t="str">
        <f>IFERROR(
   IF(INDEX('Foundation Activity'!E:E, MATCH(B101, 'Foundation Activity'!B:B, 0))="", "",
      INDEX('Foundation Activity'!E:E, MATCH(B101, 'Foundation Activity'!B:B, 0))
   ),
"")</f>
        <v>SANDY WET &amp; Boulder Soiling</v>
      </c>
      <c r="E101" s="126" t="str">
        <f>IFERROR(
   IF(INDEX('Foundation Activity'!F:F, MATCH(B101, 'Foundation Activity'!B:B, 0))="", "",
      INDEX('Foundation Activity'!F:F, MATCH(B101, 'Foundation Activity'!B:B, 0))
   ),
"")</f>
        <v>Mohar Ali-3</v>
      </c>
      <c r="F101" s="126">
        <f>IFERROR(
   IF(INDEX('Foundation Activity'!G:G, MATCH(B101, 'Foundation Activity'!B:B, 0))="", "",
      INDEX('Foundation Activity'!G:G, MATCH(B101, 'Foundation Activity'!B:B, 0))
   ),
"")</f>
        <v>15</v>
      </c>
      <c r="G101" s="342">
        <f>IFERROR(
   IF(INDEX('Foundation Activity'!J:J, MATCH(B101, 'Foundation Activity'!B:B, 0))="", "",
      INDEX('Foundation Activity'!J:J, MATCH(B101, 'Foundation Activity'!B:B, 0))
   ),
"")</f>
        <v>46056</v>
      </c>
      <c r="H101" s="342">
        <f>IFERROR(
   IF(INDEX('Foundation Activity'!AC:AC, MATCH(B101, 'Foundation Activity'!B:B, 0))="", "",
      INDEX('Foundation Activity'!AC:AC, MATCH(B101, 'Foundation Activity'!B:B, 0))
   ),
"")</f>
        <v>46069</v>
      </c>
      <c r="I101" s="126" t="str">
        <f>IFERROR(
   IF(INDEX('Foundation Activity'!H:H, MATCH(B101, 'Foundation Activity'!B:B, 0))="", "",
      INDEX('Foundation Activity'!H:H, MATCH(B101, 'Foundation Activity'!B:B, 0))
   ),
"")</f>
        <v>Virendra Kumar</v>
      </c>
      <c r="J101" s="112" t="str">
        <f>IFERROR(
   IF(INDEX('Foundation Activity'!I:I, MATCH(B101, 'Foundation Activity'!B:B, 0))="", "",
      INDEX('Foundation Activity'!I:I, MATCH(B101, 'Foundation Activity'!B:B, 0))
   ),
"")</f>
        <v>Debashis Konar</v>
      </c>
      <c r="K101" s="128" t="str">
        <f>IFERROR(
   IF(INDEX('Foundation Activity'!AD:AD, MATCH(B101, 'Foundation Activity'!B:B, 0))="", "",
      INDEX('Foundation Activity'!AD:AD, MATCH(B101, 'Foundation Activity'!B:B, 0))
   ),
"")</f>
        <v>Location Completed.</v>
      </c>
      <c r="L101" s="443">
        <v>46069</v>
      </c>
      <c r="M101" s="443">
        <v>46069</v>
      </c>
      <c r="N101" s="201" t="s">
        <v>1217</v>
      </c>
      <c r="O101" s="201" t="s">
        <v>53</v>
      </c>
      <c r="P101" s="201" t="s">
        <v>53</v>
      </c>
    </row>
    <row r="102" spans="1:16" s="104" customFormat="1" ht="29" x14ac:dyDescent="0.35">
      <c r="A102" s="105">
        <v>95</v>
      </c>
      <c r="B102" s="228" t="str">
        <v>131/3</v>
      </c>
      <c r="C102" s="228" t="str" cm="1">
        <f t="array" ref="C102">INDEX('Foundation Activity'!C:C, MATCH(1, ('Foundation Activity'!B:B='WIP-FDN'!B102)*1, 0))</f>
        <v>A(00-02)+00</v>
      </c>
      <c r="D102" s="206" t="str">
        <f>IFERROR(
   IF(INDEX('Foundation Activity'!E:E, MATCH(B102, 'Foundation Activity'!B:B, 0))="", "",
      INDEX('Foundation Activity'!E:E, MATCH(B102, 'Foundation Activity'!B:B, 0))
   ),
"")</f>
        <v>SANDY WET &amp; Boulder Soiling</v>
      </c>
      <c r="E102" s="126" t="str">
        <f>IFERROR(
   IF(INDEX('Foundation Activity'!F:F, MATCH(B102, 'Foundation Activity'!B:B, 0))="", "",
      INDEX('Foundation Activity'!F:F, MATCH(B102, 'Foundation Activity'!B:B, 0))
   ),
"")</f>
        <v>Sanjay Talukdar-1</v>
      </c>
      <c r="F102" s="126">
        <f>IFERROR(
   IF(INDEX('Foundation Activity'!G:G, MATCH(B102, 'Foundation Activity'!B:B, 0))="", "",
      INDEX('Foundation Activity'!G:G, MATCH(B102, 'Foundation Activity'!B:B, 0))
   ),
"")</f>
        <v>13</v>
      </c>
      <c r="G102" s="342">
        <f>IFERROR(
   IF(INDEX('Foundation Activity'!J:J, MATCH(B102, 'Foundation Activity'!B:B, 0))="", "",
      INDEX('Foundation Activity'!J:J, MATCH(B102, 'Foundation Activity'!B:B, 0))
   ),
"")</f>
        <v>46056</v>
      </c>
      <c r="H102" s="342">
        <f>IFERROR(
   IF(INDEX('Foundation Activity'!AC:AC, MATCH(B102, 'Foundation Activity'!B:B, 0))="", "",
      INDEX('Foundation Activity'!AC:AC, MATCH(B102, 'Foundation Activity'!B:B, 0))
   ),
"")</f>
        <v>46070</v>
      </c>
      <c r="I102" s="126" t="str">
        <f>IFERROR(
   IF(INDEX('Foundation Activity'!H:H, MATCH(B102, 'Foundation Activity'!B:B, 0))="", "",
      INDEX('Foundation Activity'!H:H, MATCH(B102, 'Foundation Activity'!B:B, 0))
   ),
"")</f>
        <v>Virendra Kumar</v>
      </c>
      <c r="J102" s="112" t="str">
        <f>IFERROR(
   IF(INDEX('Foundation Activity'!I:I, MATCH(B102, 'Foundation Activity'!B:B, 0))="", "",
      INDEX('Foundation Activity'!I:I, MATCH(B102, 'Foundation Activity'!B:B, 0))
   ),
"")</f>
        <v>Manish Singh</v>
      </c>
      <c r="K102" s="128" t="str">
        <f>IFERROR(
   IF(INDEX('Foundation Activity'!AD:AD, MATCH(B102, 'Foundation Activity'!B:B, 0))="", "",
      INDEX('Foundation Activity'!AD:AD, MATCH(B102, 'Foundation Activity'!B:B, 0))
   ),
"")</f>
        <v>Location Completed.</v>
      </c>
      <c r="L102" s="443">
        <v>46071</v>
      </c>
      <c r="M102" s="443">
        <v>46071</v>
      </c>
      <c r="N102" s="201" t="s">
        <v>1213</v>
      </c>
      <c r="O102" s="201" t="s">
        <v>53</v>
      </c>
      <c r="P102" s="201" t="s">
        <v>53</v>
      </c>
    </row>
    <row r="103" spans="1:16" s="104" customFormat="1" ht="15.5" x14ac:dyDescent="0.35">
      <c r="A103" s="105">
        <v>96</v>
      </c>
      <c r="B103" s="228" t="str">
        <v>129/2</v>
      </c>
      <c r="C103" s="228" t="str" cm="1">
        <f t="array" ref="C103">INDEX('Foundation Activity'!C:C, MATCH(1, ('Foundation Activity'!B:B='WIP-FDN'!B103)*1, 0))</f>
        <v>A(00-02)+00</v>
      </c>
      <c r="D103" s="206" t="str">
        <f>IFERROR(
   IF(INDEX('Foundation Activity'!E:E, MATCH(B103, 'Foundation Activity'!B:B, 0))="", "",
      INDEX('Foundation Activity'!E:E, MATCH(B103, 'Foundation Activity'!B:B, 0))
   ),
"")</f>
        <v>SANDY WET</v>
      </c>
      <c r="E103" s="126" t="str">
        <f>IFERROR(
   IF(INDEX('Foundation Activity'!F:F, MATCH(B103, 'Foundation Activity'!B:B, 0))="", "",
      INDEX('Foundation Activity'!F:F, MATCH(B103, 'Foundation Activity'!B:B, 0))
   ),
"")</f>
        <v>B S Enterprise</v>
      </c>
      <c r="F103" s="126">
        <f>IFERROR(
   IF(INDEX('Foundation Activity'!G:G, MATCH(B103, 'Foundation Activity'!B:B, 0))="", "",
      INDEX('Foundation Activity'!G:G, MATCH(B103, 'Foundation Activity'!B:B, 0))
   ),
"")</f>
        <v>15</v>
      </c>
      <c r="G103" s="342">
        <f>IFERROR(
   IF(INDEX('Foundation Activity'!J:J, MATCH(B103, 'Foundation Activity'!B:B, 0))="", "",
      INDEX('Foundation Activity'!J:J, MATCH(B103, 'Foundation Activity'!B:B, 0))
   ),
"")</f>
        <v>46061</v>
      </c>
      <c r="H103" s="342">
        <f>IFERROR(
   IF(INDEX('Foundation Activity'!AC:AC, MATCH(B103, 'Foundation Activity'!B:B, 0))="", "",
      INDEX('Foundation Activity'!AC:AC, MATCH(B103, 'Foundation Activity'!B:B, 0))
   ),
"")</f>
        <v>46071</v>
      </c>
      <c r="I103" s="126" t="str">
        <f>IFERROR(
   IF(INDEX('Foundation Activity'!H:H, MATCH(B103, 'Foundation Activity'!B:B, 0))="", "",
      INDEX('Foundation Activity'!H:H, MATCH(B103, 'Foundation Activity'!B:B, 0))
   ),
"")</f>
        <v>Virendra Kumar</v>
      </c>
      <c r="J103" s="112" t="str">
        <f>IFERROR(
   IF(INDEX('Foundation Activity'!I:I, MATCH(B103, 'Foundation Activity'!B:B, 0))="", "",
      INDEX('Foundation Activity'!I:I, MATCH(B103, 'Foundation Activity'!B:B, 0))
   ),
"")</f>
        <v>Gaurav Kumar</v>
      </c>
      <c r="K103" s="128" t="str">
        <f>IFERROR(
   IF(INDEX('Foundation Activity'!AD:AD, MATCH(B103, 'Foundation Activity'!B:B, 0))="", "",
      INDEX('Foundation Activity'!AD:AD, MATCH(B103, 'Foundation Activity'!B:B, 0))
   ),
"")</f>
        <v>Location Completed.</v>
      </c>
      <c r="L103" s="443">
        <v>46072</v>
      </c>
      <c r="M103" s="443">
        <v>46072</v>
      </c>
      <c r="N103" s="201" t="s">
        <v>1169</v>
      </c>
      <c r="O103" s="201" t="s">
        <v>53</v>
      </c>
      <c r="P103" s="201" t="s">
        <v>53</v>
      </c>
    </row>
    <row r="104" spans="1:16" s="104" customFormat="1" ht="15.5" x14ac:dyDescent="0.35">
      <c r="A104" s="105">
        <v>97</v>
      </c>
      <c r="B104" s="228" t="str">
        <v>95/0</v>
      </c>
      <c r="C104" s="228" t="str" cm="1">
        <f t="array" ref="C104">INDEX('Foundation Activity'!C:C, MATCH(1, ('Foundation Activity'!B:B='WIP-FDN'!B104)*1, 0))</f>
        <v>D(30-45)+03</v>
      </c>
      <c r="D104" s="206" t="str">
        <f>IFERROR(
   IF(INDEX('Foundation Activity'!E:E, MATCH(B104, 'Foundation Activity'!B:B, 0))="", "",
      INDEX('Foundation Activity'!E:E, MATCH(B104, 'Foundation Activity'!B:B, 0))
   ),
"")</f>
        <v>SANDY WET</v>
      </c>
      <c r="E104" s="126" t="str">
        <f>IFERROR(
   IF(INDEX('Foundation Activity'!F:F, MATCH(B104, 'Foundation Activity'!B:B, 0))="", "",
      INDEX('Foundation Activity'!F:F, MATCH(B104, 'Foundation Activity'!B:B, 0))
   ),
"")</f>
        <v>Mohar Ali-1</v>
      </c>
      <c r="F104" s="126">
        <f>IFERROR(
   IF(INDEX('Foundation Activity'!G:G, MATCH(B104, 'Foundation Activity'!B:B, 0))="", "",
      INDEX('Foundation Activity'!G:G, MATCH(B104, 'Foundation Activity'!B:B, 0))
   ),
"")</f>
        <v>15</v>
      </c>
      <c r="G104" s="342">
        <f>IFERROR(
   IF(INDEX('Foundation Activity'!J:J, MATCH(B104, 'Foundation Activity'!B:B, 0))="", "",
      INDEX('Foundation Activity'!J:J, MATCH(B104, 'Foundation Activity'!B:B, 0))
   ),
"")</f>
        <v>46056</v>
      </c>
      <c r="H104" s="342">
        <f>IFERROR(
   IF(INDEX('Foundation Activity'!AC:AC, MATCH(B104, 'Foundation Activity'!B:B, 0))="", "",
      INDEX('Foundation Activity'!AC:AC, MATCH(B104, 'Foundation Activity'!B:B, 0))
   ),
"")</f>
        <v>46071</v>
      </c>
      <c r="I104" s="126" t="str">
        <f>IFERROR(
   IF(INDEX('Foundation Activity'!H:H, MATCH(B104, 'Foundation Activity'!B:B, 0))="", "",
      INDEX('Foundation Activity'!H:H, MATCH(B104, 'Foundation Activity'!B:B, 0))
   ),
"")</f>
        <v>Virendra Kumar</v>
      </c>
      <c r="J104" s="112" t="str">
        <f>IFERROR(
   IF(INDEX('Foundation Activity'!I:I, MATCH(B104, 'Foundation Activity'!B:B, 0))="", "",
      INDEX('Foundation Activity'!I:I, MATCH(B104, 'Foundation Activity'!B:B, 0))
   ),
"")</f>
        <v>Debashis Konar</v>
      </c>
      <c r="K104" s="128" t="str">
        <f>IFERROR(
   IF(INDEX('Foundation Activity'!AD:AD, MATCH(B104, 'Foundation Activity'!B:B, 0))="", "",
      INDEX('Foundation Activity'!AD:AD, MATCH(B104, 'Foundation Activity'!B:B, 0))
   ),
"")</f>
        <v>Location Completed.</v>
      </c>
      <c r="L104" s="443">
        <v>46070</v>
      </c>
      <c r="M104" s="443">
        <v>46070</v>
      </c>
      <c r="N104" s="201" t="s">
        <v>1215</v>
      </c>
      <c r="O104" s="201" t="s">
        <v>53</v>
      </c>
      <c r="P104" s="201" t="s">
        <v>53</v>
      </c>
    </row>
    <row r="105" spans="1:16" s="104" customFormat="1" ht="15.5" x14ac:dyDescent="0.35">
      <c r="A105" s="105">
        <v>98</v>
      </c>
      <c r="B105" s="228" t="str">
        <v>44/0</v>
      </c>
      <c r="C105" s="228" t="str" cm="1">
        <f t="array" ref="C105">INDEX('Foundation Activity'!C:C, MATCH(1, ('Foundation Activity'!B:B='WIP-FDN'!B105)*1, 0))</f>
        <v>D(45-60)+00</v>
      </c>
      <c r="D105" s="206" t="str">
        <f>IFERROR(
   IF(INDEX('Foundation Activity'!E:E, MATCH(B105, 'Foundation Activity'!B:B, 0))="", "",
      INDEX('Foundation Activity'!E:E, MATCH(B105, 'Foundation Activity'!B:B, 0))
   ),
"")</f>
        <v>SANDY WET</v>
      </c>
      <c r="E105" s="126" t="str">
        <f>IFERROR(
   IF(INDEX('Foundation Activity'!F:F, MATCH(B105, 'Foundation Activity'!B:B, 0))="", "",
      INDEX('Foundation Activity'!F:F, MATCH(B105, 'Foundation Activity'!B:B, 0))
   ),
"")</f>
        <v>Sandan Basumatary</v>
      </c>
      <c r="F105" s="126">
        <f>IFERROR(
   IF(INDEX('Foundation Activity'!G:G, MATCH(B105, 'Foundation Activity'!B:B, 0))="", "",
      INDEX('Foundation Activity'!G:G, MATCH(B105, 'Foundation Activity'!B:B, 0))
   ),
"")</f>
        <v>16</v>
      </c>
      <c r="G105" s="342">
        <f>IFERROR(
   IF(INDEX('Foundation Activity'!J:J, MATCH(B105, 'Foundation Activity'!B:B, 0))="", "",
      INDEX('Foundation Activity'!J:J, MATCH(B105, 'Foundation Activity'!B:B, 0))
   ),
"")</f>
        <v>46061</v>
      </c>
      <c r="H105" s="342">
        <f>IFERROR(
   IF(INDEX('Foundation Activity'!AC:AC, MATCH(B105, 'Foundation Activity'!B:B, 0))="", "",
      INDEX('Foundation Activity'!AC:AC, MATCH(B105, 'Foundation Activity'!B:B, 0))
   ),
"")</f>
        <v>46072</v>
      </c>
      <c r="I105" s="126" t="str">
        <f>IFERROR(
   IF(INDEX('Foundation Activity'!H:H, MATCH(B105, 'Foundation Activity'!B:B, 0))="", "",
      INDEX('Foundation Activity'!H:H, MATCH(B105, 'Foundation Activity'!B:B, 0))
   ),
"")</f>
        <v>Pabitra Basumatari</v>
      </c>
      <c r="J105" s="112" t="str">
        <f>IFERROR(
   IF(INDEX('Foundation Activity'!I:I, MATCH(B105, 'Foundation Activity'!B:B, 0))="", "",
      INDEX('Foundation Activity'!I:I, MATCH(B105, 'Foundation Activity'!B:B, 0))
   ),
"")</f>
        <v>Sumanta Dutta</v>
      </c>
      <c r="K105" s="128" t="str">
        <f>IFERROR(
   IF(INDEX('Foundation Activity'!AD:AD, MATCH(B105, 'Foundation Activity'!B:B, 0))="", "",
      INDEX('Foundation Activity'!AD:AD, MATCH(B105, 'Foundation Activity'!B:B, 0))
   ),
"")</f>
        <v>Location Completed.</v>
      </c>
      <c r="L105" s="443">
        <v>46081</v>
      </c>
      <c r="M105" s="443">
        <v>46081</v>
      </c>
      <c r="N105" s="201" t="s">
        <v>1223</v>
      </c>
      <c r="O105" s="201" t="s">
        <v>53</v>
      </c>
      <c r="P105" s="201" t="s">
        <v>53</v>
      </c>
    </row>
    <row r="106" spans="1:16" s="104" customFormat="1" ht="15.5" x14ac:dyDescent="0.35">
      <c r="A106" s="105">
        <v>99</v>
      </c>
      <c r="B106" s="6" t="str">
        <v>131/1</v>
      </c>
      <c r="C106" s="228" t="str" cm="1">
        <f t="array" ref="C106">INDEX('Foundation Activity'!C:C, MATCH(1, ('Foundation Activity'!B:B='WIP-FDN'!B106)*1, 0))</f>
        <v>A(00-02)+03</v>
      </c>
      <c r="D106" s="206" t="str">
        <f>IFERROR(
   IF(INDEX('Foundation Activity'!E:E, MATCH(B106, 'Foundation Activity'!B:B, 0))="", "",
      INDEX('Foundation Activity'!E:E, MATCH(B106, 'Foundation Activity'!B:B, 0))
   ),
"")</f>
        <v>SANDY WET</v>
      </c>
      <c r="E106" s="126" t="str">
        <f>IFERROR(
   IF(INDEX('Foundation Activity'!F:F, MATCH(B106, 'Foundation Activity'!B:B, 0))="", "",
      INDEX('Foundation Activity'!F:F, MATCH(B106, 'Foundation Activity'!B:B, 0))
   ),
"")</f>
        <v>East India Construction</v>
      </c>
      <c r="F106" s="126">
        <f>IFERROR(
   IF(INDEX('Foundation Activity'!G:G, MATCH(B106, 'Foundation Activity'!B:B, 0))="", "",
      INDEX('Foundation Activity'!G:G, MATCH(B106, 'Foundation Activity'!B:B, 0))
   ),
"")</f>
        <v>15</v>
      </c>
      <c r="G106" s="342">
        <f>IFERROR(
   IF(INDEX('Foundation Activity'!J:J, MATCH(B106, 'Foundation Activity'!B:B, 0))="", "",
      INDEX('Foundation Activity'!J:J, MATCH(B106, 'Foundation Activity'!B:B, 0))
   ),
"")</f>
        <v>46056</v>
      </c>
      <c r="H106" s="342">
        <f>IFERROR(
   IF(INDEX('Foundation Activity'!AC:AC, MATCH(B106, 'Foundation Activity'!B:B, 0))="", "",
      INDEX('Foundation Activity'!AC:AC, MATCH(B106, 'Foundation Activity'!B:B, 0))
   ),
"")</f>
        <v>46072</v>
      </c>
      <c r="I106" s="126" t="str">
        <f>IFERROR(
   IF(INDEX('Foundation Activity'!H:H, MATCH(B106, 'Foundation Activity'!B:B, 0))="", "",
      INDEX('Foundation Activity'!H:H, MATCH(B106, 'Foundation Activity'!B:B, 0))
   ),
"")</f>
        <v>Virendra Kumar</v>
      </c>
      <c r="J106" s="112" t="str">
        <f>IFERROR(
   IF(INDEX('Foundation Activity'!I:I, MATCH(B106, 'Foundation Activity'!B:B, 0))="", "",
      INDEX('Foundation Activity'!I:I, MATCH(B106, 'Foundation Activity'!B:B, 0))
   ),
"")</f>
        <v>Najimul</v>
      </c>
      <c r="K106" s="128" t="str">
        <f>IFERROR(
   IF(INDEX('Foundation Activity'!AD:AD, MATCH(B106, 'Foundation Activity'!B:B, 0))="", "",
      INDEX('Foundation Activity'!AD:AD, MATCH(B106, 'Foundation Activity'!B:B, 0))
   ),
"")</f>
        <v>Location Completed.</v>
      </c>
      <c r="L106" s="443">
        <v>46073</v>
      </c>
      <c r="M106" s="443">
        <v>46073</v>
      </c>
      <c r="N106" s="201" t="s">
        <v>1269</v>
      </c>
      <c r="O106" s="201" t="s">
        <v>53</v>
      </c>
      <c r="P106" s="201" t="s">
        <v>53</v>
      </c>
    </row>
    <row r="107" spans="1:16" s="104" customFormat="1" ht="29" x14ac:dyDescent="0.35">
      <c r="A107" s="105">
        <v>100</v>
      </c>
      <c r="B107" s="228" t="str">
        <v>30/0</v>
      </c>
      <c r="C107" s="228" t="str" cm="1">
        <f t="array" ref="C107">INDEX('Foundation Activity'!C:C, MATCH(1, ('Foundation Activity'!B:B='WIP-FDN'!B107)*1, 0))</f>
        <v>B(00-07)+09</v>
      </c>
      <c r="D107" s="206" t="str">
        <f>IFERROR(
   IF(INDEX('Foundation Activity'!E:E, MATCH(B107, 'Foundation Activity'!B:B, 0))="", "",
      INDEX('Foundation Activity'!E:E, MATCH(B107, 'Foundation Activity'!B:B, 0))
   ),
"")</f>
        <v>SANDY PS &amp; Boulder Soiling</v>
      </c>
      <c r="E107" s="126" t="str">
        <f>IFERROR(
   IF(INDEX('Foundation Activity'!F:F, MATCH(B107, 'Foundation Activity'!B:B, 0))="", "",
      INDEX('Foundation Activity'!F:F, MATCH(B107, 'Foundation Activity'!B:B, 0))
   ),
"")</f>
        <v>Subol Roy</v>
      </c>
      <c r="F107" s="126">
        <f>IFERROR(
   IF(INDEX('Foundation Activity'!G:G, MATCH(B107, 'Foundation Activity'!B:B, 0))="", "",
      INDEX('Foundation Activity'!G:G, MATCH(B107, 'Foundation Activity'!B:B, 0))
   ),
"")</f>
        <v>15</v>
      </c>
      <c r="G107" s="342">
        <f>IFERROR(
   IF(INDEX('Foundation Activity'!J:J, MATCH(B107, 'Foundation Activity'!B:B, 0))="", "",
      INDEX('Foundation Activity'!J:J, MATCH(B107, 'Foundation Activity'!B:B, 0))
   ),
"")</f>
        <v>46058</v>
      </c>
      <c r="H107" s="342">
        <f>IFERROR(
   IF(INDEX('Foundation Activity'!AC:AC, MATCH(B107, 'Foundation Activity'!B:B, 0))="", "",
      INDEX('Foundation Activity'!AC:AC, MATCH(B107, 'Foundation Activity'!B:B, 0))
   ),
"")</f>
        <v>46073</v>
      </c>
      <c r="I107" s="126" t="str">
        <f>IFERROR(
   IF(INDEX('Foundation Activity'!H:H, MATCH(B107, 'Foundation Activity'!B:B, 0))="", "",
      INDEX('Foundation Activity'!H:H, MATCH(B107, 'Foundation Activity'!B:B, 0))
   ),
"")</f>
        <v>Pabitra Basumatari</v>
      </c>
      <c r="J107" s="112" t="str">
        <f>IFERROR(
   IF(INDEX('Foundation Activity'!I:I, MATCH(B107, 'Foundation Activity'!B:B, 0))="", "",
      INDEX('Foundation Activity'!I:I, MATCH(B107, 'Foundation Activity'!B:B, 0))
   ),
"")</f>
        <v>Munshi Singh</v>
      </c>
      <c r="K107" s="128" t="str">
        <f>IFERROR(
   IF(INDEX('Foundation Activity'!AD:AD, MATCH(B107, 'Foundation Activity'!B:B, 0))="", "",
      INDEX('Foundation Activity'!AD:AD, MATCH(B107, 'Foundation Activity'!B:B, 0))
   ),
"")</f>
        <v>Location Completed.</v>
      </c>
      <c r="L107" s="473">
        <v>46087</v>
      </c>
      <c r="M107" s="473">
        <v>46087</v>
      </c>
      <c r="N107" s="201" t="s">
        <v>1205</v>
      </c>
      <c r="O107" s="201" t="s">
        <v>53</v>
      </c>
      <c r="P107" s="201" t="s">
        <v>53</v>
      </c>
    </row>
    <row r="108" spans="1:16" s="104" customFormat="1" ht="15.5" x14ac:dyDescent="0.35">
      <c r="A108" s="105">
        <v>101</v>
      </c>
      <c r="B108" s="228" t="str">
        <v>71/2</v>
      </c>
      <c r="C108" s="228" t="str" cm="1">
        <f t="array" ref="C108">INDEX('Foundation Activity'!C:C, MATCH(1, ('Foundation Activity'!B:B='WIP-FDN'!B108)*1, 0))</f>
        <v>A(00-02)+06_1RC</v>
      </c>
      <c r="D108" s="206" t="str">
        <f>IFERROR(
   IF(INDEX('Foundation Activity'!E:E, MATCH(B108, 'Foundation Activity'!B:B, 0))="", "",
      INDEX('Foundation Activity'!E:E, MATCH(B108, 'Foundation Activity'!B:B, 0))
   ),
"")</f>
        <v>SANDY WET</v>
      </c>
      <c r="E108" s="126" t="str">
        <f>IFERROR(
   IF(INDEX('Foundation Activity'!F:F, MATCH(B108, 'Foundation Activity'!B:B, 0))="", "",
      INDEX('Foundation Activity'!F:F, MATCH(B108, 'Foundation Activity'!B:B, 0))
   ),
"")</f>
        <v>Kulen Baro</v>
      </c>
      <c r="F108" s="126">
        <f>IFERROR(
   IF(INDEX('Foundation Activity'!G:G, MATCH(B108, 'Foundation Activity'!B:B, 0))="", "",
      INDEX('Foundation Activity'!G:G, MATCH(B108, 'Foundation Activity'!B:B, 0))
   ),
"")</f>
        <v>12</v>
      </c>
      <c r="G108" s="342">
        <f>IFERROR(
   IF(INDEX('Foundation Activity'!J:J, MATCH(B108, 'Foundation Activity'!B:B, 0))="", "",
      INDEX('Foundation Activity'!J:J, MATCH(B108, 'Foundation Activity'!B:B, 0))
   ),
"")</f>
        <v>46065</v>
      </c>
      <c r="H108" s="342">
        <f>IFERROR(
   IF(INDEX('Foundation Activity'!AC:AC, MATCH(B108, 'Foundation Activity'!B:B, 0))="", "",
      INDEX('Foundation Activity'!AC:AC, MATCH(B108, 'Foundation Activity'!B:B, 0))
   ),
"")</f>
        <v>46075</v>
      </c>
      <c r="I108" s="126" t="str">
        <f>IFERROR(
   IF(INDEX('Foundation Activity'!H:H, MATCH(B108, 'Foundation Activity'!B:B, 0))="", "",
      INDEX('Foundation Activity'!H:H, MATCH(B108, 'Foundation Activity'!B:B, 0))
   ),
"")</f>
        <v>Anjan Chakravarty</v>
      </c>
      <c r="J108" s="112" t="str">
        <f>IFERROR(
   IF(INDEX('Foundation Activity'!I:I, MATCH(B108, 'Foundation Activity'!B:B, 0))="", "",
      INDEX('Foundation Activity'!I:I, MATCH(B108, 'Foundation Activity'!B:B, 0))
   ),
"")</f>
        <v>Lalit Saikia</v>
      </c>
      <c r="K108" s="128" t="str">
        <f>IFERROR(
   IF(INDEX('Foundation Activity'!AD:AD, MATCH(B108, 'Foundation Activity'!B:B, 0))="", "",
      INDEX('Foundation Activity'!AD:AD, MATCH(B108, 'Foundation Activity'!B:B, 0))
   ),
"")</f>
        <v>Location Completed.</v>
      </c>
      <c r="L108" s="443">
        <v>46073</v>
      </c>
      <c r="M108" s="443">
        <v>46073</v>
      </c>
      <c r="N108" s="201" t="s">
        <v>1271</v>
      </c>
      <c r="O108" s="201" t="s">
        <v>53</v>
      </c>
      <c r="P108" s="201" t="s">
        <v>53</v>
      </c>
    </row>
    <row r="109" spans="1:16" s="104" customFormat="1" ht="15.5" x14ac:dyDescent="0.35">
      <c r="A109" s="105">
        <v>102</v>
      </c>
      <c r="B109" s="228" t="str">
        <v>124/0</v>
      </c>
      <c r="C109" s="228" t="str" cm="1">
        <f t="array" ref="C109">INDEX('Foundation Activity'!C:C, MATCH(1, ('Foundation Activity'!B:B='WIP-FDN'!B109)*1, 0))</f>
        <v>D(30-45)+06_1RC</v>
      </c>
      <c r="D109" s="206" t="str">
        <f>IFERROR(
   IF(INDEX('Foundation Activity'!E:E, MATCH(B109, 'Foundation Activity'!B:B, 0))="", "",
      INDEX('Foundation Activity'!E:E, MATCH(B109, 'Foundation Activity'!B:B, 0))
   ),
"")</f>
        <v>SANDY PS</v>
      </c>
      <c r="E109" s="126" t="str">
        <f>IFERROR(
   IF(INDEX('Foundation Activity'!F:F, MATCH(B109, 'Foundation Activity'!B:B, 0))="", "",
      INDEX('Foundation Activity'!F:F, MATCH(B109, 'Foundation Activity'!B:B, 0))
   ),
"")</f>
        <v>CP Construction</v>
      </c>
      <c r="F109" s="126">
        <f>IFERROR(
   IF(INDEX('Foundation Activity'!G:G, MATCH(B109, 'Foundation Activity'!B:B, 0))="", "",
      INDEX('Foundation Activity'!G:G, MATCH(B109, 'Foundation Activity'!B:B, 0))
   ),
"")</f>
        <v>14</v>
      </c>
      <c r="G109" s="342">
        <f>IFERROR(
   IF(INDEX('Foundation Activity'!J:J, MATCH(B109, 'Foundation Activity'!B:B, 0))="", "",
      INDEX('Foundation Activity'!J:J, MATCH(B109, 'Foundation Activity'!B:B, 0))
   ),
"")</f>
        <v>46056</v>
      </c>
      <c r="H109" s="342">
        <f>IFERROR(
   IF(INDEX('Foundation Activity'!AC:AC, MATCH(B109, 'Foundation Activity'!B:B, 0))="", "",
      INDEX('Foundation Activity'!AC:AC, MATCH(B109, 'Foundation Activity'!B:B, 0))
   ),
"")</f>
        <v>46075</v>
      </c>
      <c r="I109" s="126" t="str">
        <f>IFERROR(
   IF(INDEX('Foundation Activity'!H:H, MATCH(B109, 'Foundation Activity'!B:B, 0))="", "",
      INDEX('Foundation Activity'!H:H, MATCH(B109, 'Foundation Activity'!B:B, 0))
   ),
"")</f>
        <v>Virendra Kumar</v>
      </c>
      <c r="J109" s="112" t="str">
        <f>IFERROR(
   IF(INDEX('Foundation Activity'!I:I, MATCH(B109, 'Foundation Activity'!B:B, 0))="", "",
      INDEX('Foundation Activity'!I:I, MATCH(B109, 'Foundation Activity'!B:B, 0))
   ),
"")</f>
        <v>Arjun Varma</v>
      </c>
      <c r="K109" s="128" t="str">
        <f>IFERROR(
   IF(INDEX('Foundation Activity'!AD:AD, MATCH(B109, 'Foundation Activity'!B:B, 0))="", "",
      INDEX('Foundation Activity'!AD:AD, MATCH(B109, 'Foundation Activity'!B:B, 0))
   ),
"")</f>
        <v>Location Completed.</v>
      </c>
      <c r="L109" s="443">
        <v>46076</v>
      </c>
      <c r="M109" s="443">
        <v>46076</v>
      </c>
      <c r="N109" s="201" t="s">
        <v>1187</v>
      </c>
      <c r="O109" s="201" t="s">
        <v>53</v>
      </c>
      <c r="P109" s="201" t="s">
        <v>53</v>
      </c>
    </row>
    <row r="110" spans="1:16" s="104" customFormat="1" ht="15.5" x14ac:dyDescent="0.35">
      <c r="A110" s="105">
        <v>103</v>
      </c>
      <c r="B110" s="6" t="str">
        <v>70/1</v>
      </c>
      <c r="C110" s="228" t="str" cm="1">
        <f t="array" ref="C110">INDEX('Foundation Activity'!C:C, MATCH(1, ('Foundation Activity'!B:B='WIP-FDN'!B110)*1, 0))</f>
        <v>A(00-02)+06</v>
      </c>
      <c r="D110" s="206" t="str">
        <f>IFERROR(
   IF(INDEX('Foundation Activity'!E:E, MATCH(B110, 'Foundation Activity'!B:B, 0))="", "",
      INDEX('Foundation Activity'!E:E, MATCH(B110, 'Foundation Activity'!B:B, 0))
   ),
"")</f>
        <v>SANDY FS</v>
      </c>
      <c r="E110" s="126" t="str">
        <f>IFERROR(
   IF(INDEX('Foundation Activity'!F:F, MATCH(B110, 'Foundation Activity'!B:B, 0))="", "",
      INDEX('Foundation Activity'!F:F, MATCH(B110, 'Foundation Activity'!B:B, 0))
   ),
"")</f>
        <v>Ratul Ali-1</v>
      </c>
      <c r="F110" s="126">
        <f>IFERROR(
   IF(INDEX('Foundation Activity'!G:G, MATCH(B110, 'Foundation Activity'!B:B, 0))="", "",
      INDEX('Foundation Activity'!G:G, MATCH(B110, 'Foundation Activity'!B:B, 0))
   ),
"")</f>
        <v>16</v>
      </c>
      <c r="G110" s="342">
        <f>IFERROR(
   IF(INDEX('Foundation Activity'!J:J, MATCH(B110, 'Foundation Activity'!B:B, 0))="", "",
      INDEX('Foundation Activity'!J:J, MATCH(B110, 'Foundation Activity'!B:B, 0))
   ),
"")</f>
        <v>46063</v>
      </c>
      <c r="H110" s="342">
        <f>IFERROR(
   IF(INDEX('Foundation Activity'!AC:AC, MATCH(B110, 'Foundation Activity'!B:B, 0))="", "",
      INDEX('Foundation Activity'!AC:AC, MATCH(B110, 'Foundation Activity'!B:B, 0))
   ),
"")</f>
        <v>46076</v>
      </c>
      <c r="I110" s="126" t="str">
        <f>IFERROR(
   IF(INDEX('Foundation Activity'!H:H, MATCH(B110, 'Foundation Activity'!B:B, 0))="", "",
      INDEX('Foundation Activity'!H:H, MATCH(B110, 'Foundation Activity'!B:B, 0))
   ),
"")</f>
        <v>Anjan Chakravarty</v>
      </c>
      <c r="J110" s="112" t="str">
        <f>IFERROR(
   IF(INDEX('Foundation Activity'!I:I, MATCH(B110, 'Foundation Activity'!B:B, 0))="", "",
      INDEX('Foundation Activity'!I:I, MATCH(B110, 'Foundation Activity'!B:B, 0))
   ),
"")</f>
        <v>Lalit Saikia</v>
      </c>
      <c r="K110" s="128" t="str">
        <f>IFERROR(
   IF(INDEX('Foundation Activity'!AD:AD, MATCH(B110, 'Foundation Activity'!B:B, 0))="", "",
      INDEX('Foundation Activity'!AD:AD, MATCH(B110, 'Foundation Activity'!B:B, 0))
   ),
"")</f>
        <v>Location Completed.</v>
      </c>
      <c r="L110" s="443">
        <v>46076</v>
      </c>
      <c r="M110" s="443">
        <v>46076</v>
      </c>
      <c r="N110" s="201" t="s">
        <v>1220</v>
      </c>
      <c r="O110" s="201" t="s">
        <v>53</v>
      </c>
      <c r="P110" s="201" t="s">
        <v>53</v>
      </c>
    </row>
    <row r="111" spans="1:16" s="104" customFormat="1" ht="15.5" x14ac:dyDescent="0.35">
      <c r="A111" s="105">
        <v>104</v>
      </c>
      <c r="B111" s="228" t="str">
        <v>72/0</v>
      </c>
      <c r="C111" s="228" t="str" cm="1">
        <f t="array" ref="C111">INDEX('Foundation Activity'!C:C, MATCH(1, ('Foundation Activity'!B:B='WIP-FDN'!B111)*1, 0))</f>
        <v>C(15-22)+03</v>
      </c>
      <c r="D111" s="206" t="str">
        <f>IFERROR(
   IF(INDEX('Foundation Activity'!E:E, MATCH(B111, 'Foundation Activity'!B:B, 0))="", "",
      INDEX('Foundation Activity'!E:E, MATCH(B111, 'Foundation Activity'!B:B, 0))
   ),
"")</f>
        <v>SANDY WET</v>
      </c>
      <c r="E111" s="126" t="str">
        <f>IFERROR(
   IF(INDEX('Foundation Activity'!F:F, MATCH(B111, 'Foundation Activity'!B:B, 0))="", "",
      INDEX('Foundation Activity'!F:F, MATCH(B111, 'Foundation Activity'!B:B, 0))
   ),
"")</f>
        <v>MS POWER-1</v>
      </c>
      <c r="F111" s="126">
        <f>IFERROR(
   IF(INDEX('Foundation Activity'!G:G, MATCH(B111, 'Foundation Activity'!B:B, 0))="", "",
      INDEX('Foundation Activity'!G:G, MATCH(B111, 'Foundation Activity'!B:B, 0))
   ),
"")</f>
        <v>14</v>
      </c>
      <c r="G111" s="342">
        <f>IFERROR(
   IF(INDEX('Foundation Activity'!J:J, MATCH(B111, 'Foundation Activity'!B:B, 0))="", "",
      INDEX('Foundation Activity'!J:J, MATCH(B111, 'Foundation Activity'!B:B, 0))
   ),
"")</f>
        <v>46062</v>
      </c>
      <c r="H111" s="342">
        <f>IFERROR(
   IF(INDEX('Foundation Activity'!AC:AC, MATCH(B111, 'Foundation Activity'!B:B, 0))="", "",
      INDEX('Foundation Activity'!AC:AC, MATCH(B111, 'Foundation Activity'!B:B, 0))
   ),
"")</f>
        <v>46076</v>
      </c>
      <c r="I111" s="126" t="str">
        <f>IFERROR(
   IF(INDEX('Foundation Activity'!H:H, MATCH(B111, 'Foundation Activity'!B:B, 0))="", "",
      INDEX('Foundation Activity'!H:H, MATCH(B111, 'Foundation Activity'!B:B, 0))
   ),
"")</f>
        <v>Anjan Chakravarty</v>
      </c>
      <c r="J111" s="112" t="str">
        <f>IFERROR(
   IF(INDEX('Foundation Activity'!I:I, MATCH(B111, 'Foundation Activity'!B:B, 0))="", "",
      INDEX('Foundation Activity'!I:I, MATCH(B111, 'Foundation Activity'!B:B, 0))
   ),
"")</f>
        <v>Subrata Panigrahi</v>
      </c>
      <c r="K111" s="128" t="str">
        <f>IFERROR(
   IF(INDEX('Foundation Activity'!AD:AD, MATCH(B111, 'Foundation Activity'!B:B, 0))="", "",
      INDEX('Foundation Activity'!AD:AD, MATCH(B111, 'Foundation Activity'!B:B, 0))
   ),
"")</f>
        <v>Location Completed.</v>
      </c>
      <c r="L111" s="443">
        <v>46077</v>
      </c>
      <c r="M111" s="443">
        <v>46077</v>
      </c>
      <c r="N111" s="201" t="s">
        <v>1221</v>
      </c>
      <c r="O111" s="201" t="s">
        <v>53</v>
      </c>
      <c r="P111" s="201" t="s">
        <v>53</v>
      </c>
    </row>
    <row r="112" spans="1:16" s="104" customFormat="1" ht="29" x14ac:dyDescent="0.35">
      <c r="A112" s="105">
        <v>105</v>
      </c>
      <c r="B112" s="6" t="str">
        <v>127/0</v>
      </c>
      <c r="C112" s="228" t="str" cm="1">
        <f t="array" ref="C112">INDEX('Foundation Activity'!C:C, MATCH(1, ('Foundation Activity'!B:B='WIP-FDN'!B112)*1, 0))</f>
        <v>D(30-45)+03</v>
      </c>
      <c r="D112" s="206" t="str">
        <f>IFERROR(
   IF(INDEX('Foundation Activity'!E:E, MATCH(B112, 'Foundation Activity'!B:B, 0))="", "",
      INDEX('Foundation Activity'!E:E, MATCH(B112, 'Foundation Activity'!B:B, 0))
   ),
"")</f>
        <v>SANDY FS &amp; Boulder Soiling</v>
      </c>
      <c r="E112" s="126" t="str">
        <f>IFERROR(
   IF(INDEX('Foundation Activity'!F:F, MATCH(B112, 'Foundation Activity'!B:B, 0))="", "",
      INDEX('Foundation Activity'!F:F, MATCH(B112, 'Foundation Activity'!B:B, 0))
   ),
"")</f>
        <v>Vikeey Enterprise</v>
      </c>
      <c r="F112" s="126">
        <f>IFERROR(
   IF(INDEX('Foundation Activity'!G:G, MATCH(B112, 'Foundation Activity'!B:B, 0))="", "",
      INDEX('Foundation Activity'!G:G, MATCH(B112, 'Foundation Activity'!B:B, 0))
   ),
"")</f>
        <v>18</v>
      </c>
      <c r="G112" s="342">
        <f>IFERROR(
   IF(INDEX('Foundation Activity'!J:J, MATCH(B112, 'Foundation Activity'!B:B, 0))="", "",
      INDEX('Foundation Activity'!J:J, MATCH(B112, 'Foundation Activity'!B:B, 0))
   ),
"")</f>
        <v>46056</v>
      </c>
      <c r="H112" s="342">
        <f>IFERROR(
   IF(INDEX('Foundation Activity'!AC:AC, MATCH(B112, 'Foundation Activity'!B:B, 0))="", "",
      INDEX('Foundation Activity'!AC:AC, MATCH(B112, 'Foundation Activity'!B:B, 0))
   ),
"")</f>
        <v>46078</v>
      </c>
      <c r="I112" s="126" t="str">
        <f>IFERROR(
   IF(INDEX('Foundation Activity'!H:H, MATCH(B112, 'Foundation Activity'!B:B, 0))="", "",
      INDEX('Foundation Activity'!H:H, MATCH(B112, 'Foundation Activity'!B:B, 0))
   ),
"")</f>
        <v>Virendra Kumar</v>
      </c>
      <c r="J112" s="112" t="str">
        <f>IFERROR(
   IF(INDEX('Foundation Activity'!I:I, MATCH(B112, 'Foundation Activity'!B:B, 0))="", "",
      INDEX('Foundation Activity'!I:I, MATCH(B112, 'Foundation Activity'!B:B, 0))
   ),
"")</f>
        <v>Asadul Laskar</v>
      </c>
      <c r="K112" s="128" t="str">
        <f>IFERROR(
   IF(INDEX('Foundation Activity'!AD:AD, MATCH(B112, 'Foundation Activity'!B:B, 0))="", "",
      INDEX('Foundation Activity'!AD:AD, MATCH(B112, 'Foundation Activity'!B:B, 0))
   ),
"")</f>
        <v>Location Completed.</v>
      </c>
      <c r="L112" s="473">
        <v>46081</v>
      </c>
      <c r="M112" s="473">
        <v>46081</v>
      </c>
      <c r="N112" s="201" t="s">
        <v>1143</v>
      </c>
      <c r="O112" s="201" t="s">
        <v>53</v>
      </c>
      <c r="P112" s="455" t="s">
        <v>1377</v>
      </c>
    </row>
    <row r="113" spans="1:17" s="104" customFormat="1" ht="29" x14ac:dyDescent="0.35">
      <c r="A113" s="105">
        <v>106</v>
      </c>
      <c r="B113" s="228" t="str">
        <v>95/2</v>
      </c>
      <c r="C113" s="228" t="str" cm="1">
        <f t="array" ref="C113">INDEX('Foundation Activity'!C:C, MATCH(1, ('Foundation Activity'!B:B='WIP-FDN'!B113)*1, 0))</f>
        <v>A(00-02)+03_2RC</v>
      </c>
      <c r="D113" s="206" t="str">
        <f>IFERROR(
   IF(INDEX('Foundation Activity'!E:E, MATCH(B113, 'Foundation Activity'!B:B, 0))="", "",
      INDEX('Foundation Activity'!E:E, MATCH(B113, 'Foundation Activity'!B:B, 0))
   ),
"")</f>
        <v>SANDY PS &amp; Boulder Soiling</v>
      </c>
      <c r="E113" s="126" t="str">
        <f>IFERROR(
   IF(INDEX('Foundation Activity'!F:F, MATCH(B113, 'Foundation Activity'!B:B, 0))="", "",
      INDEX('Foundation Activity'!F:F, MATCH(B113, 'Foundation Activity'!B:B, 0))
   ),
"")</f>
        <v>Mohar Ali-3</v>
      </c>
      <c r="F113" s="126">
        <f>IFERROR(
   IF(INDEX('Foundation Activity'!G:G, MATCH(B113, 'Foundation Activity'!B:B, 0))="", "",
      INDEX('Foundation Activity'!G:G, MATCH(B113, 'Foundation Activity'!B:B, 0))
   ),
"")</f>
        <v>15</v>
      </c>
      <c r="G113" s="342">
        <f>IFERROR(
   IF(INDEX('Foundation Activity'!J:J, MATCH(B113, 'Foundation Activity'!B:B, 0))="", "",
      INDEX('Foundation Activity'!J:J, MATCH(B113, 'Foundation Activity'!B:B, 0))
   ),
"")</f>
        <v>46063</v>
      </c>
      <c r="H113" s="342">
        <f>IFERROR(
   IF(INDEX('Foundation Activity'!AC:AC, MATCH(B113, 'Foundation Activity'!B:B, 0))="", "",
      INDEX('Foundation Activity'!AC:AC, MATCH(B113, 'Foundation Activity'!B:B, 0))
   ),
"")</f>
        <v>46081</v>
      </c>
      <c r="I113" s="126" t="str">
        <f>IFERROR(
   IF(INDEX('Foundation Activity'!H:H, MATCH(B113, 'Foundation Activity'!B:B, 0))="", "",
      INDEX('Foundation Activity'!H:H, MATCH(B113, 'Foundation Activity'!B:B, 0))
   ),
"")</f>
        <v>Virendra Kumar</v>
      </c>
      <c r="J113" s="112" t="str">
        <f>IFERROR(
   IF(INDEX('Foundation Activity'!I:I, MATCH(B113, 'Foundation Activity'!B:B, 0))="", "",
      INDEX('Foundation Activity'!I:I, MATCH(B113, 'Foundation Activity'!B:B, 0))
   ),
"")</f>
        <v>Debashis Konar</v>
      </c>
      <c r="K113" s="128" t="str">
        <f>IFERROR(
   IF(INDEX('Foundation Activity'!AD:AD, MATCH(B113, 'Foundation Activity'!B:B, 0))="", "",
      INDEX('Foundation Activity'!AD:AD, MATCH(B113, 'Foundation Activity'!B:B, 0))
   ),
"")</f>
        <v>Location Completed.</v>
      </c>
      <c r="L113" s="473">
        <v>46083</v>
      </c>
      <c r="M113" s="473">
        <v>46083</v>
      </c>
      <c r="N113" s="201" t="s">
        <v>1217</v>
      </c>
      <c r="O113" s="201" t="s">
        <v>53</v>
      </c>
      <c r="P113" s="201" t="s">
        <v>53</v>
      </c>
    </row>
    <row r="114" spans="1:17" s="104" customFormat="1" ht="15.5" x14ac:dyDescent="0.35">
      <c r="A114" s="105">
        <v>107</v>
      </c>
      <c r="B114" s="228" t="str">
        <v>132/2</v>
      </c>
      <c r="C114" s="228" t="str" cm="1">
        <f t="array" ref="C114">INDEX('Foundation Activity'!C:C, MATCH(1, ('Foundation Activity'!B:B='WIP-FDN'!B114)*1, 0))</f>
        <v>A(00-02)+03</v>
      </c>
      <c r="D114" s="206" t="str">
        <f>IFERROR(
   IF(INDEX('Foundation Activity'!E:E, MATCH(B114, 'Foundation Activity'!B:B, 0))="", "",
      INDEX('Foundation Activity'!E:E, MATCH(B114, 'Foundation Activity'!B:B, 0))
   ),
"")</f>
        <v>SANDY WET</v>
      </c>
      <c r="E114" s="126" t="str">
        <f>IFERROR(
   IF(INDEX('Foundation Activity'!F:F, MATCH(B114, 'Foundation Activity'!B:B, 0))="", "",
      INDEX('Foundation Activity'!F:F, MATCH(B114, 'Foundation Activity'!B:B, 0))
   ),
"")</f>
        <v>RS Construction</v>
      </c>
      <c r="F114" s="126">
        <f>IFERROR(
   IF(INDEX('Foundation Activity'!G:G, MATCH(B114, 'Foundation Activity'!B:B, 0))="", "",
      INDEX('Foundation Activity'!G:G, MATCH(B114, 'Foundation Activity'!B:B, 0))
   ),
"")</f>
        <v>16</v>
      </c>
      <c r="G114" s="342">
        <f>IFERROR(
   IF(INDEX('Foundation Activity'!J:J, MATCH(B114, 'Foundation Activity'!B:B, 0))="", "",
      INDEX('Foundation Activity'!J:J, MATCH(B114, 'Foundation Activity'!B:B, 0))
   ),
"")</f>
        <v>46065</v>
      </c>
      <c r="H114" s="342">
        <f>IFERROR(
   IF(INDEX('Foundation Activity'!AC:AC, MATCH(B114, 'Foundation Activity'!B:B, 0))="", "",
      INDEX('Foundation Activity'!AC:AC, MATCH(B114, 'Foundation Activity'!B:B, 0))
   ),
"")</f>
        <v>46081</v>
      </c>
      <c r="I114" s="126" t="str">
        <f>IFERROR(
   IF(INDEX('Foundation Activity'!H:H, MATCH(B114, 'Foundation Activity'!B:B, 0))="", "",
      INDEX('Foundation Activity'!H:H, MATCH(B114, 'Foundation Activity'!B:B, 0))
   ),
"")</f>
        <v>Virendra Kumar</v>
      </c>
      <c r="J114" s="112" t="str">
        <f>IFERROR(
   IF(INDEX('Foundation Activity'!I:I, MATCH(B114, 'Foundation Activity'!B:B, 0))="", "",
      INDEX('Foundation Activity'!I:I, MATCH(B114, 'Foundation Activity'!B:B, 0))
   ),
"")</f>
        <v>Manish Singh</v>
      </c>
      <c r="K114" s="128" t="str">
        <f>IFERROR(
   IF(INDEX('Foundation Activity'!AD:AD, MATCH(B114, 'Foundation Activity'!B:B, 0))="", "",
      INDEX('Foundation Activity'!AD:AD, MATCH(B114, 'Foundation Activity'!B:B, 0))
   ),
"")</f>
        <v>Location Completed.</v>
      </c>
      <c r="L114" s="473">
        <v>46083</v>
      </c>
      <c r="M114" s="473">
        <v>46083</v>
      </c>
      <c r="N114" s="201" t="s">
        <v>1272</v>
      </c>
      <c r="O114" s="201" t="s">
        <v>53</v>
      </c>
      <c r="P114" s="201" t="s">
        <v>53</v>
      </c>
    </row>
    <row r="115" spans="1:17" s="104" customFormat="1" ht="15.5" x14ac:dyDescent="0.35">
      <c r="A115" s="105">
        <v>108</v>
      </c>
      <c r="B115" s="228" t="str">
        <v>132/3</v>
      </c>
      <c r="C115" s="228" t="str" cm="1">
        <f t="array" ref="C115">INDEX('Foundation Activity'!C:C, MATCH(1, ('Foundation Activity'!B:B='WIP-FDN'!B115)*1, 0))</f>
        <v>A(00-02)+03</v>
      </c>
      <c r="D115" s="206" t="str">
        <f>IFERROR(
   IF(INDEX('Foundation Activity'!E:E, MATCH(B115, 'Foundation Activity'!B:B, 0))="", "",
      INDEX('Foundation Activity'!E:E, MATCH(B115, 'Foundation Activity'!B:B, 0))
   ),
"")</f>
        <v>SANDY PS</v>
      </c>
      <c r="E115" s="126" t="str">
        <f>IFERROR(
   IF(INDEX('Foundation Activity'!F:F, MATCH(B115, 'Foundation Activity'!B:B, 0))="", "",
      INDEX('Foundation Activity'!F:F, MATCH(B115, 'Foundation Activity'!B:B, 0))
   ),
"")</f>
        <v>Sanjay Talukdar-2</v>
      </c>
      <c r="F115" s="126">
        <f>IFERROR(
   IF(INDEX('Foundation Activity'!G:G, MATCH(B115, 'Foundation Activity'!B:B, 0))="", "",
      INDEX('Foundation Activity'!G:G, MATCH(B115, 'Foundation Activity'!B:B, 0))
   ),
"")</f>
        <v>13</v>
      </c>
      <c r="G115" s="342">
        <f>IFERROR(
   IF(INDEX('Foundation Activity'!J:J, MATCH(B115, 'Foundation Activity'!B:B, 0))="", "",
      INDEX('Foundation Activity'!J:J, MATCH(B115, 'Foundation Activity'!B:B, 0))
   ),
"")</f>
        <v>46063</v>
      </c>
      <c r="H115" s="342">
        <f>IFERROR(
   IF(INDEX('Foundation Activity'!AC:AC, MATCH(B115, 'Foundation Activity'!B:B, 0))="", "",
      INDEX('Foundation Activity'!AC:AC, MATCH(B115, 'Foundation Activity'!B:B, 0))
   ),
"")</f>
        <v>46081</v>
      </c>
      <c r="I115" s="126" t="str">
        <f>IFERROR(
   IF(INDEX('Foundation Activity'!H:H, MATCH(B115, 'Foundation Activity'!B:B, 0))="", "",
      INDEX('Foundation Activity'!H:H, MATCH(B115, 'Foundation Activity'!B:B, 0))
   ),
"")</f>
        <v>Virendra Kumar</v>
      </c>
      <c r="J115" s="112" t="str">
        <f>IFERROR(
   IF(INDEX('Foundation Activity'!I:I, MATCH(B115, 'Foundation Activity'!B:B, 0))="", "",
      INDEX('Foundation Activity'!I:I, MATCH(B115, 'Foundation Activity'!B:B, 0))
   ),
"")</f>
        <v>Manish Singh</v>
      </c>
      <c r="K115" s="128" t="str">
        <f>IFERROR(
   IF(INDEX('Foundation Activity'!AD:AD, MATCH(B115, 'Foundation Activity'!B:B, 0))="", "",
      INDEX('Foundation Activity'!AD:AD, MATCH(B115, 'Foundation Activity'!B:B, 0))
   ),
"")</f>
        <v>Location Completed.</v>
      </c>
      <c r="L115" s="443">
        <v>46087</v>
      </c>
      <c r="M115" s="443">
        <v>46087</v>
      </c>
      <c r="N115" s="201" t="s">
        <v>1214</v>
      </c>
      <c r="O115" s="201" t="s">
        <v>53</v>
      </c>
      <c r="P115" s="201" t="s">
        <v>53</v>
      </c>
    </row>
    <row r="116" spans="1:17" s="104" customFormat="1" ht="29" x14ac:dyDescent="0.35">
      <c r="A116" s="105">
        <v>109</v>
      </c>
      <c r="B116" s="228" t="str">
        <v>31/0</v>
      </c>
      <c r="C116" s="228" t="str" cm="1">
        <f t="array" ref="C116">INDEX('Foundation Activity'!C:C, MATCH(1, ('Foundation Activity'!B:B='WIP-FDN'!B116)*1, 0))</f>
        <v>B(00-15)+03</v>
      </c>
      <c r="D116" s="206" t="str">
        <f>IFERROR(
   IF(INDEX('Foundation Activity'!E:E, MATCH(B116, 'Foundation Activity'!B:B, 0))="", "",
      INDEX('Foundation Activity'!E:E, MATCH(B116, 'Foundation Activity'!B:B, 0))
   ),
"")</f>
        <v>SANDY FS &amp; Boulder Soiling</v>
      </c>
      <c r="E116" s="126" t="str">
        <f>IFERROR(
   IF(INDEX('Foundation Activity'!F:F, MATCH(B116, 'Foundation Activity'!B:B, 0))="", "",
      INDEX('Foundation Activity'!F:F, MATCH(B116, 'Foundation Activity'!B:B, 0))
   ),
"")</f>
        <v>Subol Roy</v>
      </c>
      <c r="F116" s="126">
        <f>IFERROR(
   IF(INDEX('Foundation Activity'!G:G, MATCH(B116, 'Foundation Activity'!B:B, 0))="", "",
      INDEX('Foundation Activity'!G:G, MATCH(B116, 'Foundation Activity'!B:B, 0))
   ),
"")</f>
        <v>16</v>
      </c>
      <c r="G116" s="342">
        <f>IFERROR(
   IF(INDEX('Foundation Activity'!J:J, MATCH(B116, 'Foundation Activity'!B:B, 0))="", "",
      INDEX('Foundation Activity'!J:J, MATCH(B116, 'Foundation Activity'!B:B, 0))
   ),
"")</f>
        <v>46071</v>
      </c>
      <c r="H116" s="342">
        <f>IFERROR(
   IF(INDEX('Foundation Activity'!AC:AC, MATCH(B116, 'Foundation Activity'!B:B, 0))="", "",
      INDEX('Foundation Activity'!AC:AC, MATCH(B116, 'Foundation Activity'!B:B, 0))
   ),
"")</f>
        <v>46087</v>
      </c>
      <c r="I116" s="126" t="str">
        <f>IFERROR(
   IF(INDEX('Foundation Activity'!H:H, MATCH(B116, 'Foundation Activity'!B:B, 0))="", "",
      INDEX('Foundation Activity'!H:H, MATCH(B116, 'Foundation Activity'!B:B, 0))
   ),
"")</f>
        <v>Pabitra Basumatari</v>
      </c>
      <c r="J116" s="112" t="str">
        <f>IFERROR(
   IF(INDEX('Foundation Activity'!I:I, MATCH(B116, 'Foundation Activity'!B:B, 0))="", "",
      INDEX('Foundation Activity'!I:I, MATCH(B116, 'Foundation Activity'!B:B, 0))
   ),
"")</f>
        <v>Sumanta Dutta</v>
      </c>
      <c r="K116" s="128" t="str">
        <f>IFERROR(
   IF(INDEX('Foundation Activity'!AD:AD, MATCH(B116, 'Foundation Activity'!B:B, 0))="", "",
      INDEX('Foundation Activity'!AD:AD, MATCH(B116, 'Foundation Activity'!B:B, 0))
   ),
"")</f>
        <v>Location Completed.</v>
      </c>
      <c r="L116" s="473">
        <v>46090</v>
      </c>
      <c r="M116" s="473">
        <v>46090</v>
      </c>
      <c r="N116" s="201" t="s">
        <v>1205</v>
      </c>
      <c r="O116" s="201" t="s">
        <v>53</v>
      </c>
      <c r="P116" s="201" t="s">
        <v>53</v>
      </c>
    </row>
    <row r="117" spans="1:17" s="104" customFormat="1" ht="29" x14ac:dyDescent="0.35">
      <c r="A117" s="105">
        <v>110</v>
      </c>
      <c r="B117" s="228" t="str">
        <v>35/0</v>
      </c>
      <c r="C117" s="228" t="str" cm="1">
        <f t="array" ref="C117">INDEX('Foundation Activity'!C:C, MATCH(1, ('Foundation Activity'!B:B='WIP-FDN'!B117)*1, 0))</f>
        <v>C(15-30)+03_2RC</v>
      </c>
      <c r="D117" s="206" t="str">
        <f>IFERROR(
   IF(INDEX('Foundation Activity'!E:E, MATCH(B117, 'Foundation Activity'!B:B, 0))="", "",
      INDEX('Foundation Activity'!E:E, MATCH(B117, 'Foundation Activity'!B:B, 0))
   ),
"")</f>
        <v>SANDY PS &amp; 2 Leg Boulder Soiling</v>
      </c>
      <c r="E117" s="126" t="str">
        <f>IFERROR(
   IF(INDEX('Foundation Activity'!F:F, MATCH(B117, 'Foundation Activity'!B:B, 0))="", "",
      INDEX('Foundation Activity'!F:F, MATCH(B117, 'Foundation Activity'!B:B, 0))
   ),
"")</f>
        <v>Bipul Debnath-1</v>
      </c>
      <c r="F117" s="126">
        <f>IFERROR(
   IF(INDEX('Foundation Activity'!G:G, MATCH(B117, 'Foundation Activity'!B:B, 0))="", "",
      INDEX('Foundation Activity'!G:G, MATCH(B117, 'Foundation Activity'!B:B, 0))
   ),
"")</f>
        <v>15</v>
      </c>
      <c r="G117" s="342">
        <f>IFERROR(
   IF(INDEX('Foundation Activity'!J:J, MATCH(B117, 'Foundation Activity'!B:B, 0))="", "",
      INDEX('Foundation Activity'!J:J, MATCH(B117, 'Foundation Activity'!B:B, 0))
   ),
"")</f>
        <v>46073</v>
      </c>
      <c r="H117" s="342">
        <f>IFERROR(
   IF(INDEX('Foundation Activity'!AC:AC, MATCH(B117, 'Foundation Activity'!B:B, 0))="", "",
      INDEX('Foundation Activity'!AC:AC, MATCH(B117, 'Foundation Activity'!B:B, 0))
   ),
"")</f>
        <v>46089</v>
      </c>
      <c r="I117" s="126" t="str">
        <f>IFERROR(
   IF(INDEX('Foundation Activity'!H:H, MATCH(B117, 'Foundation Activity'!B:B, 0))="", "",
      INDEX('Foundation Activity'!H:H, MATCH(B117, 'Foundation Activity'!B:B, 0))
   ),
"")</f>
        <v>Pabitra Basumatari</v>
      </c>
      <c r="J117" s="112" t="str">
        <f>IFERROR(
   IF(INDEX('Foundation Activity'!I:I, MATCH(B117, 'Foundation Activity'!B:B, 0))="", "",
      INDEX('Foundation Activity'!I:I, MATCH(B117, 'Foundation Activity'!B:B, 0))
   ),
"")</f>
        <v>Munshi Singh</v>
      </c>
      <c r="K117" s="128" t="str">
        <f>IFERROR(
   IF(INDEX('Foundation Activity'!AD:AD, MATCH(B117, 'Foundation Activity'!B:B, 0))="", "",
      INDEX('Foundation Activity'!AD:AD, MATCH(B117, 'Foundation Activity'!B:B, 0))
   ),
"")</f>
        <v>Location Completed.</v>
      </c>
      <c r="L117" s="473">
        <v>46088</v>
      </c>
      <c r="M117" s="473">
        <v>46088</v>
      </c>
      <c r="N117" s="201" t="s">
        <v>1375</v>
      </c>
      <c r="O117" s="201" t="s">
        <v>53</v>
      </c>
      <c r="P117" s="201" t="s">
        <v>53</v>
      </c>
      <c r="Q117" s="455" t="s">
        <v>1377</v>
      </c>
    </row>
    <row r="118" spans="1:17" s="104" customFormat="1" ht="15.5" x14ac:dyDescent="0.35">
      <c r="A118" s="105">
        <v>111</v>
      </c>
      <c r="B118" s="6" t="str">
        <v>82/2</v>
      </c>
      <c r="C118" s="228" t="str" cm="1">
        <f t="array" ref="C118">INDEX('Foundation Activity'!C:C, MATCH(1, ('Foundation Activity'!B:B='WIP-FDN'!B118)*1, 0))</f>
        <v>A(00-02)+00</v>
      </c>
      <c r="D118" s="206" t="str">
        <f>IFERROR(
   IF(INDEX('Foundation Activity'!E:E, MATCH(B118, 'Foundation Activity'!B:B, 0))="", "",
      INDEX('Foundation Activity'!E:E, MATCH(B118, 'Foundation Activity'!B:B, 0))
   ),
"")</f>
        <v>SANDY WET</v>
      </c>
      <c r="E118" s="126" t="str">
        <f>IFERROR(
   IF(INDEX('Foundation Activity'!F:F, MATCH(B118, 'Foundation Activity'!B:B, 0))="", "",
      INDEX('Foundation Activity'!F:F, MATCH(B118, 'Foundation Activity'!B:B, 0))
   ),
"")</f>
        <v>Kulen Baro</v>
      </c>
      <c r="F118" s="126">
        <f>IFERROR(
   IF(INDEX('Foundation Activity'!G:G, MATCH(B118, 'Foundation Activity'!B:B, 0))="", "",
      INDEX('Foundation Activity'!G:G, MATCH(B118, 'Foundation Activity'!B:B, 0))
   ),
"")</f>
        <v>12</v>
      </c>
      <c r="G118" s="342">
        <f>IFERROR(
   IF(INDEX('Foundation Activity'!J:J, MATCH(B118, 'Foundation Activity'!B:B, 0))="", "",
      INDEX('Foundation Activity'!J:J, MATCH(B118, 'Foundation Activity'!B:B, 0))
   ),
"")</f>
        <v>46077</v>
      </c>
      <c r="H118" s="342">
        <f>IFERROR(
   IF(INDEX('Foundation Activity'!AC:AC, MATCH(B118, 'Foundation Activity'!B:B, 0))="", "",
      INDEX('Foundation Activity'!AC:AC, MATCH(B118, 'Foundation Activity'!B:B, 0))
   ),
"")</f>
        <v>46091</v>
      </c>
      <c r="I118" s="126" t="str">
        <f>IFERROR(
   IF(INDEX('Foundation Activity'!H:H, MATCH(B118, 'Foundation Activity'!B:B, 0))="", "",
      INDEX('Foundation Activity'!H:H, MATCH(B118, 'Foundation Activity'!B:B, 0))
   ),
"")</f>
        <v>Anjan Chakravarty</v>
      </c>
      <c r="J118" s="112" t="str">
        <f>IFERROR(
   IF(INDEX('Foundation Activity'!I:I, MATCH(B118, 'Foundation Activity'!B:B, 0))="", "",
      INDEX('Foundation Activity'!I:I, MATCH(B118, 'Foundation Activity'!B:B, 0))
   ),
"")</f>
        <v>Lalit Saikia</v>
      </c>
      <c r="K118" s="128" t="str">
        <f>IFERROR(
   IF(INDEX('Foundation Activity'!AD:AD, MATCH(B118, 'Foundation Activity'!B:B, 0))="", "",
      INDEX('Foundation Activity'!AD:AD, MATCH(B118, 'Foundation Activity'!B:B, 0))
   ),
"")</f>
        <v>Location Completed.</v>
      </c>
      <c r="L118" s="473">
        <v>46092</v>
      </c>
      <c r="M118" s="473">
        <v>46092</v>
      </c>
      <c r="N118" s="201" t="s">
        <v>1271</v>
      </c>
      <c r="O118" s="201" t="s">
        <v>53</v>
      </c>
      <c r="P118" s="201" t="s">
        <v>53</v>
      </c>
    </row>
    <row r="119" spans="1:17" s="104" customFormat="1" ht="15.5" x14ac:dyDescent="0.35">
      <c r="A119" s="105">
        <v>112</v>
      </c>
      <c r="B119" s="6" t="str">
        <v>129/0</v>
      </c>
      <c r="C119" s="228" t="str" cm="1">
        <f t="array" ref="C119">INDEX('Foundation Activity'!C:C, MATCH(1, ('Foundation Activity'!B:B='WIP-FDN'!B119)*1, 0))</f>
        <v>D(30-45)+00</v>
      </c>
      <c r="D119" s="206" t="str">
        <f>IFERROR(
   IF(INDEX('Foundation Activity'!E:E, MATCH(B119, 'Foundation Activity'!B:B, 0))="", "",
      INDEX('Foundation Activity'!E:E, MATCH(B119, 'Foundation Activity'!B:B, 0))
   ),
"")</f>
        <v>SANDY PS</v>
      </c>
      <c r="E119" s="126" t="str">
        <f>IFERROR(
   IF(INDEX('Foundation Activity'!F:F, MATCH(B119, 'Foundation Activity'!B:B, 0))="", "",
      INDEX('Foundation Activity'!F:F, MATCH(B119, 'Foundation Activity'!B:B, 0))
   ),
"")</f>
        <v>B S Enterprise</v>
      </c>
      <c r="F119" s="126">
        <f>IFERROR(
   IF(INDEX('Foundation Activity'!G:G, MATCH(B119, 'Foundation Activity'!B:B, 0))="", "",
      INDEX('Foundation Activity'!G:G, MATCH(B119, 'Foundation Activity'!B:B, 0))
   ),
"")</f>
        <v>15</v>
      </c>
      <c r="G119" s="342">
        <f>IFERROR(
   IF(INDEX('Foundation Activity'!J:J, MATCH(B119, 'Foundation Activity'!B:B, 0))="", "",
      INDEX('Foundation Activity'!J:J, MATCH(B119, 'Foundation Activity'!B:B, 0))
   ),
"")</f>
        <v>46079</v>
      </c>
      <c r="H119" s="342">
        <f>IFERROR(
   IF(INDEX('Foundation Activity'!AC:AC, MATCH(B119, 'Foundation Activity'!B:B, 0))="", "",
      INDEX('Foundation Activity'!AC:AC, MATCH(B119, 'Foundation Activity'!B:B, 0))
   ),
"")</f>
        <v>46091</v>
      </c>
      <c r="I119" s="126" t="str">
        <f>IFERROR(
   IF(INDEX('Foundation Activity'!H:H, MATCH(B119, 'Foundation Activity'!B:B, 0))="", "",
      INDEX('Foundation Activity'!H:H, MATCH(B119, 'Foundation Activity'!B:B, 0))
   ),
"")</f>
        <v>Virendra Kumar</v>
      </c>
      <c r="J119" s="112" t="str">
        <f>IFERROR(
   IF(INDEX('Foundation Activity'!I:I, MATCH(B119, 'Foundation Activity'!B:B, 0))="", "",
      INDEX('Foundation Activity'!I:I, MATCH(B119, 'Foundation Activity'!B:B, 0))
   ),
"")</f>
        <v>Gaurav Kumar</v>
      </c>
      <c r="K119" s="128" t="str">
        <f>IFERROR(
   IF(INDEX('Foundation Activity'!AD:AD, MATCH(B119, 'Foundation Activity'!B:B, 0))="", "",
      INDEX('Foundation Activity'!AD:AD, MATCH(B119, 'Foundation Activity'!B:B, 0))
   ),
"")</f>
        <v>Location Completed.</v>
      </c>
      <c r="L119" s="473">
        <v>46092</v>
      </c>
      <c r="M119" s="473">
        <v>46092</v>
      </c>
      <c r="N119" s="201" t="s">
        <v>1169</v>
      </c>
      <c r="O119" s="201" t="s">
        <v>53</v>
      </c>
      <c r="P119" s="201" t="s">
        <v>53</v>
      </c>
    </row>
    <row r="120" spans="1:17" s="104" customFormat="1" ht="29" x14ac:dyDescent="0.35">
      <c r="A120" s="105">
        <v>113</v>
      </c>
      <c r="B120" s="6" t="str">
        <v>130/0</v>
      </c>
      <c r="C120" s="228" t="str" cm="1">
        <f t="array" ref="C120">INDEX('Foundation Activity'!C:C, MATCH(1, ('Foundation Activity'!B:B='WIP-FDN'!B120)*1, 0))</f>
        <v>C(15-30)+00_1RC</v>
      </c>
      <c r="D120" s="206" t="str">
        <f>IFERROR(
   IF(INDEX('Foundation Activity'!E:E, MATCH(B120, 'Foundation Activity'!B:B, 0))="", "",
      INDEX('Foundation Activity'!E:E, MATCH(B120, 'Foundation Activity'!B:B, 0))
   ),
"")</f>
        <v>SANDY FS  &amp; Boulder Soiling</v>
      </c>
      <c r="E120" s="126" t="str">
        <f>IFERROR(
   IF(INDEX('Foundation Activity'!F:F, MATCH(B120, 'Foundation Activity'!B:B, 0))="", "",
      INDEX('Foundation Activity'!F:F, MATCH(B120, 'Foundation Activity'!B:B, 0))
   ),
"")</f>
        <v>East India Construction</v>
      </c>
      <c r="F120" s="126">
        <f>IFERROR(
   IF(INDEX('Foundation Activity'!G:G, MATCH(B120, 'Foundation Activity'!B:B, 0))="", "",
      INDEX('Foundation Activity'!G:G, MATCH(B120, 'Foundation Activity'!B:B, 0))
   ),
"")</f>
        <v>15</v>
      </c>
      <c r="G120" s="342">
        <f>IFERROR(
   IF(INDEX('Foundation Activity'!J:J, MATCH(B120, 'Foundation Activity'!B:B, 0))="", "",
      INDEX('Foundation Activity'!J:J, MATCH(B120, 'Foundation Activity'!B:B, 0))
   ),
"")</f>
        <v>46073</v>
      </c>
      <c r="H120" s="342">
        <f>IFERROR(
   IF(INDEX('Foundation Activity'!AC:AC, MATCH(B120, 'Foundation Activity'!B:B, 0))="", "",
      INDEX('Foundation Activity'!AC:AC, MATCH(B120, 'Foundation Activity'!B:B, 0))
   ),
"")</f>
        <v>46091</v>
      </c>
      <c r="I120" s="126" t="str">
        <f>IFERROR(
   IF(INDEX('Foundation Activity'!H:H, MATCH(B120, 'Foundation Activity'!B:B, 0))="", "",
      INDEX('Foundation Activity'!H:H, MATCH(B120, 'Foundation Activity'!B:B, 0))
   ),
"")</f>
        <v>Virendra Kumar</v>
      </c>
      <c r="J120" s="112" t="str">
        <f>IFERROR(
   IF(INDEX('Foundation Activity'!I:I, MATCH(B120, 'Foundation Activity'!B:B, 0))="", "",
      INDEX('Foundation Activity'!I:I, MATCH(B120, 'Foundation Activity'!B:B, 0))
   ),
"")</f>
        <v>Najimul</v>
      </c>
      <c r="K120" s="128" t="str">
        <f>IFERROR(
   IF(INDEX('Foundation Activity'!AD:AD, MATCH(B120, 'Foundation Activity'!B:B, 0))="", "",
      INDEX('Foundation Activity'!AD:AD, MATCH(B120, 'Foundation Activity'!B:B, 0))
   ),
"")</f>
        <v>Location Completed.</v>
      </c>
      <c r="L120" s="473">
        <v>46092</v>
      </c>
      <c r="M120" s="473">
        <v>46092</v>
      </c>
      <c r="N120" s="201" t="s">
        <v>1269</v>
      </c>
      <c r="O120" s="201" t="s">
        <v>53</v>
      </c>
      <c r="P120" s="201" t="s">
        <v>53</v>
      </c>
    </row>
    <row r="121" spans="1:17" s="104" customFormat="1" ht="15.5" x14ac:dyDescent="0.35">
      <c r="A121" s="105">
        <v>114</v>
      </c>
      <c r="B121" s="6" t="str">
        <v>82/1</v>
      </c>
      <c r="C121" s="228" t="str" cm="1">
        <f t="array" ref="C121">INDEX('Foundation Activity'!C:C, MATCH(1, ('Foundation Activity'!B:B='WIP-FDN'!B121)*1, 0))</f>
        <v>A(00-02)+00</v>
      </c>
      <c r="D121" s="206" t="str">
        <f>IFERROR(
   IF(INDEX('Foundation Activity'!E:E, MATCH(B121, 'Foundation Activity'!B:B, 0))="", "",
      INDEX('Foundation Activity'!E:E, MATCH(B121, 'Foundation Activity'!B:B, 0))
   ),
"")</f>
        <v>SANDY WET</v>
      </c>
      <c r="E121" s="126" t="str">
        <f>IFERROR(
   IF(INDEX('Foundation Activity'!F:F, MATCH(B121, 'Foundation Activity'!B:B, 0))="", "",
      INDEX('Foundation Activity'!F:F, MATCH(B121, 'Foundation Activity'!B:B, 0))
   ),
"")</f>
        <v>Ratul Ali-1</v>
      </c>
      <c r="F121" s="126">
        <f>IFERROR(
   IF(INDEX('Foundation Activity'!G:G, MATCH(B121, 'Foundation Activity'!B:B, 0))="", "",
      INDEX('Foundation Activity'!G:G, MATCH(B121, 'Foundation Activity'!B:B, 0))
   ),
"")</f>
        <v>16</v>
      </c>
      <c r="G121" s="342">
        <f>IFERROR(
   IF(INDEX('Foundation Activity'!J:J, MATCH(B121, 'Foundation Activity'!B:B, 0))="", "",
      INDEX('Foundation Activity'!J:J, MATCH(B121, 'Foundation Activity'!B:B, 0))
   ),
"")</f>
        <v>46076</v>
      </c>
      <c r="H121" s="342">
        <f>IFERROR(
   IF(INDEX('Foundation Activity'!AC:AC, MATCH(B121, 'Foundation Activity'!B:B, 0))="", "",
      INDEX('Foundation Activity'!AC:AC, MATCH(B121, 'Foundation Activity'!B:B, 0))
   ),
"")</f>
        <v>46092</v>
      </c>
      <c r="I121" s="126" t="str">
        <f>IFERROR(
   IF(INDEX('Foundation Activity'!H:H, MATCH(B121, 'Foundation Activity'!B:B, 0))="", "",
      INDEX('Foundation Activity'!H:H, MATCH(B121, 'Foundation Activity'!B:B, 0))
   ),
"")</f>
        <v>Anjan Chakravarty</v>
      </c>
      <c r="J121" s="112" t="str">
        <f>IFERROR(
   IF(INDEX('Foundation Activity'!I:I, MATCH(B121, 'Foundation Activity'!B:B, 0))="", "",
      INDEX('Foundation Activity'!I:I, MATCH(B121, 'Foundation Activity'!B:B, 0))
   ),
"")</f>
        <v>Lalit Saikia</v>
      </c>
      <c r="K121" s="128" t="str">
        <f>IFERROR(
   IF(INDEX('Foundation Activity'!AD:AD, MATCH(B121, 'Foundation Activity'!B:B, 0))="", "",
      INDEX('Foundation Activity'!AD:AD, MATCH(B121, 'Foundation Activity'!B:B, 0))
   ),
"")</f>
        <v>Location Completed.</v>
      </c>
      <c r="L121" s="201"/>
      <c r="M121" s="443"/>
      <c r="N121" s="201"/>
      <c r="O121" s="201"/>
      <c r="P121" s="201"/>
    </row>
    <row r="122" spans="1:17" s="104" customFormat="1" ht="15.5" x14ac:dyDescent="0.35">
      <c r="A122" s="105">
        <v>115</v>
      </c>
      <c r="B122" s="554" t="str">
        <v>116/0</v>
      </c>
      <c r="C122" s="228" t="str" cm="1">
        <f t="array" ref="C122">INDEX('Foundation Activity'!C:C, MATCH(1, ('Foundation Activity'!B:B='WIP-FDN'!B122)*1, 0))</f>
        <v>D(30-45)+03</v>
      </c>
      <c r="D122" s="206" t="str">
        <f>IFERROR(
   IF(INDEX('Foundation Activity'!E:E, MATCH(B122, 'Foundation Activity'!B:B, 0))="", "",
      INDEX('Foundation Activity'!E:E, MATCH(B122, 'Foundation Activity'!B:B, 0))
   ),
"")</f>
        <v>SANDY WET</v>
      </c>
      <c r="E122" s="126" t="str">
        <f>IFERROR(
   IF(INDEX('Foundation Activity'!F:F, MATCH(B122, 'Foundation Activity'!B:B, 0))="", "",
      INDEX('Foundation Activity'!F:F, MATCH(B122, 'Foundation Activity'!B:B, 0))
   ),
"")</f>
        <v>Mohar Ali-3</v>
      </c>
      <c r="F122" s="126">
        <f>IFERROR(
   IF(INDEX('Foundation Activity'!G:G, MATCH(B122, 'Foundation Activity'!B:B, 0))="", "",
      INDEX('Foundation Activity'!G:G, MATCH(B122, 'Foundation Activity'!B:B, 0))
   ),
"")</f>
        <v>15</v>
      </c>
      <c r="G122" s="342">
        <f>IFERROR(
   IF(INDEX('Foundation Activity'!J:J, MATCH(B122, 'Foundation Activity'!B:B, 0))="", "",
      INDEX('Foundation Activity'!J:J, MATCH(B122, 'Foundation Activity'!B:B, 0))
   ),
"")</f>
        <v>46075</v>
      </c>
      <c r="H122" s="342">
        <f>IFERROR(
   IF(INDEX('Foundation Activity'!AC:AC, MATCH(B122, 'Foundation Activity'!B:B, 0))="", "",
      INDEX('Foundation Activity'!AC:AC, MATCH(B122, 'Foundation Activity'!B:B, 0))
   ),
"")</f>
        <v>46093</v>
      </c>
      <c r="I122" s="126" t="str">
        <f>IFERROR(
   IF(INDEX('Foundation Activity'!H:H, MATCH(B122, 'Foundation Activity'!B:B, 0))="", "",
      INDEX('Foundation Activity'!H:H, MATCH(B122, 'Foundation Activity'!B:B, 0))
   ),
"")</f>
        <v>Virendra Kumar</v>
      </c>
      <c r="J122" s="112" t="str">
        <f>IFERROR(
   IF(INDEX('Foundation Activity'!I:I, MATCH(B122, 'Foundation Activity'!B:B, 0))="", "",
      INDEX('Foundation Activity'!I:I, MATCH(B122, 'Foundation Activity'!B:B, 0))
   ),
"")</f>
        <v>Debashis Konar</v>
      </c>
      <c r="K122" s="128" t="str">
        <f>IFERROR(
   IF(INDEX('Foundation Activity'!AD:AD, MATCH(B122, 'Foundation Activity'!B:B, 0))="", "",
      INDEX('Foundation Activity'!AD:AD, MATCH(B122, 'Foundation Activity'!B:B, 0))
   ),
"")</f>
        <v>Location Completed.</v>
      </c>
      <c r="L122" s="443">
        <v>46094</v>
      </c>
      <c r="M122" s="443">
        <v>46094</v>
      </c>
      <c r="N122" s="201" t="s">
        <v>1141</v>
      </c>
      <c r="O122" s="201" t="s">
        <v>53</v>
      </c>
      <c r="P122" s="201" t="s">
        <v>53</v>
      </c>
    </row>
    <row r="123" spans="1:17" s="104" customFormat="1" ht="15.5" x14ac:dyDescent="0.35">
      <c r="A123" s="105">
        <v>116</v>
      </c>
      <c r="B123" s="6" t="str">
        <v>27/0</v>
      </c>
      <c r="C123" s="228" t="str" cm="1">
        <f t="array" ref="C123">INDEX('Foundation Activity'!C:C, MATCH(1, ('Foundation Activity'!B:B='WIP-FDN'!B123)*1, 0))</f>
        <v>C(15-22)+09</v>
      </c>
      <c r="D123" s="206" t="str">
        <f>IFERROR(
   IF(INDEX('Foundation Activity'!E:E, MATCH(B123, 'Foundation Activity'!B:B, 0))="", "",
      INDEX('Foundation Activity'!E:E, MATCH(B123, 'Foundation Activity'!B:B, 0))
   ),
"")</f>
        <v>SANDY PS</v>
      </c>
      <c r="E123" s="126" t="str">
        <f>IFERROR(
   IF(INDEX('Foundation Activity'!F:F, MATCH(B123, 'Foundation Activity'!B:B, 0))="", "",
      INDEX('Foundation Activity'!F:F, MATCH(B123, 'Foundation Activity'!B:B, 0))
   ),
"")</f>
        <v>Bipul Debnath-1</v>
      </c>
      <c r="F123" s="126">
        <f>IFERROR(
   IF(INDEX('Foundation Activity'!G:G, MATCH(B123, 'Foundation Activity'!B:B, 0))="", "",
      INDEX('Foundation Activity'!G:G, MATCH(B123, 'Foundation Activity'!B:B, 0))
   ),
"")</f>
        <v>15</v>
      </c>
      <c r="G123" s="342">
        <f>IFERROR(
   IF(INDEX('Foundation Activity'!J:J, MATCH(B123, 'Foundation Activity'!B:B, 0))="", "",
      INDEX('Foundation Activity'!J:J, MATCH(B123, 'Foundation Activity'!B:B, 0))
   ),
"")</f>
        <v>46089</v>
      </c>
      <c r="H123" s="342">
        <f>IFERROR(
   IF(INDEX('Foundation Activity'!AC:AC, MATCH(B123, 'Foundation Activity'!B:B, 0))="", "",
      INDEX('Foundation Activity'!AC:AC, MATCH(B123, 'Foundation Activity'!B:B, 0))
   ),
"")</f>
        <v>46095</v>
      </c>
      <c r="I123" s="126" t="str">
        <f>IFERROR(
   IF(INDEX('Foundation Activity'!H:H, MATCH(B123, 'Foundation Activity'!B:B, 0))="", "",
      INDEX('Foundation Activity'!H:H, MATCH(B123, 'Foundation Activity'!B:B, 0))
   ),
"")</f>
        <v>Pabitra Basumatari</v>
      </c>
      <c r="J123" s="112" t="str">
        <f>IFERROR(
   IF(INDEX('Foundation Activity'!I:I, MATCH(B123, 'Foundation Activity'!B:B, 0))="", "",
      INDEX('Foundation Activity'!I:I, MATCH(B123, 'Foundation Activity'!B:B, 0))
   ),
"")</f>
        <v>Munshi Singh</v>
      </c>
      <c r="K123" s="128" t="str">
        <f>IFERROR(
   IF(INDEX('Foundation Activity'!AD:AD, MATCH(B123, 'Foundation Activity'!B:B, 0))="", "",
      INDEX('Foundation Activity'!AD:AD, MATCH(B123, 'Foundation Activity'!B:B, 0))
   ),
"")</f>
        <v>Location Completed.</v>
      </c>
      <c r="L123" s="443">
        <v>46097</v>
      </c>
      <c r="M123" s="443">
        <v>46097</v>
      </c>
      <c r="N123" s="201" t="s">
        <v>1125</v>
      </c>
      <c r="O123" s="201" t="s">
        <v>53</v>
      </c>
      <c r="P123" s="201" t="s">
        <v>53</v>
      </c>
    </row>
    <row r="124" spans="1:17" s="104" customFormat="1" ht="15.5" x14ac:dyDescent="0.35">
      <c r="A124" s="105">
        <v>117</v>
      </c>
      <c r="B124" s="210" t="str">
        <v>125/0</v>
      </c>
      <c r="C124" s="228" t="str" cm="1">
        <f t="array" ref="C124">INDEX('Foundation Activity'!C:C, MATCH(1, ('Foundation Activity'!B:B='WIP-FDN'!B124)*1, 0))</f>
        <v>D(45-60)+03</v>
      </c>
      <c r="D124" s="206" t="str">
        <f>IFERROR(
   IF(INDEX('Foundation Activity'!E:E, MATCH(B124, 'Foundation Activity'!B:B, 0))="", "",
      INDEX('Foundation Activity'!E:E, MATCH(B124, 'Foundation Activity'!B:B, 0))
   ),
"")</f>
        <v>SANDY PS</v>
      </c>
      <c r="E124" s="126" t="str">
        <f>IFERROR(
   IF(INDEX('Foundation Activity'!F:F, MATCH(B124, 'Foundation Activity'!B:B, 0))="", "",
      INDEX('Foundation Activity'!F:F, MATCH(B124, 'Foundation Activity'!B:B, 0))
   ),
"")</f>
        <v>Rajdhani Engineering-2</v>
      </c>
      <c r="F124" s="126">
        <f>IFERROR(
   IF(INDEX('Foundation Activity'!G:G, MATCH(B124, 'Foundation Activity'!B:B, 0))="", "",
      INDEX('Foundation Activity'!G:G, MATCH(B124, 'Foundation Activity'!B:B, 0))
   ),
"")</f>
        <v>12</v>
      </c>
      <c r="G124" s="342">
        <f>IFERROR(
   IF(INDEX('Foundation Activity'!J:J, MATCH(B124, 'Foundation Activity'!B:B, 0))="", "",
      INDEX('Foundation Activity'!J:J, MATCH(B124, 'Foundation Activity'!B:B, 0))
   ),
"")</f>
        <v>46072</v>
      </c>
      <c r="H124" s="342">
        <f>IFERROR(
   IF(INDEX('Foundation Activity'!AC:AC, MATCH(B124, 'Foundation Activity'!B:B, 0))="", "",
      INDEX('Foundation Activity'!AC:AC, MATCH(B124, 'Foundation Activity'!B:B, 0))
   ),
"")</f>
        <v>46100</v>
      </c>
      <c r="I124" s="126" t="str">
        <f>IFERROR(
   IF(INDEX('Foundation Activity'!H:H, MATCH(B124, 'Foundation Activity'!B:B, 0))="", "",
      INDEX('Foundation Activity'!H:H, MATCH(B124, 'Foundation Activity'!B:B, 0))
   ),
"")</f>
        <v>Virendra Kumar</v>
      </c>
      <c r="J124" s="112" t="str">
        <f>IFERROR(
   IF(INDEX('Foundation Activity'!I:I, MATCH(B124, 'Foundation Activity'!B:B, 0))="", "",
      INDEX('Foundation Activity'!I:I, MATCH(B124, 'Foundation Activity'!B:B, 0))
   ),
"")</f>
        <v>Gourav Kumar</v>
      </c>
      <c r="K124" s="128" t="str">
        <f>IFERROR(
   IF(INDEX('Foundation Activity'!AD:AD, MATCH(B124, 'Foundation Activity'!B:B, 0))="", "",
      INDEX('Foundation Activity'!AD:AD, MATCH(B124, 'Foundation Activity'!B:B, 0))
   ),
"")</f>
        <v>Location Completed.</v>
      </c>
      <c r="L124" s="443">
        <v>46082</v>
      </c>
      <c r="M124" s="443">
        <v>46082</v>
      </c>
      <c r="N124" s="201" t="s">
        <v>1410</v>
      </c>
      <c r="O124" s="201" t="s">
        <v>53</v>
      </c>
      <c r="P124" s="201" t="s">
        <v>53</v>
      </c>
    </row>
    <row r="125" spans="1:17" s="104" customFormat="1" ht="15.5" x14ac:dyDescent="0.35">
      <c r="A125" s="105">
        <v>118</v>
      </c>
      <c r="B125" s="210" t="str">
        <v>47/0</v>
      </c>
      <c r="C125" s="228" t="str" cm="1">
        <f t="array" ref="C125">INDEX('Foundation Activity'!C:C, MATCH(1, ('Foundation Activity'!B:B='WIP-FDN'!B125)*1, 0))</f>
        <v>D(45-60)+00</v>
      </c>
      <c r="D125" s="206" t="str">
        <f>IFERROR(
   IF(INDEX('Foundation Activity'!E:E, MATCH(B125, 'Foundation Activity'!B:B, 0))="", "",
      INDEX('Foundation Activity'!E:E, MATCH(B125, 'Foundation Activity'!B:B, 0))
   ),
"")</f>
        <v>SANDY PS</v>
      </c>
      <c r="E125" s="126" t="str">
        <f>IFERROR(
   IF(INDEX('Foundation Activity'!F:F, MATCH(B125, 'Foundation Activity'!B:B, 0))="", "",
      INDEX('Foundation Activity'!F:F, MATCH(B125, 'Foundation Activity'!B:B, 0))
   ),
"")</f>
        <v>Sandan Basumatary</v>
      </c>
      <c r="F125" s="126">
        <f>IFERROR(
   IF(INDEX('Foundation Activity'!G:G, MATCH(B125, 'Foundation Activity'!B:B, 0))="", "",
      INDEX('Foundation Activity'!G:G, MATCH(B125, 'Foundation Activity'!B:B, 0))
   ),
"")</f>
        <v>13</v>
      </c>
      <c r="G125" s="342">
        <f>IFERROR(
   IF(INDEX('Foundation Activity'!J:J, MATCH(B125, 'Foundation Activity'!B:B, 0))="", "",
      INDEX('Foundation Activity'!J:J, MATCH(B125, 'Foundation Activity'!B:B, 0))
   ),
"")</f>
        <v>46076</v>
      </c>
      <c r="H125" s="342">
        <f>IFERROR(
   IF(INDEX('Foundation Activity'!AC:AC, MATCH(B125, 'Foundation Activity'!B:B, 0))="", "",
      INDEX('Foundation Activity'!AC:AC, MATCH(B125, 'Foundation Activity'!B:B, 0))
   ),
"")</f>
        <v>46109</v>
      </c>
      <c r="I125" s="126" t="str">
        <f>IFERROR(
   IF(INDEX('Foundation Activity'!H:H, MATCH(B125, 'Foundation Activity'!B:B, 0))="", "",
      INDEX('Foundation Activity'!H:H, MATCH(B125, 'Foundation Activity'!B:B, 0))
   ),
"")</f>
        <v>Pabitra Basumatari</v>
      </c>
      <c r="J125" s="112" t="str">
        <f>IFERROR(
   IF(INDEX('Foundation Activity'!I:I, MATCH(B125, 'Foundation Activity'!B:B, 0))="", "",
      INDEX('Foundation Activity'!I:I, MATCH(B125, 'Foundation Activity'!B:B, 0))
   ),
"")</f>
        <v>Vakeel Mahato</v>
      </c>
      <c r="K125" s="128" t="str">
        <f>IFERROR(
   IF(INDEX('Foundation Activity'!AD:AD, MATCH(B125, 'Foundation Activity'!B:B, 0))="", "",
      INDEX('Foundation Activity'!AD:AD, MATCH(B125, 'Foundation Activity'!B:B, 0))
   ),
"")</f>
        <v>Location Completed.</v>
      </c>
      <c r="L125" s="443">
        <v>46109</v>
      </c>
      <c r="M125" s="443">
        <v>46109</v>
      </c>
      <c r="N125" s="201" t="s">
        <v>1407</v>
      </c>
      <c r="O125" s="201" t="s">
        <v>53</v>
      </c>
      <c r="P125" s="201" t="s">
        <v>53</v>
      </c>
    </row>
    <row r="126" spans="1:17" s="104" customFormat="1" ht="15.5" x14ac:dyDescent="0.35">
      <c r="A126" s="105">
        <v>119</v>
      </c>
      <c r="B126" s="6" t="str">
        <v>132/0</v>
      </c>
      <c r="C126" s="228" t="str" cm="1">
        <f t="array" ref="C126">INDEX('Foundation Activity'!C:C, MATCH(1, ('Foundation Activity'!B:B='WIP-FDN'!B126)*1, 0))</f>
        <v>D(45-60)+03</v>
      </c>
      <c r="D126" s="206" t="str">
        <f>IFERROR(
   IF(INDEX('Foundation Activity'!E:E, MATCH(B126, 'Foundation Activity'!B:B, 0))="", "",
      INDEX('Foundation Activity'!E:E, MATCH(B126, 'Foundation Activity'!B:B, 0))
   ),
"")</f>
        <v>SANDY WET</v>
      </c>
      <c r="E126" s="126" t="str">
        <f>IFERROR(
   IF(INDEX('Foundation Activity'!F:F, MATCH(B126, 'Foundation Activity'!B:B, 0))="", "",
      INDEX('Foundation Activity'!F:F, MATCH(B126, 'Foundation Activity'!B:B, 0))
   ),
"")</f>
        <v>Sanjay Talukdar-2</v>
      </c>
      <c r="F126" s="126">
        <f>IFERROR(
   IF(INDEX('Foundation Activity'!G:G, MATCH(B126, 'Foundation Activity'!B:B, 0))="", "",
      INDEX('Foundation Activity'!G:G, MATCH(B126, 'Foundation Activity'!B:B, 0))
   ),
"")</f>
        <v>13</v>
      </c>
      <c r="G126" s="342">
        <f>IFERROR(
   IF(INDEX('Foundation Activity'!J:J, MATCH(B126, 'Foundation Activity'!B:B, 0))="", "",
      INDEX('Foundation Activity'!J:J, MATCH(B126, 'Foundation Activity'!B:B, 0))
   ),
"")</f>
        <v>46081</v>
      </c>
      <c r="H126" s="342">
        <f>IFERROR(
   IF(INDEX('Foundation Activity'!AC:AC, MATCH(B126, 'Foundation Activity'!B:B, 0))="", "",
      INDEX('Foundation Activity'!AC:AC, MATCH(B126, 'Foundation Activity'!B:B, 0))
   ),
"")</f>
        <v>46110</v>
      </c>
      <c r="I126" s="126" t="str">
        <f>IFERROR(
   IF(INDEX('Foundation Activity'!H:H, MATCH(B126, 'Foundation Activity'!B:B, 0))="", "",
      INDEX('Foundation Activity'!H:H, MATCH(B126, 'Foundation Activity'!B:B, 0))
   ),
"")</f>
        <v>Virendra Kumar</v>
      </c>
      <c r="J126" s="112" t="str">
        <f>IFERROR(
   IF(INDEX('Foundation Activity'!I:I, MATCH(B126, 'Foundation Activity'!B:B, 0))="", "",
      INDEX('Foundation Activity'!I:I, MATCH(B126, 'Foundation Activity'!B:B, 0))
   ),
"")</f>
        <v>Manish Singh</v>
      </c>
      <c r="K126" s="128" t="str">
        <f>IFERROR(
   IF(INDEX('Foundation Activity'!AD:AD, MATCH(B126, 'Foundation Activity'!B:B, 0))="", "",
      INDEX('Foundation Activity'!AD:AD, MATCH(B126, 'Foundation Activity'!B:B, 0))
   ),
"")</f>
        <v>Location Completed.</v>
      </c>
      <c r="L126" s="443">
        <v>46111</v>
      </c>
      <c r="M126" s="443">
        <v>46111</v>
      </c>
      <c r="N126" s="201" t="s">
        <v>1214</v>
      </c>
      <c r="O126" s="201" t="s">
        <v>53</v>
      </c>
      <c r="P126" s="201" t="s">
        <v>53</v>
      </c>
    </row>
    <row r="127" spans="1:17" s="104" customFormat="1" ht="29" x14ac:dyDescent="0.35">
      <c r="A127" s="105">
        <v>120</v>
      </c>
      <c r="B127" s="6" t="str">
        <v>34/0</v>
      </c>
      <c r="C127" s="228" t="str" cm="1">
        <f t="array" ref="C127">INDEX('Foundation Activity'!C:C, MATCH(1, ('Foundation Activity'!B:B='WIP-FDN'!B127)*1, 0))</f>
        <v>C(15-30)+03</v>
      </c>
      <c r="D127" s="206" t="str">
        <f>IFERROR(
   IF(INDEX('Foundation Activity'!E:E, MATCH(B127, 'Foundation Activity'!B:B, 0))="", "",
      INDEX('Foundation Activity'!E:E, MATCH(B127, 'Foundation Activity'!B:B, 0))
   ),
"")</f>
        <v>SANDY PS &amp; Boulder Soiling</v>
      </c>
      <c r="E127" s="126" t="str">
        <f>IFERROR(
   IF(INDEX('Foundation Activity'!F:F, MATCH(B127, 'Foundation Activity'!B:B, 0))="", "",
      INDEX('Foundation Activity'!F:F, MATCH(B127, 'Foundation Activity'!B:B, 0))
   ),
"")</f>
        <v>Bipul Debnath-1</v>
      </c>
      <c r="F127" s="126">
        <f>IFERROR(
   IF(INDEX('Foundation Activity'!G:G, MATCH(B127, 'Foundation Activity'!B:B, 0))="", "",
      INDEX('Foundation Activity'!G:G, MATCH(B127, 'Foundation Activity'!B:B, 0))
   ),
"")</f>
        <v>15</v>
      </c>
      <c r="G127" s="342">
        <f>IFERROR(
   IF(INDEX('Foundation Activity'!J:J, MATCH(B127, 'Foundation Activity'!B:B, 0))="", "",
      INDEX('Foundation Activity'!J:J, MATCH(B127, 'Foundation Activity'!B:B, 0))
   ),
"")</f>
        <v>46054</v>
      </c>
      <c r="H127" s="342">
        <f>IFERROR(
   IF(INDEX('Foundation Activity'!AC:AC, MATCH(B127, 'Foundation Activity'!B:B, 0))="", "",
      INDEX('Foundation Activity'!AC:AC, MATCH(B127, 'Foundation Activity'!B:B, 0))
   ),
"")</f>
        <v>46112</v>
      </c>
      <c r="I127" s="126" t="str">
        <f>IFERROR(
   IF(INDEX('Foundation Activity'!H:H, MATCH(B127, 'Foundation Activity'!B:B, 0))="", "",
      INDEX('Foundation Activity'!H:H, MATCH(B127, 'Foundation Activity'!B:B, 0))
   ),
"")</f>
        <v>Pabitra Basumatari</v>
      </c>
      <c r="J127" s="112" t="str">
        <f>IFERROR(
   IF(INDEX('Foundation Activity'!I:I, MATCH(B127, 'Foundation Activity'!B:B, 0))="", "",
      INDEX('Foundation Activity'!I:I, MATCH(B127, 'Foundation Activity'!B:B, 0))
   ),
"")</f>
        <v>Vakeel Mahato</v>
      </c>
      <c r="K127" s="128" t="str">
        <f>IFERROR(
   IF(INDEX('Foundation Activity'!AD:AD, MATCH(B127, 'Foundation Activity'!B:B, 0))="", "",
      INDEX('Foundation Activity'!AD:AD, MATCH(B127, 'Foundation Activity'!B:B, 0))
   ),
"")</f>
        <v>Location Completed.</v>
      </c>
      <c r="L127" s="201"/>
      <c r="M127" s="443"/>
      <c r="N127" s="201"/>
      <c r="O127" s="201"/>
      <c r="P127" s="201"/>
    </row>
    <row r="128" spans="1:17" s="104" customFormat="1" ht="15.5" x14ac:dyDescent="0.35">
      <c r="A128" s="105">
        <v>121</v>
      </c>
      <c r="B128" s="210" t="str">
        <v>92/0</v>
      </c>
      <c r="C128" s="228" t="str" cm="1">
        <f t="array" ref="C128">INDEX('Foundation Activity'!C:C, MATCH(1, ('Foundation Activity'!B:B='WIP-FDN'!B128)*1, 0))</f>
        <v>D(45-60)+00</v>
      </c>
      <c r="D128" s="206" t="str">
        <f>IFERROR(
   IF(INDEX('Foundation Activity'!E:E, MATCH(B128, 'Foundation Activity'!B:B, 0))="", "",
      INDEX('Foundation Activity'!E:E, MATCH(B128, 'Foundation Activity'!B:B, 0))
   ),
"")</f>
        <v>SANDY WET</v>
      </c>
      <c r="E128" s="126" t="str">
        <f>IFERROR(
   IF(INDEX('Foundation Activity'!F:F, MATCH(B128, 'Foundation Activity'!B:B, 0))="", "",
      INDEX('Foundation Activity'!F:F, MATCH(B128, 'Foundation Activity'!B:B, 0))
   ),
"")</f>
        <v>East India Construction</v>
      </c>
      <c r="F128" s="126">
        <f>IFERROR(
   IF(INDEX('Foundation Activity'!G:G, MATCH(B128, 'Foundation Activity'!B:B, 0))="", "",
      INDEX('Foundation Activity'!G:G, MATCH(B128, 'Foundation Activity'!B:B, 0))
   ),
"")</f>
        <v>15</v>
      </c>
      <c r="G128" s="342">
        <f>IFERROR(
   IF(INDEX('Foundation Activity'!J:J, MATCH(B128, 'Foundation Activity'!B:B, 0))="", "",
      INDEX('Foundation Activity'!J:J, MATCH(B128, 'Foundation Activity'!B:B, 0))
   ),
"")</f>
        <v>46093</v>
      </c>
      <c r="H128" s="342">
        <f>IFERROR(
   IF(INDEX('Foundation Activity'!AC:AC, MATCH(B128, 'Foundation Activity'!B:B, 0))="", "",
      INDEX('Foundation Activity'!AC:AC, MATCH(B128, 'Foundation Activity'!B:B, 0))
   ),
"")</f>
        <v>46125</v>
      </c>
      <c r="I128" s="126" t="str">
        <f>IFERROR(
   IF(INDEX('Foundation Activity'!H:H, MATCH(B128, 'Foundation Activity'!B:B, 0))="", "",
      INDEX('Foundation Activity'!H:H, MATCH(B128, 'Foundation Activity'!B:B, 0))
   ),
"")</f>
        <v>Virendra Kumar</v>
      </c>
      <c r="J128" s="112" t="str">
        <f>IFERROR(
   IF(INDEX('Foundation Activity'!I:I, MATCH(B128, 'Foundation Activity'!B:B, 0))="", "",
      INDEX('Foundation Activity'!I:I, MATCH(B128, 'Foundation Activity'!B:B, 0))
   ),
"")</f>
        <v>Najimul</v>
      </c>
      <c r="K128" s="128" t="str">
        <f>IFERROR(
   IF(INDEX('Foundation Activity'!AD:AD, MATCH(B128, 'Foundation Activity'!B:B, 0))="", "",
      INDEX('Foundation Activity'!AD:AD, MATCH(B128, 'Foundation Activity'!B:B, 0))
   ),
"")</f>
        <v>Location Completed.</v>
      </c>
      <c r="L128" s="201"/>
      <c r="M128" s="443"/>
      <c r="N128" s="201"/>
      <c r="O128" s="201"/>
      <c r="P128" s="201"/>
    </row>
    <row r="129" spans="1:16" s="104" customFormat="1" ht="29" x14ac:dyDescent="0.35">
      <c r="A129" s="105">
        <v>122</v>
      </c>
      <c r="B129" s="210" t="str">
        <v>107/1</v>
      </c>
      <c r="C129" s="228" t="str" cm="1">
        <f t="array" ref="C129">INDEX('Foundation Activity'!C:C, MATCH(1, ('Foundation Activity'!B:B='WIP-FDN'!B129)*1, 0))</f>
        <v>A(00-02)+00_1RC</v>
      </c>
      <c r="D129" s="206" t="str">
        <f>IFERROR(
   IF(INDEX('Foundation Activity'!E:E, MATCH(B129, 'Foundation Activity'!B:B, 0))="", "",
      INDEX('Foundation Activity'!E:E, MATCH(B129, 'Foundation Activity'!B:B, 0))
   ),
"")</f>
        <v>SANDY FS  &amp; Boulder Soiling</v>
      </c>
      <c r="E129" s="126" t="str">
        <f>IFERROR(
   IF(INDEX('Foundation Activity'!F:F, MATCH(B129, 'Foundation Activity'!B:B, 0))="", "",
      INDEX('Foundation Activity'!F:F, MATCH(B129, 'Foundation Activity'!B:B, 0))
   ),
"")</f>
        <v>Mohar Ali-1</v>
      </c>
      <c r="F129" s="126">
        <f>IFERROR(
   IF(INDEX('Foundation Activity'!G:G, MATCH(B129, 'Foundation Activity'!B:B, 0))="", "",
      INDEX('Foundation Activity'!G:G, MATCH(B129, 'Foundation Activity'!B:B, 0))
   ),
"")</f>
        <v>15</v>
      </c>
      <c r="G129" s="342">
        <f>IFERROR(
   IF(INDEX('Foundation Activity'!J:J, MATCH(B129, 'Foundation Activity'!B:B, 0))="", "",
      INDEX('Foundation Activity'!J:J, MATCH(B129, 'Foundation Activity'!B:B, 0))
   ),
"")</f>
        <v>46098</v>
      </c>
      <c r="H129" s="342">
        <f>IFERROR(
   IF(INDEX('Foundation Activity'!AC:AC, MATCH(B129, 'Foundation Activity'!B:B, 0))="", "",
      INDEX('Foundation Activity'!AC:AC, MATCH(B129, 'Foundation Activity'!B:B, 0))
   ),
"")</f>
        <v>46131</v>
      </c>
      <c r="I129" s="126" t="str">
        <f>IFERROR(
   IF(INDEX('Foundation Activity'!H:H, MATCH(B129, 'Foundation Activity'!B:B, 0))="", "",
      INDEX('Foundation Activity'!H:H, MATCH(B129, 'Foundation Activity'!B:B, 0))
   ),
"")</f>
        <v>Virendra Kumar</v>
      </c>
      <c r="J129" s="112" t="str">
        <f>IFERROR(
   IF(INDEX('Foundation Activity'!I:I, MATCH(B129, 'Foundation Activity'!B:B, 0))="", "",
      INDEX('Foundation Activity'!I:I, MATCH(B129, 'Foundation Activity'!B:B, 0))
   ),
"")</f>
        <v>Debashis Konar</v>
      </c>
      <c r="K129" s="128" t="str">
        <f>IFERROR(
   IF(INDEX('Foundation Activity'!AD:AD, MATCH(B129, 'Foundation Activity'!B:B, 0))="", "",
      INDEX('Foundation Activity'!AD:AD, MATCH(B129, 'Foundation Activity'!B:B, 0))
   ),
"")</f>
        <v>Location Completed.</v>
      </c>
      <c r="L129" s="201"/>
      <c r="M129" s="443"/>
      <c r="N129" s="201"/>
      <c r="O129" s="201"/>
      <c r="P129" s="201"/>
    </row>
    <row r="130" spans="1:16" s="104" customFormat="1" ht="15.5" x14ac:dyDescent="0.35">
      <c r="A130" s="105">
        <v>123</v>
      </c>
      <c r="B130" s="210" t="str">
        <v>61A/0</v>
      </c>
      <c r="C130" s="228" t="str" cm="1">
        <f t="array" ref="C130">INDEX('Foundation Activity'!C:C, MATCH(1, ('Foundation Activity'!B:B='WIP-FDN'!B130)*1, 0))</f>
        <v>D(30-45)+06_1RC</v>
      </c>
      <c r="D130" s="206" t="str">
        <f>IFERROR(
   IF(INDEX('Foundation Activity'!E:E, MATCH(B130, 'Foundation Activity'!B:B, 0))="", "",
      INDEX('Foundation Activity'!E:E, MATCH(B130, 'Foundation Activity'!B:B, 0))
   ),
"")</f>
        <v>SANDY FS</v>
      </c>
      <c r="E130" s="126" t="str">
        <f>IFERROR(
   IF(INDEX('Foundation Activity'!F:F, MATCH(B130, 'Foundation Activity'!B:B, 0))="", "",
      INDEX('Foundation Activity'!F:F, MATCH(B130, 'Foundation Activity'!B:B, 0))
   ),
"")</f>
        <v>Bipul Debnath-2</v>
      </c>
      <c r="F130" s="126">
        <f>IFERROR(
   IF(INDEX('Foundation Activity'!G:G, MATCH(B130, 'Foundation Activity'!B:B, 0))="", "",
      INDEX('Foundation Activity'!G:G, MATCH(B130, 'Foundation Activity'!B:B, 0))
   ),
"")</f>
        <v>16</v>
      </c>
      <c r="G130" s="342">
        <f>IFERROR(
   IF(INDEX('Foundation Activity'!J:J, MATCH(B130, 'Foundation Activity'!B:B, 0))="", "",
      INDEX('Foundation Activity'!J:J, MATCH(B130, 'Foundation Activity'!B:B, 0))
   ),
"")</f>
        <v>46118</v>
      </c>
      <c r="H130" s="342">
        <f>IFERROR(
   IF(INDEX('Foundation Activity'!AC:AC, MATCH(B130, 'Foundation Activity'!B:B, 0))="", "",
      INDEX('Foundation Activity'!AC:AC, MATCH(B130, 'Foundation Activity'!B:B, 0))
   ),
"")</f>
        <v>46135</v>
      </c>
      <c r="I130" s="126" t="str">
        <f>IFERROR(
   IF(INDEX('Foundation Activity'!H:H, MATCH(B130, 'Foundation Activity'!B:B, 0))="", "",
      INDEX('Foundation Activity'!H:H, MATCH(B130, 'Foundation Activity'!B:B, 0))
   ),
"")</f>
        <v>Anjan Chakravarty</v>
      </c>
      <c r="J130" s="112" t="str">
        <f>IFERROR(
   IF(INDEX('Foundation Activity'!I:I, MATCH(B130, 'Foundation Activity'!B:B, 0))="", "",
      INDEX('Foundation Activity'!I:I, MATCH(B130, 'Foundation Activity'!B:B, 0))
   ),
"")</f>
        <v>Bhanu Yadav</v>
      </c>
      <c r="K130" s="128" t="str">
        <f>IFERROR(
   IF(INDEX('Foundation Activity'!AD:AD, MATCH(B130, 'Foundation Activity'!B:B, 0))="", "",
      INDEX('Foundation Activity'!AD:AD, MATCH(B130, 'Foundation Activity'!B:B, 0))
   ),
"")</f>
        <v>Location Completed.</v>
      </c>
      <c r="L130" s="201"/>
      <c r="M130" s="443"/>
      <c r="N130" s="201"/>
      <c r="O130" s="201"/>
      <c r="P130" s="201"/>
    </row>
    <row r="131" spans="1:16" s="104" customFormat="1" ht="15.5" x14ac:dyDescent="0.35">
      <c r="A131" s="105">
        <v>124</v>
      </c>
      <c r="B131" s="6" t="str">
        <v>106/0</v>
      </c>
      <c r="C131" s="228" t="str" cm="1">
        <f t="array" ref="C131">INDEX('Foundation Activity'!C:C, MATCH(1, ('Foundation Activity'!B:B='WIP-FDN'!B131)*1, 0))</f>
        <v>DD(30-52)+25</v>
      </c>
      <c r="D131" s="206" t="str">
        <f>IFERROR(
   IF(INDEX('Foundation Activity'!E:E, MATCH(B131, 'Foundation Activity'!B:B, 0))="", "",
      INDEX('Foundation Activity'!E:E, MATCH(B131, 'Foundation Activity'!B:B, 0))
   ),
"")</f>
        <v>SANDY PS</v>
      </c>
      <c r="E131" s="126" t="str">
        <f>IFERROR(
   IF(INDEX('Foundation Activity'!F:F, MATCH(B131, 'Foundation Activity'!B:B, 0))="", "",
      INDEX('Foundation Activity'!F:F, MATCH(B131, 'Foundation Activity'!B:B, 0))
   ),
"")</f>
        <v>B S Enterprise</v>
      </c>
      <c r="F131" s="126">
        <f>IFERROR(
   IF(INDEX('Foundation Activity'!G:G, MATCH(B131, 'Foundation Activity'!B:B, 0))="", "",
      INDEX('Foundation Activity'!G:G, MATCH(B131, 'Foundation Activity'!B:B, 0))
   ),
"")</f>
        <v>15</v>
      </c>
      <c r="G131" s="342">
        <f>IFERROR(
   IF(INDEX('Foundation Activity'!J:J, MATCH(B131, 'Foundation Activity'!B:B, 0))="", "",
      INDEX('Foundation Activity'!J:J, MATCH(B131, 'Foundation Activity'!B:B, 0))
   ),
"")</f>
        <v>46122</v>
      </c>
      <c r="H131" s="342">
        <f>IFERROR(
   IF(INDEX('Foundation Activity'!AC:AC, MATCH(B131, 'Foundation Activity'!B:B, 0))="", "",
      INDEX('Foundation Activity'!AC:AC, MATCH(B131, 'Foundation Activity'!B:B, 0))
   ),
"")</f>
        <v>46142</v>
      </c>
      <c r="I131" s="126" t="str">
        <f>IFERROR(
   IF(INDEX('Foundation Activity'!H:H, MATCH(B131, 'Foundation Activity'!B:B, 0))="", "",
      INDEX('Foundation Activity'!H:H, MATCH(B131, 'Foundation Activity'!B:B, 0))
   ),
"")</f>
        <v>Virendra Kumar</v>
      </c>
      <c r="J131" s="112" t="str">
        <f>IFERROR(
   IF(INDEX('Foundation Activity'!I:I, MATCH(B131, 'Foundation Activity'!B:B, 0))="", "",
      INDEX('Foundation Activity'!I:I, MATCH(B131, 'Foundation Activity'!B:B, 0))
   ),
"")</f>
        <v>Gaurav Kumar</v>
      </c>
      <c r="K131" s="128" t="str">
        <f>IFERROR(
   IF(INDEX('Foundation Activity'!AD:AD, MATCH(B131, 'Foundation Activity'!B:B, 0))="", "",
      INDEX('Foundation Activity'!AD:AD, MATCH(B131, 'Foundation Activity'!B:B, 0))
   ),
"")</f>
        <v>Location Completed.</v>
      </c>
      <c r="L131" s="201"/>
      <c r="M131" s="443"/>
      <c r="N131" s="201"/>
      <c r="O131" s="201"/>
      <c r="P131" s="201"/>
    </row>
    <row r="132" spans="1:16" s="104" customFormat="1" ht="58" x14ac:dyDescent="0.35">
      <c r="A132" s="105">
        <v>125</v>
      </c>
      <c r="B132" s="210" t="str">
        <v>39/0</v>
      </c>
      <c r="C132" s="228" t="str" cm="1">
        <f t="array" ref="C132">INDEX('Foundation Activity'!C:C, MATCH(1, ('Foundation Activity'!B:B='WIP-FDN'!B132)*1, 0))</f>
        <v>DD(30-52)+18_1RC</v>
      </c>
      <c r="D132" s="206" t="str">
        <f>IFERROR(
   IF(INDEX('Foundation Activity'!E:E, MATCH(B132, 'Foundation Activity'!B:B, 0))="", "",
      INDEX('Foundation Activity'!E:E, MATCH(B132, 'Foundation Activity'!B:B, 0))
   ),
"")</f>
        <v>SANDY WET</v>
      </c>
      <c r="E132" s="126" t="str">
        <f>IFERROR(
   IF(INDEX('Foundation Activity'!F:F, MATCH(B132, 'Foundation Activity'!B:B, 0))="", "",
      INDEX('Foundation Activity'!F:F, MATCH(B132, 'Foundation Activity'!B:B, 0))
   ),
"")</f>
        <v>Subol Roy</v>
      </c>
      <c r="F132" s="126">
        <f>IFERROR(
   IF(INDEX('Foundation Activity'!G:G, MATCH(B132, 'Foundation Activity'!B:B, 0))="", "",
      INDEX('Foundation Activity'!G:G, MATCH(B132, 'Foundation Activity'!B:B, 0))
   ),
"")</f>
        <v>16</v>
      </c>
      <c r="G132" s="342">
        <f>IFERROR(
   IF(INDEX('Foundation Activity'!J:J, MATCH(B132, 'Foundation Activity'!B:B, 0))="", "",
      INDEX('Foundation Activity'!J:J, MATCH(B132, 'Foundation Activity'!B:B, 0))
   ),
"")</f>
        <v>46115</v>
      </c>
      <c r="H132" s="342" t="str">
        <f>IFERROR(
   IF(INDEX('Foundation Activity'!AC:AC, MATCH(B132, 'Foundation Activity'!B:B, 0))="", "",
      INDEX('Foundation Activity'!AC:AC, MATCH(B132, 'Foundation Activity'!B:B, 0))
   ),
"")</f>
        <v/>
      </c>
      <c r="I132" s="126" t="str">
        <f>IFERROR(
   IF(INDEX('Foundation Activity'!H:H, MATCH(B132, 'Foundation Activity'!B:B, 0))="", "",
      INDEX('Foundation Activity'!H:H, MATCH(B132, 'Foundation Activity'!B:B, 0))
   ),
"")</f>
        <v>Pabitra Basumatari</v>
      </c>
      <c r="J132" s="112" t="str">
        <f>IFERROR(
   IF(INDEX('Foundation Activity'!I:I, MATCH(B132, 'Foundation Activity'!B:B, 0))="", "",
      INDEX('Foundation Activity'!I:I, MATCH(B132, 'Foundation Activity'!B:B, 0))
   ),
"")</f>
        <v>Vakeel Mahato</v>
      </c>
      <c r="K132" s="128" t="str">
        <f>IFERROR(
   IF(INDEX('Foundation Activity'!AD:AD, MATCH(B132, 'Foundation Activity'!B:B, 0))="", "",
      INDEX('Foundation Activity'!AD:AD, MATCH(B132, 'Foundation Activity'!B:B, 0))
   ),
"")</f>
        <v>1st Pit Chimney Completed.
2nd Pit Chimney Completed.
3rd Pit Chimney Completed.
4th Pit excavation u/p.</v>
      </c>
      <c r="L132" s="201"/>
      <c r="M132" s="443"/>
      <c r="N132" s="201"/>
      <c r="O132" s="201"/>
      <c r="P132" s="201"/>
    </row>
    <row r="133" spans="1:16" s="104" customFormat="1" ht="58" x14ac:dyDescent="0.35">
      <c r="A133" s="105">
        <v>126</v>
      </c>
      <c r="B133" s="6" t="str">
        <v>38/0</v>
      </c>
      <c r="C133" s="228" t="str" cm="1">
        <f t="array" ref="C133">INDEX('Foundation Activity'!C:C, MATCH(1, ('Foundation Activity'!B:B='WIP-FDN'!B133)*1, 0))</f>
        <v>DD(30-52)+18_2RC</v>
      </c>
      <c r="D133" s="206" t="str">
        <f>IFERROR(
   IF(INDEX('Foundation Activity'!E:E, MATCH(B133, 'Foundation Activity'!B:B, 0))="", "",
      INDEX('Foundation Activity'!E:E, MATCH(B133, 'Foundation Activity'!B:B, 0))
   ),
"")</f>
        <v>SANDY PS</v>
      </c>
      <c r="E133" s="126" t="str">
        <f>IFERROR(
   IF(INDEX('Foundation Activity'!F:F, MATCH(B133, 'Foundation Activity'!B:B, 0))="", "",
      INDEX('Foundation Activity'!F:F, MATCH(B133, 'Foundation Activity'!B:B, 0))
   ),
"")</f>
        <v>Sandan Basumatary</v>
      </c>
      <c r="F133" s="126">
        <f>IFERROR(
   IF(INDEX('Foundation Activity'!G:G, MATCH(B133, 'Foundation Activity'!B:B, 0))="", "",
      INDEX('Foundation Activity'!G:G, MATCH(B133, 'Foundation Activity'!B:B, 0))
   ),
"")</f>
        <v>13</v>
      </c>
      <c r="G133" s="342">
        <f>IFERROR(
   IF(INDEX('Foundation Activity'!J:J, MATCH(B133, 'Foundation Activity'!B:B, 0))="", "",
      INDEX('Foundation Activity'!J:J, MATCH(B133, 'Foundation Activity'!B:B, 0))
   ),
"")</f>
        <v>46118</v>
      </c>
      <c r="H133" s="342" t="str">
        <f>IFERROR(
   IF(INDEX('Foundation Activity'!AC:AC, MATCH(B133, 'Foundation Activity'!B:B, 0))="", "",
      INDEX('Foundation Activity'!AC:AC, MATCH(B133, 'Foundation Activity'!B:B, 0))
   ),
"")</f>
        <v/>
      </c>
      <c r="I133" s="126" t="str">
        <f>IFERROR(
   IF(INDEX('Foundation Activity'!H:H, MATCH(B133, 'Foundation Activity'!B:B, 0))="", "",
      INDEX('Foundation Activity'!H:H, MATCH(B133, 'Foundation Activity'!B:B, 0))
   ),
"")</f>
        <v>Pabitra Basumatari</v>
      </c>
      <c r="J133" s="112" t="str">
        <f>IFERROR(
   IF(INDEX('Foundation Activity'!I:I, MATCH(B133, 'Foundation Activity'!B:B, 0))="", "",
      INDEX('Foundation Activity'!I:I, MATCH(B133, 'Foundation Activity'!B:B, 0))
   ),
"")</f>
        <v>Vakeel Mahato</v>
      </c>
      <c r="K133" s="128" t="str">
        <f>IFERROR(
   IF(INDEX('Foundation Activity'!AD:AD, MATCH(B133, 'Foundation Activity'!B:B, 0))="", "",
      INDEX('Foundation Activity'!AD:AD, MATCH(B133, 'Foundation Activity'!B:B, 0))
   ),
"")</f>
        <v>1st Pit Chimney Completed.
2nd Pit Chimney Completed.
3rd Pit Chimney Completed.
4th Pit Pyramid Completed.</v>
      </c>
      <c r="L133" s="201"/>
      <c r="M133" s="443"/>
      <c r="N133" s="201"/>
      <c r="O133" s="201"/>
      <c r="P133" s="201"/>
    </row>
    <row r="134" spans="1:16" s="104" customFormat="1" ht="15.5" x14ac:dyDescent="0.35">
      <c r="A134" s="105">
        <v>127</v>
      </c>
      <c r="B134" s="6" t="str">
        <v>78/1</v>
      </c>
      <c r="C134" s="228" t="str" cm="1">
        <f t="array" ref="C134">INDEX('Foundation Activity'!C:C, MATCH(1, ('Foundation Activity'!B:B='WIP-FDN'!B134)*1, 0))</f>
        <v>A(00-02)+03</v>
      </c>
      <c r="D134" s="206" t="str">
        <f>IFERROR(
   IF(INDEX('Foundation Activity'!E:E, MATCH(B134, 'Foundation Activity'!B:B, 0))="", "",
      INDEX('Foundation Activity'!E:E, MATCH(B134, 'Foundation Activity'!B:B, 0))
   ),
"")</f>
        <v>SANDY PS</v>
      </c>
      <c r="E134" s="126" t="str">
        <f>IFERROR(
   IF(INDEX('Foundation Activity'!F:F, MATCH(B134, 'Foundation Activity'!B:B, 0))="", "",
      INDEX('Foundation Activity'!F:F, MATCH(B134, 'Foundation Activity'!B:B, 0))
   ),
"")</f>
        <v>North East Enterprise</v>
      </c>
      <c r="F134" s="126">
        <f>IFERROR(
   IF(INDEX('Foundation Activity'!G:G, MATCH(B134, 'Foundation Activity'!B:B, 0))="", "",
      INDEX('Foundation Activity'!G:G, MATCH(B134, 'Foundation Activity'!B:B, 0))
   ),
"")</f>
        <v>15</v>
      </c>
      <c r="G134" s="342">
        <f>IFERROR(
   IF(INDEX('Foundation Activity'!J:J, MATCH(B134, 'Foundation Activity'!B:B, 0))="", "",
      INDEX('Foundation Activity'!J:J, MATCH(B134, 'Foundation Activity'!B:B, 0))
   ),
"")</f>
        <v>46111</v>
      </c>
      <c r="H134" s="342" t="str">
        <f>IFERROR(
   IF(INDEX('Foundation Activity'!AC:AC, MATCH(B134, 'Foundation Activity'!B:B, 0))="", "",
      INDEX('Foundation Activity'!AC:AC, MATCH(B134, 'Foundation Activity'!B:B, 0))
   ),
"")</f>
        <v/>
      </c>
      <c r="I134" s="126" t="str">
        <f>IFERROR(
   IF(INDEX('Foundation Activity'!H:H, MATCH(B134, 'Foundation Activity'!B:B, 0))="", "",
      INDEX('Foundation Activity'!H:H, MATCH(B134, 'Foundation Activity'!B:B, 0))
   ),
"")</f>
        <v>Anjan Chakravarty</v>
      </c>
      <c r="J134" s="112" t="str">
        <f>IFERROR(
   IF(INDEX('Foundation Activity'!I:I, MATCH(B134, 'Foundation Activity'!B:B, 0))="", "",
      INDEX('Foundation Activity'!I:I, MATCH(B134, 'Foundation Activity'!B:B, 0))
   ),
"")</f>
        <v>Subrata Panigrahi</v>
      </c>
      <c r="K134" s="128" t="str">
        <f>IFERROR(
   IF(INDEX('Foundation Activity'!AD:AD, MATCH(B134, 'Foundation Activity'!B:B, 0))="", "",
      INDEX('Foundation Activity'!AD:AD, MATCH(B134, 'Foundation Activity'!B:B, 0))
   ),
"")</f>
        <v>New Foundation Team Mobilization.</v>
      </c>
      <c r="L134" s="473"/>
      <c r="M134" s="443"/>
      <c r="N134" s="201"/>
      <c r="O134" s="201"/>
      <c r="P134" s="201"/>
    </row>
    <row r="135" spans="1:16" s="104" customFormat="1" ht="58" x14ac:dyDescent="0.35">
      <c r="A135" s="105">
        <v>128</v>
      </c>
      <c r="B135" s="6" t="str">
        <v>61/0</v>
      </c>
      <c r="C135" s="228" t="str" cm="1">
        <f t="array" ref="C135">INDEX('Foundation Activity'!C:C, MATCH(1, ('Foundation Activity'!B:B='WIP-FDN'!B135)*1, 0))</f>
        <v>D(45-60)+03_1RC</v>
      </c>
      <c r="D135" s="206" t="str">
        <f>IFERROR(
   IF(INDEX('Foundation Activity'!E:E, MATCH(B135, 'Foundation Activity'!B:B, 0))="", "",
      INDEX('Foundation Activity'!E:E, MATCH(B135, 'Foundation Activity'!B:B, 0))
   ),
"")</f>
        <v>SANDY FS</v>
      </c>
      <c r="E135" s="126" t="str">
        <f>IFERROR(
   IF(INDEX('Foundation Activity'!F:F, MATCH(B135, 'Foundation Activity'!B:B, 0))="", "",
      INDEX('Foundation Activity'!F:F, MATCH(B135, 'Foundation Activity'!B:B, 0))
   ),
"")</f>
        <v>Bipul Debnath-2</v>
      </c>
      <c r="F135" s="126">
        <f>IFERROR(
   IF(INDEX('Foundation Activity'!G:G, MATCH(B135, 'Foundation Activity'!B:B, 0))="", "",
      INDEX('Foundation Activity'!G:G, MATCH(B135, 'Foundation Activity'!B:B, 0))
   ),
"")</f>
        <v>16</v>
      </c>
      <c r="G135" s="342">
        <f>IFERROR(
   IF(INDEX('Foundation Activity'!J:J, MATCH(B135, 'Foundation Activity'!B:B, 0))="", "",
      INDEX('Foundation Activity'!J:J, MATCH(B135, 'Foundation Activity'!B:B, 0))
   ),
"")</f>
        <v>46130</v>
      </c>
      <c r="H135" s="342" t="str">
        <f>IFERROR(
   IF(INDEX('Foundation Activity'!AC:AC, MATCH(B135, 'Foundation Activity'!B:B, 0))="", "",
      INDEX('Foundation Activity'!AC:AC, MATCH(B135, 'Foundation Activity'!B:B, 0))
   ),
"")</f>
        <v/>
      </c>
      <c r="I135" s="126" t="str">
        <f>IFERROR(
   IF(INDEX('Foundation Activity'!H:H, MATCH(B135, 'Foundation Activity'!B:B, 0))="", "",
      INDEX('Foundation Activity'!H:H, MATCH(B135, 'Foundation Activity'!B:B, 0))
   ),
"")</f>
        <v>Anjan Chakravarty</v>
      </c>
      <c r="J135" s="112" t="str">
        <f>IFERROR(
   IF(INDEX('Foundation Activity'!I:I, MATCH(B135, 'Foundation Activity'!B:B, 0))="", "",
      INDEX('Foundation Activity'!I:I, MATCH(B135, 'Foundation Activity'!B:B, 0))
   ),
"")</f>
        <v>Bhanu Yadav</v>
      </c>
      <c r="K135" s="128" t="str">
        <f>IFERROR(
   IF(INDEX('Foundation Activity'!AD:AD, MATCH(B135, 'Foundation Activity'!B:B, 0))="", "",
      INDEX('Foundation Activity'!AD:AD, MATCH(B135, 'Foundation Activity'!B:B, 0))
   ),
"")</f>
        <v>1st Pit Chimney Completed.
2nd Pit Chimney Completed.
3rd Pit Pyramid Completed.
4th Pit Excavation u/p.</v>
      </c>
      <c r="L135" s="201"/>
      <c r="M135" s="443"/>
      <c r="N135" s="201"/>
      <c r="O135" s="201"/>
      <c r="P135" s="201"/>
    </row>
    <row r="136" spans="1:16" s="104" customFormat="1" ht="15.5" x14ac:dyDescent="0.35">
      <c r="A136" s="105">
        <v>129</v>
      </c>
      <c r="B136" s="210" t="str">
        <v>62/0</v>
      </c>
      <c r="C136" s="228" t="str" cm="1">
        <f t="array" ref="C136">INDEX('Foundation Activity'!C:C, MATCH(1, ('Foundation Activity'!B:B='WIP-FDN'!B136)*1, 0))</f>
        <v>C(15-22)+03</v>
      </c>
      <c r="D136" s="206" t="str">
        <f>IFERROR(
   IF(INDEX('Foundation Activity'!E:E, MATCH(B136, 'Foundation Activity'!B:B, 0))="", "",
      INDEX('Foundation Activity'!E:E, MATCH(B136, 'Foundation Activity'!B:B, 0))
   ),
"")</f>
        <v/>
      </c>
      <c r="E136" s="126" t="str">
        <f>IFERROR(
   IF(INDEX('Foundation Activity'!F:F, MATCH(B136, 'Foundation Activity'!B:B, 0))="", "",
      INDEX('Foundation Activity'!F:F, MATCH(B136, 'Foundation Activity'!B:B, 0))
   ),
"")</f>
        <v>Bipul Debnath-2</v>
      </c>
      <c r="F136" s="126">
        <f>IFERROR(
   IF(INDEX('Foundation Activity'!G:G, MATCH(B136, 'Foundation Activity'!B:B, 0))="", "",
      INDEX('Foundation Activity'!G:G, MATCH(B136, 'Foundation Activity'!B:B, 0))
   ),
"")</f>
        <v>16</v>
      </c>
      <c r="G136" s="342">
        <f>IFERROR(
   IF(INDEX('Foundation Activity'!J:J, MATCH(B136, 'Foundation Activity'!B:B, 0))="", "",
      INDEX('Foundation Activity'!J:J, MATCH(B136, 'Foundation Activity'!B:B, 0))
   ),
"")</f>
        <v>46146</v>
      </c>
      <c r="H136" s="342" t="str">
        <f>IFERROR(
   IF(INDEX('Foundation Activity'!AC:AC, MATCH(B136, 'Foundation Activity'!B:B, 0))="", "",
      INDEX('Foundation Activity'!AC:AC, MATCH(B136, 'Foundation Activity'!B:B, 0))
   ),
"")</f>
        <v/>
      </c>
      <c r="I136" s="126" t="str">
        <f>IFERROR(
   IF(INDEX('Foundation Activity'!H:H, MATCH(B136, 'Foundation Activity'!B:B, 0))="", "",
      INDEX('Foundation Activity'!H:H, MATCH(B136, 'Foundation Activity'!B:B, 0))
   ),
"")</f>
        <v>Anjan Chakravarty</v>
      </c>
      <c r="J136" s="112" t="str">
        <f>IFERROR(
   IF(INDEX('Foundation Activity'!I:I, MATCH(B136, 'Foundation Activity'!B:B, 0))="", "",
      INDEX('Foundation Activity'!I:I, MATCH(B136, 'Foundation Activity'!B:B, 0))
   ),
"")</f>
        <v>Bhanu Yadav</v>
      </c>
      <c r="K136" s="128" t="str">
        <f>IFERROR(
   IF(INDEX('Foundation Activity'!AD:AD, MATCH(B136, 'Foundation Activity'!B:B, 0))="", "",
      INDEX('Foundation Activity'!AD:AD, MATCH(B136, 'Foundation Activity'!B:B, 0))
   ),
"")</f>
        <v>Trial Pit Completed.</v>
      </c>
      <c r="L136" s="201"/>
      <c r="M136" s="443"/>
      <c r="N136" s="201"/>
      <c r="O136" s="201"/>
      <c r="P136" s="201"/>
    </row>
    <row r="137" spans="1:16" s="104" customFormat="1" ht="58" x14ac:dyDescent="0.35">
      <c r="A137" s="105">
        <v>130</v>
      </c>
      <c r="B137" s="6" t="str">
        <v>105/0</v>
      </c>
      <c r="C137" s="228" t="str" cm="1">
        <f t="array" ref="C137">INDEX('Foundation Activity'!C:C, MATCH(1, ('Foundation Activity'!B:B='WIP-FDN'!B137)*1, 0))</f>
        <v>DD(30-52)+25</v>
      </c>
      <c r="D137" s="206" t="str">
        <f>IFERROR(
   IF(INDEX('Foundation Activity'!E:E, MATCH(B137, 'Foundation Activity'!B:B, 0))="", "",
      INDEX('Foundation Activity'!E:E, MATCH(B137, 'Foundation Activity'!B:B, 0))
   ),
"")</f>
        <v>SANDY PS</v>
      </c>
      <c r="E137" s="126" t="str">
        <f>IFERROR(
   IF(INDEX('Foundation Activity'!F:F, MATCH(B137, 'Foundation Activity'!B:B, 0))="", "",
      INDEX('Foundation Activity'!F:F, MATCH(B137, 'Foundation Activity'!B:B, 0))
   ),
"")</f>
        <v>RS Construction</v>
      </c>
      <c r="F137" s="126">
        <f>IFERROR(
   IF(INDEX('Foundation Activity'!G:G, MATCH(B137, 'Foundation Activity'!B:B, 0))="", "",
      INDEX('Foundation Activity'!G:G, MATCH(B137, 'Foundation Activity'!B:B, 0))
   ),
"")</f>
        <v>15</v>
      </c>
      <c r="G137" s="342">
        <f>IFERROR(
   IF(INDEX('Foundation Activity'!J:J, MATCH(B137, 'Foundation Activity'!B:B, 0))="", "",
      INDEX('Foundation Activity'!J:J, MATCH(B137, 'Foundation Activity'!B:B, 0))
   ),
"")</f>
        <v>46117</v>
      </c>
      <c r="H137" s="342" t="str">
        <f>IFERROR(
   IF(INDEX('Foundation Activity'!AC:AC, MATCH(B137, 'Foundation Activity'!B:B, 0))="", "",
      INDEX('Foundation Activity'!AC:AC, MATCH(B137, 'Foundation Activity'!B:B, 0))
   ),
"")</f>
        <v/>
      </c>
      <c r="I137" s="126" t="str">
        <f>IFERROR(
   IF(INDEX('Foundation Activity'!H:H, MATCH(B137, 'Foundation Activity'!B:B, 0))="", "",
      INDEX('Foundation Activity'!H:H, MATCH(B137, 'Foundation Activity'!B:B, 0))
   ),
"")</f>
        <v>Virendra Kumar</v>
      </c>
      <c r="J137" s="112" t="str">
        <f>IFERROR(
   IF(INDEX('Foundation Activity'!I:I, MATCH(B137, 'Foundation Activity'!B:B, 0))="", "",
      INDEX('Foundation Activity'!I:I, MATCH(B137, 'Foundation Activity'!B:B, 0))
   ),
"")</f>
        <v>Manish Singh</v>
      </c>
      <c r="K137" s="128" t="str">
        <f>IFERROR(
   IF(INDEX('Foundation Activity'!AD:AD, MATCH(B137, 'Foundation Activity'!B:B, 0))="", "",
      INDEX('Foundation Activity'!AD:AD, MATCH(B137, 'Foundation Activity'!B:B, 0))
   ),
"")</f>
        <v>1st Pit Chimney Completed.
2nd Pit Chimney Completed.
3rd Pit FS RCC Completed.
4th Pit Excavation u/p.</v>
      </c>
      <c r="L137" s="201"/>
      <c r="M137" s="443"/>
      <c r="N137" s="201"/>
      <c r="O137" s="201"/>
      <c r="P137" s="201"/>
    </row>
    <row r="138" spans="1:16" s="104" customFormat="1" ht="29" x14ac:dyDescent="0.35">
      <c r="A138" s="105">
        <v>131</v>
      </c>
      <c r="B138" s="457" t="str">
        <v>62/3</v>
      </c>
      <c r="C138" s="228" t="str" cm="1">
        <f t="array" ref="C138">INDEX('Foundation Activity'!C:C, MATCH(1, ('Foundation Activity'!B:B='WIP-FDN'!B138)*1, 0))</f>
        <v>SP1_DB+30_7.39RC</v>
      </c>
      <c r="D138" s="206" t="str">
        <f>IFERROR(
   IF(INDEX('Foundation Activity'!E:E, MATCH(B138, 'Foundation Activity'!B:B, 0))="", "",
      INDEX('Foundation Activity'!E:E, MATCH(B138, 'Foundation Activity'!B:B, 0))
   ),
"")</f>
        <v>Pile/Pile Cap</v>
      </c>
      <c r="E138" s="126" t="str">
        <f>IFERROR(
   IF(INDEX('Foundation Activity'!F:F, MATCH(B138, 'Foundation Activity'!B:B, 0))="", "",
      INDEX('Foundation Activity'!F:F, MATCH(B138, 'Foundation Activity'!B:B, 0))
   ),
"")</f>
        <v>Chowdhury Construction</v>
      </c>
      <c r="F138" s="126">
        <f>IFERROR(
   IF(INDEX('Foundation Activity'!G:G, MATCH(B138, 'Foundation Activity'!B:B, 0))="", "",
      INDEX('Foundation Activity'!G:G, MATCH(B138, 'Foundation Activity'!B:B, 0))
   ),
"")</f>
        <v>15</v>
      </c>
      <c r="G138" s="342">
        <f>IFERROR(
   IF(INDEX('Foundation Activity'!J:J, MATCH(B138, 'Foundation Activity'!B:B, 0))="", "",
      INDEX('Foundation Activity'!J:J, MATCH(B138, 'Foundation Activity'!B:B, 0))
   ),
"")</f>
        <v>46082</v>
      </c>
      <c r="H138" s="342" t="str">
        <f>IFERROR(
   IF(INDEX('Foundation Activity'!AC:AC, MATCH(B138, 'Foundation Activity'!B:B, 0))="", "",
      INDEX('Foundation Activity'!AC:AC, MATCH(B138, 'Foundation Activity'!B:B, 0))
   ),
"")</f>
        <v/>
      </c>
      <c r="I138" s="126" t="str">
        <f>IFERROR(
   IF(INDEX('Foundation Activity'!H:H, MATCH(B138, 'Foundation Activity'!B:B, 0))="", "",
      INDEX('Foundation Activity'!H:H, MATCH(B138, 'Foundation Activity'!B:B, 0))
   ),
"")</f>
        <v>Arun Singh</v>
      </c>
      <c r="J138" s="112" t="str">
        <f>IFERROR(
   IF(INDEX('Foundation Activity'!I:I, MATCH(B138, 'Foundation Activity'!B:B, 0))="", "",
      INDEX('Foundation Activity'!I:I, MATCH(B138, 'Foundation Activity'!B:B, 0))
   ),
"")</f>
        <v>Arun Singh</v>
      </c>
      <c r="K138" s="128" t="str">
        <f>IFERROR(
   IF(INDEX('Foundation Activity'!AD:AD, MATCH(B138, 'Foundation Activity'!B:B, 0))="", "",
      INDEX('Foundation Activity'!AD:AD, MATCH(B138, 'Foundation Activity'!B:B, 0))
   ),
"")</f>
        <v>All Pile Casting Completed. Upto 1 Mtr Chipping Completed, and further WPS installation u/p.</v>
      </c>
      <c r="L138" s="201"/>
      <c r="M138" s="443"/>
      <c r="N138" s="201"/>
      <c r="O138" s="201"/>
      <c r="P138" s="201"/>
    </row>
    <row r="139" spans="1:16" s="104" customFormat="1" ht="15.5" x14ac:dyDescent="0.35">
      <c r="A139" s="105">
        <v>132</v>
      </c>
      <c r="B139" s="457" t="str">
        <v>91/6</v>
      </c>
      <c r="C139" s="228" t="str" cm="1">
        <f t="array" ref="C139">INDEX('Foundation Activity'!C:C, MATCH(1, ('Foundation Activity'!B:B='WIP-FDN'!B139)*1, 0))</f>
        <v>A(00-02)+03</v>
      </c>
      <c r="D139" s="206" t="str">
        <f>IFERROR(
   IF(INDEX('Foundation Activity'!E:E, MATCH(B139, 'Foundation Activity'!B:B, 0))="", "",
      INDEX('Foundation Activity'!E:E, MATCH(B139, 'Foundation Activity'!B:B, 0))
   ),
"")</f>
        <v/>
      </c>
      <c r="E139" s="126" t="str">
        <f>IFERROR(
   IF(INDEX('Foundation Activity'!F:F, MATCH(B139, 'Foundation Activity'!B:B, 0))="", "",
      INDEX('Foundation Activity'!F:F, MATCH(B139, 'Foundation Activity'!B:B, 0))
   ),
"")</f>
        <v>Keller</v>
      </c>
      <c r="F139" s="126">
        <f>IFERROR(
   IF(INDEX('Foundation Activity'!G:G, MATCH(B139, 'Foundation Activity'!B:B, 0))="", "",
      INDEX('Foundation Activity'!G:G, MATCH(B139, 'Foundation Activity'!B:B, 0))
   ),
"")</f>
        <v>15</v>
      </c>
      <c r="G139" s="342" t="str">
        <f>IFERROR(
   IF(INDEX('Foundation Activity'!J:J, MATCH(B139, 'Foundation Activity'!B:B, 0))="", "",
      INDEX('Foundation Activity'!J:J, MATCH(B139, 'Foundation Activity'!B:B, 0))
   ),
"")</f>
        <v/>
      </c>
      <c r="H139" s="342" t="str">
        <f>IFERROR(
   IF(INDEX('Foundation Activity'!AC:AC, MATCH(B139, 'Foundation Activity'!B:B, 0))="", "",
      INDEX('Foundation Activity'!AC:AC, MATCH(B139, 'Foundation Activity'!B:B, 0))
   ),
"")</f>
        <v/>
      </c>
      <c r="I139" s="126" t="str">
        <f>IFERROR(
   IF(INDEX('Foundation Activity'!H:H, MATCH(B139, 'Foundation Activity'!B:B, 0))="", "",
      INDEX('Foundation Activity'!H:H, MATCH(B139, 'Foundation Activity'!B:B, 0))
   ),
"")</f>
        <v/>
      </c>
      <c r="J139" s="112">
        <f>IFERROR(
   IF(INDEX('Foundation Activity'!I:I, MATCH(B139, 'Foundation Activity'!B:B, 0))="", "",
      INDEX('Foundation Activity'!I:I, MATCH(B139, 'Foundation Activity'!B:B, 0))
   ),
"")</f>
        <v>46093</v>
      </c>
      <c r="K139" s="128" t="str">
        <f>IFERROR(
   IF(INDEX('Foundation Activity'!AD:AD, MATCH(B139, 'Foundation Activity'!B:B, 0))="", "",
      INDEX('Foundation Activity'!AD:AD, MATCH(B139, 'Foundation Activity'!B:B, 0))
   ),
"")</f>
        <v>Stone Column Completed.</v>
      </c>
      <c r="L139" s="201"/>
      <c r="M139" s="443"/>
      <c r="N139" s="201"/>
      <c r="O139" s="201"/>
      <c r="P139" s="201"/>
    </row>
    <row r="140" spans="1:16" s="104" customFormat="1" ht="15.5" x14ac:dyDescent="0.35">
      <c r="A140" s="105">
        <v>133</v>
      </c>
      <c r="B140" s="457" t="str">
        <v>91/9</v>
      </c>
      <c r="C140" s="228" t="str" cm="1">
        <f t="array" ref="C140">INDEX('Foundation Activity'!C:C, MATCH(1, ('Foundation Activity'!B:B='WIP-FDN'!B140)*1, 0))</f>
        <v>A(00-02)+03</v>
      </c>
      <c r="D140" s="206" t="str">
        <f>IFERROR(
   IF(INDEX('Foundation Activity'!E:E, MATCH(B140, 'Foundation Activity'!B:B, 0))="", "",
      INDEX('Foundation Activity'!E:E, MATCH(B140, 'Foundation Activity'!B:B, 0))
   ),
"")</f>
        <v/>
      </c>
      <c r="E140" s="126" t="str">
        <f>IFERROR(
   IF(INDEX('Foundation Activity'!F:F, MATCH(B140, 'Foundation Activity'!B:B, 0))="", "",
      INDEX('Foundation Activity'!F:F, MATCH(B140, 'Foundation Activity'!B:B, 0))
   ),
"")</f>
        <v>Keller</v>
      </c>
      <c r="F140" s="126">
        <f>IFERROR(
   IF(INDEX('Foundation Activity'!G:G, MATCH(B140, 'Foundation Activity'!B:B, 0))="", "",
      INDEX('Foundation Activity'!G:G, MATCH(B140, 'Foundation Activity'!B:B, 0))
   ),
"")</f>
        <v>15</v>
      </c>
      <c r="G140" s="342" t="str">
        <f>IFERROR(
   IF(INDEX('Foundation Activity'!J:J, MATCH(B140, 'Foundation Activity'!B:B, 0))="", "",
      INDEX('Foundation Activity'!J:J, MATCH(B140, 'Foundation Activity'!B:B, 0))
   ),
"")</f>
        <v/>
      </c>
      <c r="H140" s="342" t="str">
        <f>IFERROR(
   IF(INDEX('Foundation Activity'!AC:AC, MATCH(B140, 'Foundation Activity'!B:B, 0))="", "",
      INDEX('Foundation Activity'!AC:AC, MATCH(B140, 'Foundation Activity'!B:B, 0))
   ),
"")</f>
        <v/>
      </c>
      <c r="I140" s="126" t="str">
        <f>IFERROR(
   IF(INDEX('Foundation Activity'!H:H, MATCH(B140, 'Foundation Activity'!B:B, 0))="", "",
      INDEX('Foundation Activity'!H:H, MATCH(B140, 'Foundation Activity'!B:B, 0))
   ),
"")</f>
        <v/>
      </c>
      <c r="J140" s="112">
        <f>IFERROR(
   IF(INDEX('Foundation Activity'!I:I, MATCH(B140, 'Foundation Activity'!B:B, 0))="", "",
      INDEX('Foundation Activity'!I:I, MATCH(B140, 'Foundation Activity'!B:B, 0))
   ),
"")</f>
        <v>46098</v>
      </c>
      <c r="K140" s="128" t="str">
        <f>IFERROR(
   IF(INDEX('Foundation Activity'!AD:AD, MATCH(B140, 'Foundation Activity'!B:B, 0))="", "",
      INDEX('Foundation Activity'!AD:AD, MATCH(B140, 'Foundation Activity'!B:B, 0))
   ),
"")</f>
        <v>Stone Column Completed.</v>
      </c>
      <c r="L140" s="201"/>
      <c r="M140" s="443"/>
      <c r="N140" s="201"/>
      <c r="O140" s="201"/>
      <c r="P140" s="201"/>
    </row>
    <row r="141" spans="1:16" s="104" customFormat="1" ht="58" x14ac:dyDescent="0.35">
      <c r="A141" s="105">
        <v>134</v>
      </c>
      <c r="B141" s="458" t="str">
        <v>31/1</v>
      </c>
      <c r="C141" s="228" t="str" cm="1">
        <f t="array" ref="C141">INDEX('Foundation Activity'!C:C, MATCH(1, ('Foundation Activity'!B:B='WIP-FDN'!B141)*1, 0))</f>
        <v>A(00-02)+03</v>
      </c>
      <c r="D141" s="206" t="str">
        <f>IFERROR(
   IF(INDEX('Foundation Activity'!E:E, MATCH(B141, 'Foundation Activity'!B:B, 0))="", "",
      INDEX('Foundation Activity'!E:E, MATCH(B141, 'Foundation Activity'!B:B, 0))
   ),
"")</f>
        <v>SANDY PS &amp; Boulder Soiling</v>
      </c>
      <c r="E141" s="126" t="str">
        <f>IFERROR(
   IF(INDEX('Foundation Activity'!F:F, MATCH(B141, 'Foundation Activity'!B:B, 0))="", "",
      INDEX('Foundation Activity'!F:F, MATCH(B141, 'Foundation Activity'!B:B, 0))
   ),
"")</f>
        <v>Subol Roy</v>
      </c>
      <c r="F141" s="126">
        <f>IFERROR(
   IF(INDEX('Foundation Activity'!G:G, MATCH(B141, 'Foundation Activity'!B:B, 0))="", "",
      INDEX('Foundation Activity'!G:G, MATCH(B141, 'Foundation Activity'!B:B, 0))
   ),
"")</f>
        <v>16</v>
      </c>
      <c r="G141" s="342" t="str">
        <f>IFERROR(
   IF(INDEX('Foundation Activity'!J:J, MATCH(B141, 'Foundation Activity'!B:B, 0))="", "",
      INDEX('Foundation Activity'!J:J, MATCH(B141, 'Foundation Activity'!B:B, 0))
   ),
"")</f>
        <v/>
      </c>
      <c r="H141" s="342" t="str">
        <f>IFERROR(
   IF(INDEX('Foundation Activity'!AC:AC, MATCH(B141, 'Foundation Activity'!B:B, 0))="", "",
      INDEX('Foundation Activity'!AC:AC, MATCH(B141, 'Foundation Activity'!B:B, 0))
   ),
"")</f>
        <v/>
      </c>
      <c r="I141" s="126" t="str">
        <f>IFERROR(
   IF(INDEX('Foundation Activity'!H:H, MATCH(B141, 'Foundation Activity'!B:B, 0))="", "",
      INDEX('Foundation Activity'!H:H, MATCH(B141, 'Foundation Activity'!B:B, 0))
   ),
"")</f>
        <v>Pabitra Basumatari</v>
      </c>
      <c r="J141" s="112" t="str">
        <f>IFERROR(
   IF(INDEX('Foundation Activity'!I:I, MATCH(B141, 'Foundation Activity'!B:B, 0))="", "",
      INDEX('Foundation Activity'!I:I, MATCH(B141, 'Foundation Activity'!B:B, 0))
   ),
"")</f>
        <v>Sumanta Dutta</v>
      </c>
      <c r="K141" s="128" t="str">
        <f>IFERROR(
   IF(INDEX('Foundation Activity'!AD:AD, MATCH(B141, 'Foundation Activity'!B:B, 0))="", "",
      INDEX('Foundation Activity'!AD:AD, MATCH(B141, 'Foundation Activity'!B:B, 0))
   ),
"")</f>
        <v>1st Pit Chimney Completed.
2nd Pit Chimney Completed.
Location is on due to Severe bad condition of Soil due to Continueous Rainfall.</v>
      </c>
      <c r="L141" s="201"/>
      <c r="M141" s="443"/>
      <c r="N141" s="201"/>
      <c r="O141" s="201"/>
      <c r="P141" s="201"/>
    </row>
    <row r="142" spans="1:16" s="104" customFormat="1" ht="43.5" x14ac:dyDescent="0.35">
      <c r="A142" s="105">
        <v>135</v>
      </c>
      <c r="B142" s="457" t="str">
        <v>132/4</v>
      </c>
      <c r="C142" s="228" t="str" cm="1">
        <f t="array" ref="C142">INDEX('Foundation Activity'!C:C, MATCH(1, ('Foundation Activity'!B:B='WIP-FDN'!B142)*1, 0))</f>
        <v>A(00-02)+03</v>
      </c>
      <c r="D142" s="206" t="str">
        <f>IFERROR(
   IF(INDEX('Foundation Activity'!E:E, MATCH(B142, 'Foundation Activity'!B:B, 0))="", "",
      INDEX('Foundation Activity'!E:E, MATCH(B142, 'Foundation Activity'!B:B, 0))
   ),
"")</f>
        <v>SANDY WET</v>
      </c>
      <c r="E142" s="126" t="str">
        <f>IFERROR(
   IF(INDEX('Foundation Activity'!F:F, MATCH(B142, 'Foundation Activity'!B:B, 0))="", "",
      INDEX('Foundation Activity'!F:F, MATCH(B142, 'Foundation Activity'!B:B, 0))
   ),
"")</f>
        <v>Sanjay Talukdar-1</v>
      </c>
      <c r="F142" s="126">
        <f>IFERROR(
   IF(INDEX('Foundation Activity'!G:G, MATCH(B142, 'Foundation Activity'!B:B, 0))="", "",
      INDEX('Foundation Activity'!G:G, MATCH(B142, 'Foundation Activity'!B:B, 0))
   ),
"")</f>
        <v>13</v>
      </c>
      <c r="G142" s="342" t="str">
        <f>IFERROR(
   IF(INDEX('Foundation Activity'!J:J, MATCH(B142, 'Foundation Activity'!B:B, 0))="", "",
      INDEX('Foundation Activity'!J:J, MATCH(B142, 'Foundation Activity'!B:B, 0))
   ),
"")</f>
        <v/>
      </c>
      <c r="H142" s="342" t="str">
        <f>IFERROR(
   IF(INDEX('Foundation Activity'!AC:AC, MATCH(B142, 'Foundation Activity'!B:B, 0))="", "",
      INDEX('Foundation Activity'!AC:AC, MATCH(B142, 'Foundation Activity'!B:B, 0))
   ),
"")</f>
        <v/>
      </c>
      <c r="I142" s="126" t="str">
        <f>IFERROR(
   IF(INDEX('Foundation Activity'!H:H, MATCH(B142, 'Foundation Activity'!B:B, 0))="", "",
      INDEX('Foundation Activity'!H:H, MATCH(B142, 'Foundation Activity'!B:B, 0))
   ),
"")</f>
        <v>Virendra Kumar</v>
      </c>
      <c r="J142" s="112" t="str">
        <f>IFERROR(
   IF(INDEX('Foundation Activity'!I:I, MATCH(B142, 'Foundation Activity'!B:B, 0))="", "",
      INDEX('Foundation Activity'!I:I, MATCH(B142, 'Foundation Activity'!B:B, 0))
   ),
"")</f>
        <v>Manish Singh</v>
      </c>
      <c r="K142" s="128" t="str">
        <f>IFERROR(
   IF(INDEX('Foundation Activity'!AD:AD, MATCH(B142, 'Foundation Activity'!B:B, 0))="", "",
      INDEX('Foundation Activity'!AD:AD, MATCH(B142, 'Foundation Activity'!B:B, 0))
   ),
"")</f>
        <v>1st Pit Chimney Completed.
Location is on due to Severe bad condition of Soil due to Continueous Rainfall.</v>
      </c>
      <c r="L142" s="201"/>
      <c r="M142" s="443"/>
      <c r="N142" s="201"/>
      <c r="O142" s="201"/>
      <c r="P142" s="201"/>
    </row>
    <row r="143" spans="1:16" s="104" customFormat="1" ht="72.5" x14ac:dyDescent="0.35">
      <c r="A143" s="105">
        <v>136</v>
      </c>
      <c r="B143" s="457" t="str">
        <v>128/1</v>
      </c>
      <c r="C143" s="228" t="str" cm="1">
        <f t="array" ref="C143">INDEX('Foundation Activity'!C:C, MATCH(1, ('Foundation Activity'!B:B='WIP-FDN'!B143)*1, 0))</f>
        <v>A(00-02)+03</v>
      </c>
      <c r="D143" s="206" t="str">
        <f>IFERROR(
   IF(INDEX('Foundation Activity'!E:E, MATCH(B143, 'Foundation Activity'!B:B, 0))="", "",
      INDEX('Foundation Activity'!E:E, MATCH(B143, 'Foundation Activity'!B:B, 0))
   ),
"")</f>
        <v>SANDY PS</v>
      </c>
      <c r="E143" s="126" t="str">
        <f>IFERROR(
   IF(INDEX('Foundation Activity'!F:F, MATCH(B143, 'Foundation Activity'!B:B, 0))="", "",
      INDEX('Foundation Activity'!F:F, MATCH(B143, 'Foundation Activity'!B:B, 0))
   ),
"")</f>
        <v>Vikeey Enterprise</v>
      </c>
      <c r="F143" s="126">
        <f>IFERROR(
   IF(INDEX('Foundation Activity'!G:G, MATCH(B143, 'Foundation Activity'!B:B, 0))="", "",
      INDEX('Foundation Activity'!G:G, MATCH(B143, 'Foundation Activity'!B:B, 0))
   ),
"")</f>
        <v>18</v>
      </c>
      <c r="G143" s="342" t="str">
        <f>IFERROR(
   IF(INDEX('Foundation Activity'!J:J, MATCH(B143, 'Foundation Activity'!B:B, 0))="", "",
      INDEX('Foundation Activity'!J:J, MATCH(B143, 'Foundation Activity'!B:B, 0))
   ),
"")</f>
        <v/>
      </c>
      <c r="H143" s="342" t="str">
        <f>IFERROR(
   IF(INDEX('Foundation Activity'!AC:AC, MATCH(B143, 'Foundation Activity'!B:B, 0))="", "",
      INDEX('Foundation Activity'!AC:AC, MATCH(B143, 'Foundation Activity'!B:B, 0))
   ),
"")</f>
        <v/>
      </c>
      <c r="I143" s="126" t="str">
        <f>IFERROR(
   IF(INDEX('Foundation Activity'!H:H, MATCH(B143, 'Foundation Activity'!B:B, 0))="", "",
      INDEX('Foundation Activity'!H:H, MATCH(B143, 'Foundation Activity'!B:B, 0))
   ),
"")</f>
        <v>Virendra Kumar</v>
      </c>
      <c r="J143" s="112" t="str">
        <f>IFERROR(
   IF(INDEX('Foundation Activity'!I:I, MATCH(B143, 'Foundation Activity'!B:B, 0))="", "",
      INDEX('Foundation Activity'!I:I, MATCH(B143, 'Foundation Activity'!B:B, 0))
   ),
"")</f>
        <v>Asadul Laskar</v>
      </c>
      <c r="K143" s="128" t="str">
        <f>IFERROR(
   IF(INDEX('Foundation Activity'!AD:AD, MATCH(B143, 'Foundation Activity'!B:B, 0))="", "",
      INDEX('Foundation Activity'!AD:AD, MATCH(B143, 'Foundation Activity'!B:B, 0))
   ),
"")</f>
        <v>1st Pit Chimney Completed.
2nd Pit Chimney Completed.
3rd Pit Excavation u/p.
Location is on due to Severe bad condition of Soil due to Continueous Rainfall.</v>
      </c>
      <c r="L143" s="201"/>
      <c r="M143" s="443"/>
      <c r="N143" s="201"/>
      <c r="O143" s="201"/>
      <c r="P143" s="201"/>
    </row>
    <row r="144" spans="1:16" s="104" customFormat="1" ht="15.5" x14ac:dyDescent="0.35">
      <c r="A144" s="105">
        <v>137</v>
      </c>
      <c r="B144" s="458"/>
      <c r="C144" s="228" cm="1">
        <f t="array" ref="C144">INDEX('Foundation Activity'!C:C, MATCH(1, ('Foundation Activity'!B:B='WIP-FDN'!B144)*1, 0))</f>
        <v>0</v>
      </c>
      <c r="D144" s="206" t="str">
        <f>IFERROR(
   IF(INDEX('Foundation Activity'!E:E, MATCH(B144, 'Foundation Activity'!B:B, 0))="", "",
      INDEX('Foundation Activity'!E:E, MATCH(B144, 'Foundation Activity'!B:B, 0))
   ),
"")</f>
        <v/>
      </c>
      <c r="E144" s="126" t="str">
        <f>IFERROR(
   IF(INDEX('Foundation Activity'!F:F, MATCH(B144, 'Foundation Activity'!B:B, 0))="", "",
      INDEX('Foundation Activity'!F:F, MATCH(B144, 'Foundation Activity'!B:B, 0))
   ),
"")</f>
        <v/>
      </c>
      <c r="F144" s="126" t="str">
        <f>IFERROR(
   IF(INDEX('Foundation Activity'!G:G, MATCH(B144, 'Foundation Activity'!B:B, 0))="", "",
      INDEX('Foundation Activity'!G:G, MATCH(B144, 'Foundation Activity'!B:B, 0))
   ),
"")</f>
        <v/>
      </c>
      <c r="G144" s="342" t="str">
        <f>IFERROR(
   IF(INDEX('Foundation Activity'!J:J, MATCH(B144, 'Foundation Activity'!B:B, 0))="", "",
      INDEX('Foundation Activity'!J:J, MATCH(B144, 'Foundation Activity'!B:B, 0))
   ),
"")</f>
        <v/>
      </c>
      <c r="H144" s="342" t="str">
        <f>IFERROR(
   IF(INDEX('Foundation Activity'!AC:AC, MATCH(B144, 'Foundation Activity'!B:B, 0))="", "",
      INDEX('Foundation Activity'!AC:AC, MATCH(B144, 'Foundation Activity'!B:B, 0))
   ),
"")</f>
        <v/>
      </c>
      <c r="I144" s="126" t="str">
        <f>IFERROR(
   IF(INDEX('Foundation Activity'!H:H, MATCH(B144, 'Foundation Activity'!B:B, 0))="", "",
      INDEX('Foundation Activity'!H:H, MATCH(B144, 'Foundation Activity'!B:B, 0))
   ),
"")</f>
        <v/>
      </c>
      <c r="J144" s="112" t="str">
        <f>IFERROR(
   IF(INDEX('Foundation Activity'!I:I, MATCH(B144, 'Foundation Activity'!B:B, 0))="", "",
      INDEX('Foundation Activity'!I:I, MATCH(B144, 'Foundation Activity'!B:B, 0))
   ),
"")</f>
        <v/>
      </c>
      <c r="K144" s="128" t="str">
        <f>IFERROR(
   IF(INDEX('Foundation Activity'!AD:AD, MATCH(B144, 'Foundation Activity'!B:B, 0))="", "",
      INDEX('Foundation Activity'!AD:AD, MATCH(B144, 'Foundation Activity'!B:B, 0))
   ),
"")</f>
        <v/>
      </c>
      <c r="L144" s="201"/>
      <c r="M144" s="443"/>
      <c r="N144" s="201"/>
      <c r="O144" s="201"/>
      <c r="P144" s="201"/>
    </row>
    <row r="145" spans="1:16" s="104" customFormat="1" ht="32.15" customHeight="1" x14ac:dyDescent="0.35">
      <c r="A145" s="105">
        <v>138</v>
      </c>
      <c r="B145" s="458"/>
      <c r="C145" s="6"/>
      <c r="D145" s="6"/>
      <c r="E145" s="206"/>
      <c r="F145" s="126"/>
      <c r="G145" s="342"/>
      <c r="H145" s="342"/>
      <c r="I145" s="5"/>
      <c r="J145" s="5"/>
      <c r="K145" s="207"/>
      <c r="L145" s="201"/>
      <c r="M145" s="443"/>
      <c r="N145" s="201"/>
      <c r="O145" s="201"/>
      <c r="P145" s="201"/>
    </row>
    <row r="146" spans="1:16" s="104" customFormat="1" ht="32.15" customHeight="1" x14ac:dyDescent="0.35">
      <c r="A146" s="105">
        <v>139</v>
      </c>
      <c r="B146" s="457"/>
      <c r="C146" s="6"/>
      <c r="D146" s="6"/>
      <c r="E146" s="206"/>
      <c r="F146" s="126"/>
      <c r="G146" s="342"/>
      <c r="H146" s="342"/>
      <c r="I146" s="5"/>
      <c r="J146" s="5"/>
      <c r="K146" s="207"/>
      <c r="L146" s="201"/>
      <c r="M146" s="443"/>
      <c r="N146" s="201"/>
      <c r="O146" s="201"/>
      <c r="P146" s="201"/>
    </row>
    <row r="147" spans="1:16" s="104" customFormat="1" ht="32.15" customHeight="1" x14ac:dyDescent="0.35">
      <c r="A147" s="105">
        <v>140</v>
      </c>
      <c r="B147" s="457"/>
      <c r="C147" s="6"/>
      <c r="D147" s="6"/>
      <c r="E147" s="206"/>
      <c r="F147" s="126"/>
      <c r="G147" s="342"/>
      <c r="H147" s="342"/>
      <c r="I147" s="5"/>
      <c r="J147" s="5"/>
      <c r="K147" s="207"/>
      <c r="L147" s="201"/>
      <c r="M147" s="443"/>
      <c r="N147" s="201"/>
      <c r="O147" s="201"/>
      <c r="P147" s="201"/>
    </row>
    <row r="148" spans="1:16" s="104" customFormat="1" ht="32.15" customHeight="1" x14ac:dyDescent="0.35">
      <c r="A148" s="105">
        <v>141</v>
      </c>
      <c r="B148" s="457"/>
      <c r="C148" s="6"/>
      <c r="D148" s="6"/>
      <c r="E148" s="206"/>
      <c r="F148" s="126"/>
      <c r="G148" s="342"/>
      <c r="H148" s="342"/>
      <c r="I148" s="5"/>
      <c r="J148" s="5"/>
      <c r="K148" s="207"/>
      <c r="L148" s="201"/>
      <c r="M148" s="443"/>
      <c r="N148" s="201"/>
      <c r="O148" s="201"/>
      <c r="P148" s="201"/>
    </row>
    <row r="149" spans="1:16" s="104" customFormat="1" ht="27.75" customHeight="1" x14ac:dyDescent="0.35">
      <c r="A149" s="105">
        <v>142</v>
      </c>
      <c r="B149" s="457"/>
      <c r="C149" s="6"/>
      <c r="D149" s="6"/>
      <c r="E149" s="206"/>
      <c r="F149" s="126"/>
      <c r="G149" s="342"/>
      <c r="H149" s="342"/>
      <c r="I149" s="5"/>
      <c r="J149" s="5"/>
      <c r="K149" s="207"/>
      <c r="L149" s="201"/>
      <c r="M149" s="443"/>
      <c r="N149" s="201"/>
      <c r="O149" s="201"/>
      <c r="P149" s="201"/>
    </row>
    <row r="150" spans="1:16" s="104" customFormat="1" ht="15.5" x14ac:dyDescent="0.35">
      <c r="A150" s="105">
        <v>143</v>
      </c>
      <c r="B150" s="457"/>
      <c r="C150" s="210"/>
      <c r="D150" s="6"/>
      <c r="E150" s="206"/>
      <c r="F150" s="126"/>
      <c r="G150" s="342"/>
      <c r="H150" s="342"/>
      <c r="I150" s="5"/>
      <c r="J150" s="5"/>
      <c r="K150" s="207"/>
      <c r="L150" s="201"/>
      <c r="M150" s="443"/>
      <c r="N150" s="201"/>
      <c r="O150" s="201"/>
      <c r="P150" s="201"/>
    </row>
    <row r="151" spans="1:16" s="104" customFormat="1" ht="25.5" customHeight="1" x14ac:dyDescent="0.35">
      <c r="A151" s="105">
        <v>144</v>
      </c>
      <c r="B151" s="458"/>
      <c r="C151" s="6"/>
      <c r="D151" s="6"/>
      <c r="E151" s="206"/>
      <c r="F151" s="126"/>
      <c r="G151" s="342"/>
      <c r="H151" s="342"/>
      <c r="I151" s="5"/>
      <c r="J151" s="5"/>
      <c r="K151" s="207"/>
      <c r="L151" s="201"/>
      <c r="M151" s="443"/>
      <c r="N151" s="201"/>
      <c r="O151" s="201"/>
      <c r="P151" s="201"/>
    </row>
    <row r="152" spans="1:16" s="104" customFormat="1" ht="27.75" customHeight="1" x14ac:dyDescent="0.35">
      <c r="A152" s="105">
        <v>145</v>
      </c>
      <c r="B152" s="457"/>
      <c r="C152" s="6"/>
      <c r="D152" s="6"/>
      <c r="E152" s="206"/>
      <c r="F152" s="126"/>
      <c r="G152" s="342"/>
      <c r="H152" s="342"/>
      <c r="I152" s="5"/>
      <c r="J152" s="5"/>
      <c r="K152" s="207"/>
      <c r="L152" s="201"/>
      <c r="M152" s="443"/>
      <c r="N152" s="201"/>
      <c r="O152" s="201"/>
      <c r="P152" s="201"/>
    </row>
    <row r="153" spans="1:16" s="104" customFormat="1" ht="15.5" x14ac:dyDescent="0.35">
      <c r="A153" s="105">
        <v>146</v>
      </c>
      <c r="B153" s="457"/>
      <c r="C153" s="210"/>
      <c r="D153" s="6"/>
      <c r="E153" s="206"/>
      <c r="F153" s="126"/>
      <c r="G153" s="342"/>
      <c r="H153" s="342"/>
      <c r="I153" s="5"/>
      <c r="J153" s="5"/>
      <c r="K153" s="207"/>
      <c r="L153" s="201"/>
      <c r="M153" s="443"/>
      <c r="N153" s="201"/>
      <c r="O153" s="201"/>
      <c r="P153" s="201"/>
    </row>
    <row r="154" spans="1:16" s="104" customFormat="1" ht="32.15" customHeight="1" x14ac:dyDescent="0.35">
      <c r="A154" s="105">
        <v>147</v>
      </c>
      <c r="B154" s="457"/>
      <c r="C154" s="6"/>
      <c r="D154" s="6"/>
      <c r="E154" s="206"/>
      <c r="F154" s="126"/>
      <c r="G154" s="342"/>
      <c r="H154" s="342"/>
      <c r="I154" s="5"/>
      <c r="J154" s="5"/>
      <c r="K154" s="207"/>
      <c r="L154" s="201"/>
      <c r="M154" s="443"/>
      <c r="N154" s="201"/>
      <c r="O154" s="201"/>
      <c r="P154" s="201"/>
    </row>
    <row r="155" spans="1:16" s="104" customFormat="1" ht="32.15" customHeight="1" x14ac:dyDescent="0.35">
      <c r="A155" s="105">
        <v>148</v>
      </c>
      <c r="B155" s="457"/>
      <c r="C155" s="6"/>
      <c r="D155" s="6"/>
      <c r="E155" s="206"/>
      <c r="F155" s="126"/>
      <c r="G155" s="342"/>
      <c r="H155" s="342"/>
      <c r="I155" s="5"/>
      <c r="J155" s="5"/>
      <c r="K155" s="207"/>
      <c r="L155" s="201"/>
      <c r="M155" s="443"/>
      <c r="N155" s="201"/>
      <c r="O155" s="201"/>
      <c r="P155" s="201"/>
    </row>
    <row r="156" spans="1:16" s="104" customFormat="1" ht="15.5" x14ac:dyDescent="0.35">
      <c r="A156" s="105">
        <v>149</v>
      </c>
      <c r="B156" s="457"/>
      <c r="C156" s="210"/>
      <c r="D156" s="6"/>
      <c r="E156" s="206"/>
      <c r="F156" s="126"/>
      <c r="G156" s="342"/>
      <c r="H156" s="342"/>
      <c r="I156" s="5"/>
      <c r="J156" s="5"/>
      <c r="K156" s="207"/>
      <c r="L156" s="201"/>
      <c r="M156" s="443"/>
      <c r="N156" s="201"/>
      <c r="O156" s="201"/>
      <c r="P156" s="201"/>
    </row>
    <row r="157" spans="1:16" s="104" customFormat="1" ht="15.5" x14ac:dyDescent="0.35">
      <c r="A157" s="105">
        <v>150</v>
      </c>
      <c r="B157" s="457"/>
      <c r="C157" s="210"/>
      <c r="D157" s="6"/>
      <c r="E157" s="206"/>
      <c r="F157" s="126"/>
      <c r="G157" s="342"/>
      <c r="H157" s="342"/>
      <c r="I157" s="5"/>
      <c r="J157" s="5"/>
      <c r="K157" s="207"/>
      <c r="L157" s="201"/>
      <c r="M157" s="443"/>
      <c r="N157" s="201"/>
      <c r="O157" s="201"/>
      <c r="P157" s="201"/>
    </row>
    <row r="158" spans="1:16" s="104" customFormat="1" ht="32.15" customHeight="1" x14ac:dyDescent="0.35">
      <c r="A158" s="105">
        <v>151</v>
      </c>
      <c r="B158" s="457"/>
      <c r="C158" s="6"/>
      <c r="D158" s="6"/>
      <c r="E158" s="206"/>
      <c r="F158" s="126"/>
      <c r="G158" s="342"/>
      <c r="H158" s="342"/>
      <c r="I158" s="5"/>
      <c r="J158" s="5"/>
      <c r="K158" s="207"/>
      <c r="L158" s="201"/>
      <c r="M158" s="443"/>
      <c r="N158" s="201"/>
      <c r="O158" s="201"/>
      <c r="P158" s="201"/>
    </row>
    <row r="159" spans="1:16" s="104" customFormat="1" ht="15.5" x14ac:dyDescent="0.35">
      <c r="A159" s="105">
        <v>152</v>
      </c>
      <c r="B159" s="457"/>
      <c r="C159" s="210"/>
      <c r="D159" s="6"/>
      <c r="E159" s="206"/>
      <c r="F159" s="126"/>
      <c r="G159" s="342"/>
      <c r="H159" s="342"/>
      <c r="I159" s="5"/>
      <c r="J159" s="5"/>
      <c r="K159" s="207"/>
      <c r="L159" s="201"/>
      <c r="M159" s="443"/>
      <c r="N159" s="201"/>
      <c r="O159" s="201"/>
      <c r="P159" s="201"/>
    </row>
    <row r="160" spans="1:16" s="104" customFormat="1" ht="15.5" x14ac:dyDescent="0.35">
      <c r="A160" s="105">
        <v>153</v>
      </c>
      <c r="B160" s="457"/>
      <c r="C160" s="210"/>
      <c r="D160" s="6"/>
      <c r="E160" s="6"/>
      <c r="F160" s="6"/>
      <c r="G160" s="342"/>
      <c r="H160" s="342"/>
      <c r="I160" s="5"/>
      <c r="J160" s="5"/>
      <c r="K160" s="207"/>
      <c r="L160" s="201"/>
      <c r="M160" s="443"/>
      <c r="N160" s="201"/>
      <c r="O160" s="201"/>
      <c r="P160" s="201"/>
    </row>
    <row r="161" spans="1:16" s="104" customFormat="1" ht="32.15" customHeight="1" x14ac:dyDescent="0.35">
      <c r="A161" s="105">
        <v>154</v>
      </c>
      <c r="B161" s="457"/>
      <c r="C161" s="6"/>
      <c r="D161" s="6"/>
      <c r="E161" s="206"/>
      <c r="F161" s="126"/>
      <c r="G161" s="342"/>
      <c r="H161" s="342"/>
      <c r="I161" s="5"/>
      <c r="J161" s="5"/>
      <c r="K161" s="207"/>
      <c r="L161" s="201"/>
      <c r="M161" s="443"/>
      <c r="N161" s="201"/>
      <c r="O161" s="201"/>
      <c r="P161" s="201"/>
    </row>
    <row r="162" spans="1:16" s="104" customFormat="1" ht="32.15" customHeight="1" x14ac:dyDescent="0.35">
      <c r="A162" s="105">
        <v>155</v>
      </c>
      <c r="B162" s="457"/>
      <c r="C162" s="6"/>
      <c r="D162" s="6"/>
      <c r="E162" s="206"/>
      <c r="F162" s="6"/>
      <c r="G162" s="342"/>
      <c r="H162" s="342"/>
      <c r="I162" s="5"/>
      <c r="J162" s="5"/>
      <c r="K162" s="207"/>
      <c r="L162" s="201"/>
      <c r="M162" s="443"/>
      <c r="N162" s="201"/>
      <c r="O162" s="201"/>
      <c r="P162" s="201"/>
    </row>
    <row r="163" spans="1:16" s="104" customFormat="1" ht="32.15" customHeight="1" x14ac:dyDescent="0.35">
      <c r="A163" s="105">
        <v>156</v>
      </c>
      <c r="B163" s="457"/>
      <c r="C163" s="6"/>
      <c r="D163" s="6"/>
      <c r="E163" s="206"/>
      <c r="F163" s="6"/>
      <c r="G163" s="342"/>
      <c r="H163" s="342"/>
      <c r="I163" s="5"/>
      <c r="J163" s="5"/>
      <c r="K163" s="207"/>
      <c r="L163" s="201"/>
      <c r="M163" s="443"/>
      <c r="N163" s="201"/>
      <c r="O163" s="201"/>
      <c r="P163" s="201"/>
    </row>
    <row r="164" spans="1:16" s="104" customFormat="1" ht="32.15" customHeight="1" x14ac:dyDescent="0.35">
      <c r="A164" s="105">
        <v>157</v>
      </c>
      <c r="B164" s="457"/>
      <c r="C164" s="6"/>
      <c r="D164" s="6"/>
      <c r="E164" s="206"/>
      <c r="F164" s="126"/>
      <c r="G164" s="342"/>
      <c r="H164" s="342"/>
      <c r="I164" s="5"/>
      <c r="J164" s="5"/>
      <c r="K164" s="207"/>
      <c r="L164" s="201"/>
      <c r="M164" s="443"/>
      <c r="N164" s="201"/>
      <c r="O164" s="201"/>
      <c r="P164" s="201"/>
    </row>
    <row r="165" spans="1:16" s="104" customFormat="1" ht="32.15" customHeight="1" x14ac:dyDescent="0.35">
      <c r="A165" s="105">
        <v>158</v>
      </c>
      <c r="B165" s="457"/>
      <c r="C165" s="6"/>
      <c r="D165" s="6"/>
      <c r="E165" s="206"/>
      <c r="F165" s="126"/>
      <c r="G165" s="342"/>
      <c r="H165" s="342"/>
      <c r="I165" s="5"/>
      <c r="J165" s="5"/>
      <c r="K165" s="207"/>
      <c r="L165" s="201"/>
      <c r="M165" s="443"/>
      <c r="N165" s="201"/>
      <c r="O165" s="201"/>
      <c r="P165" s="201"/>
    </row>
    <row r="166" spans="1:16" s="104" customFormat="1" ht="32.15" customHeight="1" x14ac:dyDescent="0.35">
      <c r="A166" s="105">
        <v>159</v>
      </c>
      <c r="B166" s="457"/>
      <c r="C166" s="6"/>
      <c r="D166" s="6"/>
      <c r="E166" s="206"/>
      <c r="F166" s="126"/>
      <c r="G166" s="342"/>
      <c r="H166" s="342"/>
      <c r="I166" s="5"/>
      <c r="J166" s="5"/>
      <c r="K166" s="207"/>
      <c r="L166" s="201"/>
      <c r="M166" s="443"/>
      <c r="N166" s="201"/>
      <c r="O166" s="201"/>
      <c r="P166" s="201"/>
    </row>
    <row r="167" spans="1:16" s="104" customFormat="1" ht="33.65" customHeight="1" x14ac:dyDescent="0.35">
      <c r="A167" s="105">
        <v>160</v>
      </c>
      <c r="B167" s="457"/>
      <c r="C167" s="6"/>
      <c r="D167" s="6"/>
      <c r="E167" s="206"/>
      <c r="F167" s="126"/>
      <c r="G167" s="342"/>
      <c r="H167" s="342"/>
      <c r="I167" s="5"/>
      <c r="J167" s="5"/>
      <c r="K167" s="207"/>
      <c r="L167" s="201"/>
      <c r="M167" s="443"/>
      <c r="N167" s="201"/>
      <c r="O167" s="201"/>
      <c r="P167" s="201"/>
    </row>
    <row r="168" spans="1:16" s="104" customFormat="1" ht="15.5" x14ac:dyDescent="0.35">
      <c r="A168" s="105">
        <v>161</v>
      </c>
      <c r="B168" s="457"/>
      <c r="C168" s="289"/>
      <c r="D168" s="6"/>
      <c r="E168" s="206"/>
      <c r="F168" s="126"/>
      <c r="G168" s="342"/>
      <c r="H168" s="342"/>
      <c r="I168" s="5"/>
      <c r="J168" s="5"/>
      <c r="K168" s="207"/>
      <c r="L168" s="201"/>
      <c r="M168" s="443"/>
      <c r="N168" s="201"/>
      <c r="O168" s="201"/>
      <c r="P168" s="201"/>
    </row>
    <row r="169" spans="1:16" s="104" customFormat="1" ht="15.5" x14ac:dyDescent="0.35">
      <c r="A169" s="105">
        <v>162</v>
      </c>
      <c r="B169" s="457"/>
      <c r="C169" s="290"/>
      <c r="D169" s="5"/>
      <c r="E169" s="6"/>
      <c r="F169" s="6"/>
      <c r="G169" s="342"/>
      <c r="H169" s="342"/>
      <c r="I169" s="5"/>
      <c r="J169" s="5"/>
      <c r="K169" s="207"/>
      <c r="L169" s="201"/>
      <c r="M169" s="443"/>
      <c r="N169" s="201"/>
      <c r="O169" s="201"/>
      <c r="P169" s="201"/>
    </row>
    <row r="170" spans="1:16" s="104" customFormat="1" ht="15.5" x14ac:dyDescent="0.35">
      <c r="A170" s="105">
        <v>163</v>
      </c>
      <c r="B170" s="457"/>
      <c r="C170" s="289"/>
      <c r="D170" s="6"/>
      <c r="E170" s="206"/>
      <c r="F170" s="126"/>
      <c r="G170" s="342"/>
      <c r="H170" s="342"/>
      <c r="I170" s="5"/>
      <c r="J170" s="5"/>
      <c r="K170" s="207"/>
      <c r="L170" s="201"/>
      <c r="M170" s="443"/>
      <c r="N170" s="201"/>
      <c r="O170" s="201"/>
      <c r="P170" s="201"/>
    </row>
    <row r="171" spans="1:16" s="104" customFormat="1" ht="15.5" x14ac:dyDescent="0.35">
      <c r="A171" s="105">
        <v>164</v>
      </c>
      <c r="B171" s="503"/>
      <c r="C171" s="289"/>
      <c r="D171" s="6"/>
      <c r="E171" s="206"/>
      <c r="F171" s="126"/>
      <c r="G171" s="342"/>
      <c r="H171" s="342"/>
      <c r="I171" s="5"/>
      <c r="J171" s="5"/>
      <c r="K171" s="207"/>
      <c r="L171" s="201"/>
      <c r="M171" s="443"/>
      <c r="N171" s="201"/>
      <c r="O171" s="201"/>
      <c r="P171" s="201"/>
    </row>
    <row r="172" spans="1:16" s="104" customFormat="1" ht="41.15" customHeight="1" x14ac:dyDescent="0.35">
      <c r="A172" s="105">
        <v>165</v>
      </c>
      <c r="B172" s="457"/>
      <c r="C172" s="6"/>
      <c r="D172" s="6"/>
      <c r="E172" s="206"/>
      <c r="F172" s="126"/>
      <c r="G172" s="342"/>
      <c r="H172" s="342"/>
      <c r="I172" s="5"/>
      <c r="J172" s="5"/>
      <c r="K172" s="128"/>
      <c r="L172" s="201"/>
      <c r="M172" s="443"/>
      <c r="N172" s="201"/>
      <c r="O172" s="201"/>
      <c r="P172" s="201"/>
    </row>
    <row r="173" spans="1:16" s="104" customFormat="1" ht="15.5" x14ac:dyDescent="0.35">
      <c r="A173" s="105">
        <v>166</v>
      </c>
      <c r="B173" s="457"/>
      <c r="C173" s="6"/>
      <c r="D173" s="6"/>
      <c r="E173" s="206"/>
      <c r="F173" s="126"/>
      <c r="G173" s="342"/>
      <c r="H173" s="342"/>
      <c r="I173" s="5"/>
      <c r="J173" s="5"/>
      <c r="K173" s="207"/>
      <c r="L173" s="201"/>
      <c r="M173" s="443"/>
      <c r="N173" s="201"/>
      <c r="O173" s="201"/>
      <c r="P173" s="201"/>
    </row>
    <row r="174" spans="1:16" s="104" customFormat="1" ht="15.5" x14ac:dyDescent="0.35">
      <c r="A174" s="105">
        <v>167</v>
      </c>
      <c r="B174" s="457"/>
      <c r="C174" s="210"/>
      <c r="D174" s="6"/>
      <c r="E174" s="206"/>
      <c r="F174" s="126"/>
      <c r="G174" s="342"/>
      <c r="H174" s="342"/>
      <c r="I174" s="5"/>
      <c r="J174" s="5"/>
      <c r="K174" s="207"/>
      <c r="L174" s="201"/>
      <c r="M174" s="443"/>
      <c r="N174" s="201"/>
      <c r="O174" s="201"/>
      <c r="P174" s="201"/>
    </row>
    <row r="175" spans="1:16" s="104" customFormat="1" ht="32.15" customHeight="1" x14ac:dyDescent="0.35">
      <c r="A175" s="105">
        <v>168</v>
      </c>
      <c r="B175" s="457"/>
      <c r="C175" s="6"/>
      <c r="D175" s="6"/>
      <c r="E175" s="206"/>
      <c r="F175" s="126"/>
      <c r="G175" s="342"/>
      <c r="H175" s="342"/>
      <c r="I175" s="5"/>
      <c r="J175" s="5"/>
      <c r="K175" s="207"/>
      <c r="L175" s="201"/>
      <c r="M175" s="443"/>
      <c r="N175" s="201"/>
      <c r="O175" s="201"/>
      <c r="P175" s="201"/>
    </row>
    <row r="176" spans="1:16" s="104" customFormat="1" ht="32.15" customHeight="1" x14ac:dyDescent="0.35">
      <c r="A176" s="105">
        <v>169</v>
      </c>
      <c r="B176" s="457"/>
      <c r="C176" s="6"/>
      <c r="D176" s="6"/>
      <c r="E176" s="206"/>
      <c r="F176" s="126"/>
      <c r="G176" s="342"/>
      <c r="H176" s="342"/>
      <c r="I176" s="5"/>
      <c r="J176" s="5"/>
      <c r="K176" s="207"/>
      <c r="L176" s="201"/>
      <c r="M176" s="443"/>
      <c r="N176" s="201"/>
      <c r="O176" s="201"/>
      <c r="P176" s="201"/>
    </row>
    <row r="177" spans="1:16" s="104" customFormat="1" ht="32.15" customHeight="1" x14ac:dyDescent="0.35">
      <c r="A177" s="105">
        <v>170</v>
      </c>
      <c r="B177" s="457"/>
      <c r="C177" s="6"/>
      <c r="D177" s="6"/>
      <c r="E177" s="206"/>
      <c r="F177" s="126"/>
      <c r="G177" s="342"/>
      <c r="H177" s="342"/>
      <c r="I177" s="5"/>
      <c r="J177" s="5"/>
      <c r="K177" s="207"/>
      <c r="L177" s="201"/>
      <c r="M177" s="443"/>
      <c r="N177" s="201"/>
      <c r="O177" s="201"/>
      <c r="P177" s="201"/>
    </row>
    <row r="178" spans="1:16" s="104" customFormat="1" ht="15.5" x14ac:dyDescent="0.35">
      <c r="A178" s="105">
        <v>171</v>
      </c>
      <c r="B178" s="457"/>
      <c r="C178" s="6"/>
      <c r="D178" s="6"/>
      <c r="E178" s="6"/>
      <c r="F178" s="6"/>
      <c r="G178" s="342"/>
      <c r="H178" s="342"/>
      <c r="I178" s="5"/>
      <c r="J178" s="5"/>
      <c r="K178" s="207"/>
      <c r="L178" s="201"/>
      <c r="M178" s="443"/>
      <c r="N178" s="201"/>
      <c r="O178" s="201"/>
      <c r="P178" s="201"/>
    </row>
    <row r="179" spans="1:16" s="104" customFormat="1" ht="15.5" x14ac:dyDescent="0.35">
      <c r="A179" s="105">
        <v>172</v>
      </c>
      <c r="B179" s="457"/>
      <c r="C179" s="210"/>
      <c r="D179" s="6"/>
      <c r="E179" s="206"/>
      <c r="F179" s="126"/>
      <c r="G179" s="342"/>
      <c r="H179" s="342"/>
      <c r="I179" s="5"/>
      <c r="J179" s="5"/>
      <c r="K179" s="207"/>
      <c r="L179" s="201"/>
      <c r="M179" s="443"/>
      <c r="N179" s="201"/>
      <c r="O179" s="201"/>
      <c r="P179" s="201"/>
    </row>
    <row r="180" spans="1:16" s="104" customFormat="1" ht="15.5" x14ac:dyDescent="0.35">
      <c r="A180" s="105">
        <v>173</v>
      </c>
      <c r="B180" s="457"/>
      <c r="C180" s="6"/>
      <c r="D180" s="6"/>
      <c r="E180" s="206"/>
      <c r="F180" s="126"/>
      <c r="G180" s="342"/>
      <c r="H180" s="342"/>
      <c r="I180" s="5"/>
      <c r="J180" s="5"/>
      <c r="K180" s="207"/>
      <c r="L180" s="201"/>
      <c r="M180" s="443"/>
      <c r="N180" s="201"/>
      <c r="O180" s="201"/>
      <c r="P180" s="201"/>
    </row>
    <row r="181" spans="1:16" s="104" customFormat="1" ht="15.5" x14ac:dyDescent="0.35">
      <c r="A181" s="105">
        <v>174</v>
      </c>
      <c r="B181" s="457"/>
      <c r="C181" s="6"/>
      <c r="D181" s="6"/>
      <c r="E181" s="206"/>
      <c r="F181" s="126"/>
      <c r="G181" s="342"/>
      <c r="H181" s="342"/>
      <c r="I181" s="5"/>
      <c r="J181" s="5"/>
      <c r="K181" s="207"/>
      <c r="L181" s="201"/>
      <c r="M181" s="443"/>
      <c r="N181" s="201"/>
      <c r="O181" s="201"/>
      <c r="P181" s="201"/>
    </row>
    <row r="182" spans="1:16" s="104" customFormat="1" ht="15.5" x14ac:dyDescent="0.35">
      <c r="A182" s="105">
        <v>175</v>
      </c>
      <c r="B182" s="457"/>
      <c r="C182" s="290"/>
      <c r="D182" s="5"/>
      <c r="E182" s="206"/>
      <c r="F182" s="126"/>
      <c r="G182" s="342"/>
      <c r="H182" s="344"/>
      <c r="I182" s="5"/>
      <c r="J182" s="5"/>
      <c r="K182" s="207"/>
      <c r="L182" s="201"/>
      <c r="M182" s="201"/>
      <c r="N182" s="201"/>
      <c r="O182" s="201"/>
      <c r="P182" s="201"/>
    </row>
    <row r="183" spans="1:16" s="104" customFormat="1" ht="15.5" x14ac:dyDescent="0.35">
      <c r="A183" s="105">
        <v>176</v>
      </c>
      <c r="B183" s="457"/>
      <c r="C183" s="210"/>
      <c r="D183" s="6"/>
      <c r="E183" s="206"/>
      <c r="F183" s="126"/>
      <c r="G183" s="342"/>
      <c r="H183" s="342"/>
      <c r="I183" s="5"/>
      <c r="J183" s="5"/>
      <c r="K183" s="128"/>
      <c r="L183" s="201"/>
      <c r="M183" s="201"/>
      <c r="N183" s="201"/>
      <c r="O183" s="201"/>
      <c r="P183" s="201"/>
    </row>
    <row r="184" spans="1:16" s="104" customFormat="1" ht="15.5" x14ac:dyDescent="0.35">
      <c r="A184" s="105">
        <v>177</v>
      </c>
      <c r="B184" s="457"/>
      <c r="C184" s="210"/>
      <c r="D184" s="6"/>
      <c r="E184" s="206"/>
      <c r="F184" s="126"/>
      <c r="G184" s="342"/>
      <c r="H184" s="342"/>
      <c r="I184" s="5"/>
      <c r="J184" s="5"/>
      <c r="K184" s="207"/>
      <c r="L184" s="201"/>
      <c r="M184" s="201"/>
      <c r="N184" s="201"/>
      <c r="O184" s="201"/>
      <c r="P184" s="201"/>
    </row>
    <row r="185" spans="1:16" s="104" customFormat="1" ht="15.5" x14ac:dyDescent="0.35">
      <c r="A185" s="105">
        <v>178</v>
      </c>
      <c r="B185" s="457"/>
      <c r="C185" s="210"/>
      <c r="D185" s="6"/>
      <c r="E185" s="206"/>
      <c r="F185" s="126"/>
      <c r="G185" s="342"/>
      <c r="H185" s="342"/>
      <c r="I185" s="5"/>
      <c r="J185" s="5"/>
      <c r="K185" s="207"/>
      <c r="L185" s="201"/>
      <c r="M185" s="201"/>
      <c r="N185" s="201"/>
      <c r="O185" s="201"/>
      <c r="P185" s="201"/>
    </row>
    <row r="186" spans="1:16" s="104" customFormat="1" ht="32.15" customHeight="1" x14ac:dyDescent="0.35">
      <c r="A186" s="105">
        <v>179</v>
      </c>
      <c r="B186" s="457"/>
      <c r="C186" s="6"/>
      <c r="D186" s="6"/>
      <c r="E186" s="206"/>
      <c r="F186" s="126"/>
      <c r="G186" s="342"/>
      <c r="H186" s="342"/>
      <c r="I186" s="5"/>
      <c r="J186" s="5"/>
      <c r="K186" s="207"/>
      <c r="L186" s="201"/>
      <c r="M186" s="201"/>
      <c r="N186" s="201"/>
      <c r="O186" s="201"/>
      <c r="P186" s="201"/>
    </row>
    <row r="187" spans="1:16" s="104" customFormat="1" ht="15.5" x14ac:dyDescent="0.35">
      <c r="A187" s="105">
        <v>180</v>
      </c>
      <c r="B187" s="457"/>
      <c r="C187" s="210"/>
      <c r="D187" s="6"/>
      <c r="E187" s="206"/>
      <c r="F187" s="126"/>
      <c r="G187" s="342"/>
      <c r="H187" s="342"/>
      <c r="I187" s="5"/>
      <c r="J187" s="5"/>
      <c r="K187" s="207"/>
      <c r="L187" s="201"/>
      <c r="M187" s="201"/>
      <c r="N187" s="201"/>
      <c r="O187" s="201"/>
      <c r="P187" s="201"/>
    </row>
    <row r="188" spans="1:16" s="104" customFormat="1" ht="15.5" x14ac:dyDescent="0.35">
      <c r="A188" s="105">
        <v>181</v>
      </c>
      <c r="B188" s="457"/>
      <c r="C188" s="6"/>
      <c r="D188" s="6"/>
      <c r="E188" s="206"/>
      <c r="F188" s="126"/>
      <c r="G188" s="342"/>
      <c r="H188" s="342"/>
      <c r="I188" s="5"/>
      <c r="J188" s="5"/>
      <c r="K188" s="207"/>
      <c r="L188" s="201"/>
      <c r="M188" s="201"/>
      <c r="N188" s="201"/>
      <c r="O188" s="201"/>
      <c r="P188" s="201"/>
    </row>
    <row r="189" spans="1:16" s="104" customFormat="1" ht="15.5" x14ac:dyDescent="0.35">
      <c r="A189" s="105">
        <v>182</v>
      </c>
      <c r="B189" s="457"/>
      <c r="C189" s="6"/>
      <c r="D189" s="6"/>
      <c r="E189" s="206"/>
      <c r="F189" s="126"/>
      <c r="G189" s="342"/>
      <c r="H189" s="342"/>
      <c r="I189" s="5"/>
      <c r="J189" s="5"/>
      <c r="K189" s="207"/>
      <c r="L189" s="201"/>
      <c r="M189" s="201"/>
      <c r="N189" s="201"/>
      <c r="O189" s="201"/>
      <c r="P189" s="201"/>
    </row>
    <row r="190" spans="1:16" s="104" customFormat="1" ht="15.5" x14ac:dyDescent="0.35">
      <c r="A190" s="105">
        <v>183</v>
      </c>
      <c r="B190" s="457"/>
      <c r="C190" s="210"/>
      <c r="D190" s="6"/>
      <c r="E190" s="206"/>
      <c r="F190" s="126"/>
      <c r="G190" s="342"/>
      <c r="H190" s="342"/>
      <c r="I190" s="5"/>
      <c r="J190" s="5"/>
      <c r="K190" s="207"/>
      <c r="L190" s="201"/>
      <c r="M190" s="201"/>
      <c r="N190" s="201"/>
      <c r="O190" s="201"/>
      <c r="P190" s="201"/>
    </row>
    <row r="191" spans="1:16" s="104" customFormat="1" ht="15.5" x14ac:dyDescent="0.35">
      <c r="A191" s="105">
        <v>184</v>
      </c>
      <c r="B191" s="457"/>
      <c r="C191" s="6"/>
      <c r="D191" s="6"/>
      <c r="E191" s="206"/>
      <c r="F191" s="126"/>
      <c r="G191" s="342"/>
      <c r="H191" s="342"/>
      <c r="I191" s="5"/>
      <c r="J191" s="5"/>
      <c r="K191" s="207"/>
      <c r="L191" s="201"/>
      <c r="M191" s="201"/>
      <c r="N191" s="201"/>
      <c r="O191" s="201"/>
      <c r="P191" s="201"/>
    </row>
    <row r="192" spans="1:16" s="104" customFormat="1" ht="29.15" customHeight="1" x14ac:dyDescent="0.35">
      <c r="A192" s="105">
        <v>185</v>
      </c>
      <c r="B192" s="457"/>
      <c r="C192" s="6"/>
      <c r="D192" s="6"/>
      <c r="E192" s="206"/>
      <c r="F192" s="126"/>
      <c r="G192" s="342"/>
      <c r="H192" s="342"/>
      <c r="I192" s="5"/>
      <c r="J192" s="5"/>
      <c r="K192" s="207"/>
      <c r="L192" s="201"/>
      <c r="M192" s="201"/>
      <c r="N192" s="201"/>
      <c r="O192" s="201"/>
      <c r="P192" s="201"/>
    </row>
    <row r="193" spans="1:16" s="104" customFormat="1" ht="15.5" x14ac:dyDescent="0.35">
      <c r="A193" s="105">
        <v>186</v>
      </c>
      <c r="B193" s="457"/>
      <c r="C193" s="210"/>
      <c r="D193" s="6"/>
      <c r="E193" s="206"/>
      <c r="F193" s="126"/>
      <c r="G193" s="342"/>
      <c r="H193" s="342"/>
      <c r="I193" s="5"/>
      <c r="J193" s="5"/>
      <c r="K193" s="207"/>
      <c r="L193" s="201"/>
      <c r="M193" s="201"/>
      <c r="N193" s="201"/>
      <c r="O193" s="201"/>
      <c r="P193" s="201"/>
    </row>
    <row r="194" spans="1:16" s="104" customFormat="1" ht="32.15" customHeight="1" x14ac:dyDescent="0.35">
      <c r="A194" s="105">
        <v>187</v>
      </c>
      <c r="B194" s="457"/>
      <c r="C194" s="6"/>
      <c r="D194" s="6"/>
      <c r="E194" s="206"/>
      <c r="F194" s="126"/>
      <c r="G194" s="342"/>
      <c r="H194" s="342"/>
      <c r="I194" s="5"/>
      <c r="J194" s="5"/>
      <c r="K194" s="207"/>
      <c r="L194" s="201"/>
      <c r="M194" s="201"/>
      <c r="N194" s="201"/>
      <c r="O194" s="201"/>
      <c r="P194" s="201"/>
    </row>
    <row r="195" spans="1:16" s="104" customFormat="1" ht="15.5" x14ac:dyDescent="0.35">
      <c r="A195" s="105">
        <v>188</v>
      </c>
      <c r="B195" s="457"/>
      <c r="C195" s="210"/>
      <c r="D195" s="6"/>
      <c r="E195" s="206"/>
      <c r="F195" s="126"/>
      <c r="G195" s="342"/>
      <c r="H195" s="342"/>
      <c r="I195" s="5"/>
      <c r="J195" s="5"/>
      <c r="K195" s="207"/>
      <c r="L195" s="201"/>
      <c r="M195" s="201"/>
      <c r="N195" s="201"/>
      <c r="O195" s="201"/>
      <c r="P195" s="201"/>
    </row>
    <row r="196" spans="1:16" s="104" customFormat="1" ht="32.15" customHeight="1" x14ac:dyDescent="0.35">
      <c r="A196" s="105">
        <v>189</v>
      </c>
      <c r="B196" s="457"/>
      <c r="C196" s="6"/>
      <c r="D196" s="6"/>
      <c r="E196" s="206"/>
      <c r="F196" s="126"/>
      <c r="G196" s="342"/>
      <c r="H196" s="342"/>
      <c r="I196" s="5"/>
      <c r="J196" s="5"/>
      <c r="K196" s="207"/>
      <c r="L196" s="201"/>
      <c r="M196" s="201"/>
      <c r="N196" s="201"/>
      <c r="O196" s="201"/>
      <c r="P196" s="201"/>
    </row>
    <row r="197" spans="1:16" s="104" customFormat="1" ht="32.15" customHeight="1" x14ac:dyDescent="0.35">
      <c r="A197" s="105">
        <v>190</v>
      </c>
      <c r="B197" s="457"/>
      <c r="C197" s="6"/>
      <c r="D197" s="6"/>
      <c r="E197" s="206"/>
      <c r="F197" s="126"/>
      <c r="G197" s="342"/>
      <c r="H197" s="342"/>
      <c r="I197" s="5"/>
      <c r="J197" s="5"/>
      <c r="K197" s="207"/>
      <c r="L197" s="201"/>
      <c r="M197" s="201"/>
      <c r="N197" s="201"/>
      <c r="O197" s="201"/>
      <c r="P197" s="201"/>
    </row>
    <row r="198" spans="1:16" s="104" customFormat="1" ht="32.15" customHeight="1" x14ac:dyDescent="0.35">
      <c r="A198" s="105">
        <v>191</v>
      </c>
      <c r="B198" s="457"/>
      <c r="C198" s="6"/>
      <c r="D198" s="6"/>
      <c r="E198" s="206"/>
      <c r="F198" s="126"/>
      <c r="G198" s="342"/>
      <c r="H198" s="342"/>
      <c r="I198" s="5"/>
      <c r="J198" s="5"/>
      <c r="K198" s="207"/>
      <c r="L198" s="201"/>
      <c r="M198" s="201"/>
      <c r="N198" s="201"/>
      <c r="O198" s="201"/>
      <c r="P198" s="201"/>
    </row>
    <row r="199" spans="1:16" s="104" customFormat="1" ht="32.15" customHeight="1" x14ac:dyDescent="0.35">
      <c r="A199" s="105">
        <v>192</v>
      </c>
      <c r="B199" s="457"/>
      <c r="C199" s="6"/>
      <c r="D199" s="6"/>
      <c r="E199" s="206"/>
      <c r="F199" s="126"/>
      <c r="G199" s="342"/>
      <c r="H199" s="342"/>
      <c r="I199" s="5"/>
      <c r="J199" s="5"/>
      <c r="K199" s="207"/>
      <c r="L199" s="201"/>
      <c r="M199" s="201"/>
      <c r="N199" s="201"/>
      <c r="O199" s="201"/>
      <c r="P199" s="201"/>
    </row>
    <row r="200" spans="1:16" s="104" customFormat="1" ht="15.5" x14ac:dyDescent="0.35">
      <c r="A200" s="105">
        <v>193</v>
      </c>
      <c r="B200" s="457"/>
      <c r="C200" s="210"/>
      <c r="D200" s="6"/>
      <c r="E200" s="206"/>
      <c r="F200" s="126"/>
      <c r="G200" s="342"/>
      <c r="H200" s="342"/>
      <c r="I200" s="5"/>
      <c r="J200" s="5"/>
      <c r="K200" s="207"/>
      <c r="L200" s="201"/>
      <c r="M200" s="201"/>
      <c r="N200" s="201"/>
      <c r="O200" s="201"/>
      <c r="P200" s="201"/>
    </row>
    <row r="201" spans="1:16" s="104" customFormat="1" ht="15.5" x14ac:dyDescent="0.35">
      <c r="A201" s="105">
        <v>194</v>
      </c>
      <c r="B201" s="457"/>
      <c r="C201" s="210"/>
      <c r="D201" s="6"/>
      <c r="E201" s="206"/>
      <c r="F201" s="126"/>
      <c r="G201" s="342"/>
      <c r="H201" s="342"/>
      <c r="I201" s="5"/>
      <c r="J201" s="5"/>
      <c r="K201" s="207"/>
      <c r="L201" s="201"/>
      <c r="M201" s="201"/>
      <c r="N201" s="201"/>
      <c r="O201" s="201"/>
      <c r="P201" s="201"/>
    </row>
    <row r="202" spans="1:16" s="104" customFormat="1" ht="15.5" x14ac:dyDescent="0.35">
      <c r="A202" s="105">
        <v>195</v>
      </c>
      <c r="B202" s="457"/>
      <c r="C202" s="210"/>
      <c r="D202" s="6"/>
      <c r="E202" s="206"/>
      <c r="F202" s="126"/>
      <c r="G202" s="342"/>
      <c r="H202" s="342"/>
      <c r="I202" s="5"/>
      <c r="J202" s="5"/>
      <c r="K202" s="207"/>
      <c r="L202" s="201"/>
      <c r="M202" s="201"/>
      <c r="N202" s="201"/>
      <c r="O202" s="201"/>
      <c r="P202" s="201"/>
    </row>
    <row r="203" spans="1:16" s="104" customFormat="1" ht="32.15" customHeight="1" x14ac:dyDescent="0.35">
      <c r="A203" s="105">
        <v>196</v>
      </c>
      <c r="B203" s="457"/>
      <c r="C203" s="6"/>
      <c r="D203" s="6"/>
      <c r="E203" s="206"/>
      <c r="F203" s="126"/>
      <c r="G203" s="342"/>
      <c r="H203" s="342"/>
      <c r="I203" s="5"/>
      <c r="J203" s="5"/>
      <c r="K203" s="207"/>
      <c r="L203" s="201"/>
      <c r="M203" s="201"/>
      <c r="N203" s="201"/>
      <c r="O203" s="201"/>
      <c r="P203" s="201"/>
    </row>
    <row r="204" spans="1:16" s="104" customFormat="1" ht="27" customHeight="1" x14ac:dyDescent="0.35">
      <c r="A204" s="105">
        <v>197</v>
      </c>
      <c r="B204" s="457"/>
      <c r="C204" s="6"/>
      <c r="D204" s="6"/>
      <c r="E204" s="206"/>
      <c r="F204" s="126"/>
      <c r="G204" s="342"/>
      <c r="H204" s="342"/>
      <c r="I204" s="5"/>
      <c r="J204" s="5"/>
      <c r="K204" s="207"/>
      <c r="L204" s="201"/>
      <c r="M204" s="201"/>
      <c r="N204" s="201"/>
      <c r="O204" s="201"/>
      <c r="P204" s="201"/>
    </row>
    <row r="205" spans="1:16" s="104" customFormat="1" ht="15.5" x14ac:dyDescent="0.35">
      <c r="A205" s="105">
        <v>198</v>
      </c>
      <c r="B205" s="457"/>
      <c r="C205" s="210"/>
      <c r="D205" s="6"/>
      <c r="E205" s="206"/>
      <c r="F205" s="126"/>
      <c r="G205" s="342"/>
      <c r="H205" s="342"/>
      <c r="I205" s="5"/>
      <c r="J205" s="5"/>
      <c r="K205" s="128"/>
      <c r="L205" s="201"/>
      <c r="M205" s="201"/>
      <c r="N205" s="201"/>
      <c r="O205" s="201"/>
      <c r="P205" s="201"/>
    </row>
    <row r="206" spans="1:16" s="104" customFormat="1" ht="15.5" x14ac:dyDescent="0.35">
      <c r="A206" s="105">
        <v>199</v>
      </c>
      <c r="B206" s="457"/>
      <c r="C206" s="210"/>
      <c r="D206" s="6"/>
      <c r="E206" s="206"/>
      <c r="F206" s="126"/>
      <c r="G206" s="342"/>
      <c r="H206" s="342"/>
      <c r="I206" s="5"/>
      <c r="J206" s="5"/>
      <c r="K206" s="128"/>
      <c r="L206" s="201"/>
      <c r="M206" s="201"/>
      <c r="N206" s="201"/>
      <c r="O206" s="201"/>
      <c r="P206" s="201"/>
    </row>
    <row r="207" spans="1:16" s="109" customFormat="1" x14ac:dyDescent="0.35">
      <c r="A207" s="105">
        <v>200</v>
      </c>
      <c r="B207" s="457"/>
      <c r="C207" s="210"/>
      <c r="D207" s="6"/>
      <c r="E207" s="206"/>
      <c r="F207" s="126"/>
      <c r="G207" s="342"/>
      <c r="H207" s="342"/>
      <c r="I207" s="5"/>
      <c r="J207" s="5"/>
      <c r="K207" s="128"/>
      <c r="L207" s="353"/>
      <c r="M207" s="353"/>
      <c r="N207" s="353"/>
      <c r="O207" s="353"/>
      <c r="P207" s="353"/>
    </row>
    <row r="208" spans="1:16" s="109" customFormat="1" x14ac:dyDescent="0.35">
      <c r="A208" s="105">
        <v>201</v>
      </c>
      <c r="B208" s="457"/>
      <c r="C208" s="210"/>
      <c r="D208" s="6"/>
      <c r="E208" s="206"/>
      <c r="F208" s="126"/>
      <c r="G208" s="342"/>
      <c r="H208" s="342"/>
      <c r="I208" s="5"/>
      <c r="J208" s="5"/>
      <c r="K208" s="128"/>
      <c r="L208" s="353"/>
      <c r="M208" s="353"/>
      <c r="N208" s="353"/>
      <c r="O208" s="353"/>
      <c r="P208" s="353"/>
    </row>
    <row r="209" spans="1:16" s="109" customFormat="1" x14ac:dyDescent="0.35">
      <c r="A209" s="105">
        <v>202</v>
      </c>
      <c r="B209" s="524"/>
      <c r="C209" s="210"/>
      <c r="D209" s="6"/>
      <c r="E209" s="206"/>
      <c r="F209" s="126"/>
      <c r="G209" s="342"/>
      <c r="H209" s="342"/>
      <c r="I209" s="5"/>
      <c r="J209" s="5"/>
      <c r="K209" s="128"/>
      <c r="L209" s="353"/>
      <c r="M209" s="353"/>
      <c r="N209" s="353"/>
      <c r="O209" s="353"/>
      <c r="P209" s="353"/>
    </row>
    <row r="210" spans="1:16" s="104" customFormat="1" ht="15.5" x14ac:dyDescent="0.35">
      <c r="A210" s="105">
        <v>203</v>
      </c>
      <c r="B210" s="524"/>
      <c r="C210" s="210"/>
      <c r="D210" s="6"/>
      <c r="E210" s="206"/>
      <c r="F210" s="126"/>
      <c r="G210" s="342"/>
      <c r="H210" s="342"/>
      <c r="I210" s="5"/>
      <c r="J210" s="5"/>
      <c r="K210" s="128"/>
      <c r="L210" s="201"/>
      <c r="M210" s="201"/>
      <c r="N210" s="201"/>
      <c r="O210" s="201"/>
      <c r="P210" s="201"/>
    </row>
    <row r="211" spans="1:16" s="109" customFormat="1" x14ac:dyDescent="0.35">
      <c r="A211" s="105">
        <v>204</v>
      </c>
      <c r="B211" s="524"/>
      <c r="C211" s="210"/>
      <c r="D211" s="6"/>
      <c r="E211" s="206"/>
      <c r="F211" s="126"/>
      <c r="G211" s="342"/>
      <c r="H211" s="342"/>
      <c r="I211" s="5"/>
      <c r="J211" s="5"/>
      <c r="K211" s="128"/>
      <c r="L211" s="353"/>
      <c r="M211" s="353"/>
      <c r="N211" s="353"/>
      <c r="O211" s="353"/>
      <c r="P211" s="353"/>
    </row>
    <row r="212" spans="1:16" s="109" customFormat="1" x14ac:dyDescent="0.35">
      <c r="A212" s="105">
        <v>205</v>
      </c>
      <c r="B212" s="525"/>
      <c r="C212" s="210"/>
      <c r="D212" s="6"/>
      <c r="E212" s="206"/>
      <c r="F212" s="126"/>
      <c r="G212" s="342"/>
      <c r="H212" s="342"/>
      <c r="I212" s="5"/>
      <c r="J212" s="5"/>
      <c r="K212" s="207"/>
      <c r="L212" s="353"/>
      <c r="M212" s="353"/>
      <c r="N212" s="353"/>
      <c r="O212" s="353"/>
      <c r="P212" s="353"/>
    </row>
    <row r="213" spans="1:16" s="104" customFormat="1" ht="32.15" customHeight="1" x14ac:dyDescent="0.35">
      <c r="A213" s="105">
        <v>206</v>
      </c>
      <c r="B213" s="525"/>
      <c r="C213" s="6"/>
      <c r="D213" s="6"/>
      <c r="E213" s="206"/>
      <c r="F213" s="126"/>
      <c r="G213" s="342"/>
      <c r="H213" s="342"/>
      <c r="I213" s="5"/>
      <c r="J213" s="5"/>
      <c r="K213" s="128"/>
      <c r="L213" s="201"/>
      <c r="M213" s="201"/>
      <c r="N213" s="201"/>
      <c r="O213" s="201"/>
      <c r="P213" s="201"/>
    </row>
    <row r="214" spans="1:16" s="104" customFormat="1" ht="32.15" customHeight="1" x14ac:dyDescent="0.35">
      <c r="A214" s="105">
        <v>207</v>
      </c>
      <c r="B214" s="525"/>
      <c r="C214" s="6"/>
      <c r="D214" s="6"/>
      <c r="E214" s="206"/>
      <c r="F214" s="126"/>
      <c r="G214" s="342"/>
      <c r="H214" s="342"/>
      <c r="I214" s="5"/>
      <c r="J214" s="5"/>
      <c r="K214" s="207"/>
      <c r="L214" s="201"/>
      <c r="M214" s="201"/>
      <c r="N214" s="201"/>
      <c r="O214" s="201"/>
      <c r="P214" s="201"/>
    </row>
    <row r="215" spans="1:16" s="104" customFormat="1" ht="32.15" customHeight="1" x14ac:dyDescent="0.35">
      <c r="A215" s="105">
        <v>208</v>
      </c>
      <c r="B215" s="525"/>
      <c r="C215" s="6"/>
      <c r="D215" s="6"/>
      <c r="E215" s="206"/>
      <c r="F215" s="126"/>
      <c r="G215" s="342"/>
      <c r="H215" s="342"/>
      <c r="I215" s="5"/>
      <c r="J215" s="5"/>
      <c r="K215" s="128"/>
      <c r="L215" s="201"/>
      <c r="M215" s="201"/>
      <c r="N215" s="201"/>
      <c r="O215" s="201"/>
      <c r="P215" s="201"/>
    </row>
    <row r="216" spans="1:16" s="104" customFormat="1" ht="32.15" customHeight="1" x14ac:dyDescent="0.35">
      <c r="A216" s="105">
        <v>209</v>
      </c>
      <c r="B216" s="524"/>
      <c r="C216" s="6"/>
      <c r="D216" s="6"/>
      <c r="E216" s="206"/>
      <c r="F216" s="126"/>
      <c r="G216" s="342"/>
      <c r="H216" s="342"/>
      <c r="I216" s="5"/>
      <c r="J216" s="5"/>
      <c r="K216" s="128"/>
      <c r="L216" s="201"/>
      <c r="M216" s="201"/>
      <c r="N216" s="201"/>
      <c r="O216" s="201"/>
      <c r="P216" s="201"/>
    </row>
    <row r="217" spans="1:16" s="104" customFormat="1" ht="43" customHeight="1" x14ac:dyDescent="0.35">
      <c r="A217" s="105">
        <v>210</v>
      </c>
      <c r="B217" s="524"/>
      <c r="C217" s="6"/>
      <c r="D217" s="6"/>
      <c r="E217" s="206"/>
      <c r="F217" s="126"/>
      <c r="G217" s="342"/>
      <c r="H217" s="342"/>
      <c r="I217" s="5"/>
      <c r="J217" s="5"/>
      <c r="K217" s="207"/>
      <c r="L217" s="201"/>
      <c r="M217" s="201"/>
      <c r="N217" s="201"/>
      <c r="O217" s="201"/>
      <c r="P217" s="201"/>
    </row>
    <row r="218" spans="1:16" s="109" customFormat="1" x14ac:dyDescent="0.35">
      <c r="A218" s="105">
        <v>211</v>
      </c>
      <c r="B218" s="524"/>
      <c r="C218" s="210"/>
      <c r="D218" s="6"/>
      <c r="E218" s="206"/>
      <c r="F218" s="126"/>
      <c r="G218" s="342"/>
      <c r="H218" s="342"/>
      <c r="I218" s="5"/>
      <c r="J218" s="5"/>
      <c r="K218" s="207"/>
      <c r="L218" s="353"/>
      <c r="M218" s="353"/>
      <c r="N218" s="353"/>
      <c r="O218" s="353"/>
      <c r="P218" s="353"/>
    </row>
    <row r="219" spans="1:16" s="109" customFormat="1" x14ac:dyDescent="0.35">
      <c r="A219" s="105">
        <v>212</v>
      </c>
      <c r="B219" s="524"/>
      <c r="C219" s="210"/>
      <c r="D219" s="6"/>
      <c r="E219" s="206"/>
      <c r="F219" s="126"/>
      <c r="G219" s="342"/>
      <c r="H219" s="342"/>
      <c r="I219" s="5"/>
      <c r="J219" s="5"/>
      <c r="K219" s="207"/>
      <c r="L219" s="353"/>
      <c r="M219" s="353"/>
      <c r="N219" s="353"/>
      <c r="O219" s="353"/>
      <c r="P219" s="353"/>
    </row>
    <row r="220" spans="1:16" s="109" customFormat="1" ht="34" customHeight="1" x14ac:dyDescent="0.35">
      <c r="A220" s="105">
        <v>213</v>
      </c>
      <c r="B220" s="524"/>
      <c r="C220" s="210"/>
      <c r="D220" s="6"/>
      <c r="E220" s="206"/>
      <c r="F220" s="126"/>
      <c r="G220" s="342"/>
      <c r="H220" s="342"/>
      <c r="I220" s="5"/>
      <c r="J220" s="5"/>
      <c r="K220" s="207"/>
      <c r="L220" s="353"/>
      <c r="M220" s="353"/>
      <c r="N220" s="353"/>
      <c r="O220" s="353"/>
      <c r="P220" s="353"/>
    </row>
    <row r="221" spans="1:16" s="109" customFormat="1" x14ac:dyDescent="0.35">
      <c r="A221" s="105">
        <v>214</v>
      </c>
      <c r="B221" s="524"/>
      <c r="C221" s="210"/>
      <c r="D221" s="6"/>
      <c r="E221" s="206"/>
      <c r="F221" s="126"/>
      <c r="G221" s="342"/>
      <c r="H221" s="342"/>
      <c r="I221" s="5"/>
      <c r="J221" s="5"/>
      <c r="K221" s="207"/>
      <c r="L221" s="353"/>
      <c r="M221" s="353"/>
      <c r="N221" s="353"/>
      <c r="O221" s="353"/>
      <c r="P221" s="353"/>
    </row>
    <row r="222" spans="1:16" s="104" customFormat="1" ht="42.65" customHeight="1" x14ac:dyDescent="0.35">
      <c r="A222" s="105">
        <v>215</v>
      </c>
      <c r="B222" s="457"/>
      <c r="C222" s="6"/>
      <c r="D222" s="6"/>
      <c r="E222" s="206"/>
      <c r="F222" s="126"/>
      <c r="G222" s="342"/>
      <c r="H222" s="342"/>
      <c r="I222" s="5"/>
      <c r="J222" s="5"/>
      <c r="K222" s="207"/>
      <c r="L222" s="201"/>
      <c r="M222" s="201"/>
      <c r="N222" s="201"/>
      <c r="O222" s="201"/>
      <c r="P222" s="201"/>
    </row>
    <row r="223" spans="1:16" s="109" customFormat="1" x14ac:dyDescent="0.35">
      <c r="A223" s="105">
        <v>216</v>
      </c>
      <c r="B223" s="457"/>
      <c r="C223" s="210"/>
      <c r="D223" s="6"/>
      <c r="E223" s="206"/>
      <c r="F223" s="126"/>
      <c r="G223" s="342"/>
      <c r="H223" s="342"/>
      <c r="I223" s="5"/>
      <c r="J223" s="5"/>
      <c r="K223" s="207"/>
      <c r="L223" s="353"/>
      <c r="M223" s="353"/>
      <c r="N223" s="353"/>
      <c r="O223" s="353"/>
      <c r="P223" s="353"/>
    </row>
    <row r="224" spans="1:16" s="109" customFormat="1" x14ac:dyDescent="0.35">
      <c r="A224" s="105">
        <v>217</v>
      </c>
      <c r="B224" s="457"/>
      <c r="C224" s="210"/>
      <c r="D224" s="6"/>
      <c r="E224" s="206"/>
      <c r="F224" s="126"/>
      <c r="G224" s="342"/>
      <c r="H224" s="342"/>
      <c r="I224" s="5"/>
      <c r="J224" s="5"/>
      <c r="K224" s="207"/>
      <c r="L224" s="353"/>
      <c r="M224" s="353"/>
      <c r="N224" s="353"/>
      <c r="O224" s="353"/>
      <c r="P224" s="353"/>
    </row>
    <row r="225" spans="1:16" s="109" customFormat="1" x14ac:dyDescent="0.35">
      <c r="A225" s="105">
        <v>218</v>
      </c>
      <c r="B225" s="457"/>
      <c r="C225" s="210"/>
      <c r="D225" s="6"/>
      <c r="E225" s="206"/>
      <c r="F225" s="126"/>
      <c r="G225" s="342"/>
      <c r="H225" s="342"/>
      <c r="I225" s="5"/>
      <c r="J225" s="5"/>
      <c r="K225" s="207"/>
      <c r="L225" s="353"/>
      <c r="M225" s="353"/>
      <c r="N225" s="353"/>
      <c r="O225" s="353"/>
      <c r="P225" s="353"/>
    </row>
    <row r="226" spans="1:16" s="109" customFormat="1" x14ac:dyDescent="0.35">
      <c r="A226" s="105">
        <v>219</v>
      </c>
      <c r="B226" s="457"/>
      <c r="C226" s="210"/>
      <c r="D226" s="6"/>
      <c r="E226" s="206"/>
      <c r="F226" s="126"/>
      <c r="G226" s="342"/>
      <c r="H226" s="342"/>
      <c r="I226" s="5"/>
      <c r="J226" s="5"/>
      <c r="K226" s="207"/>
      <c r="L226" s="353"/>
      <c r="M226" s="353"/>
      <c r="N226" s="353"/>
      <c r="O226" s="353"/>
      <c r="P226" s="353"/>
    </row>
    <row r="227" spans="1:16" s="109" customFormat="1" x14ac:dyDescent="0.35">
      <c r="A227" s="105">
        <v>220</v>
      </c>
      <c r="B227" s="457"/>
      <c r="C227" s="210"/>
      <c r="D227" s="6"/>
      <c r="E227" s="206"/>
      <c r="F227" s="126"/>
      <c r="G227" s="342"/>
      <c r="H227" s="342"/>
      <c r="I227" s="5"/>
      <c r="J227" s="5"/>
      <c r="K227" s="207"/>
      <c r="L227" s="353"/>
      <c r="M227" s="353"/>
      <c r="N227" s="353"/>
      <c r="O227" s="353"/>
      <c r="P227" s="353"/>
    </row>
    <row r="228" spans="1:16" s="109" customFormat="1" x14ac:dyDescent="0.35">
      <c r="A228" s="105">
        <v>221</v>
      </c>
      <c r="B228" s="504"/>
      <c r="C228" s="505"/>
      <c r="D228" s="506"/>
      <c r="E228" s="507"/>
      <c r="F228" s="508"/>
      <c r="G228" s="509"/>
      <c r="H228" s="509"/>
      <c r="I228" s="510"/>
      <c r="J228" s="510"/>
      <c r="K228" s="511"/>
      <c r="L228" s="512"/>
      <c r="M228" s="512"/>
      <c r="N228" s="512"/>
      <c r="O228" s="512"/>
      <c r="P228" s="512"/>
    </row>
    <row r="229" spans="1:16" x14ac:dyDescent="0.35">
      <c r="A229" s="105">
        <v>222</v>
      </c>
      <c r="B229" s="513"/>
      <c r="C229" s="353"/>
      <c r="D229" s="514"/>
      <c r="E229" s="502"/>
      <c r="F229" s="502"/>
      <c r="G229" s="515"/>
      <c r="H229" s="515"/>
      <c r="I229" s="502"/>
      <c r="J229" s="502"/>
      <c r="K229" s="502"/>
      <c r="L229" s="502"/>
      <c r="M229" s="502"/>
      <c r="N229" s="502"/>
      <c r="O229" s="502"/>
      <c r="P229" s="502"/>
    </row>
    <row r="230" spans="1:16" x14ac:dyDescent="0.35">
      <c r="A230" s="105">
        <v>223</v>
      </c>
      <c r="B230" s="513"/>
      <c r="C230" s="353"/>
      <c r="D230" s="514"/>
      <c r="E230" s="502"/>
      <c r="F230" s="502"/>
      <c r="G230" s="515"/>
      <c r="H230" s="515"/>
      <c r="I230" s="502"/>
      <c r="J230" s="502"/>
      <c r="K230" s="502"/>
      <c r="L230" s="502"/>
      <c r="M230" s="502"/>
      <c r="N230" s="502"/>
      <c r="O230" s="502"/>
      <c r="P230" s="502"/>
    </row>
    <row r="231" spans="1:16" x14ac:dyDescent="0.35">
      <c r="A231" s="105">
        <v>224</v>
      </c>
      <c r="B231" s="513"/>
      <c r="C231" s="353"/>
      <c r="D231" s="514"/>
      <c r="E231" s="502"/>
      <c r="F231" s="502"/>
      <c r="G231" s="515"/>
      <c r="H231" s="515"/>
      <c r="I231" s="502"/>
      <c r="J231" s="502"/>
      <c r="K231" s="502"/>
      <c r="L231" s="502"/>
      <c r="M231" s="502"/>
      <c r="N231" s="502"/>
      <c r="O231" s="502"/>
      <c r="P231" s="502"/>
    </row>
    <row r="232" spans="1:16" x14ac:dyDescent="0.35">
      <c r="A232" s="105">
        <v>225</v>
      </c>
      <c r="B232" s="513"/>
      <c r="C232" s="353"/>
      <c r="D232" s="514"/>
      <c r="E232" s="502"/>
      <c r="F232" s="502"/>
      <c r="G232" s="515"/>
      <c r="H232" s="515"/>
      <c r="I232" s="502"/>
      <c r="J232" s="502"/>
      <c r="K232" s="502"/>
      <c r="L232" s="502"/>
      <c r="M232" s="502"/>
      <c r="N232" s="502"/>
      <c r="O232" s="502"/>
      <c r="P232" s="502"/>
    </row>
    <row r="233" spans="1:16" x14ac:dyDescent="0.35">
      <c r="A233" s="105">
        <v>226</v>
      </c>
      <c r="B233" s="513"/>
      <c r="C233" s="353"/>
      <c r="D233" s="514"/>
      <c r="E233" s="502"/>
      <c r="F233" s="502"/>
      <c r="G233" s="515"/>
      <c r="H233" s="515"/>
      <c r="I233" s="502"/>
      <c r="J233" s="502"/>
      <c r="K233" s="502"/>
      <c r="L233" s="502"/>
      <c r="M233" s="502"/>
      <c r="N233" s="502"/>
      <c r="O233" s="502"/>
      <c r="P233" s="502"/>
    </row>
    <row r="234" spans="1:16" x14ac:dyDescent="0.35">
      <c r="A234" s="105">
        <v>227</v>
      </c>
      <c r="B234" s="513"/>
      <c r="C234" s="353"/>
      <c r="D234" s="514"/>
      <c r="E234" s="502"/>
      <c r="F234" s="502"/>
      <c r="G234" s="515"/>
      <c r="H234" s="515"/>
      <c r="I234" s="502"/>
      <c r="J234" s="502"/>
      <c r="K234" s="502"/>
      <c r="L234" s="502"/>
      <c r="M234" s="502"/>
      <c r="N234" s="502"/>
      <c r="O234" s="502"/>
      <c r="P234" s="502"/>
    </row>
    <row r="235" spans="1:16" x14ac:dyDescent="0.35">
      <c r="A235" s="105">
        <v>228</v>
      </c>
      <c r="B235" s="513"/>
      <c r="C235" s="353"/>
      <c r="D235" s="514"/>
      <c r="E235" s="502"/>
      <c r="F235" s="502"/>
      <c r="G235" s="515"/>
      <c r="H235" s="515"/>
      <c r="I235" s="502"/>
      <c r="J235" s="502"/>
      <c r="K235" s="502"/>
      <c r="L235" s="502"/>
      <c r="M235" s="502"/>
      <c r="N235" s="502"/>
      <c r="O235" s="502"/>
      <c r="P235" s="502"/>
    </row>
    <row r="236" spans="1:16" x14ac:dyDescent="0.35">
      <c r="A236" s="105">
        <v>229</v>
      </c>
      <c r="B236" s="513"/>
      <c r="C236" s="353"/>
      <c r="D236" s="514"/>
      <c r="E236" s="502"/>
      <c r="F236" s="502"/>
      <c r="G236" s="515"/>
      <c r="H236" s="515"/>
      <c r="I236" s="502"/>
      <c r="J236" s="502"/>
      <c r="K236" s="502"/>
      <c r="L236" s="502"/>
      <c r="M236" s="502"/>
      <c r="N236" s="502"/>
      <c r="O236" s="502"/>
      <c r="P236" s="502"/>
    </row>
    <row r="237" spans="1:16" x14ac:dyDescent="0.35">
      <c r="A237" s="105">
        <v>230</v>
      </c>
      <c r="B237" s="513"/>
      <c r="C237" s="353"/>
      <c r="D237" s="514"/>
      <c r="E237" s="502"/>
      <c r="F237" s="502"/>
      <c r="G237" s="515"/>
      <c r="H237" s="515"/>
      <c r="I237" s="502"/>
      <c r="J237" s="502"/>
      <c r="K237" s="502"/>
      <c r="L237" s="502"/>
      <c r="M237" s="502"/>
      <c r="N237" s="502"/>
      <c r="O237" s="502"/>
      <c r="P237" s="502"/>
    </row>
    <row r="238" spans="1:16" x14ac:dyDescent="0.35">
      <c r="A238" s="105">
        <v>231</v>
      </c>
      <c r="B238" s="513"/>
      <c r="C238" s="353"/>
      <c r="D238" s="514"/>
      <c r="E238" s="502"/>
      <c r="F238" s="502"/>
      <c r="G238" s="515"/>
      <c r="H238" s="515"/>
      <c r="I238" s="502"/>
      <c r="J238" s="502"/>
      <c r="K238" s="502"/>
      <c r="L238" s="502"/>
      <c r="M238" s="502"/>
      <c r="N238" s="502"/>
      <c r="O238" s="502"/>
      <c r="P238" s="502"/>
    </row>
    <row r="239" spans="1:16" x14ac:dyDescent="0.35">
      <c r="A239" s="105">
        <v>232</v>
      </c>
      <c r="B239" s="513"/>
      <c r="C239" s="353"/>
      <c r="D239" s="514"/>
      <c r="E239" s="502"/>
      <c r="F239" s="502"/>
      <c r="G239" s="515"/>
      <c r="H239" s="515"/>
      <c r="I239" s="502"/>
      <c r="J239" s="502"/>
      <c r="K239" s="502"/>
      <c r="L239" s="502"/>
      <c r="M239" s="502"/>
      <c r="N239" s="502"/>
      <c r="O239" s="502"/>
      <c r="P239" s="502"/>
    </row>
    <row r="240" spans="1:16" x14ac:dyDescent="0.35">
      <c r="A240" s="105">
        <v>233</v>
      </c>
      <c r="B240" s="513"/>
      <c r="C240" s="353"/>
      <c r="D240" s="514"/>
      <c r="E240" s="502"/>
      <c r="F240" s="502"/>
      <c r="G240" s="515"/>
      <c r="H240" s="515"/>
      <c r="I240" s="502"/>
      <c r="J240" s="502"/>
      <c r="K240" s="502"/>
      <c r="L240" s="502"/>
      <c r="M240" s="502"/>
      <c r="N240" s="502"/>
      <c r="O240" s="502"/>
      <c r="P240" s="502"/>
    </row>
    <row r="241" spans="1:16" x14ac:dyDescent="0.35">
      <c r="A241" s="105">
        <v>234</v>
      </c>
      <c r="B241" s="513"/>
      <c r="C241" s="353"/>
      <c r="D241" s="514"/>
      <c r="E241" s="502"/>
      <c r="F241" s="502"/>
      <c r="G241" s="515"/>
      <c r="H241" s="515"/>
      <c r="I241" s="502"/>
      <c r="J241" s="502"/>
      <c r="K241" s="502"/>
      <c r="L241" s="502"/>
      <c r="M241" s="502"/>
      <c r="N241" s="502"/>
      <c r="O241" s="502"/>
      <c r="P241" s="502"/>
    </row>
    <row r="242" spans="1:16" x14ac:dyDescent="0.35">
      <c r="A242" s="105">
        <v>235</v>
      </c>
      <c r="B242" s="513"/>
      <c r="C242" s="353"/>
      <c r="D242" s="514"/>
      <c r="E242" s="502"/>
      <c r="F242" s="502"/>
      <c r="G242" s="515"/>
      <c r="H242" s="515"/>
      <c r="I242" s="502"/>
      <c r="J242" s="502"/>
      <c r="K242" s="502"/>
      <c r="L242" s="502"/>
      <c r="M242" s="502"/>
      <c r="N242" s="502"/>
      <c r="O242" s="502"/>
      <c r="P242" s="502"/>
    </row>
    <row r="243" spans="1:16" x14ac:dyDescent="0.35">
      <c r="A243" s="105">
        <v>236</v>
      </c>
      <c r="B243" s="513"/>
      <c r="C243" s="353"/>
      <c r="D243" s="514"/>
      <c r="E243" s="502"/>
      <c r="F243" s="502"/>
      <c r="G243" s="515"/>
      <c r="H243" s="515"/>
      <c r="I243" s="502"/>
      <c r="J243" s="502"/>
      <c r="K243" s="502"/>
      <c r="L243" s="502"/>
      <c r="M243" s="502"/>
      <c r="N243" s="502"/>
      <c r="O243" s="502"/>
      <c r="P243" s="502"/>
    </row>
    <row r="244" spans="1:16" x14ac:dyDescent="0.35">
      <c r="A244" s="105">
        <v>237</v>
      </c>
      <c r="B244" s="513"/>
      <c r="C244" s="353"/>
      <c r="D244" s="514"/>
      <c r="E244" s="502"/>
      <c r="F244" s="502"/>
      <c r="G244" s="515"/>
      <c r="H244" s="515"/>
      <c r="I244" s="502"/>
      <c r="J244" s="502"/>
      <c r="K244" s="502"/>
      <c r="L244" s="502"/>
      <c r="M244" s="502"/>
      <c r="N244" s="502"/>
      <c r="O244" s="502"/>
      <c r="P244" s="502"/>
    </row>
    <row r="245" spans="1:16" x14ac:dyDescent="0.35">
      <c r="A245" s="105">
        <v>238</v>
      </c>
      <c r="B245" s="513"/>
      <c r="C245" s="353"/>
      <c r="D245" s="514"/>
      <c r="E245" s="502"/>
      <c r="F245" s="502"/>
      <c r="G245" s="515"/>
      <c r="H245" s="515"/>
      <c r="I245" s="502"/>
      <c r="J245" s="502"/>
      <c r="K245" s="502"/>
      <c r="L245" s="502"/>
      <c r="M245" s="502"/>
      <c r="N245" s="502"/>
      <c r="O245" s="502"/>
      <c r="P245" s="502"/>
    </row>
    <row r="246" spans="1:16" x14ac:dyDescent="0.35">
      <c r="A246" s="105">
        <v>239</v>
      </c>
      <c r="B246" s="513"/>
      <c r="C246" s="353"/>
      <c r="D246" s="514"/>
      <c r="E246" s="502"/>
      <c r="F246" s="502"/>
      <c r="G246" s="515"/>
      <c r="H246" s="515"/>
      <c r="I246" s="502"/>
      <c r="J246" s="502"/>
      <c r="K246" s="502"/>
      <c r="L246" s="502"/>
      <c r="M246" s="502"/>
      <c r="N246" s="502"/>
      <c r="O246" s="502"/>
      <c r="P246" s="502"/>
    </row>
    <row r="247" spans="1:16" x14ac:dyDescent="0.35">
      <c r="A247" s="105">
        <v>240</v>
      </c>
      <c r="B247" s="513"/>
      <c r="C247" s="353"/>
      <c r="D247" s="514"/>
      <c r="E247" s="502"/>
      <c r="F247" s="502"/>
      <c r="G247" s="515"/>
      <c r="H247" s="515"/>
      <c r="I247" s="502"/>
      <c r="J247" s="502"/>
      <c r="K247" s="502"/>
      <c r="L247" s="502"/>
      <c r="M247" s="502"/>
      <c r="N247" s="502"/>
      <c r="O247" s="502"/>
      <c r="P247" s="502"/>
    </row>
    <row r="248" spans="1:16" x14ac:dyDescent="0.35">
      <c r="A248" s="105">
        <v>241</v>
      </c>
      <c r="B248" s="513"/>
      <c r="C248" s="353"/>
      <c r="D248" s="514"/>
      <c r="E248" s="502"/>
      <c r="F248" s="502"/>
      <c r="G248" s="515"/>
      <c r="H248" s="515"/>
      <c r="I248" s="502"/>
      <c r="J248" s="502"/>
      <c r="K248" s="502"/>
      <c r="L248" s="502"/>
      <c r="M248" s="502"/>
      <c r="N248" s="502"/>
      <c r="O248" s="502"/>
      <c r="P248" s="502"/>
    </row>
    <row r="249" spans="1:16" x14ac:dyDescent="0.35">
      <c r="A249" s="105">
        <v>242</v>
      </c>
      <c r="B249" s="513"/>
      <c r="C249" s="353"/>
      <c r="D249" s="514"/>
      <c r="E249" s="502"/>
      <c r="F249" s="502"/>
      <c r="G249" s="515"/>
      <c r="H249" s="515"/>
      <c r="I249" s="502"/>
      <c r="J249" s="502"/>
      <c r="K249" s="502"/>
      <c r="L249" s="502"/>
      <c r="M249" s="502"/>
      <c r="N249" s="502"/>
      <c r="O249" s="502"/>
      <c r="P249" s="502"/>
    </row>
    <row r="250" spans="1:16" x14ac:dyDescent="0.35">
      <c r="A250" s="105">
        <v>243</v>
      </c>
      <c r="B250" s="513"/>
      <c r="C250" s="353"/>
      <c r="D250" s="514"/>
      <c r="E250" s="502"/>
      <c r="F250" s="502"/>
      <c r="G250" s="515"/>
      <c r="H250" s="515"/>
      <c r="I250" s="502"/>
      <c r="J250" s="502"/>
      <c r="K250" s="502"/>
      <c r="L250" s="502"/>
      <c r="M250" s="502"/>
      <c r="N250" s="502"/>
      <c r="O250" s="502"/>
      <c r="P250" s="502"/>
    </row>
    <row r="251" spans="1:16" x14ac:dyDescent="0.35">
      <c r="A251" s="105">
        <v>244</v>
      </c>
      <c r="B251" s="513"/>
      <c r="C251" s="353"/>
      <c r="D251" s="514"/>
      <c r="E251" s="502"/>
      <c r="F251" s="502"/>
      <c r="G251" s="515"/>
      <c r="H251" s="515"/>
      <c r="I251" s="502"/>
      <c r="J251" s="502"/>
      <c r="K251" s="502"/>
      <c r="L251" s="502"/>
      <c r="M251" s="502"/>
      <c r="N251" s="502"/>
      <c r="O251" s="502"/>
      <c r="P251" s="502"/>
    </row>
    <row r="252" spans="1:16" x14ac:dyDescent="0.35">
      <c r="A252" s="105">
        <v>245</v>
      </c>
      <c r="B252" s="513"/>
      <c r="C252" s="353"/>
      <c r="D252" s="514"/>
      <c r="E252" s="502"/>
      <c r="F252" s="502"/>
      <c r="G252" s="515"/>
      <c r="H252" s="515"/>
      <c r="I252" s="502"/>
      <c r="J252" s="502"/>
      <c r="K252" s="502"/>
      <c r="L252" s="502"/>
      <c r="M252" s="502"/>
      <c r="N252" s="502"/>
      <c r="O252" s="502"/>
      <c r="P252" s="502"/>
    </row>
    <row r="253" spans="1:16" x14ac:dyDescent="0.35">
      <c r="A253" s="105">
        <v>246</v>
      </c>
      <c r="B253" s="513"/>
      <c r="C253" s="353"/>
      <c r="D253" s="514"/>
      <c r="E253" s="502"/>
      <c r="F253" s="502"/>
      <c r="G253" s="515"/>
      <c r="H253" s="515"/>
      <c r="I253" s="502"/>
      <c r="J253" s="502"/>
      <c r="K253" s="502"/>
      <c r="L253" s="502"/>
      <c r="M253" s="502"/>
      <c r="N253" s="502"/>
      <c r="O253" s="502"/>
      <c r="P253" s="502"/>
    </row>
    <row r="254" spans="1:16" x14ac:dyDescent="0.35">
      <c r="A254" s="105">
        <v>247</v>
      </c>
      <c r="B254" s="513"/>
      <c r="C254" s="353"/>
      <c r="D254" s="514"/>
      <c r="E254" s="502"/>
      <c r="F254" s="502"/>
      <c r="G254" s="515"/>
      <c r="H254" s="515"/>
      <c r="I254" s="502"/>
      <c r="J254" s="502"/>
      <c r="K254" s="502"/>
      <c r="L254" s="502"/>
      <c r="M254" s="502"/>
      <c r="N254" s="502"/>
      <c r="O254" s="502"/>
      <c r="P254" s="502"/>
    </row>
    <row r="255" spans="1:16" x14ac:dyDescent="0.35">
      <c r="A255" s="105">
        <v>248</v>
      </c>
      <c r="B255" s="513"/>
      <c r="C255" s="353"/>
      <c r="D255" s="514"/>
      <c r="E255" s="502"/>
      <c r="F255" s="502"/>
      <c r="G255" s="515"/>
      <c r="H255" s="515"/>
      <c r="I255" s="502"/>
      <c r="J255" s="502"/>
      <c r="K255" s="502"/>
      <c r="L255" s="502"/>
      <c r="M255" s="502"/>
      <c r="N255" s="502"/>
      <c r="O255" s="502"/>
      <c r="P255" s="502"/>
    </row>
    <row r="256" spans="1:16" x14ac:dyDescent="0.35">
      <c r="A256" s="105">
        <v>249</v>
      </c>
      <c r="B256" s="513"/>
      <c r="C256" s="353"/>
      <c r="D256" s="514"/>
      <c r="E256" s="502"/>
      <c r="F256" s="502"/>
      <c r="G256" s="515"/>
      <c r="H256" s="515"/>
      <c r="I256" s="502"/>
      <c r="J256" s="502"/>
      <c r="K256" s="502"/>
      <c r="L256" s="502"/>
      <c r="M256" s="502"/>
      <c r="N256" s="502"/>
      <c r="O256" s="502"/>
      <c r="P256" s="502"/>
    </row>
    <row r="257" spans="1:16" x14ac:dyDescent="0.35">
      <c r="A257" s="105">
        <v>250</v>
      </c>
      <c r="B257" s="513"/>
      <c r="C257" s="353"/>
      <c r="D257" s="514"/>
      <c r="E257" s="502"/>
      <c r="F257" s="502"/>
      <c r="G257" s="515"/>
      <c r="H257" s="515"/>
      <c r="I257" s="502"/>
      <c r="J257" s="502"/>
      <c r="K257" s="502"/>
      <c r="L257" s="502"/>
      <c r="M257" s="502"/>
      <c r="N257" s="502"/>
      <c r="O257" s="502"/>
      <c r="P257" s="502"/>
    </row>
    <row r="258" spans="1:16" x14ac:dyDescent="0.35">
      <c r="A258" s="105">
        <v>251</v>
      </c>
      <c r="B258" s="513"/>
      <c r="C258" s="353"/>
      <c r="D258" s="514"/>
      <c r="E258" s="502"/>
      <c r="F258" s="502"/>
      <c r="G258" s="515"/>
      <c r="H258" s="515"/>
      <c r="I258" s="502"/>
      <c r="J258" s="502"/>
      <c r="K258" s="502"/>
      <c r="L258" s="502"/>
      <c r="M258" s="502"/>
      <c r="N258" s="502"/>
      <c r="O258" s="502"/>
      <c r="P258" s="502"/>
    </row>
    <row r="259" spans="1:16" x14ac:dyDescent="0.35">
      <c r="A259" s="105">
        <v>252</v>
      </c>
      <c r="B259" s="513"/>
      <c r="C259" s="353"/>
      <c r="D259" s="514"/>
      <c r="E259" s="502"/>
      <c r="F259" s="502"/>
      <c r="G259" s="515"/>
      <c r="H259" s="515"/>
      <c r="I259" s="502"/>
      <c r="J259" s="502"/>
      <c r="K259" s="502"/>
      <c r="L259" s="502"/>
      <c r="M259" s="502"/>
      <c r="N259" s="502"/>
      <c r="O259" s="502"/>
      <c r="P259" s="502"/>
    </row>
    <row r="260" spans="1:16" x14ac:dyDescent="0.35">
      <c r="A260" s="105">
        <v>253</v>
      </c>
      <c r="B260" s="513"/>
      <c r="C260" s="353"/>
      <c r="D260" s="514"/>
      <c r="E260" s="502"/>
      <c r="F260" s="502"/>
      <c r="G260" s="515"/>
      <c r="H260" s="515"/>
      <c r="I260" s="502"/>
      <c r="J260" s="502"/>
      <c r="K260" s="502"/>
      <c r="L260" s="502"/>
      <c r="M260" s="502"/>
      <c r="N260" s="502"/>
      <c r="O260" s="502"/>
      <c r="P260" s="502"/>
    </row>
    <row r="261" spans="1:16" x14ac:dyDescent="0.35">
      <c r="A261" s="105">
        <v>254</v>
      </c>
      <c r="B261" s="513"/>
      <c r="C261" s="353"/>
      <c r="D261" s="514"/>
      <c r="E261" s="502"/>
      <c r="F261" s="502"/>
      <c r="G261" s="515"/>
      <c r="H261" s="515"/>
      <c r="I261" s="502"/>
      <c r="J261" s="502"/>
      <c r="K261" s="502"/>
      <c r="L261" s="502"/>
      <c r="M261" s="502"/>
      <c r="N261" s="502"/>
      <c r="O261" s="502"/>
      <c r="P261" s="502"/>
    </row>
    <row r="262" spans="1:16" x14ac:dyDescent="0.35">
      <c r="A262" s="105">
        <v>255</v>
      </c>
      <c r="B262" s="513"/>
      <c r="C262" s="353"/>
      <c r="D262" s="514"/>
      <c r="E262" s="502"/>
      <c r="F262" s="502"/>
      <c r="G262" s="515"/>
      <c r="H262" s="515"/>
      <c r="I262" s="502"/>
      <c r="J262" s="502"/>
      <c r="K262" s="502"/>
      <c r="L262" s="502"/>
      <c r="M262" s="502"/>
      <c r="N262" s="502"/>
      <c r="O262" s="502"/>
      <c r="P262" s="502"/>
    </row>
    <row r="263" spans="1:16" x14ac:dyDescent="0.35">
      <c r="A263" s="105">
        <v>256</v>
      </c>
      <c r="B263" s="513"/>
      <c r="C263" s="353"/>
      <c r="D263" s="514"/>
      <c r="E263" s="502"/>
      <c r="F263" s="502"/>
      <c r="G263" s="515"/>
      <c r="H263" s="515"/>
      <c r="I263" s="502"/>
      <c r="J263" s="502"/>
      <c r="K263" s="502"/>
      <c r="L263" s="502"/>
      <c r="M263" s="502"/>
      <c r="N263" s="502"/>
      <c r="O263" s="502"/>
      <c r="P263" s="502"/>
    </row>
    <row r="264" spans="1:16" x14ac:dyDescent="0.35">
      <c r="A264" s="105">
        <v>257</v>
      </c>
      <c r="B264" s="513"/>
      <c r="C264" s="353"/>
      <c r="D264" s="514"/>
      <c r="E264" s="502"/>
      <c r="F264" s="502"/>
      <c r="G264" s="515"/>
      <c r="H264" s="515"/>
      <c r="I264" s="502"/>
      <c r="J264" s="502"/>
      <c r="K264" s="502"/>
      <c r="L264" s="502"/>
      <c r="M264" s="502"/>
      <c r="N264" s="502"/>
      <c r="O264" s="502"/>
      <c r="P264" s="502"/>
    </row>
    <row r="265" spans="1:16" x14ac:dyDescent="0.35">
      <c r="A265" s="105">
        <v>258</v>
      </c>
      <c r="B265" s="513"/>
      <c r="C265" s="353"/>
      <c r="D265" s="514"/>
      <c r="E265" s="502"/>
      <c r="F265" s="502"/>
      <c r="G265" s="515"/>
      <c r="H265" s="515"/>
      <c r="I265" s="502"/>
      <c r="J265" s="502"/>
      <c r="K265" s="502"/>
      <c r="L265" s="502"/>
      <c r="M265" s="502"/>
      <c r="N265" s="502"/>
      <c r="O265" s="502"/>
      <c r="P265" s="502"/>
    </row>
    <row r="266" spans="1:16" x14ac:dyDescent="0.35">
      <c r="A266" s="105">
        <v>259</v>
      </c>
      <c r="B266" s="513"/>
      <c r="C266" s="353"/>
      <c r="D266" s="514"/>
      <c r="E266" s="502"/>
      <c r="F266" s="502"/>
      <c r="G266" s="515"/>
      <c r="H266" s="515"/>
      <c r="I266" s="502"/>
      <c r="J266" s="502"/>
      <c r="K266" s="502"/>
      <c r="L266" s="502"/>
      <c r="M266" s="502"/>
      <c r="N266" s="502"/>
      <c r="O266" s="502"/>
      <c r="P266" s="502"/>
    </row>
    <row r="267" spans="1:16" x14ac:dyDescent="0.35">
      <c r="A267" s="105">
        <v>260</v>
      </c>
      <c r="B267" s="513"/>
      <c r="C267" s="353"/>
      <c r="D267" s="514"/>
      <c r="E267" s="502"/>
      <c r="F267" s="502"/>
      <c r="G267" s="515"/>
      <c r="H267" s="515"/>
      <c r="I267" s="502"/>
      <c r="J267" s="502"/>
      <c r="K267" s="502"/>
      <c r="L267" s="502"/>
      <c r="M267" s="502"/>
      <c r="N267" s="502"/>
      <c r="O267" s="502"/>
      <c r="P267" s="502"/>
    </row>
    <row r="268" spans="1:16" x14ac:dyDescent="0.35">
      <c r="A268" s="105">
        <v>261</v>
      </c>
      <c r="B268" s="513"/>
      <c r="C268" s="353"/>
      <c r="D268" s="514"/>
      <c r="E268" s="502"/>
      <c r="F268" s="502"/>
      <c r="G268" s="515"/>
      <c r="H268" s="515"/>
      <c r="I268" s="502"/>
      <c r="J268" s="502"/>
      <c r="K268" s="502"/>
      <c r="L268" s="502"/>
      <c r="M268" s="502"/>
      <c r="N268" s="502"/>
      <c r="O268" s="502"/>
      <c r="P268" s="502"/>
    </row>
    <row r="269" spans="1:16" x14ac:dyDescent="0.35">
      <c r="A269" s="105">
        <v>262</v>
      </c>
      <c r="B269" s="513"/>
      <c r="C269" s="353"/>
      <c r="D269" s="514"/>
      <c r="E269" s="502"/>
      <c r="F269" s="502"/>
      <c r="G269" s="515"/>
      <c r="H269" s="515"/>
      <c r="I269" s="502"/>
      <c r="J269" s="502"/>
      <c r="K269" s="502"/>
      <c r="L269" s="502"/>
      <c r="M269" s="502"/>
      <c r="N269" s="502"/>
      <c r="O269" s="502"/>
      <c r="P269" s="502"/>
    </row>
    <row r="270" spans="1:16" x14ac:dyDescent="0.35">
      <c r="A270" s="105">
        <v>263</v>
      </c>
      <c r="B270" s="513"/>
      <c r="C270" s="353"/>
      <c r="D270" s="514"/>
      <c r="E270" s="502"/>
      <c r="F270" s="502"/>
      <c r="G270" s="515"/>
      <c r="H270" s="515"/>
      <c r="I270" s="502"/>
      <c r="J270" s="502"/>
      <c r="K270" s="502"/>
      <c r="L270" s="502"/>
      <c r="M270" s="502"/>
      <c r="N270" s="502"/>
      <c r="O270" s="502"/>
      <c r="P270" s="502"/>
    </row>
    <row r="271" spans="1:16" x14ac:dyDescent="0.35">
      <c r="A271" s="105">
        <v>264</v>
      </c>
      <c r="B271" s="513"/>
      <c r="C271" s="353"/>
      <c r="D271" s="514"/>
      <c r="E271" s="502"/>
      <c r="F271" s="502"/>
      <c r="G271" s="515"/>
      <c r="H271" s="515"/>
      <c r="I271" s="502"/>
      <c r="J271" s="502"/>
      <c r="K271" s="502"/>
      <c r="L271" s="502"/>
      <c r="M271" s="502"/>
      <c r="N271" s="502"/>
      <c r="O271" s="502"/>
      <c r="P271" s="502"/>
    </row>
    <row r="272" spans="1:16" x14ac:dyDescent="0.35">
      <c r="A272" s="105">
        <v>265</v>
      </c>
      <c r="B272" s="513"/>
      <c r="C272" s="353"/>
      <c r="D272" s="514"/>
      <c r="E272" s="502"/>
      <c r="F272" s="502"/>
      <c r="G272" s="515"/>
      <c r="H272" s="515"/>
      <c r="I272" s="502"/>
      <c r="J272" s="502"/>
      <c r="K272" s="502"/>
      <c r="L272" s="502"/>
      <c r="M272" s="502"/>
      <c r="N272" s="502"/>
      <c r="O272" s="502"/>
      <c r="P272" s="502"/>
    </row>
    <row r="273" spans="1:16" x14ac:dyDescent="0.35">
      <c r="A273" s="105">
        <v>266</v>
      </c>
      <c r="B273" s="513"/>
      <c r="C273" s="353"/>
      <c r="D273" s="514"/>
      <c r="E273" s="502"/>
      <c r="F273" s="502"/>
      <c r="G273" s="515"/>
      <c r="H273" s="515"/>
      <c r="I273" s="502"/>
      <c r="J273" s="502"/>
      <c r="K273" s="502"/>
      <c r="L273" s="502"/>
      <c r="M273" s="502"/>
      <c r="N273" s="502"/>
      <c r="O273" s="502"/>
      <c r="P273" s="502"/>
    </row>
    <row r="274" spans="1:16" x14ac:dyDescent="0.35">
      <c r="A274" s="105">
        <v>267</v>
      </c>
      <c r="B274" s="513"/>
      <c r="C274" s="353"/>
      <c r="D274" s="514"/>
      <c r="E274" s="502"/>
      <c r="F274" s="502"/>
      <c r="G274" s="515"/>
      <c r="H274" s="515"/>
      <c r="I274" s="502"/>
      <c r="J274" s="502"/>
      <c r="K274" s="502"/>
      <c r="L274" s="502"/>
      <c r="M274" s="502"/>
      <c r="N274" s="502"/>
      <c r="O274" s="502"/>
      <c r="P274" s="502"/>
    </row>
    <row r="275" spans="1:16" x14ac:dyDescent="0.35">
      <c r="A275" s="105">
        <v>268</v>
      </c>
      <c r="B275" s="513"/>
      <c r="C275" s="353"/>
      <c r="D275" s="514"/>
      <c r="E275" s="502"/>
      <c r="F275" s="502"/>
      <c r="G275" s="515"/>
      <c r="H275" s="515"/>
      <c r="I275" s="502"/>
      <c r="J275" s="502"/>
      <c r="K275" s="502"/>
      <c r="L275" s="502"/>
      <c r="M275" s="502"/>
      <c r="N275" s="502"/>
      <c r="O275" s="502"/>
      <c r="P275" s="502"/>
    </row>
    <row r="276" spans="1:16" x14ac:dyDescent="0.35">
      <c r="A276" s="105"/>
      <c r="B276" s="513"/>
      <c r="C276" s="353"/>
      <c r="D276" s="514"/>
      <c r="E276" s="502"/>
      <c r="F276" s="502"/>
      <c r="G276" s="515"/>
      <c r="H276" s="515"/>
      <c r="I276" s="502"/>
      <c r="J276" s="502"/>
      <c r="K276" s="502"/>
      <c r="L276" s="502"/>
      <c r="M276" s="502"/>
      <c r="N276" s="502"/>
      <c r="O276" s="502"/>
      <c r="P276" s="502"/>
    </row>
    <row r="277" spans="1:16" x14ac:dyDescent="0.35">
      <c r="A277" s="105"/>
      <c r="B277" s="513"/>
      <c r="C277" s="353"/>
      <c r="D277" s="514"/>
      <c r="E277" s="502"/>
      <c r="F277" s="502"/>
      <c r="G277" s="515"/>
      <c r="H277" s="515"/>
      <c r="I277" s="502"/>
      <c r="J277" s="502"/>
      <c r="K277" s="502"/>
      <c r="L277" s="502"/>
      <c r="M277" s="502"/>
      <c r="N277" s="502"/>
      <c r="O277" s="502"/>
      <c r="P277" s="502"/>
    </row>
    <row r="278" spans="1:16" x14ac:dyDescent="0.35">
      <c r="A278" s="105"/>
      <c r="B278" s="513"/>
      <c r="C278" s="353"/>
      <c r="D278" s="514"/>
      <c r="E278" s="502"/>
      <c r="F278" s="502"/>
      <c r="G278" s="515"/>
      <c r="H278" s="515"/>
      <c r="I278" s="502"/>
      <c r="J278" s="502"/>
      <c r="K278" s="502"/>
      <c r="L278" s="502"/>
      <c r="M278" s="502"/>
      <c r="N278" s="502"/>
      <c r="O278" s="502"/>
      <c r="P278" s="502"/>
    </row>
    <row r="279" spans="1:16" x14ac:dyDescent="0.35">
      <c r="A279" s="105"/>
      <c r="B279" s="513"/>
      <c r="C279" s="353"/>
      <c r="D279" s="514"/>
      <c r="E279" s="502"/>
      <c r="F279" s="502"/>
      <c r="G279" s="515"/>
      <c r="H279" s="515"/>
      <c r="I279" s="502"/>
      <c r="J279" s="502"/>
      <c r="K279" s="502"/>
      <c r="L279" s="502"/>
      <c r="M279" s="502"/>
      <c r="N279" s="502"/>
      <c r="O279" s="502"/>
      <c r="P279" s="502"/>
    </row>
    <row r="280" spans="1:16" x14ac:dyDescent="0.35">
      <c r="A280" s="639" t="str">
        <f>'DPR Sum.'!C2</f>
        <v>KEC INTERNATIONAL LIMITED</v>
      </c>
      <c r="B280" s="639"/>
      <c r="C280" s="639"/>
      <c r="D280" s="639"/>
      <c r="E280" s="639"/>
      <c r="F280" s="639"/>
      <c r="G280" s="639"/>
      <c r="H280" s="639"/>
      <c r="I280" s="639"/>
      <c r="J280" s="639"/>
      <c r="K280" s="639"/>
      <c r="L280" s="639"/>
      <c r="M280" s="639"/>
      <c r="N280" s="639"/>
      <c r="O280" s="639"/>
    </row>
    <row r="281" spans="1:16" s="109" customFormat="1" x14ac:dyDescent="0.35">
      <c r="A281" s="635" t="s">
        <v>1116</v>
      </c>
      <c r="B281" s="635"/>
      <c r="C281" s="635"/>
      <c r="D281" s="635"/>
      <c r="E281" s="635"/>
      <c r="F281" s="635"/>
      <c r="G281" s="635"/>
      <c r="H281" s="635"/>
      <c r="I281" s="635"/>
      <c r="J281" s="635"/>
      <c r="K281" s="635"/>
      <c r="L281" s="635"/>
      <c r="M281" s="635"/>
      <c r="N281" s="635"/>
      <c r="O281" s="635"/>
    </row>
    <row r="282" spans="1:16" x14ac:dyDescent="0.35">
      <c r="A282" s="636" t="str">
        <f>'DPR Sum.'!H3</f>
        <v>Loop In 400kV DC line at Bornagar</v>
      </c>
      <c r="B282" s="636"/>
      <c r="C282" s="636"/>
      <c r="D282" s="636"/>
      <c r="E282" s="636"/>
      <c r="F282" s="636"/>
      <c r="G282" s="636"/>
      <c r="H282" s="636"/>
      <c r="I282" s="636"/>
      <c r="J282" s="636"/>
      <c r="K282" s="636"/>
      <c r="L282" s="636"/>
      <c r="M282" s="636"/>
      <c r="N282" s="636"/>
      <c r="O282" s="636"/>
    </row>
    <row r="283" spans="1:16" x14ac:dyDescent="0.35">
      <c r="A283" s="637" t="s">
        <v>1121</v>
      </c>
      <c r="B283" s="638"/>
      <c r="C283" s="638"/>
      <c r="D283" s="638"/>
      <c r="E283" s="638"/>
      <c r="F283" s="638"/>
      <c r="G283" s="638"/>
      <c r="H283" s="638"/>
      <c r="I283" s="638"/>
      <c r="J283" s="356">
        <f>'DPR Sum.'!C5</f>
        <v>46146</v>
      </c>
      <c r="K283" s="357"/>
      <c r="L283" s="357"/>
      <c r="M283" s="357"/>
      <c r="N283" s="357"/>
      <c r="O283" s="358"/>
    </row>
    <row r="284" spans="1:16" s="100" customFormat="1" x14ac:dyDescent="0.35">
      <c r="A284" s="629" t="s">
        <v>304</v>
      </c>
      <c r="B284" s="630"/>
      <c r="C284" s="630"/>
      <c r="D284" s="630"/>
      <c r="E284" s="630"/>
      <c r="F284" s="630"/>
      <c r="G284" s="630"/>
      <c r="H284" s="630"/>
      <c r="I284" s="630"/>
      <c r="J284" s="630"/>
      <c r="K284" s="631"/>
      <c r="L284" s="632" t="s">
        <v>21</v>
      </c>
      <c r="M284" s="633"/>
      <c r="N284" s="633"/>
      <c r="O284" s="634"/>
    </row>
    <row r="285" spans="1:16" s="104" customFormat="1" ht="15.5" x14ac:dyDescent="0.35">
      <c r="A285" s="101" t="s">
        <v>63</v>
      </c>
      <c r="B285" s="101" t="s">
        <v>305</v>
      </c>
      <c r="C285" s="101" t="s">
        <v>52</v>
      </c>
      <c r="D285" s="101" t="s">
        <v>65</v>
      </c>
      <c r="E285" s="102" t="s">
        <v>307</v>
      </c>
      <c r="F285" s="102" t="s">
        <v>308</v>
      </c>
      <c r="G285" s="340" t="s">
        <v>1501</v>
      </c>
      <c r="H285" s="340" t="s">
        <v>1500</v>
      </c>
      <c r="I285" s="103" t="s">
        <v>1498</v>
      </c>
      <c r="J285" s="103" t="s">
        <v>1499</v>
      </c>
      <c r="K285" s="101" t="s">
        <v>1117</v>
      </c>
      <c r="L285" s="340" t="s">
        <v>133</v>
      </c>
      <c r="M285" s="340" t="s">
        <v>134</v>
      </c>
      <c r="N285" s="340" t="s">
        <v>307</v>
      </c>
      <c r="O285" s="340" t="s">
        <v>1118</v>
      </c>
      <c r="P285" s="340" t="s">
        <v>1367</v>
      </c>
    </row>
    <row r="286" spans="1:16" x14ac:dyDescent="0.35">
      <c r="A286" s="105">
        <v>1</v>
      </c>
      <c r="B286" s="513" t="s">
        <v>819</v>
      </c>
      <c r="C286" s="228" t="str" cm="1">
        <f t="array" ref="C286">INDEX('Master Sheet '!$BD$482:$BD$509, MATCH(1, ('Master Sheet '!$B$482:$B$509='WIP-FDN'!B286)*1, 0))</f>
        <v>D(45-60)+00</v>
      </c>
      <c r="D286" s="228" t="s">
        <v>1494</v>
      </c>
      <c r="E286" s="228" t="s">
        <v>1505</v>
      </c>
      <c r="F286" s="502"/>
      <c r="G286" s="342">
        <v>46122</v>
      </c>
      <c r="H286" s="515"/>
      <c r="I286" s="502"/>
      <c r="J286" s="502"/>
      <c r="K286" s="552" t="s">
        <v>1574</v>
      </c>
      <c r="L286" s="502"/>
      <c r="M286" s="502"/>
      <c r="N286" s="502"/>
      <c r="O286" s="502"/>
      <c r="P286" s="502"/>
    </row>
    <row r="287" spans="1:16" x14ac:dyDescent="0.35">
      <c r="A287" s="105">
        <v>2</v>
      </c>
      <c r="B287" s="513" t="s">
        <v>824</v>
      </c>
      <c r="C287" s="228" t="str" cm="1">
        <f t="array" ref="C287">INDEX('Master Sheet '!$BD$482:$BD$509, MATCH(1, ('Master Sheet '!$B$482:$B$509='WIP-FDN'!B287)*1, 0))</f>
        <v>D(30-45)+00</v>
      </c>
      <c r="D287" s="228"/>
      <c r="E287" s="502"/>
      <c r="F287" s="502"/>
      <c r="G287" s="342"/>
      <c r="H287" s="342"/>
      <c r="I287" s="228"/>
      <c r="J287" s="342"/>
      <c r="K287" s="128"/>
      <c r="L287" s="502"/>
      <c r="M287" s="502"/>
      <c r="N287" s="502"/>
      <c r="O287" s="502"/>
      <c r="P287" s="502"/>
    </row>
    <row r="288" spans="1:16" x14ac:dyDescent="0.35">
      <c r="A288" s="105">
        <v>3</v>
      </c>
      <c r="B288" s="513" t="s">
        <v>826</v>
      </c>
      <c r="C288" s="228" t="str" cm="1">
        <f t="array" ref="C288">INDEX('Master Sheet '!$BD$482:$BD$509, MATCH(1, ('Master Sheet '!$B$482:$B$509='WIP-FDN'!B288)*1, 0))</f>
        <v>D(45-60)+00</v>
      </c>
      <c r="D288" s="514"/>
      <c r="E288" s="502"/>
      <c r="F288" s="502"/>
      <c r="G288" s="515"/>
      <c r="H288" s="515"/>
      <c r="I288" s="502"/>
      <c r="J288" s="502"/>
      <c r="K288" s="128"/>
      <c r="L288" s="502"/>
      <c r="M288" s="502"/>
      <c r="N288" s="502"/>
      <c r="O288" s="502"/>
      <c r="P288" s="502"/>
    </row>
    <row r="289" spans="1:16" x14ac:dyDescent="0.35">
      <c r="A289" s="105">
        <v>4</v>
      </c>
      <c r="B289" s="513" t="s">
        <v>828</v>
      </c>
      <c r="C289" s="228" t="str" cm="1">
        <f t="array" ref="C289">INDEX('Master Sheet '!$BD$482:$BD$509, MATCH(1, ('Master Sheet '!$B$482:$B$509='WIP-FDN'!B289)*1, 0))</f>
        <v>D(30-45)+06_1RC</v>
      </c>
      <c r="D289" s="514"/>
      <c r="E289" s="502"/>
      <c r="F289" s="502"/>
      <c r="G289" s="515"/>
      <c r="H289" s="515"/>
      <c r="I289" s="502"/>
      <c r="J289" s="502"/>
      <c r="K289" s="128"/>
      <c r="L289" s="502"/>
      <c r="M289" s="502"/>
      <c r="N289" s="502"/>
      <c r="O289" s="502"/>
      <c r="P289" s="502"/>
    </row>
    <row r="290" spans="1:16" x14ac:dyDescent="0.35">
      <c r="A290" s="105">
        <v>5</v>
      </c>
      <c r="B290" s="513" t="s">
        <v>832</v>
      </c>
      <c r="C290" s="228" t="str" cm="1">
        <f t="array" ref="C290">INDEX('Master Sheet '!$BD$482:$BD$509, MATCH(1, ('Master Sheet '!$B$482:$B$509='WIP-FDN'!B290)*1, 0))</f>
        <v>D(45-60)+00_4.5RC</v>
      </c>
      <c r="D290" s="228" t="s">
        <v>1494</v>
      </c>
      <c r="E290" s="228" t="s">
        <v>1505</v>
      </c>
      <c r="F290" s="228"/>
      <c r="G290" s="342">
        <v>46079</v>
      </c>
      <c r="H290" s="342">
        <v>46099</v>
      </c>
      <c r="I290" s="502"/>
      <c r="J290" s="502"/>
      <c r="K290" s="552" t="s">
        <v>1507</v>
      </c>
      <c r="L290" s="502"/>
      <c r="M290" s="502"/>
      <c r="N290" s="502"/>
      <c r="O290" s="502"/>
      <c r="P290" s="502"/>
    </row>
    <row r="291" spans="1:16" x14ac:dyDescent="0.35">
      <c r="A291" s="105">
        <v>6</v>
      </c>
      <c r="B291" s="513" t="s">
        <v>836</v>
      </c>
      <c r="C291" s="228" t="str" cm="1">
        <f t="array" ref="C291">INDEX('Master Sheet '!$BD$482:$BD$509, MATCH(1, ('Master Sheet '!$B$482:$B$509='WIP-FDN'!B291)*1, 0))</f>
        <v>D(45-60)+00</v>
      </c>
      <c r="D291" s="228" t="s">
        <v>1506</v>
      </c>
      <c r="E291" s="228" t="s">
        <v>1390</v>
      </c>
      <c r="F291" s="502"/>
      <c r="G291" s="342">
        <v>46142</v>
      </c>
      <c r="H291" s="551"/>
      <c r="I291" s="502"/>
      <c r="J291" s="502"/>
      <c r="K291" s="128" t="s">
        <v>1393</v>
      </c>
      <c r="L291" s="502"/>
      <c r="M291" s="502"/>
      <c r="N291" s="502"/>
      <c r="O291" s="502"/>
      <c r="P291" s="502"/>
    </row>
    <row r="292" spans="1:16" x14ac:dyDescent="0.35">
      <c r="A292" s="105">
        <v>7</v>
      </c>
      <c r="B292" s="513" t="s">
        <v>620</v>
      </c>
      <c r="C292" s="228" t="str" cm="1">
        <f t="array" ref="C292">INDEX('Master Sheet '!$BD$482:$BD$509, MATCH(1, ('Master Sheet '!$B$482:$B$509='WIP-FDN'!B292)*1, 0))</f>
        <v>A(00-02)+00</v>
      </c>
      <c r="D292" s="228" t="s">
        <v>1494</v>
      </c>
      <c r="E292" s="228" t="s">
        <v>1505</v>
      </c>
      <c r="F292" s="228"/>
      <c r="G292" s="342">
        <v>46066</v>
      </c>
      <c r="H292" s="342">
        <v>46071</v>
      </c>
      <c r="I292" s="228" t="s">
        <v>53</v>
      </c>
      <c r="J292" s="342">
        <v>46124</v>
      </c>
      <c r="K292" s="128" t="s">
        <v>1175</v>
      </c>
      <c r="L292" s="502"/>
      <c r="M292" s="502"/>
      <c r="N292" s="502"/>
      <c r="O292" s="502"/>
      <c r="P292" s="502"/>
    </row>
    <row r="293" spans="1:16" x14ac:dyDescent="0.35">
      <c r="A293" s="105">
        <v>8</v>
      </c>
      <c r="B293" s="513" t="s">
        <v>621</v>
      </c>
      <c r="C293" s="228" t="str" cm="1">
        <f t="array" ref="C293">INDEX('Master Sheet '!$BD$482:$BD$509, MATCH(1, ('Master Sheet '!$B$482:$B$509='WIP-FDN'!B293)*1, 0))</f>
        <v>A(00-02)+00</v>
      </c>
      <c r="D293" s="514"/>
      <c r="E293" s="502"/>
      <c r="F293" s="502"/>
      <c r="G293" s="551"/>
      <c r="H293" s="551"/>
      <c r="I293" s="228"/>
      <c r="J293" s="502"/>
      <c r="K293" s="128"/>
      <c r="L293" s="502"/>
      <c r="M293" s="502"/>
      <c r="N293" s="502"/>
      <c r="O293" s="502"/>
      <c r="P293" s="502"/>
    </row>
    <row r="294" spans="1:16" x14ac:dyDescent="0.35">
      <c r="A294" s="105">
        <v>9</v>
      </c>
      <c r="B294" s="513" t="s">
        <v>839</v>
      </c>
      <c r="C294" s="228" t="str" cm="1">
        <f t="array" ref="C294">INDEX('Master Sheet '!$BD$482:$BD$509, MATCH(1, ('Master Sheet '!$B$482:$B$509='WIP-FDN'!B294)*1, 0))</f>
        <v>B(00-07)+00</v>
      </c>
      <c r="D294" s="228" t="s">
        <v>1506</v>
      </c>
      <c r="E294" s="228" t="s">
        <v>1390</v>
      </c>
      <c r="F294" s="502"/>
      <c r="G294" s="342">
        <v>46128</v>
      </c>
      <c r="H294" s="551"/>
      <c r="I294" s="228"/>
      <c r="J294" s="502"/>
      <c r="K294" s="128" t="s">
        <v>1393</v>
      </c>
      <c r="L294" s="502"/>
      <c r="M294" s="502"/>
      <c r="N294" s="502"/>
      <c r="O294" s="502"/>
      <c r="P294" s="502"/>
    </row>
    <row r="295" spans="1:16" x14ac:dyDescent="0.35">
      <c r="A295" s="105">
        <v>10</v>
      </c>
      <c r="B295" s="513" t="s">
        <v>842</v>
      </c>
      <c r="C295" s="228" t="str" cm="1">
        <f t="array" ref="C295">INDEX('Master Sheet '!$BD$482:$BD$509, MATCH(1, ('Master Sheet '!$B$482:$B$509='WIP-FDN'!B295)*1, 0))</f>
        <v>D(45-60)+00_1RC</v>
      </c>
      <c r="D295" s="228" t="s">
        <v>1506</v>
      </c>
      <c r="E295" s="228" t="s">
        <v>1562</v>
      </c>
      <c r="F295" s="502"/>
      <c r="G295" s="342">
        <v>46124</v>
      </c>
      <c r="H295" s="551"/>
      <c r="I295" s="228"/>
      <c r="J295" s="502"/>
      <c r="K295" s="552" t="s">
        <v>1561</v>
      </c>
      <c r="L295" s="502"/>
      <c r="M295" s="502"/>
      <c r="N295" s="502"/>
      <c r="O295" s="502"/>
      <c r="P295" s="502"/>
    </row>
    <row r="296" spans="1:16" x14ac:dyDescent="0.35">
      <c r="A296" s="105">
        <v>11</v>
      </c>
      <c r="B296" s="513" t="s">
        <v>845</v>
      </c>
      <c r="C296" s="228" t="str" cm="1">
        <f t="array" ref="C296">INDEX('Master Sheet '!$BD$482:$BD$509, MATCH(1, ('Master Sheet '!$B$482:$B$509='WIP-FDN'!B296)*1, 0))</f>
        <v>D(45-60)+00_1RC</v>
      </c>
      <c r="D296" s="228" t="s">
        <v>1506</v>
      </c>
      <c r="E296" s="228" t="s">
        <v>1390</v>
      </c>
      <c r="F296" s="502"/>
      <c r="G296" s="342">
        <v>46126</v>
      </c>
      <c r="H296" s="551"/>
      <c r="I296" s="228"/>
      <c r="J296" s="502"/>
      <c r="K296" s="128" t="s">
        <v>1393</v>
      </c>
      <c r="L296" s="502"/>
      <c r="M296" s="502"/>
      <c r="N296" s="502"/>
      <c r="O296" s="502"/>
      <c r="P296" s="502"/>
    </row>
    <row r="297" spans="1:16" x14ac:dyDescent="0.35">
      <c r="A297" s="105">
        <v>12</v>
      </c>
      <c r="B297" s="513" t="s">
        <v>848</v>
      </c>
      <c r="C297" s="228" t="str" cm="1">
        <f t="array" ref="C297">INDEX('Master Sheet '!$BD$482:$BD$509, MATCH(1, ('Master Sheet '!$B$482:$B$509='WIP-FDN'!B297)*1, 0))</f>
        <v>C(15-22)+00</v>
      </c>
      <c r="D297" s="514"/>
      <c r="E297" s="502"/>
      <c r="F297" s="502"/>
      <c r="G297" s="551"/>
      <c r="H297" s="551"/>
      <c r="I297" s="228"/>
      <c r="J297" s="502"/>
      <c r="K297" s="128"/>
      <c r="L297" s="502"/>
      <c r="M297" s="502"/>
      <c r="N297" s="502"/>
      <c r="O297" s="502"/>
      <c r="P297" s="502"/>
    </row>
    <row r="298" spans="1:16" ht="29" x14ac:dyDescent="0.35">
      <c r="A298" s="105">
        <v>13</v>
      </c>
      <c r="B298" s="513" t="s">
        <v>329</v>
      </c>
      <c r="C298" s="228" t="str" cm="1">
        <f t="array" ref="C298">INDEX('Master Sheet '!$BD$482:$BD$509, MATCH(1, ('Master Sheet '!$B$482:$B$509='WIP-FDN'!B298)*1, 0))</f>
        <v>A(00-02)+09</v>
      </c>
      <c r="D298" s="228" t="s">
        <v>1494</v>
      </c>
      <c r="E298" s="228" t="s">
        <v>1496</v>
      </c>
      <c r="F298" s="228"/>
      <c r="G298" s="342">
        <v>46083</v>
      </c>
      <c r="H298" s="342">
        <v>46091</v>
      </c>
      <c r="I298" s="228" t="s">
        <v>149</v>
      </c>
      <c r="J298" s="502"/>
      <c r="K298" s="552" t="s">
        <v>1560</v>
      </c>
      <c r="L298" s="502"/>
      <c r="M298" s="502"/>
      <c r="N298" s="502"/>
      <c r="O298" s="502"/>
      <c r="P298" s="502"/>
    </row>
    <row r="299" spans="1:16" x14ac:dyDescent="0.35">
      <c r="A299" s="105">
        <v>14</v>
      </c>
      <c r="B299" s="513" t="s">
        <v>330</v>
      </c>
      <c r="C299" s="228" t="str" cm="1">
        <f t="array" ref="C299">INDEX('Master Sheet '!$BD$482:$BD$509, MATCH(1, ('Master Sheet '!$B$482:$B$509='WIP-FDN'!B299)*1, 0))</f>
        <v>A(00-02)+03_1RC</v>
      </c>
      <c r="D299" s="228" t="s">
        <v>1506</v>
      </c>
      <c r="E299" s="228" t="s">
        <v>1390</v>
      </c>
      <c r="F299" s="502"/>
      <c r="G299" s="551"/>
      <c r="H299" s="551"/>
      <c r="I299" s="228"/>
      <c r="J299" s="502"/>
      <c r="K299" s="552" t="s">
        <v>1573</v>
      </c>
      <c r="L299" s="502"/>
      <c r="M299" s="502"/>
      <c r="N299" s="502"/>
      <c r="O299" s="502"/>
      <c r="P299" s="502"/>
    </row>
    <row r="300" spans="1:16" x14ac:dyDescent="0.35">
      <c r="A300" s="105">
        <v>15</v>
      </c>
      <c r="B300" s="513" t="s">
        <v>331</v>
      </c>
      <c r="C300" s="228" t="str" cm="1">
        <f t="array" ref="C300">INDEX('Master Sheet '!$BD$482:$BD$509, MATCH(1, ('Master Sheet '!$B$482:$B$509='WIP-FDN'!B300)*1, 0))</f>
        <v>A(00-02)+06_1RC</v>
      </c>
      <c r="D300" s="228" t="s">
        <v>1494</v>
      </c>
      <c r="E300" s="228" t="s">
        <v>1504</v>
      </c>
      <c r="F300" s="228"/>
      <c r="G300" s="342">
        <v>46069</v>
      </c>
      <c r="H300" s="342">
        <v>46075</v>
      </c>
      <c r="I300" s="228" t="s">
        <v>53</v>
      </c>
      <c r="J300" s="342">
        <v>46119</v>
      </c>
      <c r="K300" s="128" t="s">
        <v>1175</v>
      </c>
      <c r="L300" s="502"/>
      <c r="M300" s="502"/>
      <c r="N300" s="502"/>
      <c r="O300" s="502"/>
      <c r="P300" s="502"/>
    </row>
    <row r="301" spans="1:16" x14ac:dyDescent="0.35">
      <c r="A301" s="105">
        <v>16</v>
      </c>
      <c r="B301" s="513" t="s">
        <v>850</v>
      </c>
      <c r="C301" s="228" t="str" cm="1">
        <f t="array" ref="C301">INDEX('Master Sheet '!$BD$482:$BD$509, MATCH(1, ('Master Sheet '!$B$482:$B$509='WIP-FDN'!B301)*1, 0))</f>
        <v>D(30-45)+06</v>
      </c>
      <c r="D301" s="228" t="s">
        <v>1506</v>
      </c>
      <c r="E301" s="228" t="s">
        <v>1390</v>
      </c>
      <c r="F301" s="502"/>
      <c r="G301" s="342">
        <v>46133</v>
      </c>
      <c r="H301" s="551"/>
      <c r="I301" s="502"/>
      <c r="J301" s="502"/>
      <c r="K301" s="128" t="s">
        <v>1393</v>
      </c>
      <c r="L301" s="502"/>
      <c r="M301" s="502"/>
      <c r="N301" s="502"/>
      <c r="O301" s="502"/>
      <c r="P301" s="502"/>
    </row>
    <row r="302" spans="1:16" x14ac:dyDescent="0.35">
      <c r="A302" s="105">
        <v>17</v>
      </c>
      <c r="B302" s="513" t="s">
        <v>339</v>
      </c>
      <c r="C302" s="228" t="str" cm="1">
        <f t="array" ref="C302">INDEX('Master Sheet '!$BD$482:$BD$509, MATCH(1, ('Master Sheet '!$B$482:$B$509='WIP-FDN'!B302)*1, 0))</f>
        <v>A(00-02)+00</v>
      </c>
      <c r="D302" s="228" t="s">
        <v>1494</v>
      </c>
      <c r="E302" s="228" t="s">
        <v>1496</v>
      </c>
      <c r="F302" s="228"/>
      <c r="G302" s="342">
        <v>46036</v>
      </c>
      <c r="H302" s="342">
        <v>46046</v>
      </c>
      <c r="I302" s="228" t="s">
        <v>53</v>
      </c>
      <c r="J302" s="342">
        <v>46073</v>
      </c>
      <c r="K302" s="128" t="s">
        <v>1175</v>
      </c>
      <c r="L302" s="502"/>
      <c r="M302" s="502"/>
      <c r="N302" s="502"/>
      <c r="O302" s="502"/>
      <c r="P302" s="502"/>
    </row>
    <row r="303" spans="1:16" x14ac:dyDescent="0.35">
      <c r="A303" s="105">
        <v>18</v>
      </c>
      <c r="B303" s="513" t="s">
        <v>340</v>
      </c>
      <c r="C303" s="228" t="str" cm="1">
        <f t="array" ref="C303">INDEX('Master Sheet '!$BD$482:$BD$509, MATCH(1, ('Master Sheet '!$B$482:$B$509='WIP-FDN'!B303)*1, 0))</f>
        <v>A(00-02)+03</v>
      </c>
      <c r="D303" s="228" t="s">
        <v>1494</v>
      </c>
      <c r="E303" s="228" t="s">
        <v>1496</v>
      </c>
      <c r="F303" s="502"/>
      <c r="G303" s="342">
        <v>46014</v>
      </c>
      <c r="H303" s="342">
        <v>46025</v>
      </c>
      <c r="I303" s="228" t="s">
        <v>53</v>
      </c>
      <c r="J303" s="342">
        <v>46081</v>
      </c>
      <c r="K303" s="128" t="s">
        <v>1175</v>
      </c>
      <c r="L303" s="502"/>
      <c r="M303" s="502"/>
      <c r="N303" s="502"/>
      <c r="O303" s="502"/>
      <c r="P303" s="502"/>
    </row>
    <row r="304" spans="1:16" x14ac:dyDescent="0.35">
      <c r="A304" s="105">
        <v>19</v>
      </c>
      <c r="B304" s="513" t="s">
        <v>654</v>
      </c>
      <c r="C304" s="228" t="str" cm="1">
        <f t="array" ref="C304">INDEX('Master Sheet '!$BD$482:$BD$509, MATCH(1, ('Master Sheet '!$B$482:$B$509='WIP-FDN'!B304)*1, 0))</f>
        <v>D(30-45)+06</v>
      </c>
      <c r="D304" s="514"/>
      <c r="E304" s="502"/>
      <c r="F304" s="502"/>
      <c r="G304" s="515"/>
      <c r="H304" s="515"/>
      <c r="I304" s="502"/>
      <c r="J304" s="502"/>
      <c r="K304" s="128"/>
      <c r="L304" s="502"/>
      <c r="M304" s="502"/>
      <c r="N304" s="502"/>
      <c r="O304" s="502"/>
      <c r="P304" s="502"/>
    </row>
    <row r="305" spans="1:16" x14ac:dyDescent="0.35">
      <c r="A305" s="105">
        <v>20</v>
      </c>
      <c r="B305" s="513" t="s">
        <v>854</v>
      </c>
      <c r="C305" s="228" t="str" cm="1">
        <f t="array" ref="C305">INDEX('Master Sheet '!$BD$482:$BD$509, MATCH(1, ('Master Sheet '!$B$482:$B$509='WIP-FDN'!B305)*1, 0))</f>
        <v>D(30-45)+06</v>
      </c>
      <c r="D305" s="514"/>
      <c r="E305" s="502"/>
      <c r="F305" s="502"/>
      <c r="G305" s="515"/>
      <c r="H305" s="515"/>
      <c r="I305" s="502"/>
      <c r="J305" s="502"/>
      <c r="K305" s="128"/>
      <c r="L305" s="502"/>
      <c r="M305" s="502"/>
      <c r="N305" s="502"/>
      <c r="O305" s="502"/>
      <c r="P305" s="502"/>
    </row>
    <row r="306" spans="1:16" x14ac:dyDescent="0.35">
      <c r="A306" s="105">
        <v>21</v>
      </c>
      <c r="B306" s="513" t="s">
        <v>658</v>
      </c>
      <c r="C306" s="228" t="str" cm="1">
        <f t="array" ref="C306">INDEX('Master Sheet '!$BD$482:$BD$509, MATCH(1, ('Master Sheet '!$B$482:$B$509='WIP-FDN'!B306)*1, 0))</f>
        <v>D(45-60)+09</v>
      </c>
      <c r="D306" s="514"/>
      <c r="E306" s="502"/>
      <c r="F306" s="502"/>
      <c r="G306" s="515"/>
      <c r="H306" s="515"/>
      <c r="I306" s="502"/>
      <c r="J306" s="502"/>
      <c r="K306" s="128"/>
      <c r="L306" s="502"/>
      <c r="M306" s="502"/>
      <c r="N306" s="502"/>
      <c r="O306" s="502"/>
      <c r="P306" s="502"/>
    </row>
    <row r="307" spans="1:16" x14ac:dyDescent="0.35">
      <c r="A307" s="105">
        <v>22</v>
      </c>
      <c r="B307" s="513" t="s">
        <v>59</v>
      </c>
      <c r="C307" s="228" t="str" cm="1">
        <f t="array" ref="C307">INDEX('Master Sheet '!$BD$482:$BD$509, MATCH(1, ('Master Sheet '!$B$482:$B$509='WIP-FDN'!B307)*1, 0))</f>
        <v>A(00-02)+09</v>
      </c>
      <c r="D307" s="514"/>
      <c r="E307" s="502"/>
      <c r="F307" s="502"/>
      <c r="G307" s="515"/>
      <c r="H307" s="515"/>
      <c r="I307" s="502"/>
      <c r="J307" s="502"/>
      <c r="K307" s="128"/>
      <c r="L307" s="502"/>
      <c r="M307" s="502"/>
      <c r="N307" s="502"/>
      <c r="O307" s="502"/>
      <c r="P307" s="502"/>
    </row>
    <row r="308" spans="1:16" x14ac:dyDescent="0.35">
      <c r="A308" s="105">
        <v>23</v>
      </c>
      <c r="B308" s="513" t="s">
        <v>1412</v>
      </c>
      <c r="C308" s="228" t="str" cm="1">
        <f t="array" ref="C308">INDEX('Master Sheet '!$BD$482:$BD$509, MATCH(1, ('Master Sheet '!$B$482:$B$509='WIP-FDN'!B308)*1, 0))</f>
        <v>A(00-02)+00</v>
      </c>
      <c r="D308" s="514"/>
      <c r="E308" s="502"/>
      <c r="F308" s="502"/>
      <c r="G308" s="515"/>
      <c r="H308" s="515"/>
      <c r="I308" s="502"/>
      <c r="J308" s="502"/>
      <c r="K308" s="128"/>
      <c r="L308" s="502"/>
      <c r="M308" s="502"/>
      <c r="N308" s="502"/>
      <c r="O308" s="502"/>
      <c r="P308" s="502"/>
    </row>
    <row r="309" spans="1:16" x14ac:dyDescent="0.35">
      <c r="A309" s="105">
        <v>24</v>
      </c>
      <c r="B309" s="513" t="s">
        <v>857</v>
      </c>
      <c r="C309" s="228" t="str" cm="1">
        <f t="array" ref="C309">INDEX('Master Sheet '!$BD$482:$BD$509, MATCH(1, ('Master Sheet '!$B$482:$B$509='WIP-FDN'!B309)*1, 0))</f>
        <v>D(45-60)+09</v>
      </c>
      <c r="D309" s="514"/>
      <c r="E309" s="502"/>
      <c r="F309" s="502"/>
      <c r="G309" s="515"/>
      <c r="H309" s="515"/>
      <c r="I309" s="502"/>
      <c r="J309" s="502"/>
      <c r="K309" s="128"/>
      <c r="L309" s="502"/>
      <c r="M309" s="502"/>
      <c r="N309" s="502"/>
      <c r="O309" s="502"/>
      <c r="P309" s="502"/>
    </row>
    <row r="310" spans="1:16" x14ac:dyDescent="0.35">
      <c r="A310" s="105">
        <v>25</v>
      </c>
      <c r="B310" s="513" t="s">
        <v>859</v>
      </c>
      <c r="C310" s="228" t="str" cm="1">
        <f t="array" ref="C310">INDEX('Master Sheet '!$BD$482:$BD$509, MATCH(1, ('Master Sheet '!$B$482:$B$509='WIP-FDN'!B310)*1, 0))</f>
        <v>D(45-60)+09</v>
      </c>
      <c r="D310" s="514"/>
      <c r="E310" s="502"/>
      <c r="F310" s="502"/>
      <c r="G310" s="515"/>
      <c r="H310" s="515"/>
      <c r="I310" s="502"/>
      <c r="J310" s="502"/>
      <c r="K310" s="128"/>
      <c r="L310" s="502"/>
      <c r="M310" s="502"/>
      <c r="N310" s="502"/>
      <c r="O310" s="502"/>
      <c r="P310" s="502"/>
    </row>
    <row r="311" spans="1:16" x14ac:dyDescent="0.35">
      <c r="A311" s="105">
        <v>26</v>
      </c>
      <c r="B311" s="513" t="s">
        <v>611</v>
      </c>
      <c r="C311" s="228" t="str" cm="1">
        <f t="array" ref="C311">INDEX('Master Sheet '!$BD$482:$BD$509, MATCH(1, ('Master Sheet '!$B$482:$B$509='WIP-FDN'!B311)*1, 0))</f>
        <v>D(45-60)+00</v>
      </c>
      <c r="D311" s="514"/>
      <c r="E311" s="502"/>
      <c r="F311" s="502"/>
      <c r="G311" s="515"/>
      <c r="H311" s="515"/>
      <c r="I311" s="502"/>
      <c r="J311" s="502"/>
      <c r="K311" s="128"/>
      <c r="L311" s="502"/>
      <c r="M311" s="502"/>
      <c r="N311" s="502"/>
      <c r="O311" s="502"/>
      <c r="P311" s="502"/>
    </row>
    <row r="312" spans="1:16" x14ac:dyDescent="0.35">
      <c r="A312" s="105">
        <v>27</v>
      </c>
      <c r="B312" s="513" t="s">
        <v>528</v>
      </c>
      <c r="C312" s="228" t="str" cm="1">
        <f t="array" ref="C312">INDEX('Master Sheet '!$BD$482:$BD$509, MATCH(1, ('Master Sheet '!$B$482:$B$509='WIP-FDN'!B312)*1, 0))</f>
        <v>D(45-60)+00</v>
      </c>
      <c r="D312" s="514"/>
      <c r="E312" s="502"/>
      <c r="F312" s="502"/>
      <c r="G312" s="515"/>
      <c r="H312" s="515"/>
      <c r="I312" s="502"/>
      <c r="J312" s="502"/>
      <c r="K312" s="128"/>
      <c r="L312" s="502"/>
      <c r="M312" s="502"/>
      <c r="N312" s="502"/>
      <c r="O312" s="502"/>
      <c r="P312" s="502"/>
    </row>
    <row r="313" spans="1:16" x14ac:dyDescent="0.35">
      <c r="A313" s="105"/>
      <c r="B313" s="513"/>
      <c r="C313" s="353"/>
      <c r="D313" s="514"/>
      <c r="E313" s="502"/>
      <c r="F313" s="502"/>
      <c r="G313" s="515"/>
      <c r="H313" s="515"/>
      <c r="I313" s="502"/>
      <c r="J313" s="502"/>
      <c r="K313" s="128"/>
      <c r="L313" s="502"/>
      <c r="M313" s="502"/>
      <c r="N313" s="502"/>
      <c r="O313" s="502"/>
      <c r="P313" s="502"/>
    </row>
    <row r="314" spans="1:16" x14ac:dyDescent="0.35">
      <c r="A314" s="105"/>
      <c r="B314" s="513"/>
      <c r="C314" s="353"/>
      <c r="D314" s="514"/>
      <c r="E314" s="502"/>
      <c r="F314" s="502"/>
      <c r="G314" s="515"/>
      <c r="H314" s="515"/>
      <c r="I314" s="502"/>
      <c r="J314" s="502"/>
      <c r="K314" s="128"/>
      <c r="L314" s="502"/>
      <c r="M314" s="502"/>
      <c r="N314" s="502"/>
      <c r="O314" s="502"/>
      <c r="P314" s="502"/>
    </row>
    <row r="315" spans="1:16" x14ac:dyDescent="0.35">
      <c r="A315" s="105"/>
      <c r="B315" s="513"/>
      <c r="C315" s="353"/>
      <c r="D315" s="514"/>
      <c r="E315" s="502"/>
      <c r="F315" s="502"/>
      <c r="G315" s="515"/>
      <c r="H315" s="515"/>
      <c r="I315" s="502"/>
      <c r="J315" s="502"/>
      <c r="K315" s="128"/>
      <c r="L315" s="502"/>
      <c r="M315" s="502"/>
      <c r="N315" s="502"/>
      <c r="O315" s="502"/>
      <c r="P315" s="502"/>
    </row>
    <row r="316" spans="1:16" x14ac:dyDescent="0.35">
      <c r="A316" s="639" t="str">
        <f>'DPR Sum.'!C2</f>
        <v>KEC INTERNATIONAL LIMITED</v>
      </c>
      <c r="B316" s="639"/>
      <c r="C316" s="639"/>
      <c r="D316" s="639"/>
      <c r="E316" s="639"/>
      <c r="F316" s="639"/>
      <c r="G316" s="639"/>
      <c r="H316" s="639"/>
      <c r="I316" s="639"/>
      <c r="J316" s="639"/>
      <c r="K316" s="639"/>
      <c r="L316" s="639"/>
      <c r="M316" s="639"/>
      <c r="N316" s="639"/>
      <c r="O316" s="639"/>
    </row>
    <row r="317" spans="1:16" s="109" customFormat="1" x14ac:dyDescent="0.35">
      <c r="A317" s="635" t="s">
        <v>1116</v>
      </c>
      <c r="B317" s="635"/>
      <c r="C317" s="635"/>
      <c r="D317" s="635"/>
      <c r="E317" s="635"/>
      <c r="F317" s="635"/>
      <c r="G317" s="635"/>
      <c r="H317" s="635"/>
      <c r="I317" s="635"/>
      <c r="J317" s="635"/>
      <c r="K317" s="635"/>
      <c r="L317" s="635"/>
      <c r="M317" s="635"/>
      <c r="N317" s="635"/>
      <c r="O317" s="635"/>
    </row>
    <row r="318" spans="1:16" x14ac:dyDescent="0.35">
      <c r="A318" s="636" t="str">
        <f>'DPR Sum.'!K3</f>
        <v>Loop Out 400kV DC line at Bornagar</v>
      </c>
      <c r="B318" s="636"/>
      <c r="C318" s="636"/>
      <c r="D318" s="636"/>
      <c r="E318" s="636"/>
      <c r="F318" s="636"/>
      <c r="G318" s="636"/>
      <c r="H318" s="636"/>
      <c r="I318" s="636"/>
      <c r="J318" s="636"/>
      <c r="K318" s="636"/>
      <c r="L318" s="636"/>
      <c r="M318" s="636"/>
      <c r="N318" s="636"/>
      <c r="O318" s="636"/>
    </row>
    <row r="319" spans="1:16" x14ac:dyDescent="0.35">
      <c r="A319" s="637" t="s">
        <v>1121</v>
      </c>
      <c r="B319" s="638"/>
      <c r="C319" s="638"/>
      <c r="D319" s="638"/>
      <c r="E319" s="638"/>
      <c r="F319" s="638"/>
      <c r="G319" s="638"/>
      <c r="H319" s="638"/>
      <c r="I319" s="638"/>
      <c r="J319" s="356">
        <f>'DPR Sum.'!C5</f>
        <v>46146</v>
      </c>
      <c r="K319" s="357"/>
      <c r="L319" s="357"/>
      <c r="M319" s="357"/>
      <c r="N319" s="357"/>
      <c r="O319" s="358"/>
    </row>
    <row r="320" spans="1:16" s="100" customFormat="1" x14ac:dyDescent="0.35">
      <c r="A320" s="629" t="s">
        <v>304</v>
      </c>
      <c r="B320" s="630"/>
      <c r="C320" s="630"/>
      <c r="D320" s="630"/>
      <c r="E320" s="630"/>
      <c r="F320" s="630"/>
      <c r="G320" s="630"/>
      <c r="H320" s="630"/>
      <c r="I320" s="630"/>
      <c r="J320" s="630"/>
      <c r="K320" s="631"/>
      <c r="L320" s="632" t="s">
        <v>21</v>
      </c>
      <c r="M320" s="633"/>
      <c r="N320" s="633"/>
      <c r="O320" s="634"/>
    </row>
    <row r="321" spans="1:16" s="104" customFormat="1" ht="43.5" x14ac:dyDescent="0.35">
      <c r="A321" s="101" t="s">
        <v>63</v>
      </c>
      <c r="B321" s="101" t="s">
        <v>305</v>
      </c>
      <c r="C321" s="101" t="s">
        <v>52</v>
      </c>
      <c r="D321" s="101" t="s">
        <v>65</v>
      </c>
      <c r="E321" s="102" t="s">
        <v>307</v>
      </c>
      <c r="F321" s="102" t="s">
        <v>308</v>
      </c>
      <c r="G321" s="531" t="s">
        <v>1502</v>
      </c>
      <c r="H321" s="531" t="s">
        <v>1500</v>
      </c>
      <c r="I321" s="103" t="s">
        <v>1498</v>
      </c>
      <c r="J321" s="532" t="s">
        <v>1503</v>
      </c>
      <c r="K321" s="101" t="s">
        <v>1117</v>
      </c>
      <c r="L321" s="340" t="s">
        <v>133</v>
      </c>
      <c r="M321" s="340" t="s">
        <v>134</v>
      </c>
      <c r="N321" s="340" t="s">
        <v>307</v>
      </c>
      <c r="O321" s="340" t="s">
        <v>1118</v>
      </c>
      <c r="P321" s="340" t="s">
        <v>1367</v>
      </c>
    </row>
    <row r="322" spans="1:16" x14ac:dyDescent="0.35">
      <c r="A322" s="105">
        <v>1</v>
      </c>
      <c r="B322" s="513" t="s">
        <v>819</v>
      </c>
      <c r="C322" s="228" t="str" cm="1">
        <f t="array" ref="C322">INDEX('Master Sheet '!$BD$539:$BD$562, MATCH(1, ('Master Sheet '!$B$539:$B$562='WIP-FDN'!B322)*1, 0))</f>
        <v>D(45-60)+00</v>
      </c>
      <c r="D322" s="228" t="s">
        <v>1494</v>
      </c>
      <c r="E322" s="502"/>
      <c r="F322" s="502"/>
      <c r="G322" s="515"/>
      <c r="H322" s="515"/>
      <c r="I322" s="502"/>
      <c r="J322" s="502"/>
      <c r="K322" s="502"/>
      <c r="L322" s="502"/>
      <c r="M322" s="502"/>
      <c r="N322" s="502"/>
      <c r="O322" s="502"/>
      <c r="P322" s="502"/>
    </row>
    <row r="323" spans="1:16" x14ac:dyDescent="0.35">
      <c r="A323" s="105">
        <v>2</v>
      </c>
      <c r="B323" s="513" t="s">
        <v>824</v>
      </c>
      <c r="C323" s="228" t="str" cm="1">
        <f t="array" ref="C323">INDEX('Master Sheet '!$BD$539:$BD$562, MATCH(1, ('Master Sheet '!$B$539:$B$562='WIP-FDN'!B323)*1, 0))</f>
        <v>B(00-7)+00</v>
      </c>
      <c r="D323" s="228" t="s">
        <v>1494</v>
      </c>
      <c r="E323" s="502"/>
      <c r="F323" s="502"/>
      <c r="G323" s="515"/>
      <c r="H323" s="515"/>
      <c r="I323" s="502"/>
      <c r="J323" s="502"/>
      <c r="K323" s="502"/>
      <c r="L323" s="502"/>
      <c r="M323" s="502"/>
      <c r="N323" s="502"/>
      <c r="O323" s="502"/>
      <c r="P323" s="502"/>
    </row>
    <row r="324" spans="1:16" x14ac:dyDescent="0.35">
      <c r="A324" s="105">
        <v>3</v>
      </c>
      <c r="B324" s="513" t="s">
        <v>795</v>
      </c>
      <c r="C324" s="228" t="str" cm="1">
        <f t="array" ref="C324">INDEX('Master Sheet '!$BD$539:$BD$562, MATCH(1, ('Master Sheet '!$B$539:$B$562='WIP-FDN'!B324)*1, 0))</f>
        <v>A(00-02)+06</v>
      </c>
      <c r="D324" s="514"/>
      <c r="E324" s="502"/>
      <c r="F324" s="502"/>
      <c r="G324" s="515"/>
      <c r="H324" s="515"/>
      <c r="I324" s="502"/>
      <c r="J324" s="502"/>
      <c r="K324" s="502"/>
      <c r="L324" s="502"/>
      <c r="M324" s="502"/>
      <c r="N324" s="502"/>
      <c r="O324" s="502"/>
      <c r="P324" s="502"/>
    </row>
    <row r="325" spans="1:16" x14ac:dyDescent="0.35">
      <c r="A325" s="105">
        <v>4</v>
      </c>
      <c r="B325" s="513" t="s">
        <v>826</v>
      </c>
      <c r="C325" s="228" t="str" cm="1">
        <f t="array" ref="C325">INDEX('Master Sheet '!$BD$539:$BD$562, MATCH(1, ('Master Sheet '!$B$539:$B$562='WIP-FDN'!B325)*1, 0))</f>
        <v>C(15-22)+06</v>
      </c>
      <c r="D325" s="514"/>
      <c r="E325" s="502"/>
      <c r="F325" s="502"/>
      <c r="G325" s="515"/>
      <c r="H325" s="515"/>
      <c r="I325" s="502"/>
      <c r="J325" s="502"/>
      <c r="K325" s="502"/>
      <c r="L325" s="502"/>
      <c r="M325" s="502"/>
      <c r="N325" s="502"/>
      <c r="O325" s="502"/>
      <c r="P325" s="502"/>
    </row>
    <row r="326" spans="1:16" x14ac:dyDescent="0.35">
      <c r="A326" s="105">
        <v>5</v>
      </c>
      <c r="B326" s="513" t="s">
        <v>828</v>
      </c>
      <c r="C326" s="228" t="str" cm="1">
        <f t="array" ref="C326">INDEX('Master Sheet '!$BD$539:$BD$562, MATCH(1, ('Master Sheet '!$B$539:$B$562='WIP-FDN'!B326)*1, 0))</f>
        <v>D(45-60)+09</v>
      </c>
      <c r="D326" s="514"/>
      <c r="E326" s="502"/>
      <c r="F326" s="502"/>
      <c r="G326" s="515"/>
      <c r="H326" s="515"/>
      <c r="I326" s="502"/>
      <c r="J326" s="502"/>
      <c r="K326" s="502"/>
      <c r="L326" s="502"/>
      <c r="M326" s="502"/>
      <c r="N326" s="502"/>
      <c r="O326" s="502"/>
      <c r="P326" s="502"/>
    </row>
    <row r="327" spans="1:16" x14ac:dyDescent="0.35">
      <c r="A327" s="105">
        <v>6</v>
      </c>
      <c r="B327" s="513" t="s">
        <v>829</v>
      </c>
      <c r="C327" s="228" t="str" cm="1">
        <f t="array" ref="C327">INDEX('Master Sheet '!$BD$539:$BD$562, MATCH(1, ('Master Sheet '!$B$539:$B$562='WIP-FDN'!B327)*1, 0))</f>
        <v>A(00-02)+09</v>
      </c>
      <c r="D327" s="228" t="s">
        <v>1494</v>
      </c>
      <c r="E327" s="228" t="s">
        <v>1504</v>
      </c>
      <c r="F327" s="502"/>
      <c r="G327" s="342">
        <v>45975</v>
      </c>
      <c r="H327" s="342">
        <v>46016</v>
      </c>
      <c r="I327" s="228" t="s">
        <v>53</v>
      </c>
      <c r="J327" s="342">
        <v>46052</v>
      </c>
      <c r="K327" s="128" t="s">
        <v>1175</v>
      </c>
      <c r="L327" s="502"/>
      <c r="M327" s="502"/>
      <c r="N327" s="502"/>
      <c r="O327" s="502"/>
      <c r="P327" s="502"/>
    </row>
    <row r="328" spans="1:16" x14ac:dyDescent="0.35">
      <c r="A328" s="105">
        <v>7</v>
      </c>
      <c r="B328" s="513" t="s">
        <v>832</v>
      </c>
      <c r="C328" s="228" t="str" cm="1">
        <f t="array" ref="C328">INDEX('Master Sheet '!$BD$539:$BD$562, MATCH(1, ('Master Sheet '!$B$539:$B$562='WIP-FDN'!B328)*1, 0))</f>
        <v>D(30-45)+06_2RC</v>
      </c>
      <c r="D328" s="228" t="s">
        <v>1494</v>
      </c>
      <c r="E328" s="228" t="s">
        <v>1504</v>
      </c>
      <c r="F328" s="502"/>
      <c r="G328" s="342">
        <v>45987</v>
      </c>
      <c r="H328" s="342">
        <v>46001</v>
      </c>
      <c r="I328" s="228" t="s">
        <v>53</v>
      </c>
      <c r="J328" s="342">
        <v>46080</v>
      </c>
      <c r="K328" s="128" t="s">
        <v>1175</v>
      </c>
      <c r="L328" s="502"/>
      <c r="M328" s="502"/>
      <c r="N328" s="502"/>
      <c r="O328" s="502"/>
      <c r="P328" s="502"/>
    </row>
    <row r="329" spans="1:16" ht="29" x14ac:dyDescent="0.35">
      <c r="A329" s="105">
        <v>8</v>
      </c>
      <c r="B329" s="513" t="s">
        <v>836</v>
      </c>
      <c r="C329" s="228" t="str" cm="1">
        <f t="array" ref="C329">INDEX('Master Sheet '!$BD$539:$BD$562, MATCH(1, ('Master Sheet '!$B$539:$B$562='WIP-FDN'!B329)*1, 0))</f>
        <v>D(30-45)+09</v>
      </c>
      <c r="D329" s="228" t="s">
        <v>1506</v>
      </c>
      <c r="E329" s="228" t="s">
        <v>1563</v>
      </c>
      <c r="F329" s="502"/>
      <c r="G329" s="342">
        <v>46108</v>
      </c>
      <c r="H329" s="515"/>
      <c r="I329" s="502"/>
      <c r="J329" s="515"/>
      <c r="K329" s="552" t="s">
        <v>1567</v>
      </c>
      <c r="L329" s="502"/>
      <c r="M329" s="502"/>
      <c r="N329" s="502"/>
      <c r="O329" s="502"/>
      <c r="P329" s="502"/>
    </row>
    <row r="330" spans="1:16" x14ac:dyDescent="0.35">
      <c r="A330" s="105">
        <v>9</v>
      </c>
      <c r="B330" s="513" t="s">
        <v>839</v>
      </c>
      <c r="C330" s="228" t="str" cm="1">
        <f t="array" ref="C330">INDEX('Master Sheet '!$BD$539:$BD$562, MATCH(1, ('Master Sheet '!$B$539:$B$562='WIP-FDN'!B330)*1, 0))</f>
        <v>D(45-60)+06</v>
      </c>
      <c r="D330" s="228" t="s">
        <v>1506</v>
      </c>
      <c r="E330" s="228" t="s">
        <v>1390</v>
      </c>
      <c r="F330" s="502"/>
      <c r="G330" s="342">
        <v>46110</v>
      </c>
      <c r="H330" s="515"/>
      <c r="I330" s="502"/>
      <c r="J330" s="515"/>
      <c r="K330" s="128" t="s">
        <v>1393</v>
      </c>
      <c r="L330" s="502"/>
      <c r="M330" s="502"/>
      <c r="N330" s="502"/>
      <c r="O330" s="502"/>
      <c r="P330" s="502"/>
    </row>
    <row r="331" spans="1:16" x14ac:dyDescent="0.35">
      <c r="A331" s="105">
        <v>10</v>
      </c>
      <c r="B331" s="513" t="s">
        <v>1431</v>
      </c>
      <c r="C331" s="228" t="str" cm="1">
        <f t="array" ref="C331">INDEX('Master Sheet '!$BD$539:$BD$562, MATCH(1, ('Master Sheet '!$B$539:$B$562='WIP-FDN'!B331)*1, 0))</f>
        <v>A(00-02)+09</v>
      </c>
      <c r="D331" s="228" t="s">
        <v>1494</v>
      </c>
      <c r="E331" s="228" t="s">
        <v>1496</v>
      </c>
      <c r="F331" s="502"/>
      <c r="G331" s="342">
        <v>46110</v>
      </c>
      <c r="H331" s="342">
        <v>46133</v>
      </c>
      <c r="I331" s="502"/>
      <c r="J331" s="515"/>
      <c r="K331" s="552" t="s">
        <v>1564</v>
      </c>
      <c r="L331" s="502"/>
      <c r="M331" s="502"/>
      <c r="N331" s="502"/>
      <c r="O331" s="502"/>
      <c r="P331" s="502"/>
    </row>
    <row r="332" spans="1:16" x14ac:dyDescent="0.35">
      <c r="A332" s="105">
        <v>11</v>
      </c>
      <c r="B332" s="513" t="s">
        <v>1432</v>
      </c>
      <c r="C332" s="228" t="str" cm="1">
        <f t="array" ref="C332">INDEX('Master Sheet '!$BD$539:$BD$562, MATCH(1, ('Master Sheet '!$B$539:$B$562='WIP-FDN'!B332)*1, 0))</f>
        <v>A(00-02)+09</v>
      </c>
      <c r="D332" s="228" t="s">
        <v>1494</v>
      </c>
      <c r="E332" s="228" t="s">
        <v>1505</v>
      </c>
      <c r="F332" s="502"/>
      <c r="G332" s="342">
        <v>46105</v>
      </c>
      <c r="H332" s="342">
        <v>46112</v>
      </c>
      <c r="I332" s="228" t="s">
        <v>53</v>
      </c>
      <c r="J332" s="342">
        <v>46133</v>
      </c>
      <c r="K332" s="128" t="s">
        <v>1175</v>
      </c>
      <c r="L332" s="502"/>
      <c r="M332" s="502"/>
      <c r="N332" s="502"/>
      <c r="O332" s="502"/>
      <c r="P332" s="502"/>
    </row>
    <row r="333" spans="1:16" x14ac:dyDescent="0.35">
      <c r="A333" s="105">
        <v>12</v>
      </c>
      <c r="B333" s="513" t="s">
        <v>842</v>
      </c>
      <c r="C333" s="228" t="str" cm="1">
        <f t="array" ref="C333">INDEX('Master Sheet '!$BD$539:$BD$562, MATCH(1, ('Master Sheet '!$B$539:$B$562='WIP-FDN'!B333)*1, 0))</f>
        <v>D(30-45)+03</v>
      </c>
      <c r="D333" s="228" t="s">
        <v>1494</v>
      </c>
      <c r="E333" s="228" t="s">
        <v>1504</v>
      </c>
      <c r="F333" s="502"/>
      <c r="G333" s="342">
        <v>46020</v>
      </c>
      <c r="H333" s="342">
        <v>46036</v>
      </c>
      <c r="I333" s="228" t="s">
        <v>53</v>
      </c>
      <c r="J333" s="342">
        <v>46080</v>
      </c>
      <c r="K333" s="128" t="s">
        <v>1175</v>
      </c>
      <c r="L333" s="502"/>
      <c r="M333" s="502"/>
      <c r="N333" s="502"/>
      <c r="O333" s="502"/>
      <c r="P333" s="502"/>
    </row>
    <row r="334" spans="1:16" x14ac:dyDescent="0.35">
      <c r="A334" s="105">
        <v>13</v>
      </c>
      <c r="B334" s="513" t="s">
        <v>845</v>
      </c>
      <c r="C334" s="228" t="str" cm="1">
        <f t="array" ref="C334">INDEX('Master Sheet '!$BD$539:$BD$562, MATCH(1, ('Master Sheet '!$B$539:$B$562='WIP-FDN'!B334)*1, 0))</f>
        <v>C(15-22)+03</v>
      </c>
      <c r="D334" s="228" t="s">
        <v>1506</v>
      </c>
      <c r="E334" s="228" t="s">
        <v>1390</v>
      </c>
      <c r="F334" s="502"/>
      <c r="G334" s="342">
        <v>46142</v>
      </c>
      <c r="H334" s="342"/>
      <c r="I334" s="502"/>
      <c r="J334" s="502"/>
      <c r="K334" s="128" t="s">
        <v>1393</v>
      </c>
      <c r="L334" s="502"/>
      <c r="M334" s="502"/>
      <c r="N334" s="502"/>
      <c r="O334" s="502"/>
      <c r="P334" s="502"/>
    </row>
    <row r="335" spans="1:16" x14ac:dyDescent="0.35">
      <c r="A335" s="105">
        <v>14</v>
      </c>
      <c r="B335" s="513" t="s">
        <v>1433</v>
      </c>
      <c r="C335" s="228" t="str" cm="1">
        <f t="array" ref="C335">INDEX('Master Sheet '!$BD$539:$BD$562, MATCH(1, ('Master Sheet '!$B$539:$B$562='WIP-FDN'!B335)*1, 0))</f>
        <v>A(00-02)+06</v>
      </c>
      <c r="D335" s="228" t="s">
        <v>1494</v>
      </c>
      <c r="E335" s="228" t="s">
        <v>1496</v>
      </c>
      <c r="F335" s="502"/>
      <c r="G335" s="342">
        <v>46050</v>
      </c>
      <c r="H335" s="342">
        <v>46064</v>
      </c>
      <c r="I335" s="228" t="s">
        <v>53</v>
      </c>
      <c r="J335" s="342">
        <v>46110</v>
      </c>
      <c r="K335" s="128" t="s">
        <v>1175</v>
      </c>
      <c r="L335" s="502"/>
      <c r="M335" s="502"/>
      <c r="N335" s="502"/>
      <c r="O335" s="502"/>
      <c r="P335" s="502"/>
    </row>
    <row r="336" spans="1:16" x14ac:dyDescent="0.35">
      <c r="A336" s="105">
        <v>15</v>
      </c>
      <c r="B336" s="513" t="s">
        <v>848</v>
      </c>
      <c r="C336" s="228" t="str" cm="1">
        <f t="array" ref="C336">INDEX('Master Sheet '!$BD$539:$BD$562, MATCH(1, ('Master Sheet '!$B$539:$B$562='WIP-FDN'!B336)*1, 0))</f>
        <v>C(15-30)+00</v>
      </c>
      <c r="D336" s="514"/>
      <c r="E336" s="502"/>
      <c r="F336" s="502"/>
      <c r="G336" s="515"/>
      <c r="H336" s="515"/>
      <c r="I336" s="502"/>
      <c r="J336" s="502"/>
      <c r="K336" s="502"/>
      <c r="L336" s="502"/>
      <c r="M336" s="502"/>
      <c r="N336" s="502"/>
      <c r="O336" s="502"/>
      <c r="P336" s="502"/>
    </row>
    <row r="337" spans="1:16" x14ac:dyDescent="0.35">
      <c r="A337" s="105">
        <v>16</v>
      </c>
      <c r="B337" s="513" t="s">
        <v>850</v>
      </c>
      <c r="C337" s="228" t="str" cm="1">
        <f t="array" ref="C337">INDEX('Master Sheet '!$BD$539:$BD$562, MATCH(1, ('Master Sheet '!$B$539:$B$562='WIP-FDN'!B337)*1, 0))</f>
        <v>D(30-45)+00</v>
      </c>
      <c r="D337" s="514"/>
      <c r="E337" s="502"/>
      <c r="F337" s="502"/>
      <c r="G337" s="515"/>
      <c r="H337" s="515"/>
      <c r="I337" s="502"/>
      <c r="J337" s="502"/>
      <c r="K337" s="502"/>
      <c r="L337" s="502"/>
      <c r="M337" s="502"/>
      <c r="N337" s="502"/>
      <c r="O337" s="502"/>
      <c r="P337" s="502"/>
    </row>
    <row r="338" spans="1:16" x14ac:dyDescent="0.35">
      <c r="A338" s="105">
        <v>17</v>
      </c>
      <c r="B338" s="513" t="s">
        <v>654</v>
      </c>
      <c r="C338" s="228" t="str" cm="1">
        <f t="array" ref="C338">INDEX('Master Sheet '!$BD$539:$BD$562, MATCH(1, ('Master Sheet '!$B$539:$B$562='WIP-FDN'!B338)*1, 0))</f>
        <v>D(45-60)+00</v>
      </c>
      <c r="D338" s="514"/>
      <c r="E338" s="502"/>
      <c r="F338" s="502"/>
      <c r="G338" s="515"/>
      <c r="H338" s="515"/>
      <c r="I338" s="502"/>
      <c r="J338" s="502"/>
      <c r="K338" s="502"/>
      <c r="L338" s="502"/>
      <c r="M338" s="502"/>
      <c r="N338" s="502"/>
      <c r="O338" s="502"/>
      <c r="P338" s="502"/>
    </row>
    <row r="339" spans="1:16" x14ac:dyDescent="0.35">
      <c r="A339" s="105">
        <v>18</v>
      </c>
      <c r="B339" s="513" t="s">
        <v>347</v>
      </c>
      <c r="C339" s="228" t="str" cm="1">
        <f t="array" ref="C339">INDEX('Master Sheet '!$BD$539:$BD$562, MATCH(1, ('Master Sheet '!$B$539:$B$562='WIP-FDN'!B339)*1, 0))</f>
        <v>A(00-02)+03</v>
      </c>
      <c r="D339" s="514"/>
      <c r="E339" s="502"/>
      <c r="F339" s="502"/>
      <c r="G339" s="515"/>
      <c r="H339" s="515"/>
      <c r="I339" s="502"/>
      <c r="J339" s="502"/>
      <c r="K339" s="502"/>
      <c r="L339" s="502"/>
      <c r="M339" s="502"/>
      <c r="N339" s="502"/>
      <c r="O339" s="502"/>
      <c r="P339" s="502"/>
    </row>
    <row r="340" spans="1:16" x14ac:dyDescent="0.35">
      <c r="A340" s="105">
        <v>19</v>
      </c>
      <c r="B340" s="513" t="s">
        <v>348</v>
      </c>
      <c r="C340" s="228" t="str" cm="1">
        <f t="array" ref="C340">INDEX('Master Sheet '!$BD$539:$BD$562, MATCH(1, ('Master Sheet '!$B$539:$B$562='WIP-FDN'!B340)*1, 0))</f>
        <v>A(00-02)+09</v>
      </c>
      <c r="D340" s="514"/>
      <c r="E340" s="502"/>
      <c r="F340" s="502"/>
      <c r="G340" s="515"/>
      <c r="H340" s="515"/>
      <c r="I340" s="502"/>
      <c r="J340" s="502"/>
      <c r="K340" s="502"/>
      <c r="L340" s="502"/>
      <c r="M340" s="502"/>
      <c r="N340" s="502"/>
      <c r="O340" s="502"/>
      <c r="P340" s="502"/>
    </row>
    <row r="341" spans="1:16" x14ac:dyDescent="0.35">
      <c r="A341" s="105">
        <v>20</v>
      </c>
      <c r="B341" s="513" t="s">
        <v>349</v>
      </c>
      <c r="C341" s="228" t="str" cm="1">
        <f t="array" ref="C341">INDEX('Master Sheet '!$BD$539:$BD$562, MATCH(1, ('Master Sheet '!$B$539:$B$562='WIP-FDN'!B341)*1, 0))</f>
        <v>A(00-02)+06</v>
      </c>
      <c r="D341" s="514"/>
      <c r="E341" s="502"/>
      <c r="F341" s="502"/>
      <c r="G341" s="515"/>
      <c r="H341" s="515"/>
      <c r="I341" s="502"/>
      <c r="J341" s="502"/>
      <c r="K341" s="502"/>
      <c r="L341" s="502"/>
      <c r="M341" s="502"/>
      <c r="N341" s="502"/>
      <c r="O341" s="502"/>
      <c r="P341" s="502"/>
    </row>
    <row r="342" spans="1:16" x14ac:dyDescent="0.35">
      <c r="A342" s="105">
        <v>21</v>
      </c>
      <c r="B342" s="513" t="s">
        <v>854</v>
      </c>
      <c r="C342" s="228" t="str" cm="1">
        <f t="array" ref="C342">INDEX('Master Sheet '!$BD$539:$BD$562, MATCH(1, ('Master Sheet '!$B$539:$B$562='WIP-FDN'!B342)*1, 0))</f>
        <v>D(45-60)+09</v>
      </c>
      <c r="D342" s="514"/>
      <c r="E342" s="502"/>
      <c r="F342" s="502"/>
      <c r="G342" s="515"/>
      <c r="H342" s="515"/>
      <c r="I342" s="502"/>
      <c r="J342" s="502"/>
      <c r="K342" s="502"/>
      <c r="L342" s="502"/>
      <c r="M342" s="502"/>
      <c r="N342" s="502"/>
      <c r="O342" s="502"/>
      <c r="P342" s="502"/>
    </row>
    <row r="343" spans="1:16" x14ac:dyDescent="0.35">
      <c r="A343" s="105">
        <v>22</v>
      </c>
      <c r="B343" s="513" t="s">
        <v>658</v>
      </c>
      <c r="C343" s="228" t="str" cm="1">
        <f t="array" ref="C343">INDEX('Master Sheet '!$BD$539:$BD$562, MATCH(1, ('Master Sheet '!$B$539:$B$562='WIP-FDN'!B343)*1, 0))</f>
        <v>D(45-60)+09</v>
      </c>
      <c r="D343" s="514"/>
      <c r="E343" s="502"/>
      <c r="F343" s="502"/>
      <c r="G343" s="515"/>
      <c r="H343" s="515"/>
      <c r="I343" s="502"/>
      <c r="J343" s="502"/>
      <c r="K343" s="502"/>
      <c r="L343" s="502"/>
      <c r="M343" s="502"/>
      <c r="N343" s="502"/>
      <c r="O343" s="502"/>
      <c r="P343" s="502"/>
    </row>
    <row r="344" spans="1:16" x14ac:dyDescent="0.35">
      <c r="A344" s="105">
        <v>23</v>
      </c>
      <c r="B344" s="513" t="s">
        <v>857</v>
      </c>
      <c r="C344" s="228" t="str" cm="1">
        <f t="array" ref="C344">INDEX('Master Sheet '!$BD$539:$BD$562, MATCH(1, ('Master Sheet '!$B$539:$B$562='WIP-FDN'!B344)*1, 0))</f>
        <v>D(45-60)+00</v>
      </c>
      <c r="D344" s="514"/>
      <c r="E344" s="502"/>
      <c r="F344" s="502"/>
      <c r="G344" s="515"/>
      <c r="H344" s="515"/>
      <c r="I344" s="502"/>
      <c r="J344" s="502"/>
      <c r="K344" s="502"/>
      <c r="L344" s="502"/>
      <c r="M344" s="502"/>
      <c r="N344" s="502"/>
      <c r="O344" s="502"/>
      <c r="P344" s="502"/>
    </row>
    <row r="345" spans="1:16" x14ac:dyDescent="0.35">
      <c r="A345" s="105"/>
      <c r="B345" s="513"/>
      <c r="C345" s="353"/>
      <c r="D345" s="514"/>
      <c r="E345" s="502"/>
      <c r="F345" s="502"/>
      <c r="G345" s="515"/>
      <c r="H345" s="515"/>
      <c r="I345" s="502"/>
      <c r="J345" s="502"/>
      <c r="K345" s="502"/>
      <c r="L345" s="502"/>
      <c r="M345" s="502"/>
      <c r="N345" s="502"/>
      <c r="O345" s="502"/>
      <c r="P345" s="502"/>
    </row>
    <row r="346" spans="1:16" x14ac:dyDescent="0.35">
      <c r="A346" s="105"/>
      <c r="B346" s="513"/>
      <c r="C346" s="353"/>
      <c r="D346" s="514"/>
      <c r="E346" s="502"/>
      <c r="F346" s="502"/>
      <c r="G346" s="515"/>
      <c r="H346" s="515"/>
      <c r="I346" s="502"/>
      <c r="J346" s="502"/>
      <c r="K346" s="502"/>
      <c r="L346" s="502"/>
      <c r="M346" s="502"/>
      <c r="N346" s="502"/>
      <c r="O346" s="502"/>
      <c r="P346" s="502"/>
    </row>
  </sheetData>
  <autoFilter ref="A7:P275" xr:uid="{00000000-0001-0000-0500-000000000000}"/>
  <mergeCells count="18">
    <mergeCell ref="A316:O316"/>
    <mergeCell ref="A6:K6"/>
    <mergeCell ref="A2:O2"/>
    <mergeCell ref="A3:O3"/>
    <mergeCell ref="A4:O4"/>
    <mergeCell ref="L6:O6"/>
    <mergeCell ref="A5:I5"/>
    <mergeCell ref="A284:K284"/>
    <mergeCell ref="L284:O284"/>
    <mergeCell ref="A280:O280"/>
    <mergeCell ref="A281:O281"/>
    <mergeCell ref="A282:O282"/>
    <mergeCell ref="A283:I283"/>
    <mergeCell ref="A320:K320"/>
    <mergeCell ref="L320:O320"/>
    <mergeCell ref="A317:O317"/>
    <mergeCell ref="A318:O318"/>
    <mergeCell ref="A319:I319"/>
  </mergeCells>
  <conditionalFormatting sqref="C171">
    <cfRule type="duplicateValues" dxfId="17220" priority="59"/>
  </conditionalFormatting>
  <conditionalFormatting sqref="C170 C168">
    <cfRule type="duplicateValues" dxfId="17219" priority="60"/>
  </conditionalFormatting>
  <conditionalFormatting sqref="B7:B275">
    <cfRule type="duplicateValues" dxfId="17218" priority="3"/>
  </conditionalFormatting>
  <conditionalFormatting sqref="B286:B315">
    <cfRule type="duplicateValues" dxfId="17217" priority="2"/>
  </conditionalFormatting>
  <conditionalFormatting sqref="B322:B346">
    <cfRule type="duplicateValues" dxfId="17216" priority="17498"/>
  </conditionalFormatting>
  <pageMargins left="0.7" right="0.7" top="0.75" bottom="0.75" header="0.3" footer="0.3"/>
  <pageSetup paperSize="9" scale="3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pageSetUpPr fitToPage="1"/>
  </sheetPr>
  <dimension ref="A1:AD310"/>
  <sheetViews>
    <sheetView zoomScale="60" zoomScaleNormal="60" workbookViewId="0">
      <selection activeCell="I5" sqref="I5"/>
    </sheetView>
  </sheetViews>
  <sheetFormatPr defaultRowHeight="14.5" x14ac:dyDescent="0.35"/>
  <cols>
    <col min="1" max="1" width="9" bestFit="1" customWidth="1"/>
    <col min="2" max="2" width="13.26953125" style="125" bestFit="1" customWidth="1"/>
    <col min="3" max="3" width="14.81640625" customWidth="1"/>
    <col min="4" max="4" width="17.54296875" bestFit="1" customWidth="1"/>
    <col min="5" max="5" width="31.26953125" bestFit="1" customWidth="1"/>
    <col min="6" max="6" width="12.54296875" customWidth="1"/>
    <col min="7" max="7" width="16.1796875" bestFit="1" customWidth="1"/>
    <col min="8" max="8" width="44.26953125" customWidth="1"/>
    <col min="9" max="9" width="36.7265625" bestFit="1" customWidth="1"/>
    <col min="12" max="12" width="11.453125" bestFit="1" customWidth="1"/>
    <col min="17" max="17" width="36.453125" style="125" customWidth="1"/>
    <col min="18" max="18" width="36.7265625" style="125" customWidth="1"/>
  </cols>
  <sheetData>
    <row r="1" spans="1:22" s="297" customFormat="1" ht="21" x14ac:dyDescent="0.35">
      <c r="A1" s="294"/>
      <c r="B1" s="300"/>
      <c r="C1" s="295"/>
      <c r="D1" s="295"/>
      <c r="E1" s="295"/>
      <c r="F1" s="295"/>
      <c r="G1" s="295"/>
      <c r="H1" s="295"/>
      <c r="I1" s="296">
        <f>'DPR Sum.'!C5</f>
        <v>46146</v>
      </c>
      <c r="Q1" s="328"/>
      <c r="R1" s="328"/>
    </row>
    <row r="2" spans="1:22" s="104" customFormat="1" ht="62.25" customHeight="1" x14ac:dyDescent="0.35">
      <c r="A2" s="298" t="s">
        <v>63</v>
      </c>
      <c r="B2" s="298" t="s">
        <v>305</v>
      </c>
      <c r="C2" s="298" t="s">
        <v>52</v>
      </c>
      <c r="D2" s="299" t="s">
        <v>306</v>
      </c>
      <c r="E2" s="299" t="s">
        <v>307</v>
      </c>
      <c r="F2" s="298" t="s">
        <v>133</v>
      </c>
      <c r="G2" s="298" t="s">
        <v>755</v>
      </c>
      <c r="H2" s="298" t="s">
        <v>756</v>
      </c>
      <c r="I2" s="298" t="s">
        <v>757</v>
      </c>
      <c r="Q2" s="321" t="s">
        <v>797</v>
      </c>
      <c r="R2" s="321" t="s">
        <v>798</v>
      </c>
    </row>
    <row r="3" spans="1:22" s="104" customFormat="1" ht="43.5" customHeight="1" x14ac:dyDescent="0.35">
      <c r="A3" s="105">
        <v>1</v>
      </c>
      <c r="B3" s="301" t="s">
        <v>364</v>
      </c>
      <c r="C3" s="6" t="str">
        <f>IFERROR(INDEX('WIP-FDN'!C:C, MATCH(B3, 'WIP-FDN'!B:B,0)),"")</f>
        <v/>
      </c>
      <c r="D3" s="6" t="str">
        <f>IFERROR(INDEX('WIP-FDN'!D:D, MATCH(B3, 'WIP-FDN'!B:B,0)),"")</f>
        <v/>
      </c>
      <c r="E3" s="206" t="str">
        <f>IFERROR(INDEX('WIP-FDN'!E:E, MATCH(B3, 'WIP-FDN'!B:B,0)),"")</f>
        <v/>
      </c>
      <c r="F3" s="127" t="str">
        <f>IFERROR(INDEX('WIP-FDN'!G:G, MATCH(B3, 'WIP-FDN'!B:B,0)),"")</f>
        <v/>
      </c>
      <c r="G3" s="127">
        <f t="shared" ref="G3:G7" si="0">IF(OR(ISNUMBER(SEARCH("4th", H3)), ISNUMBER(SEARCH("All legs", H3))), $I$1+2,
 IF(ISNUMBER(SEARCH("3rd", H3)), $I$1+6,
 IF(ISNUMBER(SEARCH("2nd", H3)), $I$1+4,
 IF(ISNUMBER(SEARCH("1st", H3)), $I$1+5,
 $I$1))))</f>
        <v>46146</v>
      </c>
      <c r="H3" s="128" t="str">
        <f>IFERROR(INDEX('WIP-FDN'!K:K, MATCH(B3, 'WIP-FDN'!B:B,0)),"")</f>
        <v/>
      </c>
      <c r="I3" s="322" t="str">
        <f t="shared" ref="I3:I7" si="1">IFERROR(INDEX(R:R, MATCH(E3, Q:Q,0)),"")</f>
        <v/>
      </c>
      <c r="L3" s="203"/>
      <c r="Q3" s="335" t="s">
        <v>640</v>
      </c>
      <c r="R3" s="201" t="s">
        <v>809</v>
      </c>
    </row>
    <row r="4" spans="1:22" s="104" customFormat="1" ht="43.5" customHeight="1" x14ac:dyDescent="0.35">
      <c r="A4" s="105">
        <v>2</v>
      </c>
      <c r="B4" s="302" t="s">
        <v>337</v>
      </c>
      <c r="C4" s="6" t="str">
        <f>IFERROR(INDEX('WIP-FDN'!C:C, MATCH(B4, 'WIP-FDN'!B:B,0)),"")</f>
        <v/>
      </c>
      <c r="D4" s="6" t="str">
        <f>IFERROR(INDEX('WIP-FDN'!D:D, MATCH(B4, 'WIP-FDN'!B:B,0)),"")</f>
        <v/>
      </c>
      <c r="E4" s="206" t="str">
        <f>IFERROR(INDEX('WIP-FDN'!E:E, MATCH(B4, 'WIP-FDN'!B:B,0)),"")</f>
        <v/>
      </c>
      <c r="F4" s="127" t="str">
        <f>IFERROR(INDEX('WIP-FDN'!G:G, MATCH(B4, 'WIP-FDN'!B:B,0)),"")</f>
        <v/>
      </c>
      <c r="G4" s="127">
        <f t="shared" si="0"/>
        <v>46146</v>
      </c>
      <c r="H4" s="128" t="str">
        <f>IFERROR(INDEX('WIP-FDN'!K:K, MATCH(B4, 'WIP-FDN'!B:B,0)),"")</f>
        <v/>
      </c>
      <c r="I4" s="322" t="str">
        <f t="shared" si="1"/>
        <v/>
      </c>
      <c r="L4" s="203"/>
      <c r="Q4" s="336" t="s">
        <v>750</v>
      </c>
      <c r="R4" s="201" t="s">
        <v>811</v>
      </c>
    </row>
    <row r="5" spans="1:22" s="104" customFormat="1" ht="43.5" customHeight="1" x14ac:dyDescent="0.35">
      <c r="A5" s="105">
        <v>3</v>
      </c>
      <c r="B5" s="303" t="s">
        <v>60</v>
      </c>
      <c r="C5" s="6" t="str">
        <f>IFERROR(INDEX('WIP-FDN'!C:C, MATCH(B5, 'WIP-FDN'!B:B,0)),"")</f>
        <v/>
      </c>
      <c r="D5" s="6" t="str">
        <f>IFERROR(INDEX('WIP-FDN'!D:D, MATCH(B5, 'WIP-FDN'!B:B,0)),"")</f>
        <v/>
      </c>
      <c r="E5" s="206" t="str">
        <f>IFERROR(INDEX('WIP-FDN'!E:E, MATCH(B5, 'WIP-FDN'!B:B,0)),"")</f>
        <v/>
      </c>
      <c r="F5" s="127" t="str">
        <f>IFERROR(INDEX('WIP-FDN'!G:G, MATCH(B5, 'WIP-FDN'!B:B,0)),"")</f>
        <v/>
      </c>
      <c r="G5" s="127">
        <f t="shared" si="0"/>
        <v>46146</v>
      </c>
      <c r="H5" s="128" t="str">
        <f>IFERROR(INDEX('WIP-FDN'!K:K, MATCH(B5, 'WIP-FDN'!B:B,0)),"")</f>
        <v/>
      </c>
      <c r="I5" s="322" t="str">
        <f t="shared" si="1"/>
        <v/>
      </c>
      <c r="L5" s="203"/>
      <c r="Q5" s="336" t="s">
        <v>680</v>
      </c>
      <c r="R5" s="201" t="s">
        <v>812</v>
      </c>
    </row>
    <row r="6" spans="1:22" s="104" customFormat="1" ht="43.5" customHeight="1" x14ac:dyDescent="0.35">
      <c r="A6" s="105">
        <v>4</v>
      </c>
      <c r="B6" s="303" t="s">
        <v>366</v>
      </c>
      <c r="C6" s="6" t="str">
        <f>IFERROR(INDEX('WIP-FDN'!C:C, MATCH(B6, 'WIP-FDN'!B:B,0)),"")</f>
        <v/>
      </c>
      <c r="D6" s="6" t="str">
        <f>IFERROR(INDEX('WIP-FDN'!D:D, MATCH(B6, 'WIP-FDN'!B:B,0)),"")</f>
        <v/>
      </c>
      <c r="E6" s="206" t="str">
        <f>IFERROR(INDEX('WIP-FDN'!E:E, MATCH(B6, 'WIP-FDN'!B:B,0)),"")</f>
        <v/>
      </c>
      <c r="F6" s="127" t="str">
        <f>IFERROR(INDEX('WIP-FDN'!G:G, MATCH(B6, 'WIP-FDN'!B:B,0)),"")</f>
        <v/>
      </c>
      <c r="G6" s="127">
        <f t="shared" si="0"/>
        <v>46146</v>
      </c>
      <c r="H6" s="128" t="str">
        <f>IFERROR(INDEX('WIP-FDN'!K:K, MATCH(B6, 'WIP-FDN'!B:B,0)),"")</f>
        <v/>
      </c>
      <c r="I6" s="322" t="str">
        <f t="shared" si="1"/>
        <v/>
      </c>
      <c r="L6" s="203"/>
      <c r="Q6" s="336" t="s">
        <v>564</v>
      </c>
      <c r="R6" s="322" t="s">
        <v>813</v>
      </c>
    </row>
    <row r="7" spans="1:22" s="104" customFormat="1" ht="51" customHeight="1" x14ac:dyDescent="0.35">
      <c r="A7" s="105">
        <v>5</v>
      </c>
      <c r="B7" s="303" t="s">
        <v>50</v>
      </c>
      <c r="C7" s="333" t="str">
        <f>IFERROR(INDEX('WIP-FDN'!C:C, MATCH(B7, 'WIP-FDN'!B:B,0)),"")</f>
        <v/>
      </c>
      <c r="D7" s="6" t="str">
        <f>IFERROR(INDEX('WIP-FDN'!D:D, MATCH(B7, 'WIP-FDN'!B:B,0)),"")</f>
        <v/>
      </c>
      <c r="E7" s="206" t="str">
        <f>IFERROR(INDEX('WIP-FDN'!E:E, MATCH(B7, 'WIP-FDN'!B:B,0)),"")</f>
        <v/>
      </c>
      <c r="F7" s="127" t="str">
        <f>IFERROR(INDEX('WIP-FDN'!G:G, MATCH(B7, 'WIP-FDN'!B:B,0)),"")</f>
        <v/>
      </c>
      <c r="G7" s="127">
        <f t="shared" si="0"/>
        <v>46146</v>
      </c>
      <c r="H7" s="128" t="str">
        <f>IFERROR(INDEX('WIP-FDN'!K:K, MATCH(B7, 'WIP-FDN'!B:B,0)),"")</f>
        <v/>
      </c>
      <c r="I7" s="322" t="str">
        <f t="shared" si="1"/>
        <v/>
      </c>
      <c r="L7" s="203"/>
      <c r="Q7" s="279" t="s">
        <v>598</v>
      </c>
      <c r="R7" s="2" t="s">
        <v>806</v>
      </c>
    </row>
    <row r="8" spans="1:22" s="104" customFormat="1" ht="51" customHeight="1" x14ac:dyDescent="0.35">
      <c r="A8" s="105">
        <v>6</v>
      </c>
      <c r="B8" s="303" t="s">
        <v>714</v>
      </c>
      <c r="C8" s="6" t="str">
        <f>IFERROR(INDEX('WIP-FDN'!C:C, MATCH(B8, 'WIP-FDN'!B:B,0)),"")</f>
        <v/>
      </c>
      <c r="D8" s="6" t="str">
        <f>IFERROR(INDEX('WIP-FDN'!D:D, MATCH(B8, 'WIP-FDN'!B:B,0)),"")</f>
        <v/>
      </c>
      <c r="E8" s="206" t="str">
        <f>IFERROR(INDEX('WIP-FDN'!E:E, MATCH(B8, 'WIP-FDN'!B:B,0)),"")</f>
        <v/>
      </c>
      <c r="F8" s="127" t="str">
        <f>IFERROR(INDEX('WIP-FDN'!G:G, MATCH(B8, 'WIP-FDN'!B:B,0)),"")</f>
        <v/>
      </c>
      <c r="G8" s="127">
        <f t="shared" ref="G8:G9" si="2">IF(OR(ISNUMBER(SEARCH("4th", H8)), ISNUMBER(SEARCH("All legs", H8))), $I$1+2,
 IF(ISNUMBER(SEARCH("3rd", H8)), $I$1+6,
 IF(ISNUMBER(SEARCH("2nd", H8)), $I$1+4,
 IF(ISNUMBER(SEARCH("1st", H8)), $I$1+5,
 $I$1))))</f>
        <v>46146</v>
      </c>
      <c r="H8" s="128" t="str">
        <f>IFERROR(INDEX('WIP-FDN'!K:K, MATCH(B8, 'WIP-FDN'!B:B,0)),"")</f>
        <v/>
      </c>
      <c r="I8" s="322" t="str">
        <f t="shared" ref="I8:I9" si="3">IFERROR(INDEX(R:R, MATCH(E8, Q:Q,0)),"")</f>
        <v/>
      </c>
      <c r="L8" s="203"/>
      <c r="Q8" s="337" t="s">
        <v>711</v>
      </c>
      <c r="R8" s="2" t="s">
        <v>807</v>
      </c>
    </row>
    <row r="9" spans="1:22" ht="51" customHeight="1" x14ac:dyDescent="0.35">
      <c r="A9" s="105">
        <v>7</v>
      </c>
      <c r="B9" s="303" t="s">
        <v>563</v>
      </c>
      <c r="C9" s="6" t="str">
        <f>IFERROR(INDEX('WIP-FDN'!C:C, MATCH(B9, 'WIP-FDN'!B:B,0)),"")</f>
        <v/>
      </c>
      <c r="D9" s="6" t="str">
        <f>IFERROR(INDEX('WIP-FDN'!D:D, MATCH(B9, 'WIP-FDN'!B:B,0)),"")</f>
        <v/>
      </c>
      <c r="E9" s="206" t="str">
        <f>IFERROR(INDEX('WIP-FDN'!E:E, MATCH(B9, 'WIP-FDN'!B:B,0)),"")</f>
        <v/>
      </c>
      <c r="F9" s="127" t="str">
        <f>IFERROR(INDEX('WIP-FDN'!G:G, MATCH(B9, 'WIP-FDN'!B:B,0)),"")</f>
        <v/>
      </c>
      <c r="G9" s="127">
        <f t="shared" si="2"/>
        <v>46146</v>
      </c>
      <c r="H9" s="128" t="str">
        <f>IFERROR(INDEX('WIP-FDN'!K:K, MATCH(B9, 'WIP-FDN'!B:B,0)),"")</f>
        <v/>
      </c>
      <c r="I9" s="322" t="str">
        <f t="shared" si="3"/>
        <v/>
      </c>
      <c r="Q9" s="335" t="s">
        <v>599</v>
      </c>
      <c r="R9" s="2" t="s">
        <v>808</v>
      </c>
    </row>
    <row r="10" spans="1:22" ht="51" customHeight="1" x14ac:dyDescent="0.35">
      <c r="A10" s="105">
        <v>8</v>
      </c>
      <c r="B10" s="303" t="s">
        <v>482</v>
      </c>
      <c r="C10" s="6" t="str">
        <f>IFERROR(INDEX('WIP-FDN'!C:C, MATCH(B10, 'WIP-FDN'!B:B,0)),"")</f>
        <v/>
      </c>
      <c r="D10" s="6" t="str">
        <f>IFERROR(INDEX('WIP-FDN'!D:D, MATCH(B10, 'WIP-FDN'!B:B,0)),"")</f>
        <v/>
      </c>
      <c r="E10" s="206" t="str">
        <f>IFERROR(INDEX('WIP-FDN'!E:E, MATCH(B10, 'WIP-FDN'!B:B,0)),"")</f>
        <v/>
      </c>
      <c r="F10" s="127" t="str">
        <f>IFERROR(INDEX('WIP-FDN'!G:G, MATCH(B10, 'WIP-FDN'!B:B,0)),"")</f>
        <v/>
      </c>
      <c r="G10" s="127">
        <f t="shared" ref="G10:G12" si="4">IF(OR(ISNUMBER(SEARCH("4th", H10)), ISNUMBER(SEARCH("All legs", H10))), $I$1+2,
 IF(ISNUMBER(SEARCH("3rd", H10)), $I$1+6,
 IF(ISNUMBER(SEARCH("2nd", H10)), $I$1+4,
 IF(ISNUMBER(SEARCH("1st", H10)), $I$1+5,
 $I$1))))</f>
        <v>46146</v>
      </c>
      <c r="H10" s="128" t="str">
        <f>IFERROR(INDEX('WIP-FDN'!K:K, MATCH(B10, 'WIP-FDN'!B:B,0)),"")</f>
        <v/>
      </c>
      <c r="I10" s="322" t="str">
        <f t="shared" ref="I10:I12" si="5">IFERROR(INDEX(R:R, MATCH(E10, Q:Q,0)),"")</f>
        <v/>
      </c>
      <c r="Q10" s="279" t="s">
        <v>793</v>
      </c>
      <c r="R10" s="126" t="s">
        <v>805</v>
      </c>
    </row>
    <row r="11" spans="1:22" ht="64.5" customHeight="1" x14ac:dyDescent="0.35">
      <c r="A11" s="105">
        <v>9</v>
      </c>
      <c r="B11" s="303" t="s">
        <v>550</v>
      </c>
      <c r="C11" s="6" t="str">
        <f>IFERROR(INDEX('WIP-FDN'!C:C, MATCH(B11, 'WIP-FDN'!B:B,0)),"")</f>
        <v/>
      </c>
      <c r="D11" s="6" t="str">
        <f>IFERROR(INDEX('WIP-FDN'!D:D, MATCH(B11, 'WIP-FDN'!B:B,0)),"")</f>
        <v/>
      </c>
      <c r="E11" s="206" t="str">
        <f>IFERROR(INDEX('WIP-FDN'!E:E, MATCH(B11, 'WIP-FDN'!B:B,0)),"")</f>
        <v/>
      </c>
      <c r="F11" s="127" t="str">
        <f>IFERROR(INDEX('WIP-FDN'!G:G, MATCH(B11, 'WIP-FDN'!B:B,0)),"")</f>
        <v/>
      </c>
      <c r="G11" s="127">
        <f t="shared" si="4"/>
        <v>46146</v>
      </c>
      <c r="H11" s="128" t="str">
        <f>IFERROR(INDEX('WIP-FDN'!K:K, MATCH(B11, 'WIP-FDN'!B:B,0)),"")</f>
        <v/>
      </c>
      <c r="I11" s="322" t="str">
        <f t="shared" si="5"/>
        <v/>
      </c>
      <c r="Q11" s="335" t="s">
        <v>612</v>
      </c>
      <c r="R11" s="126" t="s">
        <v>810</v>
      </c>
    </row>
    <row r="12" spans="1:22" ht="64.5" customHeight="1" x14ac:dyDescent="0.35">
      <c r="A12" s="105">
        <v>10</v>
      </c>
      <c r="B12" s="303" t="s">
        <v>160</v>
      </c>
      <c r="C12" s="6" t="str">
        <f>IFERROR(INDEX('WIP-FDN'!C:C, MATCH(B12, 'WIP-FDN'!B:B,0)),"")</f>
        <v/>
      </c>
      <c r="D12" s="6" t="str">
        <f>IFERROR(INDEX('WIP-FDN'!D:D, MATCH(B12, 'WIP-FDN'!B:B,0)),"")</f>
        <v/>
      </c>
      <c r="E12" s="206" t="str">
        <f>IFERROR(INDEX('WIP-FDN'!E:E, MATCH(B12, 'WIP-FDN'!B:B,0)),"")</f>
        <v/>
      </c>
      <c r="F12" s="127" t="str">
        <f>IFERROR(INDEX('WIP-FDN'!G:G, MATCH(B12, 'WIP-FDN'!B:B,0)),"")</f>
        <v/>
      </c>
      <c r="G12" s="127">
        <f t="shared" si="4"/>
        <v>46146</v>
      </c>
      <c r="H12" s="128" t="str">
        <f>IFERROR(INDEX('WIP-FDN'!K:K, MATCH(B12, 'WIP-FDN'!B:B,0)),"")</f>
        <v/>
      </c>
      <c r="I12" s="322" t="str">
        <f t="shared" si="5"/>
        <v/>
      </c>
      <c r="Q12" s="280" t="s">
        <v>659</v>
      </c>
      <c r="R12" s="329" t="s">
        <v>799</v>
      </c>
    </row>
    <row r="13" spans="1:22" ht="64.5" customHeight="1" x14ac:dyDescent="0.35">
      <c r="A13" s="105">
        <v>11</v>
      </c>
      <c r="B13" s="303" t="s">
        <v>560</v>
      </c>
      <c r="C13" s="6" t="str">
        <f>IFERROR(INDEX('WIP-FDN'!C:C, MATCH(B13, 'WIP-FDN'!B:B,0)),"")</f>
        <v/>
      </c>
      <c r="D13" s="6" t="str">
        <f>IFERROR(INDEX('WIP-FDN'!D:D, MATCH(B13, 'WIP-FDN'!B:B,0)),"")</f>
        <v/>
      </c>
      <c r="E13" s="206" t="str">
        <f>IFERROR(INDEX('WIP-FDN'!E:E, MATCH(B13, 'WIP-FDN'!B:B,0)),"")</f>
        <v/>
      </c>
      <c r="F13" s="127" t="str">
        <f>IFERROR(INDEX('WIP-FDN'!G:G, MATCH(B13, 'WIP-FDN'!B:B,0)),"")</f>
        <v/>
      </c>
      <c r="G13" s="127">
        <f t="shared" ref="G13:G15" si="6">IF(OR(ISNUMBER(SEARCH("4th", H13)), ISNUMBER(SEARCH("All legs", H13))), $I$1+2,
 IF(ISNUMBER(SEARCH("3rd", H13)), $I$1+6,
 IF(ISNUMBER(SEARCH("2nd", H13)), $I$1+4,
 IF(ISNUMBER(SEARCH("1st", H13)), $I$1+5,
 $I$1))))</f>
        <v>46146</v>
      </c>
      <c r="H13" s="128" t="str">
        <f>IFERROR(INDEX('WIP-FDN'!K:K, MATCH(B13, 'WIP-FDN'!B:B,0)),"")</f>
        <v/>
      </c>
      <c r="I13" s="322" t="str">
        <f t="shared" ref="I13:I15" si="7">IFERROR(INDEX(R:R, MATCH(E13, Q:Q,0)),"")</f>
        <v/>
      </c>
      <c r="Q13" s="224" t="s">
        <v>565</v>
      </c>
      <c r="R13" s="224" t="s">
        <v>377</v>
      </c>
    </row>
    <row r="14" spans="1:22" ht="64.5" customHeight="1" x14ac:dyDescent="0.35">
      <c r="A14" s="105">
        <v>12</v>
      </c>
      <c r="B14" s="303" t="s">
        <v>314</v>
      </c>
      <c r="C14" s="6" t="str">
        <f>IFERROR(INDEX('WIP-FDN'!C:C, MATCH(B14, 'WIP-FDN'!B:B,0)),"")</f>
        <v/>
      </c>
      <c r="D14" s="6" t="str">
        <f>IFERROR(INDEX('WIP-FDN'!D:D, MATCH(B14, 'WIP-FDN'!B:B,0)),"")</f>
        <v/>
      </c>
      <c r="E14" s="206" t="str">
        <f>IFERROR(INDEX('WIP-FDN'!E:E, MATCH(B14, 'WIP-FDN'!B:B,0)),"")</f>
        <v/>
      </c>
      <c r="F14" s="127" t="str">
        <f>IFERROR(INDEX('WIP-FDN'!G:G, MATCH(B14, 'WIP-FDN'!B:B,0)),"")</f>
        <v/>
      </c>
      <c r="G14" s="127">
        <f t="shared" si="6"/>
        <v>46146</v>
      </c>
      <c r="H14" s="128" t="str">
        <f>IFERROR(INDEX('WIP-FDN'!K:K, MATCH(B14, 'WIP-FDN'!B:B,0)),"")</f>
        <v/>
      </c>
      <c r="I14" s="322" t="str">
        <f t="shared" si="7"/>
        <v/>
      </c>
      <c r="S14" s="326"/>
      <c r="T14" s="326"/>
    </row>
    <row r="15" spans="1:22" ht="64.5" customHeight="1" x14ac:dyDescent="0.35">
      <c r="A15" s="105">
        <v>13</v>
      </c>
      <c r="B15" s="303" t="s">
        <v>121</v>
      </c>
      <c r="C15" s="6" t="str">
        <f>IFERROR(INDEX('WIP-FDN'!C:C, MATCH(B15, 'WIP-FDN'!B:B,0)),"")</f>
        <v/>
      </c>
      <c r="D15" s="6" t="str">
        <f>IFERROR(INDEX('WIP-FDN'!D:D, MATCH(B15, 'WIP-FDN'!B:B,0)),"")</f>
        <v/>
      </c>
      <c r="E15" s="206" t="str">
        <f>IFERROR(INDEX('WIP-FDN'!E:E, MATCH(B15, 'WIP-FDN'!B:B,0)),"")</f>
        <v/>
      </c>
      <c r="F15" s="127" t="str">
        <f>IFERROR(INDEX('WIP-FDN'!G:G, MATCH(B15, 'WIP-FDN'!B:B,0)),"")</f>
        <v/>
      </c>
      <c r="G15" s="127">
        <f t="shared" si="6"/>
        <v>46146</v>
      </c>
      <c r="H15" s="128" t="str">
        <f>IFERROR(INDEX('WIP-FDN'!K:K, MATCH(B15, 'WIP-FDN'!B:B,0)),"")</f>
        <v/>
      </c>
      <c r="I15" s="322" t="str">
        <f t="shared" si="7"/>
        <v/>
      </c>
      <c r="S15" s="327"/>
      <c r="T15" s="327"/>
      <c r="U15" s="327"/>
      <c r="V15" s="327"/>
    </row>
    <row r="16" spans="1:22" ht="64.5" customHeight="1" x14ac:dyDescent="0.35">
      <c r="A16" s="338"/>
      <c r="B16" s="339"/>
    </row>
    <row r="17" spans="1:2" ht="64.5" customHeight="1" x14ac:dyDescent="0.35">
      <c r="A17" s="105"/>
      <c r="B17" s="339"/>
    </row>
    <row r="18" spans="1:2" ht="64.5" customHeight="1" x14ac:dyDescent="0.35">
      <c r="A18" s="105"/>
    </row>
    <row r="19" spans="1:2" ht="64.5" customHeight="1" x14ac:dyDescent="0.35">
      <c r="A19" s="105"/>
    </row>
    <row r="20" spans="1:2" ht="64.5" customHeight="1" x14ac:dyDescent="0.35">
      <c r="A20" s="105"/>
    </row>
    <row r="21" spans="1:2" ht="64.5" customHeight="1" x14ac:dyDescent="0.35">
      <c r="A21" s="105"/>
    </row>
    <row r="310" spans="30:30" x14ac:dyDescent="0.35">
      <c r="AD310">
        <v>6.78</v>
      </c>
    </row>
  </sheetData>
  <autoFilter ref="Q2:R2" xr:uid="{00000000-0009-0000-0000-000007000000}"/>
  <conditionalFormatting sqref="Q12:Q1048576 Q1:Q10">
    <cfRule type="duplicateValues" dxfId="17215" priority="9"/>
  </conditionalFormatting>
  <conditionalFormatting sqref="R12 S14:T14">
    <cfRule type="duplicateValues" dxfId="17214" priority="8"/>
  </conditionalFormatting>
  <conditionalFormatting sqref="Q1:Q1048576">
    <cfRule type="duplicateValues" dxfId="17213" priority="2"/>
  </conditionalFormatting>
  <conditionalFormatting sqref="Q11">
    <cfRule type="duplicateValues" dxfId="17212" priority="1"/>
  </conditionalFormatting>
  <conditionalFormatting sqref="S15:V15">
    <cfRule type="duplicateValues" dxfId="17211" priority="17081"/>
  </conditionalFormatting>
  <conditionalFormatting sqref="B3">
    <cfRule type="duplicateValues" dxfId="17210" priority="17084"/>
  </conditionalFormatting>
  <printOptions horizontalCentered="1"/>
  <pageMargins left="0.2" right="0.2" top="0.75" bottom="0.75" header="0" footer="0"/>
  <pageSetup paperSize="9" scale="75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angmovement">
                <anchor moveWithCells="1" sizeWithCells="1">
                  <from>
                    <xdr:col>8</xdr:col>
                    <xdr:colOff>50800</xdr:colOff>
                    <xdr:row>1</xdr:row>
                    <xdr:rowOff>69850</xdr:rowOff>
                  </from>
                  <to>
                    <xdr:col>8</xdr:col>
                    <xdr:colOff>2508250</xdr:colOff>
                    <xdr:row>1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C2:E15"/>
  <sheetViews>
    <sheetView zoomScale="90" zoomScaleNormal="90" workbookViewId="0">
      <selection activeCell="D11" sqref="D11"/>
    </sheetView>
  </sheetViews>
  <sheetFormatPr defaultColWidth="9.1796875" defaultRowHeight="14.5" x14ac:dyDescent="0.35"/>
  <cols>
    <col min="1" max="3" width="9.1796875" style="285"/>
    <col min="4" max="4" width="79.453125" style="285" customWidth="1"/>
    <col min="5" max="5" width="12.81640625" style="285" customWidth="1"/>
    <col min="6" max="16384" width="9.1796875" style="285"/>
  </cols>
  <sheetData>
    <row r="2" spans="3:5" x14ac:dyDescent="0.35">
      <c r="C2" s="640" t="s">
        <v>175</v>
      </c>
      <c r="D2" s="640"/>
      <c r="E2" s="640"/>
    </row>
    <row r="3" spans="3:5" x14ac:dyDescent="0.35">
      <c r="C3" s="320" t="s">
        <v>174</v>
      </c>
      <c r="D3" s="320" t="s">
        <v>5</v>
      </c>
      <c r="E3" s="320" t="s">
        <v>13</v>
      </c>
    </row>
    <row r="4" spans="3:5" s="202" customFormat="1" x14ac:dyDescent="0.35">
      <c r="C4" s="126"/>
      <c r="D4" s="286"/>
      <c r="E4" s="126"/>
    </row>
    <row r="5" spans="3:5" x14ac:dyDescent="0.35">
      <c r="C5" s="126"/>
      <c r="D5" s="223"/>
      <c r="E5" s="126"/>
    </row>
    <row r="6" spans="3:5" x14ac:dyDescent="0.35">
      <c r="C6" s="126"/>
      <c r="D6" s="223"/>
      <c r="E6" s="126"/>
    </row>
    <row r="7" spans="3:5" x14ac:dyDescent="0.35">
      <c r="C7" s="126"/>
      <c r="D7" s="287"/>
      <c r="E7" s="126"/>
    </row>
    <row r="8" spans="3:5" x14ac:dyDescent="0.35">
      <c r="C8" s="126"/>
      <c r="D8" s="288"/>
      <c r="E8" s="126"/>
    </row>
    <row r="9" spans="3:5" x14ac:dyDescent="0.35">
      <c r="C9" s="126"/>
      <c r="D9" s="288"/>
      <c r="E9" s="126"/>
    </row>
    <row r="10" spans="3:5" s="202" customFormat="1" x14ac:dyDescent="0.35">
      <c r="C10" s="126"/>
      <c r="D10" s="288"/>
      <c r="E10" s="126"/>
    </row>
    <row r="11" spans="3:5" s="202" customFormat="1" x14ac:dyDescent="0.35">
      <c r="C11" s="126"/>
      <c r="D11" s="288"/>
      <c r="E11" s="126"/>
    </row>
    <row r="12" spans="3:5" s="202" customFormat="1" x14ac:dyDescent="0.35">
      <c r="C12" s="126"/>
      <c r="D12" s="288"/>
      <c r="E12" s="126"/>
    </row>
    <row r="13" spans="3:5" x14ac:dyDescent="0.35">
      <c r="C13" s="126"/>
      <c r="D13" s="223"/>
      <c r="E13" s="126"/>
    </row>
    <row r="14" spans="3:5" x14ac:dyDescent="0.35">
      <c r="C14" s="126"/>
      <c r="D14" s="223"/>
      <c r="E14" s="126"/>
    </row>
    <row r="15" spans="3:5" x14ac:dyDescent="0.35">
      <c r="C15" s="126"/>
      <c r="D15" s="223"/>
      <c r="E15" s="126"/>
    </row>
  </sheetData>
  <mergeCells count="1">
    <mergeCell ref="C2:E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2:N347"/>
  <sheetViews>
    <sheetView topLeftCell="A9" zoomScale="55" zoomScaleNormal="55" workbookViewId="0">
      <selection activeCell="B33" activeCellId="2" sqref="B27:K28 B31:K31 B33:K34"/>
    </sheetView>
  </sheetViews>
  <sheetFormatPr defaultColWidth="9.1796875" defaultRowHeight="18.5" x14ac:dyDescent="0.35"/>
  <cols>
    <col min="1" max="1" width="6.7265625" style="99" customWidth="1"/>
    <col min="2" max="2" width="12.54296875" style="108" bestFit="1" customWidth="1"/>
    <col min="3" max="3" width="15.1796875" style="109" bestFit="1" customWidth="1"/>
    <col min="4" max="4" width="16.7265625" style="108" bestFit="1" customWidth="1"/>
    <col min="5" max="5" width="20.08984375" style="99" bestFit="1" customWidth="1"/>
    <col min="6" max="6" width="14.453125" style="99" customWidth="1"/>
    <col min="7" max="7" width="13.7265625" style="99" customWidth="1"/>
    <col min="8" max="8" width="17.81640625" style="99" customWidth="1"/>
    <col min="9" max="9" width="22.453125" style="99" customWidth="1"/>
    <col min="10" max="10" width="26.7265625" style="99" customWidth="1"/>
    <col min="11" max="11" width="27.6328125" style="99" customWidth="1"/>
    <col min="12" max="12" width="15.81640625" style="99" customWidth="1"/>
    <col min="13" max="13" width="9.1796875" style="99"/>
    <col min="14" max="14" width="10" style="530" bestFit="1" customWidth="1"/>
    <col min="15" max="16384" width="9.1796875" style="99"/>
  </cols>
  <sheetData>
    <row r="2" spans="1:14" x14ac:dyDescent="0.35">
      <c r="A2" s="641" t="str">
        <f>'DPR Sum.'!C2</f>
        <v>KEC INTERNATIONAL LIMITED</v>
      </c>
      <c r="B2" s="642"/>
      <c r="C2" s="642"/>
      <c r="D2" s="642"/>
      <c r="E2" s="642"/>
      <c r="F2" s="642"/>
      <c r="G2" s="642"/>
      <c r="H2" s="642"/>
      <c r="I2" s="642"/>
      <c r="J2" s="642"/>
      <c r="K2" s="643"/>
    </row>
    <row r="3" spans="1:14" s="109" customFormat="1" x14ac:dyDescent="0.35">
      <c r="A3" s="644" t="s">
        <v>1119</v>
      </c>
      <c r="B3" s="645"/>
      <c r="C3" s="645"/>
      <c r="D3" s="645"/>
      <c r="E3" s="645"/>
      <c r="F3" s="645"/>
      <c r="G3" s="645"/>
      <c r="H3" s="645"/>
      <c r="I3" s="645"/>
      <c r="J3" s="645"/>
      <c r="K3" s="646"/>
      <c r="N3" s="100"/>
    </row>
    <row r="4" spans="1:14" x14ac:dyDescent="0.35">
      <c r="A4" s="647" t="str">
        <f>'DPR Sum.'!C3</f>
        <v>400kV DC AL59 Quad Alipurduar PGCIL -Bornagar</v>
      </c>
      <c r="B4" s="648"/>
      <c r="C4" s="648"/>
      <c r="D4" s="648"/>
      <c r="E4" s="648"/>
      <c r="F4" s="648"/>
      <c r="G4" s="648"/>
      <c r="H4" s="648"/>
      <c r="I4" s="648"/>
      <c r="J4" s="648"/>
      <c r="K4" s="649"/>
    </row>
    <row r="5" spans="1:14" x14ac:dyDescent="0.35">
      <c r="A5" s="111"/>
      <c r="B5" s="110"/>
      <c r="C5" s="229"/>
      <c r="D5" s="110"/>
      <c r="E5" s="110"/>
      <c r="F5" s="638" t="s">
        <v>312</v>
      </c>
      <c r="G5" s="638"/>
      <c r="H5" s="354">
        <f>'DPR Sum.'!C5</f>
        <v>46146</v>
      </c>
      <c r="I5" s="208"/>
      <c r="J5" s="208"/>
      <c r="K5" s="209"/>
    </row>
    <row r="6" spans="1:14" x14ac:dyDescent="0.35">
      <c r="A6" s="650" t="s">
        <v>311</v>
      </c>
      <c r="B6" s="651"/>
      <c r="C6" s="651"/>
      <c r="D6" s="651"/>
      <c r="E6" s="651"/>
      <c r="F6" s="651"/>
      <c r="G6" s="651"/>
      <c r="H6" s="651"/>
      <c r="I6" s="651"/>
      <c r="J6" s="651"/>
      <c r="K6" s="652"/>
    </row>
    <row r="7" spans="1:14" x14ac:dyDescent="0.35">
      <c r="A7" s="101" t="s">
        <v>63</v>
      </c>
      <c r="B7" s="101" t="s">
        <v>305</v>
      </c>
      <c r="C7" s="101" t="s">
        <v>52</v>
      </c>
      <c r="D7" s="102" t="s">
        <v>306</v>
      </c>
      <c r="E7" s="102" t="s">
        <v>307</v>
      </c>
      <c r="F7" s="102" t="s">
        <v>308</v>
      </c>
      <c r="G7" s="102" t="s">
        <v>133</v>
      </c>
      <c r="H7" s="102" t="s">
        <v>195</v>
      </c>
      <c r="I7" s="103" t="s">
        <v>91</v>
      </c>
      <c r="J7" s="103" t="s">
        <v>309</v>
      </c>
      <c r="K7" s="101" t="s">
        <v>310</v>
      </c>
      <c r="L7" s="502" t="s">
        <v>1513</v>
      </c>
    </row>
    <row r="8" spans="1:14" s="109" customFormat="1" x14ac:dyDescent="0.35">
      <c r="A8" s="212">
        <v>1</v>
      </c>
      <c r="B8" s="213" t="s">
        <v>932</v>
      </c>
      <c r="C8" s="6" t="str">
        <f>INDEX('Master Sheet '!C:C,MATCH(B8, 'Master Sheet '!B:B,0))</f>
        <v>A(00-02)+09</v>
      </c>
      <c r="D8" s="126" t="str">
        <f>INDEX('WIP-FDN'!D:D,MATCH(B8, 'WIP-FDN'!B:B,0))</f>
        <v>SANDY PS</v>
      </c>
      <c r="E8" s="126" t="s">
        <v>1301</v>
      </c>
      <c r="F8" s="214"/>
      <c r="G8" s="4">
        <v>46018</v>
      </c>
      <c r="H8" s="4">
        <v>46032</v>
      </c>
      <c r="I8" s="5" t="s">
        <v>1133</v>
      </c>
      <c r="J8" s="5"/>
      <c r="K8" s="106" t="s">
        <v>1166</v>
      </c>
      <c r="L8" s="556">
        <f>INDEX(Sheet2!H:H,MATCH(N8,Sheet2!E:E,0))</f>
        <v>22.107179999999993</v>
      </c>
      <c r="N8" s="100" t="str">
        <f>IF(LEFT(TRIM(C8),1)="A","DA",
 IF(LEFT(TRIM(C8),1)="B",
    IF(MID(C8,FIND("(",C8)+1,FIND(")",C8)-FIND("(",C8)-1)="00-07","DB1","DB2"),
 IF(LEFT(TRIM(C8),1)="C",
    IF(MID(C8,FIND("(",C8)+1,FIND(")",C8)-FIND("(",C8)-1)="15-22","DC1","DC2"),
 IF(LEFT(TRIM(C8),1)="D",
    IF(MID(C8,FIND("(",C8)+1,FIND(")",C8)-FIND("(",C8)-1)="30-45","DD1","DD2"),
 "")))) &amp; "+" &amp; VALUE(MID(C8,FIND("+",C8)+1,99))</f>
        <v>DA+9</v>
      </c>
    </row>
    <row r="9" spans="1:14" x14ac:dyDescent="0.35">
      <c r="A9" s="212">
        <v>2</v>
      </c>
      <c r="B9" s="107" t="s">
        <v>968</v>
      </c>
      <c r="C9" s="6" t="str">
        <f>INDEX('Master Sheet '!C:C,MATCH(B9, 'Master Sheet '!B:B,0))</f>
        <v>A(00-02)+03</v>
      </c>
      <c r="D9" s="126" t="str">
        <f>INDEX('WIP-FDN'!D:D,MATCH(B9, 'WIP-FDN'!B:B,0))</f>
        <v>SANDY WET</v>
      </c>
      <c r="E9" s="126" t="s">
        <v>1126</v>
      </c>
      <c r="F9" s="214">
        <v>23</v>
      </c>
      <c r="G9" s="4">
        <v>46019</v>
      </c>
      <c r="H9" s="4">
        <v>46045</v>
      </c>
      <c r="I9" s="5" t="s">
        <v>1133</v>
      </c>
      <c r="J9" s="5"/>
      <c r="K9" s="106" t="s">
        <v>1166</v>
      </c>
      <c r="L9" s="556">
        <f>INDEX(Sheet2!H:H,MATCH(N9,Sheet2!E:E,0))</f>
        <v>18.359862</v>
      </c>
      <c r="N9" s="100" t="str">
        <f t="shared" ref="N9:N72" si="0">IF(LEFT(TRIM(C9),1)="A","DA",
 IF(LEFT(TRIM(C9),1)="B",
    IF(MID(C9,FIND("(",C9)+1,FIND(")",C9)-FIND("(",C9)-1)="00-07","DB1","DB2"),
 IF(LEFT(TRIM(C9),1)="C",
    IF(MID(C9,FIND("(",C9)+1,FIND(")",C9)-FIND("(",C9)-1)="15-22","DC1","DC2"),
 IF(LEFT(TRIM(C9),1)="D",
    IF(MID(C9,FIND("(",C9)+1,FIND(")",C9)-FIND("(",C9)-1)="30-45","DD1","DD2"),
 "")))) &amp; "+" &amp; VALUE(MID(C9,FIND("+",C9)+1,99))</f>
        <v>DA+3</v>
      </c>
    </row>
    <row r="10" spans="1:14" x14ac:dyDescent="0.35">
      <c r="A10" s="212">
        <v>3</v>
      </c>
      <c r="B10" s="222" t="s">
        <v>977</v>
      </c>
      <c r="C10" s="6" t="str">
        <f>INDEX('Master Sheet '!C:C,MATCH(B10, 'Master Sheet '!B:B,0))</f>
        <v>A(00-02)+00</v>
      </c>
      <c r="D10" s="126" t="str">
        <f>INDEX('WIP-FDN'!D:D,MATCH(B10, 'WIP-FDN'!B:B,0))</f>
        <v>SANDY PS</v>
      </c>
      <c r="E10" s="126" t="s">
        <v>1126</v>
      </c>
      <c r="F10" s="214">
        <v>23</v>
      </c>
      <c r="G10" s="4">
        <v>46043</v>
      </c>
      <c r="H10" s="4">
        <v>46053</v>
      </c>
      <c r="I10" s="5" t="s">
        <v>1133</v>
      </c>
      <c r="J10" s="5"/>
      <c r="K10" s="106" t="s">
        <v>1166</v>
      </c>
      <c r="L10" s="556">
        <f>INDEX(Sheet2!H:H,MATCH(N10,Sheet2!E:E,0))</f>
        <v>17.120069999999998</v>
      </c>
      <c r="N10" s="100" t="str">
        <f t="shared" si="0"/>
        <v>DA+0</v>
      </c>
    </row>
    <row r="11" spans="1:14" x14ac:dyDescent="0.35">
      <c r="A11" s="212">
        <v>4</v>
      </c>
      <c r="B11" s="222" t="s">
        <v>886</v>
      </c>
      <c r="C11" s="6" t="str">
        <f>INDEX('Master Sheet '!C:C,MATCH(B11, 'Master Sheet '!B:B,0))</f>
        <v>A(00-02)+03</v>
      </c>
      <c r="D11" s="126" t="str">
        <f>INDEX('WIP-FDN'!D:D,MATCH(B11, 'WIP-FDN'!B:B,0))</f>
        <v>SANDY PS</v>
      </c>
      <c r="E11" s="126" t="s">
        <v>1389</v>
      </c>
      <c r="F11" s="214">
        <v>24</v>
      </c>
      <c r="G11" s="4">
        <v>46051</v>
      </c>
      <c r="H11" s="4">
        <v>46078</v>
      </c>
      <c r="I11" s="5" t="s">
        <v>1270</v>
      </c>
      <c r="J11" s="5"/>
      <c r="K11" s="106" t="s">
        <v>1166</v>
      </c>
      <c r="L11" s="556">
        <f>INDEX(Sheet2!H:H,MATCH(N11,Sheet2!E:E,0))</f>
        <v>18.359862</v>
      </c>
      <c r="N11" s="100" t="str">
        <f t="shared" si="0"/>
        <v>DA+3</v>
      </c>
    </row>
    <row r="12" spans="1:14" x14ac:dyDescent="0.35">
      <c r="A12" s="212">
        <v>5</v>
      </c>
      <c r="B12" s="107" t="s">
        <v>964</v>
      </c>
      <c r="C12" s="6" t="str">
        <f>INDEX('Master Sheet '!C:C,MATCH(B12, 'Master Sheet '!B:B,0))</f>
        <v>A(00-02)+00</v>
      </c>
      <c r="D12" s="126" t="str">
        <f>INDEX('WIP-FDN'!D:D,MATCH(B12, 'WIP-FDN'!B:B,0))</f>
        <v>SANDY WET</v>
      </c>
      <c r="E12" s="126" t="s">
        <v>1126</v>
      </c>
      <c r="F12" s="214">
        <v>23</v>
      </c>
      <c r="G12" s="4">
        <v>46053</v>
      </c>
      <c r="H12" s="4">
        <v>46062</v>
      </c>
      <c r="I12" s="5" t="s">
        <v>1133</v>
      </c>
      <c r="J12" s="5"/>
      <c r="K12" s="106" t="s">
        <v>1166</v>
      </c>
      <c r="L12" s="556">
        <f>INDEX(Sheet2!H:H,MATCH(N12,Sheet2!E:E,0))</f>
        <v>17.120069999999998</v>
      </c>
      <c r="N12" s="100" t="str">
        <f t="shared" si="0"/>
        <v>DA+0</v>
      </c>
    </row>
    <row r="13" spans="1:14" x14ac:dyDescent="0.35">
      <c r="A13" s="212">
        <v>6</v>
      </c>
      <c r="B13" s="107" t="s">
        <v>963</v>
      </c>
      <c r="C13" s="6" t="str">
        <f>INDEX('Master Sheet '!C:C,MATCH(B13, 'Master Sheet '!B:B,0))</f>
        <v>A(00-02)+03</v>
      </c>
      <c r="D13" s="126" t="str">
        <f>INDEX('WIP-FDN'!D:D,MATCH(B13, 'WIP-FDN'!B:B,0))</f>
        <v>SANDY WET</v>
      </c>
      <c r="E13" s="126" t="s">
        <v>1126</v>
      </c>
      <c r="F13" s="214">
        <v>23</v>
      </c>
      <c r="G13" s="4">
        <v>46063</v>
      </c>
      <c r="H13" s="4">
        <v>46070</v>
      </c>
      <c r="I13" s="5" t="s">
        <v>1133</v>
      </c>
      <c r="J13" s="5"/>
      <c r="K13" s="106" t="s">
        <v>1166</v>
      </c>
      <c r="L13" s="556">
        <f>INDEX(Sheet2!H:H,MATCH(N13,Sheet2!E:E,0))</f>
        <v>18.359862</v>
      </c>
      <c r="N13" s="100" t="str">
        <f t="shared" si="0"/>
        <v>DA+3</v>
      </c>
    </row>
    <row r="14" spans="1:14" x14ac:dyDescent="0.35">
      <c r="A14" s="212">
        <v>7</v>
      </c>
      <c r="B14" s="107" t="s">
        <v>993</v>
      </c>
      <c r="C14" s="6" t="str">
        <f>INDEX('Master Sheet '!C:C,MATCH(B14, 'Master Sheet '!B:B,0))</f>
        <v>A(00-02)+06</v>
      </c>
      <c r="D14" s="126" t="str">
        <f>INDEX('WIP-FDN'!D:D,MATCH(B14, 'WIP-FDN'!B:B,0))</f>
        <v>SANDY WET</v>
      </c>
      <c r="E14" s="126" t="s">
        <v>1126</v>
      </c>
      <c r="F14" s="214">
        <v>23</v>
      </c>
      <c r="G14" s="4">
        <v>46071</v>
      </c>
      <c r="H14" s="4">
        <v>46081</v>
      </c>
      <c r="I14" s="5" t="s">
        <v>1133</v>
      </c>
      <c r="J14" s="5"/>
      <c r="K14" s="106" t="s">
        <v>1166</v>
      </c>
      <c r="L14" s="556">
        <f>INDEX(Sheet2!H:H,MATCH(N14,Sheet2!E:E,0))</f>
        <v>20.800545999999997</v>
      </c>
      <c r="N14" s="100" t="str">
        <f t="shared" si="0"/>
        <v>DA+6</v>
      </c>
    </row>
    <row r="15" spans="1:14" x14ac:dyDescent="0.35">
      <c r="A15" s="212">
        <v>8</v>
      </c>
      <c r="B15" s="456" t="s">
        <v>885</v>
      </c>
      <c r="C15" s="6" t="str">
        <f>INDEX('Master Sheet '!C:C,MATCH(B15, 'Master Sheet '!B:B,0))</f>
        <v>A(00-02)+03</v>
      </c>
      <c r="D15" s="126" t="str">
        <f>INDEX('WIP-FDN'!D:D,MATCH(B15, 'WIP-FDN'!B:B,0))</f>
        <v>SANDY PS</v>
      </c>
      <c r="E15" s="126" t="s">
        <v>1389</v>
      </c>
      <c r="F15" s="214">
        <v>23</v>
      </c>
      <c r="G15" s="4">
        <v>46078</v>
      </c>
      <c r="H15" s="4">
        <v>46085</v>
      </c>
      <c r="I15" s="5" t="s">
        <v>1270</v>
      </c>
      <c r="J15" s="5"/>
      <c r="K15" s="106" t="s">
        <v>1166</v>
      </c>
      <c r="L15" s="556">
        <f>INDEX(Sheet2!H:H,MATCH(N15,Sheet2!E:E,0))</f>
        <v>18.359862</v>
      </c>
      <c r="N15" s="100" t="str">
        <f t="shared" si="0"/>
        <v>DA+3</v>
      </c>
    </row>
    <row r="16" spans="1:14" x14ac:dyDescent="0.35">
      <c r="A16" s="212">
        <v>9</v>
      </c>
      <c r="B16" s="107" t="s">
        <v>266</v>
      </c>
      <c r="C16" s="6" t="str">
        <f>INDEX('Master Sheet '!C:C,MATCH(B16, 'Master Sheet '!B:B,0))</f>
        <v>A(00-02)+03</v>
      </c>
      <c r="D16" s="126" t="str">
        <f>INDEX('WIP-FDN'!D:D,MATCH(B16, 'WIP-FDN'!B:B,0))</f>
        <v>SANDY PS</v>
      </c>
      <c r="E16" s="126" t="s">
        <v>1126</v>
      </c>
      <c r="F16" s="214">
        <v>23</v>
      </c>
      <c r="G16" s="4">
        <v>46081</v>
      </c>
      <c r="H16" s="4">
        <v>46087</v>
      </c>
      <c r="I16" s="5" t="s">
        <v>1133</v>
      </c>
      <c r="J16" s="5"/>
      <c r="K16" s="106" t="s">
        <v>1166</v>
      </c>
      <c r="L16" s="556">
        <f>INDEX(Sheet2!H:H,MATCH(N16,Sheet2!E:E,0))</f>
        <v>18.359862</v>
      </c>
      <c r="N16" s="100" t="str">
        <f t="shared" si="0"/>
        <v>DA+3</v>
      </c>
    </row>
    <row r="17" spans="1:14" x14ac:dyDescent="0.35">
      <c r="A17" s="212">
        <v>10</v>
      </c>
      <c r="B17" s="107" t="s">
        <v>999</v>
      </c>
      <c r="C17" s="6" t="str">
        <f>INDEX('Master Sheet '!C:C,MATCH(B17, 'Master Sheet '!B:B,0))</f>
        <v>C(15-22)+03</v>
      </c>
      <c r="D17" s="126" t="str">
        <f>INDEX('WIP-FDN'!D:D,MATCH(B17, 'WIP-FDN'!B:B,0))</f>
        <v>SANDY WET</v>
      </c>
      <c r="E17" s="126" t="s">
        <v>1126</v>
      </c>
      <c r="F17" s="214">
        <v>23</v>
      </c>
      <c r="G17" s="4">
        <v>46087</v>
      </c>
      <c r="H17" s="4">
        <v>46096</v>
      </c>
      <c r="I17" s="5" t="s">
        <v>1133</v>
      </c>
      <c r="J17" s="346"/>
      <c r="K17" s="106" t="s">
        <v>1166</v>
      </c>
      <c r="L17" s="556">
        <f>INDEX(Sheet2!H:H,MATCH(N17,Sheet2!E:E,0))</f>
        <v>29.571925</v>
      </c>
      <c r="N17" s="100" t="str">
        <f t="shared" si="0"/>
        <v>DC1+3</v>
      </c>
    </row>
    <row r="18" spans="1:14" x14ac:dyDescent="0.35">
      <c r="A18" s="212">
        <v>11</v>
      </c>
      <c r="B18" s="107" t="s">
        <v>884</v>
      </c>
      <c r="C18" s="6" t="str">
        <f>INDEX('Master Sheet '!C:C,MATCH(B18, 'Master Sheet '!B:B,0))</f>
        <v>A(00-02)+03</v>
      </c>
      <c r="D18" s="126" t="str">
        <f>INDEX('WIP-FDN'!D:D,MATCH(B18, 'WIP-FDN'!B:B,0))</f>
        <v>SANDY PS</v>
      </c>
      <c r="E18" s="126" t="s">
        <v>1389</v>
      </c>
      <c r="F18" s="214">
        <v>23</v>
      </c>
      <c r="G18" s="4">
        <v>46085</v>
      </c>
      <c r="H18" s="4">
        <v>46092</v>
      </c>
      <c r="I18" s="5" t="s">
        <v>1270</v>
      </c>
      <c r="J18" s="5"/>
      <c r="K18" s="345" t="s">
        <v>1166</v>
      </c>
      <c r="L18" s="556">
        <f>INDEX(Sheet2!H:H,MATCH(N18,Sheet2!E:E,0))</f>
        <v>18.359862</v>
      </c>
      <c r="N18" s="100" t="str">
        <f t="shared" si="0"/>
        <v>DA+3</v>
      </c>
    </row>
    <row r="19" spans="1:14" ht="29" x14ac:dyDescent="0.35">
      <c r="A19" s="212">
        <v>12</v>
      </c>
      <c r="B19" s="107" t="s">
        <v>1030</v>
      </c>
      <c r="C19" s="6" t="str">
        <f>INDEX('Master Sheet '!C:C,MATCH(B19, 'Master Sheet '!B:B,0))</f>
        <v>A(00-02)+03</v>
      </c>
      <c r="D19" s="206" t="str">
        <f>INDEX('WIP-FDN'!D:D,MATCH(B19, 'WIP-FDN'!B:B,0))</f>
        <v>SANDY WET &amp; Boulder Soiling</v>
      </c>
      <c r="E19" s="126" t="s">
        <v>1394</v>
      </c>
      <c r="F19" s="214">
        <v>21</v>
      </c>
      <c r="G19" s="4">
        <v>46098</v>
      </c>
      <c r="H19" s="4">
        <v>46106</v>
      </c>
      <c r="I19" s="5" t="s">
        <v>1134</v>
      </c>
      <c r="J19" s="346" t="s">
        <v>1174</v>
      </c>
      <c r="K19" s="345" t="s">
        <v>1166</v>
      </c>
      <c r="L19" s="556">
        <f>INDEX(Sheet2!H:H,MATCH(N19,Sheet2!E:E,0))</f>
        <v>18.359862</v>
      </c>
      <c r="N19" s="100" t="str">
        <f t="shared" si="0"/>
        <v>DA+3</v>
      </c>
    </row>
    <row r="20" spans="1:14" ht="29" x14ac:dyDescent="0.35">
      <c r="A20" s="212">
        <v>13</v>
      </c>
      <c r="B20" s="107" t="s">
        <v>1010</v>
      </c>
      <c r="C20" s="6" t="str">
        <f>INDEX('Master Sheet '!C:C,MATCH(B20, 'Master Sheet '!B:B,0))</f>
        <v>C(15-30)+09</v>
      </c>
      <c r="D20" s="206" t="str">
        <f>INDEX('WIP-FDN'!D:D,MATCH(B20, 'WIP-FDN'!B:B,0))</f>
        <v>SANDY PS &amp; Boulder Soiling</v>
      </c>
      <c r="E20" s="126" t="s">
        <v>1126</v>
      </c>
      <c r="F20" s="214">
        <v>23</v>
      </c>
      <c r="G20" s="4">
        <v>46103</v>
      </c>
      <c r="H20" s="4">
        <v>46121</v>
      </c>
      <c r="I20" s="5" t="s">
        <v>1133</v>
      </c>
      <c r="J20" s="346" t="s">
        <v>1544</v>
      </c>
      <c r="K20" s="345" t="s">
        <v>1166</v>
      </c>
      <c r="L20" s="556">
        <f>INDEX(Sheet2!H:H,MATCH(N20,Sheet2!E:E,0))</f>
        <v>35.667293000000001</v>
      </c>
      <c r="N20" s="100" t="str">
        <f t="shared" si="0"/>
        <v>DC2+9</v>
      </c>
    </row>
    <row r="21" spans="1:14" ht="29" x14ac:dyDescent="0.35">
      <c r="A21" s="212">
        <v>14</v>
      </c>
      <c r="B21" s="107" t="s">
        <v>676</v>
      </c>
      <c r="C21" s="6" t="str">
        <f>INDEX('Master Sheet '!C:C,MATCH(B21, 'Master Sheet '!B:B,0))</f>
        <v>B(00-07)+00</v>
      </c>
      <c r="D21" s="206" t="str">
        <f>INDEX('WIP-FDN'!D:D,MATCH(B21, 'WIP-FDN'!B:B,0))</f>
        <v>SANDY PS with Boulder Soiling</v>
      </c>
      <c r="E21" s="126" t="s">
        <v>1394</v>
      </c>
      <c r="F21" s="214">
        <v>25</v>
      </c>
      <c r="G21" s="4">
        <v>46106</v>
      </c>
      <c r="H21" s="4">
        <v>46123</v>
      </c>
      <c r="I21" s="5" t="s">
        <v>1134</v>
      </c>
      <c r="J21" s="346" t="s">
        <v>1174</v>
      </c>
      <c r="K21" s="345" t="s">
        <v>1166</v>
      </c>
      <c r="L21" s="556">
        <f>INDEX(Sheet2!H:H,MATCH(N21,Sheet2!E:E,0))</f>
        <v>24.488254999999999</v>
      </c>
      <c r="N21" s="100" t="str">
        <f t="shared" si="0"/>
        <v>DB1+0</v>
      </c>
    </row>
    <row r="22" spans="1:14" s="109" customFormat="1" x14ac:dyDescent="0.35">
      <c r="A22" s="212">
        <v>15</v>
      </c>
      <c r="B22" s="213" t="s">
        <v>909</v>
      </c>
      <c r="C22" s="6" t="str">
        <f>INDEX('Master Sheet '!C:C,MATCH(B22, 'Master Sheet '!B:B,0))</f>
        <v>D(30-45)+03</v>
      </c>
      <c r="D22" s="206" t="str">
        <f>INDEX('WIP-FDN'!D:D,MATCH(B22, 'WIP-FDN'!B:B,0))</f>
        <v>SANDY WET</v>
      </c>
      <c r="E22" s="126" t="s">
        <v>1508</v>
      </c>
      <c r="F22" s="214">
        <v>28</v>
      </c>
      <c r="G22" s="4">
        <v>46112</v>
      </c>
      <c r="H22" s="4">
        <v>46124</v>
      </c>
      <c r="I22" s="5" t="s">
        <v>1270</v>
      </c>
      <c r="J22" s="5" t="s">
        <v>1372</v>
      </c>
      <c r="K22" s="345" t="s">
        <v>1166</v>
      </c>
      <c r="L22" s="556">
        <f>INDEX(Sheet2!H:H,MATCH(N22,Sheet2!E:E,0))</f>
        <v>37.541500999999997</v>
      </c>
      <c r="N22" s="100" t="str">
        <f t="shared" si="0"/>
        <v>DD1+3</v>
      </c>
    </row>
    <row r="23" spans="1:14" x14ac:dyDescent="0.35">
      <c r="A23" s="212">
        <v>16</v>
      </c>
      <c r="B23" s="213" t="s">
        <v>910</v>
      </c>
      <c r="C23" s="6" t="str">
        <f>INDEX('Master Sheet '!C:C,MATCH(B23, 'Master Sheet '!B:B,0))</f>
        <v>A(00-02)+06</v>
      </c>
      <c r="D23" s="206" t="str">
        <f>INDEX('WIP-FDN'!D:D,MATCH(B23, 'WIP-FDN'!B:B,0))</f>
        <v>SANDY WET</v>
      </c>
      <c r="E23" s="126" t="s">
        <v>1508</v>
      </c>
      <c r="F23" s="214">
        <v>28</v>
      </c>
      <c r="G23" s="4">
        <v>46124</v>
      </c>
      <c r="H23" s="4">
        <v>46130</v>
      </c>
      <c r="I23" s="5" t="s">
        <v>1270</v>
      </c>
      <c r="J23" s="5" t="s">
        <v>1372</v>
      </c>
      <c r="K23" s="559" t="s">
        <v>1166</v>
      </c>
      <c r="L23" s="556">
        <f>INDEX(Sheet2!H:H,MATCH(N23,Sheet2!E:E,0))</f>
        <v>20.800545999999997</v>
      </c>
      <c r="N23" s="100" t="str">
        <f t="shared" si="0"/>
        <v>DA+6</v>
      </c>
    </row>
    <row r="24" spans="1:14" x14ac:dyDescent="0.35">
      <c r="A24" s="212">
        <v>17</v>
      </c>
      <c r="B24" s="213" t="s">
        <v>316</v>
      </c>
      <c r="C24" s="6" t="str">
        <f>INDEX('Master Sheet '!C:C,MATCH(B24, 'Master Sheet '!B:B,0))</f>
        <v>A(00-02)+03</v>
      </c>
      <c r="D24" s="206" t="str">
        <f>INDEX('WIP-FDN'!D:D,MATCH(B24, 'WIP-FDN'!B:B,0))</f>
        <v>Sandy PS</v>
      </c>
      <c r="E24" s="126" t="s">
        <v>1126</v>
      </c>
      <c r="F24" s="214">
        <v>23</v>
      </c>
      <c r="G24" s="4">
        <v>46121</v>
      </c>
      <c r="H24" s="4">
        <v>46133</v>
      </c>
      <c r="I24" s="5" t="s">
        <v>1133</v>
      </c>
      <c r="J24" s="346" t="s">
        <v>1368</v>
      </c>
      <c r="K24" s="345" t="s">
        <v>1166</v>
      </c>
      <c r="L24" s="556">
        <f>INDEX(Sheet2!H:H,MATCH(N24,Sheet2!E:E,0))</f>
        <v>18.359862</v>
      </c>
      <c r="N24" s="100" t="str">
        <f t="shared" si="0"/>
        <v>DA+3</v>
      </c>
    </row>
    <row r="25" spans="1:14" x14ac:dyDescent="0.35">
      <c r="A25" s="212">
        <v>18</v>
      </c>
      <c r="B25" s="213" t="s">
        <v>969</v>
      </c>
      <c r="C25" s="6" t="str">
        <f>INDEX('Master Sheet '!C:C,MATCH(B25, 'Master Sheet '!B:B,0))</f>
        <v>A(00-02)+06</v>
      </c>
      <c r="D25" s="206" t="str">
        <f>INDEX('WIP-FDN'!D:D,MATCH(B25, 'WIP-FDN'!B:B,0))</f>
        <v>SANDY WET</v>
      </c>
      <c r="E25" s="126" t="s">
        <v>1549</v>
      </c>
      <c r="F25" s="214">
        <v>25</v>
      </c>
      <c r="G25" s="4">
        <v>46123</v>
      </c>
      <c r="H25" s="4">
        <v>46135</v>
      </c>
      <c r="I25" s="5" t="s">
        <v>1134</v>
      </c>
      <c r="J25" s="346" t="s">
        <v>1544</v>
      </c>
      <c r="K25" s="559" t="s">
        <v>1166</v>
      </c>
      <c r="L25" s="556">
        <f>INDEX(Sheet2!H:H,MATCH(N25,Sheet2!E:E,0))</f>
        <v>20.800545999999997</v>
      </c>
      <c r="N25" s="100" t="str">
        <f t="shared" si="0"/>
        <v>DA+6</v>
      </c>
    </row>
    <row r="26" spans="1:14" x14ac:dyDescent="0.35">
      <c r="A26" s="212">
        <v>19</v>
      </c>
      <c r="B26" s="107" t="s">
        <v>1106</v>
      </c>
      <c r="C26" s="6" t="str">
        <f>INDEX('Master Sheet '!C:C,MATCH(B26, 'Master Sheet '!B:B,0))</f>
        <v>A(00-02)+06</v>
      </c>
      <c r="D26" s="206" t="str">
        <f>INDEX('WIP-FDN'!D:D,MATCH(B26, 'WIP-FDN'!B:B,0))</f>
        <v>SANDY PS</v>
      </c>
      <c r="E26" s="126" t="s">
        <v>1169</v>
      </c>
      <c r="F26" s="107">
        <v>23</v>
      </c>
      <c r="G26" s="4">
        <v>46098</v>
      </c>
      <c r="H26" s="4">
        <v>46135</v>
      </c>
      <c r="I26" s="5" t="s">
        <v>1133</v>
      </c>
      <c r="J26" s="5" t="s">
        <v>1543</v>
      </c>
      <c r="K26" s="345" t="s">
        <v>1166</v>
      </c>
      <c r="L26" s="556">
        <f>INDEX(Sheet2!H:H,MATCH(N26,Sheet2!E:E,0))</f>
        <v>20.800545999999997</v>
      </c>
      <c r="N26" s="100" t="str">
        <f t="shared" si="0"/>
        <v>DA+6</v>
      </c>
    </row>
    <row r="27" spans="1:14" s="109" customFormat="1" x14ac:dyDescent="0.35">
      <c r="A27" s="212">
        <v>20</v>
      </c>
      <c r="B27" s="213" t="s">
        <v>653</v>
      </c>
      <c r="C27" s="6" t="str">
        <f>INDEX('Master Sheet '!C:C,MATCH(B27, 'Master Sheet '!B:B,0))</f>
        <v>D(30-45)+03</v>
      </c>
      <c r="D27" s="206" t="str">
        <f>INDEX('WIP-FDN'!D:D,MATCH(B27, 'WIP-FDN'!B:B,0))</f>
        <v>SANDY WET</v>
      </c>
      <c r="E27" s="126" t="s">
        <v>1508</v>
      </c>
      <c r="F27" s="214">
        <v>28</v>
      </c>
      <c r="G27" s="4">
        <v>46115</v>
      </c>
      <c r="H27" s="4"/>
      <c r="I27" s="5" t="s">
        <v>1270</v>
      </c>
      <c r="J27" s="5" t="s">
        <v>1545</v>
      </c>
      <c r="K27" s="558" t="s">
        <v>1559</v>
      </c>
      <c r="L27" s="556">
        <f>INDEX(Sheet2!H:H,MATCH(N27,Sheet2!E:E,0))</f>
        <v>37.541500999999997</v>
      </c>
      <c r="N27" s="100" t="str">
        <f t="shared" si="0"/>
        <v>DD1+3</v>
      </c>
    </row>
    <row r="28" spans="1:14" s="109" customFormat="1" ht="29" x14ac:dyDescent="0.35">
      <c r="A28" s="212">
        <v>21</v>
      </c>
      <c r="B28" s="213" t="s">
        <v>664</v>
      </c>
      <c r="C28" s="6" t="str">
        <f>INDEX('Master Sheet '!C:C,MATCH(B28, 'Master Sheet '!B:B,0))</f>
        <v>C(15-30)+00</v>
      </c>
      <c r="D28" s="206" t="str">
        <f>INDEX('WIP-FDN'!D:D,MATCH(B28, 'WIP-FDN'!B:B,0))</f>
        <v>SANDY WET with Boulder Soiling</v>
      </c>
      <c r="E28" s="126" t="s">
        <v>1394</v>
      </c>
      <c r="F28" s="214">
        <v>25</v>
      </c>
      <c r="G28" s="4">
        <v>46123</v>
      </c>
      <c r="H28" s="4"/>
      <c r="I28" s="5" t="s">
        <v>1134</v>
      </c>
      <c r="J28" s="346" t="s">
        <v>1174</v>
      </c>
      <c r="K28" s="557" t="s">
        <v>1542</v>
      </c>
      <c r="L28" s="556">
        <f>INDEX(Sheet2!H:H,MATCH(N28,Sheet2!E:E,0))</f>
        <v>27.433928999999996</v>
      </c>
      <c r="N28" s="100" t="str">
        <f t="shared" si="0"/>
        <v>DC2+0</v>
      </c>
    </row>
    <row r="29" spans="1:14" s="109" customFormat="1" x14ac:dyDescent="0.35">
      <c r="A29" s="212">
        <v>22</v>
      </c>
      <c r="B29" s="213" t="s">
        <v>911</v>
      </c>
      <c r="C29" s="6" t="str">
        <f>INDEX('Master Sheet '!C:C,MATCH(B29, 'Master Sheet '!B:B,0))</f>
        <v>C(15-22)+00</v>
      </c>
      <c r="D29" s="206" t="str">
        <f>INDEX('WIP-FDN'!D:D,MATCH(B29, 'WIP-FDN'!B:B,0))</f>
        <v>SANDY WET</v>
      </c>
      <c r="E29" s="126" t="s">
        <v>1508</v>
      </c>
      <c r="F29" s="214">
        <v>28</v>
      </c>
      <c r="G29" s="4">
        <v>46131</v>
      </c>
      <c r="H29" s="4">
        <v>46142</v>
      </c>
      <c r="I29" s="5" t="s">
        <v>1270</v>
      </c>
      <c r="J29" s="5" t="s">
        <v>1372</v>
      </c>
      <c r="K29" s="345" t="s">
        <v>1166</v>
      </c>
      <c r="L29" s="556">
        <f>INDEX(Sheet2!H:H,MATCH(N29,Sheet2!E:E,0))</f>
        <v>27.433928999999996</v>
      </c>
      <c r="N29" s="100" t="str">
        <f>IF(LEFT(TRIM(C29),1)="A","DA",
 IF(LEFT(TRIM(C29),1)="B",
    IF(MID(C29,FIND("(",C29)+1,FIND(")",C29)-FIND("(",C29)-1)="00-07","DB1","DB2"),
 IF(LEFT(TRIM(C29),1)="C",
    IF(MID(C29,FIND("(",C29)+1,FIND(")",C29)-FIND("(",C29)-1)="15-22","DC1","DC2"),
 IF(LEFT(TRIM(C29),1)="D",
    IF(MID(C29,FIND("(",C29)+1,FIND(")",C29)-FIND("(",C29)-1)="30-45","DD1","DD2"),
 "")))) &amp; "+" &amp; VALUE(MID(C29,FIND("+",C29)+1,99))</f>
        <v>DC1+0</v>
      </c>
    </row>
    <row r="30" spans="1:14" s="109" customFormat="1" x14ac:dyDescent="0.35">
      <c r="A30" s="212">
        <v>23</v>
      </c>
      <c r="B30" s="213" t="s">
        <v>957</v>
      </c>
      <c r="C30" s="6" t="str">
        <f>INDEX('Master Sheet '!C:C,MATCH(B30, 'Master Sheet '!B:B,0))</f>
        <v>A(00-02)+06</v>
      </c>
      <c r="D30" s="206" t="str">
        <f>INDEX('WIP-FDN'!D:D,MATCH(B30, 'WIP-FDN'!B:B,0))</f>
        <v>SANDY PS</v>
      </c>
      <c r="E30" s="126" t="s">
        <v>1126</v>
      </c>
      <c r="F30" s="214">
        <v>23</v>
      </c>
      <c r="G30" s="4">
        <v>46134</v>
      </c>
      <c r="H30" s="4">
        <v>46142</v>
      </c>
      <c r="I30" s="5" t="s">
        <v>1133</v>
      </c>
      <c r="J30" s="346" t="s">
        <v>1368</v>
      </c>
      <c r="K30" s="345" t="s">
        <v>1166</v>
      </c>
      <c r="L30" s="556">
        <f>INDEX(Sheet2!H:H,MATCH(N30,Sheet2!E:E,0))</f>
        <v>20.800545999999997</v>
      </c>
      <c r="N30" s="100" t="str">
        <f t="shared" si="0"/>
        <v>DA+6</v>
      </c>
    </row>
    <row r="31" spans="1:14" s="109" customFormat="1" ht="29" x14ac:dyDescent="0.35">
      <c r="A31" s="212">
        <v>24</v>
      </c>
      <c r="B31" s="107" t="s">
        <v>1107</v>
      </c>
      <c r="C31" s="6" t="str">
        <f>INDEX('Master Sheet '!C:C,MATCH(B31, 'Master Sheet '!B:B,0))</f>
        <v>A(00-02)+00</v>
      </c>
      <c r="D31" s="206" t="str">
        <f>INDEX('WIP-FDN'!D:D,MATCH(B31, 'WIP-FDN'!B:B,0))</f>
        <v>SANDY WET &amp; Boulder Soiling</v>
      </c>
      <c r="E31" s="126" t="s">
        <v>1169</v>
      </c>
      <c r="F31" s="107">
        <v>23</v>
      </c>
      <c r="G31" s="4">
        <v>46135</v>
      </c>
      <c r="H31" s="4"/>
      <c r="I31" s="5" t="s">
        <v>1134</v>
      </c>
      <c r="J31" s="5" t="s">
        <v>1543</v>
      </c>
      <c r="K31" s="558" t="s">
        <v>1572</v>
      </c>
      <c r="L31" s="556">
        <f>INDEX(Sheet2!H:H,MATCH(N31,Sheet2!E:E,0))</f>
        <v>17.120069999999998</v>
      </c>
      <c r="N31" s="100" t="str">
        <f t="shared" si="0"/>
        <v>DA+0</v>
      </c>
    </row>
    <row r="32" spans="1:14" s="109" customFormat="1" x14ac:dyDescent="0.35">
      <c r="A32" s="212">
        <v>25</v>
      </c>
      <c r="B32" s="213" t="s">
        <v>970</v>
      </c>
      <c r="C32" s="6" t="str">
        <f>INDEX('Master Sheet '!C:C,MATCH(B32, 'Master Sheet '!B:B,0))</f>
        <v>C(15-22)+03</v>
      </c>
      <c r="D32" s="206" t="str">
        <f>INDEX('WIP-FDN'!D:D,MATCH(B32, 'WIP-FDN'!B:B,0))</f>
        <v>SANDY WET</v>
      </c>
      <c r="E32" s="126" t="s">
        <v>1549</v>
      </c>
      <c r="F32" s="214">
        <v>25</v>
      </c>
      <c r="G32" s="4">
        <v>46123</v>
      </c>
      <c r="H32" s="4">
        <v>46146</v>
      </c>
      <c r="I32" s="5" t="s">
        <v>1133</v>
      </c>
      <c r="J32" s="346" t="s">
        <v>1544</v>
      </c>
      <c r="K32" s="559" t="s">
        <v>1572</v>
      </c>
      <c r="L32" s="556">
        <f>INDEX(Sheet2!H:H,MATCH(N32,Sheet2!E:E,0))</f>
        <v>29.571925</v>
      </c>
      <c r="N32" s="100" t="str">
        <f t="shared" si="0"/>
        <v>DC1+3</v>
      </c>
    </row>
    <row r="33" spans="1:14" s="109" customFormat="1" x14ac:dyDescent="0.35">
      <c r="A33" s="212">
        <v>26</v>
      </c>
      <c r="B33" s="213" t="s">
        <v>960</v>
      </c>
      <c r="C33" s="6" t="str">
        <f>INDEX('Master Sheet '!C:C,MATCH(B33, 'Master Sheet '!B:B,0))</f>
        <v>C(15-22)+06</v>
      </c>
      <c r="D33" s="206" t="str">
        <f>INDEX('WIP-FDN'!D:D,MATCH(B33, 'WIP-FDN'!B:B,0))</f>
        <v>SANDY WET</v>
      </c>
      <c r="E33" s="126" t="s">
        <v>1126</v>
      </c>
      <c r="F33" s="214">
        <v>23</v>
      </c>
      <c r="G33" s="4">
        <v>46142</v>
      </c>
      <c r="H33" s="4"/>
      <c r="I33" s="5" t="s">
        <v>1133</v>
      </c>
      <c r="J33" s="346" t="s">
        <v>1368</v>
      </c>
      <c r="K33" s="557" t="s">
        <v>1566</v>
      </c>
      <c r="L33" s="556">
        <f>INDEX(Sheet2!H:H,MATCH(N33,Sheet2!E:E,0))</f>
        <v>33.441645000000001</v>
      </c>
      <c r="N33" s="100" t="str">
        <f t="shared" si="0"/>
        <v>DC1+6</v>
      </c>
    </row>
    <row r="34" spans="1:14" s="109" customFormat="1" x14ac:dyDescent="0.35">
      <c r="A34" s="212">
        <v>27</v>
      </c>
      <c r="B34" s="213" t="s">
        <v>955</v>
      </c>
      <c r="C34" s="6" t="str">
        <f>INDEX('Master Sheet '!C:C,MATCH(B34, 'Master Sheet '!B:B,0))</f>
        <v>B(00-15)+00</v>
      </c>
      <c r="D34" s="206" t="str">
        <f>INDEX('WIP-FDN'!D:D,MATCH(B34, 'WIP-FDN'!B:B,0))</f>
        <v>SANDY WET</v>
      </c>
      <c r="E34" s="126" t="s">
        <v>1549</v>
      </c>
      <c r="F34" s="214">
        <v>25</v>
      </c>
      <c r="G34" s="4">
        <v>46123</v>
      </c>
      <c r="H34" s="4"/>
      <c r="I34" s="5" t="s">
        <v>1133</v>
      </c>
      <c r="J34" s="346" t="s">
        <v>1544</v>
      </c>
      <c r="K34" s="558" t="s">
        <v>1572</v>
      </c>
      <c r="L34" s="556">
        <f>INDEX(Sheet2!H:H,MATCH(N34,Sheet2!E:E,0))</f>
        <v>24.488254999999999</v>
      </c>
      <c r="N34" s="100" t="str">
        <f t="shared" si="0"/>
        <v>DB2+0</v>
      </c>
    </row>
    <row r="35" spans="1:14" s="109" customFormat="1" x14ac:dyDescent="0.35">
      <c r="A35" s="212">
        <v>28</v>
      </c>
      <c r="B35" s="213"/>
      <c r="C35" s="6"/>
      <c r="D35" s="126"/>
      <c r="E35" s="126"/>
      <c r="F35" s="214"/>
      <c r="G35" s="341"/>
      <c r="H35" s="341"/>
      <c r="I35" s="5"/>
      <c r="J35" s="5"/>
      <c r="K35" s="106"/>
      <c r="L35" s="353"/>
      <c r="N35" s="100" t="e">
        <f t="shared" si="0"/>
        <v>#VALUE!</v>
      </c>
    </row>
    <row r="36" spans="1:14" s="109" customFormat="1" x14ac:dyDescent="0.35">
      <c r="A36" s="212">
        <v>29</v>
      </c>
      <c r="B36" s="213"/>
      <c r="C36" s="6"/>
      <c r="D36" s="126"/>
      <c r="E36" s="126"/>
      <c r="F36" s="214"/>
      <c r="G36" s="341"/>
      <c r="H36" s="341"/>
      <c r="I36" s="5"/>
      <c r="J36" s="5"/>
      <c r="K36" s="106"/>
      <c r="L36" s="353"/>
      <c r="N36" s="100" t="e">
        <f t="shared" si="0"/>
        <v>#VALUE!</v>
      </c>
    </row>
    <row r="37" spans="1:14" s="109" customFormat="1" x14ac:dyDescent="0.35">
      <c r="A37" s="212">
        <v>30</v>
      </c>
      <c r="B37" s="213"/>
      <c r="C37" s="6"/>
      <c r="D37" s="126"/>
      <c r="E37" s="126"/>
      <c r="F37" s="214"/>
      <c r="G37" s="341"/>
      <c r="H37" s="341"/>
      <c r="I37" s="5"/>
      <c r="J37" s="5"/>
      <c r="K37" s="106"/>
      <c r="L37" s="353"/>
      <c r="N37" s="100" t="e">
        <f t="shared" si="0"/>
        <v>#VALUE!</v>
      </c>
    </row>
    <row r="38" spans="1:14" s="109" customFormat="1" x14ac:dyDescent="0.35">
      <c r="A38" s="212">
        <v>31</v>
      </c>
      <c r="B38" s="213"/>
      <c r="C38" s="6"/>
      <c r="D38" s="126"/>
      <c r="E38" s="126"/>
      <c r="F38" s="214"/>
      <c r="G38" s="341"/>
      <c r="H38" s="341"/>
      <c r="I38" s="5"/>
      <c r="J38" s="5"/>
      <c r="K38" s="106"/>
      <c r="L38" s="353"/>
      <c r="N38" s="100" t="e">
        <f t="shared" si="0"/>
        <v>#VALUE!</v>
      </c>
    </row>
    <row r="39" spans="1:14" s="109" customFormat="1" x14ac:dyDescent="0.35">
      <c r="A39" s="212">
        <v>32</v>
      </c>
      <c r="B39" s="213"/>
      <c r="C39" s="6"/>
      <c r="D39" s="126"/>
      <c r="E39" s="126"/>
      <c r="F39" s="214"/>
      <c r="G39" s="341"/>
      <c r="H39" s="341"/>
      <c r="I39" s="5"/>
      <c r="J39" s="5"/>
      <c r="K39" s="106"/>
      <c r="L39" s="353"/>
      <c r="N39" s="100" t="e">
        <f t="shared" si="0"/>
        <v>#VALUE!</v>
      </c>
    </row>
    <row r="40" spans="1:14" s="109" customFormat="1" x14ac:dyDescent="0.35">
      <c r="A40" s="212">
        <v>33</v>
      </c>
      <c r="B40" s="213"/>
      <c r="C40" s="6"/>
      <c r="D40" s="126"/>
      <c r="E40" s="126"/>
      <c r="F40" s="214"/>
      <c r="G40" s="341"/>
      <c r="H40" s="341"/>
      <c r="I40" s="5"/>
      <c r="J40" s="5"/>
      <c r="K40" s="106"/>
      <c r="L40" s="353"/>
      <c r="N40" s="100" t="e">
        <f t="shared" si="0"/>
        <v>#VALUE!</v>
      </c>
    </row>
    <row r="41" spans="1:14" s="109" customFormat="1" x14ac:dyDescent="0.35">
      <c r="A41" s="212">
        <v>34</v>
      </c>
      <c r="B41" s="213"/>
      <c r="C41" s="6"/>
      <c r="D41" s="126"/>
      <c r="E41" s="126"/>
      <c r="F41" s="214"/>
      <c r="G41" s="341"/>
      <c r="H41" s="341"/>
      <c r="I41" s="5"/>
      <c r="J41" s="5"/>
      <c r="K41" s="106"/>
      <c r="L41" s="353"/>
      <c r="N41" s="100" t="e">
        <f t="shared" si="0"/>
        <v>#VALUE!</v>
      </c>
    </row>
    <row r="42" spans="1:14" s="109" customFormat="1" x14ac:dyDescent="0.35">
      <c r="A42" s="212">
        <v>35</v>
      </c>
      <c r="B42" s="213"/>
      <c r="C42" s="6"/>
      <c r="D42" s="126"/>
      <c r="E42" s="126"/>
      <c r="F42" s="214"/>
      <c r="G42" s="341"/>
      <c r="H42" s="341"/>
      <c r="I42" s="5"/>
      <c r="J42" s="5"/>
      <c r="K42" s="106"/>
      <c r="L42" s="353"/>
      <c r="N42" s="100" t="e">
        <f t="shared" si="0"/>
        <v>#VALUE!</v>
      </c>
    </row>
    <row r="43" spans="1:14" s="109" customFormat="1" x14ac:dyDescent="0.35">
      <c r="A43" s="212">
        <v>36</v>
      </c>
      <c r="B43" s="213"/>
      <c r="C43" s="6"/>
      <c r="D43" s="126"/>
      <c r="E43" s="126"/>
      <c r="F43" s="214"/>
      <c r="G43" s="341"/>
      <c r="H43" s="341"/>
      <c r="I43" s="5"/>
      <c r="J43" s="5"/>
      <c r="K43" s="106"/>
      <c r="L43" s="353"/>
      <c r="N43" s="100" t="e">
        <f t="shared" si="0"/>
        <v>#VALUE!</v>
      </c>
    </row>
    <row r="44" spans="1:14" s="109" customFormat="1" x14ac:dyDescent="0.35">
      <c r="A44" s="212">
        <v>37</v>
      </c>
      <c r="B44" s="213"/>
      <c r="C44" s="6"/>
      <c r="D44" s="126"/>
      <c r="E44" s="126"/>
      <c r="F44" s="214"/>
      <c r="G44" s="341"/>
      <c r="H44" s="341"/>
      <c r="I44" s="5"/>
      <c r="J44" s="5"/>
      <c r="K44" s="106"/>
      <c r="L44" s="353"/>
      <c r="N44" s="100" t="e">
        <f t="shared" si="0"/>
        <v>#VALUE!</v>
      </c>
    </row>
    <row r="45" spans="1:14" s="109" customFormat="1" x14ac:dyDescent="0.35">
      <c r="A45" s="212">
        <v>38</v>
      </c>
      <c r="B45" s="213"/>
      <c r="C45" s="6"/>
      <c r="D45" s="126"/>
      <c r="E45" s="126"/>
      <c r="F45" s="214"/>
      <c r="G45" s="341"/>
      <c r="H45" s="341"/>
      <c r="I45" s="5"/>
      <c r="J45" s="5"/>
      <c r="K45" s="106"/>
      <c r="L45" s="353"/>
      <c r="N45" s="100" t="e">
        <f t="shared" si="0"/>
        <v>#VALUE!</v>
      </c>
    </row>
    <row r="46" spans="1:14" s="109" customFormat="1" x14ac:dyDescent="0.35">
      <c r="A46" s="212">
        <v>39</v>
      </c>
      <c r="B46" s="213"/>
      <c r="C46" s="6"/>
      <c r="D46" s="126"/>
      <c r="E46" s="126"/>
      <c r="F46" s="214"/>
      <c r="G46" s="341"/>
      <c r="H46" s="341"/>
      <c r="I46" s="5"/>
      <c r="J46" s="5"/>
      <c r="K46" s="106"/>
      <c r="L46" s="353"/>
      <c r="N46" s="100" t="e">
        <f t="shared" si="0"/>
        <v>#VALUE!</v>
      </c>
    </row>
    <row r="47" spans="1:14" s="109" customFormat="1" x14ac:dyDescent="0.35">
      <c r="A47" s="212">
        <v>40</v>
      </c>
      <c r="B47" s="213"/>
      <c r="C47" s="6"/>
      <c r="D47" s="126"/>
      <c r="E47" s="126"/>
      <c r="F47" s="214"/>
      <c r="G47" s="341"/>
      <c r="H47" s="341"/>
      <c r="I47" s="5"/>
      <c r="J47" s="5"/>
      <c r="K47" s="106"/>
      <c r="L47" s="353"/>
      <c r="N47" s="100" t="e">
        <f t="shared" si="0"/>
        <v>#VALUE!</v>
      </c>
    </row>
    <row r="48" spans="1:14" s="109" customFormat="1" x14ac:dyDescent="0.35">
      <c r="A48" s="212">
        <v>41</v>
      </c>
      <c r="B48" s="213"/>
      <c r="C48" s="6"/>
      <c r="D48" s="126"/>
      <c r="E48" s="126"/>
      <c r="F48" s="214"/>
      <c r="G48" s="341"/>
      <c r="H48" s="341"/>
      <c r="I48" s="5"/>
      <c r="J48" s="5"/>
      <c r="K48" s="106"/>
      <c r="L48" s="353"/>
      <c r="N48" s="100" t="e">
        <f t="shared" si="0"/>
        <v>#VALUE!</v>
      </c>
    </row>
    <row r="49" spans="1:14" s="109" customFormat="1" x14ac:dyDescent="0.35">
      <c r="A49" s="212">
        <v>42</v>
      </c>
      <c r="B49" s="213"/>
      <c r="C49" s="6"/>
      <c r="D49" s="126"/>
      <c r="E49" s="126"/>
      <c r="F49" s="214"/>
      <c r="G49" s="341"/>
      <c r="H49" s="341"/>
      <c r="I49" s="5"/>
      <c r="J49" s="5"/>
      <c r="K49" s="106"/>
      <c r="L49" s="353"/>
      <c r="N49" s="100" t="e">
        <f t="shared" si="0"/>
        <v>#VALUE!</v>
      </c>
    </row>
    <row r="50" spans="1:14" s="109" customFormat="1" x14ac:dyDescent="0.35">
      <c r="A50" s="212">
        <v>43</v>
      </c>
      <c r="B50" s="213"/>
      <c r="C50" s="6"/>
      <c r="D50" s="126"/>
      <c r="E50" s="126"/>
      <c r="F50" s="214"/>
      <c r="G50" s="341"/>
      <c r="H50" s="341"/>
      <c r="I50" s="5"/>
      <c r="J50" s="5"/>
      <c r="K50" s="106"/>
      <c r="L50" s="353"/>
      <c r="N50" s="100" t="e">
        <f t="shared" si="0"/>
        <v>#VALUE!</v>
      </c>
    </row>
    <row r="51" spans="1:14" s="109" customFormat="1" x14ac:dyDescent="0.35">
      <c r="A51" s="212">
        <v>44</v>
      </c>
      <c r="B51" s="213"/>
      <c r="C51" s="6"/>
      <c r="D51" s="126"/>
      <c r="E51" s="126"/>
      <c r="F51" s="214"/>
      <c r="G51" s="341"/>
      <c r="H51" s="341"/>
      <c r="I51" s="5"/>
      <c r="J51" s="5"/>
      <c r="K51" s="106"/>
      <c r="L51" s="353"/>
      <c r="N51" s="100" t="e">
        <f t="shared" si="0"/>
        <v>#VALUE!</v>
      </c>
    </row>
    <row r="52" spans="1:14" s="109" customFormat="1" x14ac:dyDescent="0.35">
      <c r="A52" s="212">
        <v>45</v>
      </c>
      <c r="B52" s="213"/>
      <c r="C52" s="6"/>
      <c r="D52" s="126"/>
      <c r="E52" s="126"/>
      <c r="F52" s="214"/>
      <c r="G52" s="341"/>
      <c r="H52" s="341"/>
      <c r="I52" s="5"/>
      <c r="J52" s="5"/>
      <c r="K52" s="106"/>
      <c r="L52" s="353"/>
      <c r="N52" s="100" t="e">
        <f t="shared" si="0"/>
        <v>#VALUE!</v>
      </c>
    </row>
    <row r="53" spans="1:14" s="109" customFormat="1" x14ac:dyDescent="0.35">
      <c r="A53" s="212">
        <v>46</v>
      </c>
      <c r="B53" s="213"/>
      <c r="C53" s="6"/>
      <c r="D53" s="126"/>
      <c r="E53" s="126"/>
      <c r="F53" s="214"/>
      <c r="G53" s="341"/>
      <c r="H53" s="341"/>
      <c r="I53" s="5"/>
      <c r="J53" s="5"/>
      <c r="K53" s="106"/>
      <c r="L53" s="353"/>
      <c r="N53" s="100" t="e">
        <f t="shared" si="0"/>
        <v>#VALUE!</v>
      </c>
    </row>
    <row r="54" spans="1:14" s="109" customFormat="1" x14ac:dyDescent="0.35">
      <c r="A54" s="212">
        <v>47</v>
      </c>
      <c r="B54" s="213"/>
      <c r="C54" s="6"/>
      <c r="D54" s="126"/>
      <c r="E54" s="126"/>
      <c r="F54" s="214"/>
      <c r="G54" s="341"/>
      <c r="H54" s="341"/>
      <c r="I54" s="5"/>
      <c r="J54" s="5"/>
      <c r="K54" s="106"/>
      <c r="L54" s="353"/>
      <c r="N54" s="100" t="e">
        <f t="shared" si="0"/>
        <v>#VALUE!</v>
      </c>
    </row>
    <row r="55" spans="1:14" s="109" customFormat="1" x14ac:dyDescent="0.35">
      <c r="A55" s="212">
        <v>48</v>
      </c>
      <c r="B55" s="213"/>
      <c r="C55" s="6"/>
      <c r="D55" s="126"/>
      <c r="E55" s="126"/>
      <c r="F55" s="214"/>
      <c r="G55" s="341"/>
      <c r="H55" s="341"/>
      <c r="I55" s="5"/>
      <c r="J55" s="5"/>
      <c r="K55" s="106"/>
      <c r="L55" s="353"/>
      <c r="N55" s="100" t="e">
        <f t="shared" si="0"/>
        <v>#VALUE!</v>
      </c>
    </row>
    <row r="56" spans="1:14" s="109" customFormat="1" x14ac:dyDescent="0.35">
      <c r="A56" s="212">
        <v>49</v>
      </c>
      <c r="B56" s="213"/>
      <c r="C56" s="6"/>
      <c r="D56" s="126"/>
      <c r="E56" s="126"/>
      <c r="F56" s="214"/>
      <c r="G56" s="341"/>
      <c r="H56" s="341"/>
      <c r="I56" s="5"/>
      <c r="J56" s="5"/>
      <c r="K56" s="106"/>
      <c r="L56" s="353"/>
      <c r="N56" s="100" t="e">
        <f t="shared" si="0"/>
        <v>#VALUE!</v>
      </c>
    </row>
    <row r="57" spans="1:14" s="109" customFormat="1" x14ac:dyDescent="0.35">
      <c r="A57" s="212">
        <v>50</v>
      </c>
      <c r="B57" s="213"/>
      <c r="C57" s="6"/>
      <c r="D57" s="126"/>
      <c r="E57" s="126"/>
      <c r="F57" s="214"/>
      <c r="G57" s="341"/>
      <c r="H57" s="341"/>
      <c r="I57" s="5"/>
      <c r="J57" s="5"/>
      <c r="K57" s="106"/>
      <c r="L57" s="353"/>
      <c r="N57" s="100" t="e">
        <f t="shared" si="0"/>
        <v>#VALUE!</v>
      </c>
    </row>
    <row r="58" spans="1:14" s="109" customFormat="1" x14ac:dyDescent="0.35">
      <c r="A58" s="212">
        <v>51</v>
      </c>
      <c r="B58" s="213"/>
      <c r="C58" s="6"/>
      <c r="D58" s="126"/>
      <c r="E58" s="126"/>
      <c r="F58" s="214"/>
      <c r="G58" s="341"/>
      <c r="H58" s="341"/>
      <c r="I58" s="5"/>
      <c r="J58" s="5"/>
      <c r="K58" s="106"/>
      <c r="L58" s="353"/>
      <c r="N58" s="100" t="e">
        <f t="shared" si="0"/>
        <v>#VALUE!</v>
      </c>
    </row>
    <row r="59" spans="1:14" s="109" customFormat="1" x14ac:dyDescent="0.35">
      <c r="A59" s="212">
        <v>52</v>
      </c>
      <c r="B59" s="213"/>
      <c r="C59" s="6"/>
      <c r="D59" s="126"/>
      <c r="E59" s="126"/>
      <c r="F59" s="214"/>
      <c r="G59" s="341"/>
      <c r="H59" s="341"/>
      <c r="I59" s="5"/>
      <c r="J59" s="5"/>
      <c r="K59" s="106"/>
      <c r="L59" s="353"/>
      <c r="N59" s="100" t="e">
        <f t="shared" si="0"/>
        <v>#VALUE!</v>
      </c>
    </row>
    <row r="60" spans="1:14" s="109" customFormat="1" x14ac:dyDescent="0.35">
      <c r="A60" s="212">
        <v>53</v>
      </c>
      <c r="B60" s="213"/>
      <c r="C60" s="6"/>
      <c r="D60" s="126"/>
      <c r="E60" s="126"/>
      <c r="F60" s="214"/>
      <c r="G60" s="341"/>
      <c r="H60" s="341"/>
      <c r="I60" s="5"/>
      <c r="J60" s="5"/>
      <c r="K60" s="106"/>
      <c r="L60" s="353"/>
      <c r="N60" s="100" t="e">
        <f t="shared" si="0"/>
        <v>#VALUE!</v>
      </c>
    </row>
    <row r="61" spans="1:14" s="109" customFormat="1" x14ac:dyDescent="0.35">
      <c r="A61" s="212">
        <v>54</v>
      </c>
      <c r="B61" s="213"/>
      <c r="C61" s="6"/>
      <c r="D61" s="126"/>
      <c r="E61" s="126"/>
      <c r="F61" s="214"/>
      <c r="G61" s="341"/>
      <c r="H61" s="341"/>
      <c r="I61" s="5"/>
      <c r="J61" s="5"/>
      <c r="K61" s="106"/>
      <c r="L61" s="353"/>
      <c r="N61" s="100" t="e">
        <f t="shared" si="0"/>
        <v>#VALUE!</v>
      </c>
    </row>
    <row r="62" spans="1:14" s="109" customFormat="1" x14ac:dyDescent="0.35">
      <c r="A62" s="212">
        <v>55</v>
      </c>
      <c r="B62" s="213"/>
      <c r="C62" s="6"/>
      <c r="D62" s="126"/>
      <c r="E62" s="126"/>
      <c r="F62" s="214"/>
      <c r="G62" s="341"/>
      <c r="H62" s="341"/>
      <c r="I62" s="5"/>
      <c r="J62" s="5"/>
      <c r="K62" s="106"/>
      <c r="L62" s="353"/>
      <c r="N62" s="100" t="e">
        <f t="shared" si="0"/>
        <v>#VALUE!</v>
      </c>
    </row>
    <row r="63" spans="1:14" s="109" customFormat="1" x14ac:dyDescent="0.35">
      <c r="A63" s="212">
        <v>56</v>
      </c>
      <c r="B63" s="213"/>
      <c r="C63" s="6"/>
      <c r="D63" s="126"/>
      <c r="E63" s="126"/>
      <c r="F63" s="214"/>
      <c r="G63" s="341"/>
      <c r="H63" s="341"/>
      <c r="I63" s="5"/>
      <c r="J63" s="5"/>
      <c r="K63" s="106"/>
      <c r="L63" s="353"/>
      <c r="N63" s="100" t="e">
        <f t="shared" si="0"/>
        <v>#VALUE!</v>
      </c>
    </row>
    <row r="64" spans="1:14" s="109" customFormat="1" x14ac:dyDescent="0.35">
      <c r="A64" s="212">
        <v>57</v>
      </c>
      <c r="B64" s="213"/>
      <c r="C64" s="6"/>
      <c r="D64" s="126"/>
      <c r="E64" s="126"/>
      <c r="F64" s="214"/>
      <c r="G64" s="341"/>
      <c r="H64" s="341"/>
      <c r="I64" s="5"/>
      <c r="J64" s="5"/>
      <c r="K64" s="106"/>
      <c r="L64" s="353"/>
      <c r="N64" s="100" t="e">
        <f t="shared" si="0"/>
        <v>#VALUE!</v>
      </c>
    </row>
    <row r="65" spans="1:14" s="109" customFormat="1" x14ac:dyDescent="0.35">
      <c r="A65" s="212">
        <v>58</v>
      </c>
      <c r="B65" s="213"/>
      <c r="C65" s="6"/>
      <c r="D65" s="126"/>
      <c r="E65" s="126"/>
      <c r="F65" s="214"/>
      <c r="G65" s="341"/>
      <c r="H65" s="341"/>
      <c r="I65" s="5"/>
      <c r="J65" s="5"/>
      <c r="K65" s="106"/>
      <c r="L65" s="353"/>
      <c r="N65" s="100" t="e">
        <f t="shared" si="0"/>
        <v>#VALUE!</v>
      </c>
    </row>
    <row r="66" spans="1:14" s="109" customFormat="1" x14ac:dyDescent="0.35">
      <c r="A66" s="212">
        <v>59</v>
      </c>
      <c r="B66" s="213"/>
      <c r="C66" s="6"/>
      <c r="D66" s="126"/>
      <c r="E66" s="126"/>
      <c r="F66" s="214"/>
      <c r="G66" s="341"/>
      <c r="H66" s="341"/>
      <c r="I66" s="5"/>
      <c r="J66" s="5"/>
      <c r="K66" s="106"/>
      <c r="L66" s="353"/>
      <c r="N66" s="100" t="e">
        <f t="shared" si="0"/>
        <v>#VALUE!</v>
      </c>
    </row>
    <row r="67" spans="1:14" s="109" customFormat="1" x14ac:dyDescent="0.35">
      <c r="A67" s="212">
        <v>60</v>
      </c>
      <c r="B67" s="213"/>
      <c r="C67" s="6"/>
      <c r="D67" s="126"/>
      <c r="E67" s="126"/>
      <c r="F67" s="214"/>
      <c r="G67" s="341"/>
      <c r="H67" s="341"/>
      <c r="I67" s="5"/>
      <c r="J67" s="5"/>
      <c r="K67" s="106"/>
      <c r="L67" s="353"/>
      <c r="N67" s="100" t="e">
        <f t="shared" si="0"/>
        <v>#VALUE!</v>
      </c>
    </row>
    <row r="68" spans="1:14" s="109" customFormat="1" x14ac:dyDescent="0.35">
      <c r="A68" s="212">
        <v>61</v>
      </c>
      <c r="B68" s="213"/>
      <c r="C68" s="6"/>
      <c r="D68" s="126"/>
      <c r="E68" s="126"/>
      <c r="F68" s="214"/>
      <c r="G68" s="341"/>
      <c r="H68" s="341"/>
      <c r="I68" s="5"/>
      <c r="J68" s="5"/>
      <c r="K68" s="106"/>
      <c r="L68" s="353"/>
      <c r="N68" s="100" t="e">
        <f t="shared" si="0"/>
        <v>#VALUE!</v>
      </c>
    </row>
    <row r="69" spans="1:14" s="109" customFormat="1" x14ac:dyDescent="0.35">
      <c r="A69" s="212">
        <v>62</v>
      </c>
      <c r="B69" s="213"/>
      <c r="C69" s="6"/>
      <c r="D69" s="126"/>
      <c r="E69" s="126"/>
      <c r="F69" s="214"/>
      <c r="G69" s="341"/>
      <c r="H69" s="341"/>
      <c r="I69" s="5"/>
      <c r="J69" s="5"/>
      <c r="K69" s="106"/>
      <c r="L69" s="353"/>
      <c r="N69" s="100" t="e">
        <f t="shared" si="0"/>
        <v>#VALUE!</v>
      </c>
    </row>
    <row r="70" spans="1:14" s="109" customFormat="1" x14ac:dyDescent="0.35">
      <c r="A70" s="212">
        <v>63</v>
      </c>
      <c r="B70" s="213"/>
      <c r="C70" s="6"/>
      <c r="D70" s="126"/>
      <c r="E70" s="126"/>
      <c r="F70" s="214"/>
      <c r="G70" s="341"/>
      <c r="H70" s="341"/>
      <c r="I70" s="5"/>
      <c r="J70" s="5"/>
      <c r="K70" s="106"/>
      <c r="L70" s="353"/>
      <c r="N70" s="100" t="e">
        <f t="shared" si="0"/>
        <v>#VALUE!</v>
      </c>
    </row>
    <row r="71" spans="1:14" s="109" customFormat="1" x14ac:dyDescent="0.35">
      <c r="A71" s="212">
        <v>64</v>
      </c>
      <c r="B71" s="213"/>
      <c r="C71" s="6"/>
      <c r="D71" s="126"/>
      <c r="E71" s="126"/>
      <c r="F71" s="214"/>
      <c r="G71" s="341"/>
      <c r="H71" s="341"/>
      <c r="I71" s="5"/>
      <c r="J71" s="5"/>
      <c r="K71" s="106"/>
      <c r="L71" s="353"/>
      <c r="N71" s="100" t="e">
        <f t="shared" si="0"/>
        <v>#VALUE!</v>
      </c>
    </row>
    <row r="72" spans="1:14" s="109" customFormat="1" x14ac:dyDescent="0.35">
      <c r="A72" s="212">
        <v>65</v>
      </c>
      <c r="B72" s="213"/>
      <c r="C72" s="6"/>
      <c r="D72" s="126"/>
      <c r="E72" s="126"/>
      <c r="F72" s="214"/>
      <c r="G72" s="341"/>
      <c r="H72" s="341"/>
      <c r="I72" s="5"/>
      <c r="J72" s="5"/>
      <c r="K72" s="106"/>
      <c r="L72" s="353"/>
      <c r="N72" s="100" t="e">
        <f t="shared" si="0"/>
        <v>#VALUE!</v>
      </c>
    </row>
    <row r="73" spans="1:14" s="109" customFormat="1" x14ac:dyDescent="0.35">
      <c r="A73" s="212">
        <v>66</v>
      </c>
      <c r="B73" s="213"/>
      <c r="C73" s="6"/>
      <c r="D73" s="126"/>
      <c r="E73" s="126"/>
      <c r="F73" s="214"/>
      <c r="G73" s="341"/>
      <c r="H73" s="341"/>
      <c r="I73" s="5"/>
      <c r="J73" s="5"/>
      <c r="K73" s="106"/>
      <c r="L73" s="353"/>
      <c r="N73" s="100" t="e">
        <f t="shared" ref="N73:N136" si="1">IF(LEFT(TRIM(C73),1)="A","DA",
 IF(LEFT(TRIM(C73),1)="B",
    IF(MID(C73,FIND("(",C73)+1,FIND(")",C73)-FIND("(",C73)-1)="00-07","DB1","DB2"),
 IF(LEFT(TRIM(C73),1)="C",
    IF(MID(C73,FIND("(",C73)+1,FIND(")",C73)-FIND("(",C73)-1)="15-22","DC1","DC2"),
 IF(LEFT(TRIM(C73),1)="D",
    IF(MID(C73,FIND("(",C73)+1,FIND(")",C73)-FIND("(",C73)-1)="30-45","DD1","DD2"),
 "")))) &amp; "+" &amp; VALUE(MID(C73,FIND("+",C73)+1,99))</f>
        <v>#VALUE!</v>
      </c>
    </row>
    <row r="74" spans="1:14" s="109" customFormat="1" x14ac:dyDescent="0.35">
      <c r="A74" s="212">
        <v>67</v>
      </c>
      <c r="B74" s="213"/>
      <c r="C74" s="6"/>
      <c r="D74" s="126"/>
      <c r="E74" s="126"/>
      <c r="F74" s="214"/>
      <c r="G74" s="341"/>
      <c r="H74" s="341"/>
      <c r="I74" s="5"/>
      <c r="J74" s="5"/>
      <c r="K74" s="106"/>
      <c r="L74" s="353"/>
      <c r="N74" s="100" t="e">
        <f t="shared" si="1"/>
        <v>#VALUE!</v>
      </c>
    </row>
    <row r="75" spans="1:14" s="109" customFormat="1" x14ac:dyDescent="0.35">
      <c r="A75" s="212">
        <v>68</v>
      </c>
      <c r="B75" s="213"/>
      <c r="C75" s="6"/>
      <c r="D75" s="126"/>
      <c r="E75" s="126"/>
      <c r="F75" s="214"/>
      <c r="G75" s="341"/>
      <c r="H75" s="341"/>
      <c r="I75" s="5"/>
      <c r="J75" s="5"/>
      <c r="K75" s="106"/>
      <c r="L75" s="353"/>
      <c r="N75" s="100" t="e">
        <f t="shared" si="1"/>
        <v>#VALUE!</v>
      </c>
    </row>
    <row r="76" spans="1:14" s="109" customFormat="1" x14ac:dyDescent="0.35">
      <c r="A76" s="212">
        <v>69</v>
      </c>
      <c r="B76" s="213"/>
      <c r="C76" s="6"/>
      <c r="D76" s="126"/>
      <c r="E76" s="126"/>
      <c r="F76" s="214"/>
      <c r="G76" s="341"/>
      <c r="H76" s="341"/>
      <c r="I76" s="5"/>
      <c r="J76" s="5"/>
      <c r="K76" s="106"/>
      <c r="L76" s="353"/>
      <c r="N76" s="100" t="e">
        <f t="shared" si="1"/>
        <v>#VALUE!</v>
      </c>
    </row>
    <row r="77" spans="1:14" s="109" customFormat="1" x14ac:dyDescent="0.35">
      <c r="A77" s="212">
        <v>70</v>
      </c>
      <c r="B77" s="213"/>
      <c r="C77" s="6"/>
      <c r="D77" s="126"/>
      <c r="E77" s="126"/>
      <c r="F77" s="214"/>
      <c r="G77" s="341"/>
      <c r="H77" s="341"/>
      <c r="I77" s="5"/>
      <c r="J77" s="5"/>
      <c r="K77" s="106"/>
      <c r="L77" s="353"/>
      <c r="N77" s="100" t="e">
        <f t="shared" si="1"/>
        <v>#VALUE!</v>
      </c>
    </row>
    <row r="78" spans="1:14" s="109" customFormat="1" x14ac:dyDescent="0.35">
      <c r="A78" s="212">
        <v>71</v>
      </c>
      <c r="B78" s="213"/>
      <c r="C78" s="6"/>
      <c r="D78" s="126"/>
      <c r="E78" s="126"/>
      <c r="F78" s="214"/>
      <c r="G78" s="341"/>
      <c r="H78" s="341"/>
      <c r="I78" s="5"/>
      <c r="J78" s="5"/>
      <c r="K78" s="106"/>
      <c r="L78" s="353"/>
      <c r="N78" s="100" t="e">
        <f t="shared" si="1"/>
        <v>#VALUE!</v>
      </c>
    </row>
    <row r="79" spans="1:14" s="109" customFormat="1" x14ac:dyDescent="0.35">
      <c r="A79" s="212">
        <v>72</v>
      </c>
      <c r="B79" s="213"/>
      <c r="C79" s="6"/>
      <c r="D79" s="126"/>
      <c r="E79" s="126"/>
      <c r="F79" s="214"/>
      <c r="G79" s="341"/>
      <c r="H79" s="341"/>
      <c r="I79" s="5"/>
      <c r="J79" s="5"/>
      <c r="K79" s="106"/>
      <c r="L79" s="353"/>
      <c r="N79" s="100" t="e">
        <f t="shared" si="1"/>
        <v>#VALUE!</v>
      </c>
    </row>
    <row r="80" spans="1:14" s="109" customFormat="1" x14ac:dyDescent="0.35">
      <c r="A80" s="212">
        <v>73</v>
      </c>
      <c r="B80" s="213"/>
      <c r="C80" s="6"/>
      <c r="D80" s="126"/>
      <c r="E80" s="126"/>
      <c r="F80" s="214"/>
      <c r="G80" s="341"/>
      <c r="H80" s="341"/>
      <c r="I80" s="5"/>
      <c r="J80" s="5"/>
      <c r="K80" s="106"/>
      <c r="L80" s="353"/>
      <c r="N80" s="100" t="e">
        <f t="shared" si="1"/>
        <v>#VALUE!</v>
      </c>
    </row>
    <row r="81" spans="1:14" s="109" customFormat="1" x14ac:dyDescent="0.35">
      <c r="A81" s="212">
        <v>74</v>
      </c>
      <c r="B81" s="213"/>
      <c r="C81" s="6"/>
      <c r="D81" s="126"/>
      <c r="E81" s="126"/>
      <c r="F81" s="214"/>
      <c r="G81" s="341"/>
      <c r="H81" s="341"/>
      <c r="I81" s="5"/>
      <c r="J81" s="5"/>
      <c r="K81" s="106"/>
      <c r="L81" s="353"/>
      <c r="N81" s="100" t="e">
        <f t="shared" si="1"/>
        <v>#VALUE!</v>
      </c>
    </row>
    <row r="82" spans="1:14" s="109" customFormat="1" x14ac:dyDescent="0.35">
      <c r="A82" s="212">
        <v>75</v>
      </c>
      <c r="B82" s="213"/>
      <c r="C82" s="6"/>
      <c r="D82" s="126"/>
      <c r="E82" s="126"/>
      <c r="F82" s="214"/>
      <c r="G82" s="341"/>
      <c r="H82" s="341"/>
      <c r="I82" s="5"/>
      <c r="J82" s="5"/>
      <c r="K82" s="106"/>
      <c r="L82" s="353"/>
      <c r="N82" s="100" t="e">
        <f t="shared" si="1"/>
        <v>#VALUE!</v>
      </c>
    </row>
    <row r="83" spans="1:14" s="109" customFormat="1" x14ac:dyDescent="0.35">
      <c r="A83" s="212">
        <v>76</v>
      </c>
      <c r="B83" s="213"/>
      <c r="C83" s="6"/>
      <c r="D83" s="126"/>
      <c r="E83" s="126"/>
      <c r="F83" s="214"/>
      <c r="G83" s="341"/>
      <c r="H83" s="341"/>
      <c r="I83" s="5"/>
      <c r="J83" s="5"/>
      <c r="K83" s="106"/>
      <c r="L83" s="353"/>
      <c r="N83" s="100" t="e">
        <f t="shared" si="1"/>
        <v>#VALUE!</v>
      </c>
    </row>
    <row r="84" spans="1:14" s="109" customFormat="1" x14ac:dyDescent="0.35">
      <c r="A84" s="212">
        <v>77</v>
      </c>
      <c r="B84" s="213"/>
      <c r="C84" s="6"/>
      <c r="D84" s="126"/>
      <c r="E84" s="126"/>
      <c r="F84" s="214"/>
      <c r="G84" s="341"/>
      <c r="H84" s="341"/>
      <c r="I84" s="5"/>
      <c r="J84" s="5"/>
      <c r="K84" s="106"/>
      <c r="L84" s="353"/>
      <c r="N84" s="100" t="e">
        <f t="shared" si="1"/>
        <v>#VALUE!</v>
      </c>
    </row>
    <row r="85" spans="1:14" s="109" customFormat="1" x14ac:dyDescent="0.35">
      <c r="A85" s="212">
        <v>78</v>
      </c>
      <c r="B85" s="213"/>
      <c r="C85" s="6"/>
      <c r="D85" s="126"/>
      <c r="E85" s="126"/>
      <c r="F85" s="214"/>
      <c r="G85" s="341"/>
      <c r="H85" s="341"/>
      <c r="I85" s="5"/>
      <c r="J85" s="5"/>
      <c r="K85" s="106"/>
      <c r="L85" s="353"/>
      <c r="N85" s="100" t="e">
        <f t="shared" si="1"/>
        <v>#VALUE!</v>
      </c>
    </row>
    <row r="86" spans="1:14" s="109" customFormat="1" x14ac:dyDescent="0.35">
      <c r="A86" s="212">
        <v>79</v>
      </c>
      <c r="B86" s="213"/>
      <c r="C86" s="6"/>
      <c r="D86" s="126"/>
      <c r="E86" s="126"/>
      <c r="F86" s="214"/>
      <c r="G86" s="341"/>
      <c r="H86" s="341"/>
      <c r="I86" s="5"/>
      <c r="J86" s="5"/>
      <c r="K86" s="106"/>
      <c r="L86" s="353"/>
      <c r="N86" s="100" t="e">
        <f t="shared" si="1"/>
        <v>#VALUE!</v>
      </c>
    </row>
    <row r="87" spans="1:14" s="109" customFormat="1" x14ac:dyDescent="0.35">
      <c r="A87" s="212">
        <v>80</v>
      </c>
      <c r="B87" s="213"/>
      <c r="C87" s="6"/>
      <c r="D87" s="126"/>
      <c r="E87" s="126"/>
      <c r="F87" s="214"/>
      <c r="G87" s="341"/>
      <c r="H87" s="341"/>
      <c r="I87" s="5"/>
      <c r="J87" s="5"/>
      <c r="K87" s="106"/>
      <c r="L87" s="353"/>
      <c r="N87" s="100" t="e">
        <f t="shared" si="1"/>
        <v>#VALUE!</v>
      </c>
    </row>
    <row r="88" spans="1:14" s="109" customFormat="1" x14ac:dyDescent="0.35">
      <c r="A88" s="212">
        <v>81</v>
      </c>
      <c r="B88" s="213"/>
      <c r="C88" s="6"/>
      <c r="D88" s="126"/>
      <c r="E88" s="126"/>
      <c r="F88" s="214"/>
      <c r="G88" s="341"/>
      <c r="H88" s="341"/>
      <c r="I88" s="5"/>
      <c r="J88" s="5"/>
      <c r="K88" s="106"/>
      <c r="L88" s="353"/>
      <c r="N88" s="100" t="e">
        <f t="shared" si="1"/>
        <v>#VALUE!</v>
      </c>
    </row>
    <row r="89" spans="1:14" s="109" customFormat="1" x14ac:dyDescent="0.35">
      <c r="A89" s="212">
        <v>82</v>
      </c>
      <c r="B89" s="213"/>
      <c r="C89" s="6"/>
      <c r="D89" s="126"/>
      <c r="E89" s="126"/>
      <c r="F89" s="214"/>
      <c r="G89" s="341"/>
      <c r="H89" s="341"/>
      <c r="I89" s="5"/>
      <c r="J89" s="5"/>
      <c r="K89" s="106"/>
      <c r="L89" s="353"/>
      <c r="N89" s="100" t="e">
        <f t="shared" si="1"/>
        <v>#VALUE!</v>
      </c>
    </row>
    <row r="90" spans="1:14" s="109" customFormat="1" x14ac:dyDescent="0.35">
      <c r="A90" s="212">
        <v>83</v>
      </c>
      <c r="B90" s="213"/>
      <c r="C90" s="6"/>
      <c r="D90" s="126"/>
      <c r="E90" s="126"/>
      <c r="F90" s="214"/>
      <c r="G90" s="341"/>
      <c r="H90" s="341"/>
      <c r="I90" s="5"/>
      <c r="J90" s="5"/>
      <c r="K90" s="106"/>
      <c r="L90" s="353"/>
      <c r="N90" s="100" t="e">
        <f t="shared" si="1"/>
        <v>#VALUE!</v>
      </c>
    </row>
    <row r="91" spans="1:14" s="109" customFormat="1" x14ac:dyDescent="0.35">
      <c r="A91" s="212">
        <v>84</v>
      </c>
      <c r="B91" s="213"/>
      <c r="C91" s="6"/>
      <c r="D91" s="126"/>
      <c r="E91" s="126"/>
      <c r="F91" s="214"/>
      <c r="G91" s="341"/>
      <c r="H91" s="341"/>
      <c r="I91" s="5"/>
      <c r="J91" s="5"/>
      <c r="K91" s="106"/>
      <c r="L91" s="353"/>
      <c r="N91" s="100" t="e">
        <f t="shared" si="1"/>
        <v>#VALUE!</v>
      </c>
    </row>
    <row r="92" spans="1:14" s="109" customFormat="1" x14ac:dyDescent="0.35">
      <c r="A92" s="212">
        <v>85</v>
      </c>
      <c r="B92" s="213"/>
      <c r="C92" s="6"/>
      <c r="D92" s="126"/>
      <c r="E92" s="126"/>
      <c r="F92" s="214"/>
      <c r="G92" s="341"/>
      <c r="H92" s="341"/>
      <c r="I92" s="5"/>
      <c r="J92" s="5"/>
      <c r="K92" s="106"/>
      <c r="L92" s="353"/>
      <c r="N92" s="100" t="e">
        <f t="shared" si="1"/>
        <v>#VALUE!</v>
      </c>
    </row>
    <row r="93" spans="1:14" s="109" customFormat="1" x14ac:dyDescent="0.35">
      <c r="A93" s="212">
        <v>86</v>
      </c>
      <c r="B93" s="213"/>
      <c r="C93" s="6"/>
      <c r="D93" s="126"/>
      <c r="E93" s="126"/>
      <c r="F93" s="214"/>
      <c r="G93" s="341"/>
      <c r="H93" s="341"/>
      <c r="I93" s="5"/>
      <c r="J93" s="5"/>
      <c r="K93" s="106"/>
      <c r="L93" s="353"/>
      <c r="N93" s="100" t="e">
        <f t="shared" si="1"/>
        <v>#VALUE!</v>
      </c>
    </row>
    <row r="94" spans="1:14" s="109" customFormat="1" x14ac:dyDescent="0.35">
      <c r="A94" s="212">
        <v>87</v>
      </c>
      <c r="B94" s="213"/>
      <c r="C94" s="6"/>
      <c r="D94" s="126"/>
      <c r="E94" s="126"/>
      <c r="F94" s="214"/>
      <c r="G94" s="341"/>
      <c r="H94" s="341"/>
      <c r="I94" s="5"/>
      <c r="J94" s="5"/>
      <c r="K94" s="106"/>
      <c r="L94" s="353"/>
      <c r="N94" s="100" t="e">
        <f t="shared" si="1"/>
        <v>#VALUE!</v>
      </c>
    </row>
    <row r="95" spans="1:14" s="109" customFormat="1" x14ac:dyDescent="0.35">
      <c r="A95" s="212">
        <v>88</v>
      </c>
      <c r="B95" s="213"/>
      <c r="C95" s="6"/>
      <c r="D95" s="126"/>
      <c r="E95" s="126"/>
      <c r="F95" s="214"/>
      <c r="G95" s="341"/>
      <c r="H95" s="341"/>
      <c r="I95" s="5"/>
      <c r="J95" s="5"/>
      <c r="K95" s="106"/>
      <c r="L95" s="353"/>
      <c r="N95" s="100" t="e">
        <f t="shared" si="1"/>
        <v>#VALUE!</v>
      </c>
    </row>
    <row r="96" spans="1:14" s="109" customFormat="1" x14ac:dyDescent="0.35">
      <c r="A96" s="212">
        <v>89</v>
      </c>
      <c r="B96" s="213"/>
      <c r="C96" s="6"/>
      <c r="D96" s="126"/>
      <c r="E96" s="126"/>
      <c r="F96" s="214"/>
      <c r="G96" s="341"/>
      <c r="H96" s="341"/>
      <c r="I96" s="5"/>
      <c r="J96" s="5"/>
      <c r="K96" s="106"/>
      <c r="L96" s="353"/>
      <c r="N96" s="100" t="e">
        <f t="shared" si="1"/>
        <v>#VALUE!</v>
      </c>
    </row>
    <row r="97" spans="1:14" s="109" customFormat="1" x14ac:dyDescent="0.35">
      <c r="A97" s="212">
        <v>90</v>
      </c>
      <c r="B97" s="213"/>
      <c r="C97" s="6"/>
      <c r="D97" s="126"/>
      <c r="E97" s="126"/>
      <c r="F97" s="214"/>
      <c r="G97" s="341"/>
      <c r="H97" s="341"/>
      <c r="I97" s="5"/>
      <c r="J97" s="5"/>
      <c r="K97" s="106"/>
      <c r="L97" s="353"/>
      <c r="N97" s="100" t="e">
        <f t="shared" si="1"/>
        <v>#VALUE!</v>
      </c>
    </row>
    <row r="98" spans="1:14" s="109" customFormat="1" x14ac:dyDescent="0.35">
      <c r="A98" s="212">
        <v>91</v>
      </c>
      <c r="B98" s="213"/>
      <c r="C98" s="6"/>
      <c r="D98" s="126"/>
      <c r="E98" s="126"/>
      <c r="F98" s="214"/>
      <c r="G98" s="341"/>
      <c r="H98" s="341"/>
      <c r="I98" s="5"/>
      <c r="J98" s="5"/>
      <c r="K98" s="106"/>
      <c r="L98" s="353"/>
      <c r="N98" s="100" t="e">
        <f t="shared" si="1"/>
        <v>#VALUE!</v>
      </c>
    </row>
    <row r="99" spans="1:14" s="109" customFormat="1" x14ac:dyDescent="0.35">
      <c r="A99" s="212">
        <v>92</v>
      </c>
      <c r="B99" s="213"/>
      <c r="C99" s="6"/>
      <c r="D99" s="126"/>
      <c r="E99" s="126"/>
      <c r="F99" s="214"/>
      <c r="G99" s="341"/>
      <c r="H99" s="341"/>
      <c r="I99" s="5"/>
      <c r="J99" s="5"/>
      <c r="K99" s="106"/>
      <c r="L99" s="353"/>
      <c r="N99" s="100" t="e">
        <f t="shared" si="1"/>
        <v>#VALUE!</v>
      </c>
    </row>
    <row r="100" spans="1:14" s="109" customFormat="1" x14ac:dyDescent="0.35">
      <c r="A100" s="212">
        <v>93</v>
      </c>
      <c r="B100" s="213"/>
      <c r="C100" s="6"/>
      <c r="D100" s="126"/>
      <c r="E100" s="126"/>
      <c r="F100" s="214"/>
      <c r="G100" s="341"/>
      <c r="H100" s="341"/>
      <c r="I100" s="5"/>
      <c r="J100" s="5"/>
      <c r="K100" s="106"/>
      <c r="L100" s="353"/>
      <c r="N100" s="100" t="e">
        <f t="shared" si="1"/>
        <v>#VALUE!</v>
      </c>
    </row>
    <row r="101" spans="1:14" s="109" customFormat="1" x14ac:dyDescent="0.35">
      <c r="A101" s="212">
        <v>94</v>
      </c>
      <c r="B101" s="213"/>
      <c r="C101" s="6"/>
      <c r="D101" s="126"/>
      <c r="E101" s="126"/>
      <c r="F101" s="214"/>
      <c r="G101" s="341"/>
      <c r="H101" s="341"/>
      <c r="I101" s="5"/>
      <c r="J101" s="5"/>
      <c r="K101" s="106"/>
      <c r="L101" s="353"/>
      <c r="N101" s="100" t="e">
        <f t="shared" si="1"/>
        <v>#VALUE!</v>
      </c>
    </row>
    <row r="102" spans="1:14" s="109" customFormat="1" x14ac:dyDescent="0.35">
      <c r="A102" s="212">
        <v>95</v>
      </c>
      <c r="B102" s="213"/>
      <c r="C102" s="6"/>
      <c r="D102" s="126"/>
      <c r="E102" s="126"/>
      <c r="F102" s="214"/>
      <c r="G102" s="341"/>
      <c r="H102" s="341"/>
      <c r="I102" s="5"/>
      <c r="J102" s="5"/>
      <c r="K102" s="106"/>
      <c r="L102" s="353"/>
      <c r="N102" s="100" t="e">
        <f t="shared" si="1"/>
        <v>#VALUE!</v>
      </c>
    </row>
    <row r="103" spans="1:14" s="109" customFormat="1" x14ac:dyDescent="0.35">
      <c r="A103" s="212">
        <v>96</v>
      </c>
      <c r="B103" s="213"/>
      <c r="C103" s="6"/>
      <c r="D103" s="126"/>
      <c r="E103" s="126"/>
      <c r="F103" s="214"/>
      <c r="G103" s="341"/>
      <c r="H103" s="341"/>
      <c r="I103" s="5"/>
      <c r="J103" s="5"/>
      <c r="K103" s="106"/>
      <c r="L103" s="353"/>
      <c r="N103" s="100" t="e">
        <f t="shared" si="1"/>
        <v>#VALUE!</v>
      </c>
    </row>
    <row r="104" spans="1:14" s="109" customFormat="1" x14ac:dyDescent="0.35">
      <c r="A104" s="212">
        <v>97</v>
      </c>
      <c r="B104" s="213"/>
      <c r="C104" s="6"/>
      <c r="D104" s="126"/>
      <c r="E104" s="126"/>
      <c r="F104" s="214"/>
      <c r="G104" s="341"/>
      <c r="H104" s="341"/>
      <c r="I104" s="5"/>
      <c r="J104" s="5"/>
      <c r="K104" s="106"/>
      <c r="L104" s="353"/>
      <c r="N104" s="100" t="e">
        <f t="shared" si="1"/>
        <v>#VALUE!</v>
      </c>
    </row>
    <row r="105" spans="1:14" s="109" customFormat="1" x14ac:dyDescent="0.35">
      <c r="A105" s="212">
        <v>98</v>
      </c>
      <c r="B105" s="213"/>
      <c r="C105" s="6"/>
      <c r="D105" s="126"/>
      <c r="E105" s="126"/>
      <c r="F105" s="214"/>
      <c r="G105" s="341"/>
      <c r="H105" s="341"/>
      <c r="I105" s="5"/>
      <c r="J105" s="5"/>
      <c r="K105" s="106"/>
      <c r="L105" s="353"/>
      <c r="N105" s="100" t="e">
        <f t="shared" si="1"/>
        <v>#VALUE!</v>
      </c>
    </row>
    <row r="106" spans="1:14" s="109" customFormat="1" x14ac:dyDescent="0.35">
      <c r="A106" s="212">
        <v>99</v>
      </c>
      <c r="B106" s="213"/>
      <c r="C106" s="6"/>
      <c r="D106" s="126"/>
      <c r="E106" s="126"/>
      <c r="F106" s="214"/>
      <c r="G106" s="341"/>
      <c r="H106" s="341"/>
      <c r="I106" s="5"/>
      <c r="J106" s="5"/>
      <c r="K106" s="106"/>
      <c r="L106" s="353"/>
      <c r="N106" s="100" t="e">
        <f t="shared" si="1"/>
        <v>#VALUE!</v>
      </c>
    </row>
    <row r="107" spans="1:14" s="109" customFormat="1" x14ac:dyDescent="0.35">
      <c r="A107" s="212">
        <v>100</v>
      </c>
      <c r="B107" s="213"/>
      <c r="C107" s="6"/>
      <c r="D107" s="126"/>
      <c r="E107" s="126"/>
      <c r="F107" s="214"/>
      <c r="G107" s="341"/>
      <c r="H107" s="341"/>
      <c r="I107" s="5"/>
      <c r="J107" s="5"/>
      <c r="K107" s="106"/>
      <c r="L107" s="353"/>
      <c r="N107" s="100" t="e">
        <f t="shared" si="1"/>
        <v>#VALUE!</v>
      </c>
    </row>
    <row r="108" spans="1:14" s="109" customFormat="1" x14ac:dyDescent="0.35">
      <c r="A108" s="212">
        <v>101</v>
      </c>
      <c r="B108" s="213"/>
      <c r="C108" s="6"/>
      <c r="D108" s="126"/>
      <c r="E108" s="126"/>
      <c r="F108" s="214"/>
      <c r="G108" s="341"/>
      <c r="H108" s="341"/>
      <c r="I108" s="5"/>
      <c r="J108" s="5"/>
      <c r="K108" s="106"/>
      <c r="L108" s="353"/>
      <c r="N108" s="100" t="e">
        <f t="shared" si="1"/>
        <v>#VALUE!</v>
      </c>
    </row>
    <row r="109" spans="1:14" s="109" customFormat="1" x14ac:dyDescent="0.35">
      <c r="A109" s="212">
        <v>102</v>
      </c>
      <c r="B109" s="213"/>
      <c r="C109" s="6"/>
      <c r="D109" s="126"/>
      <c r="E109" s="126"/>
      <c r="F109" s="214"/>
      <c r="G109" s="341"/>
      <c r="H109" s="341"/>
      <c r="I109" s="5"/>
      <c r="J109" s="5"/>
      <c r="K109" s="106"/>
      <c r="L109" s="353"/>
      <c r="N109" s="100" t="e">
        <f t="shared" si="1"/>
        <v>#VALUE!</v>
      </c>
    </row>
    <row r="110" spans="1:14" s="109" customFormat="1" x14ac:dyDescent="0.35">
      <c r="A110" s="212">
        <v>103</v>
      </c>
      <c r="B110" s="213"/>
      <c r="C110" s="6"/>
      <c r="D110" s="126"/>
      <c r="E110" s="126"/>
      <c r="F110" s="214"/>
      <c r="G110" s="341"/>
      <c r="H110" s="341"/>
      <c r="I110" s="5"/>
      <c r="J110" s="5"/>
      <c r="K110" s="106"/>
      <c r="L110" s="353"/>
      <c r="N110" s="100" t="e">
        <f t="shared" si="1"/>
        <v>#VALUE!</v>
      </c>
    </row>
    <row r="111" spans="1:14" s="109" customFormat="1" x14ac:dyDescent="0.35">
      <c r="A111" s="212">
        <v>104</v>
      </c>
      <c r="B111" s="213"/>
      <c r="C111" s="6"/>
      <c r="D111" s="126"/>
      <c r="E111" s="126"/>
      <c r="F111" s="214"/>
      <c r="G111" s="341"/>
      <c r="H111" s="341"/>
      <c r="I111" s="5"/>
      <c r="J111" s="5"/>
      <c r="K111" s="106"/>
      <c r="L111" s="353"/>
      <c r="N111" s="100" t="e">
        <f t="shared" si="1"/>
        <v>#VALUE!</v>
      </c>
    </row>
    <row r="112" spans="1:14" s="109" customFormat="1" x14ac:dyDescent="0.35">
      <c r="A112" s="212">
        <v>105</v>
      </c>
      <c r="B112" s="213"/>
      <c r="C112" s="6"/>
      <c r="D112" s="126"/>
      <c r="E112" s="126"/>
      <c r="F112" s="214"/>
      <c r="G112" s="341"/>
      <c r="H112" s="341"/>
      <c r="I112" s="5"/>
      <c r="J112" s="5"/>
      <c r="K112" s="106"/>
      <c r="L112" s="353"/>
      <c r="N112" s="100" t="e">
        <f t="shared" si="1"/>
        <v>#VALUE!</v>
      </c>
    </row>
    <row r="113" spans="1:14" s="109" customFormat="1" x14ac:dyDescent="0.35">
      <c r="A113" s="212">
        <v>106</v>
      </c>
      <c r="B113" s="213"/>
      <c r="C113" s="6"/>
      <c r="D113" s="126"/>
      <c r="E113" s="126"/>
      <c r="F113" s="214"/>
      <c r="G113" s="341"/>
      <c r="H113" s="341"/>
      <c r="I113" s="5"/>
      <c r="J113" s="5"/>
      <c r="K113" s="106"/>
      <c r="L113" s="353"/>
      <c r="N113" s="100" t="e">
        <f t="shared" si="1"/>
        <v>#VALUE!</v>
      </c>
    </row>
    <row r="114" spans="1:14" s="109" customFormat="1" x14ac:dyDescent="0.35">
      <c r="A114" s="212">
        <v>107</v>
      </c>
      <c r="B114" s="213"/>
      <c r="C114" s="6"/>
      <c r="D114" s="126"/>
      <c r="E114" s="126"/>
      <c r="F114" s="214"/>
      <c r="G114" s="341"/>
      <c r="H114" s="341"/>
      <c r="I114" s="5"/>
      <c r="J114" s="5"/>
      <c r="K114" s="106"/>
      <c r="L114" s="353"/>
      <c r="N114" s="100" t="e">
        <f t="shared" si="1"/>
        <v>#VALUE!</v>
      </c>
    </row>
    <row r="115" spans="1:14" s="109" customFormat="1" x14ac:dyDescent="0.35">
      <c r="A115" s="212">
        <v>108</v>
      </c>
      <c r="B115" s="213"/>
      <c r="C115" s="6"/>
      <c r="D115" s="126"/>
      <c r="E115" s="126"/>
      <c r="F115" s="214"/>
      <c r="G115" s="341"/>
      <c r="H115" s="341"/>
      <c r="I115" s="5"/>
      <c r="J115" s="5"/>
      <c r="K115" s="106"/>
      <c r="L115" s="353"/>
      <c r="N115" s="100" t="e">
        <f t="shared" si="1"/>
        <v>#VALUE!</v>
      </c>
    </row>
    <row r="116" spans="1:14" s="109" customFormat="1" x14ac:dyDescent="0.35">
      <c r="A116" s="212">
        <v>109</v>
      </c>
      <c r="B116" s="213"/>
      <c r="C116" s="6"/>
      <c r="D116" s="126"/>
      <c r="E116" s="126"/>
      <c r="F116" s="214"/>
      <c r="G116" s="341"/>
      <c r="H116" s="341"/>
      <c r="I116" s="5"/>
      <c r="J116" s="5"/>
      <c r="K116" s="106"/>
      <c r="L116" s="353"/>
      <c r="N116" s="100" t="e">
        <f t="shared" si="1"/>
        <v>#VALUE!</v>
      </c>
    </row>
    <row r="117" spans="1:14" s="109" customFormat="1" x14ac:dyDescent="0.35">
      <c r="A117" s="212">
        <v>110</v>
      </c>
      <c r="B117" s="213"/>
      <c r="C117" s="6"/>
      <c r="D117" s="126"/>
      <c r="E117" s="126"/>
      <c r="F117" s="214"/>
      <c r="G117" s="341"/>
      <c r="H117" s="341"/>
      <c r="I117" s="5"/>
      <c r="J117" s="5"/>
      <c r="K117" s="106"/>
      <c r="L117" s="353"/>
      <c r="N117" s="100" t="e">
        <f t="shared" si="1"/>
        <v>#VALUE!</v>
      </c>
    </row>
    <row r="118" spans="1:14" s="109" customFormat="1" x14ac:dyDescent="0.35">
      <c r="A118" s="212">
        <v>111</v>
      </c>
      <c r="B118" s="213"/>
      <c r="C118" s="6"/>
      <c r="D118" s="126"/>
      <c r="E118" s="126"/>
      <c r="F118" s="214"/>
      <c r="G118" s="341"/>
      <c r="H118" s="341"/>
      <c r="I118" s="5"/>
      <c r="J118" s="5"/>
      <c r="K118" s="106"/>
      <c r="L118" s="353"/>
      <c r="N118" s="100" t="e">
        <f t="shared" si="1"/>
        <v>#VALUE!</v>
      </c>
    </row>
    <row r="119" spans="1:14" s="109" customFormat="1" x14ac:dyDescent="0.35">
      <c r="A119" s="212">
        <v>112</v>
      </c>
      <c r="B119" s="213"/>
      <c r="C119" s="6"/>
      <c r="D119" s="126"/>
      <c r="E119" s="126"/>
      <c r="F119" s="214"/>
      <c r="G119" s="341"/>
      <c r="H119" s="341"/>
      <c r="I119" s="5"/>
      <c r="J119" s="5"/>
      <c r="K119" s="106"/>
      <c r="L119" s="353"/>
      <c r="N119" s="100" t="e">
        <f t="shared" si="1"/>
        <v>#VALUE!</v>
      </c>
    </row>
    <row r="120" spans="1:14" s="109" customFormat="1" x14ac:dyDescent="0.35">
      <c r="A120" s="212">
        <v>113</v>
      </c>
      <c r="B120" s="213"/>
      <c r="C120" s="6"/>
      <c r="D120" s="126"/>
      <c r="E120" s="126"/>
      <c r="F120" s="214"/>
      <c r="G120" s="341"/>
      <c r="H120" s="341"/>
      <c r="I120" s="5"/>
      <c r="J120" s="5"/>
      <c r="K120" s="106"/>
      <c r="L120" s="353"/>
      <c r="N120" s="100" t="e">
        <f t="shared" si="1"/>
        <v>#VALUE!</v>
      </c>
    </row>
    <row r="121" spans="1:14" s="109" customFormat="1" x14ac:dyDescent="0.35">
      <c r="A121" s="212">
        <v>114</v>
      </c>
      <c r="B121" s="213"/>
      <c r="C121" s="6"/>
      <c r="D121" s="126"/>
      <c r="E121" s="126"/>
      <c r="F121" s="214"/>
      <c r="G121" s="341"/>
      <c r="H121" s="341"/>
      <c r="I121" s="5"/>
      <c r="J121" s="5"/>
      <c r="K121" s="106"/>
      <c r="L121" s="353"/>
      <c r="N121" s="100" t="e">
        <f t="shared" si="1"/>
        <v>#VALUE!</v>
      </c>
    </row>
    <row r="122" spans="1:14" s="109" customFormat="1" x14ac:dyDescent="0.35">
      <c r="A122" s="212">
        <v>115</v>
      </c>
      <c r="B122" s="213"/>
      <c r="C122" s="6"/>
      <c r="D122" s="126"/>
      <c r="E122" s="126"/>
      <c r="F122" s="214"/>
      <c r="G122" s="341"/>
      <c r="H122" s="341"/>
      <c r="I122" s="5"/>
      <c r="J122" s="5"/>
      <c r="K122" s="106"/>
      <c r="L122" s="353"/>
      <c r="N122" s="100" t="e">
        <f t="shared" si="1"/>
        <v>#VALUE!</v>
      </c>
    </row>
    <row r="123" spans="1:14" s="109" customFormat="1" x14ac:dyDescent="0.35">
      <c r="A123" s="212">
        <v>116</v>
      </c>
      <c r="B123" s="213"/>
      <c r="C123" s="6"/>
      <c r="D123" s="126"/>
      <c r="E123" s="126"/>
      <c r="F123" s="214"/>
      <c r="G123" s="341"/>
      <c r="H123" s="341"/>
      <c r="I123" s="5"/>
      <c r="J123" s="5"/>
      <c r="K123" s="106"/>
      <c r="L123" s="353"/>
      <c r="N123" s="100" t="e">
        <f t="shared" si="1"/>
        <v>#VALUE!</v>
      </c>
    </row>
    <row r="124" spans="1:14" s="109" customFormat="1" x14ac:dyDescent="0.35">
      <c r="A124" s="212">
        <v>117</v>
      </c>
      <c r="B124" s="213"/>
      <c r="C124" s="6"/>
      <c r="D124" s="126"/>
      <c r="E124" s="126"/>
      <c r="F124" s="214"/>
      <c r="G124" s="341"/>
      <c r="H124" s="341"/>
      <c r="I124" s="5"/>
      <c r="J124" s="5"/>
      <c r="K124" s="106"/>
      <c r="L124" s="353"/>
      <c r="N124" s="100" t="e">
        <f t="shared" si="1"/>
        <v>#VALUE!</v>
      </c>
    </row>
    <row r="125" spans="1:14" s="109" customFormat="1" x14ac:dyDescent="0.35">
      <c r="A125" s="212">
        <v>118</v>
      </c>
      <c r="B125" s="213"/>
      <c r="C125" s="6"/>
      <c r="D125" s="126"/>
      <c r="E125" s="126"/>
      <c r="F125" s="214"/>
      <c r="G125" s="341"/>
      <c r="H125" s="341"/>
      <c r="I125" s="5"/>
      <c r="J125" s="5"/>
      <c r="K125" s="106"/>
      <c r="L125" s="353"/>
      <c r="N125" s="100" t="e">
        <f t="shared" si="1"/>
        <v>#VALUE!</v>
      </c>
    </row>
    <row r="126" spans="1:14" s="109" customFormat="1" x14ac:dyDescent="0.35">
      <c r="A126" s="212">
        <v>119</v>
      </c>
      <c r="B126" s="213"/>
      <c r="C126" s="6"/>
      <c r="D126" s="126"/>
      <c r="E126" s="126"/>
      <c r="F126" s="214"/>
      <c r="G126" s="341"/>
      <c r="H126" s="341"/>
      <c r="I126" s="5"/>
      <c r="J126" s="5"/>
      <c r="K126" s="106"/>
      <c r="L126" s="353"/>
      <c r="N126" s="100" t="e">
        <f t="shared" si="1"/>
        <v>#VALUE!</v>
      </c>
    </row>
    <row r="127" spans="1:14" s="109" customFormat="1" x14ac:dyDescent="0.35">
      <c r="A127" s="212">
        <v>120</v>
      </c>
      <c r="B127" s="213"/>
      <c r="C127" s="6"/>
      <c r="D127" s="126"/>
      <c r="E127" s="126"/>
      <c r="F127" s="214"/>
      <c r="G127" s="341"/>
      <c r="H127" s="341"/>
      <c r="I127" s="5"/>
      <c r="J127" s="5"/>
      <c r="K127" s="106"/>
      <c r="L127" s="353"/>
      <c r="N127" s="100" t="e">
        <f t="shared" si="1"/>
        <v>#VALUE!</v>
      </c>
    </row>
    <row r="128" spans="1:14" s="109" customFormat="1" x14ac:dyDescent="0.35">
      <c r="A128" s="212">
        <v>121</v>
      </c>
      <c r="B128" s="213"/>
      <c r="C128" s="6"/>
      <c r="D128" s="126"/>
      <c r="E128" s="126"/>
      <c r="F128" s="214"/>
      <c r="G128" s="341"/>
      <c r="H128" s="341"/>
      <c r="I128" s="5"/>
      <c r="J128" s="5"/>
      <c r="K128" s="106"/>
      <c r="L128" s="353"/>
      <c r="N128" s="100" t="e">
        <f t="shared" si="1"/>
        <v>#VALUE!</v>
      </c>
    </row>
    <row r="129" spans="1:14" s="109" customFormat="1" x14ac:dyDescent="0.35">
      <c r="A129" s="212">
        <v>122</v>
      </c>
      <c r="B129" s="213"/>
      <c r="C129" s="6"/>
      <c r="D129" s="126"/>
      <c r="E129" s="126"/>
      <c r="F129" s="214"/>
      <c r="G129" s="341"/>
      <c r="H129" s="341"/>
      <c r="I129" s="5"/>
      <c r="J129" s="5"/>
      <c r="K129" s="106"/>
      <c r="L129" s="353"/>
      <c r="N129" s="100" t="e">
        <f t="shared" si="1"/>
        <v>#VALUE!</v>
      </c>
    </row>
    <row r="130" spans="1:14" s="109" customFormat="1" x14ac:dyDescent="0.35">
      <c r="A130" s="212">
        <v>123</v>
      </c>
      <c r="B130" s="213"/>
      <c r="C130" s="6"/>
      <c r="D130" s="126"/>
      <c r="E130" s="126"/>
      <c r="F130" s="214"/>
      <c r="G130" s="341"/>
      <c r="H130" s="341"/>
      <c r="I130" s="5"/>
      <c r="J130" s="5"/>
      <c r="K130" s="106"/>
      <c r="L130" s="353"/>
      <c r="N130" s="100" t="e">
        <f t="shared" si="1"/>
        <v>#VALUE!</v>
      </c>
    </row>
    <row r="131" spans="1:14" s="109" customFormat="1" x14ac:dyDescent="0.35">
      <c r="A131" s="212">
        <v>124</v>
      </c>
      <c r="B131" s="213"/>
      <c r="C131" s="6"/>
      <c r="D131" s="126"/>
      <c r="E131" s="126"/>
      <c r="F131" s="214"/>
      <c r="G131" s="341"/>
      <c r="H131" s="341"/>
      <c r="I131" s="5"/>
      <c r="J131" s="5"/>
      <c r="K131" s="106"/>
      <c r="L131" s="353"/>
      <c r="N131" s="100" t="e">
        <f t="shared" si="1"/>
        <v>#VALUE!</v>
      </c>
    </row>
    <row r="132" spans="1:14" s="109" customFormat="1" x14ac:dyDescent="0.35">
      <c r="A132" s="212">
        <v>125</v>
      </c>
      <c r="B132" s="213"/>
      <c r="C132" s="6"/>
      <c r="D132" s="126"/>
      <c r="E132" s="126"/>
      <c r="F132" s="214"/>
      <c r="G132" s="341"/>
      <c r="H132" s="341"/>
      <c r="I132" s="5"/>
      <c r="J132" s="5"/>
      <c r="K132" s="106"/>
      <c r="L132" s="353"/>
      <c r="N132" s="100" t="e">
        <f t="shared" si="1"/>
        <v>#VALUE!</v>
      </c>
    </row>
    <row r="133" spans="1:14" s="109" customFormat="1" x14ac:dyDescent="0.35">
      <c r="A133" s="212">
        <v>126</v>
      </c>
      <c r="B133" s="213"/>
      <c r="C133" s="6"/>
      <c r="D133" s="126"/>
      <c r="E133" s="126"/>
      <c r="F133" s="214"/>
      <c r="G133" s="341"/>
      <c r="H133" s="341"/>
      <c r="I133" s="5"/>
      <c r="J133" s="5"/>
      <c r="K133" s="106"/>
      <c r="L133" s="353"/>
      <c r="N133" s="100" t="e">
        <f t="shared" si="1"/>
        <v>#VALUE!</v>
      </c>
    </row>
    <row r="134" spans="1:14" s="109" customFormat="1" x14ac:dyDescent="0.35">
      <c r="A134" s="212">
        <v>127</v>
      </c>
      <c r="B134" s="213"/>
      <c r="C134" s="6"/>
      <c r="D134" s="126"/>
      <c r="E134" s="126"/>
      <c r="F134" s="214"/>
      <c r="G134" s="341"/>
      <c r="H134" s="341"/>
      <c r="I134" s="5"/>
      <c r="J134" s="5"/>
      <c r="K134" s="106"/>
      <c r="L134" s="353"/>
      <c r="N134" s="100" t="e">
        <f t="shared" si="1"/>
        <v>#VALUE!</v>
      </c>
    </row>
    <row r="135" spans="1:14" s="109" customFormat="1" x14ac:dyDescent="0.35">
      <c r="A135" s="212">
        <v>128</v>
      </c>
      <c r="B135" s="213"/>
      <c r="C135" s="6"/>
      <c r="D135" s="126"/>
      <c r="E135" s="126"/>
      <c r="F135" s="214"/>
      <c r="G135" s="341"/>
      <c r="H135" s="341"/>
      <c r="I135" s="5"/>
      <c r="J135" s="5"/>
      <c r="K135" s="106"/>
      <c r="L135" s="353"/>
      <c r="N135" s="100" t="e">
        <f t="shared" si="1"/>
        <v>#VALUE!</v>
      </c>
    </row>
    <row r="136" spans="1:14" s="109" customFormat="1" x14ac:dyDescent="0.35">
      <c r="A136" s="212">
        <v>129</v>
      </c>
      <c r="B136" s="213"/>
      <c r="C136" s="6"/>
      <c r="D136" s="126"/>
      <c r="E136" s="126"/>
      <c r="F136" s="214"/>
      <c r="G136" s="341"/>
      <c r="H136" s="341"/>
      <c r="I136" s="5"/>
      <c r="J136" s="5"/>
      <c r="K136" s="106"/>
      <c r="L136" s="353"/>
      <c r="N136" s="100" t="e">
        <f t="shared" si="1"/>
        <v>#VALUE!</v>
      </c>
    </row>
    <row r="137" spans="1:14" s="109" customFormat="1" x14ac:dyDescent="0.35">
      <c r="A137" s="212">
        <v>130</v>
      </c>
      <c r="B137" s="213"/>
      <c r="C137" s="6"/>
      <c r="D137" s="126"/>
      <c r="E137" s="126"/>
      <c r="F137" s="214"/>
      <c r="G137" s="341"/>
      <c r="H137" s="341"/>
      <c r="I137" s="5"/>
      <c r="J137" s="5"/>
      <c r="K137" s="106"/>
      <c r="L137" s="353"/>
      <c r="N137" s="100" t="e">
        <f t="shared" ref="N137:N200" si="2">IF(LEFT(TRIM(C137),1)="A","DA",
 IF(LEFT(TRIM(C137),1)="B",
    IF(MID(C137,FIND("(",C137)+1,FIND(")",C137)-FIND("(",C137)-1)="00-07","DB1","DB2"),
 IF(LEFT(TRIM(C137),1)="C",
    IF(MID(C137,FIND("(",C137)+1,FIND(")",C137)-FIND("(",C137)-1)="15-22","DC1","DC2"),
 IF(LEFT(TRIM(C137),1)="D",
    IF(MID(C137,FIND("(",C137)+1,FIND(")",C137)-FIND("(",C137)-1)="30-45","DD1","DD2"),
 "")))) &amp; "+" &amp; VALUE(MID(C137,FIND("+",C137)+1,99))</f>
        <v>#VALUE!</v>
      </c>
    </row>
    <row r="138" spans="1:14" s="109" customFormat="1" x14ac:dyDescent="0.35">
      <c r="A138" s="212">
        <v>131</v>
      </c>
      <c r="B138" s="213"/>
      <c r="C138" s="6"/>
      <c r="D138" s="126"/>
      <c r="E138" s="126"/>
      <c r="F138" s="214"/>
      <c r="G138" s="341"/>
      <c r="H138" s="341"/>
      <c r="I138" s="5"/>
      <c r="J138" s="5"/>
      <c r="K138" s="106"/>
      <c r="L138" s="353"/>
      <c r="N138" s="100" t="e">
        <f t="shared" si="2"/>
        <v>#VALUE!</v>
      </c>
    </row>
    <row r="139" spans="1:14" s="109" customFormat="1" x14ac:dyDescent="0.35">
      <c r="A139" s="212">
        <v>132</v>
      </c>
      <c r="B139" s="213"/>
      <c r="C139" s="6"/>
      <c r="D139" s="126"/>
      <c r="E139" s="126"/>
      <c r="F139" s="214"/>
      <c r="G139" s="341"/>
      <c r="H139" s="341"/>
      <c r="I139" s="5"/>
      <c r="J139" s="5"/>
      <c r="K139" s="106"/>
      <c r="L139" s="353"/>
      <c r="N139" s="100" t="e">
        <f t="shared" si="2"/>
        <v>#VALUE!</v>
      </c>
    </row>
    <row r="140" spans="1:14" s="109" customFormat="1" x14ac:dyDescent="0.35">
      <c r="A140" s="212">
        <v>133</v>
      </c>
      <c r="B140" s="213"/>
      <c r="C140" s="6"/>
      <c r="D140" s="126"/>
      <c r="E140" s="126"/>
      <c r="F140" s="214"/>
      <c r="G140" s="341"/>
      <c r="H140" s="341"/>
      <c r="I140" s="5"/>
      <c r="J140" s="5"/>
      <c r="K140" s="106"/>
      <c r="L140" s="353"/>
      <c r="N140" s="100" t="e">
        <f t="shared" si="2"/>
        <v>#VALUE!</v>
      </c>
    </row>
    <row r="141" spans="1:14" s="109" customFormat="1" x14ac:dyDescent="0.35">
      <c r="A141" s="212">
        <v>134</v>
      </c>
      <c r="B141" s="213"/>
      <c r="C141" s="6"/>
      <c r="D141" s="126"/>
      <c r="E141" s="126"/>
      <c r="F141" s="214"/>
      <c r="G141" s="341"/>
      <c r="H141" s="341"/>
      <c r="I141" s="5"/>
      <c r="J141" s="5"/>
      <c r="K141" s="106"/>
      <c r="L141" s="353"/>
      <c r="N141" s="100" t="e">
        <f t="shared" si="2"/>
        <v>#VALUE!</v>
      </c>
    </row>
    <row r="142" spans="1:14" s="109" customFormat="1" x14ac:dyDescent="0.35">
      <c r="A142" s="212">
        <v>135</v>
      </c>
      <c r="B142" s="213"/>
      <c r="C142" s="6"/>
      <c r="D142" s="126"/>
      <c r="E142" s="126"/>
      <c r="F142" s="214"/>
      <c r="G142" s="341"/>
      <c r="H142" s="341"/>
      <c r="I142" s="5"/>
      <c r="J142" s="5"/>
      <c r="K142" s="106"/>
      <c r="L142" s="353"/>
      <c r="N142" s="100" t="e">
        <f t="shared" si="2"/>
        <v>#VALUE!</v>
      </c>
    </row>
    <row r="143" spans="1:14" s="109" customFormat="1" x14ac:dyDescent="0.35">
      <c r="A143" s="212">
        <v>136</v>
      </c>
      <c r="B143" s="213"/>
      <c r="C143" s="6"/>
      <c r="D143" s="126"/>
      <c r="E143" s="126"/>
      <c r="F143" s="214"/>
      <c r="G143" s="341"/>
      <c r="H143" s="341"/>
      <c r="I143" s="5"/>
      <c r="J143" s="5"/>
      <c r="K143" s="106"/>
      <c r="L143" s="353"/>
      <c r="N143" s="100" t="e">
        <f t="shared" si="2"/>
        <v>#VALUE!</v>
      </c>
    </row>
    <row r="144" spans="1:14" s="109" customFormat="1" x14ac:dyDescent="0.35">
      <c r="A144" s="212">
        <v>137</v>
      </c>
      <c r="B144" s="213"/>
      <c r="C144" s="6"/>
      <c r="D144" s="126"/>
      <c r="E144" s="126"/>
      <c r="F144" s="214"/>
      <c r="G144" s="341"/>
      <c r="H144" s="341"/>
      <c r="I144" s="5"/>
      <c r="J144" s="5"/>
      <c r="K144" s="106"/>
      <c r="L144" s="353"/>
      <c r="N144" s="100" t="e">
        <f t="shared" si="2"/>
        <v>#VALUE!</v>
      </c>
    </row>
    <row r="145" spans="1:14" s="109" customFormat="1" x14ac:dyDescent="0.35">
      <c r="A145" s="212">
        <v>138</v>
      </c>
      <c r="B145" s="213"/>
      <c r="C145" s="6"/>
      <c r="D145" s="126"/>
      <c r="E145" s="126"/>
      <c r="F145" s="214"/>
      <c r="G145" s="341"/>
      <c r="H145" s="341"/>
      <c r="I145" s="5"/>
      <c r="J145" s="5"/>
      <c r="K145" s="106"/>
      <c r="L145" s="353"/>
      <c r="N145" s="100" t="e">
        <f t="shared" si="2"/>
        <v>#VALUE!</v>
      </c>
    </row>
    <row r="146" spans="1:14" s="109" customFormat="1" x14ac:dyDescent="0.35">
      <c r="A146" s="212">
        <v>139</v>
      </c>
      <c r="B146" s="213"/>
      <c r="C146" s="6"/>
      <c r="D146" s="126"/>
      <c r="E146" s="126"/>
      <c r="F146" s="214"/>
      <c r="G146" s="341"/>
      <c r="H146" s="341"/>
      <c r="I146" s="5"/>
      <c r="J146" s="5"/>
      <c r="K146" s="106"/>
      <c r="L146" s="353"/>
      <c r="N146" s="100" t="e">
        <f t="shared" si="2"/>
        <v>#VALUE!</v>
      </c>
    </row>
    <row r="147" spans="1:14" s="109" customFormat="1" x14ac:dyDescent="0.35">
      <c r="A147" s="212">
        <v>140</v>
      </c>
      <c r="B147" s="213"/>
      <c r="C147" s="6"/>
      <c r="D147" s="126"/>
      <c r="E147" s="126"/>
      <c r="F147" s="214"/>
      <c r="G147" s="341"/>
      <c r="H147" s="341"/>
      <c r="I147" s="5"/>
      <c r="J147" s="5"/>
      <c r="K147" s="106"/>
      <c r="L147" s="353"/>
      <c r="N147" s="100" t="e">
        <f t="shared" si="2"/>
        <v>#VALUE!</v>
      </c>
    </row>
    <row r="148" spans="1:14" s="109" customFormat="1" x14ac:dyDescent="0.35">
      <c r="A148" s="212">
        <v>141</v>
      </c>
      <c r="B148" s="213"/>
      <c r="C148" s="6"/>
      <c r="D148" s="126"/>
      <c r="E148" s="126"/>
      <c r="F148" s="214"/>
      <c r="G148" s="341"/>
      <c r="H148" s="341"/>
      <c r="I148" s="5"/>
      <c r="J148" s="5"/>
      <c r="K148" s="106"/>
      <c r="L148" s="353"/>
      <c r="N148" s="100" t="e">
        <f t="shared" si="2"/>
        <v>#VALUE!</v>
      </c>
    </row>
    <row r="149" spans="1:14" s="109" customFormat="1" x14ac:dyDescent="0.35">
      <c r="A149" s="212">
        <v>142</v>
      </c>
      <c r="B149" s="213"/>
      <c r="C149" s="6"/>
      <c r="D149" s="126"/>
      <c r="E149" s="126"/>
      <c r="F149" s="214"/>
      <c r="G149" s="341"/>
      <c r="H149" s="341"/>
      <c r="I149" s="5"/>
      <c r="J149" s="5"/>
      <c r="K149" s="106"/>
      <c r="L149" s="353"/>
      <c r="N149" s="100" t="e">
        <f t="shared" si="2"/>
        <v>#VALUE!</v>
      </c>
    </row>
    <row r="150" spans="1:14" s="109" customFormat="1" x14ac:dyDescent="0.35">
      <c r="A150" s="212">
        <v>143</v>
      </c>
      <c r="B150" s="213"/>
      <c r="C150" s="6"/>
      <c r="D150" s="126"/>
      <c r="E150" s="126"/>
      <c r="F150" s="214"/>
      <c r="G150" s="341"/>
      <c r="H150" s="341"/>
      <c r="I150" s="5"/>
      <c r="J150" s="5"/>
      <c r="K150" s="106"/>
      <c r="L150" s="353"/>
      <c r="N150" s="100" t="e">
        <f t="shared" si="2"/>
        <v>#VALUE!</v>
      </c>
    </row>
    <row r="151" spans="1:14" s="109" customFormat="1" x14ac:dyDescent="0.35">
      <c r="A151" s="212">
        <v>144</v>
      </c>
      <c r="B151" s="213"/>
      <c r="C151" s="6"/>
      <c r="D151" s="126"/>
      <c r="E151" s="126"/>
      <c r="F151" s="214"/>
      <c r="G151" s="341"/>
      <c r="H151" s="341"/>
      <c r="I151" s="5"/>
      <c r="J151" s="5"/>
      <c r="K151" s="106"/>
      <c r="L151" s="353"/>
      <c r="N151" s="100" t="e">
        <f t="shared" si="2"/>
        <v>#VALUE!</v>
      </c>
    </row>
    <row r="152" spans="1:14" s="109" customFormat="1" x14ac:dyDescent="0.35">
      <c r="A152" s="212">
        <v>145</v>
      </c>
      <c r="B152" s="213"/>
      <c r="C152" s="6"/>
      <c r="D152" s="126"/>
      <c r="E152" s="126"/>
      <c r="F152" s="214"/>
      <c r="G152" s="341"/>
      <c r="H152" s="341"/>
      <c r="I152" s="5"/>
      <c r="J152" s="5"/>
      <c r="K152" s="106"/>
      <c r="L152" s="353"/>
      <c r="N152" s="100" t="e">
        <f t="shared" si="2"/>
        <v>#VALUE!</v>
      </c>
    </row>
    <row r="153" spans="1:14" s="109" customFormat="1" x14ac:dyDescent="0.35">
      <c r="A153" s="212">
        <v>146</v>
      </c>
      <c r="B153" s="213"/>
      <c r="C153" s="6"/>
      <c r="D153" s="126"/>
      <c r="E153" s="126"/>
      <c r="F153" s="214"/>
      <c r="G153" s="341"/>
      <c r="H153" s="341"/>
      <c r="I153" s="5"/>
      <c r="J153" s="5"/>
      <c r="K153" s="106"/>
      <c r="L153" s="353"/>
      <c r="N153" s="100" t="e">
        <f t="shared" si="2"/>
        <v>#VALUE!</v>
      </c>
    </row>
    <row r="154" spans="1:14" s="109" customFormat="1" x14ac:dyDescent="0.35">
      <c r="A154" s="212">
        <v>147</v>
      </c>
      <c r="B154" s="213"/>
      <c r="C154" s="6"/>
      <c r="D154" s="126"/>
      <c r="E154" s="126"/>
      <c r="F154" s="214"/>
      <c r="G154" s="341"/>
      <c r="H154" s="341"/>
      <c r="I154" s="5"/>
      <c r="J154" s="5"/>
      <c r="K154" s="106"/>
      <c r="L154" s="353"/>
      <c r="N154" s="100" t="e">
        <f t="shared" si="2"/>
        <v>#VALUE!</v>
      </c>
    </row>
    <row r="155" spans="1:14" s="109" customFormat="1" x14ac:dyDescent="0.35">
      <c r="A155" s="212">
        <v>148</v>
      </c>
      <c r="B155" s="213"/>
      <c r="C155" s="6"/>
      <c r="D155" s="126"/>
      <c r="E155" s="126"/>
      <c r="F155" s="214"/>
      <c r="G155" s="341"/>
      <c r="H155" s="341"/>
      <c r="I155" s="5"/>
      <c r="J155" s="5"/>
      <c r="K155" s="106"/>
      <c r="L155" s="353"/>
      <c r="N155" s="100" t="e">
        <f t="shared" si="2"/>
        <v>#VALUE!</v>
      </c>
    </row>
    <row r="156" spans="1:14" s="109" customFormat="1" x14ac:dyDescent="0.35">
      <c r="A156" s="212">
        <v>149</v>
      </c>
      <c r="B156" s="213"/>
      <c r="C156" s="6"/>
      <c r="D156" s="126"/>
      <c r="E156" s="126"/>
      <c r="F156" s="214"/>
      <c r="G156" s="341"/>
      <c r="H156" s="341"/>
      <c r="I156" s="5"/>
      <c r="J156" s="5"/>
      <c r="K156" s="106"/>
      <c r="L156" s="353"/>
      <c r="N156" s="100" t="e">
        <f t="shared" si="2"/>
        <v>#VALUE!</v>
      </c>
    </row>
    <row r="157" spans="1:14" s="109" customFormat="1" x14ac:dyDescent="0.35">
      <c r="A157" s="212">
        <v>150</v>
      </c>
      <c r="B157" s="213"/>
      <c r="C157" s="6"/>
      <c r="D157" s="126"/>
      <c r="E157" s="126"/>
      <c r="F157" s="214"/>
      <c r="G157" s="341"/>
      <c r="H157" s="341"/>
      <c r="I157" s="5"/>
      <c r="J157" s="5"/>
      <c r="K157" s="106"/>
      <c r="L157" s="353"/>
      <c r="N157" s="100" t="e">
        <f t="shared" si="2"/>
        <v>#VALUE!</v>
      </c>
    </row>
    <row r="158" spans="1:14" s="109" customFormat="1" x14ac:dyDescent="0.35">
      <c r="A158" s="212">
        <v>151</v>
      </c>
      <c r="B158" s="213"/>
      <c r="C158" s="6"/>
      <c r="D158" s="126"/>
      <c r="E158" s="126"/>
      <c r="F158" s="214"/>
      <c r="G158" s="341"/>
      <c r="H158" s="341"/>
      <c r="I158" s="5"/>
      <c r="J158" s="5"/>
      <c r="K158" s="106"/>
      <c r="L158" s="353"/>
      <c r="N158" s="100" t="e">
        <f t="shared" si="2"/>
        <v>#VALUE!</v>
      </c>
    </row>
    <row r="159" spans="1:14" s="109" customFormat="1" x14ac:dyDescent="0.35">
      <c r="A159" s="212">
        <v>152</v>
      </c>
      <c r="B159" s="213"/>
      <c r="C159" s="6"/>
      <c r="D159" s="126"/>
      <c r="E159" s="126"/>
      <c r="F159" s="214"/>
      <c r="G159" s="341"/>
      <c r="H159" s="341"/>
      <c r="I159" s="5"/>
      <c r="J159" s="5"/>
      <c r="K159" s="106"/>
      <c r="L159" s="353"/>
      <c r="N159" s="100" t="e">
        <f t="shared" si="2"/>
        <v>#VALUE!</v>
      </c>
    </row>
    <row r="160" spans="1:14" s="109" customFormat="1" x14ac:dyDescent="0.35">
      <c r="A160" s="212">
        <v>153</v>
      </c>
      <c r="B160" s="213"/>
      <c r="C160" s="6"/>
      <c r="D160" s="126"/>
      <c r="E160" s="126"/>
      <c r="F160" s="214"/>
      <c r="G160" s="341"/>
      <c r="H160" s="341"/>
      <c r="I160" s="5"/>
      <c r="J160" s="5"/>
      <c r="K160" s="106"/>
      <c r="L160" s="353"/>
      <c r="N160" s="100" t="e">
        <f t="shared" si="2"/>
        <v>#VALUE!</v>
      </c>
    </row>
    <row r="161" spans="1:14" s="109" customFormat="1" x14ac:dyDescent="0.35">
      <c r="A161" s="212">
        <v>154</v>
      </c>
      <c r="B161" s="213"/>
      <c r="C161" s="6"/>
      <c r="D161" s="126"/>
      <c r="E161" s="126"/>
      <c r="F161" s="214"/>
      <c r="G161" s="341"/>
      <c r="H161" s="341"/>
      <c r="I161" s="5"/>
      <c r="J161" s="5"/>
      <c r="K161" s="106"/>
      <c r="L161" s="353"/>
      <c r="N161" s="100" t="e">
        <f t="shared" si="2"/>
        <v>#VALUE!</v>
      </c>
    </row>
    <row r="162" spans="1:14" s="109" customFormat="1" x14ac:dyDescent="0.35">
      <c r="A162" s="212">
        <v>155</v>
      </c>
      <c r="B162" s="213"/>
      <c r="C162" s="6"/>
      <c r="D162" s="126"/>
      <c r="E162" s="126"/>
      <c r="F162" s="214"/>
      <c r="G162" s="341"/>
      <c r="H162" s="341"/>
      <c r="I162" s="5"/>
      <c r="J162" s="5"/>
      <c r="K162" s="106"/>
      <c r="L162" s="353"/>
      <c r="N162" s="100" t="e">
        <f t="shared" si="2"/>
        <v>#VALUE!</v>
      </c>
    </row>
    <row r="163" spans="1:14" s="109" customFormat="1" x14ac:dyDescent="0.35">
      <c r="A163" s="212">
        <v>156</v>
      </c>
      <c r="B163" s="213"/>
      <c r="C163" s="6"/>
      <c r="D163" s="126"/>
      <c r="E163" s="126"/>
      <c r="F163" s="214"/>
      <c r="G163" s="341"/>
      <c r="H163" s="341"/>
      <c r="I163" s="5"/>
      <c r="J163" s="5"/>
      <c r="K163" s="106"/>
      <c r="L163" s="353"/>
      <c r="N163" s="100" t="e">
        <f t="shared" si="2"/>
        <v>#VALUE!</v>
      </c>
    </row>
    <row r="164" spans="1:14" s="109" customFormat="1" x14ac:dyDescent="0.35">
      <c r="A164" s="212">
        <v>157</v>
      </c>
      <c r="B164" s="213"/>
      <c r="C164" s="6"/>
      <c r="D164" s="126"/>
      <c r="E164" s="126"/>
      <c r="F164" s="214"/>
      <c r="G164" s="341"/>
      <c r="H164" s="341"/>
      <c r="I164" s="5"/>
      <c r="J164" s="5"/>
      <c r="K164" s="106"/>
      <c r="L164" s="353"/>
      <c r="N164" s="100" t="e">
        <f t="shared" si="2"/>
        <v>#VALUE!</v>
      </c>
    </row>
    <row r="165" spans="1:14" s="109" customFormat="1" x14ac:dyDescent="0.35">
      <c r="A165" s="212">
        <v>158</v>
      </c>
      <c r="B165" s="213"/>
      <c r="C165" s="6"/>
      <c r="D165" s="126"/>
      <c r="E165" s="126"/>
      <c r="F165" s="214"/>
      <c r="G165" s="341"/>
      <c r="H165" s="341"/>
      <c r="I165" s="5"/>
      <c r="J165" s="5"/>
      <c r="K165" s="106"/>
      <c r="L165" s="353"/>
      <c r="N165" s="100" t="e">
        <f t="shared" si="2"/>
        <v>#VALUE!</v>
      </c>
    </row>
    <row r="166" spans="1:14" s="109" customFormat="1" x14ac:dyDescent="0.35">
      <c r="A166" s="212">
        <v>159</v>
      </c>
      <c r="B166" s="213"/>
      <c r="C166" s="6"/>
      <c r="D166" s="126"/>
      <c r="E166" s="126"/>
      <c r="F166" s="214"/>
      <c r="G166" s="341"/>
      <c r="H166" s="341"/>
      <c r="I166" s="5"/>
      <c r="J166" s="5"/>
      <c r="K166" s="106"/>
      <c r="L166" s="353"/>
      <c r="N166" s="100" t="e">
        <f t="shared" si="2"/>
        <v>#VALUE!</v>
      </c>
    </row>
    <row r="167" spans="1:14" s="109" customFormat="1" x14ac:dyDescent="0.35">
      <c r="A167" s="212">
        <v>160</v>
      </c>
      <c r="B167" s="213"/>
      <c r="C167" s="6"/>
      <c r="D167" s="126"/>
      <c r="E167" s="126"/>
      <c r="F167" s="214"/>
      <c r="G167" s="341"/>
      <c r="H167" s="341"/>
      <c r="I167" s="5"/>
      <c r="J167" s="5"/>
      <c r="K167" s="106"/>
      <c r="L167" s="353"/>
      <c r="N167" s="100" t="e">
        <f t="shared" si="2"/>
        <v>#VALUE!</v>
      </c>
    </row>
    <row r="168" spans="1:14" s="109" customFormat="1" x14ac:dyDescent="0.35">
      <c r="A168" s="212">
        <v>161</v>
      </c>
      <c r="B168" s="213"/>
      <c r="C168" s="6"/>
      <c r="D168" s="126"/>
      <c r="E168" s="126"/>
      <c r="F168" s="214"/>
      <c r="G168" s="341"/>
      <c r="H168" s="341"/>
      <c r="I168" s="5"/>
      <c r="J168" s="5"/>
      <c r="K168" s="106"/>
      <c r="L168" s="353"/>
      <c r="N168" s="100" t="e">
        <f t="shared" si="2"/>
        <v>#VALUE!</v>
      </c>
    </row>
    <row r="169" spans="1:14" s="109" customFormat="1" x14ac:dyDescent="0.35">
      <c r="A169" s="212">
        <v>162</v>
      </c>
      <c r="B169" s="213"/>
      <c r="C169" s="6"/>
      <c r="D169" s="126"/>
      <c r="E169" s="126"/>
      <c r="F169" s="214"/>
      <c r="G169" s="341"/>
      <c r="H169" s="341"/>
      <c r="I169" s="5"/>
      <c r="J169" s="5"/>
      <c r="K169" s="106"/>
      <c r="L169" s="353"/>
      <c r="N169" s="100" t="e">
        <f t="shared" si="2"/>
        <v>#VALUE!</v>
      </c>
    </row>
    <row r="170" spans="1:14" s="109" customFormat="1" x14ac:dyDescent="0.35">
      <c r="A170" s="212">
        <v>163</v>
      </c>
      <c r="B170" s="213"/>
      <c r="C170" s="6"/>
      <c r="D170" s="126"/>
      <c r="E170" s="126"/>
      <c r="F170" s="214"/>
      <c r="G170" s="341"/>
      <c r="H170" s="341"/>
      <c r="I170" s="5"/>
      <c r="J170" s="5"/>
      <c r="K170" s="106"/>
      <c r="L170" s="353"/>
      <c r="N170" s="100" t="e">
        <f t="shared" si="2"/>
        <v>#VALUE!</v>
      </c>
    </row>
    <row r="171" spans="1:14" s="109" customFormat="1" x14ac:dyDescent="0.35">
      <c r="A171" s="212">
        <v>164</v>
      </c>
      <c r="B171" s="213"/>
      <c r="C171" s="6"/>
      <c r="D171" s="126"/>
      <c r="E171" s="126"/>
      <c r="F171" s="214"/>
      <c r="G171" s="341"/>
      <c r="H171" s="341"/>
      <c r="I171" s="5"/>
      <c r="J171" s="5"/>
      <c r="K171" s="106"/>
      <c r="L171" s="353"/>
      <c r="N171" s="100" t="e">
        <f t="shared" si="2"/>
        <v>#VALUE!</v>
      </c>
    </row>
    <row r="172" spans="1:14" s="109" customFormat="1" x14ac:dyDescent="0.35">
      <c r="A172" s="212">
        <v>165</v>
      </c>
      <c r="B172" s="213"/>
      <c r="C172" s="6"/>
      <c r="D172" s="126"/>
      <c r="E172" s="126"/>
      <c r="F172" s="214"/>
      <c r="G172" s="341"/>
      <c r="H172" s="341"/>
      <c r="I172" s="5"/>
      <c r="J172" s="5"/>
      <c r="K172" s="106"/>
      <c r="L172" s="353"/>
      <c r="N172" s="100" t="e">
        <f t="shared" si="2"/>
        <v>#VALUE!</v>
      </c>
    </row>
    <row r="173" spans="1:14" s="109" customFormat="1" x14ac:dyDescent="0.35">
      <c r="A173" s="212">
        <v>166</v>
      </c>
      <c r="B173" s="213"/>
      <c r="C173" s="6"/>
      <c r="D173" s="126"/>
      <c r="E173" s="126"/>
      <c r="F173" s="214"/>
      <c r="G173" s="341"/>
      <c r="H173" s="341"/>
      <c r="I173" s="5"/>
      <c r="J173" s="5"/>
      <c r="K173" s="106"/>
      <c r="L173" s="353"/>
      <c r="N173" s="100" t="e">
        <f t="shared" si="2"/>
        <v>#VALUE!</v>
      </c>
    </row>
    <row r="174" spans="1:14" s="109" customFormat="1" x14ac:dyDescent="0.35">
      <c r="A174" s="212">
        <v>167</v>
      </c>
      <c r="B174" s="213"/>
      <c r="C174" s="6"/>
      <c r="D174" s="126"/>
      <c r="E174" s="126"/>
      <c r="F174" s="214"/>
      <c r="G174" s="341"/>
      <c r="H174" s="341"/>
      <c r="I174" s="5"/>
      <c r="J174" s="5"/>
      <c r="K174" s="106"/>
      <c r="L174" s="353"/>
      <c r="N174" s="100" t="e">
        <f t="shared" si="2"/>
        <v>#VALUE!</v>
      </c>
    </row>
    <row r="175" spans="1:14" s="109" customFormat="1" x14ac:dyDescent="0.35">
      <c r="A175" s="212">
        <v>168</v>
      </c>
      <c r="B175" s="213"/>
      <c r="C175" s="6"/>
      <c r="D175" s="126"/>
      <c r="E175" s="126"/>
      <c r="F175" s="214"/>
      <c r="G175" s="341"/>
      <c r="H175" s="341"/>
      <c r="I175" s="5"/>
      <c r="J175" s="5"/>
      <c r="K175" s="106"/>
      <c r="L175" s="353"/>
      <c r="N175" s="100" t="e">
        <f t="shared" si="2"/>
        <v>#VALUE!</v>
      </c>
    </row>
    <row r="176" spans="1:14" s="109" customFormat="1" x14ac:dyDescent="0.35">
      <c r="A176" s="212">
        <v>169</v>
      </c>
      <c r="B176" s="213"/>
      <c r="C176" s="6"/>
      <c r="D176" s="126"/>
      <c r="E176" s="126"/>
      <c r="F176" s="214"/>
      <c r="G176" s="341"/>
      <c r="H176" s="341"/>
      <c r="I176" s="5"/>
      <c r="J176" s="5"/>
      <c r="K176" s="106"/>
      <c r="L176" s="353"/>
      <c r="N176" s="100" t="e">
        <f t="shared" si="2"/>
        <v>#VALUE!</v>
      </c>
    </row>
    <row r="177" spans="1:14" s="109" customFormat="1" x14ac:dyDescent="0.35">
      <c r="A177" s="212">
        <v>170</v>
      </c>
      <c r="B177" s="213"/>
      <c r="C177" s="6"/>
      <c r="D177" s="126"/>
      <c r="E177" s="126"/>
      <c r="F177" s="214"/>
      <c r="G177" s="341"/>
      <c r="H177" s="341"/>
      <c r="I177" s="5"/>
      <c r="J177" s="5"/>
      <c r="K177" s="106"/>
      <c r="L177" s="353"/>
      <c r="N177" s="100" t="e">
        <f t="shared" si="2"/>
        <v>#VALUE!</v>
      </c>
    </row>
    <row r="178" spans="1:14" s="109" customFormat="1" x14ac:dyDescent="0.35">
      <c r="A178" s="212">
        <v>171</v>
      </c>
      <c r="B178" s="213"/>
      <c r="C178" s="6"/>
      <c r="D178" s="126"/>
      <c r="E178" s="126"/>
      <c r="F178" s="214"/>
      <c r="G178" s="341"/>
      <c r="H178" s="341"/>
      <c r="I178" s="5"/>
      <c r="J178" s="5"/>
      <c r="K178" s="106"/>
      <c r="L178" s="353"/>
      <c r="N178" s="100" t="e">
        <f t="shared" si="2"/>
        <v>#VALUE!</v>
      </c>
    </row>
    <row r="179" spans="1:14" s="109" customFormat="1" x14ac:dyDescent="0.35">
      <c r="A179" s="212">
        <v>172</v>
      </c>
      <c r="B179" s="213"/>
      <c r="C179" s="6"/>
      <c r="D179" s="126"/>
      <c r="E179" s="126"/>
      <c r="F179" s="214"/>
      <c r="G179" s="341"/>
      <c r="H179" s="341"/>
      <c r="I179" s="5"/>
      <c r="J179" s="5"/>
      <c r="K179" s="106"/>
      <c r="L179" s="353"/>
      <c r="N179" s="100" t="e">
        <f t="shared" si="2"/>
        <v>#VALUE!</v>
      </c>
    </row>
    <row r="180" spans="1:14" s="109" customFormat="1" x14ac:dyDescent="0.35">
      <c r="A180" s="212">
        <v>173</v>
      </c>
      <c r="B180" s="213"/>
      <c r="C180" s="6"/>
      <c r="D180" s="126"/>
      <c r="E180" s="126"/>
      <c r="F180" s="214"/>
      <c r="G180" s="341"/>
      <c r="H180" s="341"/>
      <c r="I180" s="5"/>
      <c r="J180" s="5"/>
      <c r="K180" s="106"/>
      <c r="L180" s="353"/>
      <c r="N180" s="100" t="e">
        <f t="shared" si="2"/>
        <v>#VALUE!</v>
      </c>
    </row>
    <row r="181" spans="1:14" s="109" customFormat="1" x14ac:dyDescent="0.35">
      <c r="A181" s="212">
        <v>174</v>
      </c>
      <c r="B181" s="213"/>
      <c r="C181" s="6"/>
      <c r="D181" s="126"/>
      <c r="E181" s="126"/>
      <c r="F181" s="214"/>
      <c r="G181" s="341"/>
      <c r="H181" s="341"/>
      <c r="I181" s="5"/>
      <c r="J181" s="5"/>
      <c r="K181" s="106"/>
      <c r="L181" s="353"/>
      <c r="N181" s="100" t="e">
        <f t="shared" si="2"/>
        <v>#VALUE!</v>
      </c>
    </row>
    <row r="182" spans="1:14" s="109" customFormat="1" x14ac:dyDescent="0.35">
      <c r="A182" s="212">
        <v>175</v>
      </c>
      <c r="B182" s="213"/>
      <c r="C182" s="6"/>
      <c r="D182" s="126"/>
      <c r="E182" s="126"/>
      <c r="F182" s="214"/>
      <c r="G182" s="341"/>
      <c r="H182" s="341"/>
      <c r="I182" s="5"/>
      <c r="J182" s="5"/>
      <c r="K182" s="106"/>
      <c r="L182" s="353"/>
      <c r="N182" s="100" t="e">
        <f t="shared" si="2"/>
        <v>#VALUE!</v>
      </c>
    </row>
    <row r="183" spans="1:14" s="109" customFormat="1" x14ac:dyDescent="0.35">
      <c r="A183" s="212">
        <v>176</v>
      </c>
      <c r="B183" s="213"/>
      <c r="C183" s="6"/>
      <c r="D183" s="126"/>
      <c r="E183" s="126"/>
      <c r="F183" s="214"/>
      <c r="G183" s="341"/>
      <c r="H183" s="341"/>
      <c r="I183" s="5"/>
      <c r="J183" s="5"/>
      <c r="K183" s="106"/>
      <c r="L183" s="353"/>
      <c r="N183" s="100" t="e">
        <f t="shared" si="2"/>
        <v>#VALUE!</v>
      </c>
    </row>
    <row r="184" spans="1:14" s="109" customFormat="1" x14ac:dyDescent="0.35">
      <c r="A184" s="212">
        <v>177</v>
      </c>
      <c r="B184" s="213"/>
      <c r="C184" s="6"/>
      <c r="D184" s="126"/>
      <c r="E184" s="126"/>
      <c r="F184" s="214"/>
      <c r="G184" s="341"/>
      <c r="H184" s="341"/>
      <c r="I184" s="5"/>
      <c r="J184" s="5"/>
      <c r="K184" s="106"/>
      <c r="L184" s="353"/>
      <c r="N184" s="100" t="e">
        <f t="shared" si="2"/>
        <v>#VALUE!</v>
      </c>
    </row>
    <row r="185" spans="1:14" s="109" customFormat="1" x14ac:dyDescent="0.35">
      <c r="A185" s="212">
        <v>178</v>
      </c>
      <c r="B185" s="213"/>
      <c r="C185" s="6"/>
      <c r="D185" s="126"/>
      <c r="E185" s="126"/>
      <c r="F185" s="214"/>
      <c r="G185" s="341"/>
      <c r="H185" s="341"/>
      <c r="I185" s="5"/>
      <c r="J185" s="5"/>
      <c r="K185" s="106"/>
      <c r="L185" s="353"/>
      <c r="N185" s="100" t="e">
        <f t="shared" si="2"/>
        <v>#VALUE!</v>
      </c>
    </row>
    <row r="186" spans="1:14" s="109" customFormat="1" x14ac:dyDescent="0.35">
      <c r="A186" s="212">
        <v>179</v>
      </c>
      <c r="B186" s="213"/>
      <c r="C186" s="6"/>
      <c r="D186" s="126"/>
      <c r="E186" s="126"/>
      <c r="F186" s="214"/>
      <c r="G186" s="341"/>
      <c r="H186" s="341"/>
      <c r="I186" s="5"/>
      <c r="J186" s="5"/>
      <c r="K186" s="106"/>
      <c r="L186" s="353"/>
      <c r="N186" s="100" t="e">
        <f t="shared" si="2"/>
        <v>#VALUE!</v>
      </c>
    </row>
    <row r="187" spans="1:14" s="109" customFormat="1" x14ac:dyDescent="0.35">
      <c r="A187" s="212">
        <v>180</v>
      </c>
      <c r="B187" s="213"/>
      <c r="C187" s="6"/>
      <c r="D187" s="126"/>
      <c r="E187" s="126"/>
      <c r="F187" s="214"/>
      <c r="G187" s="341"/>
      <c r="H187" s="341"/>
      <c r="I187" s="5"/>
      <c r="J187" s="5"/>
      <c r="K187" s="106"/>
      <c r="L187" s="353"/>
      <c r="N187" s="100" t="e">
        <f t="shared" si="2"/>
        <v>#VALUE!</v>
      </c>
    </row>
    <row r="188" spans="1:14" s="109" customFormat="1" x14ac:dyDescent="0.35">
      <c r="A188" s="212">
        <v>181</v>
      </c>
      <c r="B188" s="213"/>
      <c r="C188" s="6"/>
      <c r="D188" s="126"/>
      <c r="E188" s="126"/>
      <c r="F188" s="214"/>
      <c r="G188" s="341"/>
      <c r="H188" s="341"/>
      <c r="I188" s="5"/>
      <c r="J188" s="5"/>
      <c r="K188" s="106"/>
      <c r="L188" s="353"/>
      <c r="N188" s="100" t="e">
        <f t="shared" si="2"/>
        <v>#VALUE!</v>
      </c>
    </row>
    <row r="189" spans="1:14" s="109" customFormat="1" x14ac:dyDescent="0.35">
      <c r="A189" s="212">
        <v>182</v>
      </c>
      <c r="B189" s="213"/>
      <c r="C189" s="6"/>
      <c r="D189" s="126"/>
      <c r="E189" s="126"/>
      <c r="F189" s="214"/>
      <c r="G189" s="341"/>
      <c r="H189" s="341"/>
      <c r="I189" s="5"/>
      <c r="J189" s="5"/>
      <c r="K189" s="106"/>
      <c r="L189" s="353"/>
      <c r="N189" s="100" t="e">
        <f t="shared" si="2"/>
        <v>#VALUE!</v>
      </c>
    </row>
    <row r="190" spans="1:14" s="109" customFormat="1" x14ac:dyDescent="0.35">
      <c r="A190" s="212">
        <v>183</v>
      </c>
      <c r="B190" s="213"/>
      <c r="C190" s="6"/>
      <c r="D190" s="126"/>
      <c r="E190" s="126"/>
      <c r="F190" s="214"/>
      <c r="G190" s="341"/>
      <c r="H190" s="341"/>
      <c r="I190" s="5"/>
      <c r="J190" s="5"/>
      <c r="K190" s="106"/>
      <c r="L190" s="353"/>
      <c r="N190" s="100" t="e">
        <f t="shared" si="2"/>
        <v>#VALUE!</v>
      </c>
    </row>
    <row r="191" spans="1:14" s="109" customFormat="1" x14ac:dyDescent="0.35">
      <c r="A191" s="212">
        <v>184</v>
      </c>
      <c r="B191" s="213"/>
      <c r="C191" s="6"/>
      <c r="D191" s="126"/>
      <c r="E191" s="126"/>
      <c r="F191" s="214"/>
      <c r="G191" s="341"/>
      <c r="H191" s="341"/>
      <c r="I191" s="5"/>
      <c r="J191" s="5"/>
      <c r="K191" s="106"/>
      <c r="L191" s="353"/>
      <c r="N191" s="100" t="e">
        <f t="shared" si="2"/>
        <v>#VALUE!</v>
      </c>
    </row>
    <row r="192" spans="1:14" s="109" customFormat="1" x14ac:dyDescent="0.35">
      <c r="A192" s="212">
        <v>185</v>
      </c>
      <c r="B192" s="213"/>
      <c r="C192" s="6"/>
      <c r="D192" s="126"/>
      <c r="E192" s="126"/>
      <c r="F192" s="214"/>
      <c r="G192" s="341"/>
      <c r="H192" s="341"/>
      <c r="I192" s="5"/>
      <c r="J192" s="5"/>
      <c r="K192" s="106"/>
      <c r="L192" s="353"/>
      <c r="N192" s="100" t="e">
        <f t="shared" si="2"/>
        <v>#VALUE!</v>
      </c>
    </row>
    <row r="193" spans="1:14" s="109" customFormat="1" x14ac:dyDescent="0.35">
      <c r="A193" s="212">
        <v>186</v>
      </c>
      <c r="B193" s="213"/>
      <c r="C193" s="6"/>
      <c r="D193" s="126"/>
      <c r="E193" s="126"/>
      <c r="F193" s="214"/>
      <c r="G193" s="341"/>
      <c r="H193" s="341"/>
      <c r="I193" s="5"/>
      <c r="J193" s="5"/>
      <c r="K193" s="106"/>
      <c r="L193" s="353"/>
      <c r="N193" s="100" t="e">
        <f t="shared" si="2"/>
        <v>#VALUE!</v>
      </c>
    </row>
    <row r="194" spans="1:14" s="109" customFormat="1" x14ac:dyDescent="0.35">
      <c r="A194" s="212">
        <v>187</v>
      </c>
      <c r="B194" s="213"/>
      <c r="C194" s="6"/>
      <c r="D194" s="126"/>
      <c r="E194" s="126"/>
      <c r="F194" s="214"/>
      <c r="G194" s="341"/>
      <c r="H194" s="341"/>
      <c r="I194" s="5"/>
      <c r="J194" s="5"/>
      <c r="K194" s="106"/>
      <c r="L194" s="353"/>
      <c r="N194" s="100" t="e">
        <f t="shared" si="2"/>
        <v>#VALUE!</v>
      </c>
    </row>
    <row r="195" spans="1:14" s="109" customFormat="1" x14ac:dyDescent="0.35">
      <c r="A195" s="212">
        <v>188</v>
      </c>
      <c r="B195" s="213"/>
      <c r="C195" s="6"/>
      <c r="D195" s="126"/>
      <c r="E195" s="126"/>
      <c r="F195" s="214"/>
      <c r="G195" s="341"/>
      <c r="H195" s="341"/>
      <c r="I195" s="5"/>
      <c r="J195" s="5"/>
      <c r="K195" s="106"/>
      <c r="L195" s="353"/>
      <c r="N195" s="100" t="e">
        <f t="shared" si="2"/>
        <v>#VALUE!</v>
      </c>
    </row>
    <row r="196" spans="1:14" s="109" customFormat="1" x14ac:dyDescent="0.35">
      <c r="A196" s="212">
        <v>189</v>
      </c>
      <c r="B196" s="213"/>
      <c r="C196" s="6"/>
      <c r="D196" s="126"/>
      <c r="E196" s="126"/>
      <c r="F196" s="214"/>
      <c r="G196" s="341"/>
      <c r="H196" s="341"/>
      <c r="I196" s="5"/>
      <c r="J196" s="5"/>
      <c r="K196" s="106"/>
      <c r="L196" s="353"/>
      <c r="N196" s="100" t="e">
        <f t="shared" si="2"/>
        <v>#VALUE!</v>
      </c>
    </row>
    <row r="197" spans="1:14" s="109" customFormat="1" x14ac:dyDescent="0.35">
      <c r="A197" s="212">
        <v>190</v>
      </c>
      <c r="B197" s="213"/>
      <c r="C197" s="6"/>
      <c r="D197" s="126"/>
      <c r="E197" s="126"/>
      <c r="F197" s="214"/>
      <c r="G197" s="341"/>
      <c r="H197" s="341"/>
      <c r="I197" s="5"/>
      <c r="J197" s="5"/>
      <c r="K197" s="106"/>
      <c r="L197" s="353"/>
      <c r="N197" s="100" t="e">
        <f t="shared" si="2"/>
        <v>#VALUE!</v>
      </c>
    </row>
    <row r="198" spans="1:14" s="109" customFormat="1" x14ac:dyDescent="0.35">
      <c r="A198" s="212">
        <v>191</v>
      </c>
      <c r="B198" s="213"/>
      <c r="C198" s="6"/>
      <c r="D198" s="126"/>
      <c r="E198" s="126"/>
      <c r="F198" s="214"/>
      <c r="G198" s="341"/>
      <c r="H198" s="341"/>
      <c r="I198" s="5"/>
      <c r="J198" s="5"/>
      <c r="K198" s="106"/>
      <c r="L198" s="353"/>
      <c r="N198" s="100" t="e">
        <f t="shared" si="2"/>
        <v>#VALUE!</v>
      </c>
    </row>
    <row r="199" spans="1:14" s="109" customFormat="1" x14ac:dyDescent="0.35">
      <c r="A199" s="212">
        <v>192</v>
      </c>
      <c r="B199" s="213"/>
      <c r="C199" s="6"/>
      <c r="D199" s="126"/>
      <c r="E199" s="126"/>
      <c r="F199" s="214"/>
      <c r="G199" s="341"/>
      <c r="H199" s="341"/>
      <c r="I199" s="5"/>
      <c r="J199" s="5"/>
      <c r="K199" s="106"/>
      <c r="L199" s="353"/>
      <c r="N199" s="100" t="e">
        <f t="shared" si="2"/>
        <v>#VALUE!</v>
      </c>
    </row>
    <row r="200" spans="1:14" s="109" customFormat="1" x14ac:dyDescent="0.35">
      <c r="A200" s="212">
        <v>193</v>
      </c>
      <c r="B200" s="213"/>
      <c r="C200" s="6"/>
      <c r="D200" s="126"/>
      <c r="E200" s="126"/>
      <c r="F200" s="214"/>
      <c r="G200" s="341"/>
      <c r="H200" s="341"/>
      <c r="I200" s="5"/>
      <c r="J200" s="5"/>
      <c r="K200" s="106"/>
      <c r="L200" s="353"/>
      <c r="N200" s="100" t="e">
        <f t="shared" si="2"/>
        <v>#VALUE!</v>
      </c>
    </row>
    <row r="201" spans="1:14" s="109" customFormat="1" x14ac:dyDescent="0.35">
      <c r="A201" s="212">
        <v>194</v>
      </c>
      <c r="B201" s="213"/>
      <c r="C201" s="6"/>
      <c r="D201" s="126"/>
      <c r="E201" s="126"/>
      <c r="F201" s="214"/>
      <c r="G201" s="341"/>
      <c r="H201" s="341"/>
      <c r="I201" s="5"/>
      <c r="J201" s="5"/>
      <c r="K201" s="106"/>
      <c r="L201" s="353"/>
      <c r="N201" s="100" t="e">
        <f t="shared" ref="N201:N264" si="3">IF(LEFT(TRIM(C201),1)="A","DA",
 IF(LEFT(TRIM(C201),1)="B",
    IF(MID(C201,FIND("(",C201)+1,FIND(")",C201)-FIND("(",C201)-1)="00-07","DB1","DB2"),
 IF(LEFT(TRIM(C201),1)="C",
    IF(MID(C201,FIND("(",C201)+1,FIND(")",C201)-FIND("(",C201)-1)="15-22","DC1","DC2"),
 IF(LEFT(TRIM(C201),1)="D",
    IF(MID(C201,FIND("(",C201)+1,FIND(")",C201)-FIND("(",C201)-1)="30-45","DD1","DD2"),
 "")))) &amp; "+" &amp; VALUE(MID(C201,FIND("+",C201)+1,99))</f>
        <v>#VALUE!</v>
      </c>
    </row>
    <row r="202" spans="1:14" s="109" customFormat="1" x14ac:dyDescent="0.35">
      <c r="A202" s="212">
        <v>195</v>
      </c>
      <c r="B202" s="213"/>
      <c r="C202" s="6"/>
      <c r="D202" s="126"/>
      <c r="E202" s="126"/>
      <c r="F202" s="214"/>
      <c r="G202" s="341"/>
      <c r="H202" s="341"/>
      <c r="I202" s="5"/>
      <c r="J202" s="5"/>
      <c r="K202" s="106"/>
      <c r="L202" s="353"/>
      <c r="N202" s="100" t="e">
        <f t="shared" si="3"/>
        <v>#VALUE!</v>
      </c>
    </row>
    <row r="203" spans="1:14" s="109" customFormat="1" x14ac:dyDescent="0.35">
      <c r="A203" s="212">
        <v>196</v>
      </c>
      <c r="B203" s="213"/>
      <c r="C203" s="6"/>
      <c r="D203" s="126"/>
      <c r="E203" s="126"/>
      <c r="F203" s="214"/>
      <c r="G203" s="341"/>
      <c r="H203" s="341"/>
      <c r="I203" s="5"/>
      <c r="J203" s="5"/>
      <c r="K203" s="106"/>
      <c r="L203" s="353"/>
      <c r="N203" s="100" t="e">
        <f t="shared" si="3"/>
        <v>#VALUE!</v>
      </c>
    </row>
    <row r="204" spans="1:14" s="109" customFormat="1" x14ac:dyDescent="0.35">
      <c r="A204" s="212">
        <v>197</v>
      </c>
      <c r="B204" s="213"/>
      <c r="C204" s="6"/>
      <c r="D204" s="126"/>
      <c r="E204" s="126"/>
      <c r="F204" s="214"/>
      <c r="G204" s="341"/>
      <c r="H204" s="341"/>
      <c r="I204" s="5"/>
      <c r="J204" s="5"/>
      <c r="K204" s="106"/>
      <c r="L204" s="353"/>
      <c r="N204" s="100" t="e">
        <f t="shared" si="3"/>
        <v>#VALUE!</v>
      </c>
    </row>
    <row r="205" spans="1:14" s="109" customFormat="1" x14ac:dyDescent="0.35">
      <c r="A205" s="212">
        <v>198</v>
      </c>
      <c r="B205" s="213"/>
      <c r="C205" s="6"/>
      <c r="D205" s="126"/>
      <c r="E205" s="126"/>
      <c r="F205" s="214"/>
      <c r="G205" s="341"/>
      <c r="H205" s="341"/>
      <c r="I205" s="5"/>
      <c r="J205" s="5"/>
      <c r="K205" s="106"/>
      <c r="L205" s="353"/>
      <c r="N205" s="100" t="e">
        <f t="shared" si="3"/>
        <v>#VALUE!</v>
      </c>
    </row>
    <row r="206" spans="1:14" s="109" customFormat="1" x14ac:dyDescent="0.35">
      <c r="A206" s="212">
        <v>199</v>
      </c>
      <c r="B206" s="213"/>
      <c r="C206" s="6"/>
      <c r="D206" s="126"/>
      <c r="E206" s="126"/>
      <c r="F206" s="214"/>
      <c r="G206" s="341"/>
      <c r="H206" s="341"/>
      <c r="I206" s="5"/>
      <c r="J206" s="5"/>
      <c r="K206" s="106"/>
      <c r="L206" s="353"/>
      <c r="N206" s="100" t="e">
        <f t="shared" si="3"/>
        <v>#VALUE!</v>
      </c>
    </row>
    <row r="207" spans="1:14" s="109" customFormat="1" x14ac:dyDescent="0.35">
      <c r="A207" s="212">
        <v>200</v>
      </c>
      <c r="B207" s="213"/>
      <c r="C207" s="6"/>
      <c r="D207" s="126"/>
      <c r="E207" s="126"/>
      <c r="F207" s="214"/>
      <c r="G207" s="341"/>
      <c r="H207" s="341"/>
      <c r="I207" s="5"/>
      <c r="J207" s="5"/>
      <c r="K207" s="106"/>
      <c r="L207" s="353"/>
      <c r="N207" s="100" t="e">
        <f t="shared" si="3"/>
        <v>#VALUE!</v>
      </c>
    </row>
    <row r="208" spans="1:14" s="109" customFormat="1" x14ac:dyDescent="0.35">
      <c r="A208" s="212">
        <v>201</v>
      </c>
      <c r="B208" s="213"/>
      <c r="C208" s="6"/>
      <c r="D208" s="126"/>
      <c r="E208" s="126"/>
      <c r="F208" s="214"/>
      <c r="G208" s="341"/>
      <c r="H208" s="341"/>
      <c r="I208" s="5"/>
      <c r="J208" s="5"/>
      <c r="K208" s="106"/>
      <c r="L208" s="353"/>
      <c r="N208" s="100" t="e">
        <f t="shared" si="3"/>
        <v>#VALUE!</v>
      </c>
    </row>
    <row r="209" spans="1:14" s="109" customFormat="1" x14ac:dyDescent="0.35">
      <c r="A209" s="212">
        <v>202</v>
      </c>
      <c r="B209" s="213"/>
      <c r="C209" s="6"/>
      <c r="D209" s="126"/>
      <c r="E209" s="126"/>
      <c r="F209" s="214"/>
      <c r="G209" s="341"/>
      <c r="H209" s="341"/>
      <c r="I209" s="5"/>
      <c r="J209" s="5"/>
      <c r="K209" s="106"/>
      <c r="L209" s="353"/>
      <c r="N209" s="100" t="e">
        <f t="shared" si="3"/>
        <v>#VALUE!</v>
      </c>
    </row>
    <row r="210" spans="1:14" s="109" customFormat="1" x14ac:dyDescent="0.35">
      <c r="A210" s="212">
        <v>203</v>
      </c>
      <c r="B210" s="213"/>
      <c r="C210" s="6"/>
      <c r="D210" s="126"/>
      <c r="E210" s="126"/>
      <c r="F210" s="214"/>
      <c r="G210" s="341"/>
      <c r="H210" s="341"/>
      <c r="I210" s="5"/>
      <c r="J210" s="5"/>
      <c r="K210" s="106"/>
      <c r="L210" s="353"/>
      <c r="N210" s="100" t="e">
        <f t="shared" si="3"/>
        <v>#VALUE!</v>
      </c>
    </row>
    <row r="211" spans="1:14" s="109" customFormat="1" x14ac:dyDescent="0.35">
      <c r="A211" s="212">
        <v>204</v>
      </c>
      <c r="B211" s="213"/>
      <c r="C211" s="6"/>
      <c r="D211" s="126"/>
      <c r="E211" s="126"/>
      <c r="F211" s="214"/>
      <c r="G211" s="341"/>
      <c r="H211" s="341"/>
      <c r="I211" s="5"/>
      <c r="J211" s="5"/>
      <c r="K211" s="106"/>
      <c r="L211" s="353"/>
      <c r="N211" s="100" t="e">
        <f t="shared" si="3"/>
        <v>#VALUE!</v>
      </c>
    </row>
    <row r="212" spans="1:14" s="109" customFormat="1" x14ac:dyDescent="0.35">
      <c r="A212" s="212">
        <v>205</v>
      </c>
      <c r="B212" s="213"/>
      <c r="C212" s="6"/>
      <c r="D212" s="126"/>
      <c r="E212" s="126"/>
      <c r="F212" s="214"/>
      <c r="G212" s="341"/>
      <c r="H212" s="341"/>
      <c r="I212" s="5"/>
      <c r="J212" s="5"/>
      <c r="K212" s="106"/>
      <c r="L212" s="353"/>
      <c r="N212" s="100" t="e">
        <f t="shared" si="3"/>
        <v>#VALUE!</v>
      </c>
    </row>
    <row r="213" spans="1:14" s="109" customFormat="1" x14ac:dyDescent="0.35">
      <c r="A213" s="212">
        <v>206</v>
      </c>
      <c r="B213" s="213"/>
      <c r="C213" s="6"/>
      <c r="D213" s="126"/>
      <c r="E213" s="126"/>
      <c r="F213" s="214"/>
      <c r="G213" s="341"/>
      <c r="H213" s="341"/>
      <c r="I213" s="5"/>
      <c r="J213" s="5"/>
      <c r="K213" s="106"/>
      <c r="L213" s="353"/>
      <c r="N213" s="100" t="e">
        <f t="shared" si="3"/>
        <v>#VALUE!</v>
      </c>
    </row>
    <row r="214" spans="1:14" s="109" customFormat="1" x14ac:dyDescent="0.35">
      <c r="A214" s="212">
        <v>207</v>
      </c>
      <c r="B214" s="213"/>
      <c r="C214" s="6"/>
      <c r="D214" s="126"/>
      <c r="E214" s="126"/>
      <c r="F214" s="214"/>
      <c r="G214" s="341"/>
      <c r="H214" s="341"/>
      <c r="I214" s="5"/>
      <c r="J214" s="5"/>
      <c r="K214" s="106"/>
      <c r="L214" s="353"/>
      <c r="N214" s="100" t="e">
        <f t="shared" si="3"/>
        <v>#VALUE!</v>
      </c>
    </row>
    <row r="215" spans="1:14" s="109" customFormat="1" x14ac:dyDescent="0.35">
      <c r="A215" s="212">
        <v>208</v>
      </c>
      <c r="B215" s="213"/>
      <c r="C215" s="6"/>
      <c r="D215" s="126"/>
      <c r="E215" s="126"/>
      <c r="F215" s="214"/>
      <c r="G215" s="341"/>
      <c r="H215" s="341"/>
      <c r="I215" s="5"/>
      <c r="J215" s="5"/>
      <c r="K215" s="106"/>
      <c r="L215" s="353"/>
      <c r="N215" s="100" t="e">
        <f t="shared" si="3"/>
        <v>#VALUE!</v>
      </c>
    </row>
    <row r="216" spans="1:14" s="109" customFormat="1" x14ac:dyDescent="0.35">
      <c r="A216" s="212">
        <v>209</v>
      </c>
      <c r="B216" s="213"/>
      <c r="C216" s="6"/>
      <c r="D216" s="126"/>
      <c r="E216" s="126"/>
      <c r="F216" s="214"/>
      <c r="G216" s="341"/>
      <c r="H216" s="341"/>
      <c r="I216" s="5"/>
      <c r="J216" s="5"/>
      <c r="K216" s="106"/>
      <c r="L216" s="353"/>
      <c r="N216" s="100" t="e">
        <f t="shared" si="3"/>
        <v>#VALUE!</v>
      </c>
    </row>
    <row r="217" spans="1:14" s="109" customFormat="1" x14ac:dyDescent="0.35">
      <c r="A217" s="212">
        <v>210</v>
      </c>
      <c r="B217" s="213"/>
      <c r="C217" s="6"/>
      <c r="D217" s="126"/>
      <c r="E217" s="126"/>
      <c r="F217" s="214"/>
      <c r="G217" s="341"/>
      <c r="H217" s="341"/>
      <c r="I217" s="5"/>
      <c r="J217" s="5"/>
      <c r="K217" s="106"/>
      <c r="L217" s="353"/>
      <c r="N217" s="100" t="e">
        <f t="shared" si="3"/>
        <v>#VALUE!</v>
      </c>
    </row>
    <row r="218" spans="1:14" s="109" customFormat="1" x14ac:dyDescent="0.35">
      <c r="A218" s="212">
        <v>211</v>
      </c>
      <c r="B218" s="213"/>
      <c r="C218" s="6"/>
      <c r="D218" s="126"/>
      <c r="E218" s="126"/>
      <c r="F218" s="214"/>
      <c r="G218" s="341"/>
      <c r="H218" s="341"/>
      <c r="I218" s="5"/>
      <c r="J218" s="5"/>
      <c r="K218" s="106"/>
      <c r="L218" s="353"/>
      <c r="N218" s="100" t="e">
        <f t="shared" si="3"/>
        <v>#VALUE!</v>
      </c>
    </row>
    <row r="219" spans="1:14" s="109" customFormat="1" x14ac:dyDescent="0.35">
      <c r="A219" s="212">
        <v>212</v>
      </c>
      <c r="B219" s="213"/>
      <c r="C219" s="6"/>
      <c r="D219" s="126"/>
      <c r="E219" s="126"/>
      <c r="F219" s="214"/>
      <c r="G219" s="341"/>
      <c r="H219" s="341"/>
      <c r="I219" s="5"/>
      <c r="J219" s="5"/>
      <c r="K219" s="106"/>
      <c r="L219" s="353"/>
      <c r="N219" s="100" t="e">
        <f t="shared" si="3"/>
        <v>#VALUE!</v>
      </c>
    </row>
    <row r="220" spans="1:14" s="109" customFormat="1" x14ac:dyDescent="0.35">
      <c r="A220" s="212">
        <v>213</v>
      </c>
      <c r="B220" s="213"/>
      <c r="C220" s="6"/>
      <c r="D220" s="126"/>
      <c r="E220" s="126"/>
      <c r="F220" s="214"/>
      <c r="G220" s="341"/>
      <c r="H220" s="341"/>
      <c r="I220" s="5"/>
      <c r="J220" s="5"/>
      <c r="K220" s="106"/>
      <c r="L220" s="353"/>
      <c r="N220" s="100" t="e">
        <f t="shared" si="3"/>
        <v>#VALUE!</v>
      </c>
    </row>
    <row r="221" spans="1:14" s="109" customFormat="1" x14ac:dyDescent="0.35">
      <c r="A221" s="212">
        <v>214</v>
      </c>
      <c r="B221" s="213"/>
      <c r="C221" s="6"/>
      <c r="D221" s="126"/>
      <c r="E221" s="126"/>
      <c r="F221" s="214"/>
      <c r="G221" s="341"/>
      <c r="H221" s="341"/>
      <c r="I221" s="5"/>
      <c r="J221" s="5"/>
      <c r="K221" s="106"/>
      <c r="L221" s="353"/>
      <c r="N221" s="100" t="e">
        <f t="shared" si="3"/>
        <v>#VALUE!</v>
      </c>
    </row>
    <row r="222" spans="1:14" s="109" customFormat="1" x14ac:dyDescent="0.35">
      <c r="A222" s="212">
        <v>215</v>
      </c>
      <c r="B222" s="213"/>
      <c r="C222" s="6"/>
      <c r="D222" s="126"/>
      <c r="E222" s="126"/>
      <c r="F222" s="214"/>
      <c r="G222" s="341"/>
      <c r="H222" s="341"/>
      <c r="I222" s="5"/>
      <c r="J222" s="5"/>
      <c r="K222" s="106"/>
      <c r="L222" s="353"/>
      <c r="N222" s="100" t="e">
        <f t="shared" si="3"/>
        <v>#VALUE!</v>
      </c>
    </row>
    <row r="223" spans="1:14" s="109" customFormat="1" x14ac:dyDescent="0.35">
      <c r="A223" s="212">
        <v>216</v>
      </c>
      <c r="B223" s="213"/>
      <c r="C223" s="6"/>
      <c r="D223" s="126"/>
      <c r="E223" s="126"/>
      <c r="F223" s="214"/>
      <c r="G223" s="341"/>
      <c r="H223" s="341"/>
      <c r="I223" s="5"/>
      <c r="J223" s="5"/>
      <c r="K223" s="106"/>
      <c r="L223" s="353"/>
      <c r="N223" s="100" t="e">
        <f t="shared" si="3"/>
        <v>#VALUE!</v>
      </c>
    </row>
    <row r="224" spans="1:14" s="109" customFormat="1" x14ac:dyDescent="0.35">
      <c r="A224" s="212">
        <v>217</v>
      </c>
      <c r="B224" s="213"/>
      <c r="C224" s="6"/>
      <c r="D224" s="126"/>
      <c r="E224" s="126"/>
      <c r="F224" s="214"/>
      <c r="G224" s="341"/>
      <c r="H224" s="341"/>
      <c r="I224" s="5"/>
      <c r="J224" s="5"/>
      <c r="K224" s="106"/>
      <c r="L224" s="353"/>
      <c r="N224" s="100" t="e">
        <f t="shared" si="3"/>
        <v>#VALUE!</v>
      </c>
    </row>
    <row r="225" spans="1:14" s="109" customFormat="1" x14ac:dyDescent="0.35">
      <c r="A225" s="212">
        <v>218</v>
      </c>
      <c r="B225" s="213"/>
      <c r="C225" s="6"/>
      <c r="D225" s="126"/>
      <c r="E225" s="126"/>
      <c r="F225" s="214"/>
      <c r="G225" s="341"/>
      <c r="H225" s="341"/>
      <c r="I225" s="5"/>
      <c r="J225" s="5"/>
      <c r="K225" s="106"/>
      <c r="L225" s="353"/>
      <c r="N225" s="100" t="e">
        <f t="shared" si="3"/>
        <v>#VALUE!</v>
      </c>
    </row>
    <row r="226" spans="1:14" s="109" customFormat="1" x14ac:dyDescent="0.35">
      <c r="A226" s="212">
        <v>219</v>
      </c>
      <c r="B226" s="213"/>
      <c r="C226" s="6"/>
      <c r="D226" s="126"/>
      <c r="E226" s="126"/>
      <c r="F226" s="214"/>
      <c r="G226" s="341"/>
      <c r="H226" s="341"/>
      <c r="I226" s="5"/>
      <c r="J226" s="5"/>
      <c r="K226" s="106"/>
      <c r="L226" s="353"/>
      <c r="N226" s="100" t="e">
        <f t="shared" si="3"/>
        <v>#VALUE!</v>
      </c>
    </row>
    <row r="227" spans="1:14" s="109" customFormat="1" x14ac:dyDescent="0.35">
      <c r="A227" s="212">
        <v>220</v>
      </c>
      <c r="B227" s="213"/>
      <c r="C227" s="6"/>
      <c r="D227" s="126"/>
      <c r="E227" s="126"/>
      <c r="F227" s="214"/>
      <c r="G227" s="341"/>
      <c r="H227" s="341"/>
      <c r="I227" s="5"/>
      <c r="J227" s="5"/>
      <c r="K227" s="106"/>
      <c r="L227" s="353"/>
      <c r="N227" s="100" t="e">
        <f t="shared" si="3"/>
        <v>#VALUE!</v>
      </c>
    </row>
    <row r="228" spans="1:14" s="109" customFormat="1" x14ac:dyDescent="0.35">
      <c r="A228" s="212">
        <v>221</v>
      </c>
      <c r="B228" s="213"/>
      <c r="C228" s="6"/>
      <c r="D228" s="126"/>
      <c r="E228" s="126"/>
      <c r="F228" s="214"/>
      <c r="G228" s="341"/>
      <c r="H228" s="341"/>
      <c r="I228" s="5"/>
      <c r="J228" s="5"/>
      <c r="K228" s="106"/>
      <c r="L228" s="353"/>
      <c r="N228" s="100" t="e">
        <f t="shared" si="3"/>
        <v>#VALUE!</v>
      </c>
    </row>
    <row r="229" spans="1:14" s="109" customFormat="1" x14ac:dyDescent="0.35">
      <c r="A229" s="212">
        <v>222</v>
      </c>
      <c r="B229" s="213"/>
      <c r="C229" s="6"/>
      <c r="D229" s="126"/>
      <c r="E229" s="126"/>
      <c r="F229" s="214"/>
      <c r="G229" s="341"/>
      <c r="H229" s="341"/>
      <c r="I229" s="5"/>
      <c r="J229" s="5"/>
      <c r="K229" s="106"/>
      <c r="L229" s="353"/>
      <c r="N229" s="100" t="e">
        <f t="shared" si="3"/>
        <v>#VALUE!</v>
      </c>
    </row>
    <row r="230" spans="1:14" s="109" customFormat="1" x14ac:dyDescent="0.35">
      <c r="A230" s="212">
        <v>223</v>
      </c>
      <c r="B230" s="213"/>
      <c r="C230" s="6"/>
      <c r="D230" s="126"/>
      <c r="E230" s="126"/>
      <c r="F230" s="214"/>
      <c r="G230" s="341"/>
      <c r="H230" s="341"/>
      <c r="I230" s="5"/>
      <c r="J230" s="5"/>
      <c r="K230" s="106"/>
      <c r="L230" s="353"/>
      <c r="N230" s="100" t="e">
        <f t="shared" si="3"/>
        <v>#VALUE!</v>
      </c>
    </row>
    <row r="231" spans="1:14" s="109" customFormat="1" x14ac:dyDescent="0.35">
      <c r="A231" s="212">
        <v>224</v>
      </c>
      <c r="B231" s="213"/>
      <c r="C231" s="6"/>
      <c r="D231" s="126"/>
      <c r="E231" s="126"/>
      <c r="F231" s="214"/>
      <c r="G231" s="341"/>
      <c r="H231" s="341"/>
      <c r="I231" s="5"/>
      <c r="J231" s="5"/>
      <c r="K231" s="106"/>
      <c r="L231" s="353"/>
      <c r="N231" s="100" t="e">
        <f t="shared" si="3"/>
        <v>#VALUE!</v>
      </c>
    </row>
    <row r="232" spans="1:14" s="109" customFormat="1" x14ac:dyDescent="0.35">
      <c r="A232" s="212">
        <v>225</v>
      </c>
      <c r="B232" s="213"/>
      <c r="C232" s="6"/>
      <c r="D232" s="126"/>
      <c r="E232" s="126"/>
      <c r="F232" s="214"/>
      <c r="G232" s="341"/>
      <c r="H232" s="341"/>
      <c r="I232" s="5"/>
      <c r="J232" s="5"/>
      <c r="K232" s="106"/>
      <c r="L232" s="353"/>
      <c r="N232" s="100" t="e">
        <f t="shared" si="3"/>
        <v>#VALUE!</v>
      </c>
    </row>
    <row r="233" spans="1:14" s="109" customFormat="1" x14ac:dyDescent="0.35">
      <c r="A233" s="212">
        <v>226</v>
      </c>
      <c r="B233" s="213"/>
      <c r="C233" s="6"/>
      <c r="D233" s="126"/>
      <c r="E233" s="126"/>
      <c r="F233" s="214"/>
      <c r="G233" s="341"/>
      <c r="H233" s="341"/>
      <c r="I233" s="5"/>
      <c r="J233" s="5"/>
      <c r="K233" s="106"/>
      <c r="L233" s="353"/>
      <c r="N233" s="100" t="e">
        <f t="shared" si="3"/>
        <v>#VALUE!</v>
      </c>
    </row>
    <row r="234" spans="1:14" s="109" customFormat="1" x14ac:dyDescent="0.35">
      <c r="A234" s="212">
        <v>227</v>
      </c>
      <c r="B234" s="213"/>
      <c r="C234" s="6"/>
      <c r="D234" s="126"/>
      <c r="E234" s="126"/>
      <c r="F234" s="214"/>
      <c r="G234" s="341"/>
      <c r="H234" s="341"/>
      <c r="I234" s="5"/>
      <c r="J234" s="5"/>
      <c r="K234" s="106"/>
      <c r="L234" s="353"/>
      <c r="N234" s="100" t="e">
        <f t="shared" si="3"/>
        <v>#VALUE!</v>
      </c>
    </row>
    <row r="235" spans="1:14" s="109" customFormat="1" x14ac:dyDescent="0.35">
      <c r="A235" s="212">
        <v>228</v>
      </c>
      <c r="B235" s="213"/>
      <c r="C235" s="6"/>
      <c r="D235" s="126"/>
      <c r="E235" s="126"/>
      <c r="F235" s="214"/>
      <c r="G235" s="341"/>
      <c r="H235" s="341"/>
      <c r="I235" s="5"/>
      <c r="J235" s="5"/>
      <c r="K235" s="106"/>
      <c r="L235" s="353"/>
      <c r="N235" s="100" t="e">
        <f t="shared" si="3"/>
        <v>#VALUE!</v>
      </c>
    </row>
    <row r="236" spans="1:14" s="109" customFormat="1" x14ac:dyDescent="0.35">
      <c r="A236" s="212">
        <v>229</v>
      </c>
      <c r="B236" s="213"/>
      <c r="C236" s="6"/>
      <c r="D236" s="126"/>
      <c r="E236" s="126"/>
      <c r="F236" s="214"/>
      <c r="G236" s="341"/>
      <c r="H236" s="341"/>
      <c r="I236" s="5"/>
      <c r="J236" s="5"/>
      <c r="K236" s="106"/>
      <c r="L236" s="353"/>
      <c r="N236" s="100" t="e">
        <f t="shared" si="3"/>
        <v>#VALUE!</v>
      </c>
    </row>
    <row r="237" spans="1:14" s="109" customFormat="1" x14ac:dyDescent="0.35">
      <c r="A237" s="212">
        <v>230</v>
      </c>
      <c r="B237" s="213"/>
      <c r="C237" s="6"/>
      <c r="D237" s="126"/>
      <c r="E237" s="126"/>
      <c r="F237" s="214"/>
      <c r="G237" s="341"/>
      <c r="H237" s="341"/>
      <c r="I237" s="5"/>
      <c r="J237" s="5"/>
      <c r="K237" s="106"/>
      <c r="L237" s="353"/>
      <c r="N237" s="100" t="e">
        <f t="shared" si="3"/>
        <v>#VALUE!</v>
      </c>
    </row>
    <row r="238" spans="1:14" s="109" customFormat="1" x14ac:dyDescent="0.35">
      <c r="A238" s="212">
        <v>231</v>
      </c>
      <c r="B238" s="213"/>
      <c r="C238" s="6"/>
      <c r="D238" s="126"/>
      <c r="E238" s="126"/>
      <c r="F238" s="214"/>
      <c r="G238" s="341"/>
      <c r="H238" s="341"/>
      <c r="I238" s="5"/>
      <c r="J238" s="5"/>
      <c r="K238" s="106"/>
      <c r="L238" s="353"/>
      <c r="N238" s="100" t="e">
        <f t="shared" si="3"/>
        <v>#VALUE!</v>
      </c>
    </row>
    <row r="239" spans="1:14" s="109" customFormat="1" x14ac:dyDescent="0.35">
      <c r="A239" s="212">
        <v>232</v>
      </c>
      <c r="B239" s="213"/>
      <c r="C239" s="6"/>
      <c r="D239" s="126"/>
      <c r="E239" s="126"/>
      <c r="F239" s="214"/>
      <c r="G239" s="341"/>
      <c r="H239" s="341"/>
      <c r="I239" s="5"/>
      <c r="J239" s="5"/>
      <c r="K239" s="106"/>
      <c r="L239" s="353"/>
      <c r="N239" s="100" t="e">
        <f t="shared" si="3"/>
        <v>#VALUE!</v>
      </c>
    </row>
    <row r="240" spans="1:14" s="109" customFormat="1" x14ac:dyDescent="0.35">
      <c r="A240" s="212">
        <v>233</v>
      </c>
      <c r="B240" s="213"/>
      <c r="C240" s="6"/>
      <c r="D240" s="126"/>
      <c r="E240" s="126"/>
      <c r="F240" s="214"/>
      <c r="G240" s="341"/>
      <c r="H240" s="341"/>
      <c r="I240" s="5"/>
      <c r="J240" s="5"/>
      <c r="K240" s="106"/>
      <c r="L240" s="353"/>
      <c r="N240" s="100" t="e">
        <f t="shared" si="3"/>
        <v>#VALUE!</v>
      </c>
    </row>
    <row r="241" spans="1:14" s="109" customFormat="1" x14ac:dyDescent="0.35">
      <c r="A241" s="212">
        <v>234</v>
      </c>
      <c r="B241" s="213"/>
      <c r="C241" s="6"/>
      <c r="D241" s="126"/>
      <c r="E241" s="126"/>
      <c r="F241" s="214"/>
      <c r="G241" s="341"/>
      <c r="H241" s="341"/>
      <c r="I241" s="5"/>
      <c r="J241" s="5"/>
      <c r="K241" s="106"/>
      <c r="L241" s="353"/>
      <c r="N241" s="100" t="e">
        <f t="shared" si="3"/>
        <v>#VALUE!</v>
      </c>
    </row>
    <row r="242" spans="1:14" s="109" customFormat="1" x14ac:dyDescent="0.35">
      <c r="A242" s="212">
        <v>235</v>
      </c>
      <c r="B242" s="213"/>
      <c r="C242" s="6"/>
      <c r="D242" s="126"/>
      <c r="E242" s="126"/>
      <c r="F242" s="214"/>
      <c r="G242" s="341"/>
      <c r="H242" s="341"/>
      <c r="I242" s="5"/>
      <c r="J242" s="5"/>
      <c r="K242" s="106"/>
      <c r="L242" s="353"/>
      <c r="N242" s="100" t="e">
        <f t="shared" si="3"/>
        <v>#VALUE!</v>
      </c>
    </row>
    <row r="243" spans="1:14" s="109" customFormat="1" x14ac:dyDescent="0.35">
      <c r="A243" s="212">
        <v>236</v>
      </c>
      <c r="B243" s="213"/>
      <c r="C243" s="6"/>
      <c r="D243" s="126"/>
      <c r="E243" s="126"/>
      <c r="F243" s="214"/>
      <c r="G243" s="341"/>
      <c r="H243" s="341"/>
      <c r="I243" s="5"/>
      <c r="J243" s="5"/>
      <c r="K243" s="106"/>
      <c r="L243" s="353"/>
      <c r="N243" s="100" t="e">
        <f t="shared" si="3"/>
        <v>#VALUE!</v>
      </c>
    </row>
    <row r="244" spans="1:14" s="109" customFormat="1" x14ac:dyDescent="0.35">
      <c r="A244" s="212">
        <v>237</v>
      </c>
      <c r="B244" s="213"/>
      <c r="C244" s="6"/>
      <c r="D244" s="126"/>
      <c r="E244" s="126"/>
      <c r="F244" s="214"/>
      <c r="G244" s="341"/>
      <c r="H244" s="341"/>
      <c r="I244" s="5"/>
      <c r="J244" s="5"/>
      <c r="K244" s="106"/>
      <c r="L244" s="353"/>
      <c r="N244" s="100" t="e">
        <f t="shared" si="3"/>
        <v>#VALUE!</v>
      </c>
    </row>
    <row r="245" spans="1:14" s="109" customFormat="1" x14ac:dyDescent="0.35">
      <c r="A245" s="212">
        <v>238</v>
      </c>
      <c r="B245" s="213"/>
      <c r="C245" s="6"/>
      <c r="D245" s="126"/>
      <c r="E245" s="126"/>
      <c r="F245" s="214"/>
      <c r="G245" s="341"/>
      <c r="H245" s="341"/>
      <c r="I245" s="5"/>
      <c r="J245" s="5"/>
      <c r="K245" s="106"/>
      <c r="L245" s="353"/>
      <c r="N245" s="100" t="e">
        <f t="shared" si="3"/>
        <v>#VALUE!</v>
      </c>
    </row>
    <row r="246" spans="1:14" s="109" customFormat="1" x14ac:dyDescent="0.35">
      <c r="A246" s="212">
        <v>239</v>
      </c>
      <c r="B246" s="213"/>
      <c r="C246" s="6"/>
      <c r="D246" s="126"/>
      <c r="E246" s="126"/>
      <c r="F246" s="214"/>
      <c r="G246" s="341"/>
      <c r="H246" s="341"/>
      <c r="I246" s="5"/>
      <c r="J246" s="5"/>
      <c r="K246" s="106"/>
      <c r="L246" s="353"/>
      <c r="N246" s="100" t="e">
        <f t="shared" si="3"/>
        <v>#VALUE!</v>
      </c>
    </row>
    <row r="247" spans="1:14" s="109" customFormat="1" x14ac:dyDescent="0.35">
      <c r="A247" s="212">
        <v>240</v>
      </c>
      <c r="B247" s="213"/>
      <c r="C247" s="6"/>
      <c r="D247" s="126"/>
      <c r="E247" s="126"/>
      <c r="F247" s="214"/>
      <c r="G247" s="341"/>
      <c r="H247" s="341"/>
      <c r="I247" s="5"/>
      <c r="J247" s="5"/>
      <c r="K247" s="106"/>
      <c r="L247" s="353"/>
      <c r="N247" s="100" t="e">
        <f t="shared" si="3"/>
        <v>#VALUE!</v>
      </c>
    </row>
    <row r="248" spans="1:14" s="109" customFormat="1" x14ac:dyDescent="0.35">
      <c r="A248" s="212">
        <v>241</v>
      </c>
      <c r="B248" s="213"/>
      <c r="C248" s="6"/>
      <c r="D248" s="126"/>
      <c r="E248" s="126"/>
      <c r="F248" s="214"/>
      <c r="G248" s="341"/>
      <c r="H248" s="341"/>
      <c r="I248" s="5"/>
      <c r="J248" s="5"/>
      <c r="K248" s="106"/>
      <c r="L248" s="353"/>
      <c r="N248" s="100" t="e">
        <f t="shared" si="3"/>
        <v>#VALUE!</v>
      </c>
    </row>
    <row r="249" spans="1:14" s="109" customFormat="1" x14ac:dyDescent="0.35">
      <c r="A249" s="212">
        <v>242</v>
      </c>
      <c r="B249" s="213"/>
      <c r="C249" s="6"/>
      <c r="D249" s="126"/>
      <c r="E249" s="126"/>
      <c r="F249" s="214"/>
      <c r="G249" s="341"/>
      <c r="H249" s="341"/>
      <c r="I249" s="5"/>
      <c r="J249" s="5"/>
      <c r="K249" s="106"/>
      <c r="L249" s="353"/>
      <c r="N249" s="100" t="e">
        <f t="shared" si="3"/>
        <v>#VALUE!</v>
      </c>
    </row>
    <row r="250" spans="1:14" s="109" customFormat="1" x14ac:dyDescent="0.35">
      <c r="A250" s="212">
        <v>243</v>
      </c>
      <c r="B250" s="213"/>
      <c r="C250" s="6"/>
      <c r="D250" s="126"/>
      <c r="E250" s="126"/>
      <c r="F250" s="214"/>
      <c r="G250" s="341"/>
      <c r="H250" s="341"/>
      <c r="I250" s="5"/>
      <c r="J250" s="5"/>
      <c r="K250" s="106"/>
      <c r="L250" s="353"/>
      <c r="N250" s="100" t="e">
        <f t="shared" si="3"/>
        <v>#VALUE!</v>
      </c>
    </row>
    <row r="251" spans="1:14" s="109" customFormat="1" x14ac:dyDescent="0.35">
      <c r="A251" s="212">
        <v>244</v>
      </c>
      <c r="B251" s="213"/>
      <c r="C251" s="6"/>
      <c r="D251" s="126"/>
      <c r="E251" s="126"/>
      <c r="F251" s="214"/>
      <c r="G251" s="341"/>
      <c r="H251" s="341"/>
      <c r="I251" s="5"/>
      <c r="J251" s="5"/>
      <c r="K251" s="106"/>
      <c r="L251" s="353"/>
      <c r="N251" s="100" t="e">
        <f t="shared" si="3"/>
        <v>#VALUE!</v>
      </c>
    </row>
    <row r="252" spans="1:14" s="109" customFormat="1" x14ac:dyDescent="0.35">
      <c r="A252" s="212">
        <v>245</v>
      </c>
      <c r="B252" s="213"/>
      <c r="C252" s="6"/>
      <c r="D252" s="126"/>
      <c r="E252" s="126"/>
      <c r="F252" s="214"/>
      <c r="G252" s="341"/>
      <c r="H252" s="341"/>
      <c r="I252" s="5"/>
      <c r="J252" s="5"/>
      <c r="K252" s="106"/>
      <c r="L252" s="353"/>
      <c r="N252" s="100" t="e">
        <f t="shared" si="3"/>
        <v>#VALUE!</v>
      </c>
    </row>
    <row r="253" spans="1:14" s="109" customFormat="1" x14ac:dyDescent="0.35">
      <c r="A253" s="212">
        <v>246</v>
      </c>
      <c r="B253" s="213"/>
      <c r="C253" s="6"/>
      <c r="D253" s="126"/>
      <c r="E253" s="126"/>
      <c r="F253" s="214"/>
      <c r="G253" s="341"/>
      <c r="H253" s="341"/>
      <c r="I253" s="5"/>
      <c r="J253" s="5"/>
      <c r="K253" s="106"/>
      <c r="L253" s="353"/>
      <c r="N253" s="100" t="e">
        <f t="shared" si="3"/>
        <v>#VALUE!</v>
      </c>
    </row>
    <row r="254" spans="1:14" s="109" customFormat="1" x14ac:dyDescent="0.35">
      <c r="A254" s="212">
        <v>247</v>
      </c>
      <c r="B254" s="213"/>
      <c r="C254" s="6"/>
      <c r="D254" s="126"/>
      <c r="E254" s="126"/>
      <c r="F254" s="214"/>
      <c r="G254" s="341"/>
      <c r="H254" s="341"/>
      <c r="I254" s="5"/>
      <c r="J254" s="5"/>
      <c r="K254" s="106"/>
      <c r="L254" s="353"/>
      <c r="N254" s="100" t="e">
        <f t="shared" si="3"/>
        <v>#VALUE!</v>
      </c>
    </row>
    <row r="255" spans="1:14" s="109" customFormat="1" x14ac:dyDescent="0.35">
      <c r="A255" s="212">
        <v>248</v>
      </c>
      <c r="B255" s="213"/>
      <c r="C255" s="6"/>
      <c r="D255" s="126"/>
      <c r="E255" s="126"/>
      <c r="F255" s="214"/>
      <c r="G255" s="341"/>
      <c r="H255" s="341"/>
      <c r="I255" s="5"/>
      <c r="J255" s="5"/>
      <c r="K255" s="106"/>
      <c r="L255" s="353"/>
      <c r="N255" s="100" t="e">
        <f t="shared" si="3"/>
        <v>#VALUE!</v>
      </c>
    </row>
    <row r="256" spans="1:14" s="109" customFormat="1" x14ac:dyDescent="0.35">
      <c r="A256" s="212">
        <v>249</v>
      </c>
      <c r="B256" s="213"/>
      <c r="C256" s="6"/>
      <c r="D256" s="126"/>
      <c r="E256" s="126"/>
      <c r="F256" s="214"/>
      <c r="G256" s="341"/>
      <c r="H256" s="341"/>
      <c r="I256" s="5"/>
      <c r="J256" s="5"/>
      <c r="K256" s="106"/>
      <c r="L256" s="353"/>
      <c r="N256" s="100" t="e">
        <f t="shared" si="3"/>
        <v>#VALUE!</v>
      </c>
    </row>
    <row r="257" spans="1:14" s="109" customFormat="1" x14ac:dyDescent="0.35">
      <c r="A257" s="212">
        <v>250</v>
      </c>
      <c r="B257" s="213"/>
      <c r="C257" s="6"/>
      <c r="D257" s="126"/>
      <c r="E257" s="126"/>
      <c r="F257" s="214"/>
      <c r="G257" s="341"/>
      <c r="H257" s="341"/>
      <c r="I257" s="5"/>
      <c r="J257" s="5"/>
      <c r="K257" s="106"/>
      <c r="L257" s="353"/>
      <c r="N257" s="100" t="e">
        <f t="shared" si="3"/>
        <v>#VALUE!</v>
      </c>
    </row>
    <row r="258" spans="1:14" s="109" customFormat="1" x14ac:dyDescent="0.35">
      <c r="A258" s="212">
        <v>251</v>
      </c>
      <c r="B258" s="213"/>
      <c r="C258" s="6"/>
      <c r="D258" s="126"/>
      <c r="E258" s="126"/>
      <c r="F258" s="214"/>
      <c r="G258" s="341"/>
      <c r="H258" s="341"/>
      <c r="I258" s="5"/>
      <c r="J258" s="5"/>
      <c r="K258" s="106"/>
      <c r="L258" s="353"/>
      <c r="N258" s="100" t="e">
        <f t="shared" si="3"/>
        <v>#VALUE!</v>
      </c>
    </row>
    <row r="259" spans="1:14" s="109" customFormat="1" x14ac:dyDescent="0.35">
      <c r="A259" s="212">
        <v>252</v>
      </c>
      <c r="B259" s="213"/>
      <c r="C259" s="6"/>
      <c r="D259" s="126"/>
      <c r="E259" s="126"/>
      <c r="F259" s="214"/>
      <c r="G259" s="341"/>
      <c r="H259" s="341"/>
      <c r="I259" s="5"/>
      <c r="J259" s="5"/>
      <c r="K259" s="106"/>
      <c r="L259" s="353"/>
      <c r="N259" s="100" t="e">
        <f t="shared" si="3"/>
        <v>#VALUE!</v>
      </c>
    </row>
    <row r="260" spans="1:14" s="109" customFormat="1" x14ac:dyDescent="0.35">
      <c r="A260" s="212">
        <v>253</v>
      </c>
      <c r="B260" s="213"/>
      <c r="C260" s="6"/>
      <c r="D260" s="126"/>
      <c r="E260" s="126"/>
      <c r="F260" s="214"/>
      <c r="G260" s="341"/>
      <c r="H260" s="341"/>
      <c r="I260" s="5"/>
      <c r="J260" s="5"/>
      <c r="K260" s="106"/>
      <c r="L260" s="353"/>
      <c r="N260" s="100" t="e">
        <f t="shared" si="3"/>
        <v>#VALUE!</v>
      </c>
    </row>
    <row r="261" spans="1:14" s="109" customFormat="1" x14ac:dyDescent="0.35">
      <c r="A261" s="212">
        <v>254</v>
      </c>
      <c r="B261" s="213"/>
      <c r="C261" s="6"/>
      <c r="D261" s="126"/>
      <c r="E261" s="126"/>
      <c r="F261" s="214"/>
      <c r="G261" s="341"/>
      <c r="H261" s="341"/>
      <c r="I261" s="5"/>
      <c r="J261" s="5"/>
      <c r="K261" s="106"/>
      <c r="L261" s="353"/>
      <c r="N261" s="100" t="e">
        <f t="shared" si="3"/>
        <v>#VALUE!</v>
      </c>
    </row>
    <row r="262" spans="1:14" s="109" customFormat="1" x14ac:dyDescent="0.35">
      <c r="A262" s="212">
        <v>255</v>
      </c>
      <c r="B262" s="213"/>
      <c r="C262" s="6"/>
      <c r="D262" s="126"/>
      <c r="E262" s="126"/>
      <c r="F262" s="214"/>
      <c r="G262" s="341"/>
      <c r="H262" s="341"/>
      <c r="I262" s="5"/>
      <c r="J262" s="5"/>
      <c r="K262" s="106"/>
      <c r="L262" s="353"/>
      <c r="N262" s="100" t="e">
        <f t="shared" si="3"/>
        <v>#VALUE!</v>
      </c>
    </row>
    <row r="263" spans="1:14" s="109" customFormat="1" x14ac:dyDescent="0.35">
      <c r="A263" s="212">
        <v>256</v>
      </c>
      <c r="B263" s="213"/>
      <c r="C263" s="6"/>
      <c r="D263" s="126"/>
      <c r="E263" s="126"/>
      <c r="F263" s="214"/>
      <c r="G263" s="341"/>
      <c r="H263" s="341"/>
      <c r="I263" s="5"/>
      <c r="J263" s="5"/>
      <c r="K263" s="106"/>
      <c r="L263" s="353"/>
      <c r="N263" s="100" t="e">
        <f t="shared" si="3"/>
        <v>#VALUE!</v>
      </c>
    </row>
    <row r="264" spans="1:14" s="109" customFormat="1" x14ac:dyDescent="0.35">
      <c r="A264" s="212">
        <v>257</v>
      </c>
      <c r="B264" s="213"/>
      <c r="C264" s="6"/>
      <c r="D264" s="126"/>
      <c r="E264" s="126"/>
      <c r="F264" s="214"/>
      <c r="G264" s="341"/>
      <c r="H264" s="341"/>
      <c r="I264" s="5"/>
      <c r="J264" s="5"/>
      <c r="K264" s="106"/>
      <c r="L264" s="353"/>
      <c r="N264" s="100" t="e">
        <f t="shared" si="3"/>
        <v>#VALUE!</v>
      </c>
    </row>
    <row r="265" spans="1:14" s="109" customFormat="1" x14ac:dyDescent="0.35">
      <c r="A265" s="212">
        <v>258</v>
      </c>
      <c r="B265" s="213"/>
      <c r="C265" s="6"/>
      <c r="D265" s="126"/>
      <c r="E265" s="126"/>
      <c r="F265" s="214"/>
      <c r="G265" s="341"/>
      <c r="H265" s="341"/>
      <c r="I265" s="5"/>
      <c r="J265" s="5"/>
      <c r="K265" s="106"/>
      <c r="L265" s="353"/>
      <c r="N265" s="100" t="e">
        <f t="shared" ref="N265:N275" si="4">IF(LEFT(TRIM(C265),1)="A","DA",
 IF(LEFT(TRIM(C265),1)="B",
    IF(MID(C265,FIND("(",C265)+1,FIND(")",C265)-FIND("(",C265)-1)="00-07","DB1","DB2"),
 IF(LEFT(TRIM(C265),1)="C",
    IF(MID(C265,FIND("(",C265)+1,FIND(")",C265)-FIND("(",C265)-1)="15-22","DC1","DC2"),
 IF(LEFT(TRIM(C265),1)="D",
    IF(MID(C265,FIND("(",C265)+1,FIND(")",C265)-FIND("(",C265)-1)="30-45","DD1","DD2"),
 "")))) &amp; "+" &amp; VALUE(MID(C265,FIND("+",C265)+1,99))</f>
        <v>#VALUE!</v>
      </c>
    </row>
    <row r="266" spans="1:14" s="109" customFormat="1" x14ac:dyDescent="0.35">
      <c r="A266" s="212">
        <v>259</v>
      </c>
      <c r="B266" s="213"/>
      <c r="C266" s="6"/>
      <c r="D266" s="126"/>
      <c r="E266" s="126"/>
      <c r="F266" s="214"/>
      <c r="G266" s="341"/>
      <c r="H266" s="341"/>
      <c r="I266" s="5"/>
      <c r="J266" s="5"/>
      <c r="K266" s="106"/>
      <c r="L266" s="353"/>
      <c r="N266" s="100" t="e">
        <f t="shared" si="4"/>
        <v>#VALUE!</v>
      </c>
    </row>
    <row r="267" spans="1:14" s="109" customFormat="1" x14ac:dyDescent="0.35">
      <c r="A267" s="212">
        <v>260</v>
      </c>
      <c r="B267" s="213"/>
      <c r="C267" s="6"/>
      <c r="D267" s="126"/>
      <c r="E267" s="126"/>
      <c r="F267" s="214"/>
      <c r="G267" s="341"/>
      <c r="H267" s="341"/>
      <c r="I267" s="5"/>
      <c r="J267" s="5"/>
      <c r="K267" s="106"/>
      <c r="L267" s="353"/>
      <c r="N267" s="100" t="e">
        <f t="shared" si="4"/>
        <v>#VALUE!</v>
      </c>
    </row>
    <row r="268" spans="1:14" s="109" customFormat="1" x14ac:dyDescent="0.35">
      <c r="A268" s="212">
        <v>261</v>
      </c>
      <c r="B268" s="213"/>
      <c r="C268" s="6"/>
      <c r="D268" s="126"/>
      <c r="E268" s="126"/>
      <c r="F268" s="214"/>
      <c r="G268" s="341"/>
      <c r="H268" s="341"/>
      <c r="I268" s="5"/>
      <c r="J268" s="5"/>
      <c r="K268" s="106"/>
      <c r="L268" s="353"/>
      <c r="N268" s="100" t="e">
        <f t="shared" si="4"/>
        <v>#VALUE!</v>
      </c>
    </row>
    <row r="269" spans="1:14" s="109" customFormat="1" x14ac:dyDescent="0.35">
      <c r="A269" s="212">
        <v>262</v>
      </c>
      <c r="B269" s="213"/>
      <c r="C269" s="6"/>
      <c r="D269" s="126"/>
      <c r="E269" s="126"/>
      <c r="F269" s="214"/>
      <c r="G269" s="341"/>
      <c r="H269" s="341"/>
      <c r="I269" s="5"/>
      <c r="J269" s="5"/>
      <c r="K269" s="106"/>
      <c r="L269" s="353"/>
      <c r="N269" s="100" t="e">
        <f t="shared" si="4"/>
        <v>#VALUE!</v>
      </c>
    </row>
    <row r="270" spans="1:14" s="109" customFormat="1" x14ac:dyDescent="0.35">
      <c r="A270" s="212">
        <v>263</v>
      </c>
      <c r="B270" s="213"/>
      <c r="C270" s="6"/>
      <c r="D270" s="126"/>
      <c r="E270" s="126"/>
      <c r="F270" s="214"/>
      <c r="G270" s="341"/>
      <c r="H270" s="341"/>
      <c r="I270" s="5"/>
      <c r="J270" s="5"/>
      <c r="K270" s="106"/>
      <c r="L270" s="353"/>
      <c r="N270" s="100" t="e">
        <f t="shared" si="4"/>
        <v>#VALUE!</v>
      </c>
    </row>
    <row r="271" spans="1:14" s="109" customFormat="1" x14ac:dyDescent="0.35">
      <c r="A271" s="212">
        <v>264</v>
      </c>
      <c r="B271" s="213"/>
      <c r="C271" s="6"/>
      <c r="D271" s="126"/>
      <c r="E271" s="126"/>
      <c r="F271" s="214"/>
      <c r="G271" s="341"/>
      <c r="H271" s="341"/>
      <c r="I271" s="5"/>
      <c r="J271" s="5"/>
      <c r="K271" s="106"/>
      <c r="L271" s="353"/>
      <c r="N271" s="100" t="e">
        <f t="shared" si="4"/>
        <v>#VALUE!</v>
      </c>
    </row>
    <row r="272" spans="1:14" s="109" customFormat="1" x14ac:dyDescent="0.35">
      <c r="A272" s="212">
        <v>265</v>
      </c>
      <c r="B272" s="213"/>
      <c r="C272" s="6"/>
      <c r="D272" s="126"/>
      <c r="E272" s="126"/>
      <c r="F272" s="214"/>
      <c r="G272" s="341"/>
      <c r="H272" s="341"/>
      <c r="I272" s="5"/>
      <c r="J272" s="5"/>
      <c r="K272" s="106"/>
      <c r="L272" s="353"/>
      <c r="N272" s="100" t="e">
        <f t="shared" si="4"/>
        <v>#VALUE!</v>
      </c>
    </row>
    <row r="273" spans="1:14" s="109" customFormat="1" x14ac:dyDescent="0.35">
      <c r="A273" s="212">
        <v>266</v>
      </c>
      <c r="B273" s="213"/>
      <c r="C273" s="6"/>
      <c r="D273" s="126"/>
      <c r="E273" s="126"/>
      <c r="F273" s="214"/>
      <c r="G273" s="341"/>
      <c r="H273" s="341"/>
      <c r="I273" s="5"/>
      <c r="J273" s="5"/>
      <c r="K273" s="106"/>
      <c r="L273" s="353"/>
      <c r="N273" s="100" t="e">
        <f t="shared" si="4"/>
        <v>#VALUE!</v>
      </c>
    </row>
    <row r="274" spans="1:14" s="109" customFormat="1" x14ac:dyDescent="0.35">
      <c r="A274" s="212">
        <v>267</v>
      </c>
      <c r="B274" s="213"/>
      <c r="C274" s="6"/>
      <c r="D274" s="126"/>
      <c r="E274" s="126"/>
      <c r="F274" s="214"/>
      <c r="G274" s="341"/>
      <c r="H274" s="341"/>
      <c r="I274" s="5"/>
      <c r="J274" s="5"/>
      <c r="K274" s="106"/>
      <c r="L274" s="353"/>
      <c r="N274" s="100" t="e">
        <f t="shared" si="4"/>
        <v>#VALUE!</v>
      </c>
    </row>
    <row r="275" spans="1:14" s="109" customFormat="1" x14ac:dyDescent="0.35">
      <c r="A275" s="212">
        <v>268</v>
      </c>
      <c r="B275" s="213"/>
      <c r="C275" s="6"/>
      <c r="D275" s="126"/>
      <c r="E275" s="126"/>
      <c r="F275" s="214"/>
      <c r="G275" s="341"/>
      <c r="H275" s="341"/>
      <c r="I275" s="5"/>
      <c r="J275" s="5"/>
      <c r="K275" s="106"/>
      <c r="L275" s="353"/>
      <c r="N275" s="100" t="e">
        <f t="shared" si="4"/>
        <v>#VALUE!</v>
      </c>
    </row>
    <row r="278" spans="1:14" x14ac:dyDescent="0.35">
      <c r="A278" s="530"/>
    </row>
    <row r="279" spans="1:14" x14ac:dyDescent="0.35">
      <c r="A279" s="641" t="str">
        <f>'DPR Sum.'!C2</f>
        <v>KEC INTERNATIONAL LIMITED</v>
      </c>
      <c r="B279" s="642"/>
      <c r="C279" s="642"/>
      <c r="D279" s="642"/>
      <c r="E279" s="642"/>
      <c r="F279" s="642"/>
      <c r="G279" s="642"/>
      <c r="H279" s="642"/>
      <c r="I279" s="642"/>
      <c r="J279" s="642"/>
      <c r="K279" s="643"/>
    </row>
    <row r="280" spans="1:14" x14ac:dyDescent="0.35">
      <c r="A280" s="644" t="s">
        <v>1119</v>
      </c>
      <c r="B280" s="645"/>
      <c r="C280" s="645"/>
      <c r="D280" s="645"/>
      <c r="E280" s="645"/>
      <c r="F280" s="645"/>
      <c r="G280" s="645"/>
      <c r="H280" s="645"/>
      <c r="I280" s="645"/>
      <c r="J280" s="645"/>
      <c r="K280" s="646"/>
    </row>
    <row r="281" spans="1:14" x14ac:dyDescent="0.35">
      <c r="A281" s="647" t="str">
        <f>'DPR Sum.'!H3</f>
        <v>Loop In 400kV DC line at Bornagar</v>
      </c>
      <c r="B281" s="648"/>
      <c r="C281" s="648"/>
      <c r="D281" s="648"/>
      <c r="E281" s="648"/>
      <c r="F281" s="648"/>
      <c r="G281" s="648"/>
      <c r="H281" s="648"/>
      <c r="I281" s="648"/>
      <c r="J281" s="648"/>
      <c r="K281" s="649"/>
    </row>
    <row r="282" spans="1:14" x14ac:dyDescent="0.35">
      <c r="A282" s="111"/>
      <c r="B282" s="110"/>
      <c r="C282" s="229"/>
      <c r="D282" s="110"/>
      <c r="E282" s="110"/>
      <c r="F282" s="638" t="s">
        <v>312</v>
      </c>
      <c r="G282" s="638"/>
      <c r="H282" s="354">
        <f>'DPR Sum.'!C5</f>
        <v>46146</v>
      </c>
      <c r="I282" s="208"/>
      <c r="J282" s="208"/>
      <c r="K282" s="209"/>
    </row>
    <row r="283" spans="1:14" x14ac:dyDescent="0.35">
      <c r="A283" s="650" t="s">
        <v>311</v>
      </c>
      <c r="B283" s="651"/>
      <c r="C283" s="651"/>
      <c r="D283" s="651"/>
      <c r="E283" s="651"/>
      <c r="F283" s="651"/>
      <c r="G283" s="651"/>
      <c r="H283" s="651"/>
      <c r="I283" s="651"/>
      <c r="J283" s="651"/>
      <c r="K283" s="652"/>
    </row>
    <row r="284" spans="1:14" x14ac:dyDescent="0.35">
      <c r="A284" s="101" t="s">
        <v>63</v>
      </c>
      <c r="B284" s="101" t="s">
        <v>305</v>
      </c>
      <c r="C284" s="101" t="s">
        <v>52</v>
      </c>
      <c r="D284" s="102" t="s">
        <v>306</v>
      </c>
      <c r="E284" s="102" t="s">
        <v>307</v>
      </c>
      <c r="F284" s="102" t="s">
        <v>308</v>
      </c>
      <c r="G284" s="102" t="s">
        <v>133</v>
      </c>
      <c r="H284" s="102" t="s">
        <v>195</v>
      </c>
      <c r="I284" s="103" t="s">
        <v>91</v>
      </c>
      <c r="J284" s="103" t="s">
        <v>309</v>
      </c>
      <c r="K284" s="101" t="s">
        <v>310</v>
      </c>
    </row>
    <row r="285" spans="1:14" s="109" customFormat="1" x14ac:dyDescent="0.35">
      <c r="A285" s="212">
        <v>1</v>
      </c>
      <c r="B285" s="213"/>
      <c r="C285" s="6"/>
      <c r="D285" s="126"/>
      <c r="E285" s="126"/>
      <c r="F285" s="214"/>
      <c r="G285" s="341"/>
      <c r="H285" s="341"/>
      <c r="I285" s="5"/>
      <c r="J285" s="5"/>
      <c r="K285" s="106"/>
      <c r="N285" s="100"/>
    </row>
    <row r="286" spans="1:14" s="109" customFormat="1" x14ac:dyDescent="0.35">
      <c r="A286" s="212">
        <v>2</v>
      </c>
      <c r="B286" s="213"/>
      <c r="C286" s="6"/>
      <c r="D286" s="126"/>
      <c r="E286" s="126"/>
      <c r="F286" s="214"/>
      <c r="G286" s="341"/>
      <c r="H286" s="341"/>
      <c r="I286" s="5"/>
      <c r="J286" s="5"/>
      <c r="K286" s="106"/>
      <c r="N286" s="100"/>
    </row>
    <row r="287" spans="1:14" s="109" customFormat="1" x14ac:dyDescent="0.35">
      <c r="A287" s="212">
        <v>3</v>
      </c>
      <c r="B287" s="213"/>
      <c r="C287" s="6"/>
      <c r="D287" s="126"/>
      <c r="E287" s="126"/>
      <c r="F287" s="214"/>
      <c r="G287" s="341"/>
      <c r="H287" s="341"/>
      <c r="I287" s="5"/>
      <c r="J287" s="5"/>
      <c r="K287" s="106"/>
      <c r="N287" s="100"/>
    </row>
    <row r="288" spans="1:14" s="109" customFormat="1" x14ac:dyDescent="0.35">
      <c r="A288" s="212">
        <v>4</v>
      </c>
      <c r="B288" s="213"/>
      <c r="C288" s="6"/>
      <c r="D288" s="126"/>
      <c r="E288" s="126"/>
      <c r="F288" s="214"/>
      <c r="G288" s="341"/>
      <c r="H288" s="341"/>
      <c r="I288" s="5"/>
      <c r="J288" s="5"/>
      <c r="K288" s="106"/>
      <c r="N288" s="100"/>
    </row>
    <row r="289" spans="1:14" s="109" customFormat="1" x14ac:dyDescent="0.35">
      <c r="A289" s="212">
        <v>5</v>
      </c>
      <c r="B289" s="213"/>
      <c r="C289" s="6"/>
      <c r="D289" s="126"/>
      <c r="E289" s="126"/>
      <c r="F289" s="214"/>
      <c r="G289" s="341"/>
      <c r="H289" s="341"/>
      <c r="I289" s="5"/>
      <c r="J289" s="5"/>
      <c r="K289" s="106"/>
      <c r="N289" s="100"/>
    </row>
    <row r="290" spans="1:14" s="109" customFormat="1" x14ac:dyDescent="0.35">
      <c r="A290" s="212">
        <v>6</v>
      </c>
      <c r="B290" s="213"/>
      <c r="C290" s="6"/>
      <c r="D290" s="126"/>
      <c r="E290" s="126"/>
      <c r="F290" s="214"/>
      <c r="G290" s="341"/>
      <c r="H290" s="341"/>
      <c r="I290" s="5"/>
      <c r="J290" s="5"/>
      <c r="K290" s="106"/>
      <c r="N290" s="100"/>
    </row>
    <row r="291" spans="1:14" s="109" customFormat="1" x14ac:dyDescent="0.35">
      <c r="A291" s="212">
        <v>7</v>
      </c>
      <c r="B291" s="213"/>
      <c r="C291" s="6"/>
      <c r="D291" s="126"/>
      <c r="E291" s="126"/>
      <c r="F291" s="214"/>
      <c r="G291" s="341"/>
      <c r="H291" s="341"/>
      <c r="I291" s="5"/>
      <c r="J291" s="5"/>
      <c r="K291" s="106"/>
      <c r="N291" s="100"/>
    </row>
    <row r="292" spans="1:14" s="109" customFormat="1" x14ac:dyDescent="0.35">
      <c r="A292" s="212">
        <v>8</v>
      </c>
      <c r="B292" s="213"/>
      <c r="C292" s="6"/>
      <c r="D292" s="126"/>
      <c r="E292" s="126"/>
      <c r="F292" s="214"/>
      <c r="G292" s="341"/>
      <c r="H292" s="341"/>
      <c r="I292" s="5"/>
      <c r="J292" s="5"/>
      <c r="K292" s="106"/>
      <c r="N292" s="100"/>
    </row>
    <row r="293" spans="1:14" s="109" customFormat="1" x14ac:dyDescent="0.35">
      <c r="A293" s="212">
        <v>9</v>
      </c>
      <c r="B293" s="213"/>
      <c r="C293" s="6"/>
      <c r="D293" s="126"/>
      <c r="E293" s="126"/>
      <c r="F293" s="214"/>
      <c r="G293" s="341"/>
      <c r="H293" s="341"/>
      <c r="I293" s="5"/>
      <c r="J293" s="5"/>
      <c r="K293" s="106"/>
      <c r="N293" s="100"/>
    </row>
    <row r="294" spans="1:14" s="109" customFormat="1" x14ac:dyDescent="0.35">
      <c r="A294" s="212">
        <v>10</v>
      </c>
      <c r="B294" s="213"/>
      <c r="C294" s="6"/>
      <c r="D294" s="126"/>
      <c r="E294" s="126"/>
      <c r="F294" s="214"/>
      <c r="G294" s="341"/>
      <c r="H294" s="341"/>
      <c r="I294" s="5"/>
      <c r="J294" s="5"/>
      <c r="K294" s="106"/>
      <c r="N294" s="100"/>
    </row>
    <row r="295" spans="1:14" s="109" customFormat="1" x14ac:dyDescent="0.35">
      <c r="A295" s="212">
        <v>11</v>
      </c>
      <c r="B295" s="213"/>
      <c r="C295" s="6"/>
      <c r="D295" s="126"/>
      <c r="E295" s="126"/>
      <c r="F295" s="214"/>
      <c r="G295" s="341"/>
      <c r="H295" s="341"/>
      <c r="I295" s="5"/>
      <c r="J295" s="5"/>
      <c r="K295" s="106"/>
      <c r="N295" s="100"/>
    </row>
    <row r="296" spans="1:14" s="109" customFormat="1" x14ac:dyDescent="0.35">
      <c r="A296" s="212">
        <v>12</v>
      </c>
      <c r="B296" s="213"/>
      <c r="C296" s="6"/>
      <c r="D296" s="126"/>
      <c r="E296" s="126"/>
      <c r="F296" s="214"/>
      <c r="G296" s="341"/>
      <c r="H296" s="341"/>
      <c r="I296" s="5"/>
      <c r="J296" s="5"/>
      <c r="K296" s="106"/>
      <c r="N296" s="100"/>
    </row>
    <row r="297" spans="1:14" s="109" customFormat="1" x14ac:dyDescent="0.35">
      <c r="A297" s="212">
        <v>13</v>
      </c>
      <c r="B297" s="213"/>
      <c r="C297" s="6"/>
      <c r="D297" s="126"/>
      <c r="E297" s="126"/>
      <c r="F297" s="214"/>
      <c r="G297" s="341"/>
      <c r="H297" s="341"/>
      <c r="I297" s="5"/>
      <c r="J297" s="5"/>
      <c r="K297" s="106"/>
      <c r="N297" s="100"/>
    </row>
    <row r="298" spans="1:14" s="109" customFormat="1" x14ac:dyDescent="0.35">
      <c r="A298" s="212">
        <v>14</v>
      </c>
      <c r="B298" s="213"/>
      <c r="C298" s="6"/>
      <c r="D298" s="126"/>
      <c r="E298" s="126"/>
      <c r="F298" s="214"/>
      <c r="G298" s="341"/>
      <c r="H298" s="341"/>
      <c r="I298" s="5"/>
      <c r="J298" s="5"/>
      <c r="K298" s="106"/>
      <c r="N298" s="100"/>
    </row>
    <row r="299" spans="1:14" s="109" customFormat="1" x14ac:dyDescent="0.35">
      <c r="A299" s="212">
        <v>15</v>
      </c>
      <c r="B299" s="213"/>
      <c r="C299" s="6"/>
      <c r="D299" s="126"/>
      <c r="E299" s="126"/>
      <c r="F299" s="214"/>
      <c r="G299" s="341"/>
      <c r="H299" s="341"/>
      <c r="I299" s="5"/>
      <c r="J299" s="5"/>
      <c r="K299" s="106"/>
      <c r="N299" s="100"/>
    </row>
    <row r="300" spans="1:14" s="109" customFormat="1" x14ac:dyDescent="0.35">
      <c r="A300" s="212">
        <v>16</v>
      </c>
      <c r="B300" s="213"/>
      <c r="C300" s="6"/>
      <c r="D300" s="126"/>
      <c r="E300" s="126"/>
      <c r="F300" s="214"/>
      <c r="G300" s="341"/>
      <c r="H300" s="341"/>
      <c r="I300" s="5"/>
      <c r="J300" s="5"/>
      <c r="K300" s="106"/>
      <c r="N300" s="100"/>
    </row>
    <row r="301" spans="1:14" s="109" customFormat="1" x14ac:dyDescent="0.35">
      <c r="A301" s="212">
        <v>17</v>
      </c>
      <c r="B301" s="213"/>
      <c r="C301" s="6"/>
      <c r="D301" s="126"/>
      <c r="E301" s="126"/>
      <c r="F301" s="214"/>
      <c r="G301" s="341"/>
      <c r="H301" s="341"/>
      <c r="I301" s="5"/>
      <c r="J301" s="5"/>
      <c r="K301" s="106"/>
      <c r="N301" s="100"/>
    </row>
    <row r="302" spans="1:14" s="109" customFormat="1" x14ac:dyDescent="0.35">
      <c r="A302" s="212">
        <v>18</v>
      </c>
      <c r="B302" s="213"/>
      <c r="C302" s="6"/>
      <c r="D302" s="126"/>
      <c r="E302" s="126"/>
      <c r="F302" s="214"/>
      <c r="G302" s="341"/>
      <c r="H302" s="341"/>
      <c r="I302" s="5"/>
      <c r="J302" s="5"/>
      <c r="K302" s="106"/>
      <c r="N302" s="100"/>
    </row>
    <row r="303" spans="1:14" s="109" customFormat="1" x14ac:dyDescent="0.35">
      <c r="A303" s="212">
        <v>19</v>
      </c>
      <c r="B303" s="213"/>
      <c r="C303" s="6"/>
      <c r="D303" s="126"/>
      <c r="E303" s="126"/>
      <c r="F303" s="214"/>
      <c r="G303" s="341"/>
      <c r="H303" s="341"/>
      <c r="I303" s="5"/>
      <c r="J303" s="5"/>
      <c r="K303" s="106"/>
      <c r="N303" s="100"/>
    </row>
    <row r="304" spans="1:14" s="109" customFormat="1" x14ac:dyDescent="0.35">
      <c r="A304" s="212">
        <v>20</v>
      </c>
      <c r="B304" s="213"/>
      <c r="C304" s="6"/>
      <c r="D304" s="126"/>
      <c r="E304" s="126"/>
      <c r="F304" s="214"/>
      <c r="G304" s="341"/>
      <c r="H304" s="341"/>
      <c r="I304" s="5"/>
      <c r="J304" s="5"/>
      <c r="K304" s="106"/>
      <c r="N304" s="100"/>
    </row>
    <row r="305" spans="1:14" s="109" customFormat="1" x14ac:dyDescent="0.35">
      <c r="A305" s="212">
        <v>21</v>
      </c>
      <c r="B305" s="213"/>
      <c r="C305" s="6"/>
      <c r="D305" s="126"/>
      <c r="E305" s="126"/>
      <c r="F305" s="214"/>
      <c r="G305" s="341"/>
      <c r="H305" s="341"/>
      <c r="I305" s="5"/>
      <c r="J305" s="5"/>
      <c r="K305" s="106"/>
      <c r="N305" s="100"/>
    </row>
    <row r="306" spans="1:14" s="109" customFormat="1" x14ac:dyDescent="0.35">
      <c r="A306" s="212">
        <v>22</v>
      </c>
      <c r="B306" s="213"/>
      <c r="C306" s="6"/>
      <c r="D306" s="126"/>
      <c r="E306" s="126"/>
      <c r="F306" s="214"/>
      <c r="G306" s="341"/>
      <c r="H306" s="341"/>
      <c r="I306" s="5"/>
      <c r="J306" s="5"/>
      <c r="K306" s="106"/>
      <c r="N306" s="100"/>
    </row>
    <row r="307" spans="1:14" s="109" customFormat="1" x14ac:dyDescent="0.35">
      <c r="A307" s="212">
        <v>23</v>
      </c>
      <c r="B307" s="213"/>
      <c r="C307" s="6"/>
      <c r="D307" s="126"/>
      <c r="E307" s="126"/>
      <c r="F307" s="214"/>
      <c r="G307" s="341"/>
      <c r="H307" s="341"/>
      <c r="I307" s="5"/>
      <c r="J307" s="5"/>
      <c r="K307" s="106"/>
      <c r="N307" s="100"/>
    </row>
    <row r="308" spans="1:14" s="109" customFormat="1" x14ac:dyDescent="0.35">
      <c r="A308" s="212">
        <v>24</v>
      </c>
      <c r="B308" s="213"/>
      <c r="C308" s="6"/>
      <c r="D308" s="126"/>
      <c r="E308" s="126"/>
      <c r="F308" s="214"/>
      <c r="G308" s="341"/>
      <c r="H308" s="341"/>
      <c r="I308" s="5"/>
      <c r="J308" s="5"/>
      <c r="K308" s="106"/>
      <c r="N308" s="100"/>
    </row>
    <row r="309" spans="1:14" s="109" customFormat="1" x14ac:dyDescent="0.35">
      <c r="A309" s="212">
        <v>25</v>
      </c>
      <c r="B309" s="213"/>
      <c r="C309" s="6"/>
      <c r="D309" s="126"/>
      <c r="E309" s="126"/>
      <c r="F309" s="214"/>
      <c r="G309" s="341"/>
      <c r="H309" s="341"/>
      <c r="I309" s="5"/>
      <c r="J309" s="5"/>
      <c r="K309" s="106"/>
      <c r="N309" s="100"/>
    </row>
    <row r="310" spans="1:14" s="109" customFormat="1" x14ac:dyDescent="0.35">
      <c r="A310" s="212">
        <v>26</v>
      </c>
      <c r="B310" s="213"/>
      <c r="C310" s="6"/>
      <c r="D310" s="126"/>
      <c r="E310" s="126"/>
      <c r="F310" s="214"/>
      <c r="G310" s="341"/>
      <c r="H310" s="341"/>
      <c r="I310" s="5"/>
      <c r="J310" s="5"/>
      <c r="K310" s="106"/>
      <c r="N310" s="100"/>
    </row>
    <row r="311" spans="1:14" s="109" customFormat="1" x14ac:dyDescent="0.35">
      <c r="A311" s="212">
        <v>27</v>
      </c>
      <c r="B311" s="213"/>
      <c r="C311" s="6"/>
      <c r="D311" s="126"/>
      <c r="E311" s="126"/>
      <c r="F311" s="214"/>
      <c r="G311" s="341"/>
      <c r="H311" s="341"/>
      <c r="I311" s="5"/>
      <c r="J311" s="5"/>
      <c r="K311" s="106"/>
      <c r="N311" s="100"/>
    </row>
    <row r="315" spans="1:14" x14ac:dyDescent="0.35">
      <c r="A315" s="641" t="str">
        <f>'DPR Sum.'!C2</f>
        <v>KEC INTERNATIONAL LIMITED</v>
      </c>
      <c r="B315" s="642"/>
      <c r="C315" s="642"/>
      <c r="D315" s="642"/>
      <c r="E315" s="642"/>
      <c r="F315" s="642"/>
      <c r="G315" s="642"/>
      <c r="H315" s="642"/>
      <c r="I315" s="642"/>
      <c r="J315" s="642"/>
      <c r="K315" s="643"/>
    </row>
    <row r="316" spans="1:14" x14ac:dyDescent="0.35">
      <c r="A316" s="644" t="s">
        <v>1119</v>
      </c>
      <c r="B316" s="645"/>
      <c r="C316" s="645"/>
      <c r="D316" s="645"/>
      <c r="E316" s="645"/>
      <c r="F316" s="645"/>
      <c r="G316" s="645"/>
      <c r="H316" s="645"/>
      <c r="I316" s="645"/>
      <c r="J316" s="645"/>
      <c r="K316" s="646"/>
    </row>
    <row r="317" spans="1:14" x14ac:dyDescent="0.35">
      <c r="A317" s="647" t="str">
        <f>'DPR Sum.'!K3</f>
        <v>Loop Out 400kV DC line at Bornagar</v>
      </c>
      <c r="B317" s="648"/>
      <c r="C317" s="648"/>
      <c r="D317" s="648"/>
      <c r="E317" s="648"/>
      <c r="F317" s="648"/>
      <c r="G317" s="648"/>
      <c r="H317" s="648"/>
      <c r="I317" s="648"/>
      <c r="J317" s="648"/>
      <c r="K317" s="649"/>
    </row>
    <row r="318" spans="1:14" x14ac:dyDescent="0.35">
      <c r="A318" s="111"/>
      <c r="B318" s="110"/>
      <c r="C318" s="229"/>
      <c r="D318" s="110"/>
      <c r="E318" s="110"/>
      <c r="F318" s="638" t="s">
        <v>312</v>
      </c>
      <c r="G318" s="638"/>
      <c r="H318" s="354">
        <f>'DPR Sum.'!C5</f>
        <v>46146</v>
      </c>
      <c r="I318" s="208"/>
      <c r="J318" s="208"/>
      <c r="K318" s="209"/>
    </row>
    <row r="319" spans="1:14" x14ac:dyDescent="0.35">
      <c r="A319" s="650" t="s">
        <v>311</v>
      </c>
      <c r="B319" s="651"/>
      <c r="C319" s="651"/>
      <c r="D319" s="651"/>
      <c r="E319" s="651"/>
      <c r="F319" s="651"/>
      <c r="G319" s="651"/>
      <c r="H319" s="651"/>
      <c r="I319" s="651"/>
      <c r="J319" s="651"/>
      <c r="K319" s="652"/>
    </row>
    <row r="320" spans="1:14" x14ac:dyDescent="0.35">
      <c r="A320" s="101" t="s">
        <v>63</v>
      </c>
      <c r="B320" s="101" t="s">
        <v>305</v>
      </c>
      <c r="C320" s="101" t="s">
        <v>52</v>
      </c>
      <c r="D320" s="102" t="s">
        <v>306</v>
      </c>
      <c r="E320" s="102" t="s">
        <v>307</v>
      </c>
      <c r="F320" s="102" t="s">
        <v>308</v>
      </c>
      <c r="G320" s="102" t="s">
        <v>133</v>
      </c>
      <c r="H320" s="102" t="s">
        <v>195</v>
      </c>
      <c r="I320" s="103" t="s">
        <v>91</v>
      </c>
      <c r="J320" s="103" t="s">
        <v>309</v>
      </c>
      <c r="K320" s="101" t="s">
        <v>310</v>
      </c>
    </row>
    <row r="321" spans="1:14" s="109" customFormat="1" x14ac:dyDescent="0.35">
      <c r="A321" s="212">
        <v>1</v>
      </c>
      <c r="B321" s="213"/>
      <c r="C321" s="6"/>
      <c r="D321" s="126"/>
      <c r="E321" s="126"/>
      <c r="F321" s="214"/>
      <c r="G321" s="341"/>
      <c r="H321" s="341"/>
      <c r="I321" s="5"/>
      <c r="J321" s="5"/>
      <c r="K321" s="106"/>
      <c r="N321" s="100"/>
    </row>
    <row r="322" spans="1:14" s="109" customFormat="1" x14ac:dyDescent="0.35">
      <c r="A322" s="212">
        <v>2</v>
      </c>
      <c r="B322" s="213"/>
      <c r="C322" s="6"/>
      <c r="D322" s="126"/>
      <c r="E322" s="126"/>
      <c r="F322" s="214"/>
      <c r="G322" s="341"/>
      <c r="H322" s="341"/>
      <c r="I322" s="5"/>
      <c r="J322" s="5"/>
      <c r="K322" s="106"/>
      <c r="N322" s="100"/>
    </row>
    <row r="323" spans="1:14" s="109" customFormat="1" x14ac:dyDescent="0.35">
      <c r="A323" s="212">
        <v>3</v>
      </c>
      <c r="B323" s="213"/>
      <c r="C323" s="6"/>
      <c r="D323" s="126"/>
      <c r="E323" s="126"/>
      <c r="F323" s="214"/>
      <c r="G323" s="341"/>
      <c r="H323" s="341"/>
      <c r="I323" s="5"/>
      <c r="J323" s="5"/>
      <c r="K323" s="106"/>
      <c r="N323" s="100"/>
    </row>
    <row r="324" spans="1:14" s="109" customFormat="1" x14ac:dyDescent="0.35">
      <c r="A324" s="212">
        <v>4</v>
      </c>
      <c r="B324" s="213"/>
      <c r="C324" s="6"/>
      <c r="D324" s="126"/>
      <c r="E324" s="126"/>
      <c r="F324" s="214"/>
      <c r="G324" s="341"/>
      <c r="H324" s="341"/>
      <c r="I324" s="5"/>
      <c r="J324" s="5"/>
      <c r="K324" s="106"/>
      <c r="N324" s="100"/>
    </row>
    <row r="325" spans="1:14" s="109" customFormat="1" x14ac:dyDescent="0.35">
      <c r="A325" s="212">
        <v>5</v>
      </c>
      <c r="B325" s="213"/>
      <c r="C325" s="6"/>
      <c r="D325" s="126"/>
      <c r="E325" s="126"/>
      <c r="F325" s="214"/>
      <c r="G325" s="341"/>
      <c r="H325" s="341"/>
      <c r="I325" s="5"/>
      <c r="J325" s="5"/>
      <c r="K325" s="106"/>
      <c r="N325" s="100"/>
    </row>
    <row r="326" spans="1:14" s="109" customFormat="1" x14ac:dyDescent="0.35">
      <c r="A326" s="212">
        <v>6</v>
      </c>
      <c r="B326" s="213"/>
      <c r="C326" s="6"/>
      <c r="D326" s="126"/>
      <c r="E326" s="126"/>
      <c r="F326" s="214"/>
      <c r="G326" s="341"/>
      <c r="H326" s="341"/>
      <c r="I326" s="5"/>
      <c r="J326" s="5"/>
      <c r="K326" s="106"/>
      <c r="N326" s="100"/>
    </row>
    <row r="327" spans="1:14" s="109" customFormat="1" x14ac:dyDescent="0.35">
      <c r="A327" s="212">
        <v>7</v>
      </c>
      <c r="B327" s="213"/>
      <c r="C327" s="6"/>
      <c r="D327" s="126"/>
      <c r="E327" s="126"/>
      <c r="F327" s="214"/>
      <c r="G327" s="341"/>
      <c r="H327" s="341"/>
      <c r="I327" s="5"/>
      <c r="J327" s="5"/>
      <c r="K327" s="106"/>
      <c r="N327" s="100"/>
    </row>
    <row r="328" spans="1:14" s="109" customFormat="1" x14ac:dyDescent="0.35">
      <c r="A328" s="212">
        <v>8</v>
      </c>
      <c r="B328" s="213"/>
      <c r="C328" s="6"/>
      <c r="D328" s="126"/>
      <c r="E328" s="126"/>
      <c r="F328" s="214"/>
      <c r="G328" s="341"/>
      <c r="H328" s="341"/>
      <c r="I328" s="5"/>
      <c r="J328" s="5"/>
      <c r="K328" s="106"/>
      <c r="N328" s="100"/>
    </row>
    <row r="329" spans="1:14" s="109" customFormat="1" x14ac:dyDescent="0.35">
      <c r="A329" s="212">
        <v>9</v>
      </c>
      <c r="B329" s="213"/>
      <c r="C329" s="6"/>
      <c r="D329" s="126"/>
      <c r="E329" s="126"/>
      <c r="F329" s="214"/>
      <c r="G329" s="341"/>
      <c r="H329" s="341"/>
      <c r="I329" s="5"/>
      <c r="J329" s="5"/>
      <c r="K329" s="106"/>
      <c r="N329" s="100"/>
    </row>
    <row r="330" spans="1:14" s="109" customFormat="1" x14ac:dyDescent="0.35">
      <c r="A330" s="212">
        <v>10</v>
      </c>
      <c r="B330" s="213"/>
      <c r="C330" s="6"/>
      <c r="D330" s="126"/>
      <c r="E330" s="126"/>
      <c r="F330" s="214"/>
      <c r="G330" s="341"/>
      <c r="H330" s="341"/>
      <c r="I330" s="5"/>
      <c r="J330" s="5"/>
      <c r="K330" s="106"/>
      <c r="N330" s="100"/>
    </row>
    <row r="331" spans="1:14" s="109" customFormat="1" x14ac:dyDescent="0.35">
      <c r="A331" s="212">
        <v>11</v>
      </c>
      <c r="B331" s="213"/>
      <c r="C331" s="6"/>
      <c r="D331" s="126"/>
      <c r="E331" s="126"/>
      <c r="F331" s="214"/>
      <c r="G331" s="341"/>
      <c r="H331" s="341"/>
      <c r="I331" s="5"/>
      <c r="J331" s="5"/>
      <c r="K331" s="106"/>
      <c r="N331" s="100"/>
    </row>
    <row r="332" spans="1:14" s="109" customFormat="1" x14ac:dyDescent="0.35">
      <c r="A332" s="212">
        <v>12</v>
      </c>
      <c r="B332" s="213"/>
      <c r="C332" s="6"/>
      <c r="D332" s="126"/>
      <c r="E332" s="126"/>
      <c r="F332" s="214"/>
      <c r="G332" s="341"/>
      <c r="H332" s="341"/>
      <c r="I332" s="5"/>
      <c r="J332" s="5"/>
      <c r="K332" s="106"/>
      <c r="N332" s="100"/>
    </row>
    <row r="333" spans="1:14" s="109" customFormat="1" x14ac:dyDescent="0.35">
      <c r="A333" s="212">
        <v>13</v>
      </c>
      <c r="B333" s="213"/>
      <c r="C333" s="6"/>
      <c r="D333" s="126"/>
      <c r="E333" s="126"/>
      <c r="F333" s="214"/>
      <c r="G333" s="341"/>
      <c r="H333" s="341"/>
      <c r="I333" s="5"/>
      <c r="J333" s="5"/>
      <c r="K333" s="106"/>
      <c r="N333" s="100"/>
    </row>
    <row r="334" spans="1:14" s="109" customFormat="1" x14ac:dyDescent="0.35">
      <c r="A334" s="212">
        <v>14</v>
      </c>
      <c r="B334" s="213"/>
      <c r="C334" s="6"/>
      <c r="D334" s="126"/>
      <c r="E334" s="126"/>
      <c r="F334" s="214"/>
      <c r="G334" s="341"/>
      <c r="H334" s="341"/>
      <c r="I334" s="5"/>
      <c r="J334" s="5"/>
      <c r="K334" s="106"/>
      <c r="N334" s="100"/>
    </row>
    <row r="335" spans="1:14" s="109" customFormat="1" x14ac:dyDescent="0.35">
      <c r="A335" s="212">
        <v>15</v>
      </c>
      <c r="B335" s="213"/>
      <c r="C335" s="6"/>
      <c r="D335" s="126"/>
      <c r="E335" s="126"/>
      <c r="F335" s="214"/>
      <c r="G335" s="341"/>
      <c r="H335" s="341"/>
      <c r="I335" s="5"/>
      <c r="J335" s="5"/>
      <c r="K335" s="106"/>
      <c r="N335" s="100"/>
    </row>
    <row r="336" spans="1:14" s="109" customFormat="1" x14ac:dyDescent="0.35">
      <c r="A336" s="212">
        <v>16</v>
      </c>
      <c r="B336" s="213"/>
      <c r="C336" s="6"/>
      <c r="D336" s="126"/>
      <c r="E336" s="126"/>
      <c r="F336" s="214"/>
      <c r="G336" s="341"/>
      <c r="H336" s="341"/>
      <c r="I336" s="5"/>
      <c r="J336" s="5"/>
      <c r="K336" s="106"/>
      <c r="N336" s="100"/>
    </row>
    <row r="337" spans="1:14" s="109" customFormat="1" x14ac:dyDescent="0.35">
      <c r="A337" s="212">
        <v>17</v>
      </c>
      <c r="B337" s="213"/>
      <c r="C337" s="6"/>
      <c r="D337" s="126"/>
      <c r="E337" s="126"/>
      <c r="F337" s="214"/>
      <c r="G337" s="341"/>
      <c r="H337" s="341"/>
      <c r="I337" s="5"/>
      <c r="J337" s="5"/>
      <c r="K337" s="106"/>
      <c r="N337" s="100"/>
    </row>
    <row r="338" spans="1:14" s="109" customFormat="1" x14ac:dyDescent="0.35">
      <c r="A338" s="212">
        <v>18</v>
      </c>
      <c r="B338" s="213"/>
      <c r="C338" s="6"/>
      <c r="D338" s="126"/>
      <c r="E338" s="126"/>
      <c r="F338" s="214"/>
      <c r="G338" s="341"/>
      <c r="H338" s="341"/>
      <c r="I338" s="5"/>
      <c r="J338" s="5"/>
      <c r="K338" s="106"/>
      <c r="N338" s="100"/>
    </row>
    <row r="339" spans="1:14" s="109" customFormat="1" x14ac:dyDescent="0.35">
      <c r="A339" s="212">
        <v>19</v>
      </c>
      <c r="B339" s="213"/>
      <c r="C339" s="6"/>
      <c r="D339" s="126"/>
      <c r="E339" s="126"/>
      <c r="F339" s="214"/>
      <c r="G339" s="341"/>
      <c r="H339" s="341"/>
      <c r="I339" s="5"/>
      <c r="J339" s="5"/>
      <c r="K339" s="106"/>
      <c r="N339" s="100"/>
    </row>
    <row r="340" spans="1:14" s="109" customFormat="1" x14ac:dyDescent="0.35">
      <c r="A340" s="212">
        <v>20</v>
      </c>
      <c r="B340" s="213"/>
      <c r="C340" s="6"/>
      <c r="D340" s="126"/>
      <c r="E340" s="126"/>
      <c r="F340" s="214"/>
      <c r="G340" s="341"/>
      <c r="H340" s="341"/>
      <c r="I340" s="5"/>
      <c r="J340" s="5"/>
      <c r="K340" s="106"/>
      <c r="N340" s="100"/>
    </row>
    <row r="341" spans="1:14" s="109" customFormat="1" x14ac:dyDescent="0.35">
      <c r="A341" s="212">
        <v>21</v>
      </c>
      <c r="B341" s="213"/>
      <c r="C341" s="6"/>
      <c r="D341" s="126"/>
      <c r="E341" s="126"/>
      <c r="F341" s="214"/>
      <c r="G341" s="341"/>
      <c r="H341" s="341"/>
      <c r="I341" s="5"/>
      <c r="J341" s="5"/>
      <c r="K341" s="106"/>
      <c r="N341" s="100"/>
    </row>
    <row r="342" spans="1:14" s="109" customFormat="1" x14ac:dyDescent="0.35">
      <c r="A342" s="212">
        <v>22</v>
      </c>
      <c r="B342" s="213"/>
      <c r="C342" s="6"/>
      <c r="D342" s="126"/>
      <c r="E342" s="126"/>
      <c r="F342" s="214"/>
      <c r="G342" s="341"/>
      <c r="H342" s="341"/>
      <c r="I342" s="5"/>
      <c r="J342" s="5"/>
      <c r="K342" s="106"/>
      <c r="N342" s="100"/>
    </row>
    <row r="343" spans="1:14" s="109" customFormat="1" x14ac:dyDescent="0.35">
      <c r="A343" s="212">
        <v>23</v>
      </c>
      <c r="B343" s="213"/>
      <c r="C343" s="6"/>
      <c r="D343" s="126"/>
      <c r="E343" s="126"/>
      <c r="F343" s="214"/>
      <c r="G343" s="341"/>
      <c r="H343" s="341"/>
      <c r="I343" s="5"/>
      <c r="J343" s="5"/>
      <c r="K343" s="106"/>
      <c r="N343" s="100"/>
    </row>
    <row r="344" spans="1:14" s="109" customFormat="1" x14ac:dyDescent="0.35">
      <c r="A344" s="212">
        <v>24</v>
      </c>
      <c r="B344" s="213"/>
      <c r="C344" s="6"/>
      <c r="D344" s="126"/>
      <c r="E344" s="126"/>
      <c r="F344" s="214"/>
      <c r="G344" s="341"/>
      <c r="H344" s="341"/>
      <c r="I344" s="5"/>
      <c r="J344" s="5"/>
      <c r="K344" s="106"/>
      <c r="N344" s="100"/>
    </row>
    <row r="345" spans="1:14" s="109" customFormat="1" x14ac:dyDescent="0.35">
      <c r="A345" s="212">
        <v>25</v>
      </c>
      <c r="B345" s="213"/>
      <c r="C345" s="6"/>
      <c r="D345" s="126"/>
      <c r="E345" s="126"/>
      <c r="F345" s="214"/>
      <c r="G345" s="341"/>
      <c r="H345" s="341"/>
      <c r="I345" s="5"/>
      <c r="J345" s="5"/>
      <c r="K345" s="106"/>
      <c r="N345" s="100"/>
    </row>
    <row r="346" spans="1:14" s="109" customFormat="1" x14ac:dyDescent="0.35">
      <c r="A346" s="212">
        <v>26</v>
      </c>
      <c r="B346" s="213"/>
      <c r="C346" s="6"/>
      <c r="D346" s="126"/>
      <c r="E346" s="126"/>
      <c r="F346" s="214"/>
      <c r="G346" s="341"/>
      <c r="H346" s="341"/>
      <c r="I346" s="5"/>
      <c r="J346" s="5"/>
      <c r="K346" s="106"/>
      <c r="N346" s="100"/>
    </row>
    <row r="347" spans="1:14" s="109" customFormat="1" x14ac:dyDescent="0.35">
      <c r="A347" s="212">
        <v>27</v>
      </c>
      <c r="B347" s="213"/>
      <c r="C347" s="6"/>
      <c r="D347" s="126"/>
      <c r="E347" s="126"/>
      <c r="F347" s="214"/>
      <c r="G347" s="341"/>
      <c r="H347" s="341"/>
      <c r="I347" s="5"/>
      <c r="J347" s="5"/>
      <c r="K347" s="106"/>
      <c r="N347" s="100"/>
    </row>
  </sheetData>
  <mergeCells count="15">
    <mergeCell ref="A315:K315"/>
    <mergeCell ref="A316:K316"/>
    <mergeCell ref="A317:K317"/>
    <mergeCell ref="F318:G318"/>
    <mergeCell ref="A319:K319"/>
    <mergeCell ref="A279:K279"/>
    <mergeCell ref="A280:K280"/>
    <mergeCell ref="A281:K281"/>
    <mergeCell ref="F282:G282"/>
    <mergeCell ref="A283:K283"/>
    <mergeCell ref="A2:K2"/>
    <mergeCell ref="A3:K3"/>
    <mergeCell ref="A4:K4"/>
    <mergeCell ref="F5:G5"/>
    <mergeCell ref="A6:K6"/>
  </mergeCells>
  <phoneticPr fontId="59" type="noConversion"/>
  <conditionalFormatting sqref="B1:B1048576">
    <cfRule type="duplicateValues" dxfId="17209" priority="1"/>
  </conditionalFormatting>
  <pageMargins left="0.7" right="0.7" top="0.75" bottom="0.75" header="0.3" footer="0.3"/>
  <pageSetup paperSize="9"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00B050"/>
    <pageSetUpPr fitToPage="1"/>
  </sheetPr>
  <dimension ref="A1:AD558"/>
  <sheetViews>
    <sheetView showGridLines="0" zoomScale="70" zoomScaleNormal="70" zoomScaleSheetLayoutView="106" workbookViewId="0">
      <pane xSplit="3" ySplit="7" topLeftCell="D8" activePane="bottomRight" state="frozen"/>
      <selection activeCell="AA17" sqref="AA17"/>
      <selection pane="topRight" activeCell="AA17" sqref="AA17"/>
      <selection pane="bottomLeft" activeCell="AA17" sqref="AA17"/>
      <selection pane="bottomRight" activeCell="H17" sqref="H17"/>
    </sheetView>
  </sheetViews>
  <sheetFormatPr defaultRowHeight="13" x14ac:dyDescent="0.3"/>
  <cols>
    <col min="1" max="1" width="4.81640625" style="129" customWidth="1"/>
    <col min="2" max="2" width="18.1796875" style="129" bestFit="1" customWidth="1"/>
    <col min="3" max="3" width="38.7265625" style="134" customWidth="1"/>
    <col min="4" max="4" width="14.453125" style="129" customWidth="1"/>
    <col min="5" max="5" width="16.81640625" style="129" customWidth="1"/>
    <col min="6" max="6" width="16.7265625" style="265" customWidth="1"/>
    <col min="7" max="7" width="14.453125" style="129" customWidth="1"/>
    <col min="8" max="8" width="16.1796875" style="129" customWidth="1"/>
    <col min="9" max="9" width="17.81640625" style="129" customWidth="1"/>
    <col min="10" max="10" width="16.81640625" style="129" customWidth="1"/>
    <col min="11" max="11" width="17.81640625" style="129" customWidth="1"/>
    <col min="12" max="12" width="21.81640625" style="129" bestFit="1" customWidth="1"/>
    <col min="13" max="25" width="10.7265625" style="129" customWidth="1"/>
    <col min="26" max="26" width="15.7265625" style="129" customWidth="1"/>
    <col min="27" max="27" width="16.26953125" style="129" bestFit="1" customWidth="1"/>
    <col min="28" max="28" width="8.7265625" style="129" customWidth="1"/>
    <col min="29" max="29" width="11.26953125" style="129" customWidth="1"/>
    <col min="30" max="30" width="5.1796875" style="129" customWidth="1"/>
    <col min="31" max="32" width="8.7265625" style="129" customWidth="1"/>
    <col min="33" max="259" width="8.7265625" style="129"/>
    <col min="260" max="260" width="7.81640625" style="129" customWidth="1"/>
    <col min="261" max="261" width="8.54296875" style="129" customWidth="1"/>
    <col min="262" max="262" width="9.81640625" style="129" customWidth="1"/>
    <col min="263" max="263" width="6.26953125" style="129" customWidth="1"/>
    <col min="264" max="264" width="17.453125" style="129" customWidth="1"/>
    <col min="265" max="265" width="14" style="129" customWidth="1"/>
    <col min="266" max="266" width="17.453125" style="129" customWidth="1"/>
    <col min="267" max="267" width="16" style="129" customWidth="1"/>
    <col min="268" max="515" width="8.7265625" style="129"/>
    <col min="516" max="516" width="7.81640625" style="129" customWidth="1"/>
    <col min="517" max="517" width="8.54296875" style="129" customWidth="1"/>
    <col min="518" max="518" width="9.81640625" style="129" customWidth="1"/>
    <col min="519" max="519" width="6.26953125" style="129" customWidth="1"/>
    <col min="520" max="520" width="17.453125" style="129" customWidth="1"/>
    <col min="521" max="521" width="14" style="129" customWidth="1"/>
    <col min="522" max="522" width="17.453125" style="129" customWidth="1"/>
    <col min="523" max="523" width="16" style="129" customWidth="1"/>
    <col min="524" max="771" width="8.7265625" style="129"/>
    <col min="772" max="772" width="7.81640625" style="129" customWidth="1"/>
    <col min="773" max="773" width="8.54296875" style="129" customWidth="1"/>
    <col min="774" max="774" width="9.81640625" style="129" customWidth="1"/>
    <col min="775" max="775" width="6.26953125" style="129" customWidth="1"/>
    <col min="776" max="776" width="17.453125" style="129" customWidth="1"/>
    <col min="777" max="777" width="14" style="129" customWidth="1"/>
    <col min="778" max="778" width="17.453125" style="129" customWidth="1"/>
    <col min="779" max="779" width="16" style="129" customWidth="1"/>
    <col min="780" max="1027" width="8.7265625" style="129"/>
    <col min="1028" max="1028" width="7.81640625" style="129" customWidth="1"/>
    <col min="1029" max="1029" width="8.54296875" style="129" customWidth="1"/>
    <col min="1030" max="1030" width="9.81640625" style="129" customWidth="1"/>
    <col min="1031" max="1031" width="6.26953125" style="129" customWidth="1"/>
    <col min="1032" max="1032" width="17.453125" style="129" customWidth="1"/>
    <col min="1033" max="1033" width="14" style="129" customWidth="1"/>
    <col min="1034" max="1034" width="17.453125" style="129" customWidth="1"/>
    <col min="1035" max="1035" width="16" style="129" customWidth="1"/>
    <col min="1036" max="1283" width="8.7265625" style="129"/>
    <col min="1284" max="1284" width="7.81640625" style="129" customWidth="1"/>
    <col min="1285" max="1285" width="8.54296875" style="129" customWidth="1"/>
    <col min="1286" max="1286" width="9.81640625" style="129" customWidth="1"/>
    <col min="1287" max="1287" width="6.26953125" style="129" customWidth="1"/>
    <col min="1288" max="1288" width="17.453125" style="129" customWidth="1"/>
    <col min="1289" max="1289" width="14" style="129" customWidth="1"/>
    <col min="1290" max="1290" width="17.453125" style="129" customWidth="1"/>
    <col min="1291" max="1291" width="16" style="129" customWidth="1"/>
    <col min="1292" max="1539" width="8.7265625" style="129"/>
    <col min="1540" max="1540" width="7.81640625" style="129" customWidth="1"/>
    <col min="1541" max="1541" width="8.54296875" style="129" customWidth="1"/>
    <col min="1542" max="1542" width="9.81640625" style="129" customWidth="1"/>
    <col min="1543" max="1543" width="6.26953125" style="129" customWidth="1"/>
    <col min="1544" max="1544" width="17.453125" style="129" customWidth="1"/>
    <col min="1545" max="1545" width="14" style="129" customWidth="1"/>
    <col min="1546" max="1546" width="17.453125" style="129" customWidth="1"/>
    <col min="1547" max="1547" width="16" style="129" customWidth="1"/>
    <col min="1548" max="1795" width="8.7265625" style="129"/>
    <col min="1796" max="1796" width="7.81640625" style="129" customWidth="1"/>
    <col min="1797" max="1797" width="8.54296875" style="129" customWidth="1"/>
    <col min="1798" max="1798" width="9.81640625" style="129" customWidth="1"/>
    <col min="1799" max="1799" width="6.26953125" style="129" customWidth="1"/>
    <col min="1800" max="1800" width="17.453125" style="129" customWidth="1"/>
    <col min="1801" max="1801" width="14" style="129" customWidth="1"/>
    <col min="1802" max="1802" width="17.453125" style="129" customWidth="1"/>
    <col min="1803" max="1803" width="16" style="129" customWidth="1"/>
    <col min="1804" max="2051" width="8.7265625" style="129"/>
    <col min="2052" max="2052" width="7.81640625" style="129" customWidth="1"/>
    <col min="2053" max="2053" width="8.54296875" style="129" customWidth="1"/>
    <col min="2054" max="2054" width="9.81640625" style="129" customWidth="1"/>
    <col min="2055" max="2055" width="6.26953125" style="129" customWidth="1"/>
    <col min="2056" max="2056" width="17.453125" style="129" customWidth="1"/>
    <col min="2057" max="2057" width="14" style="129" customWidth="1"/>
    <col min="2058" max="2058" width="17.453125" style="129" customWidth="1"/>
    <col min="2059" max="2059" width="16" style="129" customWidth="1"/>
    <col min="2060" max="2307" width="8.7265625" style="129"/>
    <col min="2308" max="2308" width="7.81640625" style="129" customWidth="1"/>
    <col min="2309" max="2309" width="8.54296875" style="129" customWidth="1"/>
    <col min="2310" max="2310" width="9.81640625" style="129" customWidth="1"/>
    <col min="2311" max="2311" width="6.26953125" style="129" customWidth="1"/>
    <col min="2312" max="2312" width="17.453125" style="129" customWidth="1"/>
    <col min="2313" max="2313" width="14" style="129" customWidth="1"/>
    <col min="2314" max="2314" width="17.453125" style="129" customWidth="1"/>
    <col min="2315" max="2315" width="16" style="129" customWidth="1"/>
    <col min="2316" max="2563" width="8.7265625" style="129"/>
    <col min="2564" max="2564" width="7.81640625" style="129" customWidth="1"/>
    <col min="2565" max="2565" width="8.54296875" style="129" customWidth="1"/>
    <col min="2566" max="2566" width="9.81640625" style="129" customWidth="1"/>
    <col min="2567" max="2567" width="6.26953125" style="129" customWidth="1"/>
    <col min="2568" max="2568" width="17.453125" style="129" customWidth="1"/>
    <col min="2569" max="2569" width="14" style="129" customWidth="1"/>
    <col min="2570" max="2570" width="17.453125" style="129" customWidth="1"/>
    <col min="2571" max="2571" width="16" style="129" customWidth="1"/>
    <col min="2572" max="2819" width="8.7265625" style="129"/>
    <col min="2820" max="2820" width="7.81640625" style="129" customWidth="1"/>
    <col min="2821" max="2821" width="8.54296875" style="129" customWidth="1"/>
    <col min="2822" max="2822" width="9.81640625" style="129" customWidth="1"/>
    <col min="2823" max="2823" width="6.26953125" style="129" customWidth="1"/>
    <col min="2824" max="2824" width="17.453125" style="129" customWidth="1"/>
    <col min="2825" max="2825" width="14" style="129" customWidth="1"/>
    <col min="2826" max="2826" width="17.453125" style="129" customWidth="1"/>
    <col min="2827" max="2827" width="16" style="129" customWidth="1"/>
    <col min="2828" max="3075" width="8.7265625" style="129"/>
    <col min="3076" max="3076" width="7.81640625" style="129" customWidth="1"/>
    <col min="3077" max="3077" width="8.54296875" style="129" customWidth="1"/>
    <col min="3078" max="3078" width="9.81640625" style="129" customWidth="1"/>
    <col min="3079" max="3079" width="6.26953125" style="129" customWidth="1"/>
    <col min="3080" max="3080" width="17.453125" style="129" customWidth="1"/>
    <col min="3081" max="3081" width="14" style="129" customWidth="1"/>
    <col min="3082" max="3082" width="17.453125" style="129" customWidth="1"/>
    <col min="3083" max="3083" width="16" style="129" customWidth="1"/>
    <col min="3084" max="3331" width="8.7265625" style="129"/>
    <col min="3332" max="3332" width="7.81640625" style="129" customWidth="1"/>
    <col min="3333" max="3333" width="8.54296875" style="129" customWidth="1"/>
    <col min="3334" max="3334" width="9.81640625" style="129" customWidth="1"/>
    <col min="3335" max="3335" width="6.26953125" style="129" customWidth="1"/>
    <col min="3336" max="3336" width="17.453125" style="129" customWidth="1"/>
    <col min="3337" max="3337" width="14" style="129" customWidth="1"/>
    <col min="3338" max="3338" width="17.453125" style="129" customWidth="1"/>
    <col min="3339" max="3339" width="16" style="129" customWidth="1"/>
    <col min="3340" max="3587" width="8.7265625" style="129"/>
    <col min="3588" max="3588" width="7.81640625" style="129" customWidth="1"/>
    <col min="3589" max="3589" width="8.54296875" style="129" customWidth="1"/>
    <col min="3590" max="3590" width="9.81640625" style="129" customWidth="1"/>
    <col min="3591" max="3591" width="6.26953125" style="129" customWidth="1"/>
    <col min="3592" max="3592" width="17.453125" style="129" customWidth="1"/>
    <col min="3593" max="3593" width="14" style="129" customWidth="1"/>
    <col min="3594" max="3594" width="17.453125" style="129" customWidth="1"/>
    <col min="3595" max="3595" width="16" style="129" customWidth="1"/>
    <col min="3596" max="3843" width="8.7265625" style="129"/>
    <col min="3844" max="3844" width="7.81640625" style="129" customWidth="1"/>
    <col min="3845" max="3845" width="8.54296875" style="129" customWidth="1"/>
    <col min="3846" max="3846" width="9.81640625" style="129" customWidth="1"/>
    <col min="3847" max="3847" width="6.26953125" style="129" customWidth="1"/>
    <col min="3848" max="3848" width="17.453125" style="129" customWidth="1"/>
    <col min="3849" max="3849" width="14" style="129" customWidth="1"/>
    <col min="3850" max="3850" width="17.453125" style="129" customWidth="1"/>
    <col min="3851" max="3851" width="16" style="129" customWidth="1"/>
    <col min="3852" max="4099" width="8.7265625" style="129"/>
    <col min="4100" max="4100" width="7.81640625" style="129" customWidth="1"/>
    <col min="4101" max="4101" width="8.54296875" style="129" customWidth="1"/>
    <col min="4102" max="4102" width="9.81640625" style="129" customWidth="1"/>
    <col min="4103" max="4103" width="6.26953125" style="129" customWidth="1"/>
    <col min="4104" max="4104" width="17.453125" style="129" customWidth="1"/>
    <col min="4105" max="4105" width="14" style="129" customWidth="1"/>
    <col min="4106" max="4106" width="17.453125" style="129" customWidth="1"/>
    <col min="4107" max="4107" width="16" style="129" customWidth="1"/>
    <col min="4108" max="4355" width="8.7265625" style="129"/>
    <col min="4356" max="4356" width="7.81640625" style="129" customWidth="1"/>
    <col min="4357" max="4357" width="8.54296875" style="129" customWidth="1"/>
    <col min="4358" max="4358" width="9.81640625" style="129" customWidth="1"/>
    <col min="4359" max="4359" width="6.26953125" style="129" customWidth="1"/>
    <col min="4360" max="4360" width="17.453125" style="129" customWidth="1"/>
    <col min="4361" max="4361" width="14" style="129" customWidth="1"/>
    <col min="4362" max="4362" width="17.453125" style="129" customWidth="1"/>
    <col min="4363" max="4363" width="16" style="129" customWidth="1"/>
    <col min="4364" max="4611" width="8.7265625" style="129"/>
    <col min="4612" max="4612" width="7.81640625" style="129" customWidth="1"/>
    <col min="4613" max="4613" width="8.54296875" style="129" customWidth="1"/>
    <col min="4614" max="4614" width="9.81640625" style="129" customWidth="1"/>
    <col min="4615" max="4615" width="6.26953125" style="129" customWidth="1"/>
    <col min="4616" max="4616" width="17.453125" style="129" customWidth="1"/>
    <col min="4617" max="4617" width="14" style="129" customWidth="1"/>
    <col min="4618" max="4618" width="17.453125" style="129" customWidth="1"/>
    <col min="4619" max="4619" width="16" style="129" customWidth="1"/>
    <col min="4620" max="4867" width="8.7265625" style="129"/>
    <col min="4868" max="4868" width="7.81640625" style="129" customWidth="1"/>
    <col min="4869" max="4869" width="8.54296875" style="129" customWidth="1"/>
    <col min="4870" max="4870" width="9.81640625" style="129" customWidth="1"/>
    <col min="4871" max="4871" width="6.26953125" style="129" customWidth="1"/>
    <col min="4872" max="4872" width="17.453125" style="129" customWidth="1"/>
    <col min="4873" max="4873" width="14" style="129" customWidth="1"/>
    <col min="4874" max="4874" width="17.453125" style="129" customWidth="1"/>
    <col min="4875" max="4875" width="16" style="129" customWidth="1"/>
    <col min="4876" max="5123" width="8.7265625" style="129"/>
    <col min="5124" max="5124" width="7.81640625" style="129" customWidth="1"/>
    <col min="5125" max="5125" width="8.54296875" style="129" customWidth="1"/>
    <col min="5126" max="5126" width="9.81640625" style="129" customWidth="1"/>
    <col min="5127" max="5127" width="6.26953125" style="129" customWidth="1"/>
    <col min="5128" max="5128" width="17.453125" style="129" customWidth="1"/>
    <col min="5129" max="5129" width="14" style="129" customWidth="1"/>
    <col min="5130" max="5130" width="17.453125" style="129" customWidth="1"/>
    <col min="5131" max="5131" width="16" style="129" customWidth="1"/>
    <col min="5132" max="5379" width="8.7265625" style="129"/>
    <col min="5380" max="5380" width="7.81640625" style="129" customWidth="1"/>
    <col min="5381" max="5381" width="8.54296875" style="129" customWidth="1"/>
    <col min="5382" max="5382" width="9.81640625" style="129" customWidth="1"/>
    <col min="5383" max="5383" width="6.26953125" style="129" customWidth="1"/>
    <col min="5384" max="5384" width="17.453125" style="129" customWidth="1"/>
    <col min="5385" max="5385" width="14" style="129" customWidth="1"/>
    <col min="5386" max="5386" width="17.453125" style="129" customWidth="1"/>
    <col min="5387" max="5387" width="16" style="129" customWidth="1"/>
    <col min="5388" max="5635" width="8.7265625" style="129"/>
    <col min="5636" max="5636" width="7.81640625" style="129" customWidth="1"/>
    <col min="5637" max="5637" width="8.54296875" style="129" customWidth="1"/>
    <col min="5638" max="5638" width="9.81640625" style="129" customWidth="1"/>
    <col min="5639" max="5639" width="6.26953125" style="129" customWidth="1"/>
    <col min="5640" max="5640" width="17.453125" style="129" customWidth="1"/>
    <col min="5641" max="5641" width="14" style="129" customWidth="1"/>
    <col min="5642" max="5642" width="17.453125" style="129" customWidth="1"/>
    <col min="5643" max="5643" width="16" style="129" customWidth="1"/>
    <col min="5644" max="5891" width="8.7265625" style="129"/>
    <col min="5892" max="5892" width="7.81640625" style="129" customWidth="1"/>
    <col min="5893" max="5893" width="8.54296875" style="129" customWidth="1"/>
    <col min="5894" max="5894" width="9.81640625" style="129" customWidth="1"/>
    <col min="5895" max="5895" width="6.26953125" style="129" customWidth="1"/>
    <col min="5896" max="5896" width="17.453125" style="129" customWidth="1"/>
    <col min="5897" max="5897" width="14" style="129" customWidth="1"/>
    <col min="5898" max="5898" width="17.453125" style="129" customWidth="1"/>
    <col min="5899" max="5899" width="16" style="129" customWidth="1"/>
    <col min="5900" max="6147" width="8.7265625" style="129"/>
    <col min="6148" max="6148" width="7.81640625" style="129" customWidth="1"/>
    <col min="6149" max="6149" width="8.54296875" style="129" customWidth="1"/>
    <col min="6150" max="6150" width="9.81640625" style="129" customWidth="1"/>
    <col min="6151" max="6151" width="6.26953125" style="129" customWidth="1"/>
    <col min="6152" max="6152" width="17.453125" style="129" customWidth="1"/>
    <col min="6153" max="6153" width="14" style="129" customWidth="1"/>
    <col min="6154" max="6154" width="17.453125" style="129" customWidth="1"/>
    <col min="6155" max="6155" width="16" style="129" customWidth="1"/>
    <col min="6156" max="6403" width="8.7265625" style="129"/>
    <col min="6404" max="6404" width="7.81640625" style="129" customWidth="1"/>
    <col min="6405" max="6405" width="8.54296875" style="129" customWidth="1"/>
    <col min="6406" max="6406" width="9.81640625" style="129" customWidth="1"/>
    <col min="6407" max="6407" width="6.26953125" style="129" customWidth="1"/>
    <col min="6408" max="6408" width="17.453125" style="129" customWidth="1"/>
    <col min="6409" max="6409" width="14" style="129" customWidth="1"/>
    <col min="6410" max="6410" width="17.453125" style="129" customWidth="1"/>
    <col min="6411" max="6411" width="16" style="129" customWidth="1"/>
    <col min="6412" max="6659" width="8.7265625" style="129"/>
    <col min="6660" max="6660" width="7.81640625" style="129" customWidth="1"/>
    <col min="6661" max="6661" width="8.54296875" style="129" customWidth="1"/>
    <col min="6662" max="6662" width="9.81640625" style="129" customWidth="1"/>
    <col min="6663" max="6663" width="6.26953125" style="129" customWidth="1"/>
    <col min="6664" max="6664" width="17.453125" style="129" customWidth="1"/>
    <col min="6665" max="6665" width="14" style="129" customWidth="1"/>
    <col min="6666" max="6666" width="17.453125" style="129" customWidth="1"/>
    <col min="6667" max="6667" width="16" style="129" customWidth="1"/>
    <col min="6668" max="6915" width="8.7265625" style="129"/>
    <col min="6916" max="6916" width="7.81640625" style="129" customWidth="1"/>
    <col min="6917" max="6917" width="8.54296875" style="129" customWidth="1"/>
    <col min="6918" max="6918" width="9.81640625" style="129" customWidth="1"/>
    <col min="6919" max="6919" width="6.26953125" style="129" customWidth="1"/>
    <col min="6920" max="6920" width="17.453125" style="129" customWidth="1"/>
    <col min="6921" max="6921" width="14" style="129" customWidth="1"/>
    <col min="6922" max="6922" width="17.453125" style="129" customWidth="1"/>
    <col min="6923" max="6923" width="16" style="129" customWidth="1"/>
    <col min="6924" max="7171" width="8.7265625" style="129"/>
    <col min="7172" max="7172" width="7.81640625" style="129" customWidth="1"/>
    <col min="7173" max="7173" width="8.54296875" style="129" customWidth="1"/>
    <col min="7174" max="7174" width="9.81640625" style="129" customWidth="1"/>
    <col min="7175" max="7175" width="6.26953125" style="129" customWidth="1"/>
    <col min="7176" max="7176" width="17.453125" style="129" customWidth="1"/>
    <col min="7177" max="7177" width="14" style="129" customWidth="1"/>
    <col min="7178" max="7178" width="17.453125" style="129" customWidth="1"/>
    <col min="7179" max="7179" width="16" style="129" customWidth="1"/>
    <col min="7180" max="7427" width="8.7265625" style="129"/>
    <col min="7428" max="7428" width="7.81640625" style="129" customWidth="1"/>
    <col min="7429" max="7429" width="8.54296875" style="129" customWidth="1"/>
    <col min="7430" max="7430" width="9.81640625" style="129" customWidth="1"/>
    <col min="7431" max="7431" width="6.26953125" style="129" customWidth="1"/>
    <col min="7432" max="7432" width="17.453125" style="129" customWidth="1"/>
    <col min="7433" max="7433" width="14" style="129" customWidth="1"/>
    <col min="7434" max="7434" width="17.453125" style="129" customWidth="1"/>
    <col min="7435" max="7435" width="16" style="129" customWidth="1"/>
    <col min="7436" max="7683" width="8.7265625" style="129"/>
    <col min="7684" max="7684" width="7.81640625" style="129" customWidth="1"/>
    <col min="7685" max="7685" width="8.54296875" style="129" customWidth="1"/>
    <col min="7686" max="7686" width="9.81640625" style="129" customWidth="1"/>
    <col min="7687" max="7687" width="6.26953125" style="129" customWidth="1"/>
    <col min="7688" max="7688" width="17.453125" style="129" customWidth="1"/>
    <col min="7689" max="7689" width="14" style="129" customWidth="1"/>
    <col min="7690" max="7690" width="17.453125" style="129" customWidth="1"/>
    <col min="7691" max="7691" width="16" style="129" customWidth="1"/>
    <col min="7692" max="7939" width="8.7265625" style="129"/>
    <col min="7940" max="7940" width="7.81640625" style="129" customWidth="1"/>
    <col min="7941" max="7941" width="8.54296875" style="129" customWidth="1"/>
    <col min="7942" max="7942" width="9.81640625" style="129" customWidth="1"/>
    <col min="7943" max="7943" width="6.26953125" style="129" customWidth="1"/>
    <col min="7944" max="7944" width="17.453125" style="129" customWidth="1"/>
    <col min="7945" max="7945" width="14" style="129" customWidth="1"/>
    <col min="7946" max="7946" width="17.453125" style="129" customWidth="1"/>
    <col min="7947" max="7947" width="16" style="129" customWidth="1"/>
    <col min="7948" max="8195" width="8.7265625" style="129"/>
    <col min="8196" max="8196" width="7.81640625" style="129" customWidth="1"/>
    <col min="8197" max="8197" width="8.54296875" style="129" customWidth="1"/>
    <col min="8198" max="8198" width="9.81640625" style="129" customWidth="1"/>
    <col min="8199" max="8199" width="6.26953125" style="129" customWidth="1"/>
    <col min="8200" max="8200" width="17.453125" style="129" customWidth="1"/>
    <col min="8201" max="8201" width="14" style="129" customWidth="1"/>
    <col min="8202" max="8202" width="17.453125" style="129" customWidth="1"/>
    <col min="8203" max="8203" width="16" style="129" customWidth="1"/>
    <col min="8204" max="8451" width="8.7265625" style="129"/>
    <col min="8452" max="8452" width="7.81640625" style="129" customWidth="1"/>
    <col min="8453" max="8453" width="8.54296875" style="129" customWidth="1"/>
    <col min="8454" max="8454" width="9.81640625" style="129" customWidth="1"/>
    <col min="8455" max="8455" width="6.26953125" style="129" customWidth="1"/>
    <col min="8456" max="8456" width="17.453125" style="129" customWidth="1"/>
    <col min="8457" max="8457" width="14" style="129" customWidth="1"/>
    <col min="8458" max="8458" width="17.453125" style="129" customWidth="1"/>
    <col min="8459" max="8459" width="16" style="129" customWidth="1"/>
    <col min="8460" max="8707" width="8.7265625" style="129"/>
    <col min="8708" max="8708" width="7.81640625" style="129" customWidth="1"/>
    <col min="8709" max="8709" width="8.54296875" style="129" customWidth="1"/>
    <col min="8710" max="8710" width="9.81640625" style="129" customWidth="1"/>
    <col min="8711" max="8711" width="6.26953125" style="129" customWidth="1"/>
    <col min="8712" max="8712" width="17.453125" style="129" customWidth="1"/>
    <col min="8713" max="8713" width="14" style="129" customWidth="1"/>
    <col min="8714" max="8714" width="17.453125" style="129" customWidth="1"/>
    <col min="8715" max="8715" width="16" style="129" customWidth="1"/>
    <col min="8716" max="8963" width="8.7265625" style="129"/>
    <col min="8964" max="8964" width="7.81640625" style="129" customWidth="1"/>
    <col min="8965" max="8965" width="8.54296875" style="129" customWidth="1"/>
    <col min="8966" max="8966" width="9.81640625" style="129" customWidth="1"/>
    <col min="8967" max="8967" width="6.26953125" style="129" customWidth="1"/>
    <col min="8968" max="8968" width="17.453125" style="129" customWidth="1"/>
    <col min="8969" max="8969" width="14" style="129" customWidth="1"/>
    <col min="8970" max="8970" width="17.453125" style="129" customWidth="1"/>
    <col min="8971" max="8971" width="16" style="129" customWidth="1"/>
    <col min="8972" max="9219" width="8.7265625" style="129"/>
    <col min="9220" max="9220" width="7.81640625" style="129" customWidth="1"/>
    <col min="9221" max="9221" width="8.54296875" style="129" customWidth="1"/>
    <col min="9222" max="9222" width="9.81640625" style="129" customWidth="1"/>
    <col min="9223" max="9223" width="6.26953125" style="129" customWidth="1"/>
    <col min="9224" max="9224" width="17.453125" style="129" customWidth="1"/>
    <col min="9225" max="9225" width="14" style="129" customWidth="1"/>
    <col min="9226" max="9226" width="17.453125" style="129" customWidth="1"/>
    <col min="9227" max="9227" width="16" style="129" customWidth="1"/>
    <col min="9228" max="9475" width="8.7265625" style="129"/>
    <col min="9476" max="9476" width="7.81640625" style="129" customWidth="1"/>
    <col min="9477" max="9477" width="8.54296875" style="129" customWidth="1"/>
    <col min="9478" max="9478" width="9.81640625" style="129" customWidth="1"/>
    <col min="9479" max="9479" width="6.26953125" style="129" customWidth="1"/>
    <col min="9480" max="9480" width="17.453125" style="129" customWidth="1"/>
    <col min="9481" max="9481" width="14" style="129" customWidth="1"/>
    <col min="9482" max="9482" width="17.453125" style="129" customWidth="1"/>
    <col min="9483" max="9483" width="16" style="129" customWidth="1"/>
    <col min="9484" max="9731" width="8.7265625" style="129"/>
    <col min="9732" max="9732" width="7.81640625" style="129" customWidth="1"/>
    <col min="9733" max="9733" width="8.54296875" style="129" customWidth="1"/>
    <col min="9734" max="9734" width="9.81640625" style="129" customWidth="1"/>
    <col min="9735" max="9735" width="6.26953125" style="129" customWidth="1"/>
    <col min="9736" max="9736" width="17.453125" style="129" customWidth="1"/>
    <col min="9737" max="9737" width="14" style="129" customWidth="1"/>
    <col min="9738" max="9738" width="17.453125" style="129" customWidth="1"/>
    <col min="9739" max="9739" width="16" style="129" customWidth="1"/>
    <col min="9740" max="9987" width="8.7265625" style="129"/>
    <col min="9988" max="9988" width="7.81640625" style="129" customWidth="1"/>
    <col min="9989" max="9989" width="8.54296875" style="129" customWidth="1"/>
    <col min="9990" max="9990" width="9.81640625" style="129" customWidth="1"/>
    <col min="9991" max="9991" width="6.26953125" style="129" customWidth="1"/>
    <col min="9992" max="9992" width="17.453125" style="129" customWidth="1"/>
    <col min="9993" max="9993" width="14" style="129" customWidth="1"/>
    <col min="9994" max="9994" width="17.453125" style="129" customWidth="1"/>
    <col min="9995" max="9995" width="16" style="129" customWidth="1"/>
    <col min="9996" max="10243" width="8.7265625" style="129"/>
    <col min="10244" max="10244" width="7.81640625" style="129" customWidth="1"/>
    <col min="10245" max="10245" width="8.54296875" style="129" customWidth="1"/>
    <col min="10246" max="10246" width="9.81640625" style="129" customWidth="1"/>
    <col min="10247" max="10247" width="6.26953125" style="129" customWidth="1"/>
    <col min="10248" max="10248" width="17.453125" style="129" customWidth="1"/>
    <col min="10249" max="10249" width="14" style="129" customWidth="1"/>
    <col min="10250" max="10250" width="17.453125" style="129" customWidth="1"/>
    <col min="10251" max="10251" width="16" style="129" customWidth="1"/>
    <col min="10252" max="10499" width="8.7265625" style="129"/>
    <col min="10500" max="10500" width="7.81640625" style="129" customWidth="1"/>
    <col min="10501" max="10501" width="8.54296875" style="129" customWidth="1"/>
    <col min="10502" max="10502" width="9.81640625" style="129" customWidth="1"/>
    <col min="10503" max="10503" width="6.26953125" style="129" customWidth="1"/>
    <col min="10504" max="10504" width="17.453125" style="129" customWidth="1"/>
    <col min="10505" max="10505" width="14" style="129" customWidth="1"/>
    <col min="10506" max="10506" width="17.453125" style="129" customWidth="1"/>
    <col min="10507" max="10507" width="16" style="129" customWidth="1"/>
    <col min="10508" max="10755" width="8.7265625" style="129"/>
    <col min="10756" max="10756" width="7.81640625" style="129" customWidth="1"/>
    <col min="10757" max="10757" width="8.54296875" style="129" customWidth="1"/>
    <col min="10758" max="10758" width="9.81640625" style="129" customWidth="1"/>
    <col min="10759" max="10759" width="6.26953125" style="129" customWidth="1"/>
    <col min="10760" max="10760" width="17.453125" style="129" customWidth="1"/>
    <col min="10761" max="10761" width="14" style="129" customWidth="1"/>
    <col min="10762" max="10762" width="17.453125" style="129" customWidth="1"/>
    <col min="10763" max="10763" width="16" style="129" customWidth="1"/>
    <col min="10764" max="11011" width="8.7265625" style="129"/>
    <col min="11012" max="11012" width="7.81640625" style="129" customWidth="1"/>
    <col min="11013" max="11013" width="8.54296875" style="129" customWidth="1"/>
    <col min="11014" max="11014" width="9.81640625" style="129" customWidth="1"/>
    <col min="11015" max="11015" width="6.26953125" style="129" customWidth="1"/>
    <col min="11016" max="11016" width="17.453125" style="129" customWidth="1"/>
    <col min="11017" max="11017" width="14" style="129" customWidth="1"/>
    <col min="11018" max="11018" width="17.453125" style="129" customWidth="1"/>
    <col min="11019" max="11019" width="16" style="129" customWidth="1"/>
    <col min="11020" max="11267" width="8.7265625" style="129"/>
    <col min="11268" max="11268" width="7.81640625" style="129" customWidth="1"/>
    <col min="11269" max="11269" width="8.54296875" style="129" customWidth="1"/>
    <col min="11270" max="11270" width="9.81640625" style="129" customWidth="1"/>
    <col min="11271" max="11271" width="6.26953125" style="129" customWidth="1"/>
    <col min="11272" max="11272" width="17.453125" style="129" customWidth="1"/>
    <col min="11273" max="11273" width="14" style="129" customWidth="1"/>
    <col min="11274" max="11274" width="17.453125" style="129" customWidth="1"/>
    <col min="11275" max="11275" width="16" style="129" customWidth="1"/>
    <col min="11276" max="11523" width="8.7265625" style="129"/>
    <col min="11524" max="11524" width="7.81640625" style="129" customWidth="1"/>
    <col min="11525" max="11525" width="8.54296875" style="129" customWidth="1"/>
    <col min="11526" max="11526" width="9.81640625" style="129" customWidth="1"/>
    <col min="11527" max="11527" width="6.26953125" style="129" customWidth="1"/>
    <col min="11528" max="11528" width="17.453125" style="129" customWidth="1"/>
    <col min="11529" max="11529" width="14" style="129" customWidth="1"/>
    <col min="11530" max="11530" width="17.453125" style="129" customWidth="1"/>
    <col min="11531" max="11531" width="16" style="129" customWidth="1"/>
    <col min="11532" max="11779" width="8.7265625" style="129"/>
    <col min="11780" max="11780" width="7.81640625" style="129" customWidth="1"/>
    <col min="11781" max="11781" width="8.54296875" style="129" customWidth="1"/>
    <col min="11782" max="11782" width="9.81640625" style="129" customWidth="1"/>
    <col min="11783" max="11783" width="6.26953125" style="129" customWidth="1"/>
    <col min="11784" max="11784" width="17.453125" style="129" customWidth="1"/>
    <col min="11785" max="11785" width="14" style="129" customWidth="1"/>
    <col min="11786" max="11786" width="17.453125" style="129" customWidth="1"/>
    <col min="11787" max="11787" width="16" style="129" customWidth="1"/>
    <col min="11788" max="12035" width="8.7265625" style="129"/>
    <col min="12036" max="12036" width="7.81640625" style="129" customWidth="1"/>
    <col min="12037" max="12037" width="8.54296875" style="129" customWidth="1"/>
    <col min="12038" max="12038" width="9.81640625" style="129" customWidth="1"/>
    <col min="12039" max="12039" width="6.26953125" style="129" customWidth="1"/>
    <col min="12040" max="12040" width="17.453125" style="129" customWidth="1"/>
    <col min="12041" max="12041" width="14" style="129" customWidth="1"/>
    <col min="12042" max="12042" width="17.453125" style="129" customWidth="1"/>
    <col min="12043" max="12043" width="16" style="129" customWidth="1"/>
    <col min="12044" max="12291" width="8.7265625" style="129"/>
    <col min="12292" max="12292" width="7.81640625" style="129" customWidth="1"/>
    <col min="12293" max="12293" width="8.54296875" style="129" customWidth="1"/>
    <col min="12294" max="12294" width="9.81640625" style="129" customWidth="1"/>
    <col min="12295" max="12295" width="6.26953125" style="129" customWidth="1"/>
    <col min="12296" max="12296" width="17.453125" style="129" customWidth="1"/>
    <col min="12297" max="12297" width="14" style="129" customWidth="1"/>
    <col min="12298" max="12298" width="17.453125" style="129" customWidth="1"/>
    <col min="12299" max="12299" width="16" style="129" customWidth="1"/>
    <col min="12300" max="12547" width="8.7265625" style="129"/>
    <col min="12548" max="12548" width="7.81640625" style="129" customWidth="1"/>
    <col min="12549" max="12549" width="8.54296875" style="129" customWidth="1"/>
    <col min="12550" max="12550" width="9.81640625" style="129" customWidth="1"/>
    <col min="12551" max="12551" width="6.26953125" style="129" customWidth="1"/>
    <col min="12552" max="12552" width="17.453125" style="129" customWidth="1"/>
    <col min="12553" max="12553" width="14" style="129" customWidth="1"/>
    <col min="12554" max="12554" width="17.453125" style="129" customWidth="1"/>
    <col min="12555" max="12555" width="16" style="129" customWidth="1"/>
    <col min="12556" max="12803" width="8.7265625" style="129"/>
    <col min="12804" max="12804" width="7.81640625" style="129" customWidth="1"/>
    <col min="12805" max="12805" width="8.54296875" style="129" customWidth="1"/>
    <col min="12806" max="12806" width="9.81640625" style="129" customWidth="1"/>
    <col min="12807" max="12807" width="6.26953125" style="129" customWidth="1"/>
    <col min="12808" max="12808" width="17.453125" style="129" customWidth="1"/>
    <col min="12809" max="12809" width="14" style="129" customWidth="1"/>
    <col min="12810" max="12810" width="17.453125" style="129" customWidth="1"/>
    <col min="12811" max="12811" width="16" style="129" customWidth="1"/>
    <col min="12812" max="13059" width="8.7265625" style="129"/>
    <col min="13060" max="13060" width="7.81640625" style="129" customWidth="1"/>
    <col min="13061" max="13061" width="8.54296875" style="129" customWidth="1"/>
    <col min="13062" max="13062" width="9.81640625" style="129" customWidth="1"/>
    <col min="13063" max="13063" width="6.26953125" style="129" customWidth="1"/>
    <col min="13064" max="13064" width="17.453125" style="129" customWidth="1"/>
    <col min="13065" max="13065" width="14" style="129" customWidth="1"/>
    <col min="13066" max="13066" width="17.453125" style="129" customWidth="1"/>
    <col min="13067" max="13067" width="16" style="129" customWidth="1"/>
    <col min="13068" max="13315" width="8.7265625" style="129"/>
    <col min="13316" max="13316" width="7.81640625" style="129" customWidth="1"/>
    <col min="13317" max="13317" width="8.54296875" style="129" customWidth="1"/>
    <col min="13318" max="13318" width="9.81640625" style="129" customWidth="1"/>
    <col min="13319" max="13319" width="6.26953125" style="129" customWidth="1"/>
    <col min="13320" max="13320" width="17.453125" style="129" customWidth="1"/>
    <col min="13321" max="13321" width="14" style="129" customWidth="1"/>
    <col min="13322" max="13322" width="17.453125" style="129" customWidth="1"/>
    <col min="13323" max="13323" width="16" style="129" customWidth="1"/>
    <col min="13324" max="13571" width="8.7265625" style="129"/>
    <col min="13572" max="13572" width="7.81640625" style="129" customWidth="1"/>
    <col min="13573" max="13573" width="8.54296875" style="129" customWidth="1"/>
    <col min="13574" max="13574" width="9.81640625" style="129" customWidth="1"/>
    <col min="13575" max="13575" width="6.26953125" style="129" customWidth="1"/>
    <col min="13576" max="13576" width="17.453125" style="129" customWidth="1"/>
    <col min="13577" max="13577" width="14" style="129" customWidth="1"/>
    <col min="13578" max="13578" width="17.453125" style="129" customWidth="1"/>
    <col min="13579" max="13579" width="16" style="129" customWidth="1"/>
    <col min="13580" max="13827" width="8.7265625" style="129"/>
    <col min="13828" max="13828" width="7.81640625" style="129" customWidth="1"/>
    <col min="13829" max="13829" width="8.54296875" style="129" customWidth="1"/>
    <col min="13830" max="13830" width="9.81640625" style="129" customWidth="1"/>
    <col min="13831" max="13831" width="6.26953125" style="129" customWidth="1"/>
    <col min="13832" max="13832" width="17.453125" style="129" customWidth="1"/>
    <col min="13833" max="13833" width="14" style="129" customWidth="1"/>
    <col min="13834" max="13834" width="17.453125" style="129" customWidth="1"/>
    <col min="13835" max="13835" width="16" style="129" customWidth="1"/>
    <col min="13836" max="14083" width="8.7265625" style="129"/>
    <col min="14084" max="14084" width="7.81640625" style="129" customWidth="1"/>
    <col min="14085" max="14085" width="8.54296875" style="129" customWidth="1"/>
    <col min="14086" max="14086" width="9.81640625" style="129" customWidth="1"/>
    <col min="14087" max="14087" width="6.26953125" style="129" customWidth="1"/>
    <col min="14088" max="14088" width="17.453125" style="129" customWidth="1"/>
    <col min="14089" max="14089" width="14" style="129" customWidth="1"/>
    <col min="14090" max="14090" width="17.453125" style="129" customWidth="1"/>
    <col min="14091" max="14091" width="16" style="129" customWidth="1"/>
    <col min="14092" max="14339" width="8.7265625" style="129"/>
    <col min="14340" max="14340" width="7.81640625" style="129" customWidth="1"/>
    <col min="14341" max="14341" width="8.54296875" style="129" customWidth="1"/>
    <col min="14342" max="14342" width="9.81640625" style="129" customWidth="1"/>
    <col min="14343" max="14343" width="6.26953125" style="129" customWidth="1"/>
    <col min="14344" max="14344" width="17.453125" style="129" customWidth="1"/>
    <col min="14345" max="14345" width="14" style="129" customWidth="1"/>
    <col min="14346" max="14346" width="17.453125" style="129" customWidth="1"/>
    <col min="14347" max="14347" width="16" style="129" customWidth="1"/>
    <col min="14348" max="14595" width="8.7265625" style="129"/>
    <col min="14596" max="14596" width="7.81640625" style="129" customWidth="1"/>
    <col min="14597" max="14597" width="8.54296875" style="129" customWidth="1"/>
    <col min="14598" max="14598" width="9.81640625" style="129" customWidth="1"/>
    <col min="14599" max="14599" width="6.26953125" style="129" customWidth="1"/>
    <col min="14600" max="14600" width="17.453125" style="129" customWidth="1"/>
    <col min="14601" max="14601" width="14" style="129" customWidth="1"/>
    <col min="14602" max="14602" width="17.453125" style="129" customWidth="1"/>
    <col min="14603" max="14603" width="16" style="129" customWidth="1"/>
    <col min="14604" max="14851" width="8.7265625" style="129"/>
    <col min="14852" max="14852" width="7.81640625" style="129" customWidth="1"/>
    <col min="14853" max="14853" width="8.54296875" style="129" customWidth="1"/>
    <col min="14854" max="14854" width="9.81640625" style="129" customWidth="1"/>
    <col min="14855" max="14855" width="6.26953125" style="129" customWidth="1"/>
    <col min="14856" max="14856" width="17.453125" style="129" customWidth="1"/>
    <col min="14857" max="14857" width="14" style="129" customWidth="1"/>
    <col min="14858" max="14858" width="17.453125" style="129" customWidth="1"/>
    <col min="14859" max="14859" width="16" style="129" customWidth="1"/>
    <col min="14860" max="15107" width="8.7265625" style="129"/>
    <col min="15108" max="15108" width="7.81640625" style="129" customWidth="1"/>
    <col min="15109" max="15109" width="8.54296875" style="129" customWidth="1"/>
    <col min="15110" max="15110" width="9.81640625" style="129" customWidth="1"/>
    <col min="15111" max="15111" width="6.26953125" style="129" customWidth="1"/>
    <col min="15112" max="15112" width="17.453125" style="129" customWidth="1"/>
    <col min="15113" max="15113" width="14" style="129" customWidth="1"/>
    <col min="15114" max="15114" width="17.453125" style="129" customWidth="1"/>
    <col min="15115" max="15115" width="16" style="129" customWidth="1"/>
    <col min="15116" max="15363" width="8.7265625" style="129"/>
    <col min="15364" max="15364" width="7.81640625" style="129" customWidth="1"/>
    <col min="15365" max="15365" width="8.54296875" style="129" customWidth="1"/>
    <col min="15366" max="15366" width="9.81640625" style="129" customWidth="1"/>
    <col min="15367" max="15367" width="6.26953125" style="129" customWidth="1"/>
    <col min="15368" max="15368" width="17.453125" style="129" customWidth="1"/>
    <col min="15369" max="15369" width="14" style="129" customWidth="1"/>
    <col min="15370" max="15370" width="17.453125" style="129" customWidth="1"/>
    <col min="15371" max="15371" width="16" style="129" customWidth="1"/>
    <col min="15372" max="15619" width="8.7265625" style="129"/>
    <col min="15620" max="15620" width="7.81640625" style="129" customWidth="1"/>
    <col min="15621" max="15621" width="8.54296875" style="129" customWidth="1"/>
    <col min="15622" max="15622" width="9.81640625" style="129" customWidth="1"/>
    <col min="15623" max="15623" width="6.26953125" style="129" customWidth="1"/>
    <col min="15624" max="15624" width="17.453125" style="129" customWidth="1"/>
    <col min="15625" max="15625" width="14" style="129" customWidth="1"/>
    <col min="15626" max="15626" width="17.453125" style="129" customWidth="1"/>
    <col min="15627" max="15627" width="16" style="129" customWidth="1"/>
    <col min="15628" max="15875" width="8.7265625" style="129"/>
    <col min="15876" max="15876" width="7.81640625" style="129" customWidth="1"/>
    <col min="15877" max="15877" width="8.54296875" style="129" customWidth="1"/>
    <col min="15878" max="15878" width="9.81640625" style="129" customWidth="1"/>
    <col min="15879" max="15879" width="6.26953125" style="129" customWidth="1"/>
    <col min="15880" max="15880" width="17.453125" style="129" customWidth="1"/>
    <col min="15881" max="15881" width="14" style="129" customWidth="1"/>
    <col min="15882" max="15882" width="17.453125" style="129" customWidth="1"/>
    <col min="15883" max="15883" width="16" style="129" customWidth="1"/>
    <col min="15884" max="16131" width="8.7265625" style="129"/>
    <col min="16132" max="16132" width="7.81640625" style="129" customWidth="1"/>
    <col min="16133" max="16133" width="8.54296875" style="129" customWidth="1"/>
    <col min="16134" max="16134" width="9.81640625" style="129" customWidth="1"/>
    <col min="16135" max="16135" width="6.26953125" style="129" customWidth="1"/>
    <col min="16136" max="16136" width="17.453125" style="129" customWidth="1"/>
    <col min="16137" max="16137" width="14" style="129" customWidth="1"/>
    <col min="16138" max="16138" width="17.453125" style="129" customWidth="1"/>
    <col min="16139" max="16139" width="16" style="129" customWidth="1"/>
    <col min="16140" max="16384" width="8.7265625" style="129"/>
  </cols>
  <sheetData>
    <row r="1" spans="1:30" ht="15.65" customHeight="1" x14ac:dyDescent="0.3">
      <c r="D1" s="266"/>
      <c r="E1" s="266"/>
      <c r="F1" s="266"/>
      <c r="G1" s="266"/>
      <c r="H1" s="266"/>
      <c r="I1" s="653" t="str">
        <f>'DPR Sum.'!C2</f>
        <v>KEC INTERNATIONAL LIMITED</v>
      </c>
      <c r="J1" s="653"/>
      <c r="K1" s="653"/>
      <c r="L1" s="653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</row>
    <row r="2" spans="1:30" ht="16.5" customHeight="1" x14ac:dyDescent="0.3">
      <c r="D2" s="266"/>
      <c r="E2" s="266"/>
      <c r="F2" s="266"/>
      <c r="G2" s="266"/>
      <c r="H2" s="266"/>
      <c r="I2" s="653" t="str">
        <f>'DPR Sum.'!C3</f>
        <v>400kV DC AL59 Quad Alipurduar PGCIL -Bornagar</v>
      </c>
      <c r="J2" s="653"/>
      <c r="K2" s="653"/>
      <c r="L2" s="653"/>
      <c r="M2" s="266"/>
      <c r="N2" s="266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</row>
    <row r="3" spans="1:30" ht="12.75" customHeight="1" x14ac:dyDescent="0.3">
      <c r="D3" s="266"/>
      <c r="E3" s="266"/>
      <c r="F3" s="266"/>
      <c r="G3" s="266"/>
      <c r="H3" s="266"/>
      <c r="I3" s="653" t="str">
        <f>'DPR Sum.'!C4</f>
        <v>LOI/EPC/ NERES_XXV/KEC/01, Dated- 29th July 2025</v>
      </c>
      <c r="J3" s="653"/>
      <c r="K3" s="653"/>
      <c r="L3" s="653"/>
      <c r="M3" s="266"/>
      <c r="N3" s="266"/>
      <c r="O3" s="266"/>
      <c r="P3" s="266"/>
      <c r="Q3" s="266"/>
      <c r="R3" s="266"/>
      <c r="S3" s="266"/>
      <c r="T3" s="266"/>
      <c r="U3" s="266"/>
      <c r="V3" s="266"/>
      <c r="W3" s="266"/>
      <c r="X3" s="266"/>
      <c r="Y3" s="266"/>
      <c r="Z3" s="266"/>
    </row>
    <row r="4" spans="1:30" ht="22.5" customHeight="1" x14ac:dyDescent="0.3">
      <c r="D4" s="267"/>
      <c r="E4" s="267"/>
      <c r="F4" s="267"/>
      <c r="G4" s="267"/>
      <c r="H4" s="267"/>
      <c r="I4" s="659" t="s">
        <v>575</v>
      </c>
      <c r="J4" s="659"/>
      <c r="K4" s="659"/>
      <c r="L4" s="659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</row>
    <row r="5" spans="1:30" ht="18.75" customHeight="1" thickBot="1" x14ac:dyDescent="0.35">
      <c r="A5" s="655" t="s">
        <v>1512</v>
      </c>
      <c r="B5" s="655"/>
      <c r="C5" s="655"/>
      <c r="D5" s="655"/>
      <c r="E5" s="655"/>
      <c r="F5" s="655"/>
      <c r="G5" s="655"/>
      <c r="H5" s="655"/>
      <c r="I5" s="655"/>
      <c r="J5" s="655"/>
      <c r="K5" s="655"/>
      <c r="L5" s="656"/>
      <c r="M5" s="657" t="s">
        <v>576</v>
      </c>
      <c r="N5" s="658"/>
      <c r="O5" s="658"/>
      <c r="P5" s="658"/>
      <c r="Q5" s="658"/>
      <c r="R5" s="658"/>
      <c r="S5" s="658"/>
      <c r="T5" s="658"/>
      <c r="U5" s="658"/>
      <c r="V5" s="658"/>
      <c r="W5" s="658"/>
      <c r="X5" s="658"/>
      <c r="Y5" s="658"/>
      <c r="Z5" s="658"/>
    </row>
    <row r="6" spans="1:30" s="134" customFormat="1" ht="30.75" customHeight="1" x14ac:dyDescent="0.3">
      <c r="A6" s="130" t="s">
        <v>174</v>
      </c>
      <c r="B6" s="131" t="s">
        <v>577</v>
      </c>
      <c r="C6" s="131" t="s">
        <v>578</v>
      </c>
      <c r="D6" s="131" t="s">
        <v>579</v>
      </c>
      <c r="E6" s="131" t="s">
        <v>580</v>
      </c>
      <c r="F6" s="131" t="s">
        <v>18</v>
      </c>
      <c r="G6" s="131" t="s">
        <v>21</v>
      </c>
      <c r="H6" s="131" t="s">
        <v>311</v>
      </c>
      <c r="I6" s="131" t="s">
        <v>25</v>
      </c>
      <c r="J6" s="132" t="s">
        <v>581</v>
      </c>
      <c r="K6" s="132" t="s">
        <v>670</v>
      </c>
      <c r="L6" s="132" t="s">
        <v>582</v>
      </c>
      <c r="M6" s="132" t="s">
        <v>583</v>
      </c>
      <c r="N6" s="132" t="s">
        <v>584</v>
      </c>
      <c r="O6" s="132" t="s">
        <v>585</v>
      </c>
      <c r="P6" s="132" t="s">
        <v>586</v>
      </c>
      <c r="Q6" s="132" t="s">
        <v>587</v>
      </c>
      <c r="R6" s="132" t="s">
        <v>588</v>
      </c>
      <c r="S6" s="132" t="s">
        <v>589</v>
      </c>
      <c r="T6" s="132" t="s">
        <v>590</v>
      </c>
      <c r="U6" s="132" t="s">
        <v>591</v>
      </c>
      <c r="V6" s="132" t="s">
        <v>592</v>
      </c>
      <c r="W6" s="218" t="s">
        <v>671</v>
      </c>
      <c r="X6" s="218" t="s">
        <v>672</v>
      </c>
      <c r="Y6" s="218" t="s">
        <v>673</v>
      </c>
      <c r="Z6" s="133" t="s">
        <v>13</v>
      </c>
      <c r="AA6" s="133" t="s">
        <v>65</v>
      </c>
    </row>
    <row r="7" spans="1:30" s="142" customFormat="1" ht="15" customHeight="1" x14ac:dyDescent="0.3">
      <c r="A7" s="135">
        <v>0</v>
      </c>
      <c r="B7" s="233" t="str">
        <f>VLOOKUP(A7,'Master Sheet '!$A$19:G358,2,0)</f>
        <v>Existing Tapping
Tower</v>
      </c>
      <c r="C7" s="232" t="str">
        <f>INDEX('Master Sheet '!C19:C358,MATCH('Line Details'!B7, 'Master Sheet '!B19:B358,0))</f>
        <v>C(15-30)+06</v>
      </c>
      <c r="D7" s="136"/>
      <c r="E7" s="137"/>
      <c r="F7" s="263" t="s">
        <v>67</v>
      </c>
      <c r="G7" s="138" t="s">
        <v>67</v>
      </c>
      <c r="H7" s="138" t="s">
        <v>67</v>
      </c>
      <c r="I7" s="138"/>
      <c r="J7" s="139">
        <f>_xlfn.XLOOKUP(B7,'Master Sheet '!B19:B358,'Master Sheet '!BE19:BE358)</f>
        <v>0</v>
      </c>
      <c r="K7" s="139">
        <f>_xlfn.XLOOKUP(B7,'Master Sheet '!B19:B358,'Master Sheet '!BG19:BG358)</f>
        <v>0</v>
      </c>
      <c r="L7" s="318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40"/>
      <c r="AA7" s="225" t="str">
        <f>VLOOKUP(A7,'Master Sheet '!A19:G358,7,0)</f>
        <v/>
      </c>
      <c r="AC7" s="654" t="s">
        <v>677</v>
      </c>
      <c r="AD7" s="654"/>
    </row>
    <row r="8" spans="1:30" s="142" customFormat="1" ht="15" customHeight="1" x14ac:dyDescent="0.3">
      <c r="A8" s="135">
        <f>A7+1</f>
        <v>1</v>
      </c>
      <c r="B8" s="233" t="str">
        <f>VLOOKUP(A8,'Master Sheet '!$A$19:G359,2,0)</f>
        <v>1/0</v>
      </c>
      <c r="C8" s="232" t="str">
        <f>INDEX('Master Sheet '!C20:C359,MATCH('Line Details'!B8, 'Master Sheet '!B20:B359,0))</f>
        <v>D(45-60)+00</v>
      </c>
      <c r="D8" s="136">
        <f>VLOOKUP(A7,'Master Sheet '!$A$19:G358,5,0)</f>
        <v>141.1</v>
      </c>
      <c r="E8" s="137"/>
      <c r="F8" s="263" t="s">
        <v>67</v>
      </c>
      <c r="G8" s="138" t="s">
        <v>67</v>
      </c>
      <c r="H8" s="138" t="s">
        <v>67</v>
      </c>
      <c r="I8" s="138"/>
      <c r="J8" s="139">
        <f>_xlfn.XLOOKUP(B8,'Master Sheet '!B20:B359,'Master Sheet '!BE20:BE359)</f>
        <v>0</v>
      </c>
      <c r="K8" s="139">
        <f>_xlfn.XLOOKUP(B8,'Master Sheet '!B20:B359,'Master Sheet '!BG20:BG359)</f>
        <v>0</v>
      </c>
      <c r="L8" s="319" t="str">
        <f>IF(VLOOKUP(A8,'Master Sheet '!$A$19:J358,9,0)=0, "", VLOOKUP(A8,'Master Sheet '!$A$19:J358,9,0))</f>
        <v/>
      </c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40"/>
      <c r="AA8" s="225" t="str">
        <f>VLOOKUP(A8,'Master Sheet '!A20:G359,7,0)</f>
        <v/>
      </c>
      <c r="AC8" s="268" t="s">
        <v>597</v>
      </c>
      <c r="AD8" s="268">
        <f>COUNTIF(F7:F344,AC8)</f>
        <v>124</v>
      </c>
    </row>
    <row r="9" spans="1:30" s="142" customFormat="1" ht="15" customHeight="1" x14ac:dyDescent="0.3">
      <c r="A9" s="135">
        <f t="shared" ref="A9:A72" si="0">A8+1</f>
        <v>2</v>
      </c>
      <c r="B9" s="233" t="str">
        <f>VLOOKUP(A9,'Master Sheet '!$A$19:G360,2,0)</f>
        <v>1/1</v>
      </c>
      <c r="C9" s="232" t="str">
        <f>INDEX('Master Sheet '!C21:C360,MATCH('Line Details'!B9, 'Master Sheet '!B21:B360,0))</f>
        <v>A(00-02)+00</v>
      </c>
      <c r="D9" s="136">
        <f>VLOOKUP(A8,'Master Sheet '!$A$19:G359,5,0)</f>
        <v>357</v>
      </c>
      <c r="E9" s="137"/>
      <c r="F9" s="263" t="s">
        <v>67</v>
      </c>
      <c r="G9" s="138" t="s">
        <v>67</v>
      </c>
      <c r="H9" s="138" t="s">
        <v>67</v>
      </c>
      <c r="I9" s="138"/>
      <c r="J9" s="139">
        <f>_xlfn.XLOOKUP(B9,'Master Sheet '!B21:B360,'Master Sheet '!BE21:BE360)</f>
        <v>0</v>
      </c>
      <c r="K9" s="139">
        <f>_xlfn.XLOOKUP(B9,'Master Sheet '!B21:B360,'Master Sheet '!BG21:BG360)</f>
        <v>0</v>
      </c>
      <c r="L9" s="319" t="str">
        <f>IF(VLOOKUP(A9,'Master Sheet '!$A$19:J359,9,0)=0, "", VLOOKUP(A9,'Master Sheet '!$A$19:J359,9,0))</f>
        <v/>
      </c>
      <c r="M9" s="139"/>
      <c r="N9" s="139"/>
      <c r="O9" s="139"/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40"/>
      <c r="AA9" s="225" t="str">
        <f>VLOOKUP(A9,'Master Sheet '!A21:G360,7,0)</f>
        <v/>
      </c>
      <c r="AC9" s="268" t="s">
        <v>149</v>
      </c>
      <c r="AD9" s="268">
        <f>COUNTIF(F7:F341,AC9)</f>
        <v>6</v>
      </c>
    </row>
    <row r="10" spans="1:30" s="142" customFormat="1" ht="15" customHeight="1" x14ac:dyDescent="0.3">
      <c r="A10" s="135">
        <f t="shared" si="0"/>
        <v>3</v>
      </c>
      <c r="B10" s="233" t="str">
        <f>VLOOKUP(A10,'Master Sheet '!$A$19:G361,2,0)</f>
        <v>2/0</v>
      </c>
      <c r="C10" s="232" t="str">
        <f>INDEX('Master Sheet '!C22:C361,MATCH('Line Details'!B10, 'Master Sheet '!B22:B361,0))</f>
        <v>D(30-45)+03</v>
      </c>
      <c r="D10" s="136">
        <f>VLOOKUP(A9,'Master Sheet '!$A$19:G360,5,0)</f>
        <v>381.9</v>
      </c>
      <c r="E10" s="137"/>
      <c r="F10" s="263" t="s">
        <v>67</v>
      </c>
      <c r="G10" s="138" t="s">
        <v>67</v>
      </c>
      <c r="H10" s="138" t="s">
        <v>67</v>
      </c>
      <c r="I10" s="138"/>
      <c r="J10" s="139">
        <f>_xlfn.XLOOKUP(B10,'Master Sheet '!B22:B361,'Master Sheet '!BE22:BE361)</f>
        <v>0</v>
      </c>
      <c r="K10" s="139">
        <f>_xlfn.XLOOKUP(B10,'Master Sheet '!B22:B361,'Master Sheet '!BG22:BG361)</f>
        <v>0</v>
      </c>
      <c r="L10" s="319" t="str">
        <f>IF(VLOOKUP(A10,'Master Sheet '!$A$19:J360,9,0)=0, "", VLOOKUP(A10,'Master Sheet '!$A$19:J360,9,0))</f>
        <v/>
      </c>
      <c r="M10" s="139"/>
      <c r="N10" s="139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40"/>
      <c r="AA10" s="225" t="str">
        <f>VLOOKUP(A10,'Master Sheet '!A22:G361,7,0)</f>
        <v/>
      </c>
      <c r="AC10" s="269" t="s">
        <v>675</v>
      </c>
      <c r="AD10" s="269">
        <f>COUNTIF(H7:H341,AC10)</f>
        <v>21</v>
      </c>
    </row>
    <row r="11" spans="1:30" s="142" customFormat="1" ht="15" customHeight="1" x14ac:dyDescent="0.3">
      <c r="A11" s="135">
        <f t="shared" si="0"/>
        <v>4</v>
      </c>
      <c r="B11" s="233" t="str">
        <f>VLOOKUP(A11,'Master Sheet '!$A$19:G362,2,0)</f>
        <v>3/0</v>
      </c>
      <c r="C11" s="232" t="str">
        <f>INDEX('Master Sheet '!C23:C362,MATCH('Line Details'!B11, 'Master Sheet '!B23:B362,0))</f>
        <v>D(30-52)+30</v>
      </c>
      <c r="D11" s="136">
        <f>VLOOKUP(A10,'Master Sheet '!$A$19:G361,5,0)</f>
        <v>418.1</v>
      </c>
      <c r="E11" s="137"/>
      <c r="F11" s="263" t="s">
        <v>67</v>
      </c>
      <c r="G11" s="138" t="s">
        <v>67</v>
      </c>
      <c r="H11" s="138" t="s">
        <v>67</v>
      </c>
      <c r="I11" s="138"/>
      <c r="J11" s="139">
        <f>_xlfn.XLOOKUP(B11,'Master Sheet '!B23:B362,'Master Sheet '!BE23:BE362)</f>
        <v>0</v>
      </c>
      <c r="K11" s="139">
        <f>_xlfn.XLOOKUP(B11,'Master Sheet '!B23:B362,'Master Sheet '!BG23:BG362)</f>
        <v>0</v>
      </c>
      <c r="L11" s="319" t="str">
        <f>IF(VLOOKUP(A11,'Master Sheet '!$A$19:J361,9,0)=0, "", VLOOKUP(A11,'Master Sheet '!$A$19:J361,9,0))</f>
        <v/>
      </c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40"/>
      <c r="AA11" s="225" t="str">
        <f>VLOOKUP(A11,'Master Sheet '!A23:G362,7,0)</f>
        <v/>
      </c>
      <c r="AC11" s="292" t="s">
        <v>674</v>
      </c>
      <c r="AD11" s="269">
        <f>COUNTIF(G:G,AC11)</f>
        <v>116</v>
      </c>
    </row>
    <row r="12" spans="1:30" s="142" customFormat="1" ht="15" customHeight="1" x14ac:dyDescent="0.3">
      <c r="A12" s="135">
        <f t="shared" si="0"/>
        <v>5</v>
      </c>
      <c r="B12" s="233" t="str">
        <f>VLOOKUP(A12,'Master Sheet '!$A$19:G363,2,0)</f>
        <v>4/0</v>
      </c>
      <c r="C12" s="232" t="str">
        <f>INDEX('Master Sheet '!C24:C363,MATCH('Line Details'!B12, 'Master Sheet '!B24:B363,0))</f>
        <v>D(30-52)+35</v>
      </c>
      <c r="D12" s="136">
        <f>VLOOKUP(A11,'Master Sheet '!$A$19:G362,5,0)</f>
        <v>223.9</v>
      </c>
      <c r="E12" s="137"/>
      <c r="F12" s="263" t="s">
        <v>67</v>
      </c>
      <c r="G12" s="138" t="s">
        <v>67</v>
      </c>
      <c r="H12" s="138" t="s">
        <v>67</v>
      </c>
      <c r="I12" s="138"/>
      <c r="J12" s="139">
        <f>_xlfn.XLOOKUP(B12,'Master Sheet '!B24:B363,'Master Sheet '!BE24:BE363)</f>
        <v>0</v>
      </c>
      <c r="K12" s="139">
        <f>_xlfn.XLOOKUP(B12,'Master Sheet '!B24:B363,'Master Sheet '!BG24:BG363)</f>
        <v>0</v>
      </c>
      <c r="L12" s="319" t="str">
        <f>IF(VLOOKUP(A12,'Master Sheet '!$A$19:J362,9,0)=0, "", VLOOKUP(A12,'Master Sheet '!$A$19:J362,9,0))</f>
        <v>400kV</v>
      </c>
      <c r="M12" s="139"/>
      <c r="N12" s="139"/>
      <c r="O12" s="139"/>
      <c r="P12" s="139">
        <v>1</v>
      </c>
      <c r="Q12" s="139"/>
      <c r="R12" s="139"/>
      <c r="S12" s="139"/>
      <c r="T12" s="139">
        <v>1</v>
      </c>
      <c r="U12" s="139"/>
      <c r="V12" s="139"/>
      <c r="W12" s="139"/>
      <c r="X12" s="139"/>
      <c r="Y12" s="139"/>
      <c r="Z12" s="140"/>
      <c r="AA12" s="225" t="str">
        <f>VLOOKUP(A12,'Master Sheet '!A24:G363,7,0)</f>
        <v/>
      </c>
      <c r="AC12" s="293" t="s">
        <v>749</v>
      </c>
      <c r="AD12" s="324">
        <f>COUNTIF(H8:H342,AC12)</f>
        <v>5</v>
      </c>
    </row>
    <row r="13" spans="1:30" s="142" customFormat="1" ht="15" customHeight="1" x14ac:dyDescent="0.3">
      <c r="A13" s="135">
        <f t="shared" si="0"/>
        <v>6</v>
      </c>
      <c r="B13" s="233" t="str">
        <f>VLOOKUP(A13,'Master Sheet '!$A$19:G364,2,0)</f>
        <v>4/1</v>
      </c>
      <c r="C13" s="232" t="str">
        <f>INDEX('Master Sheet '!C25:C364,MATCH('Line Details'!B13, 'Master Sheet '!B25:B364,0))</f>
        <v>A(00-02)+06</v>
      </c>
      <c r="D13" s="136">
        <f>VLOOKUP(A12,'Master Sheet '!$A$19:G363,5,0)</f>
        <v>431.7</v>
      </c>
      <c r="E13" s="137"/>
      <c r="F13" s="263" t="s">
        <v>67</v>
      </c>
      <c r="G13" s="138" t="s">
        <v>67</v>
      </c>
      <c r="H13" s="138" t="s">
        <v>67</v>
      </c>
      <c r="I13" s="138"/>
      <c r="J13" s="139">
        <f>_xlfn.XLOOKUP(B13,'Master Sheet '!B25:B364,'Master Sheet '!BE25:BE364)</f>
        <v>0</v>
      </c>
      <c r="K13" s="139">
        <f>_xlfn.XLOOKUP(B13,'Master Sheet '!B25:B364,'Master Sheet '!BG25:BG364)</f>
        <v>0</v>
      </c>
      <c r="L13" s="319" t="str">
        <f>IF(VLOOKUP(A13,'Master Sheet '!$A$19:J363,9,0)=0, "", VLOOKUP(A13,'Master Sheet '!$A$19:J363,9,0))</f>
        <v/>
      </c>
      <c r="M13" s="139"/>
      <c r="N13" s="139"/>
      <c r="O13" s="139"/>
      <c r="P13" s="139">
        <v>1</v>
      </c>
      <c r="Q13" s="139"/>
      <c r="R13" s="139"/>
      <c r="S13" s="139"/>
      <c r="T13" s="139">
        <v>1</v>
      </c>
      <c r="U13" s="139"/>
      <c r="V13" s="139"/>
      <c r="W13" s="139"/>
      <c r="X13" s="139"/>
      <c r="Y13" s="139"/>
      <c r="Z13" s="140"/>
      <c r="AA13" s="225" t="str">
        <f>VLOOKUP(A13,'Master Sheet '!A25:G364,7,0)</f>
        <v/>
      </c>
    </row>
    <row r="14" spans="1:30" s="142" customFormat="1" ht="15" customHeight="1" x14ac:dyDescent="0.3">
      <c r="A14" s="135">
        <f t="shared" si="0"/>
        <v>7</v>
      </c>
      <c r="B14" s="233" t="str">
        <f>VLOOKUP(A14,'Master Sheet '!$A$19:G365,2,0)</f>
        <v>4/2</v>
      </c>
      <c r="C14" s="232" t="str">
        <f>INDEX('Master Sheet '!C26:C365,MATCH('Line Details'!B14, 'Master Sheet '!B26:B365,0))</f>
        <v>A(00-02)+00</v>
      </c>
      <c r="D14" s="136">
        <f>VLOOKUP(A13,'Master Sheet '!$A$19:G364,5,0)</f>
        <v>319</v>
      </c>
      <c r="E14" s="137"/>
      <c r="F14" s="263" t="s">
        <v>67</v>
      </c>
      <c r="G14" s="138" t="s">
        <v>67</v>
      </c>
      <c r="H14" s="138" t="s">
        <v>67</v>
      </c>
      <c r="I14" s="138"/>
      <c r="J14" s="139">
        <f>_xlfn.XLOOKUP(B14,'Master Sheet '!B26:B365,'Master Sheet '!BE26:BE365)</f>
        <v>0</v>
      </c>
      <c r="K14" s="139">
        <f>_xlfn.XLOOKUP(B14,'Master Sheet '!B26:B365,'Master Sheet '!BG26:BG365)</f>
        <v>0</v>
      </c>
      <c r="L14" s="319" t="str">
        <f>IF(VLOOKUP(A14,'Master Sheet '!$A$19:J364,9,0)=0, "", VLOOKUP(A14,'Master Sheet '!$A$19:J364,9,0))</f>
        <v/>
      </c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40"/>
      <c r="AA14" s="225" t="str">
        <f>VLOOKUP(A14,'Master Sheet '!A26:G365,7,0)</f>
        <v/>
      </c>
    </row>
    <row r="15" spans="1:30" s="142" customFormat="1" ht="15" customHeight="1" x14ac:dyDescent="0.3">
      <c r="A15" s="135">
        <f t="shared" si="0"/>
        <v>8</v>
      </c>
      <c r="B15" s="233" t="str">
        <f>VLOOKUP(A15,'Master Sheet '!$A$19:G366,2,0)</f>
        <v>4/3</v>
      </c>
      <c r="C15" s="232" t="str">
        <f>INDEX('Master Sheet '!C27:C366,MATCH('Line Details'!B15, 'Master Sheet '!B27:B366,0))</f>
        <v>A(00-02)+00</v>
      </c>
      <c r="D15" s="136">
        <f>VLOOKUP(A14,'Master Sheet '!$A$19:G365,5,0)</f>
        <v>327.3</v>
      </c>
      <c r="E15" s="137"/>
      <c r="F15" s="263" t="s">
        <v>67</v>
      </c>
      <c r="G15" s="138" t="s">
        <v>67</v>
      </c>
      <c r="H15" s="138" t="s">
        <v>67</v>
      </c>
      <c r="I15" s="138"/>
      <c r="J15" s="139">
        <f>_xlfn.XLOOKUP(B15,'Master Sheet '!B27:B366,'Master Sheet '!BE27:BE366)</f>
        <v>0</v>
      </c>
      <c r="K15" s="139">
        <f>_xlfn.XLOOKUP(B15,'Master Sheet '!B27:B366,'Master Sheet '!BG27:BG366)</f>
        <v>0</v>
      </c>
      <c r="L15" s="319" t="str">
        <f>IF(VLOOKUP(A15,'Master Sheet '!$A$19:J365,9,0)=0, "", VLOOKUP(A15,'Master Sheet '!$A$19:J365,9,0))</f>
        <v/>
      </c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40"/>
      <c r="AA15" s="225" t="str">
        <f>VLOOKUP(A15,'Master Sheet '!A27:G366,7,0)</f>
        <v/>
      </c>
    </row>
    <row r="16" spans="1:30" s="142" customFormat="1" ht="15" customHeight="1" x14ac:dyDescent="0.3">
      <c r="A16" s="135">
        <f t="shared" si="0"/>
        <v>9</v>
      </c>
      <c r="B16" s="233" t="str">
        <f>VLOOKUP(A16,'Master Sheet '!$A$19:G367,2,0)</f>
        <v>5/0</v>
      </c>
      <c r="C16" s="232" t="str">
        <f>INDEX('Master Sheet '!C28:C367,MATCH('Line Details'!B16, 'Master Sheet '!B28:B367,0))</f>
        <v>D(30-45)+00</v>
      </c>
      <c r="D16" s="136">
        <f>VLOOKUP(A15,'Master Sheet '!$A$19:G366,5,0)</f>
        <v>329.8</v>
      </c>
      <c r="E16" s="137"/>
      <c r="F16" s="263" t="s">
        <v>67</v>
      </c>
      <c r="G16" s="138" t="s">
        <v>67</v>
      </c>
      <c r="H16" s="138" t="s">
        <v>67</v>
      </c>
      <c r="I16" s="138"/>
      <c r="J16" s="139">
        <f>_xlfn.XLOOKUP(B16,'Master Sheet '!B28:B367,'Master Sheet '!BE28:BE367)</f>
        <v>0</v>
      </c>
      <c r="K16" s="139">
        <f>_xlfn.XLOOKUP(B16,'Master Sheet '!B28:B367,'Master Sheet '!BG28:BG367)</f>
        <v>0</v>
      </c>
      <c r="L16" s="319" t="str">
        <f>IF(VLOOKUP(A16,'Master Sheet '!$A$19:J366,9,0)=0, "", VLOOKUP(A16,'Master Sheet '!$A$19:J366,9,0))</f>
        <v/>
      </c>
      <c r="M16" s="139"/>
      <c r="N16" s="139"/>
      <c r="O16" s="139"/>
      <c r="P16" s="139"/>
      <c r="Q16" s="139"/>
      <c r="R16" s="139">
        <v>1</v>
      </c>
      <c r="S16" s="139"/>
      <c r="T16" s="139"/>
      <c r="U16" s="139"/>
      <c r="V16" s="139"/>
      <c r="W16" s="139"/>
      <c r="X16" s="139"/>
      <c r="Y16" s="139"/>
      <c r="Z16" s="140"/>
      <c r="AA16" s="225" t="str">
        <f>VLOOKUP(A16,'Master Sheet '!A28:G367,7,0)</f>
        <v/>
      </c>
    </row>
    <row r="17" spans="1:27" s="142" customFormat="1" ht="27" customHeight="1" x14ac:dyDescent="0.3">
      <c r="A17" s="135">
        <f t="shared" si="0"/>
        <v>10</v>
      </c>
      <c r="B17" s="233" t="str">
        <f>VLOOKUP(A17,'Master Sheet '!$A$19:G368,2,0)</f>
        <v>5/1</v>
      </c>
      <c r="C17" s="232" t="str">
        <f>INDEX('Master Sheet '!C29:C368,MATCH('Line Details'!B17, 'Master Sheet '!B29:B368,0))</f>
        <v>A(00-02)+00</v>
      </c>
      <c r="D17" s="136">
        <f>VLOOKUP(A16,'Master Sheet '!$A$19:G367,5,0)</f>
        <v>350.5</v>
      </c>
      <c r="E17" s="137"/>
      <c r="F17" s="263" t="s">
        <v>67</v>
      </c>
      <c r="G17" s="138" t="s">
        <v>67</v>
      </c>
      <c r="H17" s="138" t="s">
        <v>67</v>
      </c>
      <c r="I17" s="138"/>
      <c r="J17" s="139">
        <f>_xlfn.XLOOKUP(B17,'Master Sheet '!B29:B368,'Master Sheet '!BE29:BE368)</f>
        <v>0</v>
      </c>
      <c r="K17" s="139">
        <f>_xlfn.XLOOKUP(B17,'Master Sheet '!B29:B368,'Master Sheet '!BG29:BG368)</f>
        <v>0</v>
      </c>
      <c r="L17" s="319" t="str">
        <f>IF(VLOOKUP(A17,'Master Sheet '!$A$19:J367,9,0)=0, "", VLOOKUP(A17,'Master Sheet '!$A$19:J367,9,0))</f>
        <v/>
      </c>
      <c r="M17" s="139"/>
      <c r="N17" s="139"/>
      <c r="O17" s="139"/>
      <c r="P17" s="139"/>
      <c r="Q17" s="139"/>
      <c r="R17" s="139">
        <v>1</v>
      </c>
      <c r="S17" s="139"/>
      <c r="T17" s="139"/>
      <c r="U17" s="139"/>
      <c r="V17" s="139"/>
      <c r="W17" s="139"/>
      <c r="X17" s="139"/>
      <c r="Y17" s="139"/>
      <c r="Z17" s="140"/>
      <c r="AA17" s="225" t="str">
        <f>VLOOKUP(A17,'Master Sheet '!A29:G368,7,0)</f>
        <v/>
      </c>
    </row>
    <row r="18" spans="1:27" s="142" customFormat="1" ht="15" customHeight="1" x14ac:dyDescent="0.3">
      <c r="A18" s="135">
        <f t="shared" si="0"/>
        <v>11</v>
      </c>
      <c r="B18" s="233" t="str">
        <f>VLOOKUP(A18,'Master Sheet '!$A$19:G369,2,0)</f>
        <v>5/2</v>
      </c>
      <c r="C18" s="232" t="str">
        <f>INDEX('Master Sheet '!C30:C369,MATCH('Line Details'!B18, 'Master Sheet '!B30:B369,0))</f>
        <v>A(00-02)+00</v>
      </c>
      <c r="D18" s="136">
        <f>VLOOKUP(A17,'Master Sheet '!$A$19:G368,5,0)</f>
        <v>356</v>
      </c>
      <c r="E18" s="137"/>
      <c r="F18" s="263" t="s">
        <v>67</v>
      </c>
      <c r="G18" s="138" t="s">
        <v>67</v>
      </c>
      <c r="H18" s="138" t="s">
        <v>67</v>
      </c>
      <c r="I18" s="138"/>
      <c r="J18" s="139">
        <f>_xlfn.XLOOKUP(B18,'Master Sheet '!B30:B369,'Master Sheet '!BE30:BE369)</f>
        <v>0</v>
      </c>
      <c r="K18" s="139">
        <f>_xlfn.XLOOKUP(B18,'Master Sheet '!B30:B369,'Master Sheet '!BG30:BG369)</f>
        <v>0</v>
      </c>
      <c r="L18" s="319" t="str">
        <f>IF(VLOOKUP(A18,'Master Sheet '!$A$19:J368,9,0)=0, "", VLOOKUP(A18,'Master Sheet '!$A$19:J368,9,0))</f>
        <v/>
      </c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40"/>
      <c r="AA18" s="225" t="str">
        <f>VLOOKUP(A18,'Master Sheet '!A30:G369,7,0)</f>
        <v/>
      </c>
    </row>
    <row r="19" spans="1:27" s="142" customFormat="1" ht="15" customHeight="1" x14ac:dyDescent="0.3">
      <c r="A19" s="135">
        <f t="shared" si="0"/>
        <v>12</v>
      </c>
      <c r="B19" s="233" t="str">
        <f>VLOOKUP(A19,'Master Sheet '!$A$19:G370,2,0)</f>
        <v>6/0</v>
      </c>
      <c r="C19" s="232" t="str">
        <f>INDEX('Master Sheet '!C31:C370,MATCH('Line Details'!B19, 'Master Sheet '!B31:B370,0))</f>
        <v>D(30-45)+00</v>
      </c>
      <c r="D19" s="136">
        <f>VLOOKUP(A18,'Master Sheet '!$A$19:G369,5,0)</f>
        <v>344.8</v>
      </c>
      <c r="E19" s="137"/>
      <c r="F19" s="263" t="s">
        <v>67</v>
      </c>
      <c r="G19" s="138" t="s">
        <v>67</v>
      </c>
      <c r="H19" s="138" t="s">
        <v>67</v>
      </c>
      <c r="I19" s="138"/>
      <c r="J19" s="139">
        <f>_xlfn.XLOOKUP(B19,'Master Sheet '!B31:B370,'Master Sheet '!BE31:BE370)</f>
        <v>0</v>
      </c>
      <c r="K19" s="139">
        <f>_xlfn.XLOOKUP(B19,'Master Sheet '!B31:B370,'Master Sheet '!BG31:BG370)</f>
        <v>0</v>
      </c>
      <c r="L19" s="319" t="str">
        <f>IF(VLOOKUP(A19,'Master Sheet '!$A$19:J369,9,0)=0, "", VLOOKUP(A19,'Master Sheet '!$A$19:J369,9,0))</f>
        <v/>
      </c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40"/>
      <c r="AA19" s="225" t="str">
        <f>VLOOKUP(A19,'Master Sheet '!A31:G370,7,0)</f>
        <v/>
      </c>
    </row>
    <row r="20" spans="1:27" s="142" customFormat="1" ht="15" customHeight="1" x14ac:dyDescent="0.3">
      <c r="A20" s="135">
        <f t="shared" si="0"/>
        <v>13</v>
      </c>
      <c r="B20" s="233" t="str">
        <f>VLOOKUP(A20,'Master Sheet '!$A$19:G371,2,0)</f>
        <v>6/1</v>
      </c>
      <c r="C20" s="232" t="str">
        <f>INDEX('Master Sheet '!C32:C371,MATCH('Line Details'!B20, 'Master Sheet '!B32:B371,0))</f>
        <v>A(00-02)+03</v>
      </c>
      <c r="D20" s="136">
        <f>VLOOKUP(A19,'Master Sheet '!$A$19:G370,5,0)</f>
        <v>377.9</v>
      </c>
      <c r="E20" s="137"/>
      <c r="F20" s="263" t="s">
        <v>67</v>
      </c>
      <c r="G20" s="138" t="s">
        <v>67</v>
      </c>
      <c r="H20" s="138" t="s">
        <v>67</v>
      </c>
      <c r="I20" s="138"/>
      <c r="J20" s="139">
        <f>_xlfn.XLOOKUP(B20,'Master Sheet '!B32:B371,'Master Sheet '!BE32:BE371)</f>
        <v>0</v>
      </c>
      <c r="K20" s="139">
        <f>_xlfn.XLOOKUP(B20,'Master Sheet '!B32:B371,'Master Sheet '!BG32:BG371)</f>
        <v>0</v>
      </c>
      <c r="L20" s="319" t="str">
        <f>IF(VLOOKUP(A20,'Master Sheet '!$A$19:J370,9,0)=0, "", VLOOKUP(A20,'Master Sheet '!$A$19:J370,9,0))</f>
        <v/>
      </c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40"/>
      <c r="AA20" s="225" t="str">
        <f>VLOOKUP(A20,'Master Sheet '!A32:G371,7,0)</f>
        <v/>
      </c>
    </row>
    <row r="21" spans="1:27" s="142" customFormat="1" ht="15" customHeight="1" x14ac:dyDescent="0.3">
      <c r="A21" s="135">
        <f t="shared" si="0"/>
        <v>14</v>
      </c>
      <c r="B21" s="233" t="str">
        <f>VLOOKUP(A21,'Master Sheet '!$A$19:G372,2,0)</f>
        <v>6/2</v>
      </c>
      <c r="C21" s="232" t="str">
        <f>INDEX('Master Sheet '!C33:C372,MATCH('Line Details'!B21, 'Master Sheet '!B33:B372,0))</f>
        <v>A(00-02)+03</v>
      </c>
      <c r="D21" s="136">
        <f>VLOOKUP(A20,'Master Sheet '!$A$19:G371,5,0)</f>
        <v>398.5</v>
      </c>
      <c r="E21" s="137"/>
      <c r="F21" s="263" t="s">
        <v>67</v>
      </c>
      <c r="G21" s="138" t="s">
        <v>67</v>
      </c>
      <c r="H21" s="138" t="s">
        <v>67</v>
      </c>
      <c r="I21" s="138"/>
      <c r="J21" s="139">
        <f>_xlfn.XLOOKUP(B21,'Master Sheet '!B33:B372,'Master Sheet '!BE33:BE372)</f>
        <v>0</v>
      </c>
      <c r="K21" s="139">
        <f>_xlfn.XLOOKUP(B21,'Master Sheet '!B33:B372,'Master Sheet '!BG33:BG372)</f>
        <v>0</v>
      </c>
      <c r="L21" s="319" t="str">
        <f>IF(VLOOKUP(A21,'Master Sheet '!$A$19:J371,9,0)=0, "", VLOOKUP(A21,'Master Sheet '!$A$19:J371,9,0))</f>
        <v/>
      </c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40"/>
      <c r="AA21" s="225" t="str">
        <f>VLOOKUP(A21,'Master Sheet '!A33:G372,7,0)</f>
        <v/>
      </c>
    </row>
    <row r="22" spans="1:27" s="142" customFormat="1" ht="15" customHeight="1" x14ac:dyDescent="0.3">
      <c r="A22" s="135">
        <f t="shared" si="0"/>
        <v>15</v>
      </c>
      <c r="B22" s="233" t="str">
        <f>VLOOKUP(A22,'Master Sheet '!$A$19:G373,2,0)</f>
        <v>7/0</v>
      </c>
      <c r="C22" s="232" t="str">
        <f>INDEX('Master Sheet '!C34:C373,MATCH('Line Details'!B22, 'Master Sheet '!B34:B373,0))</f>
        <v>B(00-15)+09</v>
      </c>
      <c r="D22" s="136">
        <f>VLOOKUP(A21,'Master Sheet '!$A$19:G372,5,0)</f>
        <v>427.6</v>
      </c>
      <c r="E22" s="137"/>
      <c r="F22" s="263" t="s">
        <v>67</v>
      </c>
      <c r="G22" s="138" t="s">
        <v>67</v>
      </c>
      <c r="H22" s="138" t="s">
        <v>67</v>
      </c>
      <c r="I22" s="138"/>
      <c r="J22" s="139">
        <f>_xlfn.XLOOKUP(B22,'Master Sheet '!B34:B373,'Master Sheet '!BE34:BE373)</f>
        <v>0</v>
      </c>
      <c r="K22" s="139">
        <f>_xlfn.XLOOKUP(B22,'Master Sheet '!B34:B373,'Master Sheet '!BG34:BG373)</f>
        <v>0</v>
      </c>
      <c r="L22" s="319" t="str">
        <f>IF(VLOOKUP(A22,'Master Sheet '!$A$19:J372,9,0)=0, "", VLOOKUP(A22,'Master Sheet '!$A$19:J372,9,0))</f>
        <v/>
      </c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40"/>
      <c r="AA22" s="225" t="str">
        <f>VLOOKUP(A22,'Master Sheet '!A34:G373,7,0)</f>
        <v/>
      </c>
    </row>
    <row r="23" spans="1:27" s="142" customFormat="1" ht="15" customHeight="1" x14ac:dyDescent="0.3">
      <c r="A23" s="135">
        <f t="shared" si="0"/>
        <v>16</v>
      </c>
      <c r="B23" s="233" t="str">
        <f>VLOOKUP(A23,'Master Sheet '!$A$19:G374,2,0)</f>
        <v>8/0</v>
      </c>
      <c r="C23" s="232" t="str">
        <f>INDEX('Master Sheet '!C35:C374,MATCH('Line Details'!B23, 'Master Sheet '!B35:B374,0))</f>
        <v>B(00-07)+09</v>
      </c>
      <c r="D23" s="136">
        <f>VLOOKUP(A22,'Master Sheet '!$A$19:G373,5,0)</f>
        <v>208</v>
      </c>
      <c r="E23" s="137"/>
      <c r="F23" s="263" t="s">
        <v>67</v>
      </c>
      <c r="G23" s="138" t="s">
        <v>67</v>
      </c>
      <c r="H23" s="138" t="s">
        <v>67</v>
      </c>
      <c r="I23" s="138"/>
      <c r="J23" s="139">
        <f>_xlfn.XLOOKUP(B23,'Master Sheet '!B35:B374,'Master Sheet '!BE35:BE374)</f>
        <v>0</v>
      </c>
      <c r="K23" s="139">
        <f>_xlfn.XLOOKUP(B23,'Master Sheet '!B35:B374,'Master Sheet '!BG35:BG374)</f>
        <v>0</v>
      </c>
      <c r="L23" s="319" t="str">
        <f>IF(VLOOKUP(A23,'Master Sheet '!$A$19:J373,9,0)=0, "", VLOOKUP(A23,'Master Sheet '!$A$19:J373,9,0))</f>
        <v>132KV</v>
      </c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40"/>
      <c r="AA23" s="225" t="str">
        <f>VLOOKUP(A23,'Master Sheet '!A35:G374,7,0)</f>
        <v/>
      </c>
    </row>
    <row r="24" spans="1:27" s="142" customFormat="1" ht="15" customHeight="1" x14ac:dyDescent="0.3">
      <c r="A24" s="135">
        <f t="shared" si="0"/>
        <v>17</v>
      </c>
      <c r="B24" s="233" t="str">
        <f>VLOOKUP(A24,'Master Sheet '!$A$19:G375,2,0)</f>
        <v>9/0</v>
      </c>
      <c r="C24" s="232" t="str">
        <f>INDEX('Master Sheet '!C36:C375,MATCH('Line Details'!B24, 'Master Sheet '!B36:B375,0))</f>
        <v>D(30-45)+09</v>
      </c>
      <c r="D24" s="136">
        <f>VLOOKUP(A23,'Master Sheet '!$A$19:G374,5,0)</f>
        <v>458.8</v>
      </c>
      <c r="E24" s="137"/>
      <c r="F24" s="263" t="s">
        <v>67</v>
      </c>
      <c r="G24" s="138" t="s">
        <v>67</v>
      </c>
      <c r="H24" s="138" t="s">
        <v>67</v>
      </c>
      <c r="I24" s="138"/>
      <c r="J24" s="139">
        <f>_xlfn.XLOOKUP(B24,'Master Sheet '!B36:B375,'Master Sheet '!BE36:BE375)</f>
        <v>0</v>
      </c>
      <c r="K24" s="139">
        <f>_xlfn.XLOOKUP(B24,'Master Sheet '!B36:B375,'Master Sheet '!BG36:BG375)</f>
        <v>0</v>
      </c>
      <c r="L24" s="319" t="str">
        <f>IF(VLOOKUP(A24,'Master Sheet '!$A$19:J374,9,0)=0, "", VLOOKUP(A24,'Master Sheet '!$A$19:J374,9,0))</f>
        <v/>
      </c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40"/>
      <c r="AA24" s="225" t="str">
        <f>VLOOKUP(A24,'Master Sheet '!A36:G375,7,0)</f>
        <v/>
      </c>
    </row>
    <row r="25" spans="1:27" s="142" customFormat="1" ht="15" customHeight="1" x14ac:dyDescent="0.3">
      <c r="A25" s="135">
        <f t="shared" si="0"/>
        <v>18</v>
      </c>
      <c r="B25" s="233" t="str">
        <f>VLOOKUP(A25,'Master Sheet '!$A$19:G376,2,0)</f>
        <v>10/0</v>
      </c>
      <c r="C25" s="232" t="str">
        <f>INDEX('Master Sheet '!C37:C376,MATCH('Line Details'!B25, 'Master Sheet '!B37:B376,0))</f>
        <v>D(45-60)+00</v>
      </c>
      <c r="D25" s="136">
        <f>VLOOKUP(A24,'Master Sheet '!$A$19:G375,5,0)</f>
        <v>262.8</v>
      </c>
      <c r="E25" s="137"/>
      <c r="F25" s="263" t="s">
        <v>67</v>
      </c>
      <c r="G25" s="138" t="s">
        <v>67</v>
      </c>
      <c r="H25" s="138" t="s">
        <v>67</v>
      </c>
      <c r="I25" s="138"/>
      <c r="J25" s="139">
        <f>_xlfn.XLOOKUP(B25,'Master Sheet '!B37:B376,'Master Sheet '!BE37:BE376)</f>
        <v>0</v>
      </c>
      <c r="K25" s="139">
        <f>_xlfn.XLOOKUP(B25,'Master Sheet '!B37:B376,'Master Sheet '!BG37:BG376)</f>
        <v>0</v>
      </c>
      <c r="L25" s="319" t="str">
        <f>IF(VLOOKUP(A25,'Master Sheet '!$A$19:J375,9,0)=0, "", VLOOKUP(A25,'Master Sheet '!$A$19:J375,9,0))</f>
        <v/>
      </c>
      <c r="M25" s="139"/>
      <c r="N25" s="139"/>
      <c r="O25" s="139"/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40"/>
      <c r="AA25" s="225" t="str">
        <f>VLOOKUP(A25,'Master Sheet '!A37:G376,7,0)</f>
        <v/>
      </c>
    </row>
    <row r="26" spans="1:27" s="142" customFormat="1" ht="15" customHeight="1" x14ac:dyDescent="0.3">
      <c r="A26" s="135">
        <f t="shared" si="0"/>
        <v>19</v>
      </c>
      <c r="B26" s="233" t="str">
        <f>VLOOKUP(A26,'Master Sheet '!$A$19:G377,2,0)</f>
        <v>11/0</v>
      </c>
      <c r="C26" s="232" t="str">
        <f>INDEX('Master Sheet '!C38:C377,MATCH('Line Details'!B26, 'Master Sheet '!B38:B377,0))</f>
        <v>C(15-30)+00</v>
      </c>
      <c r="D26" s="136">
        <f>VLOOKUP(A25,'Master Sheet '!$A$19:G376,5,0)</f>
        <v>233.9</v>
      </c>
      <c r="E26" s="137"/>
      <c r="F26" s="263" t="s">
        <v>67</v>
      </c>
      <c r="G26" s="138" t="s">
        <v>67</v>
      </c>
      <c r="H26" s="138" t="s">
        <v>67</v>
      </c>
      <c r="I26" s="138"/>
      <c r="J26" s="139">
        <f>_xlfn.XLOOKUP(B26,'Master Sheet '!B38:B377,'Master Sheet '!BE38:BE377)</f>
        <v>0</v>
      </c>
      <c r="K26" s="139">
        <f>_xlfn.XLOOKUP(B26,'Master Sheet '!B38:B377,'Master Sheet '!BG38:BG377)</f>
        <v>0</v>
      </c>
      <c r="L26" s="319" t="str">
        <f>IF(VLOOKUP(A26,'Master Sheet '!$A$19:J376,9,0)=0, "", VLOOKUP(A26,'Master Sheet '!$A$19:J376,9,0))</f>
        <v/>
      </c>
      <c r="M26" s="139"/>
      <c r="N26" s="139"/>
      <c r="O26" s="139"/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40"/>
      <c r="AA26" s="225" t="str">
        <f>VLOOKUP(A26,'Master Sheet '!A38:G377,7,0)</f>
        <v/>
      </c>
    </row>
    <row r="27" spans="1:27" s="142" customFormat="1" ht="15" customHeight="1" x14ac:dyDescent="0.3">
      <c r="A27" s="135">
        <f t="shared" si="0"/>
        <v>20</v>
      </c>
      <c r="B27" s="233" t="str">
        <f>VLOOKUP(A27,'Master Sheet '!$A$19:G378,2,0)</f>
        <v>12/0</v>
      </c>
      <c r="C27" s="232" t="str">
        <f>INDEX('Master Sheet '!C39:C378,MATCH('Line Details'!B27, 'Master Sheet '!B39:B378,0))</f>
        <v>D(45-60)+00</v>
      </c>
      <c r="D27" s="136">
        <f>VLOOKUP(A26,'Master Sheet '!$A$19:G377,5,0)</f>
        <v>146</v>
      </c>
      <c r="E27" s="137"/>
      <c r="F27" s="263" t="s">
        <v>67</v>
      </c>
      <c r="G27" s="138" t="s">
        <v>67</v>
      </c>
      <c r="H27" s="138" t="s">
        <v>67</v>
      </c>
      <c r="I27" s="138"/>
      <c r="J27" s="139">
        <f>_xlfn.XLOOKUP(B27,'Master Sheet '!B39:B378,'Master Sheet '!BE39:BE378)</f>
        <v>0</v>
      </c>
      <c r="K27" s="139">
        <f>_xlfn.XLOOKUP(B27,'Master Sheet '!B39:B378,'Master Sheet '!BG39:BG378)</f>
        <v>0</v>
      </c>
      <c r="L27" s="319" t="str">
        <f>IF(VLOOKUP(A27,'Master Sheet '!$A$19:J377,9,0)=0, "", VLOOKUP(A27,'Master Sheet '!$A$19:J377,9,0))</f>
        <v/>
      </c>
      <c r="M27" s="139"/>
      <c r="N27" s="139"/>
      <c r="O27" s="139"/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40"/>
      <c r="AA27" s="225" t="str">
        <f>VLOOKUP(A27,'Master Sheet '!A39:G378,7,0)</f>
        <v/>
      </c>
    </row>
    <row r="28" spans="1:27" s="142" customFormat="1" ht="15" customHeight="1" x14ac:dyDescent="0.3">
      <c r="A28" s="135">
        <f t="shared" si="0"/>
        <v>21</v>
      </c>
      <c r="B28" s="233" t="str">
        <f>VLOOKUP(A28,'Master Sheet '!$A$19:G379,2,0)</f>
        <v>12/1</v>
      </c>
      <c r="C28" s="232" t="str">
        <f>INDEX('Master Sheet '!C40:C379,MATCH('Line Details'!B28, 'Master Sheet '!B40:B379,0))</f>
        <v>A(00-02)+06</v>
      </c>
      <c r="D28" s="136">
        <f>VLOOKUP(A27,'Master Sheet '!$A$19:G378,5,0)</f>
        <v>201.4</v>
      </c>
      <c r="E28" s="137"/>
      <c r="F28" s="263" t="s">
        <v>67</v>
      </c>
      <c r="G28" s="138" t="s">
        <v>67</v>
      </c>
      <c r="H28" s="138" t="s">
        <v>67</v>
      </c>
      <c r="I28" s="138"/>
      <c r="J28" s="139">
        <f>_xlfn.XLOOKUP(B28,'Master Sheet '!B40:B379,'Master Sheet '!BE40:BE379)</f>
        <v>0</v>
      </c>
      <c r="K28" s="139">
        <f>_xlfn.XLOOKUP(B28,'Master Sheet '!B40:B379,'Master Sheet '!BG40:BG379)</f>
        <v>0</v>
      </c>
      <c r="L28" s="319" t="str">
        <f>IF(VLOOKUP(A28,'Master Sheet '!$A$19:J378,9,0)=0, "", VLOOKUP(A28,'Master Sheet '!$A$19:J378,9,0))</f>
        <v/>
      </c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40"/>
      <c r="AA28" s="225" t="str">
        <f>VLOOKUP(A28,'Master Sheet '!A40:G379,7,0)</f>
        <v/>
      </c>
    </row>
    <row r="29" spans="1:27" s="142" customFormat="1" ht="15" customHeight="1" x14ac:dyDescent="0.3">
      <c r="A29" s="135">
        <f t="shared" si="0"/>
        <v>22</v>
      </c>
      <c r="B29" s="233" t="str">
        <f>VLOOKUP(A29,'Master Sheet '!$A$19:G380,2,0)</f>
        <v>13/0</v>
      </c>
      <c r="C29" s="232" t="str">
        <f>INDEX('Master Sheet '!C41:C380,MATCH('Line Details'!B29, 'Master Sheet '!B41:B380,0))</f>
        <v>D(45-60)+00</v>
      </c>
      <c r="D29" s="136">
        <f>VLOOKUP(A28,'Master Sheet '!$A$19:G379,5,0)</f>
        <v>382.6</v>
      </c>
      <c r="E29" s="137"/>
      <c r="F29" s="263" t="s">
        <v>67</v>
      </c>
      <c r="G29" s="138" t="s">
        <v>67</v>
      </c>
      <c r="H29" s="138" t="s">
        <v>67</v>
      </c>
      <c r="I29" s="138"/>
      <c r="J29" s="139">
        <f>_xlfn.XLOOKUP(B29,'Master Sheet '!B41:B380,'Master Sheet '!BE41:BE380)</f>
        <v>0</v>
      </c>
      <c r="K29" s="139">
        <f>_xlfn.XLOOKUP(B29,'Master Sheet '!B41:B380,'Master Sheet '!BG41:BG380)</f>
        <v>0</v>
      </c>
      <c r="L29" s="319" t="str">
        <f>IF(VLOOKUP(A29,'Master Sheet '!$A$19:J379,9,0)=0, "", VLOOKUP(A29,'Master Sheet '!$A$19:J379,9,0))</f>
        <v/>
      </c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40"/>
      <c r="AA29" s="225" t="str">
        <f>VLOOKUP(A29,'Master Sheet '!A41:G380,7,0)</f>
        <v/>
      </c>
    </row>
    <row r="30" spans="1:27" s="142" customFormat="1" ht="15" customHeight="1" x14ac:dyDescent="0.3">
      <c r="A30" s="135">
        <f t="shared" si="0"/>
        <v>23</v>
      </c>
      <c r="B30" s="233" t="str">
        <f>VLOOKUP(A30,'Master Sheet '!$A$19:G381,2,0)</f>
        <v>14/0</v>
      </c>
      <c r="C30" s="232" t="str">
        <f>INDEX('Master Sheet '!C42:C381,MATCH('Line Details'!B30, 'Master Sheet '!B42:B381,0))</f>
        <v>D(45-60)+00</v>
      </c>
      <c r="D30" s="136">
        <f>VLOOKUP(A29,'Master Sheet '!$A$19:G380,5,0)</f>
        <v>274</v>
      </c>
      <c r="E30" s="137"/>
      <c r="F30" s="263" t="s">
        <v>67</v>
      </c>
      <c r="G30" s="138" t="s">
        <v>67</v>
      </c>
      <c r="H30" s="138" t="s">
        <v>67</v>
      </c>
      <c r="I30" s="138"/>
      <c r="J30" s="139">
        <f>_xlfn.XLOOKUP(B30,'Master Sheet '!B42:B381,'Master Sheet '!BE42:BE381)</f>
        <v>0</v>
      </c>
      <c r="K30" s="139">
        <f>_xlfn.XLOOKUP(B30,'Master Sheet '!B42:B381,'Master Sheet '!BG42:BG381)</f>
        <v>0</v>
      </c>
      <c r="L30" s="319" t="str">
        <f>IF(VLOOKUP(A30,'Master Sheet '!$A$19:J380,9,0)=0, "", VLOOKUP(A30,'Master Sheet '!$A$19:J380,9,0))</f>
        <v/>
      </c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40"/>
      <c r="AA30" s="225" t="str">
        <f>VLOOKUP(A30,'Master Sheet '!A42:G381,7,0)</f>
        <v/>
      </c>
    </row>
    <row r="31" spans="1:27" s="142" customFormat="1" ht="15" customHeight="1" x14ac:dyDescent="0.3">
      <c r="A31" s="135">
        <f t="shared" si="0"/>
        <v>24</v>
      </c>
      <c r="B31" s="233" t="str">
        <f>VLOOKUP(A31,'Master Sheet '!$A$19:G382,2,0)</f>
        <v>15/0</v>
      </c>
      <c r="C31" s="232" t="str">
        <f>INDEX('Master Sheet '!C43:C382,MATCH('Line Details'!B31, 'Master Sheet '!B43:B382,0))</f>
        <v>D(45-60)+00</v>
      </c>
      <c r="D31" s="136">
        <f>VLOOKUP(A30,'Master Sheet '!$A$19:G381,5,0)</f>
        <v>304.89999999999998</v>
      </c>
      <c r="E31" s="137"/>
      <c r="F31" s="263" t="s">
        <v>67</v>
      </c>
      <c r="G31" s="138" t="s">
        <v>67</v>
      </c>
      <c r="H31" s="138" t="s">
        <v>67</v>
      </c>
      <c r="I31" s="138"/>
      <c r="J31" s="139">
        <f>_xlfn.XLOOKUP(B31,'Master Sheet '!B43:B382,'Master Sheet '!BE43:BE382)</f>
        <v>0</v>
      </c>
      <c r="K31" s="139">
        <f>_xlfn.XLOOKUP(B31,'Master Sheet '!B43:B382,'Master Sheet '!BG43:BG382)</f>
        <v>0</v>
      </c>
      <c r="L31" s="319" t="str">
        <f>IF(VLOOKUP(A31,'Master Sheet '!$A$19:J381,9,0)=0, "", VLOOKUP(A31,'Master Sheet '!$A$19:J381,9,0))</f>
        <v/>
      </c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40"/>
      <c r="AA31" s="225" t="str">
        <f>VLOOKUP(A31,'Master Sheet '!A43:G382,7,0)</f>
        <v/>
      </c>
    </row>
    <row r="32" spans="1:27" s="142" customFormat="1" ht="15" customHeight="1" x14ac:dyDescent="0.3">
      <c r="A32" s="135">
        <f t="shared" si="0"/>
        <v>25</v>
      </c>
      <c r="B32" s="233" t="str">
        <f>VLOOKUP(A32,'Master Sheet '!$A$19:G383,2,0)</f>
        <v>GANTRY</v>
      </c>
      <c r="C32" s="232" t="str">
        <f>INDEX('Master Sheet '!C44:C383,MATCH('Line Details'!B32, 'Master Sheet '!B44:B383,0))</f>
        <v>Gantry UP</v>
      </c>
      <c r="D32" s="136">
        <f>VLOOKUP(A31,'Master Sheet '!$A$19:G382,5,0)</f>
        <v>65.3</v>
      </c>
      <c r="E32" s="137"/>
      <c r="F32" s="263" t="s">
        <v>67</v>
      </c>
      <c r="G32" s="138" t="s">
        <v>67</v>
      </c>
      <c r="H32" s="138" t="s">
        <v>67</v>
      </c>
      <c r="I32" s="138"/>
      <c r="J32" s="139">
        <f>_xlfn.XLOOKUP(B32,'Master Sheet '!B44:B383,'Master Sheet '!BE44:BE383)</f>
        <v>0</v>
      </c>
      <c r="K32" s="139">
        <f>_xlfn.XLOOKUP(B32,'Master Sheet '!B44:B383,'Master Sheet '!BG44:BG383)</f>
        <v>0</v>
      </c>
      <c r="L32" s="319" t="str">
        <f>IF(VLOOKUP(A32,'Master Sheet '!$A$19:J382,9,0)=0, "", VLOOKUP(A32,'Master Sheet '!$A$19:J382,9,0))</f>
        <v/>
      </c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40"/>
      <c r="AA32" s="225" t="str">
        <f>VLOOKUP(A32,'Master Sheet '!A44:G383,7,0)</f>
        <v/>
      </c>
    </row>
    <row r="33" spans="1:27" s="142" customFormat="1" ht="15" customHeight="1" x14ac:dyDescent="0.3">
      <c r="A33" s="135">
        <f t="shared" si="0"/>
        <v>26</v>
      </c>
      <c r="B33" s="233" t="str">
        <f>VLOOKUP(A33,'Master Sheet '!$A$19:G384,2,0)</f>
        <v>GANTRY</v>
      </c>
      <c r="C33" s="232" t="str">
        <f>INDEX('Master Sheet '!C45:C384,MATCH('Line Details'!B33, 'Master Sheet '!B45:B384,0))</f>
        <v>Gantry UP</v>
      </c>
      <c r="D33" s="136">
        <f>VLOOKUP(A32,'Master Sheet '!$A$19:G383,5,0)</f>
        <v>87.9</v>
      </c>
      <c r="E33" s="137"/>
      <c r="F33" s="263" t="s">
        <v>67</v>
      </c>
      <c r="G33" s="138" t="s">
        <v>67</v>
      </c>
      <c r="H33" s="138" t="s">
        <v>67</v>
      </c>
      <c r="I33" s="138"/>
      <c r="J33" s="139">
        <f>_xlfn.XLOOKUP(B33,'Master Sheet '!B45:B384,'Master Sheet '!BE45:BE384)</f>
        <v>0</v>
      </c>
      <c r="K33" s="139">
        <f>_xlfn.XLOOKUP(B33,'Master Sheet '!B45:B384,'Master Sheet '!BG45:BG384)</f>
        <v>0</v>
      </c>
      <c r="L33" s="319" t="str">
        <f>IF(VLOOKUP(A33,'Master Sheet '!$A$19:J383,9,0)=0, "", VLOOKUP(A33,'Master Sheet '!$A$19:J383,9,0))</f>
        <v>800kV HVDC</v>
      </c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40"/>
      <c r="AA33" s="225" t="str">
        <f>VLOOKUP(A33,'Master Sheet '!A45:G384,7,0)</f>
        <v/>
      </c>
    </row>
    <row r="34" spans="1:27" s="142" customFormat="1" ht="15" customHeight="1" x14ac:dyDescent="0.3">
      <c r="A34" s="135">
        <f t="shared" si="0"/>
        <v>27</v>
      </c>
      <c r="B34" s="233" t="str">
        <f>VLOOKUP(A34,'Master Sheet '!$A$19:G385,2,0)</f>
        <v>16/0</v>
      </c>
      <c r="C34" s="232" t="str">
        <f>INDEX('Master Sheet '!C46:C385,MATCH('Line Details'!B34, 'Master Sheet '!B46:B385,0))</f>
        <v>D(45-60)+00</v>
      </c>
      <c r="D34" s="136">
        <f>VLOOKUP(A33,'Master Sheet '!$A$19:G384,5,0)</f>
        <v>50</v>
      </c>
      <c r="E34" s="137"/>
      <c r="F34" s="263" t="s">
        <v>67</v>
      </c>
      <c r="G34" s="138" t="s">
        <v>67</v>
      </c>
      <c r="H34" s="138" t="s">
        <v>67</v>
      </c>
      <c r="I34" s="138"/>
      <c r="J34" s="139">
        <f>_xlfn.XLOOKUP(B34,'Master Sheet '!B46:B385,'Master Sheet '!BE46:BE385)</f>
        <v>0</v>
      </c>
      <c r="K34" s="139">
        <f>_xlfn.XLOOKUP(B34,'Master Sheet '!B46:B385,'Master Sheet '!BG46:BG385)</f>
        <v>0</v>
      </c>
      <c r="L34" s="319" t="str">
        <f>IF(VLOOKUP(A34,'Master Sheet '!$A$19:J384,9,0)=0, "", VLOOKUP(A34,'Master Sheet '!$A$19:J384,9,0))</f>
        <v/>
      </c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40"/>
      <c r="AA34" s="225" t="str">
        <f>VLOOKUP(A34,'Master Sheet '!A46:G385,7,0)</f>
        <v/>
      </c>
    </row>
    <row r="35" spans="1:27" s="142" customFormat="1" ht="15" customHeight="1" x14ac:dyDescent="0.3">
      <c r="A35" s="135">
        <f t="shared" si="0"/>
        <v>28</v>
      </c>
      <c r="B35" s="233" t="str">
        <f>VLOOKUP(A35,'Master Sheet '!$A$19:G386,2,0)</f>
        <v>17/0</v>
      </c>
      <c r="C35" s="232" t="str">
        <f>INDEX('Master Sheet '!C47:C386,MATCH('Line Details'!B35, 'Master Sheet '!B47:B386,0))</f>
        <v>D(30-45)+00</v>
      </c>
      <c r="D35" s="136">
        <f>VLOOKUP(A34,'Master Sheet '!$A$19:G385,5,0)</f>
        <v>166.5</v>
      </c>
      <c r="E35" s="137"/>
      <c r="F35" s="263" t="s">
        <v>67</v>
      </c>
      <c r="G35" s="138" t="s">
        <v>67</v>
      </c>
      <c r="H35" s="138" t="s">
        <v>67</v>
      </c>
      <c r="I35" s="138"/>
      <c r="J35" s="139">
        <f>_xlfn.XLOOKUP(B35,'Master Sheet '!B47:B386,'Master Sheet '!BE47:BE386)</f>
        <v>0</v>
      </c>
      <c r="K35" s="139">
        <f>_xlfn.XLOOKUP(B35,'Master Sheet '!B47:B386,'Master Sheet '!BG47:BG386)</f>
        <v>0</v>
      </c>
      <c r="L35" s="319" t="str">
        <f>IF(VLOOKUP(A35,'Master Sheet '!$A$19:J385,9,0)=0, "", VLOOKUP(A35,'Master Sheet '!$A$19:J385,9,0))</f>
        <v/>
      </c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40"/>
      <c r="AA35" s="225" t="str">
        <f>VLOOKUP(A35,'Master Sheet '!A47:G386,7,0)</f>
        <v/>
      </c>
    </row>
    <row r="36" spans="1:27" s="142" customFormat="1" ht="15" customHeight="1" x14ac:dyDescent="0.3">
      <c r="A36" s="135">
        <f t="shared" si="0"/>
        <v>29</v>
      </c>
      <c r="B36" s="233" t="str">
        <f>VLOOKUP(A36,'Master Sheet '!$A$19:G387,2,0)</f>
        <v>17/1</v>
      </c>
      <c r="C36" s="232" t="str">
        <f>INDEX('Master Sheet '!C48:C387,MATCH('Line Details'!B36, 'Master Sheet '!B48:B387,0))</f>
        <v>A(00-02)+03</v>
      </c>
      <c r="D36" s="136">
        <f>VLOOKUP(A35,'Master Sheet '!$A$19:G386,5,0)</f>
        <v>368</v>
      </c>
      <c r="E36" s="137"/>
      <c r="F36" s="263" t="s">
        <v>67</v>
      </c>
      <c r="G36" s="138" t="s">
        <v>67</v>
      </c>
      <c r="H36" s="138" t="s">
        <v>67</v>
      </c>
      <c r="I36" s="138"/>
      <c r="J36" s="139">
        <f>_xlfn.XLOOKUP(B36,'Master Sheet '!B48:B387,'Master Sheet '!BE48:BE387)</f>
        <v>0</v>
      </c>
      <c r="K36" s="139">
        <f>_xlfn.XLOOKUP(B36,'Master Sheet '!B48:B387,'Master Sheet '!BG48:BG387)</f>
        <v>0</v>
      </c>
      <c r="L36" s="319" t="str">
        <f>IF(VLOOKUP(A36,'Master Sheet '!$A$19:J386,9,0)=0, "", VLOOKUP(A36,'Master Sheet '!$A$19:J386,9,0))</f>
        <v/>
      </c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40"/>
      <c r="AA36" s="225" t="str">
        <f>VLOOKUP(A36,'Master Sheet '!A48:G387,7,0)</f>
        <v/>
      </c>
    </row>
    <row r="37" spans="1:27" s="142" customFormat="1" ht="15" customHeight="1" x14ac:dyDescent="0.3">
      <c r="A37" s="135">
        <f t="shared" si="0"/>
        <v>30</v>
      </c>
      <c r="B37" s="233" t="str">
        <f>VLOOKUP(A37,'Master Sheet '!$A$19:G388,2,0)</f>
        <v>18/0</v>
      </c>
      <c r="C37" s="232" t="str">
        <f>INDEX('Master Sheet '!C49:C388,MATCH('Line Details'!B37, 'Master Sheet '!B49:B388,0))</f>
        <v>C(15-30)+00</v>
      </c>
      <c r="D37" s="136">
        <f>VLOOKUP(A36,'Master Sheet '!$A$19:G387,5,0)</f>
        <v>341.9</v>
      </c>
      <c r="E37" s="137"/>
      <c r="F37" s="263" t="s">
        <v>67</v>
      </c>
      <c r="G37" s="138" t="s">
        <v>67</v>
      </c>
      <c r="H37" s="138" t="s">
        <v>67</v>
      </c>
      <c r="I37" s="138"/>
      <c r="J37" s="139">
        <f>_xlfn.XLOOKUP(B37,'Master Sheet '!B49:B388,'Master Sheet '!BE49:BE388)</f>
        <v>0</v>
      </c>
      <c r="K37" s="139">
        <f>_xlfn.XLOOKUP(B37,'Master Sheet '!B49:B388,'Master Sheet '!BG49:BG388)</f>
        <v>0</v>
      </c>
      <c r="L37" s="319" t="str">
        <f>IF(VLOOKUP(A37,'Master Sheet '!$A$19:J387,9,0)=0, "", VLOOKUP(A37,'Master Sheet '!$A$19:J387,9,0))</f>
        <v/>
      </c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40"/>
      <c r="AA37" s="225" t="str">
        <f>VLOOKUP(A37,'Master Sheet '!A49:G388,7,0)</f>
        <v/>
      </c>
    </row>
    <row r="38" spans="1:27" s="142" customFormat="1" ht="15" customHeight="1" x14ac:dyDescent="0.3">
      <c r="A38" s="135">
        <f t="shared" si="0"/>
        <v>31</v>
      </c>
      <c r="B38" s="233" t="str">
        <f>VLOOKUP(A38,'Master Sheet '!$A$19:G389,2,0)</f>
        <v>19/0</v>
      </c>
      <c r="C38" s="232" t="str">
        <f>INDEX('Master Sheet '!C50:C389,MATCH('Line Details'!B38, 'Master Sheet '!B50:B389,0))</f>
        <v>C(15-30)+00</v>
      </c>
      <c r="D38" s="136">
        <f>VLOOKUP(A37,'Master Sheet '!$A$19:G388,5,0)</f>
        <v>230.5</v>
      </c>
      <c r="E38" s="137"/>
      <c r="F38" s="263" t="s">
        <v>67</v>
      </c>
      <c r="G38" s="138" t="s">
        <v>67</v>
      </c>
      <c r="H38" s="138" t="s">
        <v>67</v>
      </c>
      <c r="I38" s="138"/>
      <c r="J38" s="139">
        <f>_xlfn.XLOOKUP(B38,'Master Sheet '!B50:B389,'Master Sheet '!BE50:BE389)</f>
        <v>0</v>
      </c>
      <c r="K38" s="139">
        <f>_xlfn.XLOOKUP(B38,'Master Sheet '!B50:B389,'Master Sheet '!BG50:BG389)</f>
        <v>0</v>
      </c>
      <c r="L38" s="319" t="str">
        <f>IF(VLOOKUP(A38,'Master Sheet '!$A$19:J388,9,0)=0, "", VLOOKUP(A38,'Master Sheet '!$A$19:J388,9,0))</f>
        <v/>
      </c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40"/>
      <c r="AA38" s="225" t="str">
        <f>VLOOKUP(A38,'Master Sheet '!A50:G389,7,0)</f>
        <v/>
      </c>
    </row>
    <row r="39" spans="1:27" s="142" customFormat="1" ht="15" customHeight="1" x14ac:dyDescent="0.3">
      <c r="A39" s="135">
        <f t="shared" si="0"/>
        <v>32</v>
      </c>
      <c r="B39" s="233" t="str">
        <f>VLOOKUP(A39,'Master Sheet '!$A$19:G390,2,0)</f>
        <v>20/0</v>
      </c>
      <c r="C39" s="232" t="str">
        <f>INDEX('Master Sheet '!C51:C390,MATCH('Line Details'!B39, 'Master Sheet '!B51:B390,0))</f>
        <v>D(30-45)+03</v>
      </c>
      <c r="D39" s="136">
        <f>VLOOKUP(A38,'Master Sheet '!$A$19:G389,5,0)</f>
        <v>297.7</v>
      </c>
      <c r="E39" s="137"/>
      <c r="F39" s="263" t="s">
        <v>67</v>
      </c>
      <c r="G39" s="138" t="s">
        <v>67</v>
      </c>
      <c r="H39" s="138" t="s">
        <v>67</v>
      </c>
      <c r="I39" s="138"/>
      <c r="J39" s="139">
        <f>_xlfn.XLOOKUP(B39,'Master Sheet '!B51:B390,'Master Sheet '!BE51:BE390)</f>
        <v>0</v>
      </c>
      <c r="K39" s="139">
        <f>_xlfn.XLOOKUP(B39,'Master Sheet '!B51:B390,'Master Sheet '!BG51:BG390)</f>
        <v>0</v>
      </c>
      <c r="L39" s="319" t="str">
        <f>IF(VLOOKUP(A39,'Master Sheet '!$A$19:J389,9,0)=0, "", VLOOKUP(A39,'Master Sheet '!$A$19:J389,9,0))</f>
        <v/>
      </c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40"/>
      <c r="AA39" s="225" t="str">
        <f>VLOOKUP(A39,'Master Sheet '!A51:G390,7,0)</f>
        <v/>
      </c>
    </row>
    <row r="40" spans="1:27" s="142" customFormat="1" ht="15" customHeight="1" x14ac:dyDescent="0.3">
      <c r="A40" s="135">
        <f t="shared" si="0"/>
        <v>33</v>
      </c>
      <c r="B40" s="233" t="str">
        <f>VLOOKUP(A40,'Master Sheet '!$A$19:G391,2,0)</f>
        <v>20/1</v>
      </c>
      <c r="C40" s="232" t="str">
        <f>INDEX('Master Sheet '!C52:C391,MATCH('Line Details'!B40, 'Master Sheet '!B52:B391,0))</f>
        <v>D(30-52)+30</v>
      </c>
      <c r="D40" s="136">
        <f>VLOOKUP(A39,'Master Sheet '!$A$19:G390,5,0)</f>
        <v>260.39999999999998</v>
      </c>
      <c r="E40" s="137"/>
      <c r="F40" s="263" t="s">
        <v>67</v>
      </c>
      <c r="G40" s="138" t="s">
        <v>67</v>
      </c>
      <c r="H40" s="138" t="s">
        <v>67</v>
      </c>
      <c r="I40" s="138"/>
      <c r="J40" s="139">
        <f>_xlfn.XLOOKUP(B40,'Master Sheet '!B52:B391,'Master Sheet '!BE52:BE391)</f>
        <v>0</v>
      </c>
      <c r="K40" s="139">
        <f>_xlfn.XLOOKUP(B40,'Master Sheet '!B52:B391,'Master Sheet '!BG52:BG391)</f>
        <v>0</v>
      </c>
      <c r="L40" s="319" t="str">
        <f>IF(VLOOKUP(A40,'Master Sheet '!$A$19:J390,9,0)=0, "", VLOOKUP(A40,'Master Sheet '!$A$19:J390,9,0))</f>
        <v/>
      </c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40"/>
      <c r="AA40" s="225" t="str">
        <f>VLOOKUP(A40,'Master Sheet '!A52:G391,7,0)</f>
        <v/>
      </c>
    </row>
    <row r="41" spans="1:27" s="142" customFormat="1" ht="15" customHeight="1" x14ac:dyDescent="0.3">
      <c r="A41" s="135">
        <f t="shared" si="0"/>
        <v>34</v>
      </c>
      <c r="B41" s="233" t="str">
        <f>VLOOKUP(A41,'Master Sheet '!$A$19:G392,2,0)</f>
        <v>20/2</v>
      </c>
      <c r="C41" s="232" t="str">
        <f>INDEX('Master Sheet '!C53:C392,MATCH('Line Details'!B41, 'Master Sheet '!B53:B392,0))</f>
        <v>D(30-52)+30</v>
      </c>
      <c r="D41" s="136">
        <f>VLOOKUP(A40,'Master Sheet '!$A$19:G391,5,0)</f>
        <v>624.20000000000005</v>
      </c>
      <c r="E41" s="137"/>
      <c r="F41" s="263" t="s">
        <v>67</v>
      </c>
      <c r="G41" s="138" t="s">
        <v>67</v>
      </c>
      <c r="H41" s="138" t="s">
        <v>67</v>
      </c>
      <c r="I41" s="138"/>
      <c r="J41" s="139">
        <f>_xlfn.XLOOKUP(B41,'Master Sheet '!B53:B392,'Master Sheet '!BE53:BE392)</f>
        <v>0</v>
      </c>
      <c r="K41" s="139">
        <f>_xlfn.XLOOKUP(B41,'Master Sheet '!B53:B392,'Master Sheet '!BG53:BG392)</f>
        <v>0</v>
      </c>
      <c r="L41" s="319" t="str">
        <f>IF(VLOOKUP(A41,'Master Sheet '!$A$19:J391,9,0)=0, "", VLOOKUP(A41,'Master Sheet '!$A$19:J391,9,0))</f>
        <v>River</v>
      </c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40"/>
      <c r="AA41" s="225" t="str">
        <f>VLOOKUP(A41,'Master Sheet '!A53:G392,7,0)</f>
        <v/>
      </c>
    </row>
    <row r="42" spans="1:27" s="142" customFormat="1" ht="15" customHeight="1" x14ac:dyDescent="0.3">
      <c r="A42" s="135">
        <f t="shared" si="0"/>
        <v>35</v>
      </c>
      <c r="B42" s="233" t="str">
        <f>VLOOKUP(A42,'Master Sheet '!$A$19:G393,2,0)</f>
        <v>21/0</v>
      </c>
      <c r="C42" s="232" t="str">
        <f>INDEX('Master Sheet '!C54:C393,MATCH('Line Details'!B42, 'Master Sheet '!B54:B393,0))</f>
        <v>B(00-15)+06</v>
      </c>
      <c r="D42" s="136">
        <f>VLOOKUP(A41,'Master Sheet '!$A$19:G392,5,0)</f>
        <v>261.60000000000002</v>
      </c>
      <c r="E42" s="137"/>
      <c r="F42" s="263" t="s">
        <v>67</v>
      </c>
      <c r="G42" s="138" t="s">
        <v>67</v>
      </c>
      <c r="H42" s="138" t="s">
        <v>67</v>
      </c>
      <c r="I42" s="138"/>
      <c r="J42" s="139">
        <f>_xlfn.XLOOKUP(B42,'Master Sheet '!B54:B393,'Master Sheet '!BE54:BE393)</f>
        <v>0</v>
      </c>
      <c r="K42" s="139">
        <f>_xlfn.XLOOKUP(B42,'Master Sheet '!B54:B393,'Master Sheet '!BG54:BG393)</f>
        <v>0</v>
      </c>
      <c r="L42" s="319" t="str">
        <f>IF(VLOOKUP(A42,'Master Sheet '!$A$19:J392,9,0)=0, "", VLOOKUP(A42,'Master Sheet '!$A$19:J392,9,0))</f>
        <v/>
      </c>
      <c r="M42" s="139"/>
      <c r="N42" s="139"/>
      <c r="O42" s="139"/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40"/>
      <c r="AA42" s="225" t="str">
        <f>VLOOKUP(A42,'Master Sheet '!A54:G393,7,0)</f>
        <v/>
      </c>
    </row>
    <row r="43" spans="1:27" s="142" customFormat="1" ht="15" customHeight="1" x14ac:dyDescent="0.3">
      <c r="A43" s="135">
        <f t="shared" si="0"/>
        <v>36</v>
      </c>
      <c r="B43" s="233" t="str">
        <f>VLOOKUP(A43,'Master Sheet '!$A$19:G394,2,0)</f>
        <v>22/0</v>
      </c>
      <c r="C43" s="232" t="str">
        <f>INDEX('Master Sheet '!C55:C394,MATCH('Line Details'!B43, 'Master Sheet '!B55:B394,0))</f>
        <v>D(30-45)+00</v>
      </c>
      <c r="D43" s="136">
        <f>VLOOKUP(A42,'Master Sheet '!$A$19:G393,5,0)</f>
        <v>247.3</v>
      </c>
      <c r="E43" s="137"/>
      <c r="F43" s="263" t="s">
        <v>67</v>
      </c>
      <c r="G43" s="138" t="s">
        <v>67</v>
      </c>
      <c r="H43" s="138" t="s">
        <v>67</v>
      </c>
      <c r="I43" s="138"/>
      <c r="J43" s="139">
        <f>_xlfn.XLOOKUP(B43,'Master Sheet '!B55:B394,'Master Sheet '!BE55:BE394)</f>
        <v>0</v>
      </c>
      <c r="K43" s="139">
        <f>_xlfn.XLOOKUP(B43,'Master Sheet '!B55:B394,'Master Sheet '!BG55:BG394)</f>
        <v>0</v>
      </c>
      <c r="L43" s="319" t="str">
        <f>IF(VLOOKUP(A43,'Master Sheet '!$A$19:J393,9,0)=0, "", VLOOKUP(A43,'Master Sheet '!$A$19:J393,9,0))</f>
        <v/>
      </c>
      <c r="M43" s="139"/>
      <c r="N43" s="139"/>
      <c r="O43" s="139"/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40"/>
      <c r="AA43" s="225" t="str">
        <f>VLOOKUP(A43,'Master Sheet '!A55:G394,7,0)</f>
        <v/>
      </c>
    </row>
    <row r="44" spans="1:27" s="142" customFormat="1" ht="15" customHeight="1" x14ac:dyDescent="0.3">
      <c r="A44" s="135">
        <f t="shared" si="0"/>
        <v>37</v>
      </c>
      <c r="B44" s="233" t="str">
        <f>VLOOKUP(A44,'Master Sheet '!$A$19:G395,2,0)</f>
        <v>23/0</v>
      </c>
      <c r="C44" s="232" t="str">
        <f>INDEX('Master Sheet '!C56:C395,MATCH('Line Details'!B44, 'Master Sheet '!B56:B395,0))</f>
        <v>D(30-45)+00</v>
      </c>
      <c r="D44" s="136">
        <f>VLOOKUP(A43,'Master Sheet '!$A$19:G394,5,0)</f>
        <v>131.80000000000001</v>
      </c>
      <c r="E44" s="137"/>
      <c r="F44" s="263" t="s">
        <v>67</v>
      </c>
      <c r="G44" s="138" t="s">
        <v>67</v>
      </c>
      <c r="H44" s="138" t="s">
        <v>67</v>
      </c>
      <c r="I44" s="138"/>
      <c r="J44" s="139">
        <f>_xlfn.XLOOKUP(B44,'Master Sheet '!B56:B395,'Master Sheet '!BE56:BE395)</f>
        <v>0</v>
      </c>
      <c r="K44" s="139">
        <f>_xlfn.XLOOKUP(B44,'Master Sheet '!B56:B395,'Master Sheet '!BG56:BG395)</f>
        <v>0</v>
      </c>
      <c r="L44" s="319" t="str">
        <f>IF(VLOOKUP(A44,'Master Sheet '!$A$19:J394,9,0)=0, "", VLOOKUP(A44,'Master Sheet '!$A$19:J394,9,0))</f>
        <v/>
      </c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40"/>
      <c r="AA44" s="225" t="str">
        <f>VLOOKUP(A44,'Master Sheet '!A56:G395,7,0)</f>
        <v/>
      </c>
    </row>
    <row r="45" spans="1:27" s="142" customFormat="1" ht="15" customHeight="1" x14ac:dyDescent="0.3">
      <c r="A45" s="135">
        <f t="shared" si="0"/>
        <v>38</v>
      </c>
      <c r="B45" s="233" t="str">
        <f>VLOOKUP(A45,'Master Sheet '!$A$19:G396,2,0)</f>
        <v>23/1</v>
      </c>
      <c r="C45" s="232" t="str">
        <f>INDEX('Master Sheet '!C57:C396,MATCH('Line Details'!B45, 'Master Sheet '!B57:B396,0))</f>
        <v>A(00-02)+00</v>
      </c>
      <c r="D45" s="136">
        <f>VLOOKUP(A44,'Master Sheet '!$A$19:G395,5,0)</f>
        <v>350.7</v>
      </c>
      <c r="E45" s="137"/>
      <c r="F45" s="263" t="s">
        <v>67</v>
      </c>
      <c r="G45" s="138" t="s">
        <v>67</v>
      </c>
      <c r="H45" s="138" t="s">
        <v>67</v>
      </c>
      <c r="I45" s="138"/>
      <c r="J45" s="139">
        <f>_xlfn.XLOOKUP(B45,'Master Sheet '!B57:B396,'Master Sheet '!BE57:BE396)</f>
        <v>0</v>
      </c>
      <c r="K45" s="139">
        <f>_xlfn.XLOOKUP(B45,'Master Sheet '!B57:B396,'Master Sheet '!BG57:BG396)</f>
        <v>0</v>
      </c>
      <c r="L45" s="319" t="str">
        <f>IF(VLOOKUP(A45,'Master Sheet '!$A$19:J395,9,0)=0, "", VLOOKUP(A45,'Master Sheet '!$A$19:J395,9,0))</f>
        <v/>
      </c>
      <c r="M45" s="139"/>
      <c r="N45" s="139"/>
      <c r="O45" s="139"/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40"/>
      <c r="AA45" s="225" t="str">
        <f>VLOOKUP(A45,'Master Sheet '!A57:G396,7,0)</f>
        <v/>
      </c>
    </row>
    <row r="46" spans="1:27" s="142" customFormat="1" ht="15" customHeight="1" x14ac:dyDescent="0.3">
      <c r="A46" s="135">
        <f t="shared" si="0"/>
        <v>39</v>
      </c>
      <c r="B46" s="233" t="str">
        <f>VLOOKUP(A46,'Master Sheet '!$A$19:G397,2,0)</f>
        <v>23/2</v>
      </c>
      <c r="C46" s="232" t="str">
        <f>INDEX('Master Sheet '!C58:C397,MATCH('Line Details'!B46, 'Master Sheet '!B58:B397,0))</f>
        <v>A(00-02)+00</v>
      </c>
      <c r="D46" s="136">
        <f>VLOOKUP(A45,'Master Sheet '!$A$19:G396,5,0)</f>
        <v>340.8</v>
      </c>
      <c r="E46" s="137"/>
      <c r="F46" s="263" t="s">
        <v>67</v>
      </c>
      <c r="G46" s="138" t="s">
        <v>67</v>
      </c>
      <c r="H46" s="138" t="s">
        <v>67</v>
      </c>
      <c r="I46" s="138"/>
      <c r="J46" s="139">
        <f>_xlfn.XLOOKUP(B46,'Master Sheet '!B58:B397,'Master Sheet '!BE58:BE397)</f>
        <v>0</v>
      </c>
      <c r="K46" s="139">
        <f>_xlfn.XLOOKUP(B46,'Master Sheet '!B58:B397,'Master Sheet '!BG58:BG397)</f>
        <v>0</v>
      </c>
      <c r="L46" s="319" t="str">
        <f>IF(VLOOKUP(A46,'Master Sheet '!$A$19:J396,9,0)=0, "", VLOOKUP(A46,'Master Sheet '!$A$19:J396,9,0))</f>
        <v/>
      </c>
      <c r="M46" s="139"/>
      <c r="N46" s="139"/>
      <c r="O46" s="139"/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40"/>
      <c r="AA46" s="225" t="str">
        <f>VLOOKUP(A46,'Master Sheet '!A58:G397,7,0)</f>
        <v/>
      </c>
    </row>
    <row r="47" spans="1:27" s="142" customFormat="1" ht="15" customHeight="1" x14ac:dyDescent="0.3">
      <c r="A47" s="135">
        <f t="shared" si="0"/>
        <v>40</v>
      </c>
      <c r="B47" s="233" t="str">
        <f>VLOOKUP(A47,'Master Sheet '!$A$19:G398,2,0)</f>
        <v>24/0</v>
      </c>
      <c r="C47" s="232" t="str">
        <f>INDEX('Master Sheet '!C59:C398,MATCH('Line Details'!B47, 'Master Sheet '!B59:B398,0))</f>
        <v>B(00-15)+00</v>
      </c>
      <c r="D47" s="136">
        <f>VLOOKUP(A46,'Master Sheet '!$A$19:G397,5,0)</f>
        <v>345.8</v>
      </c>
      <c r="E47" s="137"/>
      <c r="F47" s="263" t="s">
        <v>67</v>
      </c>
      <c r="G47" s="138" t="s">
        <v>67</v>
      </c>
      <c r="H47" s="138" t="s">
        <v>67</v>
      </c>
      <c r="I47" s="138"/>
      <c r="J47" s="139">
        <f>_xlfn.XLOOKUP(B47,'Master Sheet '!B59:B398,'Master Sheet '!BE59:BE398)</f>
        <v>0</v>
      </c>
      <c r="K47" s="139">
        <f>_xlfn.XLOOKUP(B47,'Master Sheet '!B59:B398,'Master Sheet '!BG59:BG398)</f>
        <v>0</v>
      </c>
      <c r="L47" s="319" t="str">
        <f>IF(VLOOKUP(A47,'Master Sheet '!$A$19:J397,9,0)=0, "", VLOOKUP(A47,'Master Sheet '!$A$19:J397,9,0))</f>
        <v/>
      </c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40"/>
      <c r="AA47" s="225" t="str">
        <f>VLOOKUP(A47,'Master Sheet '!A59:G398,7,0)</f>
        <v/>
      </c>
    </row>
    <row r="48" spans="1:27" s="142" customFormat="1" ht="15" customHeight="1" x14ac:dyDescent="0.3">
      <c r="A48" s="135">
        <f t="shared" si="0"/>
        <v>41</v>
      </c>
      <c r="B48" s="233" t="str">
        <f>VLOOKUP(A48,'Master Sheet '!$A$19:G399,2,0)</f>
        <v>25/0</v>
      </c>
      <c r="C48" s="232" t="str">
        <f>INDEX('Master Sheet '!C60:C399,MATCH('Line Details'!B48, 'Master Sheet '!B60:B399,0))</f>
        <v>D(30-45)+00</v>
      </c>
      <c r="D48" s="136">
        <f>VLOOKUP(A47,'Master Sheet '!$A$19:G398,5,0)</f>
        <v>250.1</v>
      </c>
      <c r="E48" s="137"/>
      <c r="F48" s="263" t="s">
        <v>67</v>
      </c>
      <c r="G48" s="138" t="s">
        <v>67</v>
      </c>
      <c r="H48" s="138" t="s">
        <v>67</v>
      </c>
      <c r="I48" s="138"/>
      <c r="J48" s="139">
        <f>_xlfn.XLOOKUP(B48,'Master Sheet '!B60:B399,'Master Sheet '!BE60:BE399)</f>
        <v>0</v>
      </c>
      <c r="K48" s="139">
        <f>_xlfn.XLOOKUP(B48,'Master Sheet '!B60:B399,'Master Sheet '!BG60:BG399)</f>
        <v>0</v>
      </c>
      <c r="L48" s="319" t="str">
        <f>IF(VLOOKUP(A48,'Master Sheet '!$A$19:J398,9,0)=0, "", VLOOKUP(A48,'Master Sheet '!$A$19:J398,9,0))</f>
        <v>GAS</v>
      </c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40"/>
      <c r="AA48" s="225" t="str">
        <f>VLOOKUP(A48,'Master Sheet '!A60:G399,7,0)</f>
        <v/>
      </c>
    </row>
    <row r="49" spans="1:27" s="142" customFormat="1" ht="15" customHeight="1" x14ac:dyDescent="0.3">
      <c r="A49" s="135">
        <f t="shared" si="0"/>
        <v>42</v>
      </c>
      <c r="B49" s="233" t="str">
        <f>VLOOKUP(A49,'Master Sheet '!$A$19:G400,2,0)</f>
        <v>25/1</v>
      </c>
      <c r="C49" s="232" t="str">
        <f>INDEX('Master Sheet '!C61:C400,MATCH('Line Details'!B49, 'Master Sheet '!B61:B400,0))</f>
        <v>A(00-02)+06</v>
      </c>
      <c r="D49" s="136">
        <f>VLOOKUP(A48,'Master Sheet '!$A$19:G399,5,0)</f>
        <v>400.2</v>
      </c>
      <c r="E49" s="137"/>
      <c r="F49" s="263" t="s">
        <v>597</v>
      </c>
      <c r="G49" s="138" t="s">
        <v>674</v>
      </c>
      <c r="H49" s="138" t="s">
        <v>67</v>
      </c>
      <c r="I49" s="138"/>
      <c r="J49" s="139">
        <f>_xlfn.XLOOKUP(B49,'Master Sheet '!B61:B400,'Master Sheet '!BE61:BE400)</f>
        <v>0</v>
      </c>
      <c r="K49" s="139">
        <f>_xlfn.XLOOKUP(B49,'Master Sheet '!B61:B400,'Master Sheet '!BG61:BG400)</f>
        <v>0</v>
      </c>
      <c r="L49" s="319" t="str">
        <f>IF(VLOOKUP(A49,'Master Sheet '!$A$19:J399,9,0)=0, "", VLOOKUP(A49,'Master Sheet '!$A$19:J399,9,0))</f>
        <v/>
      </c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40"/>
      <c r="AA49" s="225" t="str">
        <f>VLOOKUP(A49,'Master Sheet '!A61:G400,7,0)</f>
        <v>SANDY WET</v>
      </c>
    </row>
    <row r="50" spans="1:27" s="142" customFormat="1" ht="15" customHeight="1" x14ac:dyDescent="0.3">
      <c r="A50" s="135">
        <f t="shared" si="0"/>
        <v>43</v>
      </c>
      <c r="B50" s="233" t="str">
        <f>VLOOKUP(A50,'Master Sheet '!$A$19:G401,2,0)</f>
        <v>26/0</v>
      </c>
      <c r="C50" s="232" t="str">
        <f>INDEX('Master Sheet '!C62:C401,MATCH('Line Details'!B50, 'Master Sheet '!B62:B401,0))</f>
        <v>C(15-22)+06</v>
      </c>
      <c r="D50" s="136">
        <f>VLOOKUP(A49,'Master Sheet '!$A$19:G400,5,0)</f>
        <v>402</v>
      </c>
      <c r="E50" s="137"/>
      <c r="F50" s="263" t="s">
        <v>67</v>
      </c>
      <c r="G50" s="138" t="s">
        <v>67</v>
      </c>
      <c r="H50" s="138" t="s">
        <v>67</v>
      </c>
      <c r="I50" s="138"/>
      <c r="J50" s="139">
        <f>_xlfn.XLOOKUP(B50,'Master Sheet '!B62:B401,'Master Sheet '!BE62:BE401)</f>
        <v>0</v>
      </c>
      <c r="K50" s="139">
        <f>_xlfn.XLOOKUP(B50,'Master Sheet '!B62:B401,'Master Sheet '!BG62:BG401)</f>
        <v>0</v>
      </c>
      <c r="L50" s="319" t="str">
        <f>IF(VLOOKUP(A50,'Master Sheet '!$A$19:J400,9,0)=0, "", VLOOKUP(A50,'Master Sheet '!$A$19:J400,9,0))</f>
        <v/>
      </c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>
        <v>1</v>
      </c>
      <c r="Z50" s="140"/>
      <c r="AA50" s="225" t="str">
        <f>VLOOKUP(A50,'Master Sheet '!A62:G401,7,0)</f>
        <v/>
      </c>
    </row>
    <row r="51" spans="1:27" s="142" customFormat="1" ht="15" customHeight="1" x14ac:dyDescent="0.3">
      <c r="A51" s="135">
        <f t="shared" si="0"/>
        <v>44</v>
      </c>
      <c r="B51" s="233" t="str">
        <f>VLOOKUP(A51,'Master Sheet '!$A$19:G402,2,0)</f>
        <v>27/0</v>
      </c>
      <c r="C51" s="232" t="str">
        <f>INDEX('Master Sheet '!C63:C402,MATCH('Line Details'!B51, 'Master Sheet '!B63:B402,0))</f>
        <v>C(15-22)+09</v>
      </c>
      <c r="D51" s="136">
        <f>VLOOKUP(A50,'Master Sheet '!$A$19:G401,5,0)</f>
        <v>430.8</v>
      </c>
      <c r="E51" s="137"/>
      <c r="F51" s="219" t="s">
        <v>597</v>
      </c>
      <c r="G51" s="138" t="s">
        <v>674</v>
      </c>
      <c r="H51" s="138" t="s">
        <v>67</v>
      </c>
      <c r="I51" s="138"/>
      <c r="J51" s="139">
        <f>_xlfn.XLOOKUP(B51,'Master Sheet '!B63:B402,'Master Sheet '!BE63:BE402)</f>
        <v>0</v>
      </c>
      <c r="K51" s="139">
        <f>_xlfn.XLOOKUP(B51,'Master Sheet '!B63:B402,'Master Sheet '!BG63:BG402)</f>
        <v>0</v>
      </c>
      <c r="L51" s="319" t="str">
        <f>IF(VLOOKUP(A51,'Master Sheet '!$A$19:J401,9,0)=0, "", VLOOKUP(A51,'Master Sheet '!$A$19:J401,9,0))</f>
        <v/>
      </c>
      <c r="M51" s="139"/>
      <c r="N51" s="139"/>
      <c r="O51" s="139"/>
      <c r="P51" s="139"/>
      <c r="Q51" s="139"/>
      <c r="R51" s="139"/>
      <c r="S51" s="139"/>
      <c r="T51" s="139"/>
      <c r="U51" s="139"/>
      <c r="V51" s="139"/>
      <c r="W51" s="139"/>
      <c r="X51" s="139"/>
      <c r="Y51" s="139">
        <v>1</v>
      </c>
      <c r="Z51" s="140"/>
      <c r="AA51" s="225" t="str">
        <f>VLOOKUP(A51,'Master Sheet '!A63:G402,7,0)</f>
        <v>SANDY PS</v>
      </c>
    </row>
    <row r="52" spans="1:27" s="142" customFormat="1" ht="15" customHeight="1" x14ac:dyDescent="0.3">
      <c r="A52" s="135">
        <f t="shared" si="0"/>
        <v>45</v>
      </c>
      <c r="B52" s="233" t="str">
        <f>VLOOKUP(A52,'Master Sheet '!$A$19:G403,2,0)</f>
        <v>29/0</v>
      </c>
      <c r="C52" s="232" t="str">
        <f>INDEX('Master Sheet '!C64:C403,MATCH('Line Details'!B52, 'Master Sheet '!B64:B403,0))</f>
        <v>C(15-22)+06</v>
      </c>
      <c r="D52" s="136">
        <f>VLOOKUP(A51,'Master Sheet '!$A$19:G402,5,0)</f>
        <v>418.7</v>
      </c>
      <c r="E52" s="137"/>
      <c r="F52" s="263" t="s">
        <v>597</v>
      </c>
      <c r="G52" s="138" t="s">
        <v>674</v>
      </c>
      <c r="H52" s="138" t="s">
        <v>67</v>
      </c>
      <c r="I52" s="138"/>
      <c r="J52" s="139">
        <f>_xlfn.XLOOKUP(B52,'Master Sheet '!B64:B403,'Master Sheet '!BE64:BE403)</f>
        <v>0</v>
      </c>
      <c r="K52" s="139">
        <f>_xlfn.XLOOKUP(B52,'Master Sheet '!B64:B403,'Master Sheet '!BG64:BG403)</f>
        <v>0</v>
      </c>
      <c r="L52" s="319" t="str">
        <f>IF(VLOOKUP(A52,'Master Sheet '!$A$19:J402,9,0)=0, "", VLOOKUP(A52,'Master Sheet '!$A$19:J402,9,0))</f>
        <v/>
      </c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40"/>
      <c r="AA52" s="225" t="str">
        <f>VLOOKUP(A52,'Master Sheet '!A64:G403,7,0)</f>
        <v>SANDY FS</v>
      </c>
    </row>
    <row r="53" spans="1:27" s="142" customFormat="1" ht="15" customHeight="1" x14ac:dyDescent="0.3">
      <c r="A53" s="135">
        <f t="shared" si="0"/>
        <v>46</v>
      </c>
      <c r="B53" s="233" t="str">
        <f>VLOOKUP(A53,'Master Sheet '!$A$19:G404,2,0)</f>
        <v>29/1</v>
      </c>
      <c r="C53" s="232" t="str">
        <f>INDEX('Master Sheet '!C65:C404,MATCH('Line Details'!B53, 'Master Sheet '!B65:B404,0))</f>
        <v>A(00-02)+06</v>
      </c>
      <c r="D53" s="136">
        <f>VLOOKUP(A52,'Master Sheet '!$A$19:G403,5,0)</f>
        <v>402</v>
      </c>
      <c r="E53" s="137"/>
      <c r="F53" s="263" t="s">
        <v>597</v>
      </c>
      <c r="G53" s="138" t="s">
        <v>674</v>
      </c>
      <c r="H53" s="138" t="s">
        <v>67</v>
      </c>
      <c r="I53" s="138"/>
      <c r="J53" s="139">
        <f>_xlfn.XLOOKUP(B53,'Master Sheet '!B65:B404,'Master Sheet '!BE65:BE404)</f>
        <v>0</v>
      </c>
      <c r="K53" s="139">
        <f>_xlfn.XLOOKUP(B53,'Master Sheet '!B65:B404,'Master Sheet '!BG65:BG404)</f>
        <v>0</v>
      </c>
      <c r="L53" s="319" t="str">
        <f>IF(VLOOKUP(A53,'Master Sheet '!$A$19:J403,9,0)=0, "", VLOOKUP(A53,'Master Sheet '!$A$19:J403,9,0))</f>
        <v/>
      </c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>
        <v>1</v>
      </c>
      <c r="Z53" s="140"/>
      <c r="AA53" s="225" t="str">
        <f>VLOOKUP(A53,'Master Sheet '!A65:G404,7,0)</f>
        <v>SANDY PS</v>
      </c>
    </row>
    <row r="54" spans="1:27" s="142" customFormat="1" ht="15" customHeight="1" x14ac:dyDescent="0.3">
      <c r="A54" s="135">
        <f t="shared" si="0"/>
        <v>47</v>
      </c>
      <c r="B54" s="233" t="str">
        <f>VLOOKUP(A54,'Master Sheet '!$A$19:G405,2,0)</f>
        <v>29/2</v>
      </c>
      <c r="C54" s="232" t="str">
        <f>INDEX('Master Sheet '!C66:C405,MATCH('Line Details'!B54, 'Master Sheet '!B66:B405,0))</f>
        <v>A(00-02)+03</v>
      </c>
      <c r="D54" s="136">
        <f>VLOOKUP(A53,'Master Sheet '!$A$19:G404,5,0)</f>
        <v>411.1</v>
      </c>
      <c r="E54" s="137"/>
      <c r="F54" s="263" t="s">
        <v>597</v>
      </c>
      <c r="G54" s="138" t="s">
        <v>674</v>
      </c>
      <c r="H54" s="138" t="s">
        <v>675</v>
      </c>
      <c r="I54" s="138"/>
      <c r="J54" s="139">
        <f>_xlfn.XLOOKUP(B54,'Master Sheet '!B66:B405,'Master Sheet '!BE66:BE405)</f>
        <v>0</v>
      </c>
      <c r="K54" s="139">
        <f>_xlfn.XLOOKUP(B54,'Master Sheet '!B66:B405,'Master Sheet '!BG66:BG405)</f>
        <v>0</v>
      </c>
      <c r="L54" s="319" t="str">
        <f>IF(VLOOKUP(A54,'Master Sheet '!$A$19:J404,9,0)=0, "", VLOOKUP(A54,'Master Sheet '!$A$19:J404,9,0))</f>
        <v/>
      </c>
      <c r="M54" s="139"/>
      <c r="N54" s="139"/>
      <c r="O54" s="139"/>
      <c r="P54" s="139"/>
      <c r="Q54" s="139"/>
      <c r="R54" s="139"/>
      <c r="S54" s="139"/>
      <c r="T54" s="139"/>
      <c r="U54" s="139"/>
      <c r="V54" s="139"/>
      <c r="W54" s="139"/>
      <c r="X54" s="139"/>
      <c r="Y54" s="139">
        <v>1</v>
      </c>
      <c r="Z54" s="140"/>
      <c r="AA54" s="225" t="str">
        <f>VLOOKUP(A54,'Master Sheet '!A66:G405,7,0)</f>
        <v>SANDY PS</v>
      </c>
    </row>
    <row r="55" spans="1:27" s="142" customFormat="1" ht="15" customHeight="1" x14ac:dyDescent="0.3">
      <c r="A55" s="135">
        <f t="shared" si="0"/>
        <v>48</v>
      </c>
      <c r="B55" s="233" t="str">
        <f>VLOOKUP(A55,'Master Sheet '!$A$19:G406,2,0)</f>
        <v>29/3</v>
      </c>
      <c r="C55" s="232" t="str">
        <f>INDEX('Master Sheet '!C67:C406,MATCH('Line Details'!B55, 'Master Sheet '!B67:B406,0))</f>
        <v>A(00-02)+03</v>
      </c>
      <c r="D55" s="136">
        <f>VLOOKUP(A54,'Master Sheet '!$A$19:G405,5,0)</f>
        <v>409</v>
      </c>
      <c r="E55" s="137"/>
      <c r="F55" s="263" t="s">
        <v>597</v>
      </c>
      <c r="G55" s="138" t="s">
        <v>674</v>
      </c>
      <c r="H55" s="138" t="s">
        <v>675</v>
      </c>
      <c r="I55" s="138"/>
      <c r="J55" s="139">
        <f>_xlfn.XLOOKUP(B55,'Master Sheet '!B67:B406,'Master Sheet '!BE67:BE406)</f>
        <v>0</v>
      </c>
      <c r="K55" s="139">
        <f>_xlfn.XLOOKUP(B55,'Master Sheet '!B67:B406,'Master Sheet '!BG67:BG406)</f>
        <v>0</v>
      </c>
      <c r="L55" s="319" t="str">
        <f>IF(VLOOKUP(A55,'Master Sheet '!$A$19:J405,9,0)=0, "", VLOOKUP(A55,'Master Sheet '!$A$19:J405,9,0))</f>
        <v/>
      </c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40"/>
      <c r="AA55" s="225" t="str">
        <f>VLOOKUP(A55,'Master Sheet '!A67:G406,7,0)</f>
        <v>SANDY PS</v>
      </c>
    </row>
    <row r="56" spans="1:27" s="142" customFormat="1" ht="15" customHeight="1" x14ac:dyDescent="0.3">
      <c r="A56" s="135">
        <f t="shared" si="0"/>
        <v>49</v>
      </c>
      <c r="B56" s="233" t="str">
        <f>VLOOKUP(A56,'Master Sheet '!$A$19:G407,2,0)</f>
        <v>29/4</v>
      </c>
      <c r="C56" s="232" t="str">
        <f>INDEX('Master Sheet '!C68:C407,MATCH('Line Details'!B56, 'Master Sheet '!B68:B407,0))</f>
        <v>A(00-02)+03</v>
      </c>
      <c r="D56" s="136">
        <f>VLOOKUP(A55,'Master Sheet '!$A$19:G406,5,0)</f>
        <v>398.9</v>
      </c>
      <c r="E56" s="137"/>
      <c r="F56" s="219" t="s">
        <v>597</v>
      </c>
      <c r="G56" s="138" t="s">
        <v>674</v>
      </c>
      <c r="H56" s="138" t="s">
        <v>675</v>
      </c>
      <c r="I56" s="138"/>
      <c r="J56" s="139">
        <f>_xlfn.XLOOKUP(B56,'Master Sheet '!B68:B407,'Master Sheet '!BE68:BE407)</f>
        <v>0</v>
      </c>
      <c r="K56" s="139">
        <f>_xlfn.XLOOKUP(B56,'Master Sheet '!B68:B407,'Master Sheet '!BG68:BG407)</f>
        <v>0</v>
      </c>
      <c r="L56" s="319" t="str">
        <f>IF(VLOOKUP(A56,'Master Sheet '!$A$19:J406,9,0)=0, "", VLOOKUP(A56,'Master Sheet '!$A$19:J406,9,0))</f>
        <v/>
      </c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40"/>
      <c r="AA56" s="225" t="str">
        <f>VLOOKUP(A56,'Master Sheet '!A68:G407,7,0)</f>
        <v>SANDY PS</v>
      </c>
    </row>
    <row r="57" spans="1:27" s="142" customFormat="1" ht="15" customHeight="1" x14ac:dyDescent="0.3">
      <c r="A57" s="135">
        <f t="shared" si="0"/>
        <v>50</v>
      </c>
      <c r="B57" s="233" t="str">
        <f>VLOOKUP(A57,'Master Sheet '!$A$19:G408,2,0)</f>
        <v>30/0</v>
      </c>
      <c r="C57" s="232" t="str">
        <f>INDEX('Master Sheet '!C69:C408,MATCH('Line Details'!B57, 'Master Sheet '!B69:B408,0))</f>
        <v>B(00-07)+09</v>
      </c>
      <c r="D57" s="136">
        <f>VLOOKUP(A56,'Master Sheet '!$A$19:G407,5,0)</f>
        <v>436</v>
      </c>
      <c r="E57" s="137"/>
      <c r="F57" s="219" t="s">
        <v>597</v>
      </c>
      <c r="G57" s="138" t="s">
        <v>674</v>
      </c>
      <c r="H57" s="138" t="s">
        <v>67</v>
      </c>
      <c r="I57" s="138"/>
      <c r="J57" s="139">
        <f>_xlfn.XLOOKUP(B57,'Master Sheet '!B69:B408,'Master Sheet '!BE69:BE408)</f>
        <v>0</v>
      </c>
      <c r="K57" s="139">
        <f>_xlfn.XLOOKUP(B57,'Master Sheet '!B69:B408,'Master Sheet '!BG69:BG408)</f>
        <v>0</v>
      </c>
      <c r="L57" s="319" t="str">
        <f>IF(VLOOKUP(A57,'Master Sheet '!$A$19:J407,9,0)=0, "", VLOOKUP(A57,'Master Sheet '!$A$19:J407,9,0))</f>
        <v/>
      </c>
      <c r="M57" s="139"/>
      <c r="N57" s="139"/>
      <c r="O57" s="139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40"/>
      <c r="AA57" s="225" t="str">
        <f>VLOOKUP(A57,'Master Sheet '!A69:G408,7,0)</f>
        <v>SANDY PS &amp; Boulder Soiling</v>
      </c>
    </row>
    <row r="58" spans="1:27" s="142" customFormat="1" ht="15" customHeight="1" x14ac:dyDescent="0.3">
      <c r="A58" s="135">
        <f t="shared" si="0"/>
        <v>51</v>
      </c>
      <c r="B58" s="233" t="str">
        <f>VLOOKUP(A58,'Master Sheet '!$A$19:G409,2,0)</f>
        <v>31/0</v>
      </c>
      <c r="C58" s="232" t="str">
        <f>INDEX('Master Sheet '!C70:C409,MATCH('Line Details'!B58, 'Master Sheet '!B70:B409,0))</f>
        <v>B(00-15)+03</v>
      </c>
      <c r="D58" s="136">
        <f>VLOOKUP(A57,'Master Sheet '!$A$19:G408,5,0)</f>
        <v>243.2</v>
      </c>
      <c r="E58" s="137"/>
      <c r="F58" s="263" t="s">
        <v>597</v>
      </c>
      <c r="G58" s="138" t="s">
        <v>674</v>
      </c>
      <c r="H58" s="138" t="s">
        <v>67</v>
      </c>
      <c r="I58" s="138"/>
      <c r="J58" s="139">
        <f>_xlfn.XLOOKUP(B58,'Master Sheet '!B70:B409,'Master Sheet '!BE70:BE409)</f>
        <v>0</v>
      </c>
      <c r="K58" s="139">
        <f>_xlfn.XLOOKUP(B58,'Master Sheet '!B70:B409,'Master Sheet '!BG70:BG409)</f>
        <v>0</v>
      </c>
      <c r="L58" s="319" t="str">
        <f>IF(VLOOKUP(A58,'Master Sheet '!$A$19:J408,9,0)=0, "", VLOOKUP(A58,'Master Sheet '!$A$19:J408,9,0))</f>
        <v>132KV</v>
      </c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40"/>
      <c r="AA58" s="225" t="str">
        <f>VLOOKUP(A58,'Master Sheet '!A70:G409,7,0)</f>
        <v>SANDY FS &amp; Boulder Soiling</v>
      </c>
    </row>
    <row r="59" spans="1:27" s="142" customFormat="1" ht="15" customHeight="1" x14ac:dyDescent="0.3">
      <c r="A59" s="135">
        <f t="shared" si="0"/>
        <v>52</v>
      </c>
      <c r="B59" s="233" t="str">
        <f>VLOOKUP(A59,'Master Sheet '!$A$19:G410,2,0)</f>
        <v>31/1</v>
      </c>
      <c r="C59" s="232" t="str">
        <f>INDEX('Master Sheet '!C71:C410,MATCH('Line Details'!B59, 'Master Sheet '!B71:B410,0))</f>
        <v>A(00-02)+03</v>
      </c>
      <c r="D59" s="136">
        <f>VLOOKUP(A58,'Master Sheet '!$A$19:G409,5,0)</f>
        <v>273.3</v>
      </c>
      <c r="E59" s="137"/>
      <c r="F59" s="219" t="s">
        <v>67</v>
      </c>
      <c r="G59" s="138" t="s">
        <v>67</v>
      </c>
      <c r="H59" s="138" t="s">
        <v>67</v>
      </c>
      <c r="I59" s="138"/>
      <c r="J59" s="139">
        <f>_xlfn.XLOOKUP(B59,'Master Sheet '!B71:B410,'Master Sheet '!BE71:BE410)</f>
        <v>0</v>
      </c>
      <c r="K59" s="139">
        <f>_xlfn.XLOOKUP(B59,'Master Sheet '!B71:B410,'Master Sheet '!BG71:BG410)</f>
        <v>0</v>
      </c>
      <c r="L59" s="319" t="str">
        <f>IF(VLOOKUP(A59,'Master Sheet '!$A$19:J409,9,0)=0, "", VLOOKUP(A59,'Master Sheet '!$A$19:J409,9,0))</f>
        <v/>
      </c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40"/>
      <c r="AA59" s="225" t="str">
        <f>VLOOKUP(A59,'Master Sheet '!A71:G410,7,0)</f>
        <v>SANDY PS &amp; Boulder Soiling</v>
      </c>
    </row>
    <row r="60" spans="1:27" s="142" customFormat="1" ht="15" customHeight="1" x14ac:dyDescent="0.3">
      <c r="A60" s="135">
        <f t="shared" si="0"/>
        <v>53</v>
      </c>
      <c r="B60" s="233" t="str">
        <f>VLOOKUP(A60,'Master Sheet '!$A$19:G411,2,0)</f>
        <v>32/0</v>
      </c>
      <c r="C60" s="232" t="str">
        <f>INDEX('Master Sheet '!C72:C411,MATCH('Line Details'!B60, 'Master Sheet '!B72:B411,0))</f>
        <v>C(15-30)+03</v>
      </c>
      <c r="D60" s="136">
        <f>VLOOKUP(A59,'Master Sheet '!$A$19:G410,5,0)</f>
        <v>240.1</v>
      </c>
      <c r="E60" s="137"/>
      <c r="F60" s="219" t="s">
        <v>67</v>
      </c>
      <c r="G60" s="138" t="s">
        <v>67</v>
      </c>
      <c r="H60" s="138" t="s">
        <v>67</v>
      </c>
      <c r="I60" s="138"/>
      <c r="J60" s="139">
        <f>_xlfn.XLOOKUP(B60,'Master Sheet '!B72:B411,'Master Sheet '!BE72:BE411)</f>
        <v>0</v>
      </c>
      <c r="K60" s="139">
        <f>_xlfn.XLOOKUP(B60,'Master Sheet '!B72:B411,'Master Sheet '!BG72:BG411)</f>
        <v>0</v>
      </c>
      <c r="L60" s="319" t="str">
        <f>IF(VLOOKUP(A60,'Master Sheet '!$A$19:J410,9,0)=0, "", VLOOKUP(A60,'Master Sheet '!$A$19:J410,9,0))</f>
        <v/>
      </c>
      <c r="M60" s="139"/>
      <c r="N60" s="139"/>
      <c r="O60" s="139"/>
      <c r="P60" s="139"/>
      <c r="Q60" s="139"/>
      <c r="R60" s="139"/>
      <c r="S60" s="139"/>
      <c r="T60" s="139"/>
      <c r="U60" s="139"/>
      <c r="V60" s="139"/>
      <c r="W60" s="139"/>
      <c r="X60" s="139"/>
      <c r="Y60" s="139"/>
      <c r="Z60" s="140"/>
      <c r="AA60" s="225" t="str">
        <f>VLOOKUP(A60,'Master Sheet '!A72:G411,7,0)</f>
        <v/>
      </c>
    </row>
    <row r="61" spans="1:27" s="142" customFormat="1" ht="15" customHeight="1" x14ac:dyDescent="0.3">
      <c r="A61" s="135">
        <f t="shared" si="0"/>
        <v>54</v>
      </c>
      <c r="B61" s="233" t="str">
        <f>VLOOKUP(A61,'Master Sheet '!$A$19:G412,2,0)</f>
        <v>33/0</v>
      </c>
      <c r="C61" s="232" t="str">
        <f>INDEX('Master Sheet '!C73:C412,MATCH('Line Details'!B61, 'Master Sheet '!B73:B412,0))</f>
        <v>D(45-60)+06</v>
      </c>
      <c r="D61" s="136">
        <f>VLOOKUP(A60,'Master Sheet '!$A$19:G411,5,0)</f>
        <v>249.3</v>
      </c>
      <c r="E61" s="137"/>
      <c r="F61" s="263" t="s">
        <v>67</v>
      </c>
      <c r="G61" s="138" t="s">
        <v>67</v>
      </c>
      <c r="H61" s="138" t="s">
        <v>67</v>
      </c>
      <c r="I61" s="138"/>
      <c r="J61" s="139">
        <f>_xlfn.XLOOKUP(B61,'Master Sheet '!B73:B412,'Master Sheet '!BE73:BE412)</f>
        <v>0</v>
      </c>
      <c r="K61" s="139">
        <f>_xlfn.XLOOKUP(B61,'Master Sheet '!B73:B412,'Master Sheet '!BG73:BG412)</f>
        <v>0</v>
      </c>
      <c r="L61" s="319" t="str">
        <f>IF(VLOOKUP(A61,'Master Sheet '!$A$19:J411,9,0)=0, "", VLOOKUP(A61,'Master Sheet '!$A$19:J411,9,0))</f>
        <v>NH</v>
      </c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40"/>
      <c r="AA61" s="225" t="str">
        <f>VLOOKUP(A61,'Master Sheet '!A73:G412,7,0)</f>
        <v/>
      </c>
    </row>
    <row r="62" spans="1:27" s="142" customFormat="1" ht="15" customHeight="1" x14ac:dyDescent="0.3">
      <c r="A62" s="135">
        <f t="shared" si="0"/>
        <v>55</v>
      </c>
      <c r="B62" s="233" t="str">
        <f>VLOOKUP(A62,'Master Sheet '!$A$19:G413,2,0)</f>
        <v>33/1</v>
      </c>
      <c r="C62" s="232" t="str">
        <f>INDEX('Master Sheet '!C74:C413,MATCH('Line Details'!B62, 'Master Sheet '!B74:B413,0))</f>
        <v>A(00-02)+03</v>
      </c>
      <c r="D62" s="136">
        <f>VLOOKUP(A61,'Master Sheet '!$A$19:G412,5,0)</f>
        <v>408</v>
      </c>
      <c r="E62" s="137"/>
      <c r="F62" s="263" t="s">
        <v>67</v>
      </c>
      <c r="G62" s="138" t="s">
        <v>67</v>
      </c>
      <c r="H62" s="138" t="s">
        <v>67</v>
      </c>
      <c r="I62" s="138"/>
      <c r="J62" s="139">
        <f>_xlfn.XLOOKUP(B62,'Master Sheet '!B74:B413,'Master Sheet '!BE74:BE413)</f>
        <v>0</v>
      </c>
      <c r="K62" s="139">
        <f>_xlfn.XLOOKUP(B62,'Master Sheet '!B74:B413,'Master Sheet '!BG74:BG413)</f>
        <v>0</v>
      </c>
      <c r="L62" s="319" t="str">
        <f>IF(VLOOKUP(A62,'Master Sheet '!$A$19:J412,9,0)=0, "", VLOOKUP(A62,'Master Sheet '!$A$19:J412,9,0))</f>
        <v/>
      </c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40"/>
      <c r="AA62" s="225" t="str">
        <f>VLOOKUP(A62,'Master Sheet '!A74:G413,7,0)</f>
        <v/>
      </c>
    </row>
    <row r="63" spans="1:27" s="142" customFormat="1" ht="15" customHeight="1" x14ac:dyDescent="0.3">
      <c r="A63" s="135">
        <f t="shared" si="0"/>
        <v>56</v>
      </c>
      <c r="B63" s="233" t="str">
        <f>VLOOKUP(A63,'Master Sheet '!$A$19:G414,2,0)</f>
        <v>33/2</v>
      </c>
      <c r="C63" s="232" t="str">
        <f>INDEX('Master Sheet '!C75:C414,MATCH('Line Details'!B63, 'Master Sheet '!B75:B414,0))</f>
        <v>A(00-02)+00</v>
      </c>
      <c r="D63" s="136">
        <f>VLOOKUP(A62,'Master Sheet '!$A$19:G413,5,0)</f>
        <v>375.4</v>
      </c>
      <c r="E63" s="137"/>
      <c r="F63" s="219" t="s">
        <v>597</v>
      </c>
      <c r="G63" s="138" t="s">
        <v>674</v>
      </c>
      <c r="H63" s="138" t="s">
        <v>67</v>
      </c>
      <c r="I63" s="138"/>
      <c r="J63" s="139">
        <f>_xlfn.XLOOKUP(B63,'Master Sheet '!B75:B414,'Master Sheet '!BE75:BE414)</f>
        <v>0</v>
      </c>
      <c r="K63" s="139">
        <f>_xlfn.XLOOKUP(B63,'Master Sheet '!B75:B414,'Master Sheet '!BG75:BG414)</f>
        <v>0</v>
      </c>
      <c r="L63" s="319" t="str">
        <f>IF(VLOOKUP(A63,'Master Sheet '!$A$19:J413,9,0)=0, "", VLOOKUP(A63,'Master Sheet '!$A$19:J413,9,0))</f>
        <v/>
      </c>
      <c r="M63" s="139"/>
      <c r="N63" s="139"/>
      <c r="O63" s="139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40"/>
      <c r="AA63" s="225" t="str">
        <f>VLOOKUP(A63,'Master Sheet '!A75:G414,7,0)</f>
        <v>SANDY PS</v>
      </c>
    </row>
    <row r="64" spans="1:27" s="142" customFormat="1" ht="15" customHeight="1" x14ac:dyDescent="0.3">
      <c r="A64" s="135">
        <f t="shared" si="0"/>
        <v>57</v>
      </c>
      <c r="B64" s="233" t="str">
        <f>VLOOKUP(A64,'Master Sheet '!$A$19:G415,2,0)</f>
        <v>34/0</v>
      </c>
      <c r="C64" s="232" t="str">
        <f>INDEX('Master Sheet '!C76:C415,MATCH('Line Details'!B64, 'Master Sheet '!B76:B415,0))</f>
        <v>C(15-30)+03</v>
      </c>
      <c r="D64" s="136">
        <f>VLOOKUP(A63,'Master Sheet '!$A$19:G414,5,0)</f>
        <v>340.3</v>
      </c>
      <c r="E64" s="137"/>
      <c r="F64" s="263" t="s">
        <v>597</v>
      </c>
      <c r="G64" s="138" t="s">
        <v>67</v>
      </c>
      <c r="H64" s="138" t="s">
        <v>67</v>
      </c>
      <c r="I64" s="138"/>
      <c r="J64" s="139">
        <f>_xlfn.XLOOKUP(B64,'Master Sheet '!B76:B415,'Master Sheet '!BE76:BE415)</f>
        <v>0</v>
      </c>
      <c r="K64" s="139">
        <f>_xlfn.XLOOKUP(B64,'Master Sheet '!B76:B415,'Master Sheet '!BG76:BG415)</f>
        <v>0</v>
      </c>
      <c r="L64" s="319" t="str">
        <f>IF(VLOOKUP(A64,'Master Sheet '!$A$19:J414,9,0)=0, "", VLOOKUP(A64,'Master Sheet '!$A$19:J414,9,0))</f>
        <v/>
      </c>
      <c r="M64" s="139"/>
      <c r="N64" s="139"/>
      <c r="O64" s="139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40"/>
      <c r="AA64" s="225" t="str">
        <f>VLOOKUP(A64,'Master Sheet '!A76:G415,7,0)</f>
        <v>SANDY PS &amp; Boulder Soiling</v>
      </c>
    </row>
    <row r="65" spans="1:27" s="142" customFormat="1" ht="15" customHeight="1" x14ac:dyDescent="0.3">
      <c r="A65" s="135">
        <f t="shared" si="0"/>
        <v>58</v>
      </c>
      <c r="B65" s="233" t="str">
        <f>VLOOKUP(A65,'Master Sheet '!$A$19:G416,2,0)</f>
        <v>34/1</v>
      </c>
      <c r="C65" s="232" t="str">
        <f>INDEX('Master Sheet '!C77:C416,MATCH('Line Details'!B65, 'Master Sheet '!B77:B416,0))</f>
        <v>A(00-02)+00</v>
      </c>
      <c r="D65" s="136">
        <f>VLOOKUP(A64,'Master Sheet '!$A$19:G415,5,0)</f>
        <v>362</v>
      </c>
      <c r="E65" s="137"/>
      <c r="F65" s="219" t="s">
        <v>597</v>
      </c>
      <c r="G65" s="138" t="s">
        <v>674</v>
      </c>
      <c r="H65" s="138" t="s">
        <v>67</v>
      </c>
      <c r="I65" s="138"/>
      <c r="J65" s="139">
        <f>_xlfn.XLOOKUP(B65,'Master Sheet '!B77:B416,'Master Sheet '!BE77:BE416)</f>
        <v>0</v>
      </c>
      <c r="K65" s="139">
        <f>_xlfn.XLOOKUP(B65,'Master Sheet '!B77:B416,'Master Sheet '!BG77:BG416)</f>
        <v>0</v>
      </c>
      <c r="L65" s="319" t="str">
        <f>IF(VLOOKUP(A65,'Master Sheet '!$A$19:J415,9,0)=0, "", VLOOKUP(A65,'Master Sheet '!$A$19:J415,9,0))</f>
        <v/>
      </c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40"/>
      <c r="AA65" s="225" t="str">
        <f>VLOOKUP(A65,'Master Sheet '!A77:G416,7,0)</f>
        <v>Sandy PS</v>
      </c>
    </row>
    <row r="66" spans="1:27" s="142" customFormat="1" ht="15" customHeight="1" x14ac:dyDescent="0.3">
      <c r="A66" s="135">
        <f t="shared" si="0"/>
        <v>59</v>
      </c>
      <c r="B66" s="233" t="str">
        <f>VLOOKUP(A66,'Master Sheet '!$A$19:G417,2,0)</f>
        <v>34/2</v>
      </c>
      <c r="C66" s="232" t="str">
        <f>INDEX('Master Sheet '!C78:C417,MATCH('Line Details'!B66, 'Master Sheet '!B78:B417,0))</f>
        <v>A(00-02)+00</v>
      </c>
      <c r="D66" s="136">
        <f>VLOOKUP(A65,'Master Sheet '!$A$19:G416,5,0)</f>
        <v>266.3</v>
      </c>
      <c r="E66" s="137"/>
      <c r="F66" s="219" t="s">
        <v>597</v>
      </c>
      <c r="G66" s="138" t="s">
        <v>674</v>
      </c>
      <c r="H66" s="138" t="s">
        <v>67</v>
      </c>
      <c r="I66" s="138"/>
      <c r="J66" s="139">
        <f>_xlfn.XLOOKUP(B66,'Master Sheet '!B78:B417,'Master Sheet '!BE78:BE417)</f>
        <v>0</v>
      </c>
      <c r="K66" s="139">
        <f>_xlfn.XLOOKUP(B66,'Master Sheet '!B78:B417,'Master Sheet '!BG78:BG417)</f>
        <v>0</v>
      </c>
      <c r="L66" s="319" t="str">
        <f>IF(VLOOKUP(A66,'Master Sheet '!$A$19:J416,9,0)=0, "", VLOOKUP(A66,'Master Sheet '!$A$19:J416,9,0))</f>
        <v/>
      </c>
      <c r="M66" s="139"/>
      <c r="N66" s="139"/>
      <c r="O66" s="139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40"/>
      <c r="AA66" s="225" t="str">
        <f>VLOOKUP(A66,'Master Sheet '!A78:G417,7,0)</f>
        <v>SANDY WET</v>
      </c>
    </row>
    <row r="67" spans="1:27" s="142" customFormat="1" ht="15" customHeight="1" x14ac:dyDescent="0.3">
      <c r="A67" s="135">
        <f t="shared" si="0"/>
        <v>60</v>
      </c>
      <c r="B67" s="233" t="str">
        <f>VLOOKUP(A67,'Master Sheet '!$A$19:G418,2,0)</f>
        <v>34/3</v>
      </c>
      <c r="C67" s="232" t="str">
        <f>INDEX('Master Sheet '!C79:C418,MATCH('Line Details'!B67, 'Master Sheet '!B79:B418,0))</f>
        <v>A(00-02)+03</v>
      </c>
      <c r="D67" s="136">
        <f>VLOOKUP(A66,'Master Sheet '!$A$19:G417,5,0)</f>
        <v>358.7</v>
      </c>
      <c r="E67" s="137"/>
      <c r="F67" s="219" t="s">
        <v>597</v>
      </c>
      <c r="G67" s="138" t="s">
        <v>674</v>
      </c>
      <c r="H67" s="138" t="s">
        <v>67</v>
      </c>
      <c r="I67" s="138"/>
      <c r="J67" s="139">
        <f>_xlfn.XLOOKUP(B67,'Master Sheet '!B79:B418,'Master Sheet '!BE79:BE418)</f>
        <v>0</v>
      </c>
      <c r="K67" s="139">
        <f>_xlfn.XLOOKUP(B67,'Master Sheet '!B79:B418,'Master Sheet '!BG79:BG418)</f>
        <v>0</v>
      </c>
      <c r="L67" s="319" t="str">
        <f>IF(VLOOKUP(A67,'Master Sheet '!$A$19:J417,9,0)=0, "", VLOOKUP(A67,'Master Sheet '!$A$19:J417,9,0))</f>
        <v/>
      </c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40"/>
      <c r="AA67" s="225" t="str">
        <f>VLOOKUP(A67,'Master Sheet '!A79:G418,7,0)</f>
        <v>SANDY WET</v>
      </c>
    </row>
    <row r="68" spans="1:27" s="142" customFormat="1" ht="15" customHeight="1" x14ac:dyDescent="0.3">
      <c r="A68" s="135">
        <f t="shared" si="0"/>
        <v>61</v>
      </c>
      <c r="B68" s="233" t="str">
        <f>VLOOKUP(A68,'Master Sheet '!$A$19:G419,2,0)</f>
        <v>35/0</v>
      </c>
      <c r="C68" s="232" t="str">
        <f>INDEX('Master Sheet '!C80:C419,MATCH('Line Details'!B68, 'Master Sheet '!B80:B419,0))</f>
        <v>C(15-30)+03</v>
      </c>
      <c r="D68" s="136">
        <f>VLOOKUP(A67,'Master Sheet '!$A$19:G418,5,0)</f>
        <v>272.10000000000002</v>
      </c>
      <c r="E68" s="137"/>
      <c r="F68" s="219" t="s">
        <v>597</v>
      </c>
      <c r="G68" s="138" t="s">
        <v>674</v>
      </c>
      <c r="H68" s="138" t="s">
        <v>67</v>
      </c>
      <c r="I68" s="138"/>
      <c r="J68" s="139">
        <f>_xlfn.XLOOKUP(B68,'Master Sheet '!B80:B419,'Master Sheet '!BE80:BE419)</f>
        <v>0</v>
      </c>
      <c r="K68" s="139">
        <f>_xlfn.XLOOKUP(B68,'Master Sheet '!B80:B419,'Master Sheet '!BG80:BG419)</f>
        <v>0</v>
      </c>
      <c r="L68" s="319" t="str">
        <f>IF(VLOOKUP(A68,'Master Sheet '!$A$19:J418,9,0)=0, "", VLOOKUP(A68,'Master Sheet '!$A$19:J418,9,0))</f>
        <v/>
      </c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40"/>
      <c r="AA68" s="225" t="str">
        <f>VLOOKUP(A68,'Master Sheet '!A80:G419,7,0)</f>
        <v>SANDY PS &amp; 2 Leg Boulder Soiling</v>
      </c>
    </row>
    <row r="69" spans="1:27" s="142" customFormat="1" ht="15" customHeight="1" x14ac:dyDescent="0.3">
      <c r="A69" s="135">
        <f t="shared" si="0"/>
        <v>62</v>
      </c>
      <c r="B69" s="233" t="str">
        <f>VLOOKUP(A69,'Master Sheet '!$A$19:G420,2,0)</f>
        <v>36/0</v>
      </c>
      <c r="C69" s="232" t="str">
        <f>INDEX('Master Sheet '!C81:C420,MATCH('Line Details'!B69, 'Master Sheet '!B81:B420,0))</f>
        <v>D(45-60)+03</v>
      </c>
      <c r="D69" s="136">
        <f>VLOOKUP(A68,'Master Sheet '!$A$19:G419,5,0)</f>
        <v>381.7</v>
      </c>
      <c r="E69" s="137"/>
      <c r="F69" s="219" t="s">
        <v>67</v>
      </c>
      <c r="G69" s="138" t="s">
        <v>67</v>
      </c>
      <c r="H69" s="138" t="s">
        <v>67</v>
      </c>
      <c r="I69" s="138"/>
      <c r="J69" s="139">
        <f>_xlfn.XLOOKUP(B69,'Master Sheet '!B81:B420,'Master Sheet '!BE81:BE420)</f>
        <v>0</v>
      </c>
      <c r="K69" s="139">
        <f>_xlfn.XLOOKUP(B69,'Master Sheet '!B81:B420,'Master Sheet '!BG81:BG420)</f>
        <v>0</v>
      </c>
      <c r="L69" s="319" t="str">
        <f>IF(VLOOKUP(A69,'Master Sheet '!$A$19:J419,9,0)=0, "", VLOOKUP(A69,'Master Sheet '!$A$19:J419,9,0))</f>
        <v/>
      </c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40"/>
      <c r="AA69" s="225" t="str">
        <f>VLOOKUP(A69,'Master Sheet '!A81:G420,7,0)</f>
        <v/>
      </c>
    </row>
    <row r="70" spans="1:27" s="142" customFormat="1" ht="15" customHeight="1" x14ac:dyDescent="0.3">
      <c r="A70" s="135">
        <f t="shared" si="0"/>
        <v>63</v>
      </c>
      <c r="B70" s="233" t="str">
        <f>VLOOKUP(A70,'Master Sheet '!$A$19:G421,2,0)</f>
        <v>GANTRY</v>
      </c>
      <c r="C70" s="232" t="str">
        <f>INDEX('Master Sheet '!C82:C421,MATCH('Line Details'!B70, 'Master Sheet '!B82:B421,0))</f>
        <v>Gantry UP</v>
      </c>
      <c r="D70" s="136">
        <f>VLOOKUP(A69,'Master Sheet '!$A$19:G420,5,0)</f>
        <v>96.6</v>
      </c>
      <c r="E70" s="137"/>
      <c r="F70" s="219" t="s">
        <v>67</v>
      </c>
      <c r="G70" s="138" t="s">
        <v>67</v>
      </c>
      <c r="H70" s="138" t="s">
        <v>67</v>
      </c>
      <c r="I70" s="138"/>
      <c r="J70" s="139">
        <f>_xlfn.XLOOKUP(B70,'Master Sheet '!B82:B421,'Master Sheet '!BE82:BE421)</f>
        <v>0</v>
      </c>
      <c r="K70" s="139">
        <f>_xlfn.XLOOKUP(B70,'Master Sheet '!B82:B421,'Master Sheet '!BG82:BG421)</f>
        <v>0</v>
      </c>
      <c r="L70" s="319" t="str">
        <f>IF(VLOOKUP(A70,'Master Sheet '!$A$19:J420,9,0)=0, "", VLOOKUP(A70,'Master Sheet '!$A$19:J420,9,0))</f>
        <v/>
      </c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40"/>
      <c r="AA70" s="225" t="str">
        <f>VLOOKUP(A70,'Master Sheet '!A82:G421,7,0)</f>
        <v/>
      </c>
    </row>
    <row r="71" spans="1:27" s="142" customFormat="1" ht="15" customHeight="1" x14ac:dyDescent="0.3">
      <c r="A71" s="135">
        <f t="shared" si="0"/>
        <v>64</v>
      </c>
      <c r="B71" s="233" t="str">
        <f>VLOOKUP(A71,'Master Sheet '!$A$19:G422,2,0)</f>
        <v>GANTRY</v>
      </c>
      <c r="C71" s="232" t="str">
        <f>INDEX('Master Sheet '!C83:C422,MATCH('Line Details'!B71, 'Master Sheet '!B83:B422,0))</f>
        <v>Gantry UP</v>
      </c>
      <c r="D71" s="136">
        <f>VLOOKUP(A70,'Master Sheet '!$A$19:G421,5,0)</f>
        <v>88</v>
      </c>
      <c r="E71" s="137"/>
      <c r="F71" s="263" t="s">
        <v>67</v>
      </c>
      <c r="G71" s="138" t="s">
        <v>67</v>
      </c>
      <c r="H71" s="138" t="s">
        <v>67</v>
      </c>
      <c r="I71" s="138"/>
      <c r="J71" s="139">
        <f>_xlfn.XLOOKUP(B71,'Master Sheet '!B83:B422,'Master Sheet '!BE83:BE422)</f>
        <v>0</v>
      </c>
      <c r="K71" s="139">
        <f>_xlfn.XLOOKUP(B71,'Master Sheet '!B83:B422,'Master Sheet '!BG83:BG422)</f>
        <v>0</v>
      </c>
      <c r="L71" s="319" t="str">
        <f>IF(VLOOKUP(A71,'Master Sheet '!$A$19:J421,9,0)=0, "", VLOOKUP(A71,'Master Sheet '!$A$19:J421,9,0))</f>
        <v>800kV HVDC</v>
      </c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40"/>
      <c r="AA71" s="225" t="str">
        <f>VLOOKUP(A71,'Master Sheet '!A83:G422,7,0)</f>
        <v/>
      </c>
    </row>
    <row r="72" spans="1:27" s="142" customFormat="1" ht="15" customHeight="1" x14ac:dyDescent="0.3">
      <c r="A72" s="135">
        <f t="shared" si="0"/>
        <v>65</v>
      </c>
      <c r="B72" s="233" t="str">
        <f>VLOOKUP(A72,'Master Sheet '!$A$19:G423,2,0)</f>
        <v>37/0</v>
      </c>
      <c r="C72" s="232" t="str">
        <f>INDEX('Master Sheet '!C84:C423,MATCH('Line Details'!B72, 'Master Sheet '!B84:B423,0))</f>
        <v>D(45-60)+00</v>
      </c>
      <c r="D72" s="136">
        <f>VLOOKUP(A71,'Master Sheet '!$A$19:G422,5,0)</f>
        <v>77.099999999999994</v>
      </c>
      <c r="E72" s="137"/>
      <c r="F72" s="219" t="s">
        <v>67</v>
      </c>
      <c r="G72" s="138" t="s">
        <v>67</v>
      </c>
      <c r="H72" s="138" t="s">
        <v>67</v>
      </c>
      <c r="I72" s="138"/>
      <c r="J72" s="139">
        <f>_xlfn.XLOOKUP(B72,'Master Sheet '!B84:B423,'Master Sheet '!BE84:BE423)</f>
        <v>0</v>
      </c>
      <c r="K72" s="139">
        <f>_xlfn.XLOOKUP(B72,'Master Sheet '!B84:B423,'Master Sheet '!BG84:BG423)</f>
        <v>0</v>
      </c>
      <c r="L72" s="319" t="str">
        <f>IF(VLOOKUP(A72,'Master Sheet '!$A$19:J422,9,0)=0, "", VLOOKUP(A72,'Master Sheet '!$A$19:J422,9,0))</f>
        <v/>
      </c>
      <c r="M72" s="139"/>
      <c r="N72" s="139"/>
      <c r="O72" s="139"/>
      <c r="P72" s="139"/>
      <c r="Q72" s="139"/>
      <c r="R72" s="139"/>
      <c r="S72" s="139"/>
      <c r="T72" s="139"/>
      <c r="U72" s="139"/>
      <c r="V72" s="139"/>
      <c r="W72" s="139"/>
      <c r="X72" s="139"/>
      <c r="Y72" s="139"/>
      <c r="Z72" s="140"/>
      <c r="AA72" s="225" t="str">
        <f>VLOOKUP(A72,'Master Sheet '!A84:G423,7,0)</f>
        <v/>
      </c>
    </row>
    <row r="73" spans="1:27" s="142" customFormat="1" ht="15" customHeight="1" x14ac:dyDescent="0.3">
      <c r="A73" s="135">
        <f t="shared" ref="A73:A136" si="1">A72+1</f>
        <v>66</v>
      </c>
      <c r="B73" s="233" t="str">
        <f>VLOOKUP(A73,'Master Sheet '!$A$19:G424,2,0)</f>
        <v>38/0</v>
      </c>
      <c r="C73" s="232" t="str">
        <f>INDEX('Master Sheet '!C85:C424,MATCH('Line Details'!B73, 'Master Sheet '!B85:B424,0))</f>
        <v>DD(30-52)+18</v>
      </c>
      <c r="D73" s="136">
        <f>VLOOKUP(A72,'Master Sheet '!$A$19:G423,5,0)</f>
        <v>177.1</v>
      </c>
      <c r="E73" s="137"/>
      <c r="F73" s="219" t="s">
        <v>149</v>
      </c>
      <c r="G73" s="138" t="s">
        <v>67</v>
      </c>
      <c r="H73" s="138" t="s">
        <v>67</v>
      </c>
      <c r="I73" s="138"/>
      <c r="J73" s="139">
        <f>_xlfn.XLOOKUP(B73,'Master Sheet '!B85:B424,'Master Sheet '!BE85:BE424)</f>
        <v>0</v>
      </c>
      <c r="K73" s="139">
        <f>_xlfn.XLOOKUP(B73,'Master Sheet '!B85:B424,'Master Sheet '!BG85:BG424)</f>
        <v>0</v>
      </c>
      <c r="L73" s="319" t="str">
        <f>IF(VLOOKUP(A73,'Master Sheet '!$A$19:J423,9,0)=0, "", VLOOKUP(A73,'Master Sheet '!$A$19:J423,9,0))</f>
        <v/>
      </c>
      <c r="M73" s="139"/>
      <c r="N73" s="139"/>
      <c r="O73" s="139"/>
      <c r="P73" s="139"/>
      <c r="Q73" s="139"/>
      <c r="R73" s="139"/>
      <c r="S73" s="139"/>
      <c r="T73" s="139"/>
      <c r="U73" s="139"/>
      <c r="V73" s="139"/>
      <c r="W73" s="139"/>
      <c r="X73" s="139"/>
      <c r="Y73" s="139"/>
      <c r="Z73" s="140"/>
      <c r="AA73" s="225" t="str">
        <f>VLOOKUP(A73,'Master Sheet '!A85:G424,7,0)</f>
        <v>SANDY PS</v>
      </c>
    </row>
    <row r="74" spans="1:27" s="142" customFormat="1" ht="15" customHeight="1" x14ac:dyDescent="0.3">
      <c r="A74" s="135">
        <f t="shared" si="1"/>
        <v>67</v>
      </c>
      <c r="B74" s="233" t="str">
        <f>VLOOKUP(A74,'Master Sheet '!$A$19:G425,2,0)</f>
        <v>39/0</v>
      </c>
      <c r="C74" s="232" t="str">
        <f>INDEX('Master Sheet '!C86:C425,MATCH('Line Details'!B74, 'Master Sheet '!B86:B425,0))</f>
        <v>DD(30-52)+18</v>
      </c>
      <c r="D74" s="136">
        <f>VLOOKUP(A73,'Master Sheet '!$A$19:G424,5,0)</f>
        <v>210.1</v>
      </c>
      <c r="E74" s="137"/>
      <c r="F74" s="219" t="s">
        <v>149</v>
      </c>
      <c r="G74" s="138" t="s">
        <v>67</v>
      </c>
      <c r="H74" s="138" t="s">
        <v>67</v>
      </c>
      <c r="I74" s="138"/>
      <c r="J74" s="139">
        <f>_xlfn.XLOOKUP(B74,'Master Sheet '!B86:B425,'Master Sheet '!BE86:BE425)</f>
        <v>0</v>
      </c>
      <c r="K74" s="139">
        <f>_xlfn.XLOOKUP(B74,'Master Sheet '!B86:B425,'Master Sheet '!BG86:BG425)</f>
        <v>0</v>
      </c>
      <c r="L74" s="319" t="str">
        <f>IF(VLOOKUP(A74,'Master Sheet '!$A$19:J424,9,0)=0, "", VLOOKUP(A74,'Master Sheet '!$A$19:J424,9,0))</f>
        <v>220KV</v>
      </c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40"/>
      <c r="AA74" s="225" t="str">
        <f>VLOOKUP(A74,'Master Sheet '!A86:G425,7,0)</f>
        <v>SANDY WET</v>
      </c>
    </row>
    <row r="75" spans="1:27" s="142" customFormat="1" ht="15" customHeight="1" x14ac:dyDescent="0.3">
      <c r="A75" s="135">
        <f t="shared" si="1"/>
        <v>68</v>
      </c>
      <c r="B75" s="233" t="str">
        <f>VLOOKUP(A75,'Master Sheet '!$A$19:G426,2,0)</f>
        <v>40/0</v>
      </c>
      <c r="C75" s="232" t="str">
        <f>INDEX('Master Sheet '!C87:C426,MATCH('Line Details'!B75, 'Master Sheet '!B87:B426,0))</f>
        <v>D(30-45)+03</v>
      </c>
      <c r="D75" s="136">
        <f>VLOOKUP(A74,'Master Sheet '!$A$19:G425,5,0)</f>
        <v>162.69999999999999</v>
      </c>
      <c r="E75" s="137"/>
      <c r="F75" s="219" t="s">
        <v>597</v>
      </c>
      <c r="G75" s="138" t="s">
        <v>674</v>
      </c>
      <c r="H75" s="138" t="s">
        <v>675</v>
      </c>
      <c r="I75" s="138"/>
      <c r="J75" s="139">
        <f>_xlfn.XLOOKUP(B75,'Master Sheet '!B87:B426,'Master Sheet '!BE87:BE426)</f>
        <v>0</v>
      </c>
      <c r="K75" s="139">
        <f>_xlfn.XLOOKUP(B75,'Master Sheet '!B87:B426,'Master Sheet '!BG87:BG426)</f>
        <v>0</v>
      </c>
      <c r="L75" s="319" t="str">
        <f>IF(VLOOKUP(A75,'Master Sheet '!$A$19:J425,9,0)=0, "", VLOOKUP(A75,'Master Sheet '!$A$19:J425,9,0))</f>
        <v/>
      </c>
      <c r="M75" s="139"/>
      <c r="N75" s="139"/>
      <c r="O75" s="139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40"/>
      <c r="AA75" s="225" t="str">
        <f>VLOOKUP(A75,'Master Sheet '!A87:G426,7,0)</f>
        <v>SANDY WET</v>
      </c>
    </row>
    <row r="76" spans="1:27" s="142" customFormat="1" ht="15" customHeight="1" x14ac:dyDescent="0.3">
      <c r="A76" s="135">
        <f t="shared" si="1"/>
        <v>69</v>
      </c>
      <c r="B76" s="233" t="str">
        <f>VLOOKUP(A76,'Master Sheet '!$A$19:G427,2,0)</f>
        <v>40/1</v>
      </c>
      <c r="C76" s="232" t="str">
        <f>INDEX('Master Sheet '!C88:C427,MATCH('Line Details'!B76, 'Master Sheet '!B88:B427,0))</f>
        <v>A(00-02)+06</v>
      </c>
      <c r="D76" s="136">
        <f>VLOOKUP(A75,'Master Sheet '!$A$19:G426,5,0)</f>
        <v>354.8</v>
      </c>
      <c r="E76" s="137"/>
      <c r="F76" s="219" t="s">
        <v>597</v>
      </c>
      <c r="G76" s="138" t="s">
        <v>674</v>
      </c>
      <c r="H76" s="138" t="s">
        <v>675</v>
      </c>
      <c r="I76" s="138"/>
      <c r="J76" s="139">
        <f>_xlfn.XLOOKUP(B76,'Master Sheet '!B88:B427,'Master Sheet '!BE88:BE427)</f>
        <v>0</v>
      </c>
      <c r="K76" s="139">
        <f>_xlfn.XLOOKUP(B76,'Master Sheet '!B88:B427,'Master Sheet '!BG88:BG427)</f>
        <v>0</v>
      </c>
      <c r="L76" s="319" t="str">
        <f>IF(VLOOKUP(A76,'Master Sheet '!$A$19:J426,9,0)=0, "", VLOOKUP(A76,'Master Sheet '!$A$19:J426,9,0))</f>
        <v/>
      </c>
      <c r="M76" s="139"/>
      <c r="N76" s="139"/>
      <c r="O76" s="139"/>
      <c r="P76" s="139"/>
      <c r="Q76" s="139"/>
      <c r="R76" s="139"/>
      <c r="S76" s="139"/>
      <c r="T76" s="139"/>
      <c r="U76" s="139"/>
      <c r="V76" s="139"/>
      <c r="W76" s="139"/>
      <c r="X76" s="139"/>
      <c r="Y76" s="139"/>
      <c r="Z76" s="140"/>
      <c r="AA76" s="225" t="str">
        <f>VLOOKUP(A76,'Master Sheet '!A88:G427,7,0)</f>
        <v>SANDY WET</v>
      </c>
    </row>
    <row r="77" spans="1:27" s="142" customFormat="1" ht="15" customHeight="1" x14ac:dyDescent="0.3">
      <c r="A77" s="135">
        <f t="shared" si="1"/>
        <v>70</v>
      </c>
      <c r="B77" s="233" t="str">
        <f>VLOOKUP(A77,'Master Sheet '!$A$19:G428,2,0)</f>
        <v>41/0</v>
      </c>
      <c r="C77" s="232" t="str">
        <f>INDEX('Master Sheet '!C89:C428,MATCH('Line Details'!B77, 'Master Sheet '!B89:B428,0))</f>
        <v>C(15-22)+00</v>
      </c>
      <c r="D77" s="136">
        <f>VLOOKUP(A76,'Master Sheet '!$A$19:G427,5,0)</f>
        <v>388.2</v>
      </c>
      <c r="E77" s="137"/>
      <c r="F77" s="263" t="s">
        <v>597</v>
      </c>
      <c r="G77" s="138" t="s">
        <v>674</v>
      </c>
      <c r="H77" s="138" t="s">
        <v>675</v>
      </c>
      <c r="I77" s="138"/>
      <c r="J77" s="139">
        <f>_xlfn.XLOOKUP(B77,'Master Sheet '!B89:B428,'Master Sheet '!BE89:BE428)</f>
        <v>0</v>
      </c>
      <c r="K77" s="139">
        <f>_xlfn.XLOOKUP(B77,'Master Sheet '!B89:B428,'Master Sheet '!BG89:BG428)</f>
        <v>0</v>
      </c>
      <c r="L77" s="319" t="str">
        <f>IF(VLOOKUP(A77,'Master Sheet '!$A$19:J427,9,0)=0, "", VLOOKUP(A77,'Master Sheet '!$A$19:J427,9,0))</f>
        <v/>
      </c>
      <c r="M77" s="139"/>
      <c r="N77" s="139"/>
      <c r="O77" s="139">
        <v>1</v>
      </c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40"/>
      <c r="AA77" s="225" t="str">
        <f>VLOOKUP(A77,'Master Sheet '!A89:G428,7,0)</f>
        <v>SANDY WET</v>
      </c>
    </row>
    <row r="78" spans="1:27" s="142" customFormat="1" ht="15" customHeight="1" x14ac:dyDescent="0.3">
      <c r="A78" s="135">
        <f t="shared" si="1"/>
        <v>71</v>
      </c>
      <c r="B78" s="233" t="str">
        <f>VLOOKUP(A78,'Master Sheet '!$A$19:G429,2,0)</f>
        <v>41/1</v>
      </c>
      <c r="C78" s="232" t="str">
        <f>INDEX('Master Sheet '!C90:C429,MATCH('Line Details'!B78, 'Master Sheet '!B90:B429,0))</f>
        <v>A(00-02)+03</v>
      </c>
      <c r="D78" s="136">
        <f>VLOOKUP(A77,'Master Sheet '!$A$19:G428,5,0)</f>
        <v>212.3</v>
      </c>
      <c r="E78" s="137"/>
      <c r="F78" s="219" t="s">
        <v>67</v>
      </c>
      <c r="G78" s="138" t="s">
        <v>67</v>
      </c>
      <c r="H78" s="138" t="s">
        <v>67</v>
      </c>
      <c r="I78" s="138"/>
      <c r="J78" s="139">
        <f>_xlfn.XLOOKUP(B78,'Master Sheet '!B90:B429,'Master Sheet '!BE90:BE429)</f>
        <v>0</v>
      </c>
      <c r="K78" s="139">
        <f>_xlfn.XLOOKUP(B78,'Master Sheet '!B90:B429,'Master Sheet '!BG90:BG429)</f>
        <v>0</v>
      </c>
      <c r="L78" s="319" t="str">
        <f>IF(VLOOKUP(A78,'Master Sheet '!$A$19:J428,9,0)=0, "", VLOOKUP(A78,'Master Sheet '!$A$19:J428,9,0))</f>
        <v/>
      </c>
      <c r="M78" s="139"/>
      <c r="N78" s="139"/>
      <c r="O78" s="139">
        <v>1</v>
      </c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40"/>
      <c r="AA78" s="225" t="str">
        <f>VLOOKUP(A78,'Master Sheet '!A90:G429,7,0)</f>
        <v/>
      </c>
    </row>
    <row r="79" spans="1:27" s="142" customFormat="1" ht="15" customHeight="1" x14ac:dyDescent="0.3">
      <c r="A79" s="135">
        <f t="shared" si="1"/>
        <v>72</v>
      </c>
      <c r="B79" s="233" t="str">
        <f>VLOOKUP(A79,'Master Sheet '!$A$19:G430,2,0)</f>
        <v>41/2</v>
      </c>
      <c r="C79" s="232" t="str">
        <f>INDEX('Master Sheet '!C91:C430,MATCH('Line Details'!B79, 'Master Sheet '!B91:B430,0))</f>
        <v>A(00-02)+09</v>
      </c>
      <c r="D79" s="136">
        <f>VLOOKUP(A78,'Master Sheet '!$A$19:G429,5,0)</f>
        <v>297.8</v>
      </c>
      <c r="E79" s="137"/>
      <c r="F79" s="219" t="s">
        <v>597</v>
      </c>
      <c r="G79" s="138" t="s">
        <v>674</v>
      </c>
      <c r="H79" s="138" t="s">
        <v>67</v>
      </c>
      <c r="I79" s="138"/>
      <c r="J79" s="139">
        <f>_xlfn.XLOOKUP(B79,'Master Sheet '!B91:B430,'Master Sheet '!BE91:BE430)</f>
        <v>0</v>
      </c>
      <c r="K79" s="139">
        <f>_xlfn.XLOOKUP(B79,'Master Sheet '!B91:B430,'Master Sheet '!BG91:BG430)</f>
        <v>0</v>
      </c>
      <c r="L79" s="319" t="str">
        <f>IF(VLOOKUP(A79,'Master Sheet '!$A$19:J429,9,0)=0, "", VLOOKUP(A79,'Master Sheet '!$A$19:J429,9,0))</f>
        <v/>
      </c>
      <c r="M79" s="139"/>
      <c r="N79" s="139"/>
      <c r="O79" s="139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40"/>
      <c r="AA79" s="225" t="str">
        <f>VLOOKUP(A79,'Master Sheet '!A91:G430,7,0)</f>
        <v>SANDY WET</v>
      </c>
    </row>
    <row r="80" spans="1:27" s="142" customFormat="1" ht="15" customHeight="1" x14ac:dyDescent="0.3">
      <c r="A80" s="135">
        <f t="shared" si="1"/>
        <v>73</v>
      </c>
      <c r="B80" s="233" t="str">
        <f>VLOOKUP(A80,'Master Sheet '!$A$19:G431,2,0)</f>
        <v>42/0</v>
      </c>
      <c r="C80" s="232" t="str">
        <f>INDEX('Master Sheet '!C92:C431,MATCH('Line Details'!B80, 'Master Sheet '!B92:B431,0))</f>
        <v>DD(30-52)+18</v>
      </c>
      <c r="D80" s="136">
        <f>VLOOKUP(A79,'Master Sheet '!$A$19:G430,5,0)</f>
        <v>408</v>
      </c>
      <c r="E80" s="137"/>
      <c r="F80" s="219" t="s">
        <v>67</v>
      </c>
      <c r="G80" s="138" t="s">
        <v>67</v>
      </c>
      <c r="H80" s="138" t="s">
        <v>67</v>
      </c>
      <c r="I80" s="138"/>
      <c r="J80" s="139">
        <f>_xlfn.XLOOKUP(B80,'Master Sheet '!B92:B431,'Master Sheet '!BE92:BE431)</f>
        <v>0</v>
      </c>
      <c r="K80" s="139">
        <f>_xlfn.XLOOKUP(B80,'Master Sheet '!B92:B431,'Master Sheet '!BG92:BG431)</f>
        <v>0</v>
      </c>
      <c r="L80" s="319" t="str">
        <f>IF(VLOOKUP(A80,'Master Sheet '!$A$19:J430,9,0)=0, "", VLOOKUP(A80,'Master Sheet '!$A$19:J430,9,0))</f>
        <v/>
      </c>
      <c r="M80" s="139"/>
      <c r="N80" s="139"/>
      <c r="O80" s="139"/>
      <c r="P80" s="139"/>
      <c r="Q80" s="139"/>
      <c r="R80" s="139"/>
      <c r="S80" s="139"/>
      <c r="T80" s="139"/>
      <c r="U80" s="139"/>
      <c r="V80" s="139"/>
      <c r="W80" s="139"/>
      <c r="X80" s="139"/>
      <c r="Y80" s="139"/>
      <c r="Z80" s="140"/>
      <c r="AA80" s="225" t="str">
        <f>VLOOKUP(A80,'Master Sheet '!A92:G431,7,0)</f>
        <v/>
      </c>
    </row>
    <row r="81" spans="1:27" s="142" customFormat="1" ht="15" customHeight="1" x14ac:dyDescent="0.3">
      <c r="A81" s="135">
        <f t="shared" si="1"/>
        <v>74</v>
      </c>
      <c r="B81" s="233" t="str">
        <f>VLOOKUP(A81,'Master Sheet '!$A$19:G432,2,0)</f>
        <v>42/1</v>
      </c>
      <c r="C81" s="232" t="str">
        <f>INDEX('Master Sheet '!C93:C432,MATCH('Line Details'!B81, 'Master Sheet '!B93:B432,0))</f>
        <v>A(00-02)+09</v>
      </c>
      <c r="D81" s="136">
        <f>VLOOKUP(A80,'Master Sheet '!$A$19:G431,5,0)</f>
        <v>314.3</v>
      </c>
      <c r="E81" s="137"/>
      <c r="F81" s="219" t="s">
        <v>597</v>
      </c>
      <c r="G81" s="138" t="s">
        <v>674</v>
      </c>
      <c r="H81" s="138" t="s">
        <v>67</v>
      </c>
      <c r="I81" s="138"/>
      <c r="J81" s="139">
        <f>_xlfn.XLOOKUP(B81,'Master Sheet '!B93:B432,'Master Sheet '!BE93:BE432)</f>
        <v>0</v>
      </c>
      <c r="K81" s="139">
        <f>_xlfn.XLOOKUP(B81,'Master Sheet '!B93:B432,'Master Sheet '!BG93:BG432)</f>
        <v>0</v>
      </c>
      <c r="L81" s="319" t="str">
        <f>IF(VLOOKUP(A81,'Master Sheet '!$A$19:J431,9,0)=0, "", VLOOKUP(A81,'Master Sheet '!$A$19:J431,9,0))</f>
        <v/>
      </c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40"/>
      <c r="AA81" s="225" t="str">
        <f>VLOOKUP(A81,'Master Sheet '!A93:G432,7,0)</f>
        <v>SANDY WET</v>
      </c>
    </row>
    <row r="82" spans="1:27" s="142" customFormat="1" ht="15" customHeight="1" x14ac:dyDescent="0.3">
      <c r="A82" s="135">
        <f t="shared" si="1"/>
        <v>75</v>
      </c>
      <c r="B82" s="233" t="str">
        <f>VLOOKUP(A82,'Master Sheet '!$A$19:G433,2,0)</f>
        <v>43/0</v>
      </c>
      <c r="C82" s="232" t="str">
        <f>INDEX('Master Sheet '!C94:C433,MATCH('Line Details'!B82, 'Master Sheet '!B94:B433,0))</f>
        <v>D(30-45)+03</v>
      </c>
      <c r="D82" s="136">
        <f>VLOOKUP(A81,'Master Sheet '!$A$19:G432,5,0)</f>
        <v>419.4</v>
      </c>
      <c r="E82" s="137"/>
      <c r="F82" s="219" t="s">
        <v>597</v>
      </c>
      <c r="G82" s="138" t="s">
        <v>674</v>
      </c>
      <c r="H82" s="138" t="s">
        <v>67</v>
      </c>
      <c r="I82" s="138"/>
      <c r="J82" s="139">
        <f>_xlfn.XLOOKUP(B82,'Master Sheet '!B94:B433,'Master Sheet '!BE94:BE433)</f>
        <v>0</v>
      </c>
      <c r="K82" s="139">
        <f>_xlfn.XLOOKUP(B82,'Master Sheet '!B94:B433,'Master Sheet '!BG94:BG433)</f>
        <v>0</v>
      </c>
      <c r="L82" s="319" t="str">
        <f>IF(VLOOKUP(A82,'Master Sheet '!$A$19:J432,9,0)=0, "", VLOOKUP(A82,'Master Sheet '!$A$19:J432,9,0))</f>
        <v/>
      </c>
      <c r="M82" s="139"/>
      <c r="N82" s="139"/>
      <c r="O82" s="139"/>
      <c r="P82" s="139"/>
      <c r="Q82" s="139"/>
      <c r="R82" s="139"/>
      <c r="S82" s="139"/>
      <c r="T82" s="139"/>
      <c r="U82" s="139"/>
      <c r="V82" s="139"/>
      <c r="W82" s="139"/>
      <c r="X82" s="139"/>
      <c r="Y82" s="139"/>
      <c r="Z82" s="140"/>
      <c r="AA82" s="225" t="str">
        <f>VLOOKUP(A82,'Master Sheet '!A94:G433,7,0)</f>
        <v>SANDY WET</v>
      </c>
    </row>
    <row r="83" spans="1:27" s="142" customFormat="1" ht="15" customHeight="1" x14ac:dyDescent="0.3">
      <c r="A83" s="135">
        <f t="shared" si="1"/>
        <v>76</v>
      </c>
      <c r="B83" s="233" t="str">
        <f>VLOOKUP(A83,'Master Sheet '!$A$19:G434,2,0)</f>
        <v>44/0</v>
      </c>
      <c r="C83" s="232" t="str">
        <f>INDEX('Master Sheet '!C95:C434,MATCH('Line Details'!B83, 'Master Sheet '!B95:B434,0))</f>
        <v>D(45-60)+00</v>
      </c>
      <c r="D83" s="136">
        <f>VLOOKUP(A82,'Master Sheet '!$A$19:G433,5,0)</f>
        <v>131.69999999999999</v>
      </c>
      <c r="E83" s="137"/>
      <c r="F83" s="263" t="s">
        <v>597</v>
      </c>
      <c r="G83" s="138" t="s">
        <v>674</v>
      </c>
      <c r="H83" s="138" t="s">
        <v>67</v>
      </c>
      <c r="I83" s="138"/>
      <c r="J83" s="139">
        <f>_xlfn.XLOOKUP(B83,'Master Sheet '!B95:B434,'Master Sheet '!BE95:BE434)</f>
        <v>0</v>
      </c>
      <c r="K83" s="139">
        <f>_xlfn.XLOOKUP(B83,'Master Sheet '!B95:B434,'Master Sheet '!BG95:BG434)</f>
        <v>0</v>
      </c>
      <c r="L83" s="319" t="str">
        <f>IF(VLOOKUP(A83,'Master Sheet '!$A$19:J433,9,0)=0, "", VLOOKUP(A83,'Master Sheet '!$A$19:J433,9,0))</f>
        <v/>
      </c>
      <c r="M83" s="139"/>
      <c r="N83" s="139"/>
      <c r="O83" s="139"/>
      <c r="P83" s="139"/>
      <c r="Q83" s="139"/>
      <c r="R83" s="139"/>
      <c r="S83" s="139"/>
      <c r="T83" s="139"/>
      <c r="U83" s="139"/>
      <c r="V83" s="139"/>
      <c r="W83" s="139"/>
      <c r="X83" s="139"/>
      <c r="Y83" s="139"/>
      <c r="Z83" s="140"/>
      <c r="AA83" s="225" t="str">
        <f>VLOOKUP(A83,'Master Sheet '!A95:G434,7,0)</f>
        <v>SANDY WET</v>
      </c>
    </row>
    <row r="84" spans="1:27" s="142" customFormat="1" ht="15" customHeight="1" x14ac:dyDescent="0.3">
      <c r="A84" s="135">
        <f t="shared" si="1"/>
        <v>77</v>
      </c>
      <c r="B84" s="233" t="str">
        <f>VLOOKUP(A84,'Master Sheet '!$A$19:G435,2,0)</f>
        <v>45/0</v>
      </c>
      <c r="C84" s="232" t="str">
        <f>INDEX('Master Sheet '!C96:C435,MATCH('Line Details'!B84, 'Master Sheet '!B96:B435,0))</f>
        <v>D(30-45)+00</v>
      </c>
      <c r="D84" s="136">
        <f>VLOOKUP(A83,'Master Sheet '!$A$19:G434,5,0)</f>
        <v>162.6</v>
      </c>
      <c r="E84" s="137"/>
      <c r="F84" s="263" t="s">
        <v>67</v>
      </c>
      <c r="G84" s="138" t="s">
        <v>67</v>
      </c>
      <c r="H84" s="138" t="s">
        <v>67</v>
      </c>
      <c r="I84" s="138"/>
      <c r="J84" s="139">
        <f>_xlfn.XLOOKUP(B84,'Master Sheet '!B96:B435,'Master Sheet '!BE96:BE435)</f>
        <v>0</v>
      </c>
      <c r="K84" s="139">
        <f>_xlfn.XLOOKUP(B84,'Master Sheet '!B96:B435,'Master Sheet '!BG96:BG435)</f>
        <v>0</v>
      </c>
      <c r="L84" s="319" t="str">
        <f>IF(VLOOKUP(A84,'Master Sheet '!$A$19:J434,9,0)=0, "", VLOOKUP(A84,'Master Sheet '!$A$19:J434,9,0))</f>
        <v/>
      </c>
      <c r="M84" s="139"/>
      <c r="N84" s="139"/>
      <c r="O84" s="139"/>
      <c r="P84" s="139"/>
      <c r="Q84" s="139"/>
      <c r="R84" s="139"/>
      <c r="S84" s="139"/>
      <c r="T84" s="139"/>
      <c r="U84" s="139"/>
      <c r="V84" s="139"/>
      <c r="W84" s="139"/>
      <c r="X84" s="139"/>
      <c r="Y84" s="139"/>
      <c r="Z84" s="140"/>
      <c r="AA84" s="225" t="str">
        <f>VLOOKUP(A84,'Master Sheet '!A96:G435,7,0)</f>
        <v/>
      </c>
    </row>
    <row r="85" spans="1:27" s="142" customFormat="1" ht="15" customHeight="1" x14ac:dyDescent="0.3">
      <c r="A85" s="135">
        <f t="shared" si="1"/>
        <v>78</v>
      </c>
      <c r="B85" s="233" t="str">
        <f>VLOOKUP(A85,'Master Sheet '!$A$19:G436,2,0)</f>
        <v>46/0</v>
      </c>
      <c r="C85" s="232" t="str">
        <f>INDEX('Master Sheet '!C97:C436,MATCH('Line Details'!B85, 'Master Sheet '!B97:B436,0))</f>
        <v>D(30-45)+03</v>
      </c>
      <c r="D85" s="136">
        <f>VLOOKUP(A84,'Master Sheet '!$A$19:G435,5,0)</f>
        <v>178</v>
      </c>
      <c r="E85" s="137"/>
      <c r="F85" s="263" t="s">
        <v>67</v>
      </c>
      <c r="G85" s="138" t="s">
        <v>67</v>
      </c>
      <c r="H85" s="138" t="s">
        <v>67</v>
      </c>
      <c r="I85" s="138"/>
      <c r="J85" s="139">
        <f>_xlfn.XLOOKUP(B85,'Master Sheet '!B97:B436,'Master Sheet '!BE97:BE436)</f>
        <v>0</v>
      </c>
      <c r="K85" s="139">
        <f>_xlfn.XLOOKUP(B85,'Master Sheet '!B97:B436,'Master Sheet '!BG97:BG436)</f>
        <v>0</v>
      </c>
      <c r="L85" s="319" t="str">
        <f>IF(VLOOKUP(A85,'Master Sheet '!$A$19:J435,9,0)=0, "", VLOOKUP(A85,'Master Sheet '!$A$19:J435,9,0))</f>
        <v/>
      </c>
      <c r="M85" s="139"/>
      <c r="N85" s="139"/>
      <c r="O85" s="139"/>
      <c r="P85" s="139"/>
      <c r="Q85" s="139"/>
      <c r="R85" s="139"/>
      <c r="S85" s="139"/>
      <c r="T85" s="139"/>
      <c r="U85" s="139"/>
      <c r="V85" s="139"/>
      <c r="W85" s="139"/>
      <c r="X85" s="139"/>
      <c r="Y85" s="139"/>
      <c r="Z85" s="140"/>
      <c r="AA85" s="225" t="str">
        <f>VLOOKUP(A85,'Master Sheet '!A97:G436,7,0)</f>
        <v/>
      </c>
    </row>
    <row r="86" spans="1:27" s="142" customFormat="1" ht="15" customHeight="1" x14ac:dyDescent="0.3">
      <c r="A86" s="135">
        <f t="shared" si="1"/>
        <v>79</v>
      </c>
      <c r="B86" s="233" t="str">
        <f>VLOOKUP(A86,'Master Sheet '!$A$19:G437,2,0)</f>
        <v>46/1</v>
      </c>
      <c r="C86" s="232" t="str">
        <f>INDEX('Master Sheet '!C98:C437,MATCH('Line Details'!B86, 'Master Sheet '!B98:B437,0))</f>
        <v>A(00-02)+00</v>
      </c>
      <c r="D86" s="136">
        <f>VLOOKUP(A85,'Master Sheet '!$A$19:G436,5,0)</f>
        <v>379.4</v>
      </c>
      <c r="E86" s="137"/>
      <c r="F86" s="263" t="s">
        <v>67</v>
      </c>
      <c r="G86" s="138" t="s">
        <v>67</v>
      </c>
      <c r="H86" s="138" t="s">
        <v>67</v>
      </c>
      <c r="I86" s="138"/>
      <c r="J86" s="139">
        <f>_xlfn.XLOOKUP(B86,'Master Sheet '!B98:B437,'Master Sheet '!BE98:BE437)</f>
        <v>0</v>
      </c>
      <c r="K86" s="139">
        <f>_xlfn.XLOOKUP(B86,'Master Sheet '!B98:B437,'Master Sheet '!BG98:BG437)</f>
        <v>0</v>
      </c>
      <c r="L86" s="319" t="str">
        <f>IF(VLOOKUP(A86,'Master Sheet '!$A$19:J436,9,0)=0, "", VLOOKUP(A86,'Master Sheet '!$A$19:J436,9,0))</f>
        <v/>
      </c>
      <c r="M86" s="139"/>
      <c r="N86" s="139"/>
      <c r="O86" s="139"/>
      <c r="P86" s="139"/>
      <c r="Q86" s="139"/>
      <c r="R86" s="139"/>
      <c r="S86" s="139"/>
      <c r="T86" s="139"/>
      <c r="U86" s="139"/>
      <c r="V86" s="139"/>
      <c r="W86" s="139"/>
      <c r="X86" s="139"/>
      <c r="Y86" s="139"/>
      <c r="Z86" s="140"/>
      <c r="AA86" s="225" t="str">
        <f>VLOOKUP(A86,'Master Sheet '!A98:G437,7,0)</f>
        <v/>
      </c>
    </row>
    <row r="87" spans="1:27" s="142" customFormat="1" ht="15" customHeight="1" x14ac:dyDescent="0.3">
      <c r="A87" s="135">
        <f t="shared" si="1"/>
        <v>80</v>
      </c>
      <c r="B87" s="233" t="str">
        <f>VLOOKUP(A87,'Master Sheet '!$A$19:G438,2,0)</f>
        <v>47/0</v>
      </c>
      <c r="C87" s="232" t="str">
        <f>INDEX('Master Sheet '!C99:C438,MATCH('Line Details'!B87, 'Master Sheet '!B99:B438,0))</f>
        <v>D(45-60)+00</v>
      </c>
      <c r="D87" s="136">
        <f>VLOOKUP(A86,'Master Sheet '!$A$19:G437,5,0)</f>
        <v>265.39999999999998</v>
      </c>
      <c r="E87" s="137"/>
      <c r="F87" s="263" t="s">
        <v>597</v>
      </c>
      <c r="G87" s="138" t="s">
        <v>674</v>
      </c>
      <c r="H87" s="138" t="s">
        <v>67</v>
      </c>
      <c r="I87" s="138"/>
      <c r="J87" s="139">
        <f>_xlfn.XLOOKUP(B87,'Master Sheet '!B99:B438,'Master Sheet '!BE99:BE438)</f>
        <v>0</v>
      </c>
      <c r="K87" s="139">
        <f>_xlfn.XLOOKUP(B87,'Master Sheet '!B99:B438,'Master Sheet '!BG99:BG438)</f>
        <v>0</v>
      </c>
      <c r="L87" s="319" t="str">
        <f>IF(VLOOKUP(A87,'Master Sheet '!$A$19:J437,9,0)=0, "", VLOOKUP(A87,'Master Sheet '!$A$19:J437,9,0))</f>
        <v/>
      </c>
      <c r="M87" s="139"/>
      <c r="N87" s="139"/>
      <c r="O87" s="139"/>
      <c r="P87" s="139"/>
      <c r="Q87" s="139"/>
      <c r="R87" s="139"/>
      <c r="S87" s="139"/>
      <c r="T87" s="139"/>
      <c r="U87" s="139"/>
      <c r="V87" s="139"/>
      <c r="W87" s="139"/>
      <c r="X87" s="139"/>
      <c r="Y87" s="139"/>
      <c r="Z87" s="140"/>
      <c r="AA87" s="225" t="str">
        <f>VLOOKUP(A87,'Master Sheet '!A99:G438,7,0)</f>
        <v>SANDY PS</v>
      </c>
    </row>
    <row r="88" spans="1:27" s="142" customFormat="1" ht="15" customHeight="1" x14ac:dyDescent="0.3">
      <c r="A88" s="135">
        <f t="shared" si="1"/>
        <v>81</v>
      </c>
      <c r="B88" s="233" t="str">
        <f>VLOOKUP(A88,'Master Sheet '!$A$19:G439,2,0)</f>
        <v>47/1</v>
      </c>
      <c r="C88" s="232" t="str">
        <f>INDEX('Master Sheet '!C100:C439,MATCH('Line Details'!B88, 'Master Sheet '!B100:B439,0))</f>
        <v>A(00-02)+09</v>
      </c>
      <c r="D88" s="136">
        <f>VLOOKUP(A87,'Master Sheet '!$A$19:G438,5,0)</f>
        <v>305.5</v>
      </c>
      <c r="E88" s="137"/>
      <c r="F88" s="219" t="s">
        <v>597</v>
      </c>
      <c r="G88" s="138" t="s">
        <v>674</v>
      </c>
      <c r="H88" s="138" t="s">
        <v>67</v>
      </c>
      <c r="I88" s="138"/>
      <c r="J88" s="139">
        <f>_xlfn.XLOOKUP(B88,'Master Sheet '!B100:B439,'Master Sheet '!BE100:BE439)</f>
        <v>0</v>
      </c>
      <c r="K88" s="139">
        <f>_xlfn.XLOOKUP(B88,'Master Sheet '!B100:B439,'Master Sheet '!BG100:BG439)</f>
        <v>0</v>
      </c>
      <c r="L88" s="319" t="str">
        <f>IF(VLOOKUP(A88,'Master Sheet '!$A$19:J438,9,0)=0, "", VLOOKUP(A88,'Master Sheet '!$A$19:J438,9,0))</f>
        <v/>
      </c>
      <c r="M88" s="139"/>
      <c r="N88" s="139"/>
      <c r="O88" s="139"/>
      <c r="P88" s="139"/>
      <c r="Q88" s="139"/>
      <c r="R88" s="139"/>
      <c r="S88" s="139"/>
      <c r="T88" s="139"/>
      <c r="U88" s="139"/>
      <c r="V88" s="139"/>
      <c r="W88" s="139"/>
      <c r="X88" s="139"/>
      <c r="Y88" s="139"/>
      <c r="Z88" s="140"/>
      <c r="AA88" s="225" t="str">
        <f>VLOOKUP(A88,'Master Sheet '!A100:G439,7,0)</f>
        <v>SANDY WET</v>
      </c>
    </row>
    <row r="89" spans="1:27" s="142" customFormat="1" ht="15" customHeight="1" x14ac:dyDescent="0.3">
      <c r="A89" s="135">
        <f t="shared" si="1"/>
        <v>82</v>
      </c>
      <c r="B89" s="233" t="str">
        <f>VLOOKUP(A89,'Master Sheet '!$A$19:G440,2,0)</f>
        <v>48/0</v>
      </c>
      <c r="C89" s="232" t="str">
        <f>INDEX('Master Sheet '!C101:C440,MATCH('Line Details'!B89, 'Master Sheet '!B101:B440,0))</f>
        <v>D(30-45)+09</v>
      </c>
      <c r="D89" s="136">
        <f>VLOOKUP(A88,'Master Sheet '!$A$19:G439,5,0)</f>
        <v>475.5</v>
      </c>
      <c r="E89" s="137"/>
      <c r="F89" s="219" t="s">
        <v>597</v>
      </c>
      <c r="G89" s="138" t="s">
        <v>674</v>
      </c>
      <c r="H89" s="138" t="s">
        <v>67</v>
      </c>
      <c r="I89" s="138"/>
      <c r="J89" s="139">
        <f>_xlfn.XLOOKUP(B89,'Master Sheet '!B101:B440,'Master Sheet '!BE101:BE440)</f>
        <v>0</v>
      </c>
      <c r="K89" s="139">
        <f>_xlfn.XLOOKUP(B89,'Master Sheet '!B101:B440,'Master Sheet '!BG101:BG440)</f>
        <v>0</v>
      </c>
      <c r="L89" s="319" t="str">
        <f>IF(VLOOKUP(A89,'Master Sheet '!$A$19:J439,9,0)=0, "", VLOOKUP(A89,'Master Sheet '!$A$19:J439,9,0))</f>
        <v/>
      </c>
      <c r="M89" s="139"/>
      <c r="N89" s="139"/>
      <c r="O89" s="139"/>
      <c r="P89" s="139"/>
      <c r="Q89" s="139"/>
      <c r="R89" s="139"/>
      <c r="S89" s="139"/>
      <c r="T89" s="139"/>
      <c r="U89" s="139"/>
      <c r="V89" s="139"/>
      <c r="W89" s="139"/>
      <c r="X89" s="139"/>
      <c r="Y89" s="139"/>
      <c r="Z89" s="140"/>
      <c r="AA89" s="225" t="str">
        <f>VLOOKUP(A89,'Master Sheet '!A101:G440,7,0)</f>
        <v>SANDY WET</v>
      </c>
    </row>
    <row r="90" spans="1:27" s="142" customFormat="1" ht="15" customHeight="1" x14ac:dyDescent="0.3">
      <c r="A90" s="135">
        <f t="shared" si="1"/>
        <v>83</v>
      </c>
      <c r="B90" s="233" t="str">
        <f>VLOOKUP(A90,'Master Sheet '!$A$19:G441,2,0)</f>
        <v>49/0</v>
      </c>
      <c r="C90" s="232" t="str">
        <f>INDEX('Master Sheet '!C102:C441,MATCH('Line Details'!B90, 'Master Sheet '!B102:B441,0))</f>
        <v>B(00-07)+09</v>
      </c>
      <c r="D90" s="136">
        <f>VLOOKUP(A89,'Master Sheet '!$A$19:G440,5,0)</f>
        <v>203.8</v>
      </c>
      <c r="E90" s="137"/>
      <c r="F90" s="219" t="s">
        <v>597</v>
      </c>
      <c r="G90" s="138" t="s">
        <v>674</v>
      </c>
      <c r="H90" s="138" t="s">
        <v>67</v>
      </c>
      <c r="I90" s="138"/>
      <c r="J90" s="139">
        <f>_xlfn.XLOOKUP(B90,'Master Sheet '!B102:B441,'Master Sheet '!BE102:BE441)</f>
        <v>0</v>
      </c>
      <c r="K90" s="139">
        <f>_xlfn.XLOOKUP(B90,'Master Sheet '!B102:B441,'Master Sheet '!BG102:BG441)</f>
        <v>0</v>
      </c>
      <c r="L90" s="319" t="str">
        <f>IF(VLOOKUP(A90,'Master Sheet '!$A$19:J440,9,0)=0, "", VLOOKUP(A90,'Master Sheet '!$A$19:J440,9,0))</f>
        <v/>
      </c>
      <c r="M90" s="139"/>
      <c r="N90" s="139"/>
      <c r="O90" s="139"/>
      <c r="P90" s="139"/>
      <c r="Q90" s="139"/>
      <c r="R90" s="139"/>
      <c r="S90" s="139"/>
      <c r="T90" s="139"/>
      <c r="U90" s="139"/>
      <c r="V90" s="139"/>
      <c r="W90" s="139"/>
      <c r="X90" s="139"/>
      <c r="Y90" s="139"/>
      <c r="Z90" s="140"/>
      <c r="AA90" s="225" t="str">
        <f>VLOOKUP(A90,'Master Sheet '!A102:G441,7,0)</f>
        <v>SANDY WET</v>
      </c>
    </row>
    <row r="91" spans="1:27" s="142" customFormat="1" ht="15" customHeight="1" x14ac:dyDescent="0.3">
      <c r="A91" s="135">
        <f t="shared" si="1"/>
        <v>84</v>
      </c>
      <c r="B91" s="233" t="str">
        <f>VLOOKUP(A91,'Master Sheet '!$A$19:G442,2,0)</f>
        <v>50/0</v>
      </c>
      <c r="C91" s="232" t="str">
        <f>INDEX('Master Sheet '!C103:C442,MATCH('Line Details'!B91, 'Master Sheet '!B103:B442,0))</f>
        <v>C(15-22)+09</v>
      </c>
      <c r="D91" s="136">
        <f>VLOOKUP(A90,'Master Sheet '!$A$19:G441,5,0)</f>
        <v>429.1</v>
      </c>
      <c r="E91" s="137"/>
      <c r="F91" s="219" t="s">
        <v>597</v>
      </c>
      <c r="G91" s="138" t="s">
        <v>674</v>
      </c>
      <c r="H91" s="138" t="s">
        <v>67</v>
      </c>
      <c r="I91" s="138"/>
      <c r="J91" s="139">
        <f>_xlfn.XLOOKUP(B91,'Master Sheet '!B103:B442,'Master Sheet '!BE103:BE442)</f>
        <v>0</v>
      </c>
      <c r="K91" s="139">
        <f>_xlfn.XLOOKUP(B91,'Master Sheet '!B103:B442,'Master Sheet '!BG103:BG442)</f>
        <v>0</v>
      </c>
      <c r="L91" s="319" t="str">
        <f>IF(VLOOKUP(A91,'Master Sheet '!$A$19:J441,9,0)=0, "", VLOOKUP(A91,'Master Sheet '!$A$19:J441,9,0))</f>
        <v/>
      </c>
      <c r="M91" s="139"/>
      <c r="N91" s="139"/>
      <c r="O91" s="139"/>
      <c r="P91" s="139"/>
      <c r="Q91" s="139"/>
      <c r="R91" s="139"/>
      <c r="S91" s="139"/>
      <c r="T91" s="139"/>
      <c r="U91" s="139"/>
      <c r="V91" s="139"/>
      <c r="W91" s="139"/>
      <c r="X91" s="139"/>
      <c r="Y91" s="139"/>
      <c r="Z91" s="140"/>
      <c r="AA91" s="225" t="str">
        <f>VLOOKUP(A91,'Master Sheet '!A103:G442,7,0)</f>
        <v>SANDY WET</v>
      </c>
    </row>
    <row r="92" spans="1:27" s="142" customFormat="1" ht="15" customHeight="1" x14ac:dyDescent="0.3">
      <c r="A92" s="135">
        <f t="shared" si="1"/>
        <v>85</v>
      </c>
      <c r="B92" s="233" t="str">
        <f>VLOOKUP(A92,'Master Sheet '!$A$19:G443,2,0)</f>
        <v>51/0</v>
      </c>
      <c r="C92" s="232" t="str">
        <f>INDEX('Master Sheet '!C104:C443,MATCH('Line Details'!B92, 'Master Sheet '!B104:B443,0))</f>
        <v>D(45-60)+09</v>
      </c>
      <c r="D92" s="136">
        <f>VLOOKUP(A91,'Master Sheet '!$A$19:G442,5,0)</f>
        <v>458.5</v>
      </c>
      <c r="E92" s="137"/>
      <c r="F92" s="219" t="s">
        <v>67</v>
      </c>
      <c r="G92" s="138" t="s">
        <v>67</v>
      </c>
      <c r="H92" s="138" t="s">
        <v>67</v>
      </c>
      <c r="I92" s="138"/>
      <c r="J92" s="139">
        <f>_xlfn.XLOOKUP(B92,'Master Sheet '!B104:B443,'Master Sheet '!BE104:BE443)</f>
        <v>0</v>
      </c>
      <c r="K92" s="139">
        <f>_xlfn.XLOOKUP(B92,'Master Sheet '!B104:B443,'Master Sheet '!BG104:BG443)</f>
        <v>0</v>
      </c>
      <c r="L92" s="319" t="str">
        <f>IF(VLOOKUP(A92,'Master Sheet '!$A$19:J442,9,0)=0, "", VLOOKUP(A92,'Master Sheet '!$A$19:J442,9,0))</f>
        <v/>
      </c>
      <c r="M92" s="139"/>
      <c r="N92" s="139"/>
      <c r="O92" s="139"/>
      <c r="P92" s="139"/>
      <c r="Q92" s="139"/>
      <c r="R92" s="139"/>
      <c r="S92" s="139"/>
      <c r="T92" s="139"/>
      <c r="U92" s="139"/>
      <c r="V92" s="139"/>
      <c r="W92" s="139"/>
      <c r="X92" s="139"/>
      <c r="Y92" s="139"/>
      <c r="Z92" s="140"/>
      <c r="AA92" s="225" t="str">
        <f>VLOOKUP(A92,'Master Sheet '!A104:G443,7,0)</f>
        <v/>
      </c>
    </row>
    <row r="93" spans="1:27" s="142" customFormat="1" ht="15" customHeight="1" x14ac:dyDescent="0.3">
      <c r="A93" s="135">
        <f t="shared" si="1"/>
        <v>86</v>
      </c>
      <c r="B93" s="233" t="str">
        <f>VLOOKUP(A93,'Master Sheet '!$A$19:G444,2,0)</f>
        <v>51/1</v>
      </c>
      <c r="C93" s="232" t="str">
        <f>INDEX('Master Sheet '!C105:C444,MATCH('Line Details'!B93, 'Master Sheet '!B105:B444,0))</f>
        <v>A(00-02)+00</v>
      </c>
      <c r="D93" s="136">
        <f>VLOOKUP(A92,'Master Sheet '!$A$19:G443,5,0)</f>
        <v>410.3</v>
      </c>
      <c r="E93" s="137"/>
      <c r="F93" s="219" t="s">
        <v>67</v>
      </c>
      <c r="G93" s="138" t="s">
        <v>67</v>
      </c>
      <c r="H93" s="138" t="s">
        <v>67</v>
      </c>
      <c r="I93" s="138"/>
      <c r="J93" s="139">
        <f>_xlfn.XLOOKUP(B93,'Master Sheet '!B105:B444,'Master Sheet '!BE105:BE444)</f>
        <v>0</v>
      </c>
      <c r="K93" s="139">
        <f>_xlfn.XLOOKUP(B93,'Master Sheet '!B105:B444,'Master Sheet '!BG105:BG444)</f>
        <v>0</v>
      </c>
      <c r="L93" s="319" t="str">
        <f>IF(VLOOKUP(A93,'Master Sheet '!$A$19:J443,9,0)=0, "", VLOOKUP(A93,'Master Sheet '!$A$19:J443,9,0))</f>
        <v/>
      </c>
      <c r="M93" s="139"/>
      <c r="N93" s="139"/>
      <c r="O93" s="139"/>
      <c r="P93" s="139"/>
      <c r="Q93" s="139"/>
      <c r="R93" s="139"/>
      <c r="S93" s="139"/>
      <c r="T93" s="139"/>
      <c r="U93" s="139"/>
      <c r="V93" s="139"/>
      <c r="W93" s="139"/>
      <c r="X93" s="139"/>
      <c r="Y93" s="139"/>
      <c r="Z93" s="140"/>
      <c r="AA93" s="225" t="str">
        <f>VLOOKUP(A93,'Master Sheet '!A105:G444,7,0)</f>
        <v/>
      </c>
    </row>
    <row r="94" spans="1:27" s="142" customFormat="1" ht="15" customHeight="1" x14ac:dyDescent="0.3">
      <c r="A94" s="135">
        <f t="shared" si="1"/>
        <v>87</v>
      </c>
      <c r="B94" s="233" t="str">
        <f>VLOOKUP(A94,'Master Sheet '!$A$19:G445,2,0)</f>
        <v>52/0</v>
      </c>
      <c r="C94" s="232" t="str">
        <f>INDEX('Master Sheet '!C106:C445,MATCH('Line Details'!B94, 'Master Sheet '!B106:B445,0))</f>
        <v>D(30-45)+00</v>
      </c>
      <c r="D94" s="136">
        <f>VLOOKUP(A93,'Master Sheet '!$A$19:G444,5,0)</f>
        <v>293</v>
      </c>
      <c r="E94" s="137"/>
      <c r="F94" s="263" t="s">
        <v>67</v>
      </c>
      <c r="G94" s="138" t="s">
        <v>67</v>
      </c>
      <c r="H94" s="138" t="s">
        <v>67</v>
      </c>
      <c r="I94" s="138"/>
      <c r="J94" s="139">
        <f>_xlfn.XLOOKUP(B94,'Master Sheet '!B106:B445,'Master Sheet '!BE106:BE445)</f>
        <v>0</v>
      </c>
      <c r="K94" s="139">
        <f>_xlfn.XLOOKUP(B94,'Master Sheet '!B106:B445,'Master Sheet '!BG106:BG445)</f>
        <v>0</v>
      </c>
      <c r="L94" s="319" t="str">
        <f>IF(VLOOKUP(A94,'Master Sheet '!$A$19:J444,9,0)=0, "", VLOOKUP(A94,'Master Sheet '!$A$19:J444,9,0))</f>
        <v/>
      </c>
      <c r="M94" s="139"/>
      <c r="N94" s="139"/>
      <c r="O94" s="139"/>
      <c r="P94" s="139"/>
      <c r="Q94" s="139"/>
      <c r="R94" s="139"/>
      <c r="S94" s="139"/>
      <c r="T94" s="139"/>
      <c r="U94" s="139"/>
      <c r="V94" s="139"/>
      <c r="W94" s="139"/>
      <c r="X94" s="139"/>
      <c r="Y94" s="139"/>
      <c r="Z94" s="140"/>
      <c r="AA94" s="225" t="str">
        <f>VLOOKUP(A94,'Master Sheet '!A106:G445,7,0)</f>
        <v/>
      </c>
    </row>
    <row r="95" spans="1:27" s="142" customFormat="1" ht="15" customHeight="1" x14ac:dyDescent="0.3">
      <c r="A95" s="135">
        <f t="shared" si="1"/>
        <v>88</v>
      </c>
      <c r="B95" s="233" t="str">
        <f>VLOOKUP(A95,'Master Sheet '!$A$19:G446,2,0)</f>
        <v>53/0</v>
      </c>
      <c r="C95" s="232" t="str">
        <f>INDEX('Master Sheet '!C107:C446,MATCH('Line Details'!B95, 'Master Sheet '!B107:B446,0))</f>
        <v>D(45-60)+03</v>
      </c>
      <c r="D95" s="136">
        <f>VLOOKUP(A94,'Master Sheet '!$A$19:G445,5,0)</f>
        <v>321</v>
      </c>
      <c r="E95" s="137"/>
      <c r="F95" s="219" t="s">
        <v>67</v>
      </c>
      <c r="G95" s="138" t="s">
        <v>67</v>
      </c>
      <c r="H95" s="138" t="s">
        <v>67</v>
      </c>
      <c r="I95" s="138"/>
      <c r="J95" s="139">
        <f>_xlfn.XLOOKUP(B95,'Master Sheet '!B107:B446,'Master Sheet '!BE107:BE446)</f>
        <v>0</v>
      </c>
      <c r="K95" s="139">
        <f>_xlfn.XLOOKUP(B95,'Master Sheet '!B107:B446,'Master Sheet '!BG107:BG446)</f>
        <v>0</v>
      </c>
      <c r="L95" s="319" t="str">
        <f>IF(VLOOKUP(A95,'Master Sheet '!$A$19:J445,9,0)=0, "", VLOOKUP(A95,'Master Sheet '!$A$19:J445,9,0))</f>
        <v/>
      </c>
      <c r="M95" s="139"/>
      <c r="N95" s="139"/>
      <c r="O95" s="139"/>
      <c r="P95" s="139"/>
      <c r="Q95" s="139"/>
      <c r="R95" s="139"/>
      <c r="S95" s="139"/>
      <c r="T95" s="139"/>
      <c r="U95" s="139"/>
      <c r="V95" s="139"/>
      <c r="W95" s="139"/>
      <c r="X95" s="139"/>
      <c r="Y95" s="139"/>
      <c r="Z95" s="140"/>
      <c r="AA95" s="225" t="str">
        <f>VLOOKUP(A95,'Master Sheet '!A107:G446,7,0)</f>
        <v/>
      </c>
    </row>
    <row r="96" spans="1:27" s="142" customFormat="1" ht="15" customHeight="1" x14ac:dyDescent="0.3">
      <c r="A96" s="135">
        <f t="shared" si="1"/>
        <v>89</v>
      </c>
      <c r="B96" s="233" t="str">
        <f>VLOOKUP(A96,'Master Sheet '!$A$19:G447,2,0)</f>
        <v>54/0</v>
      </c>
      <c r="C96" s="232" t="str">
        <f>INDEX('Master Sheet '!C108:C447,MATCH('Line Details'!B96, 'Master Sheet '!B108:B447,0))</f>
        <v>C(15-22)+03</v>
      </c>
      <c r="D96" s="136">
        <f>VLOOKUP(A95,'Master Sheet '!$A$19:G446,5,0)</f>
        <v>234.6</v>
      </c>
      <c r="E96" s="137"/>
      <c r="F96" s="219" t="s">
        <v>67</v>
      </c>
      <c r="G96" s="138" t="s">
        <v>67</v>
      </c>
      <c r="H96" s="138" t="s">
        <v>67</v>
      </c>
      <c r="I96" s="138"/>
      <c r="J96" s="139">
        <f>_xlfn.XLOOKUP(B96,'Master Sheet '!B108:B447,'Master Sheet '!BE108:BE447)</f>
        <v>0</v>
      </c>
      <c r="K96" s="139">
        <f>_xlfn.XLOOKUP(B96,'Master Sheet '!B108:B447,'Master Sheet '!BG108:BG447)</f>
        <v>0</v>
      </c>
      <c r="L96" s="319" t="str">
        <f>IF(VLOOKUP(A96,'Master Sheet '!$A$19:J446,9,0)=0, "", VLOOKUP(A96,'Master Sheet '!$A$19:J446,9,0))</f>
        <v/>
      </c>
      <c r="M96" s="139"/>
      <c r="N96" s="139"/>
      <c r="O96" s="139"/>
      <c r="P96" s="139"/>
      <c r="Q96" s="139"/>
      <c r="R96" s="139"/>
      <c r="S96" s="139"/>
      <c r="T96" s="139"/>
      <c r="U96" s="139"/>
      <c r="V96" s="139"/>
      <c r="W96" s="139"/>
      <c r="X96" s="139"/>
      <c r="Y96" s="139"/>
      <c r="Z96" s="140"/>
      <c r="AA96" s="225" t="str">
        <f>VLOOKUP(A96,'Master Sheet '!A108:G447,7,0)</f>
        <v/>
      </c>
    </row>
    <row r="97" spans="1:27" s="142" customFormat="1" ht="15" customHeight="1" x14ac:dyDescent="0.3">
      <c r="A97" s="135">
        <f t="shared" si="1"/>
        <v>90</v>
      </c>
      <c r="B97" s="233" t="str">
        <f>VLOOKUP(A97,'Master Sheet '!$A$19:G448,2,0)</f>
        <v>55/0</v>
      </c>
      <c r="C97" s="232" t="str">
        <f>INDEX('Master Sheet '!C109:C448,MATCH('Line Details'!B97, 'Master Sheet '!B109:B448,0))</f>
        <v>D(30-45)+00</v>
      </c>
      <c r="D97" s="136">
        <f>VLOOKUP(A96,'Master Sheet '!$A$19:G447,5,0)</f>
        <v>252.2</v>
      </c>
      <c r="E97" s="137"/>
      <c r="F97" s="219" t="s">
        <v>67</v>
      </c>
      <c r="G97" s="138" t="s">
        <v>67</v>
      </c>
      <c r="H97" s="138" t="s">
        <v>67</v>
      </c>
      <c r="I97" s="138"/>
      <c r="J97" s="139">
        <f>_xlfn.XLOOKUP(B97,'Master Sheet '!B109:B448,'Master Sheet '!BE109:BE448)</f>
        <v>0</v>
      </c>
      <c r="K97" s="139">
        <f>_xlfn.XLOOKUP(B97,'Master Sheet '!B109:B448,'Master Sheet '!BG109:BG448)</f>
        <v>0</v>
      </c>
      <c r="L97" s="319" t="str">
        <f>IF(VLOOKUP(A97,'Master Sheet '!$A$19:J447,9,0)=0, "", VLOOKUP(A97,'Master Sheet '!$A$19:J447,9,0))</f>
        <v/>
      </c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40"/>
      <c r="AA97" s="225" t="str">
        <f>VLOOKUP(A97,'Master Sheet '!A109:G448,7,0)</f>
        <v/>
      </c>
    </row>
    <row r="98" spans="1:27" s="142" customFormat="1" ht="15" customHeight="1" x14ac:dyDescent="0.3">
      <c r="A98" s="135">
        <f t="shared" si="1"/>
        <v>91</v>
      </c>
      <c r="B98" s="233" t="str">
        <f>VLOOKUP(A98,'Master Sheet '!$A$19:G449,2,0)</f>
        <v>56/0</v>
      </c>
      <c r="C98" s="232" t="str">
        <f>INDEX('Master Sheet '!C110:C449,MATCH('Line Details'!B98, 'Master Sheet '!B110:B449,0))</f>
        <v>D(45-60)+00</v>
      </c>
      <c r="D98" s="136">
        <f>VLOOKUP(A97,'Master Sheet '!$A$19:G448,5,0)</f>
        <v>148.19999999999999</v>
      </c>
      <c r="E98" s="137"/>
      <c r="F98" s="263" t="s">
        <v>67</v>
      </c>
      <c r="G98" s="138" t="s">
        <v>67</v>
      </c>
      <c r="H98" s="138" t="s">
        <v>67</v>
      </c>
      <c r="I98" s="138"/>
      <c r="J98" s="139">
        <f>_xlfn.XLOOKUP(B98,'Master Sheet '!B110:B449,'Master Sheet '!BE110:BE449)</f>
        <v>0</v>
      </c>
      <c r="K98" s="139">
        <f>_xlfn.XLOOKUP(B98,'Master Sheet '!B110:B449,'Master Sheet '!BG110:BG449)</f>
        <v>0</v>
      </c>
      <c r="L98" s="319" t="str">
        <f>IF(VLOOKUP(A98,'Master Sheet '!$A$19:J448,9,0)=0, "", VLOOKUP(A98,'Master Sheet '!$A$19:J448,9,0))</f>
        <v>GAS</v>
      </c>
      <c r="M98" s="139"/>
      <c r="N98" s="139"/>
      <c r="O98" s="139"/>
      <c r="P98" s="139"/>
      <c r="Q98" s="139"/>
      <c r="R98" s="139"/>
      <c r="S98" s="139"/>
      <c r="T98" s="139"/>
      <c r="U98" s="139"/>
      <c r="V98" s="139"/>
      <c r="W98" s="139">
        <v>1</v>
      </c>
      <c r="X98" s="139"/>
      <c r="Y98" s="139"/>
      <c r="Z98" s="140"/>
      <c r="AA98" s="225" t="str">
        <f>VLOOKUP(A98,'Master Sheet '!A110:G449,7,0)</f>
        <v/>
      </c>
    </row>
    <row r="99" spans="1:27" s="142" customFormat="1" ht="15" customHeight="1" x14ac:dyDescent="0.3">
      <c r="A99" s="135">
        <f t="shared" si="1"/>
        <v>92</v>
      </c>
      <c r="B99" s="233" t="str">
        <f>VLOOKUP(A99,'Master Sheet '!$A$19:G450,2,0)</f>
        <v>57/0</v>
      </c>
      <c r="C99" s="232" t="str">
        <f>INDEX('Master Sheet '!C111:C450,MATCH('Line Details'!B99, 'Master Sheet '!B111:B450,0))</f>
        <v>D(30-45)+00</v>
      </c>
      <c r="D99" s="136">
        <f>VLOOKUP(A98,'Master Sheet '!$A$19:G449,5,0)</f>
        <v>238</v>
      </c>
      <c r="E99" s="137"/>
      <c r="F99" s="263" t="s">
        <v>67</v>
      </c>
      <c r="G99" s="138" t="s">
        <v>67</v>
      </c>
      <c r="H99" s="138" t="s">
        <v>67</v>
      </c>
      <c r="I99" s="138"/>
      <c r="J99" s="139">
        <f>_xlfn.XLOOKUP(B99,'Master Sheet '!B111:B450,'Master Sheet '!BE111:BE450)</f>
        <v>0</v>
      </c>
      <c r="K99" s="139">
        <f>_xlfn.XLOOKUP(B99,'Master Sheet '!B111:B450,'Master Sheet '!BG111:BG450)</f>
        <v>0</v>
      </c>
      <c r="L99" s="319" t="str">
        <f>IF(VLOOKUP(A99,'Master Sheet '!$A$19:J449,9,0)=0, "", VLOOKUP(A99,'Master Sheet '!$A$19:J449,9,0))</f>
        <v>GAS</v>
      </c>
      <c r="M99" s="139"/>
      <c r="N99" s="139"/>
      <c r="O99" s="139"/>
      <c r="P99" s="139"/>
      <c r="Q99" s="139"/>
      <c r="R99" s="139"/>
      <c r="S99" s="139"/>
      <c r="T99" s="139"/>
      <c r="U99" s="139"/>
      <c r="V99" s="139"/>
      <c r="W99" s="139">
        <v>1</v>
      </c>
      <c r="X99" s="139"/>
      <c r="Y99" s="139"/>
      <c r="Z99" s="140"/>
      <c r="AA99" s="225" t="str">
        <f>VLOOKUP(A99,'Master Sheet '!A111:G450,7,0)</f>
        <v/>
      </c>
    </row>
    <row r="100" spans="1:27" s="142" customFormat="1" ht="15" customHeight="1" x14ac:dyDescent="0.3">
      <c r="A100" s="135">
        <f t="shared" si="1"/>
        <v>93</v>
      </c>
      <c r="B100" s="233" t="str">
        <f>VLOOKUP(A100,'Master Sheet '!$A$19:G451,2,0)</f>
        <v>57/1</v>
      </c>
      <c r="C100" s="232" t="str">
        <f>INDEX('Master Sheet '!C112:C451,MATCH('Line Details'!B100, 'Master Sheet '!B112:B451,0))</f>
        <v>A(00-02)+06</v>
      </c>
      <c r="D100" s="136">
        <f>VLOOKUP(A99,'Master Sheet '!$A$19:G450,5,0)</f>
        <v>370.4</v>
      </c>
      <c r="E100" s="137"/>
      <c r="F100" s="219" t="s">
        <v>67</v>
      </c>
      <c r="G100" s="138" t="s">
        <v>67</v>
      </c>
      <c r="H100" s="138" t="s">
        <v>67</v>
      </c>
      <c r="I100" s="138"/>
      <c r="J100" s="139">
        <f>_xlfn.XLOOKUP(B100,'Master Sheet '!B112:B451,'Master Sheet '!BE112:BE451)</f>
        <v>0</v>
      </c>
      <c r="K100" s="139">
        <f>_xlfn.XLOOKUP(B100,'Master Sheet '!B112:B451,'Master Sheet '!BG112:BG451)</f>
        <v>0</v>
      </c>
      <c r="L100" s="319" t="str">
        <f>IF(VLOOKUP(A100,'Master Sheet '!$A$19:J450,9,0)=0, "", VLOOKUP(A100,'Master Sheet '!$A$19:J450,9,0))</f>
        <v/>
      </c>
      <c r="M100" s="139"/>
      <c r="N100" s="139"/>
      <c r="O100" s="139"/>
      <c r="P100" s="139"/>
      <c r="Q100" s="139"/>
      <c r="R100" s="139"/>
      <c r="S100" s="139"/>
      <c r="T100" s="139"/>
      <c r="U100" s="139"/>
      <c r="V100" s="139"/>
      <c r="W100" s="139"/>
      <c r="X100" s="139"/>
      <c r="Y100" s="139"/>
      <c r="Z100" s="140"/>
      <c r="AA100" s="225" t="str">
        <f>VLOOKUP(A100,'Master Sheet '!A112:G451,7,0)</f>
        <v/>
      </c>
    </row>
    <row r="101" spans="1:27" s="142" customFormat="1" ht="15" customHeight="1" x14ac:dyDescent="0.3">
      <c r="A101" s="135">
        <f t="shared" si="1"/>
        <v>94</v>
      </c>
      <c r="B101" s="233" t="str">
        <f>VLOOKUP(A101,'Master Sheet '!$A$19:G452,2,0)</f>
        <v>58/0</v>
      </c>
      <c r="C101" s="232" t="str">
        <f>INDEX('Master Sheet '!C113:C452,MATCH('Line Details'!B101, 'Master Sheet '!B113:B452,0))</f>
        <v>D(30-45)+03</v>
      </c>
      <c r="D101" s="136">
        <f>VLOOKUP(A100,'Master Sheet '!$A$19:G451,5,0)</f>
        <v>400.4</v>
      </c>
      <c r="E101" s="137"/>
      <c r="F101" s="219" t="s">
        <v>597</v>
      </c>
      <c r="G101" s="138" t="s">
        <v>674</v>
      </c>
      <c r="H101" s="138" t="s">
        <v>749</v>
      </c>
      <c r="I101" s="138"/>
      <c r="J101" s="139">
        <f>_xlfn.XLOOKUP(B101,'Master Sheet '!B113:B452,'Master Sheet '!BE113:BE452)</f>
        <v>0</v>
      </c>
      <c r="K101" s="139">
        <f>_xlfn.XLOOKUP(B101,'Master Sheet '!B113:B452,'Master Sheet '!BG113:BG452)</f>
        <v>0</v>
      </c>
      <c r="L101" s="319" t="str">
        <f>IF(VLOOKUP(A101,'Master Sheet '!$A$19:J451,9,0)=0, "", VLOOKUP(A101,'Master Sheet '!$A$19:J451,9,0))</f>
        <v/>
      </c>
      <c r="M101" s="139"/>
      <c r="N101" s="139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40"/>
      <c r="AA101" s="225" t="str">
        <f>VLOOKUP(A101,'Master Sheet '!A113:G452,7,0)</f>
        <v>SANDY WET</v>
      </c>
    </row>
    <row r="102" spans="1:27" s="142" customFormat="1" ht="15" customHeight="1" x14ac:dyDescent="0.3">
      <c r="A102" s="135">
        <f t="shared" si="1"/>
        <v>95</v>
      </c>
      <c r="B102" s="233" t="str">
        <f>VLOOKUP(A102,'Master Sheet '!$A$19:G453,2,0)</f>
        <v>58/1</v>
      </c>
      <c r="C102" s="232" t="str">
        <f>INDEX('Master Sheet '!C114:C453,MATCH('Line Details'!B102, 'Master Sheet '!B114:B453,0))</f>
        <v>A(00-02)+09</v>
      </c>
      <c r="D102" s="136">
        <f>VLOOKUP(A101,'Master Sheet '!$A$19:G452,5,0)</f>
        <v>416.8</v>
      </c>
      <c r="E102" s="137"/>
      <c r="F102" s="219" t="s">
        <v>597</v>
      </c>
      <c r="G102" s="138" t="s">
        <v>674</v>
      </c>
      <c r="H102" s="138" t="s">
        <v>675</v>
      </c>
      <c r="I102" s="138"/>
      <c r="J102" s="139">
        <f>_xlfn.XLOOKUP(B102,'Master Sheet '!B114:B453,'Master Sheet '!BE114:BE453)</f>
        <v>0</v>
      </c>
      <c r="K102" s="139">
        <f>_xlfn.XLOOKUP(B102,'Master Sheet '!B114:B453,'Master Sheet '!BG114:BG453)</f>
        <v>0</v>
      </c>
      <c r="L102" s="319" t="str">
        <f>IF(VLOOKUP(A102,'Master Sheet '!$A$19:J452,9,0)=0, "", VLOOKUP(A102,'Master Sheet '!$A$19:J452,9,0))</f>
        <v/>
      </c>
      <c r="M102" s="139"/>
      <c r="N102" s="139"/>
      <c r="O102" s="139"/>
      <c r="P102" s="139"/>
      <c r="Q102" s="139"/>
      <c r="R102" s="139"/>
      <c r="S102" s="139"/>
      <c r="T102" s="139"/>
      <c r="U102" s="139"/>
      <c r="V102" s="139"/>
      <c r="W102" s="139"/>
      <c r="X102" s="139"/>
      <c r="Y102" s="139"/>
      <c r="Z102" s="140"/>
      <c r="AA102" s="225" t="str">
        <f>VLOOKUP(A102,'Master Sheet '!A114:G453,7,0)</f>
        <v>SANDY PS</v>
      </c>
    </row>
    <row r="103" spans="1:27" s="142" customFormat="1" ht="15" customHeight="1" x14ac:dyDescent="0.3">
      <c r="A103" s="135">
        <f t="shared" si="1"/>
        <v>96</v>
      </c>
      <c r="B103" s="233" t="str">
        <f>VLOOKUP(A103,'Master Sheet '!$A$19:G454,2,0)</f>
        <v>59/0</v>
      </c>
      <c r="C103" s="232" t="str">
        <f>INDEX('Master Sheet '!C115:C454,MATCH('Line Details'!B103, 'Master Sheet '!B115:B454,0))</f>
        <v>C(15-22)+03</v>
      </c>
      <c r="D103" s="136">
        <f>VLOOKUP(A102,'Master Sheet '!$A$19:G453,5,0)</f>
        <v>394.9</v>
      </c>
      <c r="E103" s="137"/>
      <c r="F103" s="219" t="s">
        <v>67</v>
      </c>
      <c r="G103" s="138" t="s">
        <v>67</v>
      </c>
      <c r="H103" s="138" t="s">
        <v>67</v>
      </c>
      <c r="I103" s="138"/>
      <c r="J103" s="139">
        <f>_xlfn.XLOOKUP(B103,'Master Sheet '!B115:B454,'Master Sheet '!BE115:BE454)</f>
        <v>0</v>
      </c>
      <c r="K103" s="139">
        <f>_xlfn.XLOOKUP(B103,'Master Sheet '!B115:B454,'Master Sheet '!BG115:BG454)</f>
        <v>0</v>
      </c>
      <c r="L103" s="319" t="str">
        <f>IF(VLOOKUP(A103,'Master Sheet '!$A$19:J453,9,0)=0, "", VLOOKUP(A103,'Master Sheet '!$A$19:J453,9,0))</f>
        <v/>
      </c>
      <c r="M103" s="139"/>
      <c r="N103" s="139"/>
      <c r="O103" s="139"/>
      <c r="P103" s="139"/>
      <c r="Q103" s="139"/>
      <c r="R103" s="139"/>
      <c r="S103" s="139"/>
      <c r="T103" s="139"/>
      <c r="U103" s="139"/>
      <c r="V103" s="139"/>
      <c r="W103" s="139"/>
      <c r="X103" s="139"/>
      <c r="Y103" s="139"/>
      <c r="Z103" s="140"/>
      <c r="AA103" s="225" t="str">
        <f>VLOOKUP(A103,'Master Sheet '!A115:G454,7,0)</f>
        <v/>
      </c>
    </row>
    <row r="104" spans="1:27" s="142" customFormat="1" ht="15" customHeight="1" x14ac:dyDescent="0.3">
      <c r="A104" s="135">
        <f t="shared" si="1"/>
        <v>97</v>
      </c>
      <c r="B104" s="233" t="str">
        <f>VLOOKUP(A104,'Master Sheet '!$A$19:G455,2,0)</f>
        <v>59/1</v>
      </c>
      <c r="C104" s="232" t="str">
        <f>INDEX('Master Sheet '!C116:C455,MATCH('Line Details'!B104, 'Master Sheet '!B116:B454,0))</f>
        <v>A(00-02)+03</v>
      </c>
      <c r="D104" s="136">
        <f>VLOOKUP(A103,'Master Sheet '!$A$19:G454,5,0)</f>
        <v>410</v>
      </c>
      <c r="E104" s="137"/>
      <c r="F104" s="263" t="s">
        <v>597</v>
      </c>
      <c r="G104" s="138" t="s">
        <v>674</v>
      </c>
      <c r="H104" s="138" t="s">
        <v>67</v>
      </c>
      <c r="I104" s="138"/>
      <c r="J104" s="139">
        <f>_xlfn.XLOOKUP(B104,'Master Sheet '!B116:B455,'Master Sheet '!BE116:BE455)</f>
        <v>0</v>
      </c>
      <c r="K104" s="139">
        <f>_xlfn.XLOOKUP(B104,'Master Sheet '!B116:B455,'Master Sheet '!BG116:BG455)</f>
        <v>0</v>
      </c>
      <c r="L104" s="319" t="str">
        <f>IF(VLOOKUP(A104,'Master Sheet '!$A$19:J454,9,0)=0, "", VLOOKUP(A104,'Master Sheet '!$A$19:J454,9,0))</f>
        <v/>
      </c>
      <c r="M104" s="139"/>
      <c r="N104" s="139"/>
      <c r="O104" s="139">
        <v>1</v>
      </c>
      <c r="P104" s="139"/>
      <c r="Q104" s="139"/>
      <c r="R104" s="139"/>
      <c r="S104" s="139"/>
      <c r="T104" s="139"/>
      <c r="U104" s="139"/>
      <c r="V104" s="139"/>
      <c r="W104" s="139"/>
      <c r="X104" s="139"/>
      <c r="Y104" s="139"/>
      <c r="Z104" s="140"/>
      <c r="AA104" s="225" t="str">
        <f>VLOOKUP(A104,'Master Sheet '!A116:G455,7,0)</f>
        <v>SANDY FS</v>
      </c>
    </row>
    <row r="105" spans="1:27" s="142" customFormat="1" ht="15" customHeight="1" x14ac:dyDescent="0.3">
      <c r="A105" s="135">
        <f t="shared" si="1"/>
        <v>98</v>
      </c>
      <c r="B105" s="233" t="str">
        <f>VLOOKUP(A105,'Master Sheet '!$A$19:G456,2,0)</f>
        <v>59/2</v>
      </c>
      <c r="C105" s="232" t="str">
        <f>INDEX('Master Sheet '!C117:C456,MATCH('Line Details'!B105, 'Master Sheet '!B117:B454,0))</f>
        <v>A(00-02)+03</v>
      </c>
      <c r="D105" s="136">
        <f>VLOOKUP(A104,'Master Sheet '!$A$19:G455,5,0)</f>
        <v>400</v>
      </c>
      <c r="E105" s="137"/>
      <c r="F105" s="263" t="s">
        <v>67</v>
      </c>
      <c r="G105" s="138" t="s">
        <v>67</v>
      </c>
      <c r="H105" s="138" t="s">
        <v>67</v>
      </c>
      <c r="I105" s="138"/>
      <c r="J105" s="139">
        <f>_xlfn.XLOOKUP(B105,'Master Sheet '!B117:B456,'Master Sheet '!BE117:BE456)</f>
        <v>0</v>
      </c>
      <c r="K105" s="139">
        <f>_xlfn.XLOOKUP(B105,'Master Sheet '!B117:B456,'Master Sheet '!BG117:BG456)</f>
        <v>0</v>
      </c>
      <c r="L105" s="319" t="str">
        <f>IF(VLOOKUP(A105,'Master Sheet '!$A$19:J455,9,0)=0, "", VLOOKUP(A105,'Master Sheet '!$A$19:J455,9,0))</f>
        <v/>
      </c>
      <c r="M105" s="139"/>
      <c r="N105" s="139"/>
      <c r="O105" s="139">
        <v>1</v>
      </c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40"/>
      <c r="AA105" s="225" t="str">
        <f>VLOOKUP(A105,'Master Sheet '!A117:G456,7,0)</f>
        <v/>
      </c>
    </row>
    <row r="106" spans="1:27" s="142" customFormat="1" ht="15" customHeight="1" x14ac:dyDescent="0.3">
      <c r="A106" s="135">
        <f t="shared" si="1"/>
        <v>99</v>
      </c>
      <c r="B106" s="233" t="str">
        <f>VLOOKUP(A106,'Master Sheet '!$A$19:G457,2,0)</f>
        <v>60/0</v>
      </c>
      <c r="C106" s="232" t="str">
        <f>INDEX('Master Sheet '!C118:C457,MATCH('Line Details'!B106, 'Master Sheet '!B118:B454,0))</f>
        <v>C(15-22)+09</v>
      </c>
      <c r="D106" s="136">
        <f>VLOOKUP(A105,'Master Sheet '!$A$19:G456,5,0)</f>
        <v>410</v>
      </c>
      <c r="E106" s="137"/>
      <c r="F106" s="219" t="s">
        <v>67</v>
      </c>
      <c r="G106" s="138" t="s">
        <v>67</v>
      </c>
      <c r="H106" s="138" t="s">
        <v>67</v>
      </c>
      <c r="I106" s="138"/>
      <c r="J106" s="139">
        <f>_xlfn.XLOOKUP(B106,'Master Sheet '!B118:B457,'Master Sheet '!BE118:BE457)</f>
        <v>0</v>
      </c>
      <c r="K106" s="139">
        <f>_xlfn.XLOOKUP(B106,'Master Sheet '!B118:B457,'Master Sheet '!BG118:BG457)</f>
        <v>0</v>
      </c>
      <c r="L106" s="319" t="str">
        <f>IF(VLOOKUP(A106,'Master Sheet '!$A$19:J456,9,0)=0, "", VLOOKUP(A106,'Master Sheet '!$A$19:J456,9,0))</f>
        <v/>
      </c>
      <c r="M106" s="139"/>
      <c r="N106" s="139"/>
      <c r="O106" s="139"/>
      <c r="P106" s="139"/>
      <c r="Q106" s="139"/>
      <c r="R106" s="139"/>
      <c r="S106" s="139"/>
      <c r="T106" s="139"/>
      <c r="U106" s="139"/>
      <c r="V106" s="139"/>
      <c r="W106" s="139"/>
      <c r="X106" s="139"/>
      <c r="Y106" s="139"/>
      <c r="Z106" s="140"/>
      <c r="AA106" s="225" t="str">
        <f>VLOOKUP(A106,'Master Sheet '!A118:G457,7,0)</f>
        <v/>
      </c>
    </row>
    <row r="107" spans="1:27" s="142" customFormat="1" ht="15" customHeight="1" x14ac:dyDescent="0.3">
      <c r="A107" s="135">
        <f t="shared" si="1"/>
        <v>100</v>
      </c>
      <c r="B107" s="233" t="str">
        <f>VLOOKUP(A107,'Master Sheet '!$A$19:G458,2,0)</f>
        <v>61/0</v>
      </c>
      <c r="C107" s="232" t="str">
        <f>INDEX('Master Sheet '!C119:C458,MATCH('Line Details'!B107, 'Master Sheet '!B119:B454,0))</f>
        <v>D(45-60)+03</v>
      </c>
      <c r="D107" s="136">
        <f>VLOOKUP(A106,'Master Sheet '!$A$19:G457,5,0)</f>
        <v>339.2</v>
      </c>
      <c r="E107" s="137"/>
      <c r="F107" s="219" t="s">
        <v>149</v>
      </c>
      <c r="G107" s="138" t="s">
        <v>67</v>
      </c>
      <c r="H107" s="138" t="s">
        <v>67</v>
      </c>
      <c r="I107" s="138"/>
      <c r="J107" s="139">
        <f>_xlfn.XLOOKUP(B107,'Master Sheet '!B119:B458,'Master Sheet '!BE119:BE458)</f>
        <v>0</v>
      </c>
      <c r="K107" s="139">
        <f>_xlfn.XLOOKUP(B107,'Master Sheet '!B119:B458,'Master Sheet '!BG119:BG458)</f>
        <v>0</v>
      </c>
      <c r="L107" s="319" t="str">
        <f>IF(VLOOKUP(A107,'Master Sheet '!$A$19:J457,9,0)=0, "", VLOOKUP(A107,'Master Sheet '!$A$19:J457,9,0))</f>
        <v/>
      </c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40"/>
      <c r="AA107" s="225" t="str">
        <f>VLOOKUP(A107,'Master Sheet '!A119:G458,7,0)</f>
        <v>SANDY FS</v>
      </c>
    </row>
    <row r="108" spans="1:27" s="142" customFormat="1" ht="15" customHeight="1" x14ac:dyDescent="0.3">
      <c r="A108" s="135">
        <f t="shared" si="1"/>
        <v>101</v>
      </c>
      <c r="B108" s="233" t="str">
        <f>VLOOKUP(A108,'Master Sheet '!$A$19:G459,2,0)</f>
        <v>61A/0</v>
      </c>
      <c r="C108" s="232" t="str">
        <f>INDEX('Master Sheet '!C120:C459,MATCH('Line Details'!B108, 'Master Sheet '!B120:B454,0))</f>
        <v>D(30-45)+06</v>
      </c>
      <c r="D108" s="136">
        <f>VLOOKUP(A107,'Master Sheet '!$A$19:G458,5,0)</f>
        <v>124.4</v>
      </c>
      <c r="E108" s="137"/>
      <c r="F108" s="219" t="s">
        <v>597</v>
      </c>
      <c r="G108" s="138" t="s">
        <v>67</v>
      </c>
      <c r="H108" s="138" t="s">
        <v>67</v>
      </c>
      <c r="I108" s="138"/>
      <c r="J108" s="139">
        <f>_xlfn.XLOOKUP(B108,'Master Sheet '!B120:B459,'Master Sheet '!BE120:BE459)</f>
        <v>0</v>
      </c>
      <c r="K108" s="139">
        <f>_xlfn.XLOOKUP(B108,'Master Sheet '!B120:B459,'Master Sheet '!BG120:BG459)</f>
        <v>0</v>
      </c>
      <c r="L108" s="319" t="str">
        <f>IF(VLOOKUP(A108,'Master Sheet '!$A$19:J458,9,0)=0, "", VLOOKUP(A108,'Master Sheet '!$A$19:J458,9,0))</f>
        <v>GAS</v>
      </c>
      <c r="M108" s="139"/>
      <c r="N108" s="139"/>
      <c r="O108" s="139"/>
      <c r="P108" s="139"/>
      <c r="Q108" s="139"/>
      <c r="R108" s="139"/>
      <c r="S108" s="139"/>
      <c r="T108" s="139"/>
      <c r="U108" s="139"/>
      <c r="V108" s="139"/>
      <c r="W108" s="139"/>
      <c r="X108" s="139"/>
      <c r="Y108" s="139"/>
      <c r="Z108" s="140"/>
      <c r="AA108" s="225" t="str">
        <f>VLOOKUP(A108,'Master Sheet '!A120:G459,7,0)</f>
        <v>SANDY FS</v>
      </c>
    </row>
    <row r="109" spans="1:27" s="142" customFormat="1" ht="15" customHeight="1" x14ac:dyDescent="0.3">
      <c r="A109" s="135">
        <f t="shared" si="1"/>
        <v>102</v>
      </c>
      <c r="B109" s="233" t="str">
        <f>VLOOKUP(A109,'Master Sheet '!$A$19:G460,2,0)</f>
        <v>62/0</v>
      </c>
      <c r="C109" s="232" t="str">
        <f>INDEX('Master Sheet '!C121:C460,MATCH('Line Details'!B109, 'Master Sheet '!B121:B454,0))</f>
        <v>C(15-22)+03</v>
      </c>
      <c r="D109" s="136">
        <f>VLOOKUP(A108,'Master Sheet '!$A$19:G459,5,0)</f>
        <v>164.9</v>
      </c>
      <c r="E109" s="137"/>
      <c r="F109" s="219" t="s">
        <v>67</v>
      </c>
      <c r="G109" s="138" t="s">
        <v>67</v>
      </c>
      <c r="H109" s="138" t="s">
        <v>67</v>
      </c>
      <c r="I109" s="138"/>
      <c r="J109" s="139">
        <f>_xlfn.XLOOKUP(B109,'Master Sheet '!B121:B460,'Master Sheet '!BE121:BE460)</f>
        <v>0</v>
      </c>
      <c r="K109" s="139">
        <f>_xlfn.XLOOKUP(B109,'Master Sheet '!B121:B460,'Master Sheet '!BG121:BG460)</f>
        <v>0</v>
      </c>
      <c r="L109" s="319" t="str">
        <f>IF(VLOOKUP(A109,'Master Sheet '!$A$19:J459,9,0)=0, "", VLOOKUP(A109,'Master Sheet '!$A$19:J459,9,0))</f>
        <v/>
      </c>
      <c r="M109" s="139"/>
      <c r="N109" s="139"/>
      <c r="O109" s="139"/>
      <c r="P109" s="139"/>
      <c r="Q109" s="139"/>
      <c r="R109" s="139"/>
      <c r="S109" s="139"/>
      <c r="T109" s="139"/>
      <c r="U109" s="139"/>
      <c r="V109" s="139"/>
      <c r="W109" s="139"/>
      <c r="X109" s="139"/>
      <c r="Y109" s="139"/>
      <c r="Z109" s="140"/>
      <c r="AA109" s="225" t="str">
        <f>VLOOKUP(A109,'Master Sheet '!A121:G460,7,0)</f>
        <v/>
      </c>
    </row>
    <row r="110" spans="1:27" s="142" customFormat="1" ht="15" customHeight="1" x14ac:dyDescent="0.3">
      <c r="A110" s="135">
        <f t="shared" si="1"/>
        <v>103</v>
      </c>
      <c r="B110" s="233" t="str">
        <f>VLOOKUP(A110,'Master Sheet '!$A$19:G461,2,0)</f>
        <v>62/1</v>
      </c>
      <c r="C110" s="232" t="str">
        <f>INDEX('Master Sheet '!C122:C461,MATCH('Line Details'!B110, 'Master Sheet '!B122:B454,0))</f>
        <v>SP2_ DD+00</v>
      </c>
      <c r="D110" s="136">
        <f>VLOOKUP(A109,'Master Sheet '!$A$19:G460,5,0)</f>
        <v>415</v>
      </c>
      <c r="E110" s="137"/>
      <c r="F110" s="219" t="s">
        <v>67</v>
      </c>
      <c r="G110" s="138" t="s">
        <v>67</v>
      </c>
      <c r="H110" s="138" t="s">
        <v>67</v>
      </c>
      <c r="I110" s="138"/>
      <c r="J110" s="139">
        <f>_xlfn.XLOOKUP(B110,'Master Sheet '!B122:B461,'Master Sheet '!BE122:BE461)</f>
        <v>0</v>
      </c>
      <c r="K110" s="139">
        <f>_xlfn.XLOOKUP(B110,'Master Sheet '!B122:B461,'Master Sheet '!BG122:BG461)</f>
        <v>0</v>
      </c>
      <c r="L110" s="319" t="str">
        <f>IF(VLOOKUP(A110,'Master Sheet '!$A$19:J460,9,0)=0, "", VLOOKUP(A110,'Master Sheet '!$A$19:J460,9,0))</f>
        <v/>
      </c>
      <c r="M110" s="139"/>
      <c r="N110" s="139"/>
      <c r="O110" s="139"/>
      <c r="P110" s="139"/>
      <c r="Q110" s="139"/>
      <c r="R110" s="139"/>
      <c r="S110" s="139"/>
      <c r="T110" s="139"/>
      <c r="U110" s="139"/>
      <c r="V110" s="139"/>
      <c r="W110" s="139"/>
      <c r="X110" s="139"/>
      <c r="Y110" s="139"/>
      <c r="Z110" s="140"/>
      <c r="AA110" s="225" t="str">
        <f>VLOOKUP(A110,'Master Sheet '!A122:G461,7,0)</f>
        <v/>
      </c>
    </row>
    <row r="111" spans="1:27" s="142" customFormat="1" ht="15" customHeight="1" x14ac:dyDescent="0.3">
      <c r="A111" s="135">
        <f t="shared" si="1"/>
        <v>104</v>
      </c>
      <c r="B111" s="233" t="str">
        <f>VLOOKUP(A111,'Master Sheet '!$A$19:G462,2,0)</f>
        <v>62/2</v>
      </c>
      <c r="C111" s="232" t="str">
        <f>INDEX('Master Sheet '!C123:C462,MATCH('Line Details'!B111, 'Master Sheet '!B123:B454,0))</f>
        <v>SP1_DB+30</v>
      </c>
      <c r="D111" s="136">
        <f>VLOOKUP(A110,'Master Sheet '!$A$19:G461,5,0)</f>
        <v>430</v>
      </c>
      <c r="E111" s="137"/>
      <c r="F111" s="219" t="s">
        <v>67</v>
      </c>
      <c r="G111" s="138" t="s">
        <v>67</v>
      </c>
      <c r="H111" s="138" t="s">
        <v>67</v>
      </c>
      <c r="I111" s="138"/>
      <c r="J111" s="139">
        <f>_xlfn.XLOOKUP(B111,'Master Sheet '!B123:B462,'Master Sheet '!BE123:BE462)</f>
        <v>0</v>
      </c>
      <c r="K111" s="139">
        <f>_xlfn.XLOOKUP(B111,'Master Sheet '!B123:B462,'Master Sheet '!BG123:BG462)</f>
        <v>0</v>
      </c>
      <c r="L111" s="319" t="str">
        <f>IF(VLOOKUP(A111,'Master Sheet '!$A$19:J461,9,0)=0, "", VLOOKUP(A111,'Master Sheet '!$A$19:J461,9,0))</f>
        <v/>
      </c>
      <c r="M111" s="139"/>
      <c r="N111" s="139"/>
      <c r="O111" s="139"/>
      <c r="P111" s="139"/>
      <c r="Q111" s="139"/>
      <c r="R111" s="139"/>
      <c r="S111" s="139"/>
      <c r="T111" s="139"/>
      <c r="U111" s="139"/>
      <c r="V111" s="139"/>
      <c r="W111" s="139"/>
      <c r="X111" s="139"/>
      <c r="Y111" s="139"/>
      <c r="Z111" s="140"/>
      <c r="AA111" s="225" t="str">
        <f>VLOOKUP(A111,'Master Sheet '!A123:G462,7,0)</f>
        <v/>
      </c>
    </row>
    <row r="112" spans="1:27" s="142" customFormat="1" ht="15" customHeight="1" x14ac:dyDescent="0.3">
      <c r="A112" s="135">
        <f t="shared" si="1"/>
        <v>105</v>
      </c>
      <c r="B112" s="233" t="str">
        <f>VLOOKUP(A112,'Master Sheet '!$A$19:G573,2,0)</f>
        <v>62/3</v>
      </c>
      <c r="C112" s="232" t="str">
        <f>INDEX('Master Sheet '!C124:C573,MATCH('Line Details'!B112, 'Master Sheet '!B124:B454,0))</f>
        <v>SP1_DB+30</v>
      </c>
      <c r="D112" s="136">
        <f>VLOOKUP(A111,'Master Sheet '!$A$19:G462,5,0)</f>
        <v>714</v>
      </c>
      <c r="E112" s="137"/>
      <c r="F112" s="219" t="s">
        <v>149</v>
      </c>
      <c r="G112" s="138" t="s">
        <v>67</v>
      </c>
      <c r="H112" s="138" t="s">
        <v>67</v>
      </c>
      <c r="I112" s="138"/>
      <c r="J112" s="139">
        <f>_xlfn.XLOOKUP(B112,'Master Sheet '!B124:B573,'Master Sheet '!BE124:BE573)</f>
        <v>0</v>
      </c>
      <c r="K112" s="139">
        <f>_xlfn.XLOOKUP(B112,'Master Sheet '!B124:B573,'Master Sheet '!BG124:BG573)</f>
        <v>0</v>
      </c>
      <c r="L112" s="319" t="str">
        <f>IF(VLOOKUP(A112,'Master Sheet '!$A$19:J462,9,0)=0, "", VLOOKUP(A112,'Master Sheet '!$A$19:J462,9,0))</f>
        <v>River</v>
      </c>
      <c r="M112" s="139"/>
      <c r="N112" s="139"/>
      <c r="O112" s="139"/>
      <c r="P112" s="139"/>
      <c r="Q112" s="139"/>
      <c r="R112" s="139"/>
      <c r="S112" s="139"/>
      <c r="T112" s="139"/>
      <c r="U112" s="139"/>
      <c r="V112" s="139"/>
      <c r="W112" s="139"/>
      <c r="X112" s="139"/>
      <c r="Y112" s="139"/>
      <c r="Z112" s="140"/>
      <c r="AA112" s="225" t="str">
        <f>VLOOKUP(A112,'Master Sheet '!A124:G573,7,0)</f>
        <v>Pile/Pile Cap</v>
      </c>
    </row>
    <row r="113" spans="1:27" s="142" customFormat="1" ht="15" customHeight="1" x14ac:dyDescent="0.3">
      <c r="A113" s="135">
        <f t="shared" si="1"/>
        <v>106</v>
      </c>
      <c r="B113" s="233" t="str">
        <f>VLOOKUP(A113,'Master Sheet '!$A$19:G574,2,0)</f>
        <v>62/4</v>
      </c>
      <c r="C113" s="232" t="str">
        <f>INDEX('Master Sheet '!C125:C574,MATCH('Line Details'!B113, 'Master Sheet '!B125:B454,0))</f>
        <v>SP1_DB+30</v>
      </c>
      <c r="D113" s="136">
        <f>VLOOKUP(A112,'Master Sheet '!$A$19:G573,5,0)</f>
        <v>731</v>
      </c>
      <c r="E113" s="137"/>
      <c r="F113" s="219" t="s">
        <v>67</v>
      </c>
      <c r="G113" s="138" t="s">
        <v>67</v>
      </c>
      <c r="H113" s="138" t="s">
        <v>67</v>
      </c>
      <c r="I113" s="138"/>
      <c r="J113" s="139">
        <f>_xlfn.XLOOKUP(B113,'Master Sheet '!B125:B574,'Master Sheet '!BE125:BE574)</f>
        <v>0</v>
      </c>
      <c r="K113" s="139">
        <f>_xlfn.XLOOKUP(B113,'Master Sheet '!B125:B574,'Master Sheet '!BG125:BG574)</f>
        <v>0</v>
      </c>
      <c r="L113" s="319" t="str">
        <f>IF(VLOOKUP(A113,'Master Sheet '!$A$19:J573,9,0)=0, "", VLOOKUP(A113,'Master Sheet '!$A$19:J573,9,0))</f>
        <v>River</v>
      </c>
      <c r="M113" s="139"/>
      <c r="N113" s="139"/>
      <c r="O113" s="139"/>
      <c r="P113" s="139">
        <v>1</v>
      </c>
      <c r="Q113" s="139"/>
      <c r="R113" s="139"/>
      <c r="S113" s="139"/>
      <c r="T113" s="139"/>
      <c r="U113" s="139"/>
      <c r="V113" s="139"/>
      <c r="W113" s="139"/>
      <c r="X113" s="139"/>
      <c r="Y113" s="139"/>
      <c r="Z113" s="140"/>
      <c r="AA113" s="225" t="str">
        <f>VLOOKUP(A113,'Master Sheet '!A125:G574,7,0)</f>
        <v/>
      </c>
    </row>
    <row r="114" spans="1:27" s="142" customFormat="1" ht="15" customHeight="1" x14ac:dyDescent="0.3">
      <c r="A114" s="135">
        <f t="shared" si="1"/>
        <v>107</v>
      </c>
      <c r="B114" s="233" t="str">
        <f>VLOOKUP(A114,'Master Sheet '!$A$19:G575,2,0)</f>
        <v>63/0</v>
      </c>
      <c r="C114" s="232" t="str">
        <f>INDEX('Master Sheet '!C126:C575,MATCH('Line Details'!B114, 'Master Sheet '!B126:B454,0))</f>
        <v>SP2_ DD+03</v>
      </c>
      <c r="D114" s="136">
        <f>VLOOKUP(A113,'Master Sheet '!$A$19:G574,5,0)</f>
        <v>260.60000000000002</v>
      </c>
      <c r="E114" s="137"/>
      <c r="F114" s="263" t="s">
        <v>67</v>
      </c>
      <c r="G114" s="138" t="s">
        <v>67</v>
      </c>
      <c r="H114" s="138" t="s">
        <v>67</v>
      </c>
      <c r="I114" s="138"/>
      <c r="J114" s="139">
        <f>_xlfn.XLOOKUP(B114,'Master Sheet '!B126:B575,'Master Sheet '!BE126:BE575)</f>
        <v>0</v>
      </c>
      <c r="K114" s="139">
        <f>_xlfn.XLOOKUP(B114,'Master Sheet '!B126:B575,'Master Sheet '!BG126:BG575)</f>
        <v>0</v>
      </c>
      <c r="L114" s="319" t="str">
        <f>IF(VLOOKUP(A114,'Master Sheet '!$A$19:J574,9,0)=0, "", VLOOKUP(A114,'Master Sheet '!$A$19:J574,9,0))</f>
        <v/>
      </c>
      <c r="M114" s="139"/>
      <c r="N114" s="139"/>
      <c r="O114" s="139"/>
      <c r="P114" s="139">
        <v>1</v>
      </c>
      <c r="Q114" s="139"/>
      <c r="R114" s="139"/>
      <c r="S114" s="139"/>
      <c r="T114" s="139"/>
      <c r="U114" s="139"/>
      <c r="V114" s="139"/>
      <c r="W114" s="139"/>
      <c r="X114" s="139"/>
      <c r="Y114" s="139"/>
      <c r="Z114" s="140"/>
      <c r="AA114" s="225" t="str">
        <f>VLOOKUP(A114,'Master Sheet '!A126:G575,7,0)</f>
        <v/>
      </c>
    </row>
    <row r="115" spans="1:27" s="142" customFormat="1" ht="15" customHeight="1" x14ac:dyDescent="0.3">
      <c r="A115" s="135">
        <f t="shared" si="1"/>
        <v>108</v>
      </c>
      <c r="B115" s="233" t="str">
        <f>VLOOKUP(A115,'Master Sheet '!$A$19:G576,2,0)</f>
        <v>63/1</v>
      </c>
      <c r="C115" s="232" t="str">
        <f>INDEX('Master Sheet '!C127:C576,MATCH('Line Details'!B115, 'Master Sheet '!B127:B454,0))</f>
        <v>A(00-02)+00</v>
      </c>
      <c r="D115" s="136">
        <f>VLOOKUP(A114,'Master Sheet '!$A$19:G575,5,0)</f>
        <v>395</v>
      </c>
      <c r="E115" s="137"/>
      <c r="F115" s="263" t="s">
        <v>67</v>
      </c>
      <c r="G115" s="138" t="s">
        <v>67</v>
      </c>
      <c r="H115" s="138" t="s">
        <v>67</v>
      </c>
      <c r="I115" s="138"/>
      <c r="J115" s="139">
        <f>_xlfn.XLOOKUP(B115,'Master Sheet '!B127:B576,'Master Sheet '!BE127:BE576)</f>
        <v>0</v>
      </c>
      <c r="K115" s="139">
        <f>_xlfn.XLOOKUP(B115,'Master Sheet '!B127:B576,'Master Sheet '!BG127:BG576)</f>
        <v>0</v>
      </c>
      <c r="L115" s="319" t="str">
        <f>IF(VLOOKUP(A115,'Master Sheet '!$A$19:J575,9,0)=0, "", VLOOKUP(A115,'Master Sheet '!$A$19:J575,9,0))</f>
        <v/>
      </c>
      <c r="M115" s="139"/>
      <c r="N115" s="139"/>
      <c r="O115" s="139"/>
      <c r="P115" s="139">
        <v>1</v>
      </c>
      <c r="Q115" s="139"/>
      <c r="R115" s="139"/>
      <c r="S115" s="139"/>
      <c r="T115" s="139"/>
      <c r="U115" s="139"/>
      <c r="V115" s="139"/>
      <c r="W115" s="139"/>
      <c r="X115" s="139"/>
      <c r="Y115" s="139"/>
      <c r="Z115" s="140"/>
      <c r="AA115" s="225" t="str">
        <f>VLOOKUP(A115,'Master Sheet '!A127:G576,7,0)</f>
        <v/>
      </c>
    </row>
    <row r="116" spans="1:27" s="142" customFormat="1" ht="15" customHeight="1" x14ac:dyDescent="0.3">
      <c r="A116" s="135">
        <f t="shared" si="1"/>
        <v>109</v>
      </c>
      <c r="B116" s="233" t="str">
        <f>VLOOKUP(A116,'Master Sheet '!$A$19:G577,2,0)</f>
        <v>63/2</v>
      </c>
      <c r="C116" s="232" t="str">
        <f>INDEX('Master Sheet '!C128:C577,MATCH('Line Details'!B116, 'Master Sheet '!B128:B454,0))</f>
        <v>A(00-02)+09</v>
      </c>
      <c r="D116" s="136">
        <f>VLOOKUP(A115,'Master Sheet '!$A$19:G576,5,0)</f>
        <v>425</v>
      </c>
      <c r="E116" s="137"/>
      <c r="F116" s="263" t="s">
        <v>67</v>
      </c>
      <c r="G116" s="138" t="s">
        <v>67</v>
      </c>
      <c r="H116" s="138" t="s">
        <v>67</v>
      </c>
      <c r="I116" s="138"/>
      <c r="J116" s="139">
        <f>_xlfn.XLOOKUP(B116,'Master Sheet '!B128:B577,'Master Sheet '!BE128:BE577)</f>
        <v>0</v>
      </c>
      <c r="K116" s="139">
        <f>_xlfn.XLOOKUP(B116,'Master Sheet '!B128:B577,'Master Sheet '!BG128:BG577)</f>
        <v>0</v>
      </c>
      <c r="L116" s="319" t="str">
        <f>IF(VLOOKUP(A116,'Master Sheet '!$A$19:J576,9,0)=0, "", VLOOKUP(A116,'Master Sheet '!$A$19:J576,9,0))</f>
        <v/>
      </c>
      <c r="M116" s="139"/>
      <c r="N116" s="139"/>
      <c r="O116" s="139"/>
      <c r="P116" s="139">
        <v>1</v>
      </c>
      <c r="Q116" s="139"/>
      <c r="R116" s="139"/>
      <c r="S116" s="139"/>
      <c r="T116" s="139"/>
      <c r="U116" s="139"/>
      <c r="V116" s="139"/>
      <c r="W116" s="139"/>
      <c r="X116" s="139"/>
      <c r="Y116" s="139"/>
      <c r="Z116" s="140"/>
      <c r="AA116" s="225" t="str">
        <f>VLOOKUP(A116,'Master Sheet '!A128:G577,7,0)</f>
        <v/>
      </c>
    </row>
    <row r="117" spans="1:27" s="142" customFormat="1" ht="15" customHeight="1" x14ac:dyDescent="0.3">
      <c r="A117" s="135">
        <f t="shared" si="1"/>
        <v>110</v>
      </c>
      <c r="B117" s="233" t="str">
        <f>VLOOKUP(A117,'Master Sheet '!$A$19:G578,2,0)</f>
        <v>64/0</v>
      </c>
      <c r="C117" s="232" t="str">
        <f>INDEX('Master Sheet '!C129:C578,MATCH('Line Details'!B117, 'Master Sheet '!B129:B454,0))</f>
        <v>D(30-52)+18</v>
      </c>
      <c r="D117" s="136">
        <f>VLOOKUP(A116,'Master Sheet '!$A$19:G577,5,0)</f>
        <v>334.6</v>
      </c>
      <c r="E117" s="137"/>
      <c r="F117" s="219" t="s">
        <v>67</v>
      </c>
      <c r="G117" s="138" t="s">
        <v>67</v>
      </c>
      <c r="H117" s="138" t="s">
        <v>67</v>
      </c>
      <c r="I117" s="138"/>
      <c r="J117" s="139">
        <f>_xlfn.XLOOKUP(B117,'Master Sheet '!B129:B578,'Master Sheet '!BE129:BE578)</f>
        <v>0</v>
      </c>
      <c r="K117" s="139">
        <f>_xlfn.XLOOKUP(B117,'Master Sheet '!B129:B578,'Master Sheet '!BG129:BG578)</f>
        <v>0</v>
      </c>
      <c r="L117" s="319" t="str">
        <f>IF(VLOOKUP(A117,'Master Sheet '!$A$19:J577,9,0)=0, "", VLOOKUP(A117,'Master Sheet '!$A$19:J577,9,0))</f>
        <v/>
      </c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40"/>
      <c r="AA117" s="225" t="str">
        <f>VLOOKUP(A117,'Master Sheet '!A129:G578,7,0)</f>
        <v/>
      </c>
    </row>
    <row r="118" spans="1:27" s="142" customFormat="1" ht="15" customHeight="1" x14ac:dyDescent="0.3">
      <c r="A118" s="135">
        <f t="shared" si="1"/>
        <v>111</v>
      </c>
      <c r="B118" s="233" t="str">
        <f>VLOOKUP(A118,'Master Sheet '!$A$19:G579,2,0)</f>
        <v>65/0</v>
      </c>
      <c r="C118" s="232" t="str">
        <f>INDEX('Master Sheet '!C130:C579,MATCH('Line Details'!B118, 'Master Sheet '!B130:B454,0))</f>
        <v>D(30-52)+18</v>
      </c>
      <c r="D118" s="136">
        <f>VLOOKUP(A117,'Master Sheet '!$A$19:G578,5,0)</f>
        <v>199.9</v>
      </c>
      <c r="E118" s="137"/>
      <c r="F118" s="263" t="s">
        <v>67</v>
      </c>
      <c r="G118" s="138" t="s">
        <v>67</v>
      </c>
      <c r="H118" s="138" t="s">
        <v>67</v>
      </c>
      <c r="I118" s="138"/>
      <c r="J118" s="139">
        <f>_xlfn.XLOOKUP(B118,'Master Sheet '!B130:B579,'Master Sheet '!BE130:BE579)</f>
        <v>0</v>
      </c>
      <c r="K118" s="139">
        <f>_xlfn.XLOOKUP(B118,'Master Sheet '!B130:B579,'Master Sheet '!BG130:BG579)</f>
        <v>0</v>
      </c>
      <c r="L118" s="319" t="str">
        <f>IF(VLOOKUP(A118,'Master Sheet '!$A$19:J578,9,0)=0, "", VLOOKUP(A118,'Master Sheet '!$A$19:J578,9,0))</f>
        <v>220kV</v>
      </c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40"/>
      <c r="AA118" s="225" t="str">
        <f>VLOOKUP(A118,'Master Sheet '!A130:G579,7,0)</f>
        <v/>
      </c>
    </row>
    <row r="119" spans="1:27" s="142" customFormat="1" ht="15" customHeight="1" x14ac:dyDescent="0.3">
      <c r="A119" s="135">
        <f t="shared" si="1"/>
        <v>112</v>
      </c>
      <c r="B119" s="233" t="str">
        <f>VLOOKUP(A119,'Master Sheet '!$A$19:G580,2,0)</f>
        <v>65/1</v>
      </c>
      <c r="C119" s="232" t="str">
        <f>INDEX('Master Sheet '!C131:C580,MATCH('Line Details'!B119, 'Master Sheet '!B131:B454,0))</f>
        <v>A(00-02)+09</v>
      </c>
      <c r="D119" s="136">
        <f>VLOOKUP(A118,'Master Sheet '!$A$19:G579,5,0)</f>
        <v>314.8</v>
      </c>
      <c r="E119" s="137"/>
      <c r="F119" s="219" t="s">
        <v>67</v>
      </c>
      <c r="G119" s="138" t="s">
        <v>67</v>
      </c>
      <c r="H119" s="138" t="s">
        <v>67</v>
      </c>
      <c r="I119" s="138"/>
      <c r="J119" s="139">
        <f>_xlfn.XLOOKUP(B119,'Master Sheet '!B131:B580,'Master Sheet '!BE131:BE580)</f>
        <v>0</v>
      </c>
      <c r="K119" s="139">
        <f>_xlfn.XLOOKUP(B119,'Master Sheet '!B131:B580,'Master Sheet '!BG131:BG580)</f>
        <v>0</v>
      </c>
      <c r="L119" s="319" t="str">
        <f>IF(VLOOKUP(A119,'Master Sheet '!$A$19:J579,9,0)=0, "", VLOOKUP(A119,'Master Sheet '!$A$19:J579,9,0))</f>
        <v/>
      </c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40"/>
      <c r="AA119" s="225" t="str">
        <f>VLOOKUP(A119,'Master Sheet '!A131:G580,7,0)</f>
        <v/>
      </c>
    </row>
    <row r="120" spans="1:27" s="142" customFormat="1" ht="15" customHeight="1" x14ac:dyDescent="0.3">
      <c r="A120" s="135">
        <f t="shared" si="1"/>
        <v>113</v>
      </c>
      <c r="B120" s="233" t="str">
        <f>VLOOKUP(A120,'Master Sheet '!$A$19:G581,2,0)</f>
        <v>65/2</v>
      </c>
      <c r="C120" s="232" t="str">
        <f>INDEX('Master Sheet '!C132:C581,MATCH('Line Details'!B120, 'Master Sheet '!B132:B454,0))</f>
        <v>A(00-02)+00</v>
      </c>
      <c r="D120" s="136">
        <f>VLOOKUP(A119,'Master Sheet '!$A$19:G580,5,0)</f>
        <v>348.6</v>
      </c>
      <c r="E120" s="137"/>
      <c r="F120" s="219" t="s">
        <v>67</v>
      </c>
      <c r="G120" s="138" t="s">
        <v>67</v>
      </c>
      <c r="H120" s="138" t="s">
        <v>67</v>
      </c>
      <c r="I120" s="138"/>
      <c r="J120" s="139">
        <f>_xlfn.XLOOKUP(B120,'Master Sheet '!B132:B581,'Master Sheet '!BE132:BE581)</f>
        <v>0</v>
      </c>
      <c r="K120" s="139">
        <f>_xlfn.XLOOKUP(B120,'Master Sheet '!B132:B581,'Master Sheet '!BG132:BG581)</f>
        <v>0</v>
      </c>
      <c r="L120" s="319" t="str">
        <f>IF(VLOOKUP(A120,'Master Sheet '!$A$19:J580,9,0)=0, "", VLOOKUP(A120,'Master Sheet '!$A$19:J580,9,0))</f>
        <v/>
      </c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40"/>
      <c r="AA120" s="225" t="str">
        <f>VLOOKUP(A120,'Master Sheet '!A132:G581,7,0)</f>
        <v/>
      </c>
    </row>
    <row r="121" spans="1:27" s="142" customFormat="1" ht="15" customHeight="1" x14ac:dyDescent="0.3">
      <c r="A121" s="135">
        <f t="shared" si="1"/>
        <v>114</v>
      </c>
      <c r="B121" s="233" t="str">
        <f>VLOOKUP(A121,'Master Sheet '!$A$19:G582,2,0)</f>
        <v>65/3</v>
      </c>
      <c r="C121" s="232" t="str">
        <f>INDEX('Master Sheet '!C133:C582,MATCH('Line Details'!B121, 'Master Sheet '!B133:B454,0))</f>
        <v>A(00-02)+00</v>
      </c>
      <c r="D121" s="136">
        <f>VLOOKUP(A120,'Master Sheet '!$A$19:G581,5,0)</f>
        <v>291.5</v>
      </c>
      <c r="E121" s="137"/>
      <c r="F121" s="263" t="s">
        <v>597</v>
      </c>
      <c r="G121" s="138" t="s">
        <v>674</v>
      </c>
      <c r="H121" s="138" t="s">
        <v>67</v>
      </c>
      <c r="I121" s="138"/>
      <c r="J121" s="139">
        <f>_xlfn.XLOOKUP(B121,'Master Sheet '!B133:B582,'Master Sheet '!BE133:BE582)</f>
        <v>0</v>
      </c>
      <c r="K121" s="139">
        <f>_xlfn.XLOOKUP(B121,'Master Sheet '!B133:B582,'Master Sheet '!BG133:BG582)</f>
        <v>0</v>
      </c>
      <c r="L121" s="319" t="str">
        <f>IF(VLOOKUP(A121,'Master Sheet '!$A$19:J581,9,0)=0, "", VLOOKUP(A121,'Master Sheet '!$A$19:J581,9,0))</f>
        <v/>
      </c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40"/>
      <c r="AA121" s="225" t="str">
        <f>VLOOKUP(A121,'Master Sheet '!A133:G582,7,0)</f>
        <v>SANDY PS</v>
      </c>
    </row>
    <row r="122" spans="1:27" s="142" customFormat="1" ht="15" customHeight="1" x14ac:dyDescent="0.3">
      <c r="A122" s="135">
        <f t="shared" si="1"/>
        <v>115</v>
      </c>
      <c r="B122" s="233" t="str">
        <f>VLOOKUP(A122,'Master Sheet '!$A$19:G583,2,0)</f>
        <v>65/4</v>
      </c>
      <c r="C122" s="232" t="str">
        <f>INDEX('Master Sheet '!C134:C583,MATCH('Line Details'!B122, 'Master Sheet '!B134:B454,0))</f>
        <v>A(00-02)+00</v>
      </c>
      <c r="D122" s="136">
        <f>VLOOKUP(A121,'Master Sheet '!$A$19:G582,5,0)</f>
        <v>354</v>
      </c>
      <c r="E122" s="137"/>
      <c r="F122" s="219" t="s">
        <v>67</v>
      </c>
      <c r="G122" s="138" t="s">
        <v>67</v>
      </c>
      <c r="H122" s="138" t="s">
        <v>67</v>
      </c>
      <c r="I122" s="138"/>
      <c r="J122" s="139">
        <f>_xlfn.XLOOKUP(B122,'Master Sheet '!B134:B583,'Master Sheet '!BE134:BE583)</f>
        <v>0</v>
      </c>
      <c r="K122" s="139">
        <f>_xlfn.XLOOKUP(B122,'Master Sheet '!B134:B583,'Master Sheet '!BG134:BG583)</f>
        <v>0</v>
      </c>
      <c r="L122" s="319" t="str">
        <f>IF(VLOOKUP(A122,'Master Sheet '!$A$19:J582,9,0)=0, "", VLOOKUP(A122,'Master Sheet '!$A$19:J582,9,0))</f>
        <v/>
      </c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40"/>
      <c r="AA122" s="225" t="str">
        <f>VLOOKUP(A122,'Master Sheet '!A134:G583,7,0)</f>
        <v/>
      </c>
    </row>
    <row r="123" spans="1:27" s="142" customFormat="1" ht="15" customHeight="1" x14ac:dyDescent="0.3">
      <c r="A123" s="135">
        <f t="shared" si="1"/>
        <v>116</v>
      </c>
      <c r="B123" s="233" t="str">
        <f>VLOOKUP(A123,'Master Sheet '!$A$19:G584,2,0)</f>
        <v>65/5</v>
      </c>
      <c r="C123" s="232" t="str">
        <f>INDEX('Master Sheet '!C135:C584,MATCH('Line Details'!B123, 'Master Sheet '!B135:B454,0))</f>
        <v>A(00-02)+00</v>
      </c>
      <c r="D123" s="136">
        <f>VLOOKUP(A122,'Master Sheet '!$A$19:G583,5,0)</f>
        <v>339.1</v>
      </c>
      <c r="E123" s="137"/>
      <c r="F123" s="219" t="s">
        <v>67</v>
      </c>
      <c r="G123" s="138" t="s">
        <v>67</v>
      </c>
      <c r="H123" s="138" t="s">
        <v>67</v>
      </c>
      <c r="I123" s="138"/>
      <c r="J123" s="139">
        <f>_xlfn.XLOOKUP(B123,'Master Sheet '!B135:B584,'Master Sheet '!BE135:BE584)</f>
        <v>0</v>
      </c>
      <c r="K123" s="139">
        <f>_xlfn.XLOOKUP(B123,'Master Sheet '!B135:B584,'Master Sheet '!BG135:BG584)</f>
        <v>0</v>
      </c>
      <c r="L123" s="319" t="str">
        <f>IF(VLOOKUP(A123,'Master Sheet '!$A$19:J583,9,0)=0, "", VLOOKUP(A123,'Master Sheet '!$A$19:J583,9,0))</f>
        <v/>
      </c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40"/>
      <c r="AA123" s="225" t="str">
        <f>VLOOKUP(A123,'Master Sheet '!A135:G584,7,0)</f>
        <v/>
      </c>
    </row>
    <row r="124" spans="1:27" s="142" customFormat="1" ht="15" customHeight="1" x14ac:dyDescent="0.3">
      <c r="A124" s="135">
        <f t="shared" si="1"/>
        <v>117</v>
      </c>
      <c r="B124" s="233" t="str">
        <f>VLOOKUP(A124,'Master Sheet '!$A$19:G585,2,0)</f>
        <v>67/0</v>
      </c>
      <c r="C124" s="232" t="str">
        <f>INDEX('Master Sheet '!C136:C585,MATCH('Line Details'!B124, 'Master Sheet '!B136:B454,0))</f>
        <v>D(45-60)+00</v>
      </c>
      <c r="D124" s="136">
        <f>VLOOKUP(A123,'Master Sheet '!$A$19:G584,5,0)</f>
        <v>329.9</v>
      </c>
      <c r="E124" s="137"/>
      <c r="F124" s="263" t="s">
        <v>67</v>
      </c>
      <c r="G124" s="138" t="s">
        <v>67</v>
      </c>
      <c r="H124" s="138" t="s">
        <v>67</v>
      </c>
      <c r="I124" s="138"/>
      <c r="J124" s="139">
        <f>_xlfn.XLOOKUP(B124,'Master Sheet '!B136:B585,'Master Sheet '!BE136:BE585)</f>
        <v>0</v>
      </c>
      <c r="K124" s="139">
        <f>_xlfn.XLOOKUP(B124,'Master Sheet '!B136:B585,'Master Sheet '!BG136:BG585)</f>
        <v>0</v>
      </c>
      <c r="L124" s="319" t="str">
        <f>IF(VLOOKUP(A124,'Master Sheet '!$A$19:J584,9,0)=0, "", VLOOKUP(A124,'Master Sheet '!$A$19:J584,9,0))</f>
        <v/>
      </c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40"/>
      <c r="AA124" s="225" t="str">
        <f>VLOOKUP(A124,'Master Sheet '!A136:G585,7,0)</f>
        <v/>
      </c>
    </row>
    <row r="125" spans="1:27" s="142" customFormat="1" ht="15" customHeight="1" x14ac:dyDescent="0.3">
      <c r="A125" s="135">
        <f t="shared" si="1"/>
        <v>118</v>
      </c>
      <c r="B125" s="233" t="str">
        <f>VLOOKUP(A125,'Master Sheet '!$A$19:G586,2,0)</f>
        <v>GANTRY</v>
      </c>
      <c r="C125" s="232" t="str">
        <f>INDEX('Master Sheet '!C137:C586,MATCH('Line Details'!B125, 'Master Sheet '!B137:B454,0))</f>
        <v>Gantry UP</v>
      </c>
      <c r="D125" s="136">
        <f>VLOOKUP(A124,'Master Sheet '!$A$19:G585,5,0)</f>
        <v>62.5</v>
      </c>
      <c r="E125" s="137"/>
      <c r="F125" s="263" t="s">
        <v>67</v>
      </c>
      <c r="G125" s="138" t="s">
        <v>67</v>
      </c>
      <c r="H125" s="138" t="s">
        <v>67</v>
      </c>
      <c r="I125" s="138"/>
      <c r="J125" s="139">
        <f>_xlfn.XLOOKUP(B125,'Master Sheet '!B137:B586,'Master Sheet '!BE137:BE586)</f>
        <v>0</v>
      </c>
      <c r="K125" s="139">
        <f>_xlfn.XLOOKUP(B125,'Master Sheet '!B137:B586,'Master Sheet '!BG137:BG586)</f>
        <v>0</v>
      </c>
      <c r="L125" s="319" t="str">
        <f>IF(VLOOKUP(A125,'Master Sheet '!$A$19:J585,9,0)=0, "", VLOOKUP(A125,'Master Sheet '!$A$19:J585,9,0))</f>
        <v/>
      </c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40"/>
      <c r="AA125" s="225" t="str">
        <f>VLOOKUP(A125,'Master Sheet '!A137:G586,7,0)</f>
        <v/>
      </c>
    </row>
    <row r="126" spans="1:27" s="142" customFormat="1" ht="15" customHeight="1" x14ac:dyDescent="0.3">
      <c r="A126" s="135">
        <f t="shared" si="1"/>
        <v>119</v>
      </c>
      <c r="B126" s="233" t="str">
        <f>VLOOKUP(A126,'Master Sheet '!$A$19:G587,2,0)</f>
        <v>GANTRY</v>
      </c>
      <c r="C126" s="232" t="str">
        <f>INDEX('Master Sheet '!C138:C587,MATCH('Line Details'!B126, 'Master Sheet '!B138:B454,0))</f>
        <v>Gantry UP</v>
      </c>
      <c r="D126" s="136">
        <f>VLOOKUP(A125,'Master Sheet '!$A$19:G586,5,0)</f>
        <v>57.8</v>
      </c>
      <c r="E126" s="137"/>
      <c r="F126" s="219" t="s">
        <v>67</v>
      </c>
      <c r="G126" s="138" t="s">
        <v>67</v>
      </c>
      <c r="H126" s="138" t="s">
        <v>67</v>
      </c>
      <c r="I126" s="138"/>
      <c r="J126" s="139">
        <f>_xlfn.XLOOKUP(B126,'Master Sheet '!B138:B587,'Master Sheet '!BE138:BE587)</f>
        <v>0</v>
      </c>
      <c r="K126" s="139">
        <f>_xlfn.XLOOKUP(B126,'Master Sheet '!B138:B587,'Master Sheet '!BG138:BG587)</f>
        <v>0</v>
      </c>
      <c r="L126" s="319" t="str">
        <f>IF(VLOOKUP(A126,'Master Sheet '!$A$19:J586,9,0)=0, "", VLOOKUP(A126,'Master Sheet '!$A$19:J586,9,0))</f>
        <v>800kV HVDC</v>
      </c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40"/>
      <c r="AA126" s="225" t="str">
        <f>VLOOKUP(A126,'Master Sheet '!A138:G587,7,0)</f>
        <v/>
      </c>
    </row>
    <row r="127" spans="1:27" s="142" customFormat="1" ht="15" customHeight="1" x14ac:dyDescent="0.3">
      <c r="A127" s="135">
        <f t="shared" si="1"/>
        <v>120</v>
      </c>
      <c r="B127" s="233" t="str">
        <f>VLOOKUP(A127,'Master Sheet '!$A$19:G588,2,0)</f>
        <v>68/0</v>
      </c>
      <c r="C127" s="232" t="str">
        <f>INDEX('Master Sheet '!C139:C588,MATCH('Line Details'!B127, 'Master Sheet '!B139:B454,0))</f>
        <v>D(45-60)+00</v>
      </c>
      <c r="D127" s="136">
        <f>VLOOKUP(A126,'Master Sheet '!$A$19:G587,5,0)</f>
        <v>64.8</v>
      </c>
      <c r="E127" s="137"/>
      <c r="F127" s="263" t="s">
        <v>67</v>
      </c>
      <c r="G127" s="138" t="s">
        <v>67</v>
      </c>
      <c r="H127" s="138" t="s">
        <v>67</v>
      </c>
      <c r="I127" s="138"/>
      <c r="J127" s="139">
        <f>_xlfn.XLOOKUP(B127,'Master Sheet '!B139:B588,'Master Sheet '!BE139:BE588)</f>
        <v>0</v>
      </c>
      <c r="K127" s="139">
        <f>_xlfn.XLOOKUP(B127,'Master Sheet '!B139:B588,'Master Sheet '!BG139:BG588)</f>
        <v>0</v>
      </c>
      <c r="L127" s="319" t="str">
        <f>IF(VLOOKUP(A127,'Master Sheet '!$A$19:J587,9,0)=0, "", VLOOKUP(A127,'Master Sheet '!$A$19:J587,9,0))</f>
        <v/>
      </c>
      <c r="M127" s="139"/>
      <c r="N127" s="139"/>
      <c r="O127" s="139"/>
      <c r="P127" s="139">
        <v>1</v>
      </c>
      <c r="Q127" s="139"/>
      <c r="R127" s="139"/>
      <c r="S127" s="139"/>
      <c r="T127" s="139"/>
      <c r="U127" s="139"/>
      <c r="V127" s="139"/>
      <c r="W127" s="139"/>
      <c r="X127" s="139"/>
      <c r="Y127" s="139"/>
      <c r="Z127" s="140"/>
      <c r="AA127" s="225" t="str">
        <f>VLOOKUP(A127,'Master Sheet '!A139:G588,7,0)</f>
        <v/>
      </c>
    </row>
    <row r="128" spans="1:27" s="142" customFormat="1" ht="15" customHeight="1" x14ac:dyDescent="0.3">
      <c r="A128" s="135">
        <f t="shared" si="1"/>
        <v>121</v>
      </c>
      <c r="B128" s="233" t="str">
        <f>VLOOKUP(A128,'Master Sheet '!$A$19:G589,2,0)</f>
        <v>69/0</v>
      </c>
      <c r="C128" s="232" t="str">
        <f>INDEX('Master Sheet '!C140:C589,MATCH('Line Details'!B128, 'Master Sheet '!B140:B454,0))</f>
        <v>B(00-15)+00</v>
      </c>
      <c r="D128" s="136">
        <f>VLOOKUP(A127,'Master Sheet '!$A$19:G588,5,0)</f>
        <v>247.1</v>
      </c>
      <c r="E128" s="137"/>
      <c r="F128" s="219" t="s">
        <v>597</v>
      </c>
      <c r="G128" s="138" t="s">
        <v>674</v>
      </c>
      <c r="H128" s="138" t="s">
        <v>67</v>
      </c>
      <c r="I128" s="138"/>
      <c r="J128" s="139">
        <f>_xlfn.XLOOKUP(B128,'Master Sheet '!B140:B589,'Master Sheet '!BE140:BE589)</f>
        <v>0</v>
      </c>
      <c r="K128" s="139">
        <f>_xlfn.XLOOKUP(B128,'Master Sheet '!B140:B589,'Master Sheet '!BG140:BG589)</f>
        <v>0</v>
      </c>
      <c r="L128" s="319" t="str">
        <f>IF(VLOOKUP(A128,'Master Sheet '!$A$19:J588,9,0)=0, "", VLOOKUP(A128,'Master Sheet '!$A$19:J588,9,0))</f>
        <v/>
      </c>
      <c r="M128" s="139"/>
      <c r="N128" s="139"/>
      <c r="O128" s="139"/>
      <c r="P128" s="139">
        <v>1</v>
      </c>
      <c r="Q128" s="139"/>
      <c r="R128" s="139"/>
      <c r="S128" s="139"/>
      <c r="T128" s="139"/>
      <c r="U128" s="139"/>
      <c r="V128" s="139"/>
      <c r="W128" s="139"/>
      <c r="X128" s="139"/>
      <c r="Y128" s="139"/>
      <c r="Z128" s="140"/>
      <c r="AA128" s="225" t="str">
        <f>VLOOKUP(A128,'Master Sheet '!A140:G589,7,0)</f>
        <v>SANDY WET</v>
      </c>
    </row>
    <row r="129" spans="1:27" s="142" customFormat="1" ht="15" customHeight="1" x14ac:dyDescent="0.3">
      <c r="A129" s="135">
        <f t="shared" si="1"/>
        <v>122</v>
      </c>
      <c r="B129" s="233" t="str">
        <f>VLOOKUP(A129,'Master Sheet '!$A$19:G590,2,0)</f>
        <v>69/1</v>
      </c>
      <c r="C129" s="232" t="str">
        <f>INDEX('Master Sheet '!C141:C590,MATCH('Line Details'!B129, 'Master Sheet '!B141:B454,0))</f>
        <v>A(00-02)+03</v>
      </c>
      <c r="D129" s="136">
        <f>VLOOKUP(A128,'Master Sheet '!$A$19:G589,5,0)</f>
        <v>322.10000000000002</v>
      </c>
      <c r="E129" s="137"/>
      <c r="F129" s="219" t="s">
        <v>597</v>
      </c>
      <c r="G129" s="138" t="s">
        <v>674</v>
      </c>
      <c r="H129" s="138" t="s">
        <v>675</v>
      </c>
      <c r="I129" s="138"/>
      <c r="J129" s="139">
        <f>_xlfn.XLOOKUP(B129,'Master Sheet '!B141:B590,'Master Sheet '!BE141:BE590)</f>
        <v>0</v>
      </c>
      <c r="K129" s="139">
        <f>_xlfn.XLOOKUP(B129,'Master Sheet '!B141:B590,'Master Sheet '!BG141:BG590)</f>
        <v>0</v>
      </c>
      <c r="L129" s="319" t="str">
        <f>IF(VLOOKUP(A129,'Master Sheet '!$A$19:J589,9,0)=0, "", VLOOKUP(A129,'Master Sheet '!$A$19:J589,9,0))</f>
        <v/>
      </c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40"/>
      <c r="AA129" s="225" t="str">
        <f>VLOOKUP(A129,'Master Sheet '!A141:G590,7,0)</f>
        <v>Sandy PS</v>
      </c>
    </row>
    <row r="130" spans="1:27" s="142" customFormat="1" ht="15" customHeight="1" x14ac:dyDescent="0.3">
      <c r="A130" s="135">
        <f t="shared" si="1"/>
        <v>123</v>
      </c>
      <c r="B130" s="233" t="str">
        <f>VLOOKUP(A130,'Master Sheet '!$A$19:G591,2,0)</f>
        <v>69/2</v>
      </c>
      <c r="C130" s="232" t="str">
        <f>INDEX('Master Sheet '!C142:C591,MATCH('Line Details'!B130, 'Master Sheet '!B142:B454,0))</f>
        <v>A(00-02)+06</v>
      </c>
      <c r="D130" s="136">
        <f>VLOOKUP(A129,'Master Sheet '!$A$19:G590,5,0)</f>
        <v>422.3</v>
      </c>
      <c r="E130" s="137"/>
      <c r="F130" s="219" t="s">
        <v>597</v>
      </c>
      <c r="G130" s="138" t="s">
        <v>674</v>
      </c>
      <c r="H130" s="138" t="s">
        <v>675</v>
      </c>
      <c r="I130" s="138"/>
      <c r="J130" s="139">
        <f>_xlfn.XLOOKUP(B130,'Master Sheet '!B142:B591,'Master Sheet '!BE142:BE591)</f>
        <v>0</v>
      </c>
      <c r="K130" s="139">
        <f>_xlfn.XLOOKUP(B130,'Master Sheet '!B142:B591,'Master Sheet '!BG142:BG591)</f>
        <v>0</v>
      </c>
      <c r="L130" s="319" t="str">
        <f>IF(VLOOKUP(A130,'Master Sheet '!$A$19:J590,9,0)=0, "", VLOOKUP(A130,'Master Sheet '!$A$19:J590,9,0))</f>
        <v/>
      </c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40"/>
      <c r="AA130" s="225" t="str">
        <f>VLOOKUP(A130,'Master Sheet '!A142:G591,7,0)</f>
        <v>SANDY PS</v>
      </c>
    </row>
    <row r="131" spans="1:27" s="142" customFormat="1" ht="15" customHeight="1" x14ac:dyDescent="0.3">
      <c r="A131" s="135">
        <f t="shared" si="1"/>
        <v>124</v>
      </c>
      <c r="B131" s="233" t="str">
        <f>VLOOKUP(A131,'Master Sheet '!$A$19:G592,2,0)</f>
        <v>69/3</v>
      </c>
      <c r="C131" s="232" t="str">
        <f>INDEX('Master Sheet '!C143:C592,MATCH('Line Details'!B131, 'Master Sheet '!B143:B454,0))</f>
        <v>A(00-02)+03</v>
      </c>
      <c r="D131" s="136">
        <f>VLOOKUP(A130,'Master Sheet '!$A$19:G591,5,0)</f>
        <v>412.4</v>
      </c>
      <c r="E131" s="137"/>
      <c r="F131" s="219" t="s">
        <v>597</v>
      </c>
      <c r="G131" s="138" t="s">
        <v>674</v>
      </c>
      <c r="H131" s="138" t="s">
        <v>67</v>
      </c>
      <c r="I131" s="138"/>
      <c r="J131" s="139">
        <f>_xlfn.XLOOKUP(B131,'Master Sheet '!B143:B592,'Master Sheet '!BE143:BE592)</f>
        <v>0</v>
      </c>
      <c r="K131" s="139">
        <f>_xlfn.XLOOKUP(B131,'Master Sheet '!B143:B592,'Master Sheet '!BG143:BG592)</f>
        <v>0</v>
      </c>
      <c r="L131" s="319" t="str">
        <f>IF(VLOOKUP(A131,'Master Sheet '!$A$19:J591,9,0)=0, "", VLOOKUP(A131,'Master Sheet '!$A$19:J591,9,0))</f>
        <v/>
      </c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40"/>
      <c r="AA131" s="225" t="str">
        <f>VLOOKUP(A131,'Master Sheet '!A143:G592,7,0)</f>
        <v>SANDY PS</v>
      </c>
    </row>
    <row r="132" spans="1:27" s="142" customFormat="1" ht="15" customHeight="1" x14ac:dyDescent="0.3">
      <c r="A132" s="135">
        <f t="shared" si="1"/>
        <v>125</v>
      </c>
      <c r="B132" s="233" t="str">
        <f>VLOOKUP(A132,'Master Sheet '!$A$19:G593,2,0)</f>
        <v>69/4</v>
      </c>
      <c r="C132" s="232" t="str">
        <f>INDEX('Master Sheet '!C144:C593,MATCH('Line Details'!B132, 'Master Sheet '!B144:B454,0))</f>
        <v>A(00-02)+09</v>
      </c>
      <c r="D132" s="136">
        <f>VLOOKUP(A131,'Master Sheet '!$A$19:G592,5,0)</f>
        <v>406.7</v>
      </c>
      <c r="E132" s="137"/>
      <c r="F132" s="219" t="s">
        <v>597</v>
      </c>
      <c r="G132" s="138" t="s">
        <v>674</v>
      </c>
      <c r="H132" s="138" t="s">
        <v>67</v>
      </c>
      <c r="I132" s="138"/>
      <c r="J132" s="139">
        <f>_xlfn.XLOOKUP(B132,'Master Sheet '!B144:B593,'Master Sheet '!BE144:BE593)</f>
        <v>0</v>
      </c>
      <c r="K132" s="139">
        <f>_xlfn.XLOOKUP(B132,'Master Sheet '!B144:B593,'Master Sheet '!BG144:BG593)</f>
        <v>0</v>
      </c>
      <c r="L132" s="319" t="str">
        <f>IF(VLOOKUP(A132,'Master Sheet '!$A$19:J592,9,0)=0, "", VLOOKUP(A132,'Master Sheet '!$A$19:J592,9,0))</f>
        <v/>
      </c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40"/>
      <c r="AA132" s="225" t="str">
        <f>VLOOKUP(A132,'Master Sheet '!A144:G593,7,0)</f>
        <v>SANDY PS</v>
      </c>
    </row>
    <row r="133" spans="1:27" s="142" customFormat="1" ht="15" customHeight="1" x14ac:dyDescent="0.3">
      <c r="A133" s="135">
        <f t="shared" si="1"/>
        <v>126</v>
      </c>
      <c r="B133" s="233" t="str">
        <f>VLOOKUP(A133,'Master Sheet '!$A$19:G594,2,0)</f>
        <v>70/0</v>
      </c>
      <c r="C133" s="232" t="str">
        <f>INDEX('Master Sheet '!C145:C594,MATCH('Line Details'!B133, 'Master Sheet '!B145:B454,0))</f>
        <v>C(15-22)+06</v>
      </c>
      <c r="D133" s="136">
        <f>VLOOKUP(A132,'Master Sheet '!$A$19:G593,5,0)</f>
        <v>405</v>
      </c>
      <c r="E133" s="137"/>
      <c r="F133" s="263" t="s">
        <v>597</v>
      </c>
      <c r="G133" s="138" t="s">
        <v>674</v>
      </c>
      <c r="H133" s="138" t="s">
        <v>749</v>
      </c>
      <c r="I133" s="138"/>
      <c r="J133" s="139">
        <f>_xlfn.XLOOKUP(B133,'Master Sheet '!B145:B594,'Master Sheet '!BE145:BE594)</f>
        <v>0</v>
      </c>
      <c r="K133" s="139">
        <f>_xlfn.XLOOKUP(B133,'Master Sheet '!B145:B594,'Master Sheet '!BG145:BG594)</f>
        <v>0</v>
      </c>
      <c r="L133" s="319" t="str">
        <f>IF(VLOOKUP(A133,'Master Sheet '!$A$19:J593,9,0)=0, "", VLOOKUP(A133,'Master Sheet '!$A$19:J593,9,0))</f>
        <v/>
      </c>
      <c r="M133" s="139"/>
      <c r="N133" s="139"/>
      <c r="O133" s="139">
        <v>1</v>
      </c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40"/>
      <c r="AA133" s="225" t="str">
        <f>VLOOKUP(A133,'Master Sheet '!A145:G594,7,0)</f>
        <v>SANDY WET</v>
      </c>
    </row>
    <row r="134" spans="1:27" s="142" customFormat="1" ht="15" customHeight="1" x14ac:dyDescent="0.3">
      <c r="A134" s="135">
        <f t="shared" si="1"/>
        <v>127</v>
      </c>
      <c r="B134" s="233" t="str">
        <f>VLOOKUP(A134,'Master Sheet '!$A$19:G595,2,0)</f>
        <v>70/1</v>
      </c>
      <c r="C134" s="232" t="str">
        <f>INDEX('Master Sheet '!C146:C595,MATCH('Line Details'!B134, 'Master Sheet '!B146:B454,0))</f>
        <v>A(00-02)+06</v>
      </c>
      <c r="D134" s="136">
        <f>VLOOKUP(A133,'Master Sheet '!$A$19:G594,5,0)</f>
        <v>356</v>
      </c>
      <c r="E134" s="137"/>
      <c r="F134" s="263" t="s">
        <v>597</v>
      </c>
      <c r="G134" s="138" t="s">
        <v>674</v>
      </c>
      <c r="H134" s="138" t="s">
        <v>67</v>
      </c>
      <c r="I134" s="138"/>
      <c r="J134" s="139">
        <f>_xlfn.XLOOKUP(B134,'Master Sheet '!B146:B595,'Master Sheet '!BE146:BE595)</f>
        <v>0</v>
      </c>
      <c r="K134" s="139">
        <f>_xlfn.XLOOKUP(B134,'Master Sheet '!B146:B595,'Master Sheet '!BG146:BG595)</f>
        <v>0</v>
      </c>
      <c r="L134" s="319" t="str">
        <f>IF(VLOOKUP(A134,'Master Sheet '!$A$19:J594,9,0)=0, "", VLOOKUP(A134,'Master Sheet '!$A$19:J594,9,0))</f>
        <v/>
      </c>
      <c r="M134" s="139"/>
      <c r="N134" s="139"/>
      <c r="O134" s="139">
        <v>1</v>
      </c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40"/>
      <c r="AA134" s="225" t="str">
        <f>VLOOKUP(A134,'Master Sheet '!A146:G595,7,0)</f>
        <v>SANDY FS</v>
      </c>
    </row>
    <row r="135" spans="1:27" s="142" customFormat="1" ht="15" customHeight="1" x14ac:dyDescent="0.3">
      <c r="A135" s="135">
        <f t="shared" si="1"/>
        <v>128</v>
      </c>
      <c r="B135" s="233" t="str">
        <f>VLOOKUP(A135,'Master Sheet '!$A$19:G596,2,0)</f>
        <v>70/2</v>
      </c>
      <c r="C135" s="232" t="str">
        <f>INDEX('Master Sheet '!C147:C596,MATCH('Line Details'!B135, 'Master Sheet '!B147:B454,0))</f>
        <v>A(00-02)+03</v>
      </c>
      <c r="D135" s="136">
        <f>VLOOKUP(A134,'Master Sheet '!$A$19:G595,5,0)</f>
        <v>424.1</v>
      </c>
      <c r="E135" s="137"/>
      <c r="F135" s="219" t="s">
        <v>597</v>
      </c>
      <c r="G135" s="138" t="s">
        <v>674</v>
      </c>
      <c r="H135" s="138" t="s">
        <v>675</v>
      </c>
      <c r="I135" s="138"/>
      <c r="J135" s="139">
        <f>_xlfn.XLOOKUP(B135,'Master Sheet '!B147:B596,'Master Sheet '!BE147:BE596)</f>
        <v>0</v>
      </c>
      <c r="K135" s="139">
        <f>_xlfn.XLOOKUP(B135,'Master Sheet '!B147:B596,'Master Sheet '!BG147:BG596)</f>
        <v>0</v>
      </c>
      <c r="L135" s="319" t="str">
        <f>IF(VLOOKUP(A135,'Master Sheet '!$A$19:J595,9,0)=0, "", VLOOKUP(A135,'Master Sheet '!$A$19:J595,9,0))</f>
        <v/>
      </c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40"/>
      <c r="AA135" s="225" t="str">
        <f>VLOOKUP(A135,'Master Sheet '!A147:G596,7,0)</f>
        <v>SANDY WET</v>
      </c>
    </row>
    <row r="136" spans="1:27" s="142" customFormat="1" ht="15" customHeight="1" x14ac:dyDescent="0.3">
      <c r="A136" s="135">
        <f t="shared" si="1"/>
        <v>129</v>
      </c>
      <c r="B136" s="233" t="str">
        <f>VLOOKUP(A136,'Master Sheet '!$A$19:G597,2,0)</f>
        <v>70/3</v>
      </c>
      <c r="C136" s="232" t="str">
        <f>INDEX('Master Sheet '!C148:C597,MATCH('Line Details'!B136, 'Master Sheet '!B148:B454,0))</f>
        <v>A(00-02)+00</v>
      </c>
      <c r="D136" s="136">
        <f>VLOOKUP(A135,'Master Sheet '!$A$19:G596,5,0)</f>
        <v>391.9</v>
      </c>
      <c r="E136" s="137"/>
      <c r="F136" s="219" t="s">
        <v>597</v>
      </c>
      <c r="G136" s="138" t="s">
        <v>674</v>
      </c>
      <c r="H136" s="138" t="s">
        <v>675</v>
      </c>
      <c r="I136" s="138"/>
      <c r="J136" s="139">
        <f>_xlfn.XLOOKUP(B136,'Master Sheet '!B148:B597,'Master Sheet '!BE148:BE597)</f>
        <v>0</v>
      </c>
      <c r="K136" s="139">
        <f>_xlfn.XLOOKUP(B136,'Master Sheet '!B148:B597,'Master Sheet '!BG148:BG597)</f>
        <v>0</v>
      </c>
      <c r="L136" s="319" t="str">
        <f>IF(VLOOKUP(A136,'Master Sheet '!$A$19:J596,9,0)=0, "", VLOOKUP(A136,'Master Sheet '!$A$19:J596,9,0))</f>
        <v/>
      </c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40"/>
      <c r="AA136" s="225" t="str">
        <f>VLOOKUP(A136,'Master Sheet '!A148:G597,7,0)</f>
        <v>SANDY WET</v>
      </c>
    </row>
    <row r="137" spans="1:27" s="142" customFormat="1" ht="15" customHeight="1" x14ac:dyDescent="0.3">
      <c r="A137" s="135">
        <f t="shared" ref="A137:A200" si="2">A136+1</f>
        <v>130</v>
      </c>
      <c r="B137" s="233" t="str">
        <f>VLOOKUP(A137,'Master Sheet '!$A$19:G598,2,0)</f>
        <v>70/4</v>
      </c>
      <c r="C137" s="232" t="str">
        <f>INDEX('Master Sheet '!C149:C598,MATCH('Line Details'!B137, 'Master Sheet '!B149:B454,0))</f>
        <v>A(00-02)+06</v>
      </c>
      <c r="D137" s="136">
        <f>VLOOKUP(A136,'Master Sheet '!$A$19:G597,5,0)</f>
        <v>403.7</v>
      </c>
      <c r="E137" s="137"/>
      <c r="F137" s="219" t="s">
        <v>67</v>
      </c>
      <c r="G137" s="138" t="s">
        <v>67</v>
      </c>
      <c r="H137" s="138" t="s">
        <v>67</v>
      </c>
      <c r="I137" s="138"/>
      <c r="J137" s="139">
        <f>_xlfn.XLOOKUP(B137,'Master Sheet '!B149:B598,'Master Sheet '!BE149:BE598)</f>
        <v>0</v>
      </c>
      <c r="K137" s="139">
        <f>_xlfn.XLOOKUP(B137,'Master Sheet '!B149:B598,'Master Sheet '!BG149:BG598)</f>
        <v>0</v>
      </c>
      <c r="L137" s="319" t="str">
        <f>IF(VLOOKUP(A137,'Master Sheet '!$A$19:J597,9,0)=0, "", VLOOKUP(A137,'Master Sheet '!$A$19:J597,9,0))</f>
        <v/>
      </c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40"/>
      <c r="AA137" s="225" t="str">
        <f>VLOOKUP(A137,'Master Sheet '!A149:G598,7,0)</f>
        <v/>
      </c>
    </row>
    <row r="138" spans="1:27" s="142" customFormat="1" ht="15" customHeight="1" x14ac:dyDescent="0.3">
      <c r="A138" s="135">
        <f t="shared" si="2"/>
        <v>131</v>
      </c>
      <c r="B138" s="233" t="str">
        <f>VLOOKUP(A138,'Master Sheet '!$A$19:G599,2,0)</f>
        <v>71/0</v>
      </c>
      <c r="C138" s="232" t="str">
        <f>INDEX('Master Sheet '!C150:C599,MATCH('Line Details'!B138, 'Master Sheet '!B150:B454,0))</f>
        <v>D(30-45)+00</v>
      </c>
      <c r="D138" s="136">
        <f>VLOOKUP(A137,'Master Sheet '!$A$19:G598,5,0)</f>
        <v>397</v>
      </c>
      <c r="E138" s="137"/>
      <c r="F138" s="219" t="s">
        <v>597</v>
      </c>
      <c r="G138" s="138" t="s">
        <v>67</v>
      </c>
      <c r="H138" s="138" t="s">
        <v>67</v>
      </c>
      <c r="I138" s="138"/>
      <c r="J138" s="139">
        <f>_xlfn.XLOOKUP(B138,'Master Sheet '!B150:B599,'Master Sheet '!BE150:BE599)</f>
        <v>0</v>
      </c>
      <c r="K138" s="139">
        <f>_xlfn.XLOOKUP(B138,'Master Sheet '!B150:B599,'Master Sheet '!BG150:BG599)</f>
        <v>0</v>
      </c>
      <c r="L138" s="319" t="str">
        <f>IF(VLOOKUP(A138,'Master Sheet '!$A$19:J598,9,0)=0, "", VLOOKUP(A138,'Master Sheet '!$A$19:J598,9,0))</f>
        <v/>
      </c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40"/>
      <c r="AA138" s="225" t="str">
        <f>VLOOKUP(A138,'Master Sheet '!A150:G599,7,0)</f>
        <v>SANDY PS</v>
      </c>
    </row>
    <row r="139" spans="1:27" s="142" customFormat="1" ht="15" customHeight="1" x14ac:dyDescent="0.3">
      <c r="A139" s="135">
        <f t="shared" si="2"/>
        <v>132</v>
      </c>
      <c r="B139" s="233" t="str">
        <f>VLOOKUP(A139,'Master Sheet '!$A$19:G600,2,0)</f>
        <v>71/1</v>
      </c>
      <c r="C139" s="232" t="str">
        <f>INDEX('Master Sheet '!C151:C600,MATCH('Line Details'!B139, 'Master Sheet '!B151:B454,0))</f>
        <v>A(00-02)+03</v>
      </c>
      <c r="D139" s="136">
        <f>VLOOKUP(A138,'Master Sheet '!$A$19:G599,5,0)</f>
        <v>374.9</v>
      </c>
      <c r="E139" s="137"/>
      <c r="F139" s="219" t="s">
        <v>597</v>
      </c>
      <c r="G139" s="138" t="s">
        <v>674</v>
      </c>
      <c r="H139" s="138" t="s">
        <v>675</v>
      </c>
      <c r="I139" s="138"/>
      <c r="J139" s="139">
        <f>_xlfn.XLOOKUP(B139,'Master Sheet '!B151:B600,'Master Sheet '!BE151:BE600)</f>
        <v>0</v>
      </c>
      <c r="K139" s="139">
        <f>_xlfn.XLOOKUP(B139,'Master Sheet '!B151:B600,'Master Sheet '!BG151:BG600)</f>
        <v>0</v>
      </c>
      <c r="L139" s="319" t="str">
        <f>IF(VLOOKUP(A139,'Master Sheet '!$A$19:J599,9,0)=0, "", VLOOKUP(A139,'Master Sheet '!$A$19:J599,9,0))</f>
        <v/>
      </c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40"/>
      <c r="AA139" s="225" t="str">
        <f>VLOOKUP(A139,'Master Sheet '!A151:G600,7,0)</f>
        <v>SANDY WET</v>
      </c>
    </row>
    <row r="140" spans="1:27" s="142" customFormat="1" ht="15" customHeight="1" x14ac:dyDescent="0.3">
      <c r="A140" s="135">
        <f t="shared" si="2"/>
        <v>133</v>
      </c>
      <c r="B140" s="233" t="str">
        <f>VLOOKUP(A140,'Master Sheet '!$A$19:G601,2,0)</f>
        <v>71/2</v>
      </c>
      <c r="C140" s="232" t="str">
        <f>INDEX('Master Sheet '!C152:C601,MATCH('Line Details'!B140, 'Master Sheet '!B152:B454,0))</f>
        <v>A(00-02)+06</v>
      </c>
      <c r="D140" s="136">
        <f>VLOOKUP(A139,'Master Sheet '!$A$19:G600,5,0)</f>
        <v>418.4</v>
      </c>
      <c r="E140" s="137"/>
      <c r="F140" s="219" t="s">
        <v>597</v>
      </c>
      <c r="G140" s="138" t="s">
        <v>674</v>
      </c>
      <c r="H140" s="138" t="s">
        <v>675</v>
      </c>
      <c r="I140" s="138"/>
      <c r="J140" s="139">
        <f>_xlfn.XLOOKUP(B140,'Master Sheet '!B152:B601,'Master Sheet '!BE152:BE601)</f>
        <v>0</v>
      </c>
      <c r="K140" s="139">
        <f>_xlfn.XLOOKUP(B140,'Master Sheet '!B152:B601,'Master Sheet '!BG152:BG601)</f>
        <v>0</v>
      </c>
      <c r="L140" s="319" t="str">
        <f>IF(VLOOKUP(A140,'Master Sheet '!$A$19:J600,9,0)=0, "", VLOOKUP(A140,'Master Sheet '!$A$19:J600,9,0))</f>
        <v/>
      </c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40"/>
      <c r="AA140" s="225" t="str">
        <f>VLOOKUP(A140,'Master Sheet '!A152:G601,7,0)</f>
        <v>SANDY WET</v>
      </c>
    </row>
    <row r="141" spans="1:27" s="142" customFormat="1" ht="15" customHeight="1" x14ac:dyDescent="0.3">
      <c r="A141" s="135">
        <f t="shared" si="2"/>
        <v>134</v>
      </c>
      <c r="B141" s="233" t="str">
        <f>VLOOKUP(A141,'Master Sheet '!$A$19:G602,2,0)</f>
        <v>72/0</v>
      </c>
      <c r="C141" s="232" t="str">
        <f>INDEX('Master Sheet '!C153:C602,MATCH('Line Details'!B141, 'Master Sheet '!B153:B455,0))</f>
        <v>C(15-22)+03</v>
      </c>
      <c r="D141" s="136">
        <f>VLOOKUP(A140,'Master Sheet '!$A$19:G601,5,0)</f>
        <v>360.8</v>
      </c>
      <c r="E141" s="137"/>
      <c r="F141" s="263" t="s">
        <v>597</v>
      </c>
      <c r="G141" s="138" t="s">
        <v>674</v>
      </c>
      <c r="H141" s="138" t="s">
        <v>749</v>
      </c>
      <c r="I141" s="138"/>
      <c r="J141" s="139">
        <f>_xlfn.XLOOKUP(B141,'Master Sheet '!B153:B602,'Master Sheet '!BE153:BE602)</f>
        <v>0</v>
      </c>
      <c r="K141" s="139">
        <f>_xlfn.XLOOKUP(B141,'Master Sheet '!B153:B602,'Master Sheet '!BG153:BG602)</f>
        <v>0</v>
      </c>
      <c r="L141" s="319" t="str">
        <f>IF(VLOOKUP(A141,'Master Sheet '!$A$19:J601,9,0)=0, "", VLOOKUP(A141,'Master Sheet '!$A$19:J601,9,0))</f>
        <v/>
      </c>
      <c r="M141" s="139"/>
      <c r="N141" s="139"/>
      <c r="O141" s="139"/>
      <c r="P141" s="139"/>
      <c r="Q141" s="139"/>
      <c r="R141" s="139">
        <v>1</v>
      </c>
      <c r="S141" s="139"/>
      <c r="T141" s="139"/>
      <c r="U141" s="139"/>
      <c r="V141" s="139"/>
      <c r="W141" s="139"/>
      <c r="X141" s="139"/>
      <c r="Y141" s="139"/>
      <c r="Z141" s="140"/>
      <c r="AA141" s="225" t="str">
        <f>VLOOKUP(A141,'Master Sheet '!A153:G602,7,0)</f>
        <v>SANDY WET</v>
      </c>
    </row>
    <row r="142" spans="1:27" s="142" customFormat="1" ht="15" customHeight="1" x14ac:dyDescent="0.3">
      <c r="A142" s="135">
        <f t="shared" si="2"/>
        <v>135</v>
      </c>
      <c r="B142" s="233" t="str">
        <f>VLOOKUP(A142,'Master Sheet '!$A$19:G603,2,0)</f>
        <v>72/1</v>
      </c>
      <c r="C142" s="232" t="str">
        <f>INDEX('Master Sheet '!C154:C603,MATCH('Line Details'!B142, 'Master Sheet '!B154:B456,0))</f>
        <v>A(00-02)+00</v>
      </c>
      <c r="D142" s="136">
        <f>VLOOKUP(A141,'Master Sheet '!$A$19:G602,5,0)</f>
        <v>377</v>
      </c>
      <c r="E142" s="143"/>
      <c r="F142" s="263" t="s">
        <v>67</v>
      </c>
      <c r="G142" s="138" t="s">
        <v>67</v>
      </c>
      <c r="H142" s="138" t="s">
        <v>67</v>
      </c>
      <c r="I142" s="138"/>
      <c r="J142" s="139">
        <f>_xlfn.XLOOKUP(B142,'Master Sheet '!B154:B603,'Master Sheet '!BE154:BE603)</f>
        <v>0</v>
      </c>
      <c r="K142" s="139">
        <f>_xlfn.XLOOKUP(B142,'Master Sheet '!B154:B603,'Master Sheet '!BG154:BG603)</f>
        <v>0</v>
      </c>
      <c r="L142" s="319" t="str">
        <f>IF(VLOOKUP(A142,'Master Sheet '!$A$19:J602,9,0)=0, "", VLOOKUP(A142,'Master Sheet '!$A$19:J602,9,0))</f>
        <v/>
      </c>
      <c r="M142" s="139"/>
      <c r="N142" s="139"/>
      <c r="O142" s="139"/>
      <c r="P142" s="139"/>
      <c r="Q142" s="139"/>
      <c r="R142" s="139">
        <v>1</v>
      </c>
      <c r="S142" s="139"/>
      <c r="T142" s="139"/>
      <c r="U142" s="139"/>
      <c r="V142" s="139"/>
      <c r="W142" s="139"/>
      <c r="X142" s="139"/>
      <c r="Y142" s="139"/>
      <c r="Z142" s="140"/>
      <c r="AA142" s="225" t="str">
        <f>VLOOKUP(A142,'Master Sheet '!A154:G603,7,0)</f>
        <v/>
      </c>
    </row>
    <row r="143" spans="1:27" s="142" customFormat="1" ht="15" customHeight="1" x14ac:dyDescent="0.3">
      <c r="A143" s="135">
        <f t="shared" si="2"/>
        <v>136</v>
      </c>
      <c r="B143" s="233" t="str">
        <f>VLOOKUP(A143,'Master Sheet '!$A$19:G604,2,0)</f>
        <v>72/2</v>
      </c>
      <c r="C143" s="232" t="str">
        <f>INDEX('Master Sheet '!C155:C604,MATCH('Line Details'!B143, 'Master Sheet '!B155:B457,0))</f>
        <v>A(00-02)+00</v>
      </c>
      <c r="D143" s="136">
        <f>VLOOKUP(A142,'Master Sheet '!$A$19:G603,5,0)</f>
        <v>371</v>
      </c>
      <c r="E143" s="137"/>
      <c r="F143" s="219" t="s">
        <v>67</v>
      </c>
      <c r="G143" s="138" t="s">
        <v>67</v>
      </c>
      <c r="H143" s="138" t="s">
        <v>67</v>
      </c>
      <c r="I143" s="138"/>
      <c r="J143" s="139">
        <f>_xlfn.XLOOKUP(B143,'Master Sheet '!B155:B604,'Master Sheet '!BE155:BE604)</f>
        <v>0</v>
      </c>
      <c r="K143" s="139">
        <f>_xlfn.XLOOKUP(B143,'Master Sheet '!B155:B604,'Master Sheet '!BG155:BG604)</f>
        <v>0</v>
      </c>
      <c r="L143" s="319" t="str">
        <f>IF(VLOOKUP(A143,'Master Sheet '!$A$19:J603,9,0)=0, "", VLOOKUP(A143,'Master Sheet '!$A$19:J603,9,0))</f>
        <v/>
      </c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40"/>
      <c r="AA143" s="225" t="str">
        <f>VLOOKUP(A143,'Master Sheet '!A155:G604,7,0)</f>
        <v/>
      </c>
    </row>
    <row r="144" spans="1:27" s="142" customFormat="1" ht="15" customHeight="1" x14ac:dyDescent="0.3">
      <c r="A144" s="135">
        <f t="shared" si="2"/>
        <v>137</v>
      </c>
      <c r="B144" s="233" t="str">
        <f>VLOOKUP(A144,'Master Sheet '!$A$19:G605,2,0)</f>
        <v>72/3</v>
      </c>
      <c r="C144" s="232" t="str">
        <f>INDEX('Master Sheet '!C156:C605,MATCH('Line Details'!B144, 'Master Sheet '!B156:B458,0))</f>
        <v>A(00-02)+00</v>
      </c>
      <c r="D144" s="136">
        <f>VLOOKUP(A143,'Master Sheet '!$A$19:G604,5,0)</f>
        <v>324</v>
      </c>
      <c r="E144" s="137"/>
      <c r="F144" s="263" t="s">
        <v>67</v>
      </c>
      <c r="G144" s="138" t="s">
        <v>67</v>
      </c>
      <c r="H144" s="138" t="s">
        <v>67</v>
      </c>
      <c r="I144" s="138"/>
      <c r="J144" s="139">
        <f>_xlfn.XLOOKUP(B144,'Master Sheet '!B156:B605,'Master Sheet '!BE156:BE605)</f>
        <v>0</v>
      </c>
      <c r="K144" s="139">
        <f>_xlfn.XLOOKUP(B144,'Master Sheet '!B156:B605,'Master Sheet '!BG156:BG605)</f>
        <v>0</v>
      </c>
      <c r="L144" s="319" t="str">
        <f>IF(VLOOKUP(A144,'Master Sheet '!$A$19:J604,9,0)=0, "", VLOOKUP(A144,'Master Sheet '!$A$19:J604,9,0))</f>
        <v/>
      </c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40"/>
      <c r="AA144" s="225" t="str">
        <f>VLOOKUP(A144,'Master Sheet '!A156:G605,7,0)</f>
        <v/>
      </c>
    </row>
    <row r="145" spans="1:27" s="142" customFormat="1" ht="15" customHeight="1" x14ac:dyDescent="0.3">
      <c r="A145" s="135">
        <f t="shared" si="2"/>
        <v>138</v>
      </c>
      <c r="B145" s="233" t="str">
        <f>VLOOKUP(A145,'Master Sheet '!$A$19:G606,2,0)</f>
        <v>72/4</v>
      </c>
      <c r="C145" s="232" t="str">
        <f>INDEX('Master Sheet '!C157:C606,MATCH('Line Details'!B145, 'Master Sheet '!B157:B459,0))</f>
        <v>A(00-02)+00</v>
      </c>
      <c r="D145" s="136">
        <f>VLOOKUP(A144,'Master Sheet '!$A$19:G605,5,0)</f>
        <v>361</v>
      </c>
      <c r="E145" s="137"/>
      <c r="F145" s="219" t="s">
        <v>67</v>
      </c>
      <c r="G145" s="138" t="s">
        <v>67</v>
      </c>
      <c r="H145" s="138" t="s">
        <v>67</v>
      </c>
      <c r="I145" s="138"/>
      <c r="J145" s="139">
        <f>_xlfn.XLOOKUP(B145,'Master Sheet '!B157:B606,'Master Sheet '!BE157:BE606)</f>
        <v>0</v>
      </c>
      <c r="K145" s="139">
        <f>_xlfn.XLOOKUP(B145,'Master Sheet '!B157:B606,'Master Sheet '!BG157:BG606)</f>
        <v>0</v>
      </c>
      <c r="L145" s="319" t="str">
        <f>IF(VLOOKUP(A145,'Master Sheet '!$A$19:J605,9,0)=0, "", VLOOKUP(A145,'Master Sheet '!$A$19:J605,9,0))</f>
        <v/>
      </c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40"/>
      <c r="AA145" s="225" t="str">
        <f>VLOOKUP(A145,'Master Sheet '!A157:G606,7,0)</f>
        <v/>
      </c>
    </row>
    <row r="146" spans="1:27" s="142" customFormat="1" ht="15" customHeight="1" x14ac:dyDescent="0.3">
      <c r="A146" s="135">
        <f t="shared" si="2"/>
        <v>139</v>
      </c>
      <c r="B146" s="233" t="str">
        <f>VLOOKUP(A146,'Master Sheet '!$A$19:G607,2,0)</f>
        <v>72/5</v>
      </c>
      <c r="C146" s="232" t="str">
        <f>INDEX('Master Sheet '!C158:C607,MATCH('Line Details'!B146, 'Master Sheet '!B158:B460,0))</f>
        <v>A(00-02)+00</v>
      </c>
      <c r="D146" s="136">
        <f>VLOOKUP(A145,'Master Sheet '!$A$19:G606,5,0)</f>
        <v>361</v>
      </c>
      <c r="E146" s="143"/>
      <c r="F146" s="219" t="s">
        <v>67</v>
      </c>
      <c r="G146" s="138" t="s">
        <v>67</v>
      </c>
      <c r="H146" s="138" t="s">
        <v>67</v>
      </c>
      <c r="I146" s="138"/>
      <c r="J146" s="139">
        <f>_xlfn.XLOOKUP(B146,'Master Sheet '!B158:B607,'Master Sheet '!BE158:BE607)</f>
        <v>0</v>
      </c>
      <c r="K146" s="139">
        <f>_xlfn.XLOOKUP(B146,'Master Sheet '!B158:B607,'Master Sheet '!BG158:BG607)</f>
        <v>0</v>
      </c>
      <c r="L146" s="319" t="str">
        <f>IF(VLOOKUP(A146,'Master Sheet '!$A$19:J606,9,0)=0, "", VLOOKUP(A146,'Master Sheet '!$A$19:J606,9,0))</f>
        <v/>
      </c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40"/>
      <c r="AA146" s="225" t="str">
        <f>VLOOKUP(A146,'Master Sheet '!A158:G607,7,0)</f>
        <v/>
      </c>
    </row>
    <row r="147" spans="1:27" s="142" customFormat="1" ht="15" customHeight="1" x14ac:dyDescent="0.3">
      <c r="A147" s="135">
        <f t="shared" si="2"/>
        <v>140</v>
      </c>
      <c r="B147" s="233" t="str">
        <f>VLOOKUP(A147,'Master Sheet '!$A$19:G608,2,0)</f>
        <v>72/6</v>
      </c>
      <c r="C147" s="232" t="str">
        <f>INDEX('Master Sheet '!C159:C608,MATCH('Line Details'!B147, 'Master Sheet '!B159:B461,0))</f>
        <v>A(00-02)+00</v>
      </c>
      <c r="D147" s="136">
        <f>VLOOKUP(A146,'Master Sheet '!$A$19:G607,5,0)</f>
        <v>356</v>
      </c>
      <c r="E147" s="137"/>
      <c r="F147" s="219" t="s">
        <v>597</v>
      </c>
      <c r="G147" s="138" t="s">
        <v>674</v>
      </c>
      <c r="H147" s="138" t="s">
        <v>675</v>
      </c>
      <c r="I147" s="138"/>
      <c r="J147" s="139">
        <f>_xlfn.XLOOKUP(B147,'Master Sheet '!B159:B608,'Master Sheet '!BE159:BE608)</f>
        <v>0</v>
      </c>
      <c r="K147" s="139">
        <f>_xlfn.XLOOKUP(B147,'Master Sheet '!B159:B608,'Master Sheet '!BG159:BG608)</f>
        <v>0</v>
      </c>
      <c r="L147" s="319" t="str">
        <f>IF(VLOOKUP(A147,'Master Sheet '!$A$19:J607,9,0)=0, "", VLOOKUP(A147,'Master Sheet '!$A$19:J607,9,0))</f>
        <v/>
      </c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44"/>
      <c r="AA147" s="225" t="str">
        <f>VLOOKUP(A147,'Master Sheet '!A159:G608,7,0)</f>
        <v>SANDY PS</v>
      </c>
    </row>
    <row r="148" spans="1:27" s="142" customFormat="1" ht="15" customHeight="1" x14ac:dyDescent="0.3">
      <c r="A148" s="135">
        <f t="shared" si="2"/>
        <v>141</v>
      </c>
      <c r="B148" s="233" t="str">
        <f>VLOOKUP(A148,'Master Sheet '!$A$19:G609,2,0)</f>
        <v>72/7</v>
      </c>
      <c r="C148" s="232" t="str">
        <f>INDEX('Master Sheet '!C160:C609,MATCH('Line Details'!B148, 'Master Sheet '!B160:B462,0))</f>
        <v>A(00-02)+00</v>
      </c>
      <c r="D148" s="136">
        <f>VLOOKUP(A147,'Master Sheet '!$A$19:G608,5,0)</f>
        <v>362.3</v>
      </c>
      <c r="E148" s="137"/>
      <c r="F148" s="219" t="s">
        <v>597</v>
      </c>
      <c r="G148" s="138" t="s">
        <v>674</v>
      </c>
      <c r="H148" s="138" t="s">
        <v>67</v>
      </c>
      <c r="I148" s="138"/>
      <c r="J148" s="139">
        <f>_xlfn.XLOOKUP(B148,'Master Sheet '!B160:B609,'Master Sheet '!BE160:BE609)</f>
        <v>0</v>
      </c>
      <c r="K148" s="139">
        <f>_xlfn.XLOOKUP(B148,'Master Sheet '!B160:B609,'Master Sheet '!BG160:BG609)</f>
        <v>0</v>
      </c>
      <c r="L148" s="319" t="str">
        <f>IF(VLOOKUP(A148,'Master Sheet '!$A$19:J608,9,0)=0, "", VLOOKUP(A148,'Master Sheet '!$A$19:J608,9,0))</f>
        <v/>
      </c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40"/>
      <c r="AA148" s="225" t="str">
        <f>VLOOKUP(A148,'Master Sheet '!A160:G609,7,0)</f>
        <v>SANDY WET</v>
      </c>
    </row>
    <row r="149" spans="1:27" s="142" customFormat="1" ht="15" customHeight="1" x14ac:dyDescent="0.3">
      <c r="A149" s="135">
        <f t="shared" si="2"/>
        <v>142</v>
      </c>
      <c r="B149" s="233" t="str">
        <f>VLOOKUP(A149,'Master Sheet '!$A$19:G610,2,0)</f>
        <v>73/0</v>
      </c>
      <c r="C149" s="232" t="str">
        <f>INDEX('Master Sheet '!C161:C610,MATCH('Line Details'!B149, 'Master Sheet '!B161:B573,0))</f>
        <v>B(00-15)+00</v>
      </c>
      <c r="D149" s="136">
        <f>VLOOKUP(A148,'Master Sheet '!$A$19:G609,5,0)</f>
        <v>245.7</v>
      </c>
      <c r="E149" s="137"/>
      <c r="F149" s="219" t="s">
        <v>67</v>
      </c>
      <c r="G149" s="138" t="s">
        <v>67</v>
      </c>
      <c r="H149" s="138" t="s">
        <v>67</v>
      </c>
      <c r="I149" s="138"/>
      <c r="J149" s="139">
        <f>_xlfn.XLOOKUP(B149,'Master Sheet '!B161:B610,'Master Sheet '!BE161:BE610)</f>
        <v>0</v>
      </c>
      <c r="K149" s="139">
        <f>_xlfn.XLOOKUP(B149,'Master Sheet '!B161:B610,'Master Sheet '!BG161:BG610)</f>
        <v>0</v>
      </c>
      <c r="L149" s="319" t="str">
        <f>IF(VLOOKUP(A149,'Master Sheet '!$A$19:J609,9,0)=0, "", VLOOKUP(A149,'Master Sheet '!$A$19:J609,9,0))</f>
        <v/>
      </c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44"/>
      <c r="AA149" s="225" t="str">
        <f>VLOOKUP(A149,'Master Sheet '!A161:G610,7,0)</f>
        <v/>
      </c>
    </row>
    <row r="150" spans="1:27" s="142" customFormat="1" ht="15" customHeight="1" x14ac:dyDescent="0.3">
      <c r="A150" s="135">
        <f t="shared" si="2"/>
        <v>143</v>
      </c>
      <c r="B150" s="233" t="str">
        <f>VLOOKUP(A150,'Master Sheet '!$A$19:G611,2,0)</f>
        <v>73/1</v>
      </c>
      <c r="C150" s="232" t="str">
        <f>INDEX('Master Sheet '!C162:C611,MATCH('Line Details'!B150, 'Master Sheet '!B162:B574,0))</f>
        <v>A(00-02)+00</v>
      </c>
      <c r="D150" s="136">
        <f>VLOOKUP(A149,'Master Sheet '!$A$19:G610,5,0)</f>
        <v>310.2</v>
      </c>
      <c r="E150" s="137"/>
      <c r="F150" s="219" t="s">
        <v>67</v>
      </c>
      <c r="G150" s="138" t="s">
        <v>67</v>
      </c>
      <c r="H150" s="138" t="s">
        <v>67</v>
      </c>
      <c r="I150" s="138"/>
      <c r="J150" s="139">
        <f>_xlfn.XLOOKUP(B150,'Master Sheet '!B162:B611,'Master Sheet '!BE162:BE611)</f>
        <v>0</v>
      </c>
      <c r="K150" s="139">
        <f>_xlfn.XLOOKUP(B150,'Master Sheet '!B162:B611,'Master Sheet '!BG162:BG611)</f>
        <v>0</v>
      </c>
      <c r="L150" s="319" t="str">
        <f>IF(VLOOKUP(A150,'Master Sheet '!$A$19:J610,9,0)=0, "", VLOOKUP(A150,'Master Sheet '!$A$19:J610,9,0))</f>
        <v/>
      </c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40"/>
      <c r="AA150" s="225" t="str">
        <f>VLOOKUP(A150,'Master Sheet '!A162:G611,7,0)</f>
        <v/>
      </c>
    </row>
    <row r="151" spans="1:27" ht="15" customHeight="1" x14ac:dyDescent="0.3">
      <c r="A151" s="135">
        <f t="shared" si="2"/>
        <v>144</v>
      </c>
      <c r="B151" s="233" t="str">
        <f>VLOOKUP(A151,'Master Sheet '!$A$19:G612,2,0)</f>
        <v>73/2</v>
      </c>
      <c r="C151" s="232" t="str">
        <f>INDEX('Master Sheet '!C163:C612,MATCH('Line Details'!B151, 'Master Sheet '!B163:B575,0))</f>
        <v>A(00-02)+06</v>
      </c>
      <c r="D151" s="136">
        <f>VLOOKUP(A150,'Master Sheet '!$A$19:G611,5,0)</f>
        <v>362.9</v>
      </c>
      <c r="E151" s="137"/>
      <c r="F151" s="219" t="s">
        <v>67</v>
      </c>
      <c r="G151" s="138" t="s">
        <v>67</v>
      </c>
      <c r="H151" s="138" t="s">
        <v>67</v>
      </c>
      <c r="I151" s="138"/>
      <c r="J151" s="139">
        <f>_xlfn.XLOOKUP(B151,'Master Sheet '!B163:B612,'Master Sheet '!BE163:BE612)</f>
        <v>0</v>
      </c>
      <c r="K151" s="139">
        <f>_xlfn.XLOOKUP(B151,'Master Sheet '!B163:B612,'Master Sheet '!BG163:BG612)</f>
        <v>0</v>
      </c>
      <c r="L151" s="319" t="str">
        <f>IF(VLOOKUP(A151,'Master Sheet '!$A$19:J611,9,0)=0, "", VLOOKUP(A151,'Master Sheet '!$A$19:J611,9,0))</f>
        <v/>
      </c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40"/>
      <c r="AA151" s="225" t="str">
        <f>VLOOKUP(A151,'Master Sheet '!A163:G612,7,0)</f>
        <v/>
      </c>
    </row>
    <row r="152" spans="1:27" s="142" customFormat="1" ht="15" customHeight="1" x14ac:dyDescent="0.3">
      <c r="A152" s="135">
        <f t="shared" si="2"/>
        <v>145</v>
      </c>
      <c r="B152" s="233" t="str">
        <f>VLOOKUP(A152,'Master Sheet '!$A$19:G613,2,0)</f>
        <v>73/3</v>
      </c>
      <c r="C152" s="232" t="str">
        <f>INDEX('Master Sheet '!C164:C613,MATCH('Line Details'!B152, 'Master Sheet '!B164:B576,0))</f>
        <v>A(00-02)+03</v>
      </c>
      <c r="D152" s="136">
        <f>VLOOKUP(A151,'Master Sheet '!$A$19:G612,5,0)</f>
        <v>364.3</v>
      </c>
      <c r="E152" s="137"/>
      <c r="F152" s="219" t="s">
        <v>67</v>
      </c>
      <c r="G152" s="138" t="s">
        <v>67</v>
      </c>
      <c r="H152" s="138" t="s">
        <v>67</v>
      </c>
      <c r="I152" s="138"/>
      <c r="J152" s="139">
        <f>_xlfn.XLOOKUP(B152,'Master Sheet '!B164:B613,'Master Sheet '!BE164:BE613)</f>
        <v>0</v>
      </c>
      <c r="K152" s="139">
        <f>_xlfn.XLOOKUP(B152,'Master Sheet '!B164:B613,'Master Sheet '!BG164:BG613)</f>
        <v>0</v>
      </c>
      <c r="L152" s="319" t="str">
        <f>IF(VLOOKUP(A152,'Master Sheet '!$A$19:J612,9,0)=0, "", VLOOKUP(A152,'Master Sheet '!$A$19:J612,9,0))</f>
        <v/>
      </c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40"/>
      <c r="AA152" s="225" t="str">
        <f>VLOOKUP(A152,'Master Sheet '!A164:G613,7,0)</f>
        <v/>
      </c>
    </row>
    <row r="153" spans="1:27" ht="15" customHeight="1" x14ac:dyDescent="0.3">
      <c r="A153" s="135">
        <f t="shared" si="2"/>
        <v>146</v>
      </c>
      <c r="B153" s="233" t="str">
        <f>VLOOKUP(A153,'Master Sheet '!$A$19:G614,2,0)</f>
        <v>73/4</v>
      </c>
      <c r="C153" s="232" t="str">
        <f>INDEX('Master Sheet '!C165:C614,MATCH('Line Details'!B153, 'Master Sheet '!B165:B577,0))</f>
        <v>A(00-02)+03</v>
      </c>
      <c r="D153" s="136">
        <f>VLOOKUP(A152,'Master Sheet '!$A$19:G613,5,0)</f>
        <v>385.9</v>
      </c>
      <c r="E153" s="137"/>
      <c r="F153" s="219" t="s">
        <v>67</v>
      </c>
      <c r="G153" s="138" t="s">
        <v>67</v>
      </c>
      <c r="H153" s="138" t="s">
        <v>67</v>
      </c>
      <c r="I153" s="138"/>
      <c r="J153" s="139">
        <f>_xlfn.XLOOKUP(B153,'Master Sheet '!B165:B614,'Master Sheet '!BE165:BE614)</f>
        <v>0</v>
      </c>
      <c r="K153" s="139">
        <f>_xlfn.XLOOKUP(B153,'Master Sheet '!B165:B614,'Master Sheet '!BG165:BG614)</f>
        <v>0</v>
      </c>
      <c r="L153" s="319" t="str">
        <f>IF(VLOOKUP(A153,'Master Sheet '!$A$19:J613,9,0)=0, "", VLOOKUP(A153,'Master Sheet '!$A$19:J613,9,0))</f>
        <v/>
      </c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40"/>
      <c r="AA153" s="225" t="str">
        <f>VLOOKUP(A153,'Master Sheet '!A165:G614,7,0)</f>
        <v/>
      </c>
    </row>
    <row r="154" spans="1:27" s="142" customFormat="1" ht="15" customHeight="1" x14ac:dyDescent="0.3">
      <c r="A154" s="135">
        <f t="shared" si="2"/>
        <v>147</v>
      </c>
      <c r="B154" s="233" t="str">
        <f>VLOOKUP(A154,'Master Sheet '!$A$19:G615,2,0)</f>
        <v>73/5</v>
      </c>
      <c r="C154" s="232" t="str">
        <f>INDEX('Master Sheet '!C166:C615,MATCH('Line Details'!B154, 'Master Sheet '!B166:B578,0))</f>
        <v>A(00-02)+03</v>
      </c>
      <c r="D154" s="136">
        <f>VLOOKUP(A153,'Master Sheet '!$A$19:G614,5,0)</f>
        <v>385.7</v>
      </c>
      <c r="E154" s="137"/>
      <c r="F154" s="219" t="s">
        <v>67</v>
      </c>
      <c r="G154" s="138" t="s">
        <v>67</v>
      </c>
      <c r="H154" s="138" t="s">
        <v>67</v>
      </c>
      <c r="I154" s="138"/>
      <c r="J154" s="139">
        <f>_xlfn.XLOOKUP(B154,'Master Sheet '!B166:B615,'Master Sheet '!BE166:BE615)</f>
        <v>0</v>
      </c>
      <c r="K154" s="139">
        <f>_xlfn.XLOOKUP(B154,'Master Sheet '!B166:B615,'Master Sheet '!BG166:BG615)</f>
        <v>0</v>
      </c>
      <c r="L154" s="319" t="str">
        <f>IF(VLOOKUP(A154,'Master Sheet '!$A$19:J614,9,0)=0, "", VLOOKUP(A154,'Master Sheet '!$A$19:J614,9,0))</f>
        <v/>
      </c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40"/>
      <c r="AA154" s="225" t="str">
        <f>VLOOKUP(A154,'Master Sheet '!A166:G615,7,0)</f>
        <v/>
      </c>
    </row>
    <row r="155" spans="1:27" s="142" customFormat="1" ht="15" customHeight="1" x14ac:dyDescent="0.3">
      <c r="A155" s="135">
        <f t="shared" si="2"/>
        <v>148</v>
      </c>
      <c r="B155" s="233" t="str">
        <f>VLOOKUP(A155,'Master Sheet '!$A$19:G616,2,0)</f>
        <v>73/6</v>
      </c>
      <c r="C155" s="232" t="str">
        <f>INDEX('Master Sheet '!C167:C616,MATCH('Line Details'!B155, 'Master Sheet '!B167:B579,0))</f>
        <v>A(00-02)+00</v>
      </c>
      <c r="D155" s="136">
        <f>VLOOKUP(A154,'Master Sheet '!$A$19:G615,5,0)</f>
        <v>351.4</v>
      </c>
      <c r="E155" s="137"/>
      <c r="F155" s="219" t="s">
        <v>597</v>
      </c>
      <c r="G155" s="138" t="s">
        <v>674</v>
      </c>
      <c r="H155" s="138" t="s">
        <v>67</v>
      </c>
      <c r="I155" s="138"/>
      <c r="J155" s="139">
        <f>_xlfn.XLOOKUP(B155,'Master Sheet '!B167:B616,'Master Sheet '!BE167:BE616)</f>
        <v>0</v>
      </c>
      <c r="K155" s="139">
        <f>_xlfn.XLOOKUP(B155,'Master Sheet '!B167:B616,'Master Sheet '!BG167:BG616)</f>
        <v>0</v>
      </c>
      <c r="L155" s="319" t="str">
        <f>IF(VLOOKUP(A155,'Master Sheet '!$A$19:J615,9,0)=0, "", VLOOKUP(A155,'Master Sheet '!$A$19:J615,9,0))</f>
        <v/>
      </c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40"/>
      <c r="AA155" s="225" t="str">
        <f>VLOOKUP(A155,'Master Sheet '!A167:G616,7,0)</f>
        <v>SANDY WET</v>
      </c>
    </row>
    <row r="156" spans="1:27" ht="15" customHeight="1" x14ac:dyDescent="0.3">
      <c r="A156" s="135">
        <f t="shared" si="2"/>
        <v>149</v>
      </c>
      <c r="B156" s="233" t="str">
        <f>VLOOKUP(A156,'Master Sheet '!$A$19:G617,2,0)</f>
        <v>74/0</v>
      </c>
      <c r="C156" s="232" t="str">
        <f>INDEX('Master Sheet '!C168:C617,MATCH('Line Details'!B156, 'Master Sheet '!B168:B580,0))</f>
        <v>C(15-22)+03</v>
      </c>
      <c r="D156" s="136">
        <f>VLOOKUP(A155,'Master Sheet '!$A$19:G616,5,0)</f>
        <v>373</v>
      </c>
      <c r="E156" s="137"/>
      <c r="F156" s="263" t="s">
        <v>67</v>
      </c>
      <c r="G156" s="138" t="s">
        <v>67</v>
      </c>
      <c r="H156" s="138" t="s">
        <v>67</v>
      </c>
      <c r="I156" s="138"/>
      <c r="J156" s="139">
        <f>_xlfn.XLOOKUP(B156,'Master Sheet '!B168:B617,'Master Sheet '!BE168:BE617)</f>
        <v>0</v>
      </c>
      <c r="K156" s="139">
        <f>_xlfn.XLOOKUP(B156,'Master Sheet '!B168:B617,'Master Sheet '!BG168:BG617)</f>
        <v>0</v>
      </c>
      <c r="L156" s="319" t="str">
        <f>IF(VLOOKUP(A156,'Master Sheet '!$A$19:J616,9,0)=0, "", VLOOKUP(A156,'Master Sheet '!$A$19:J616,9,0))</f>
        <v/>
      </c>
      <c r="M156" s="139"/>
      <c r="N156" s="139"/>
      <c r="O156" s="139"/>
      <c r="P156" s="139">
        <f>1+1</f>
        <v>2</v>
      </c>
      <c r="Q156" s="139"/>
      <c r="R156" s="139"/>
      <c r="S156" s="139"/>
      <c r="T156" s="139"/>
      <c r="U156" s="139"/>
      <c r="V156" s="139"/>
      <c r="W156" s="139"/>
      <c r="X156" s="139"/>
      <c r="Y156" s="139"/>
      <c r="Z156" s="140"/>
      <c r="AA156" s="225" t="str">
        <f>VLOOKUP(A156,'Master Sheet '!A168:G617,7,0)</f>
        <v/>
      </c>
    </row>
    <row r="157" spans="1:27" ht="15" customHeight="1" x14ac:dyDescent="0.3">
      <c r="A157" s="135">
        <f t="shared" si="2"/>
        <v>150</v>
      </c>
      <c r="B157" s="233" t="str">
        <f>VLOOKUP(A157,'Master Sheet '!$A$19:G618,2,0)</f>
        <v>75/0</v>
      </c>
      <c r="C157" s="232" t="str">
        <f>INDEX('Master Sheet '!C169:C618,MATCH('Line Details'!B157, 'Master Sheet '!B169:B581,0))</f>
        <v>C(15-30)+09</v>
      </c>
      <c r="D157" s="136">
        <f>VLOOKUP(A156,'Master Sheet '!$A$19:G617,5,0)</f>
        <v>419.9</v>
      </c>
      <c r="E157" s="137"/>
      <c r="F157" s="263" t="s">
        <v>67</v>
      </c>
      <c r="G157" s="138" t="s">
        <v>67</v>
      </c>
      <c r="H157" s="138" t="s">
        <v>67</v>
      </c>
      <c r="I157" s="138"/>
      <c r="J157" s="139">
        <f>_xlfn.XLOOKUP(B157,'Master Sheet '!B169:B618,'Master Sheet '!BE169:BE618)</f>
        <v>0</v>
      </c>
      <c r="K157" s="139">
        <f>_xlfn.XLOOKUP(B157,'Master Sheet '!B169:B618,'Master Sheet '!BG169:BG618)</f>
        <v>0</v>
      </c>
      <c r="L157" s="319" t="str">
        <f>IF(VLOOKUP(A157,'Master Sheet '!$A$19:J617,9,0)=0, "", VLOOKUP(A157,'Master Sheet '!$A$19:J617,9,0))</f>
        <v/>
      </c>
      <c r="M157" s="139"/>
      <c r="N157" s="139"/>
      <c r="O157" s="139"/>
      <c r="P157" s="139">
        <f>1+1</f>
        <v>2</v>
      </c>
      <c r="Q157" s="139"/>
      <c r="R157" s="139"/>
      <c r="S157" s="139"/>
      <c r="T157" s="139"/>
      <c r="U157" s="139"/>
      <c r="V157" s="139"/>
      <c r="W157" s="139"/>
      <c r="X157" s="139"/>
      <c r="Y157" s="139"/>
      <c r="Z157" s="140"/>
      <c r="AA157" s="225" t="str">
        <f>VLOOKUP(A157,'Master Sheet '!A169:G618,7,0)</f>
        <v/>
      </c>
    </row>
    <row r="158" spans="1:27" s="142" customFormat="1" ht="15" customHeight="1" x14ac:dyDescent="0.3">
      <c r="A158" s="135">
        <f t="shared" si="2"/>
        <v>151</v>
      </c>
      <c r="B158" s="233" t="str">
        <f>VLOOKUP(A158,'Master Sheet '!$A$19:G619,2,0)</f>
        <v>75/1</v>
      </c>
      <c r="C158" s="232" t="str">
        <f>INDEX('Master Sheet '!C170:C619,MATCH('Line Details'!B158, 'Master Sheet '!B170:B582,0))</f>
        <v>A(00-02)+09</v>
      </c>
      <c r="D158" s="136">
        <f>VLOOKUP(A157,'Master Sheet '!$A$19:G618,5,0)</f>
        <v>436.9</v>
      </c>
      <c r="E158" s="137"/>
      <c r="F158" s="219" t="s">
        <v>597</v>
      </c>
      <c r="G158" s="138" t="s">
        <v>674</v>
      </c>
      <c r="H158" s="138" t="s">
        <v>67</v>
      </c>
      <c r="I158" s="138"/>
      <c r="J158" s="139">
        <f>_xlfn.XLOOKUP(B158,'Master Sheet '!B170:B619,'Master Sheet '!BE170:BE619)</f>
        <v>0</v>
      </c>
      <c r="K158" s="139">
        <f>_xlfn.XLOOKUP(B158,'Master Sheet '!B170:B619,'Master Sheet '!BG170:BG619)</f>
        <v>0</v>
      </c>
      <c r="L158" s="319" t="str">
        <f>IF(VLOOKUP(A158,'Master Sheet '!$A$19:J618,9,0)=0, "", VLOOKUP(A158,'Master Sheet '!$A$19:J618,9,0))</f>
        <v/>
      </c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40"/>
      <c r="AA158" s="225" t="str">
        <f>VLOOKUP(A158,'Master Sheet '!A170:G619,7,0)</f>
        <v>SANDY WET</v>
      </c>
    </row>
    <row r="159" spans="1:27" s="142" customFormat="1" ht="15" customHeight="1" x14ac:dyDescent="0.3">
      <c r="A159" s="135">
        <f t="shared" si="2"/>
        <v>152</v>
      </c>
      <c r="B159" s="233" t="str">
        <f>VLOOKUP(A159,'Master Sheet '!$A$19:G620,2,0)</f>
        <v>75/2</v>
      </c>
      <c r="C159" s="232" t="str">
        <f>INDEX('Master Sheet '!C171:C620,MATCH('Line Details'!B159, 'Master Sheet '!B171:B583,0))</f>
        <v>A(00-02)+03</v>
      </c>
      <c r="D159" s="136">
        <f>VLOOKUP(A158,'Master Sheet '!$A$19:G619,5,0)</f>
        <v>401.2</v>
      </c>
      <c r="E159" s="137"/>
      <c r="F159" s="219" t="s">
        <v>597</v>
      </c>
      <c r="G159" s="138" t="s">
        <v>674</v>
      </c>
      <c r="H159" s="138" t="s">
        <v>67</v>
      </c>
      <c r="I159" s="138"/>
      <c r="J159" s="139">
        <f>_xlfn.XLOOKUP(B159,'Master Sheet '!B171:B620,'Master Sheet '!BE171:BE620)</f>
        <v>0</v>
      </c>
      <c r="K159" s="139">
        <f>_xlfn.XLOOKUP(B159,'Master Sheet '!B171:B620,'Master Sheet '!BG171:BG620)</f>
        <v>0</v>
      </c>
      <c r="L159" s="319" t="str">
        <f>IF(VLOOKUP(A159,'Master Sheet '!$A$19:J619,9,0)=0, "", VLOOKUP(A159,'Master Sheet '!$A$19:J619,9,0))</f>
        <v/>
      </c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40"/>
      <c r="AA159" s="225" t="str">
        <f>VLOOKUP(A159,'Master Sheet '!A171:G620,7,0)</f>
        <v>SANDY WET</v>
      </c>
    </row>
    <row r="160" spans="1:27" s="142" customFormat="1" ht="15" customHeight="1" x14ac:dyDescent="0.3">
      <c r="A160" s="135">
        <f t="shared" si="2"/>
        <v>153</v>
      </c>
      <c r="B160" s="233" t="str">
        <f>VLOOKUP(A160,'Master Sheet '!$A$19:G621,2,0)</f>
        <v>75/3</v>
      </c>
      <c r="C160" s="232" t="str">
        <f>INDEX('Master Sheet '!C172:C621,MATCH('Line Details'!B160, 'Master Sheet '!B172:B584,0))</f>
        <v>A(00-02)+06</v>
      </c>
      <c r="D160" s="136">
        <f>VLOOKUP(A159,'Master Sheet '!$A$19:G620,5,0)</f>
        <v>413.1</v>
      </c>
      <c r="E160" s="137"/>
      <c r="F160" s="219" t="s">
        <v>597</v>
      </c>
      <c r="G160" s="138" t="s">
        <v>674</v>
      </c>
      <c r="H160" s="138" t="s">
        <v>675</v>
      </c>
      <c r="I160" s="138"/>
      <c r="J160" s="139">
        <f>_xlfn.XLOOKUP(B160,'Master Sheet '!B172:B621,'Master Sheet '!BE172:BE621)</f>
        <v>0</v>
      </c>
      <c r="K160" s="139">
        <f>_xlfn.XLOOKUP(B160,'Master Sheet '!B172:B621,'Master Sheet '!BG172:BG621)</f>
        <v>0</v>
      </c>
      <c r="L160" s="319" t="str">
        <f>IF(VLOOKUP(A160,'Master Sheet '!$A$19:J620,9,0)=0, "", VLOOKUP(A160,'Master Sheet '!$A$19:J620,9,0))</f>
        <v/>
      </c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44"/>
      <c r="AA160" s="225" t="str">
        <f>VLOOKUP(A160,'Master Sheet '!A172:G621,7,0)</f>
        <v>SANDY WET</v>
      </c>
    </row>
    <row r="161" spans="1:27" ht="15" customHeight="1" x14ac:dyDescent="0.3">
      <c r="A161" s="135">
        <f t="shared" si="2"/>
        <v>154</v>
      </c>
      <c r="B161" s="233" t="str">
        <f>VLOOKUP(A161,'Master Sheet '!$A$19:G622,2,0)</f>
        <v>75/4</v>
      </c>
      <c r="C161" s="232" t="str">
        <f>INDEX('Master Sheet '!C173:C622,MATCH('Line Details'!B161, 'Master Sheet '!B173:B585,0))</f>
        <v>A(00-02)+06</v>
      </c>
      <c r="D161" s="136">
        <f>VLOOKUP(A160,'Master Sheet '!$A$19:G621,5,0)</f>
        <v>393</v>
      </c>
      <c r="E161" s="137"/>
      <c r="F161" s="219" t="s">
        <v>597</v>
      </c>
      <c r="G161" s="138" t="s">
        <v>674</v>
      </c>
      <c r="H161" s="138" t="s">
        <v>67</v>
      </c>
      <c r="I161" s="138"/>
      <c r="J161" s="139">
        <f>_xlfn.XLOOKUP(B161,'Master Sheet '!B173:B622,'Master Sheet '!BE173:BE622)</f>
        <v>0</v>
      </c>
      <c r="K161" s="139">
        <f>_xlfn.XLOOKUP(B161,'Master Sheet '!B173:B622,'Master Sheet '!BG173:BG622)</f>
        <v>0</v>
      </c>
      <c r="L161" s="319" t="str">
        <f>IF(VLOOKUP(A161,'Master Sheet '!$A$19:J621,9,0)=0, "", VLOOKUP(A161,'Master Sheet '!$A$19:J621,9,0))</f>
        <v/>
      </c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44"/>
      <c r="AA161" s="225" t="str">
        <f>VLOOKUP(A161,'Master Sheet '!A173:G622,7,0)</f>
        <v>SANDY WET</v>
      </c>
    </row>
    <row r="162" spans="1:27" ht="15" customHeight="1" x14ac:dyDescent="0.3">
      <c r="A162" s="135">
        <f t="shared" si="2"/>
        <v>155</v>
      </c>
      <c r="B162" s="233" t="str">
        <f>VLOOKUP(A162,'Master Sheet '!$A$19:G623,2,0)</f>
        <v>75/5</v>
      </c>
      <c r="C162" s="232" t="str">
        <f>INDEX('Master Sheet '!C174:C623,MATCH('Line Details'!B162, 'Master Sheet '!B174:B586,0))</f>
        <v>A(00-02)+06</v>
      </c>
      <c r="D162" s="136">
        <f>VLOOKUP(A161,'Master Sheet '!$A$19:G622,5,0)</f>
        <v>404.1</v>
      </c>
      <c r="E162" s="137"/>
      <c r="F162" s="219" t="s">
        <v>597</v>
      </c>
      <c r="G162" s="138" t="s">
        <v>674</v>
      </c>
      <c r="H162" s="138" t="s">
        <v>67</v>
      </c>
      <c r="I162" s="138"/>
      <c r="J162" s="139">
        <f>_xlfn.XLOOKUP(B162,'Master Sheet '!B174:B623,'Master Sheet '!BE174:BE623)</f>
        <v>0</v>
      </c>
      <c r="K162" s="139">
        <f>_xlfn.XLOOKUP(B162,'Master Sheet '!B174:B623,'Master Sheet '!BG174:BG623)</f>
        <v>0</v>
      </c>
      <c r="L162" s="319" t="str">
        <f>IF(VLOOKUP(A162,'Master Sheet '!$A$19:J622,9,0)=0, "", VLOOKUP(A162,'Master Sheet '!$A$19:J622,9,0))</f>
        <v/>
      </c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44"/>
      <c r="AA162" s="225" t="str">
        <f>VLOOKUP(A162,'Master Sheet '!A174:G623,7,0)</f>
        <v>SANDY WET</v>
      </c>
    </row>
    <row r="163" spans="1:27" s="142" customFormat="1" ht="15" customHeight="1" x14ac:dyDescent="0.3">
      <c r="A163" s="135">
        <f t="shared" si="2"/>
        <v>156</v>
      </c>
      <c r="B163" s="233" t="str">
        <f>VLOOKUP(A163,'Master Sheet '!$A$19:G624,2,0)</f>
        <v>75/6</v>
      </c>
      <c r="C163" s="232" t="str">
        <f>INDEX('Master Sheet '!C175:C624,MATCH('Line Details'!B163, 'Master Sheet '!B175:B587,0))</f>
        <v>A(00-02)+06</v>
      </c>
      <c r="D163" s="136">
        <f>VLOOKUP(A162,'Master Sheet '!$A$19:G623,5,0)</f>
        <v>410.5</v>
      </c>
      <c r="E163" s="137"/>
      <c r="F163" s="263" t="s">
        <v>67</v>
      </c>
      <c r="G163" s="138" t="s">
        <v>67</v>
      </c>
      <c r="H163" s="138" t="s">
        <v>67</v>
      </c>
      <c r="I163" s="138"/>
      <c r="J163" s="139">
        <f>_xlfn.XLOOKUP(B163,'Master Sheet '!B175:B624,'Master Sheet '!BE175:BE624)</f>
        <v>0</v>
      </c>
      <c r="K163" s="139">
        <f>_xlfn.XLOOKUP(B163,'Master Sheet '!B175:B624,'Master Sheet '!BG175:BG624)</f>
        <v>0</v>
      </c>
      <c r="L163" s="319" t="str">
        <f>IF(VLOOKUP(A163,'Master Sheet '!$A$19:J623,9,0)=0, "", VLOOKUP(A163,'Master Sheet '!$A$19:J623,9,0))</f>
        <v/>
      </c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>
        <v>1</v>
      </c>
      <c r="X163" s="139"/>
      <c r="Y163" s="139"/>
      <c r="Z163" s="144"/>
      <c r="AA163" s="225" t="str">
        <f>VLOOKUP(A163,'Master Sheet '!A175:G624,7,0)</f>
        <v/>
      </c>
    </row>
    <row r="164" spans="1:27" ht="15" customHeight="1" x14ac:dyDescent="0.3">
      <c r="A164" s="135">
        <f t="shared" si="2"/>
        <v>157</v>
      </c>
      <c r="B164" s="233" t="str">
        <f>VLOOKUP(A164,'Master Sheet '!$A$19:G625,2,0)</f>
        <v>76/0</v>
      </c>
      <c r="C164" s="232" t="str">
        <f>INDEX('Master Sheet '!C176:C625,MATCH('Line Details'!B164, 'Master Sheet '!B176:B588,0))</f>
        <v>C(15-30)+00</v>
      </c>
      <c r="D164" s="136">
        <f>VLOOKUP(A163,'Master Sheet '!$A$19:G624,5,0)</f>
        <v>395.6</v>
      </c>
      <c r="E164" s="137"/>
      <c r="F164" s="263" t="s">
        <v>597</v>
      </c>
      <c r="G164" s="138" t="s">
        <v>674</v>
      </c>
      <c r="H164" s="138" t="s">
        <v>67</v>
      </c>
      <c r="I164" s="138"/>
      <c r="J164" s="139">
        <f>_xlfn.XLOOKUP(B164,'Master Sheet '!B176:B625,'Master Sheet '!BE176:BE625)</f>
        <v>0</v>
      </c>
      <c r="K164" s="139">
        <f>_xlfn.XLOOKUP(B164,'Master Sheet '!B176:B625,'Master Sheet '!BG176:BG625)</f>
        <v>0</v>
      </c>
      <c r="L164" s="319" t="str">
        <f>IF(VLOOKUP(A164,'Master Sheet '!$A$19:J624,9,0)=0, "", VLOOKUP(A164,'Master Sheet '!$A$19:J624,9,0))</f>
        <v/>
      </c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>
        <v>1</v>
      </c>
      <c r="X164" s="139"/>
      <c r="Y164" s="139"/>
      <c r="Z164" s="144"/>
      <c r="AA164" s="225" t="str">
        <f>VLOOKUP(A164,'Master Sheet '!A176:G625,7,0)</f>
        <v>SANDY WET</v>
      </c>
    </row>
    <row r="165" spans="1:27" ht="15" customHeight="1" x14ac:dyDescent="0.3">
      <c r="A165" s="135">
        <f t="shared" si="2"/>
        <v>158</v>
      </c>
      <c r="B165" s="233" t="str">
        <f>VLOOKUP(A165,'Master Sheet '!$A$19:G626,2,0)</f>
        <v>76/1</v>
      </c>
      <c r="C165" s="232" t="str">
        <f>INDEX('Master Sheet '!C177:C626,MATCH('Line Details'!B165, 'Master Sheet '!B177:B589,0))</f>
        <v>A(00-02)+03</v>
      </c>
      <c r="D165" s="136">
        <f>VLOOKUP(A164,'Master Sheet '!$A$19:G625,5,0)</f>
        <v>352.9</v>
      </c>
      <c r="E165" s="137"/>
      <c r="F165" s="219" t="s">
        <v>597</v>
      </c>
      <c r="G165" s="138" t="s">
        <v>674</v>
      </c>
      <c r="H165" s="138" t="s">
        <v>67</v>
      </c>
      <c r="I165" s="138"/>
      <c r="J165" s="139">
        <f>_xlfn.XLOOKUP(B165,'Master Sheet '!B177:B626,'Master Sheet '!BE177:BE626)</f>
        <v>0</v>
      </c>
      <c r="K165" s="139">
        <f>_xlfn.XLOOKUP(B165,'Master Sheet '!B177:B626,'Master Sheet '!BG177:BG626)</f>
        <v>0</v>
      </c>
      <c r="L165" s="319" t="str">
        <f>IF(VLOOKUP(A165,'Master Sheet '!$A$19:J625,9,0)=0, "", VLOOKUP(A165,'Master Sheet '!$A$19:J625,9,0))</f>
        <v/>
      </c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40"/>
      <c r="AA165" s="225" t="str">
        <f>VLOOKUP(A165,'Master Sheet '!A177:G626,7,0)</f>
        <v>SANDY WET</v>
      </c>
    </row>
    <row r="166" spans="1:27" ht="15" customHeight="1" x14ac:dyDescent="0.3">
      <c r="A166" s="135">
        <f t="shared" si="2"/>
        <v>159</v>
      </c>
      <c r="B166" s="233" t="str">
        <f>VLOOKUP(A166,'Master Sheet '!$A$19:G627,2,0)</f>
        <v>76/2</v>
      </c>
      <c r="C166" s="232" t="str">
        <f>INDEX('Master Sheet '!C178:C627,MATCH('Line Details'!B166, 'Master Sheet '!B178:B590,0))</f>
        <v>A(00-02)+00</v>
      </c>
      <c r="D166" s="136">
        <f>VLOOKUP(A165,'Master Sheet '!$A$19:G626,5,0)</f>
        <v>386</v>
      </c>
      <c r="E166" s="145"/>
      <c r="F166" s="263" t="s">
        <v>67</v>
      </c>
      <c r="G166" s="138" t="s">
        <v>67</v>
      </c>
      <c r="H166" s="138" t="s">
        <v>67</v>
      </c>
      <c r="I166" s="138"/>
      <c r="J166" s="139">
        <f>_xlfn.XLOOKUP(B166,'Master Sheet '!B178:B627,'Master Sheet '!BE178:BE627)</f>
        <v>0</v>
      </c>
      <c r="K166" s="139">
        <f>_xlfn.XLOOKUP(B166,'Master Sheet '!B178:B627,'Master Sheet '!BG178:BG627)</f>
        <v>0</v>
      </c>
      <c r="L166" s="319" t="str">
        <f>IF(VLOOKUP(A166,'Master Sheet '!$A$19:J626,9,0)=0, "", VLOOKUP(A166,'Master Sheet '!$A$19:J626,9,0))</f>
        <v/>
      </c>
      <c r="M166" s="139"/>
      <c r="N166" s="139"/>
      <c r="O166" s="139"/>
      <c r="P166" s="139"/>
      <c r="Q166" s="139">
        <v>1</v>
      </c>
      <c r="R166" s="139"/>
      <c r="S166" s="139"/>
      <c r="T166" s="139"/>
      <c r="U166" s="139"/>
      <c r="V166" s="139"/>
      <c r="W166" s="139"/>
      <c r="X166" s="139"/>
      <c r="Y166" s="139"/>
      <c r="Z166" s="140"/>
      <c r="AA166" s="225" t="str">
        <f>VLOOKUP(A166,'Master Sheet '!A178:G627,7,0)</f>
        <v/>
      </c>
    </row>
    <row r="167" spans="1:27" ht="15" customHeight="1" x14ac:dyDescent="0.3">
      <c r="A167" s="135">
        <f t="shared" si="2"/>
        <v>160</v>
      </c>
      <c r="B167" s="233" t="str">
        <f>VLOOKUP(A167,'Master Sheet '!$A$19:G628,2,0)</f>
        <v>76/3</v>
      </c>
      <c r="C167" s="232" t="str">
        <f>INDEX('Master Sheet '!C179:C628,MATCH('Line Details'!B167, 'Master Sheet '!B179:B591,0))</f>
        <v>A(00-02)+03</v>
      </c>
      <c r="D167" s="136">
        <f>VLOOKUP(A166,'Master Sheet '!$A$19:G627,5,0)</f>
        <v>390</v>
      </c>
      <c r="E167" s="137"/>
      <c r="F167" s="263" t="s">
        <v>597</v>
      </c>
      <c r="G167" s="138" t="s">
        <v>674</v>
      </c>
      <c r="H167" s="138" t="s">
        <v>675</v>
      </c>
      <c r="I167" s="138"/>
      <c r="J167" s="139">
        <f>_xlfn.XLOOKUP(B167,'Master Sheet '!B179:B628,'Master Sheet '!BE179:BE628)</f>
        <v>0</v>
      </c>
      <c r="K167" s="139">
        <f>_xlfn.XLOOKUP(B167,'Master Sheet '!B179:B628,'Master Sheet '!BG179:BG628)</f>
        <v>0</v>
      </c>
      <c r="L167" s="319" t="str">
        <f>IF(VLOOKUP(A167,'Master Sheet '!$A$19:J627,9,0)=0, "", VLOOKUP(A167,'Master Sheet '!$A$19:J627,9,0))</f>
        <v/>
      </c>
      <c r="M167" s="139"/>
      <c r="N167" s="139"/>
      <c r="O167" s="139"/>
      <c r="P167" s="139"/>
      <c r="Q167" s="139">
        <v>1</v>
      </c>
      <c r="R167" s="139"/>
      <c r="S167" s="139"/>
      <c r="T167" s="139"/>
      <c r="U167" s="139"/>
      <c r="V167" s="139"/>
      <c r="W167" s="139"/>
      <c r="X167" s="139"/>
      <c r="Y167" s="139"/>
      <c r="Z167" s="140"/>
      <c r="AA167" s="225" t="str">
        <f>VLOOKUP(A167,'Master Sheet '!A179:G628,7,0)</f>
        <v>SANDY PS</v>
      </c>
    </row>
    <row r="168" spans="1:27" s="142" customFormat="1" ht="15" customHeight="1" x14ac:dyDescent="0.3">
      <c r="A168" s="135">
        <f t="shared" si="2"/>
        <v>161</v>
      </c>
      <c r="B168" s="233" t="str">
        <f>VLOOKUP(A168,'Master Sheet '!$A$19:G629,2,0)</f>
        <v>77/0</v>
      </c>
      <c r="C168" s="232" t="str">
        <f>INDEX('Master Sheet '!C180:C629,MATCH('Line Details'!B168, 'Master Sheet '!B180:B592,0))</f>
        <v>C(15-22)+03</v>
      </c>
      <c r="D168" s="136">
        <f>VLOOKUP(A167,'Master Sheet '!$A$19:G628,5,0)</f>
        <v>379</v>
      </c>
      <c r="E168" s="137"/>
      <c r="F168" s="263" t="s">
        <v>597</v>
      </c>
      <c r="G168" s="138" t="s">
        <v>674</v>
      </c>
      <c r="H168" s="138" t="s">
        <v>675</v>
      </c>
      <c r="I168" s="138"/>
      <c r="J168" s="139">
        <f>_xlfn.XLOOKUP(B168,'Master Sheet '!B180:B629,'Master Sheet '!BE180:BE629)</f>
        <v>0</v>
      </c>
      <c r="K168" s="139">
        <f>_xlfn.XLOOKUP(B168,'Master Sheet '!B180:B629,'Master Sheet '!BG180:BG629)</f>
        <v>0</v>
      </c>
      <c r="L168" s="319" t="str">
        <f>IF(VLOOKUP(A168,'Master Sheet '!$A$19:J628,9,0)=0, "", VLOOKUP(A168,'Master Sheet '!$A$19:J628,9,0))</f>
        <v/>
      </c>
      <c r="M168" s="139"/>
      <c r="N168" s="139"/>
      <c r="O168" s="139"/>
      <c r="P168" s="139"/>
      <c r="Q168" s="139">
        <v>1</v>
      </c>
      <c r="R168" s="139"/>
      <c r="S168" s="139"/>
      <c r="T168" s="139"/>
      <c r="U168" s="139"/>
      <c r="V168" s="139"/>
      <c r="W168" s="139"/>
      <c r="X168" s="139"/>
      <c r="Y168" s="139"/>
      <c r="Z168" s="140"/>
      <c r="AA168" s="225" t="str">
        <f>VLOOKUP(A168,'Master Sheet '!A180:G629,7,0)</f>
        <v>SANDY WET</v>
      </c>
    </row>
    <row r="169" spans="1:27" ht="15" customHeight="1" x14ac:dyDescent="0.3">
      <c r="A169" s="135">
        <f t="shared" si="2"/>
        <v>162</v>
      </c>
      <c r="B169" s="233" t="str">
        <f>VLOOKUP(A169,'Master Sheet '!$A$19:G630,2,0)</f>
        <v>77/1</v>
      </c>
      <c r="C169" s="232" t="str">
        <f>INDEX('Master Sheet '!C181:C630,MATCH('Line Details'!B169, 'Master Sheet '!B181:B593,0))</f>
        <v>A(00-02)+06</v>
      </c>
      <c r="D169" s="136">
        <f>VLOOKUP(A168,'Master Sheet '!$A$19:G629,5,0)</f>
        <v>415</v>
      </c>
      <c r="E169" s="137"/>
      <c r="F169" s="263" t="s">
        <v>67</v>
      </c>
      <c r="G169" s="138" t="s">
        <v>67</v>
      </c>
      <c r="H169" s="138" t="s">
        <v>67</v>
      </c>
      <c r="I169" s="138"/>
      <c r="J169" s="139">
        <f>_xlfn.XLOOKUP(B169,'Master Sheet '!B181:B630,'Master Sheet '!BE181:BE630)</f>
        <v>0</v>
      </c>
      <c r="K169" s="139">
        <f>_xlfn.XLOOKUP(B169,'Master Sheet '!B181:B630,'Master Sheet '!BG181:BG630)</f>
        <v>0</v>
      </c>
      <c r="L169" s="319" t="str">
        <f>IF(VLOOKUP(A169,'Master Sheet '!$A$19:J629,9,0)=0, "", VLOOKUP(A169,'Master Sheet '!$A$19:J629,9,0))</f>
        <v/>
      </c>
      <c r="M169" s="139"/>
      <c r="N169" s="139"/>
      <c r="O169" s="139"/>
      <c r="P169" s="139"/>
      <c r="Q169" s="139">
        <v>1</v>
      </c>
      <c r="R169" s="139"/>
      <c r="S169" s="139"/>
      <c r="T169" s="139"/>
      <c r="U169" s="139"/>
      <c r="V169" s="139"/>
      <c r="W169" s="139"/>
      <c r="X169" s="139"/>
      <c r="Y169" s="139"/>
      <c r="Z169" s="140"/>
      <c r="AA169" s="225" t="str">
        <f>VLOOKUP(A169,'Master Sheet '!A181:G630,7,0)</f>
        <v/>
      </c>
    </row>
    <row r="170" spans="1:27" s="142" customFormat="1" ht="15" customHeight="1" x14ac:dyDescent="0.3">
      <c r="A170" s="135">
        <f t="shared" si="2"/>
        <v>163</v>
      </c>
      <c r="B170" s="233" t="str">
        <f>VLOOKUP(A170,'Master Sheet '!$A$19:G631,2,0)</f>
        <v>77/2</v>
      </c>
      <c r="C170" s="232" t="str">
        <f>INDEX('Master Sheet '!C182:C631,MATCH('Line Details'!B170, 'Master Sheet '!B182:B594,0))</f>
        <v>A(00-02)+06</v>
      </c>
      <c r="D170" s="136">
        <f>VLOOKUP(A169,'Master Sheet '!$A$19:G630,5,0)</f>
        <v>418</v>
      </c>
      <c r="E170" s="137"/>
      <c r="F170" s="219" t="s">
        <v>67</v>
      </c>
      <c r="G170" s="138" t="s">
        <v>67</v>
      </c>
      <c r="H170" s="138" t="s">
        <v>67</v>
      </c>
      <c r="I170" s="138"/>
      <c r="J170" s="139">
        <f>_xlfn.XLOOKUP(B170,'Master Sheet '!B182:B631,'Master Sheet '!BE182:BE631)</f>
        <v>0</v>
      </c>
      <c r="K170" s="139">
        <f>_xlfn.XLOOKUP(B170,'Master Sheet '!B182:B631,'Master Sheet '!BG182:BG631)</f>
        <v>0</v>
      </c>
      <c r="L170" s="319" t="str">
        <f>IF(VLOOKUP(A170,'Master Sheet '!$A$19:J630,9,0)=0, "", VLOOKUP(A170,'Master Sheet '!$A$19:J630,9,0))</f>
        <v/>
      </c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40"/>
      <c r="AA170" s="225" t="str">
        <f>VLOOKUP(A170,'Master Sheet '!A182:G631,7,0)</f>
        <v/>
      </c>
    </row>
    <row r="171" spans="1:27" ht="15" customHeight="1" x14ac:dyDescent="0.3">
      <c r="A171" s="135">
        <f t="shared" si="2"/>
        <v>164</v>
      </c>
      <c r="B171" s="233" t="str">
        <f>VLOOKUP(A171,'Master Sheet '!$A$19:G632,2,0)</f>
        <v>78/0</v>
      </c>
      <c r="C171" s="232" t="str">
        <f>INDEX('Master Sheet '!C183:C632,MATCH('Line Details'!B171, 'Master Sheet '!B183:B595,0))</f>
        <v>C(15-30)+03</v>
      </c>
      <c r="D171" s="136">
        <f>VLOOKUP(A170,'Master Sheet '!$A$19:G631,5,0)</f>
        <v>415.6</v>
      </c>
      <c r="E171" s="137"/>
      <c r="F171" s="263" t="s">
        <v>67</v>
      </c>
      <c r="G171" s="138" t="s">
        <v>67</v>
      </c>
      <c r="H171" s="138" t="s">
        <v>67</v>
      </c>
      <c r="I171" s="138"/>
      <c r="J171" s="139">
        <f>_xlfn.XLOOKUP(B171,'Master Sheet '!B183:B632,'Master Sheet '!BE183:BE632)</f>
        <v>0</v>
      </c>
      <c r="K171" s="139">
        <f>_xlfn.XLOOKUP(B171,'Master Sheet '!B183:B632,'Master Sheet '!BG183:BG632)</f>
        <v>0</v>
      </c>
      <c r="L171" s="319" t="str">
        <f>IF(VLOOKUP(A171,'Master Sheet '!$A$19:J631,9,0)=0, "", VLOOKUP(A171,'Master Sheet '!$A$19:J631,9,0))</f>
        <v/>
      </c>
      <c r="M171" s="139"/>
      <c r="N171" s="139"/>
      <c r="O171" s="139"/>
      <c r="P171" s="139">
        <v>1</v>
      </c>
      <c r="Q171" s="139"/>
      <c r="R171" s="139"/>
      <c r="S171" s="139"/>
      <c r="T171" s="139"/>
      <c r="U171" s="139"/>
      <c r="V171" s="139"/>
      <c r="W171" s="139"/>
      <c r="X171" s="139"/>
      <c r="Y171" s="139">
        <v>1</v>
      </c>
      <c r="Z171" s="140"/>
      <c r="AA171" s="225" t="str">
        <f>VLOOKUP(A171,'Master Sheet '!A183:G632,7,0)</f>
        <v/>
      </c>
    </row>
    <row r="172" spans="1:27" ht="15" customHeight="1" x14ac:dyDescent="0.3">
      <c r="A172" s="135">
        <f t="shared" si="2"/>
        <v>165</v>
      </c>
      <c r="B172" s="233" t="str">
        <f>VLOOKUP(A172,'Master Sheet '!$A$19:G633,2,0)</f>
        <v>78/1</v>
      </c>
      <c r="C172" s="232" t="str">
        <f>INDEX('Master Sheet '!C184:C633,MATCH('Line Details'!B172, 'Master Sheet '!B184:B596,0))</f>
        <v>A(00-02)+03</v>
      </c>
      <c r="D172" s="136">
        <f>VLOOKUP(A171,'Master Sheet '!$A$19:G632,5,0)</f>
        <v>400</v>
      </c>
      <c r="E172" s="146"/>
      <c r="F172" s="263" t="s">
        <v>149</v>
      </c>
      <c r="G172" s="138" t="s">
        <v>67</v>
      </c>
      <c r="H172" s="138" t="s">
        <v>67</v>
      </c>
      <c r="I172" s="138"/>
      <c r="J172" s="139">
        <f>_xlfn.XLOOKUP(B172,'Master Sheet '!B184:B633,'Master Sheet '!BE184:BE633)</f>
        <v>0</v>
      </c>
      <c r="K172" s="139">
        <f>_xlfn.XLOOKUP(B172,'Master Sheet '!B184:B633,'Master Sheet '!BG184:BG633)</f>
        <v>0</v>
      </c>
      <c r="L172" s="319" t="str">
        <f>IF(VLOOKUP(A172,'Master Sheet '!$A$19:J632,9,0)=0, "", VLOOKUP(A172,'Master Sheet '!$A$19:J632,9,0))</f>
        <v/>
      </c>
      <c r="M172" s="139"/>
      <c r="N172" s="139"/>
      <c r="O172" s="139"/>
      <c r="P172" s="139">
        <v>1</v>
      </c>
      <c r="Q172" s="139"/>
      <c r="R172" s="139"/>
      <c r="S172" s="139"/>
      <c r="T172" s="139"/>
      <c r="U172" s="139"/>
      <c r="V172" s="139"/>
      <c r="W172" s="139"/>
      <c r="X172" s="139"/>
      <c r="Y172" s="139">
        <v>1</v>
      </c>
      <c r="Z172" s="140"/>
      <c r="AA172" s="225" t="str">
        <f>VLOOKUP(A172,'Master Sheet '!A184:G633,7,0)</f>
        <v>SANDY PS</v>
      </c>
    </row>
    <row r="173" spans="1:27" s="142" customFormat="1" ht="15" customHeight="1" x14ac:dyDescent="0.3">
      <c r="A173" s="135">
        <f t="shared" si="2"/>
        <v>166</v>
      </c>
      <c r="B173" s="233" t="str">
        <f>VLOOKUP(A173,'Master Sheet '!$A$19:G634,2,0)</f>
        <v>78/2</v>
      </c>
      <c r="C173" s="232" t="str">
        <f>INDEX('Master Sheet '!C185:C634,MATCH('Line Details'!B173, 'Master Sheet '!B185:B597,0))</f>
        <v>A(00-02)+06</v>
      </c>
      <c r="D173" s="136">
        <f>VLOOKUP(A172,'Master Sheet '!$A$19:G633,5,0)</f>
        <v>400</v>
      </c>
      <c r="E173" s="146"/>
      <c r="F173" s="263" t="s">
        <v>597</v>
      </c>
      <c r="G173" s="138" t="s">
        <v>674</v>
      </c>
      <c r="H173" s="138" t="s">
        <v>67</v>
      </c>
      <c r="I173" s="138"/>
      <c r="J173" s="139">
        <f>_xlfn.XLOOKUP(B173,'Master Sheet '!B185:B634,'Master Sheet '!BE185:BE634)</f>
        <v>0</v>
      </c>
      <c r="K173" s="139">
        <f>_xlfn.XLOOKUP(B173,'Master Sheet '!B185:B634,'Master Sheet '!BG185:BG634)</f>
        <v>0</v>
      </c>
      <c r="L173" s="319" t="str">
        <f>IF(VLOOKUP(A173,'Master Sheet '!$A$19:J633,9,0)=0, "", VLOOKUP(A173,'Master Sheet '!$A$19:J633,9,0))</f>
        <v/>
      </c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>
        <v>2</v>
      </c>
      <c r="Y173" s="139"/>
      <c r="Z173" s="144"/>
      <c r="AA173" s="225" t="str">
        <f>VLOOKUP(A173,'Master Sheet '!A185:G634,7,0)</f>
        <v>SANDY  PS</v>
      </c>
    </row>
    <row r="174" spans="1:27" s="142" customFormat="1" ht="15" customHeight="1" x14ac:dyDescent="0.3">
      <c r="A174" s="135">
        <f t="shared" si="2"/>
        <v>167</v>
      </c>
      <c r="B174" s="233" t="str">
        <f>VLOOKUP(A174,'Master Sheet '!$A$19:G635,2,0)</f>
        <v>79/0</v>
      </c>
      <c r="C174" s="232" t="str">
        <f>INDEX('Master Sheet '!C186:C635,MATCH('Line Details'!B174, 'Master Sheet '!B186:B598,0))</f>
        <v>C(15-22)+03</v>
      </c>
      <c r="D174" s="136">
        <f>VLOOKUP(A173,'Master Sheet '!$A$19:G634,5,0)</f>
        <v>402.5</v>
      </c>
      <c r="E174" s="137"/>
      <c r="F174" s="263" t="s">
        <v>597</v>
      </c>
      <c r="G174" s="138" t="s">
        <v>674</v>
      </c>
      <c r="H174" s="138" t="s">
        <v>67</v>
      </c>
      <c r="I174" s="138"/>
      <c r="J174" s="139">
        <f>_xlfn.XLOOKUP(B174,'Master Sheet '!B186:B635,'Master Sheet '!BE186:BE635)</f>
        <v>0</v>
      </c>
      <c r="K174" s="139">
        <f>_xlfn.XLOOKUP(B174,'Master Sheet '!B186:B635,'Master Sheet '!BG186:BG635)</f>
        <v>0</v>
      </c>
      <c r="L174" s="319" t="str">
        <f>IF(VLOOKUP(A174,'Master Sheet '!$A$19:J634,9,0)=0, "", VLOOKUP(A174,'Master Sheet '!$A$19:J634,9,0))</f>
        <v/>
      </c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>
        <v>2</v>
      </c>
      <c r="Y174" s="139"/>
      <c r="Z174" s="140"/>
      <c r="AA174" s="225" t="str">
        <f>VLOOKUP(A174,'Master Sheet '!A186:G635,7,0)</f>
        <v>SANDY PS</v>
      </c>
    </row>
    <row r="175" spans="1:27" s="142" customFormat="1" ht="15" customHeight="1" x14ac:dyDescent="0.3">
      <c r="A175" s="135">
        <f t="shared" si="2"/>
        <v>168</v>
      </c>
      <c r="B175" s="233" t="str">
        <f>VLOOKUP(A175,'Master Sheet '!$A$19:G636,2,0)</f>
        <v>79/1</v>
      </c>
      <c r="C175" s="232" t="str">
        <f>INDEX('Master Sheet '!C187:C636,MATCH('Line Details'!B175, 'Master Sheet '!B187:B599,0))</f>
        <v>A(00-02)+09</v>
      </c>
      <c r="D175" s="136">
        <f>VLOOKUP(A174,'Master Sheet '!$A$19:G635,5,0)</f>
        <v>439</v>
      </c>
      <c r="E175" s="146"/>
      <c r="F175" s="219" t="s">
        <v>597</v>
      </c>
      <c r="G175" s="138" t="s">
        <v>674</v>
      </c>
      <c r="H175" s="138" t="s">
        <v>67</v>
      </c>
      <c r="I175" s="138"/>
      <c r="J175" s="139">
        <f>_xlfn.XLOOKUP(B175,'Master Sheet '!B187:B636,'Master Sheet '!BE187:BE636)</f>
        <v>0</v>
      </c>
      <c r="K175" s="139">
        <f>_xlfn.XLOOKUP(B175,'Master Sheet '!B187:B636,'Master Sheet '!BG187:BG636)</f>
        <v>0</v>
      </c>
      <c r="L175" s="319" t="str">
        <f>IF(VLOOKUP(A175,'Master Sheet '!$A$19:J635,9,0)=0, "", VLOOKUP(A175,'Master Sheet '!$A$19:J635,9,0))</f>
        <v/>
      </c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40"/>
      <c r="AA175" s="225" t="str">
        <f>VLOOKUP(A175,'Master Sheet '!A187:G636,7,0)</f>
        <v>SANDY WET</v>
      </c>
    </row>
    <row r="176" spans="1:27" s="142" customFormat="1" ht="15" customHeight="1" x14ac:dyDescent="0.3">
      <c r="A176" s="135">
        <f t="shared" si="2"/>
        <v>169</v>
      </c>
      <c r="B176" s="233" t="str">
        <f>VLOOKUP(A176,'Master Sheet '!$A$19:G637,2,0)</f>
        <v>80/0</v>
      </c>
      <c r="C176" s="232" t="str">
        <f>INDEX('Master Sheet '!C188:C637,MATCH('Line Details'!B176, 'Master Sheet '!B188:B600,0))</f>
        <v>D(30-45)+06</v>
      </c>
      <c r="D176" s="136">
        <f>VLOOKUP(A175,'Master Sheet '!$A$19:G636,5,0)</f>
        <v>378.4</v>
      </c>
      <c r="E176" s="137"/>
      <c r="F176" s="263" t="s">
        <v>597</v>
      </c>
      <c r="G176" s="138" t="s">
        <v>674</v>
      </c>
      <c r="H176" s="138" t="s">
        <v>67</v>
      </c>
      <c r="I176" s="138"/>
      <c r="J176" s="139">
        <f>_xlfn.XLOOKUP(B176,'Master Sheet '!B188:B637,'Master Sheet '!BE188:BE637)</f>
        <v>0</v>
      </c>
      <c r="K176" s="139">
        <f>_xlfn.XLOOKUP(B176,'Master Sheet '!B188:B637,'Master Sheet '!BG188:BG637)</f>
        <v>0</v>
      </c>
      <c r="L176" s="319" t="str">
        <f>IF(VLOOKUP(A176,'Master Sheet '!$A$19:J636,9,0)=0, "", VLOOKUP(A176,'Master Sheet '!$A$19:J636,9,0))</f>
        <v/>
      </c>
      <c r="M176" s="139"/>
      <c r="N176" s="139"/>
      <c r="O176" s="139"/>
      <c r="P176" s="139"/>
      <c r="Q176" s="139"/>
      <c r="R176" s="139">
        <v>1</v>
      </c>
      <c r="S176" s="139"/>
      <c r="T176" s="139"/>
      <c r="U176" s="139"/>
      <c r="V176" s="139"/>
      <c r="W176" s="139"/>
      <c r="X176" s="139"/>
      <c r="Y176" s="139"/>
      <c r="Z176" s="140"/>
      <c r="AA176" s="225" t="str">
        <f>VLOOKUP(A176,'Master Sheet '!A188:G637,7,0)</f>
        <v>SANDY WET</v>
      </c>
    </row>
    <row r="177" spans="1:27" ht="15" customHeight="1" x14ac:dyDescent="0.3">
      <c r="A177" s="135">
        <f t="shared" si="2"/>
        <v>170</v>
      </c>
      <c r="B177" s="233" t="str">
        <f>VLOOKUP(A177,'Master Sheet '!$A$19:G638,2,0)</f>
        <v>81/0</v>
      </c>
      <c r="C177" s="232" t="str">
        <f>INDEX('Master Sheet '!C189:C638,MATCH('Line Details'!B177, 'Master Sheet '!B189:B601,0))</f>
        <v>C(15-30)+09</v>
      </c>
      <c r="D177" s="136">
        <f>VLOOKUP(A176,'Master Sheet '!$A$19:G637,5,0)</f>
        <v>450.4</v>
      </c>
      <c r="E177" s="137"/>
      <c r="F177" s="263" t="s">
        <v>597</v>
      </c>
      <c r="G177" s="138" t="s">
        <v>674</v>
      </c>
      <c r="H177" s="138" t="s">
        <v>675</v>
      </c>
      <c r="I177" s="138"/>
      <c r="J177" s="139">
        <f>_xlfn.XLOOKUP(B177,'Master Sheet '!B189:B638,'Master Sheet '!BE189:BE638)</f>
        <v>0</v>
      </c>
      <c r="K177" s="139">
        <f>_xlfn.XLOOKUP(B177,'Master Sheet '!B189:B638,'Master Sheet '!BG189:BG638)</f>
        <v>0</v>
      </c>
      <c r="L177" s="319" t="str">
        <f>IF(VLOOKUP(A177,'Master Sheet '!$A$19:J637,9,0)=0, "", VLOOKUP(A177,'Master Sheet '!$A$19:J637,9,0))</f>
        <v/>
      </c>
      <c r="M177" s="139"/>
      <c r="N177" s="139"/>
      <c r="O177" s="139"/>
      <c r="P177" s="139"/>
      <c r="Q177" s="139"/>
      <c r="R177" s="139">
        <v>1</v>
      </c>
      <c r="S177" s="139"/>
      <c r="T177" s="139"/>
      <c r="U177" s="139"/>
      <c r="V177" s="139"/>
      <c r="W177" s="139"/>
      <c r="X177" s="139"/>
      <c r="Y177" s="139"/>
      <c r="Z177" s="140"/>
      <c r="AA177" s="225" t="str">
        <f>VLOOKUP(A177,'Master Sheet '!A189:G638,7,0)</f>
        <v>SANDY PS &amp; Boulder Soiling</v>
      </c>
    </row>
    <row r="178" spans="1:27" s="142" customFormat="1" ht="15" customHeight="1" x14ac:dyDescent="0.3">
      <c r="A178" s="135">
        <f t="shared" si="2"/>
        <v>171</v>
      </c>
      <c r="B178" s="233" t="str">
        <f>VLOOKUP(A178,'Master Sheet '!$A$19:G639,2,0)</f>
        <v>82/0</v>
      </c>
      <c r="C178" s="232" t="str">
        <f>INDEX('Master Sheet '!C190:C639,MATCH('Line Details'!B178, 'Master Sheet '!B190:B602,0))</f>
        <v>B(00-07)+00</v>
      </c>
      <c r="D178" s="136">
        <f>VLOOKUP(A177,'Master Sheet '!$A$19:G638,5,0)</f>
        <v>337.6</v>
      </c>
      <c r="E178" s="146"/>
      <c r="F178" s="263" t="s">
        <v>67</v>
      </c>
      <c r="G178" s="138" t="s">
        <v>67</v>
      </c>
      <c r="H178" s="138" t="s">
        <v>67</v>
      </c>
      <c r="I178" s="138"/>
      <c r="J178" s="139">
        <f>_xlfn.XLOOKUP(B178,'Master Sheet '!B190:B639,'Master Sheet '!BE190:BE639)</f>
        <v>0</v>
      </c>
      <c r="K178" s="139">
        <f>_xlfn.XLOOKUP(B178,'Master Sheet '!B190:B639,'Master Sheet '!BG190:BG639)</f>
        <v>0</v>
      </c>
      <c r="L178" s="319" t="str">
        <f>IF(VLOOKUP(A178,'Master Sheet '!$A$19:J638,9,0)=0, "", VLOOKUP(A178,'Master Sheet '!$A$19:J638,9,0))</f>
        <v/>
      </c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40"/>
      <c r="AA178" s="225" t="str">
        <f>VLOOKUP(A178,'Master Sheet '!A190:G639,7,0)</f>
        <v/>
      </c>
    </row>
    <row r="179" spans="1:27" ht="15" customHeight="1" x14ac:dyDescent="0.3">
      <c r="A179" s="135">
        <f t="shared" si="2"/>
        <v>172</v>
      </c>
      <c r="B179" s="233" t="str">
        <f>VLOOKUP(A179,'Master Sheet '!$A$19:G640,2,0)</f>
        <v>82/1</v>
      </c>
      <c r="C179" s="232" t="str">
        <f>INDEX('Master Sheet '!C191:C640,MATCH('Line Details'!B179, 'Master Sheet '!B191:B603,0))</f>
        <v>A(00-02)+00</v>
      </c>
      <c r="D179" s="136">
        <f>VLOOKUP(A178,'Master Sheet '!$A$19:G639,5,0)</f>
        <v>333</v>
      </c>
      <c r="E179" s="147"/>
      <c r="F179" s="263" t="s">
        <v>597</v>
      </c>
      <c r="G179" s="138" t="s">
        <v>67</v>
      </c>
      <c r="H179" s="138" t="s">
        <v>67</v>
      </c>
      <c r="I179" s="138"/>
      <c r="J179" s="139">
        <f>_xlfn.XLOOKUP(B179,'Master Sheet '!B191:B640,'Master Sheet '!BE191:BE640)</f>
        <v>0</v>
      </c>
      <c r="K179" s="139">
        <f>_xlfn.XLOOKUP(B179,'Master Sheet '!B191:B640,'Master Sheet '!BG191:BG640)</f>
        <v>0</v>
      </c>
      <c r="L179" s="319" t="str">
        <f>IF(VLOOKUP(A179,'Master Sheet '!$A$19:J639,9,0)=0, "", VLOOKUP(A179,'Master Sheet '!$A$19:J639,9,0))</f>
        <v/>
      </c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40"/>
      <c r="AA179" s="225" t="str">
        <f>VLOOKUP(A179,'Master Sheet '!A191:G640,7,0)</f>
        <v>SANDY WET</v>
      </c>
    </row>
    <row r="180" spans="1:27" s="142" customFormat="1" ht="15" customHeight="1" x14ac:dyDescent="0.3">
      <c r="A180" s="135">
        <f t="shared" si="2"/>
        <v>173</v>
      </c>
      <c r="B180" s="233" t="str">
        <f>VLOOKUP(A180,'Master Sheet '!$A$19:G641,2,0)</f>
        <v>82/2</v>
      </c>
      <c r="C180" s="232" t="str">
        <f>INDEX('Master Sheet '!C192:C641,MATCH('Line Details'!B180, 'Master Sheet '!B192:B604,0))</f>
        <v>A(00-02)+00</v>
      </c>
      <c r="D180" s="136">
        <f>VLOOKUP(A179,'Master Sheet '!$A$19:G640,5,0)</f>
        <v>319.89999999999998</v>
      </c>
      <c r="E180" s="147"/>
      <c r="F180" s="263" t="s">
        <v>597</v>
      </c>
      <c r="G180" s="138" t="s">
        <v>674</v>
      </c>
      <c r="H180" s="138" t="s">
        <v>67</v>
      </c>
      <c r="I180" s="138"/>
      <c r="J180" s="139">
        <f>_xlfn.XLOOKUP(B180,'Master Sheet '!B192:B641,'Master Sheet '!BE192:BE641)</f>
        <v>0</v>
      </c>
      <c r="K180" s="139">
        <f>_xlfn.XLOOKUP(B180,'Master Sheet '!B192:B641,'Master Sheet '!BG192:BG641)</f>
        <v>0</v>
      </c>
      <c r="L180" s="319" t="str">
        <f>IF(VLOOKUP(A180,'Master Sheet '!$A$19:J640,9,0)=0, "", VLOOKUP(A180,'Master Sheet '!$A$19:J640,9,0))</f>
        <v/>
      </c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40"/>
      <c r="AA180" s="225" t="str">
        <f>VLOOKUP(A180,'Master Sheet '!A192:G641,7,0)</f>
        <v>SANDY WET</v>
      </c>
    </row>
    <row r="181" spans="1:27" s="142" customFormat="1" ht="15" customHeight="1" x14ac:dyDescent="0.3">
      <c r="A181" s="135">
        <f t="shared" si="2"/>
        <v>174</v>
      </c>
      <c r="B181" s="233" t="str">
        <f>VLOOKUP(A181,'Master Sheet '!$A$19:G642,2,0)</f>
        <v>83/0</v>
      </c>
      <c r="C181" s="232" t="str">
        <f>INDEX('Master Sheet '!C193:C642,MATCH('Line Details'!B181, 'Master Sheet '!B193:B605,0))</f>
        <v>D(45-60)+00</v>
      </c>
      <c r="D181" s="136">
        <f>VLOOKUP(A180,'Master Sheet '!$A$19:G641,5,0)</f>
        <v>345.7</v>
      </c>
      <c r="E181" s="147"/>
      <c r="F181" s="219" t="s">
        <v>597</v>
      </c>
      <c r="G181" s="138" t="s">
        <v>674</v>
      </c>
      <c r="H181" s="138" t="s">
        <v>67</v>
      </c>
      <c r="I181" s="138"/>
      <c r="J181" s="139">
        <f>_xlfn.XLOOKUP(B181,'Master Sheet '!B193:B642,'Master Sheet '!BE193:BE642)</f>
        <v>0</v>
      </c>
      <c r="K181" s="139">
        <f>_xlfn.XLOOKUP(B181,'Master Sheet '!B193:B642,'Master Sheet '!BG193:BG642)</f>
        <v>0</v>
      </c>
      <c r="L181" s="319" t="str">
        <f>IF(VLOOKUP(A181,'Master Sheet '!$A$19:J641,9,0)=0, "", VLOOKUP(A181,'Master Sheet '!$A$19:J641,9,0))</f>
        <v/>
      </c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44"/>
      <c r="AA181" s="225" t="str">
        <f>VLOOKUP(A181,'Master Sheet '!A193:G642,7,0)</f>
        <v>SANDY WET</v>
      </c>
    </row>
    <row r="182" spans="1:27" ht="15" customHeight="1" x14ac:dyDescent="0.3">
      <c r="A182" s="135">
        <f t="shared" si="2"/>
        <v>175</v>
      </c>
      <c r="B182" s="233" t="str">
        <f>VLOOKUP(A182,'Master Sheet '!$A$19:G643,2,0)</f>
        <v>84/0</v>
      </c>
      <c r="C182" s="232" t="str">
        <f>INDEX('Master Sheet '!C194:C643,MATCH('Line Details'!B182, 'Master Sheet '!B194:B606,0))</f>
        <v>C(15-30)+00</v>
      </c>
      <c r="D182" s="136">
        <f>VLOOKUP(A181,'Master Sheet '!$A$19:G642,5,0)</f>
        <v>255.1</v>
      </c>
      <c r="E182" s="147"/>
      <c r="F182" s="219" t="s">
        <v>597</v>
      </c>
      <c r="G182" s="138" t="s">
        <v>674</v>
      </c>
      <c r="H182" s="138" t="s">
        <v>67</v>
      </c>
      <c r="I182" s="138"/>
      <c r="J182" s="139">
        <f>_xlfn.XLOOKUP(B182,'Master Sheet '!B194:B643,'Master Sheet '!BE194:BE643)</f>
        <v>0</v>
      </c>
      <c r="K182" s="139">
        <f>_xlfn.XLOOKUP(B182,'Master Sheet '!B194:B643,'Master Sheet '!BG194:BG643)</f>
        <v>0</v>
      </c>
      <c r="L182" s="319" t="str">
        <f>IF(VLOOKUP(A182,'Master Sheet '!$A$19:J642,9,0)=0, "", VLOOKUP(A182,'Master Sheet '!$A$19:J642,9,0))</f>
        <v/>
      </c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44"/>
      <c r="AA182" s="225" t="str">
        <f>VLOOKUP(A182,'Master Sheet '!A194:G643,7,0)</f>
        <v>SANDY WET</v>
      </c>
    </row>
    <row r="183" spans="1:27" s="142" customFormat="1" ht="15" customHeight="1" x14ac:dyDescent="0.3">
      <c r="A183" s="135">
        <f t="shared" si="2"/>
        <v>176</v>
      </c>
      <c r="B183" s="233" t="str">
        <f>VLOOKUP(A183,'Master Sheet '!$A$19:G644,2,0)</f>
        <v>85/0</v>
      </c>
      <c r="C183" s="232" t="str">
        <f>INDEX('Master Sheet '!C195:C644,MATCH('Line Details'!B183, 'Master Sheet '!B195:B607,0))</f>
        <v>D(45-60)+00</v>
      </c>
      <c r="D183" s="136">
        <f>VLOOKUP(A182,'Master Sheet '!$A$19:G643,5,0)</f>
        <v>155.80000000000001</v>
      </c>
      <c r="E183" s="147"/>
      <c r="F183" s="263" t="s">
        <v>597</v>
      </c>
      <c r="G183" s="138" t="s">
        <v>674</v>
      </c>
      <c r="H183" s="138" t="s">
        <v>67</v>
      </c>
      <c r="I183" s="138"/>
      <c r="J183" s="139">
        <f>_xlfn.XLOOKUP(B183,'Master Sheet '!B195:B644,'Master Sheet '!BE195:BE644)</f>
        <v>0</v>
      </c>
      <c r="K183" s="139">
        <f>_xlfn.XLOOKUP(B183,'Master Sheet '!B195:B644,'Master Sheet '!BG195:BG644)</f>
        <v>0</v>
      </c>
      <c r="L183" s="319" t="str">
        <f>IF(VLOOKUP(A183,'Master Sheet '!$A$19:J643,9,0)=0, "", VLOOKUP(A183,'Master Sheet '!$A$19:J643,9,0))</f>
        <v/>
      </c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40"/>
      <c r="AA183" s="225" t="str">
        <f>VLOOKUP(A183,'Master Sheet '!A195:G644,7,0)</f>
        <v>SANDY PS with Boulder Soiling</v>
      </c>
    </row>
    <row r="184" spans="1:27" s="142" customFormat="1" ht="15" customHeight="1" x14ac:dyDescent="0.3">
      <c r="A184" s="135">
        <f t="shared" si="2"/>
        <v>177</v>
      </c>
      <c r="B184" s="233" t="str">
        <f>VLOOKUP(A184,'Master Sheet '!$A$19:G645,2,0)</f>
        <v>86/0</v>
      </c>
      <c r="C184" s="232" t="str">
        <f>INDEX('Master Sheet '!C196:C645,MATCH('Line Details'!B184, 'Master Sheet '!B196:B608,0))</f>
        <v>D(30-45)+06</v>
      </c>
      <c r="D184" s="136">
        <f>VLOOKUP(A183,'Master Sheet '!$A$19:G644,5,0)</f>
        <v>225.3</v>
      </c>
      <c r="E184" s="147"/>
      <c r="F184" s="263" t="s">
        <v>597</v>
      </c>
      <c r="G184" s="138" t="s">
        <v>674</v>
      </c>
      <c r="H184" s="138" t="s">
        <v>67</v>
      </c>
      <c r="I184" s="138"/>
      <c r="J184" s="139">
        <f>_xlfn.XLOOKUP(B184,'Master Sheet '!B196:B645,'Master Sheet '!BE196:BE645)</f>
        <v>0</v>
      </c>
      <c r="K184" s="139">
        <f>_xlfn.XLOOKUP(B184,'Master Sheet '!B196:B645,'Master Sheet '!BG196:BG645)</f>
        <v>0</v>
      </c>
      <c r="L184" s="319" t="str">
        <f>IF(VLOOKUP(A184,'Master Sheet '!$A$19:J644,9,0)=0, "", VLOOKUP(A184,'Master Sheet '!$A$19:J644,9,0))</f>
        <v/>
      </c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40"/>
      <c r="AA184" s="225" t="str">
        <f>VLOOKUP(A184,'Master Sheet '!A196:G645,7,0)</f>
        <v>SANDY FS &amp; Boulder Soiling</v>
      </c>
    </row>
    <row r="185" spans="1:27" s="142" customFormat="1" ht="15" customHeight="1" x14ac:dyDescent="0.3">
      <c r="A185" s="135">
        <f t="shared" si="2"/>
        <v>178</v>
      </c>
      <c r="B185" s="233" t="str">
        <f>VLOOKUP(A185,'Master Sheet '!$A$19:G646,2,0)</f>
        <v>87/0</v>
      </c>
      <c r="C185" s="232" t="str">
        <f>INDEX('Master Sheet '!C197:C646,MATCH('Line Details'!B185, 'Master Sheet '!B197:B609,0))</f>
        <v>B(00-07)+03</v>
      </c>
      <c r="D185" s="136">
        <f>VLOOKUP(A184,'Master Sheet '!$A$19:G645,5,0)</f>
        <v>413.1</v>
      </c>
      <c r="E185" s="147"/>
      <c r="F185" s="263" t="s">
        <v>67</v>
      </c>
      <c r="G185" s="138" t="s">
        <v>67</v>
      </c>
      <c r="H185" s="138" t="s">
        <v>67</v>
      </c>
      <c r="I185" s="138"/>
      <c r="J185" s="139">
        <f>_xlfn.XLOOKUP(B185,'Master Sheet '!B197:B646,'Master Sheet '!BE197:BE646)</f>
        <v>0</v>
      </c>
      <c r="K185" s="139">
        <f>_xlfn.XLOOKUP(B185,'Master Sheet '!B197:B646,'Master Sheet '!BG197:BG646)</f>
        <v>0</v>
      </c>
      <c r="L185" s="319" t="str">
        <f>IF(VLOOKUP(A185,'Master Sheet '!$A$19:J645,9,0)=0, "", VLOOKUP(A185,'Master Sheet '!$A$19:J645,9,0))</f>
        <v/>
      </c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40"/>
      <c r="AA185" s="225" t="str">
        <f>VLOOKUP(A185,'Master Sheet '!A197:G646,7,0)</f>
        <v/>
      </c>
    </row>
    <row r="186" spans="1:27" ht="15" customHeight="1" x14ac:dyDescent="0.3">
      <c r="A186" s="135">
        <f t="shared" si="2"/>
        <v>179</v>
      </c>
      <c r="B186" s="233" t="str">
        <f>VLOOKUP(A186,'Master Sheet '!$A$19:G647,2,0)</f>
        <v>88/0</v>
      </c>
      <c r="C186" s="232" t="str">
        <f>INDEX('Master Sheet '!C198:C647,MATCH('Line Details'!B186, 'Master Sheet '!B198:B610,0))</f>
        <v>B(00-07)+00</v>
      </c>
      <c r="D186" s="136">
        <f>VLOOKUP(A185,'Master Sheet '!$A$19:G646,5,0)</f>
        <v>290.8</v>
      </c>
      <c r="E186" s="147"/>
      <c r="F186" s="263" t="s">
        <v>597</v>
      </c>
      <c r="G186" s="138" t="s">
        <v>674</v>
      </c>
      <c r="H186" s="138" t="s">
        <v>675</v>
      </c>
      <c r="I186" s="138"/>
      <c r="J186" s="139">
        <f>_xlfn.XLOOKUP(B186,'Master Sheet '!B198:B647,'Master Sheet '!BE198:BE647)</f>
        <v>0</v>
      </c>
      <c r="K186" s="139">
        <f>_xlfn.XLOOKUP(B186,'Master Sheet '!B198:B647,'Master Sheet '!BG198:BG647)</f>
        <v>0</v>
      </c>
      <c r="L186" s="319" t="str">
        <f>IF(VLOOKUP(A186,'Master Sheet '!$A$19:J646,9,0)=0, "", VLOOKUP(A186,'Master Sheet '!$A$19:J646,9,0))</f>
        <v/>
      </c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40"/>
      <c r="AA186" s="225" t="str">
        <f>VLOOKUP(A186,'Master Sheet '!A198:G647,7,0)</f>
        <v>SANDY PS with Boulder Soiling</v>
      </c>
    </row>
    <row r="187" spans="1:27" s="142" customFormat="1" ht="15" customHeight="1" x14ac:dyDescent="0.3">
      <c r="A187" s="135">
        <f t="shared" si="2"/>
        <v>180</v>
      </c>
      <c r="B187" s="233" t="str">
        <f>VLOOKUP(A187,'Master Sheet '!$A$19:G648,2,0)</f>
        <v>89/0</v>
      </c>
      <c r="C187" s="232" t="str">
        <f>INDEX('Master Sheet '!C199:C648,MATCH('Line Details'!B187, 'Master Sheet '!B199:B611,0))</f>
        <v>C(15-30)+00</v>
      </c>
      <c r="D187" s="136">
        <f>VLOOKUP(A186,'Master Sheet '!$A$19:G647,5,0)</f>
        <v>162.9</v>
      </c>
      <c r="E187" s="147"/>
      <c r="F187" s="263" t="s">
        <v>597</v>
      </c>
      <c r="G187" s="138" t="s">
        <v>674</v>
      </c>
      <c r="H187" s="138" t="s">
        <v>749</v>
      </c>
      <c r="I187" s="138"/>
      <c r="J187" s="139">
        <f>_xlfn.XLOOKUP(B187,'Master Sheet '!B199:B648,'Master Sheet '!BE199:BE648)</f>
        <v>0</v>
      </c>
      <c r="K187" s="139">
        <f>_xlfn.XLOOKUP(B187,'Master Sheet '!B199:B648,'Master Sheet '!BG199:BG648)</f>
        <v>0</v>
      </c>
      <c r="L187" s="319" t="str">
        <f>IF(VLOOKUP(A187,'Master Sheet '!$A$19:J647,9,0)=0, "", VLOOKUP(A187,'Master Sheet '!$A$19:J647,9,0))</f>
        <v/>
      </c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40"/>
      <c r="AA187" s="225" t="str">
        <f>VLOOKUP(A187,'Master Sheet '!A199:G648,7,0)</f>
        <v>SANDY WET with Boulder Soiling</v>
      </c>
    </row>
    <row r="188" spans="1:27" s="142" customFormat="1" ht="15" customHeight="1" x14ac:dyDescent="0.3">
      <c r="A188" s="135">
        <f t="shared" si="2"/>
        <v>181</v>
      </c>
      <c r="B188" s="233" t="str">
        <f>VLOOKUP(A188,'Master Sheet '!$A$19:G649,2,0)</f>
        <v>90/0</v>
      </c>
      <c r="C188" s="232" t="str">
        <f>INDEX('Master Sheet '!C200:C649,MATCH('Line Details'!B188, 'Master Sheet '!B200:B612,0))</f>
        <v>D(30-45)+00</v>
      </c>
      <c r="D188" s="136">
        <f>VLOOKUP(A187,'Master Sheet '!$A$19:G648,5,0)</f>
        <v>278.7</v>
      </c>
      <c r="E188" s="147"/>
      <c r="F188" s="263" t="s">
        <v>597</v>
      </c>
      <c r="G188" s="138" t="s">
        <v>674</v>
      </c>
      <c r="H188" s="138" t="s">
        <v>67</v>
      </c>
      <c r="I188" s="138"/>
      <c r="J188" s="139">
        <f>_xlfn.XLOOKUP(B188,'Master Sheet '!B200:B649,'Master Sheet '!BE200:BE649)</f>
        <v>0</v>
      </c>
      <c r="K188" s="139">
        <f>_xlfn.XLOOKUP(B188,'Master Sheet '!B200:B649,'Master Sheet '!BG200:BG649)</f>
        <v>0</v>
      </c>
      <c r="L188" s="319" t="str">
        <f>IF(VLOOKUP(A188,'Master Sheet '!$A$19:J648,9,0)=0, "", VLOOKUP(A188,'Master Sheet '!$A$19:J648,9,0))</f>
        <v/>
      </c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44"/>
      <c r="AA188" s="225" t="str">
        <f>VLOOKUP(A188,'Master Sheet '!A200:G649,7,0)</f>
        <v>SANDY WET with Boulder Soiling</v>
      </c>
    </row>
    <row r="189" spans="1:27" s="142" customFormat="1" ht="15" customHeight="1" x14ac:dyDescent="0.3">
      <c r="A189" s="135">
        <f t="shared" si="2"/>
        <v>182</v>
      </c>
      <c r="B189" s="233" t="str">
        <f>VLOOKUP(A189,'Master Sheet '!$A$19:G650,2,0)</f>
        <v>91/0</v>
      </c>
      <c r="C189" s="232" t="str">
        <f>INDEX('Master Sheet '!C201:C650,MATCH('Line Details'!B189, 'Master Sheet '!B201:B613,0))</f>
        <v>D(45-60)+00</v>
      </c>
      <c r="D189" s="136">
        <f>VLOOKUP(A188,'Master Sheet '!$A$19:G649,5,0)</f>
        <v>159.30000000000001</v>
      </c>
      <c r="E189" s="146"/>
      <c r="F189" s="263" t="s">
        <v>597</v>
      </c>
      <c r="G189" s="138" t="s">
        <v>674</v>
      </c>
      <c r="H189" s="138" t="s">
        <v>67</v>
      </c>
      <c r="I189" s="138"/>
      <c r="J189" s="139">
        <f>_xlfn.XLOOKUP(B189,'Master Sheet '!B201:B650,'Master Sheet '!BE201:BE650)</f>
        <v>0</v>
      </c>
      <c r="K189" s="139">
        <f>_xlfn.XLOOKUP(B189,'Master Sheet '!B201:B650,'Master Sheet '!BG201:BG650)</f>
        <v>0</v>
      </c>
      <c r="L189" s="319" t="str">
        <f>IF(VLOOKUP(A189,'Master Sheet '!$A$19:J649,9,0)=0, "", VLOOKUP(A189,'Master Sheet '!$A$19:J649,9,0))</f>
        <v/>
      </c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44"/>
      <c r="AA189" s="225" t="str">
        <f>VLOOKUP(A189,'Master Sheet '!A201:G650,7,0)</f>
        <v>WET &amp; Boulder Soiling</v>
      </c>
    </row>
    <row r="190" spans="1:27" s="142" customFormat="1" ht="15" customHeight="1" x14ac:dyDescent="0.3">
      <c r="A190" s="135">
        <f t="shared" si="2"/>
        <v>183</v>
      </c>
      <c r="B190" s="233" t="str">
        <f>VLOOKUP(A190,'Master Sheet '!$A$19:G651,2,0)</f>
        <v>91/1</v>
      </c>
      <c r="C190" s="232" t="str">
        <f>INDEX('Master Sheet '!C202:C651,MATCH('Line Details'!B190, 'Master Sheet '!B202:B614,0))</f>
        <v>A(00-02)+03</v>
      </c>
      <c r="D190" s="136">
        <f>VLOOKUP(A189,'Master Sheet '!$A$19:G650,5,0)</f>
        <v>383</v>
      </c>
      <c r="E190" s="147"/>
      <c r="F190" s="263" t="s">
        <v>597</v>
      </c>
      <c r="G190" s="138" t="s">
        <v>674</v>
      </c>
      <c r="H190" s="138" t="s">
        <v>67</v>
      </c>
      <c r="I190" s="138"/>
      <c r="J190" s="139">
        <f>_xlfn.XLOOKUP(B190,'Master Sheet '!B202:B651,'Master Sheet '!BE202:BE651)</f>
        <v>0</v>
      </c>
      <c r="K190" s="139">
        <f>_xlfn.XLOOKUP(B190,'Master Sheet '!B202:B651,'Master Sheet '!BG202:BG651)</f>
        <v>0</v>
      </c>
      <c r="L190" s="319" t="str">
        <f>IF(VLOOKUP(A190,'Master Sheet '!$A$19:J650,9,0)=0, "", VLOOKUP(A190,'Master Sheet '!$A$19:J650,9,0))</f>
        <v/>
      </c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44"/>
      <c r="AA190" s="225" t="str">
        <f>VLOOKUP(A190,'Master Sheet '!A202:G651,7,0)</f>
        <v>SANDY WET</v>
      </c>
    </row>
    <row r="191" spans="1:27" s="142" customFormat="1" ht="15" customHeight="1" x14ac:dyDescent="0.3">
      <c r="A191" s="135">
        <f t="shared" si="2"/>
        <v>184</v>
      </c>
      <c r="B191" s="233" t="str">
        <f>VLOOKUP(A191,'Master Sheet '!$A$19:G652,2,0)</f>
        <v>91/2</v>
      </c>
      <c r="C191" s="232" t="str">
        <f>INDEX('Master Sheet '!C203:C652,MATCH('Line Details'!B191, 'Master Sheet '!B203:B615,0))</f>
        <v>A(00-02)+03</v>
      </c>
      <c r="D191" s="136">
        <f>VLOOKUP(A190,'Master Sheet '!$A$19:G651,5,0)</f>
        <v>380</v>
      </c>
      <c r="E191" s="147"/>
      <c r="F191" s="263" t="s">
        <v>597</v>
      </c>
      <c r="G191" s="138" t="s">
        <v>674</v>
      </c>
      <c r="H191" s="138" t="s">
        <v>67</v>
      </c>
      <c r="I191" s="138"/>
      <c r="J191" s="139">
        <f>_xlfn.XLOOKUP(B191,'Master Sheet '!B203:B652,'Master Sheet '!BE203:BE652)</f>
        <v>0</v>
      </c>
      <c r="K191" s="139">
        <f>_xlfn.XLOOKUP(B191,'Master Sheet '!B203:B652,'Master Sheet '!BG203:BG652)</f>
        <v>0</v>
      </c>
      <c r="L191" s="319" t="str">
        <f>IF(VLOOKUP(A191,'Master Sheet '!$A$19:J651,9,0)=0, "", VLOOKUP(A191,'Master Sheet '!$A$19:J651,9,0))</f>
        <v/>
      </c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44"/>
      <c r="AA191" s="225" t="str">
        <f>VLOOKUP(A191,'Master Sheet '!A203:G652,7,0)</f>
        <v>SANDY PS</v>
      </c>
    </row>
    <row r="192" spans="1:27" s="142" customFormat="1" ht="15" customHeight="1" x14ac:dyDescent="0.3">
      <c r="A192" s="135">
        <f t="shared" si="2"/>
        <v>185</v>
      </c>
      <c r="B192" s="233" t="str">
        <f>VLOOKUP(A192,'Master Sheet '!$A$19:G653,2,0)</f>
        <v>91/3</v>
      </c>
      <c r="C192" s="232" t="str">
        <f>INDEX('Master Sheet '!C204:C653,MATCH('Line Details'!B192, 'Master Sheet '!B204:B616,0))</f>
        <v>A(00-02)+06</v>
      </c>
      <c r="D192" s="136">
        <f>VLOOKUP(A191,'Master Sheet '!$A$19:G652,5,0)</f>
        <v>394</v>
      </c>
      <c r="E192" s="146"/>
      <c r="F192" s="263" t="s">
        <v>67</v>
      </c>
      <c r="G192" s="138" t="s">
        <v>67</v>
      </c>
      <c r="H192" s="138" t="s">
        <v>67</v>
      </c>
      <c r="I192" s="138"/>
      <c r="J192" s="139">
        <f>_xlfn.XLOOKUP(B192,'Master Sheet '!B204:B653,'Master Sheet '!BE204:BE653)</f>
        <v>0</v>
      </c>
      <c r="K192" s="139">
        <f>_xlfn.XLOOKUP(B192,'Master Sheet '!B204:B653,'Master Sheet '!BG204:BG653)</f>
        <v>0</v>
      </c>
      <c r="L192" s="319" t="str">
        <f>IF(VLOOKUP(A192,'Master Sheet '!$A$19:J652,9,0)=0, "", VLOOKUP(A192,'Master Sheet '!$A$19:J652,9,0))</f>
        <v/>
      </c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44"/>
      <c r="AA192" s="225" t="str">
        <f>VLOOKUP(A192,'Master Sheet '!A204:G653,7,0)</f>
        <v/>
      </c>
    </row>
    <row r="193" spans="1:27" s="142" customFormat="1" ht="15" customHeight="1" x14ac:dyDescent="0.3">
      <c r="A193" s="135">
        <f t="shared" si="2"/>
        <v>186</v>
      </c>
      <c r="B193" s="233" t="str">
        <f>VLOOKUP(A193,'Master Sheet '!$A$19:G654,2,0)</f>
        <v>91/4</v>
      </c>
      <c r="C193" s="232" t="str">
        <f>INDEX('Master Sheet '!C205:C654,MATCH('Line Details'!B193, 'Master Sheet '!B205:B617,0))</f>
        <v>A(00-02)+06</v>
      </c>
      <c r="D193" s="136">
        <f>VLOOKUP(A192,'Master Sheet '!$A$19:G653,5,0)</f>
        <v>374</v>
      </c>
      <c r="E193" s="146"/>
      <c r="F193" s="263" t="s">
        <v>597</v>
      </c>
      <c r="G193" s="138" t="s">
        <v>674</v>
      </c>
      <c r="H193" s="138" t="s">
        <v>67</v>
      </c>
      <c r="I193" s="138"/>
      <c r="J193" s="139">
        <f>_xlfn.XLOOKUP(B193,'Master Sheet '!B205:B654,'Master Sheet '!BE205:BE654)</f>
        <v>0</v>
      </c>
      <c r="K193" s="139">
        <f>_xlfn.XLOOKUP(B193,'Master Sheet '!B205:B654,'Master Sheet '!BG205:BG654)</f>
        <v>0</v>
      </c>
      <c r="L193" s="319" t="str">
        <f>IF(VLOOKUP(A193,'Master Sheet '!$A$19:J653,9,0)=0, "", VLOOKUP(A193,'Master Sheet '!$A$19:J653,9,0))</f>
        <v/>
      </c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44"/>
      <c r="AA193" s="225" t="str">
        <f>VLOOKUP(A193,'Master Sheet '!A205:G654,7,0)</f>
        <v>Sandy WET</v>
      </c>
    </row>
    <row r="194" spans="1:27" s="142" customFormat="1" ht="15" customHeight="1" x14ac:dyDescent="0.3">
      <c r="A194" s="135">
        <f t="shared" si="2"/>
        <v>187</v>
      </c>
      <c r="B194" s="233" t="str">
        <f>VLOOKUP(A194,'Master Sheet '!$A$19:G655,2,0)</f>
        <v>91/5</v>
      </c>
      <c r="C194" s="232" t="str">
        <f>INDEX('Master Sheet '!C206:C655,MATCH('Line Details'!B194, 'Master Sheet '!B206:B618,0))</f>
        <v>A(00-02)+03</v>
      </c>
      <c r="D194" s="136">
        <f>VLOOKUP(A193,'Master Sheet '!$A$19:G654,5,0)</f>
        <v>377</v>
      </c>
      <c r="E194" s="146"/>
      <c r="F194" s="263" t="s">
        <v>597</v>
      </c>
      <c r="G194" s="138" t="s">
        <v>674</v>
      </c>
      <c r="H194" s="138" t="s">
        <v>67</v>
      </c>
      <c r="I194" s="138"/>
      <c r="J194" s="139">
        <f>_xlfn.XLOOKUP(B194,'Master Sheet '!B206:B655,'Master Sheet '!BE206:BE655)</f>
        <v>0</v>
      </c>
      <c r="K194" s="139">
        <f>_xlfn.XLOOKUP(B194,'Master Sheet '!B206:B655,'Master Sheet '!BG206:BG655)</f>
        <v>0</v>
      </c>
      <c r="L194" s="319" t="str">
        <f>IF(VLOOKUP(A194,'Master Sheet '!$A$19:J654,9,0)=0, "", VLOOKUP(A194,'Master Sheet '!$A$19:J654,9,0))</f>
        <v/>
      </c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44"/>
      <c r="AA194" s="225" t="str">
        <f>VLOOKUP(A194,'Master Sheet '!A206:G655,7,0)</f>
        <v>SANDY WET &amp; Boulder Soiling</v>
      </c>
    </row>
    <row r="195" spans="1:27" s="142" customFormat="1" ht="15" customHeight="1" x14ac:dyDescent="0.3">
      <c r="A195" s="135">
        <f t="shared" si="2"/>
        <v>188</v>
      </c>
      <c r="B195" s="233" t="str">
        <f>VLOOKUP(A195,'Master Sheet '!$A$19:G656,2,0)</f>
        <v>91/6</v>
      </c>
      <c r="C195" s="232" t="str">
        <f>INDEX('Master Sheet '!C207:C656,MATCH('Line Details'!B195, 'Master Sheet '!B207:B619,0))</f>
        <v>A(00-02)+03</v>
      </c>
      <c r="D195" s="136">
        <f>VLOOKUP(A194,'Master Sheet '!$A$19:G655,5,0)</f>
        <v>364</v>
      </c>
      <c r="E195" s="147"/>
      <c r="F195" s="263" t="s">
        <v>67</v>
      </c>
      <c r="G195" s="138" t="s">
        <v>67</v>
      </c>
      <c r="H195" s="138" t="s">
        <v>67</v>
      </c>
      <c r="I195" s="138"/>
      <c r="J195" s="139">
        <f>_xlfn.XLOOKUP(B195,'Master Sheet '!B207:B656,'Master Sheet '!BE207:BE656)</f>
        <v>0</v>
      </c>
      <c r="K195" s="139">
        <f>_xlfn.XLOOKUP(B195,'Master Sheet '!B207:B656,'Master Sheet '!BG207:BG656)</f>
        <v>0</v>
      </c>
      <c r="L195" s="319" t="str">
        <f>IF(VLOOKUP(A195,'Master Sheet '!$A$19:J655,9,0)=0, "", VLOOKUP(A195,'Master Sheet '!$A$19:J655,9,0))</f>
        <v/>
      </c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44"/>
      <c r="AA195" s="225" t="str">
        <f>VLOOKUP(A195,'Master Sheet '!A207:G656,7,0)</f>
        <v/>
      </c>
    </row>
    <row r="196" spans="1:27" s="142" customFormat="1" ht="15" customHeight="1" x14ac:dyDescent="0.3">
      <c r="A196" s="135">
        <f t="shared" si="2"/>
        <v>189</v>
      </c>
      <c r="B196" s="233" t="str">
        <f>VLOOKUP(A196,'Master Sheet '!$A$19:G657,2,0)</f>
        <v>91/7</v>
      </c>
      <c r="C196" s="232" t="str">
        <f>INDEX('Master Sheet '!C208:C657,MATCH('Line Details'!B196, 'Master Sheet '!B208:B620,0))</f>
        <v>A(00-02)+03</v>
      </c>
      <c r="D196" s="136">
        <f>VLOOKUP(A195,'Master Sheet '!$A$19:G656,5,0)</f>
        <v>344</v>
      </c>
      <c r="E196" s="146"/>
      <c r="F196" s="263" t="s">
        <v>597</v>
      </c>
      <c r="G196" s="138" t="s">
        <v>674</v>
      </c>
      <c r="H196" s="138" t="s">
        <v>67</v>
      </c>
      <c r="I196" s="138"/>
      <c r="J196" s="139">
        <f>_xlfn.XLOOKUP(B196,'Master Sheet '!B208:B657,'Master Sheet '!BE208:BE657)</f>
        <v>0</v>
      </c>
      <c r="K196" s="139">
        <f>_xlfn.XLOOKUP(B196,'Master Sheet '!B208:B657,'Master Sheet '!BG208:BG657)</f>
        <v>0</v>
      </c>
      <c r="L196" s="319" t="str">
        <f>IF(VLOOKUP(A196,'Master Sheet '!$A$19:J656,9,0)=0, "", VLOOKUP(A196,'Master Sheet '!$A$19:J656,9,0))</f>
        <v/>
      </c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44"/>
      <c r="AA196" s="225" t="str">
        <f>VLOOKUP(A196,'Master Sheet '!A208:G657,7,0)</f>
        <v>SANDY WET &amp; Boulder Soiling</v>
      </c>
    </row>
    <row r="197" spans="1:27" s="142" customFormat="1" ht="15" customHeight="1" x14ac:dyDescent="0.3">
      <c r="A197" s="135">
        <f t="shared" si="2"/>
        <v>190</v>
      </c>
      <c r="B197" s="233" t="str">
        <f>VLOOKUP(A197,'Master Sheet '!$A$19:G658,2,0)</f>
        <v>91/8</v>
      </c>
      <c r="C197" s="232" t="str">
        <f>INDEX('Master Sheet '!C209:C658,MATCH('Line Details'!B197, 'Master Sheet '!B209:B621,0))</f>
        <v>A(00-02)+03</v>
      </c>
      <c r="D197" s="136">
        <f>VLOOKUP(A196,'Master Sheet '!$A$19:G657,5,0)</f>
        <v>416</v>
      </c>
      <c r="E197" s="146"/>
      <c r="F197" s="263" t="s">
        <v>597</v>
      </c>
      <c r="G197" s="138" t="s">
        <v>674</v>
      </c>
      <c r="H197" s="138" t="s">
        <v>675</v>
      </c>
      <c r="I197" s="138"/>
      <c r="J197" s="139">
        <f>_xlfn.XLOOKUP(B197,'Master Sheet '!B209:B658,'Master Sheet '!BE209:BE658)</f>
        <v>0</v>
      </c>
      <c r="K197" s="139">
        <f>_xlfn.XLOOKUP(B197,'Master Sheet '!B209:B658,'Master Sheet '!BG209:BG658)</f>
        <v>0</v>
      </c>
      <c r="L197" s="319" t="str">
        <f>IF(VLOOKUP(A197,'Master Sheet '!$A$19:J657,9,0)=0, "", VLOOKUP(A197,'Master Sheet '!$A$19:J657,9,0))</f>
        <v/>
      </c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44"/>
      <c r="AA197" s="225" t="str">
        <f>VLOOKUP(A197,'Master Sheet '!A209:G658,7,0)</f>
        <v>SANDY WET &amp; Boulder Soiling</v>
      </c>
    </row>
    <row r="198" spans="1:27" s="142" customFormat="1" ht="15" customHeight="1" x14ac:dyDescent="0.3">
      <c r="A198" s="135">
        <f t="shared" si="2"/>
        <v>191</v>
      </c>
      <c r="B198" s="233" t="str">
        <f>VLOOKUP(A198,'Master Sheet '!$A$19:G659,2,0)</f>
        <v>91/9</v>
      </c>
      <c r="C198" s="232" t="str">
        <f>INDEX('Master Sheet '!C210:C659,MATCH('Line Details'!B198, 'Master Sheet '!B210:B622,0))</f>
        <v>A(00-02)+03</v>
      </c>
      <c r="D198" s="136">
        <f>VLOOKUP(A197,'Master Sheet '!$A$19:G658,5,0)</f>
        <v>377</v>
      </c>
      <c r="E198" s="146"/>
      <c r="F198" s="263" t="s">
        <v>67</v>
      </c>
      <c r="G198" s="138" t="s">
        <v>67</v>
      </c>
      <c r="H198" s="138" t="s">
        <v>67</v>
      </c>
      <c r="I198" s="138"/>
      <c r="J198" s="139">
        <f>_xlfn.XLOOKUP(B198,'Master Sheet '!B210:B659,'Master Sheet '!BE210:BE659)</f>
        <v>0</v>
      </c>
      <c r="K198" s="139">
        <f>_xlfn.XLOOKUP(B198,'Master Sheet '!B210:B659,'Master Sheet '!BG210:BG659)</f>
        <v>0</v>
      </c>
      <c r="L198" s="319" t="str">
        <f>IF(VLOOKUP(A198,'Master Sheet '!$A$19:J658,9,0)=0, "", VLOOKUP(A198,'Master Sheet '!$A$19:J658,9,0))</f>
        <v/>
      </c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44"/>
      <c r="AA198" s="225" t="str">
        <f>VLOOKUP(A198,'Master Sheet '!A210:G659,7,0)</f>
        <v/>
      </c>
    </row>
    <row r="199" spans="1:27" s="142" customFormat="1" ht="15" customHeight="1" x14ac:dyDescent="0.3">
      <c r="A199" s="135">
        <f t="shared" si="2"/>
        <v>192</v>
      </c>
      <c r="B199" s="233" t="str">
        <f>VLOOKUP(A199,'Master Sheet '!$A$19:G660,2,0)</f>
        <v>92/0</v>
      </c>
      <c r="C199" s="232" t="str">
        <f>INDEX('Master Sheet '!C211:C660,MATCH('Line Details'!B199, 'Master Sheet '!B211:B623,0))</f>
        <v>D(45-60)+00</v>
      </c>
      <c r="D199" s="136">
        <f>VLOOKUP(A198,'Master Sheet '!$A$19:G659,5,0)</f>
        <v>346.4</v>
      </c>
      <c r="E199" s="146"/>
      <c r="F199" s="263" t="s">
        <v>597</v>
      </c>
      <c r="G199" s="138" t="s">
        <v>67</v>
      </c>
      <c r="H199" s="138" t="s">
        <v>67</v>
      </c>
      <c r="I199" s="138"/>
      <c r="J199" s="139">
        <f>_xlfn.XLOOKUP(B199,'Master Sheet '!B211:B660,'Master Sheet '!BE211:BE660)</f>
        <v>0</v>
      </c>
      <c r="K199" s="139">
        <f>_xlfn.XLOOKUP(B199,'Master Sheet '!B211:B660,'Master Sheet '!BG211:BG660)</f>
        <v>0</v>
      </c>
      <c r="L199" s="319" t="str">
        <f>IF(VLOOKUP(A199,'Master Sheet '!$A$19:J659,9,0)=0, "", VLOOKUP(A199,'Master Sheet '!$A$19:J659,9,0))</f>
        <v/>
      </c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44"/>
      <c r="AA199" s="225" t="str">
        <f>VLOOKUP(A199,'Master Sheet '!A211:G660,7,0)</f>
        <v>SANDY WET</v>
      </c>
    </row>
    <row r="200" spans="1:27" s="142" customFormat="1" ht="15" customHeight="1" x14ac:dyDescent="0.3">
      <c r="A200" s="135">
        <f t="shared" si="2"/>
        <v>193</v>
      </c>
      <c r="B200" s="233" t="str">
        <f>VLOOKUP(A200,'Master Sheet '!$A$19:G661,2,0)</f>
        <v>93/0</v>
      </c>
      <c r="C200" s="232" t="str">
        <f>INDEX('Master Sheet '!C212:C661,MATCH('Line Details'!B200, 'Master Sheet '!B212:B624,0))</f>
        <v>D(30-45)+00</v>
      </c>
      <c r="D200" s="136">
        <f>VLOOKUP(A199,'Master Sheet '!$A$19:G660,5,0)</f>
        <v>162.80000000000001</v>
      </c>
      <c r="E200" s="147"/>
      <c r="F200" s="263" t="s">
        <v>597</v>
      </c>
      <c r="G200" s="138" t="s">
        <v>674</v>
      </c>
      <c r="H200" s="138" t="s">
        <v>67</v>
      </c>
      <c r="I200" s="138"/>
      <c r="J200" s="139">
        <f>_xlfn.XLOOKUP(B200,'Master Sheet '!B212:B661,'Master Sheet '!BE212:BE661)</f>
        <v>0</v>
      </c>
      <c r="K200" s="139">
        <f>_xlfn.XLOOKUP(B200,'Master Sheet '!B212:B661,'Master Sheet '!BG212:BG661)</f>
        <v>0</v>
      </c>
      <c r="L200" s="319" t="str">
        <f>IF(VLOOKUP(A200,'Master Sheet '!$A$19:J660,9,0)=0, "", VLOOKUP(A200,'Master Sheet '!$A$19:J660,9,0))</f>
        <v/>
      </c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44"/>
      <c r="AA200" s="225" t="str">
        <f>VLOOKUP(A200,'Master Sheet '!A212:G661,7,0)</f>
        <v>SANDY WET &amp; Boulder Soiling</v>
      </c>
    </row>
    <row r="201" spans="1:27" s="142" customFormat="1" ht="15" customHeight="1" x14ac:dyDescent="0.3">
      <c r="A201" s="135">
        <f t="shared" ref="A201:A264" si="3">A200+1</f>
        <v>194</v>
      </c>
      <c r="B201" s="233" t="str">
        <f>VLOOKUP(A201,'Master Sheet '!$A$19:G662,2,0)</f>
        <v>94/0</v>
      </c>
      <c r="C201" s="232" t="str">
        <f>INDEX('Master Sheet '!C213:C662,MATCH('Line Details'!B201, 'Master Sheet '!B213:B625,0))</f>
        <v>C(15-30)+06</v>
      </c>
      <c r="D201" s="136">
        <f>VLOOKUP(A200,'Master Sheet '!$A$19:G661,5,0)</f>
        <v>166.2</v>
      </c>
      <c r="E201" s="147"/>
      <c r="F201" s="263" t="s">
        <v>597</v>
      </c>
      <c r="G201" s="138" t="s">
        <v>674</v>
      </c>
      <c r="H201" s="138" t="s">
        <v>67</v>
      </c>
      <c r="I201" s="138"/>
      <c r="J201" s="139">
        <f>_xlfn.XLOOKUP(B201,'Master Sheet '!B213:B662,'Master Sheet '!BE213:BE662)</f>
        <v>0</v>
      </c>
      <c r="K201" s="139">
        <f>_xlfn.XLOOKUP(B201,'Master Sheet '!B213:B662,'Master Sheet '!BG213:BG662)</f>
        <v>0</v>
      </c>
      <c r="L201" s="319" t="str">
        <f>IF(VLOOKUP(A201,'Master Sheet '!$A$19:J661,9,0)=0, "", VLOOKUP(A201,'Master Sheet '!$A$19:J661,9,0))</f>
        <v/>
      </c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40"/>
      <c r="AA201" s="225" t="str">
        <f>VLOOKUP(A201,'Master Sheet '!A213:G662,7,0)</f>
        <v>WET</v>
      </c>
    </row>
    <row r="202" spans="1:27" s="142" customFormat="1" ht="15" customHeight="1" x14ac:dyDescent="0.3">
      <c r="A202" s="135">
        <f t="shared" si="3"/>
        <v>195</v>
      </c>
      <c r="B202" s="233" t="str">
        <f>VLOOKUP(A202,'Master Sheet '!$A$19:G663,2,0)</f>
        <v>95/0</v>
      </c>
      <c r="C202" s="232" t="str">
        <f>INDEX('Master Sheet '!C214:C663,MATCH('Line Details'!B202, 'Master Sheet '!B214:B626,0))</f>
        <v>D(30-45)+03</v>
      </c>
      <c r="D202" s="136">
        <f>VLOOKUP(A201,'Master Sheet '!$A$19:G662,5,0)</f>
        <v>412.4</v>
      </c>
      <c r="E202" s="147"/>
      <c r="F202" s="263" t="s">
        <v>597</v>
      </c>
      <c r="G202" s="138" t="s">
        <v>674</v>
      </c>
      <c r="H202" s="138" t="s">
        <v>67</v>
      </c>
      <c r="I202" s="138"/>
      <c r="J202" s="139">
        <f>_xlfn.XLOOKUP(B202,'Master Sheet '!B214:B663,'Master Sheet '!BE214:BE663)</f>
        <v>0</v>
      </c>
      <c r="K202" s="139">
        <f>_xlfn.XLOOKUP(B202,'Master Sheet '!B214:B663,'Master Sheet '!BG214:BG663)</f>
        <v>0</v>
      </c>
      <c r="L202" s="319" t="str">
        <f>IF(VLOOKUP(A202,'Master Sheet '!$A$19:J662,9,0)=0, "", VLOOKUP(A202,'Master Sheet '!$A$19:J662,9,0))</f>
        <v/>
      </c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40"/>
      <c r="AA202" s="225" t="str">
        <f>VLOOKUP(A202,'Master Sheet '!A214:G663,7,0)</f>
        <v>SANDY WET</v>
      </c>
    </row>
    <row r="203" spans="1:27" s="142" customFormat="1" ht="15" customHeight="1" x14ac:dyDescent="0.3">
      <c r="A203" s="135">
        <f t="shared" si="3"/>
        <v>196</v>
      </c>
      <c r="B203" s="233" t="str">
        <f>VLOOKUP(A203,'Master Sheet '!$A$19:G664,2,0)</f>
        <v>95/1</v>
      </c>
      <c r="C203" s="232" t="str">
        <f>INDEX('Master Sheet '!C215:C664,MATCH('Line Details'!B203, 'Master Sheet '!B215:B627,0))</f>
        <v>A(00-02)+03</v>
      </c>
      <c r="D203" s="136">
        <f>VLOOKUP(A202,'Master Sheet '!$A$19:G663,5,0)</f>
        <v>265.10000000000002</v>
      </c>
      <c r="E203" s="147"/>
      <c r="F203" s="263" t="s">
        <v>597</v>
      </c>
      <c r="G203" s="138" t="s">
        <v>674</v>
      </c>
      <c r="H203" s="138" t="s">
        <v>67</v>
      </c>
      <c r="I203" s="138"/>
      <c r="J203" s="139">
        <f>_xlfn.XLOOKUP(B203,'Master Sheet '!B215:B664,'Master Sheet '!BE215:BE664)</f>
        <v>0</v>
      </c>
      <c r="K203" s="139">
        <f>_xlfn.XLOOKUP(B203,'Master Sheet '!B215:B664,'Master Sheet '!BG215:BG664)</f>
        <v>0</v>
      </c>
      <c r="L203" s="319" t="str">
        <f>IF(VLOOKUP(A203,'Master Sheet '!$A$19:J663,9,0)=0, "", VLOOKUP(A203,'Master Sheet '!$A$19:J663,9,0))</f>
        <v/>
      </c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40"/>
      <c r="AA203" s="225" t="str">
        <f>VLOOKUP(A203,'Master Sheet '!A215:G664,7,0)</f>
        <v>SANDY WET &amp; Boulder Soiling</v>
      </c>
    </row>
    <row r="204" spans="1:27" s="142" customFormat="1" ht="15" customHeight="1" x14ac:dyDescent="0.3">
      <c r="A204" s="135">
        <f t="shared" si="3"/>
        <v>197</v>
      </c>
      <c r="B204" s="233" t="str">
        <f>VLOOKUP(A204,'Master Sheet '!$A$19:G665,2,0)</f>
        <v>95/2</v>
      </c>
      <c r="C204" s="232" t="str">
        <f>INDEX('Master Sheet '!C216:C665,MATCH('Line Details'!B204, 'Master Sheet '!B216:B628,0))</f>
        <v>A(00-02)+03</v>
      </c>
      <c r="D204" s="136">
        <f>VLOOKUP(A203,'Master Sheet '!$A$19:G664,5,0)</f>
        <v>276</v>
      </c>
      <c r="E204" s="147"/>
      <c r="F204" s="263" t="s">
        <v>597</v>
      </c>
      <c r="G204" s="138" t="s">
        <v>674</v>
      </c>
      <c r="H204" s="138" t="s">
        <v>67</v>
      </c>
      <c r="I204" s="138"/>
      <c r="J204" s="139">
        <f>_xlfn.XLOOKUP(B204,'Master Sheet '!B216:B665,'Master Sheet '!BE216:BE665)</f>
        <v>0</v>
      </c>
      <c r="K204" s="139">
        <f>_xlfn.XLOOKUP(B204,'Master Sheet '!B216:B665,'Master Sheet '!BG216:BG665)</f>
        <v>0</v>
      </c>
      <c r="L204" s="319" t="str">
        <f>IF(VLOOKUP(A204,'Master Sheet '!$A$19:J664,9,0)=0, "", VLOOKUP(A204,'Master Sheet '!$A$19:J664,9,0))</f>
        <v/>
      </c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40"/>
      <c r="AA204" s="225" t="str">
        <f>VLOOKUP(A204,'Master Sheet '!A216:G665,7,0)</f>
        <v>SANDY PS &amp; Boulder Soiling</v>
      </c>
    </row>
    <row r="205" spans="1:27" s="142" customFormat="1" ht="15" customHeight="1" x14ac:dyDescent="0.3">
      <c r="A205" s="135">
        <f t="shared" si="3"/>
        <v>198</v>
      </c>
      <c r="B205" s="233" t="str">
        <f>VLOOKUP(A205,'Master Sheet '!$A$19:G666,2,0)</f>
        <v>95/3</v>
      </c>
      <c r="C205" s="232" t="str">
        <f>INDEX('Master Sheet '!C217:C666,MATCH('Line Details'!B205, 'Master Sheet '!B217:B629,0))</f>
        <v>A(00-02)+06</v>
      </c>
      <c r="D205" s="136">
        <f>VLOOKUP(A204,'Master Sheet '!$A$19:G665,5,0)</f>
        <v>425.9</v>
      </c>
      <c r="E205" s="147"/>
      <c r="F205" s="263" t="s">
        <v>597</v>
      </c>
      <c r="G205" s="138" t="s">
        <v>674</v>
      </c>
      <c r="H205" s="138" t="s">
        <v>67</v>
      </c>
      <c r="I205" s="138"/>
      <c r="J205" s="139">
        <f>_xlfn.XLOOKUP(B205,'Master Sheet '!B217:B666,'Master Sheet '!BE217:BE666)</f>
        <v>0</v>
      </c>
      <c r="K205" s="139">
        <f>_xlfn.XLOOKUP(B205,'Master Sheet '!B217:B666,'Master Sheet '!BG217:BG666)</f>
        <v>0</v>
      </c>
      <c r="L205" s="319" t="str">
        <f>IF(VLOOKUP(A205,'Master Sheet '!$A$19:J665,9,0)=0, "", VLOOKUP(A205,'Master Sheet '!$A$19:J665,9,0))</f>
        <v/>
      </c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40"/>
      <c r="AA205" s="225" t="str">
        <f>VLOOKUP(A205,'Master Sheet '!A217:G666,7,0)</f>
        <v>SANDY WET</v>
      </c>
    </row>
    <row r="206" spans="1:27" s="142" customFormat="1" ht="15" customHeight="1" x14ac:dyDescent="0.3">
      <c r="A206" s="135">
        <f t="shared" si="3"/>
        <v>199</v>
      </c>
      <c r="B206" s="233" t="str">
        <f>VLOOKUP(A206,'Master Sheet '!$A$19:G667,2,0)</f>
        <v>96/0</v>
      </c>
      <c r="C206" s="232" t="str">
        <f>INDEX('Master Sheet '!C218:C667,MATCH('Line Details'!B206, 'Master Sheet '!B218:B630,0))</f>
        <v>C(15-22)+03</v>
      </c>
      <c r="D206" s="136">
        <f>VLOOKUP(A205,'Master Sheet '!$A$19:G666,5,0)</f>
        <v>341.7</v>
      </c>
      <c r="E206" s="147"/>
      <c r="F206" s="263" t="s">
        <v>597</v>
      </c>
      <c r="G206" s="138" t="s">
        <v>674</v>
      </c>
      <c r="H206" s="138" t="s">
        <v>67</v>
      </c>
      <c r="I206" s="138"/>
      <c r="J206" s="139">
        <f>_xlfn.XLOOKUP(B206,'Master Sheet '!B218:B667,'Master Sheet '!BE218:BE667)</f>
        <v>0</v>
      </c>
      <c r="K206" s="139">
        <f>_xlfn.XLOOKUP(B206,'Master Sheet '!B218:B667,'Master Sheet '!BG218:BG667)</f>
        <v>0</v>
      </c>
      <c r="L206" s="319" t="str">
        <f>IF(VLOOKUP(A206,'Master Sheet '!$A$19:J666,9,0)=0, "", VLOOKUP(A206,'Master Sheet '!$A$19:J666,9,0))</f>
        <v/>
      </c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40"/>
      <c r="AA206" s="225" t="str">
        <f>VLOOKUP(A206,'Master Sheet '!A218:G667,7,0)</f>
        <v>Sandy WET</v>
      </c>
    </row>
    <row r="207" spans="1:27" s="142" customFormat="1" ht="15" customHeight="1" x14ac:dyDescent="0.3">
      <c r="A207" s="135">
        <f t="shared" si="3"/>
        <v>200</v>
      </c>
      <c r="B207" s="233" t="str">
        <f>VLOOKUP(A207,'Master Sheet '!$A$19:G668,2,0)</f>
        <v>96/1</v>
      </c>
      <c r="C207" s="232" t="str">
        <f>INDEX('Master Sheet '!C219:C668,MATCH('Line Details'!B207, 'Master Sheet '!B219:B631,0))</f>
        <v>A(00-02)+09</v>
      </c>
      <c r="D207" s="136">
        <f>VLOOKUP(A206,'Master Sheet '!$A$19:G667,5,0)</f>
        <v>393.5</v>
      </c>
      <c r="E207" s="146"/>
      <c r="F207" s="263" t="s">
        <v>597</v>
      </c>
      <c r="G207" s="138" t="s">
        <v>674</v>
      </c>
      <c r="H207" s="138" t="s">
        <v>67</v>
      </c>
      <c r="I207" s="138"/>
      <c r="J207" s="139">
        <f>_xlfn.XLOOKUP(B207,'Master Sheet '!B219:B668,'Master Sheet '!BE219:BE668)</f>
        <v>0</v>
      </c>
      <c r="K207" s="139">
        <f>_xlfn.XLOOKUP(B207,'Master Sheet '!B219:B668,'Master Sheet '!BG219:BG668)</f>
        <v>0</v>
      </c>
      <c r="L207" s="319" t="str">
        <f>IF(VLOOKUP(A207,'Master Sheet '!$A$19:J667,9,0)=0, "", VLOOKUP(A207,'Master Sheet '!$A$19:J667,9,0))</f>
        <v/>
      </c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40"/>
      <c r="AA207" s="225" t="str">
        <f>VLOOKUP(A207,'Master Sheet '!A219:G668,7,0)</f>
        <v>SANDY WET</v>
      </c>
    </row>
    <row r="208" spans="1:27" s="142" customFormat="1" ht="15" customHeight="1" x14ac:dyDescent="0.3">
      <c r="A208" s="135">
        <f t="shared" si="3"/>
        <v>201</v>
      </c>
      <c r="B208" s="233" t="str">
        <f>VLOOKUP(A208,'Master Sheet '!$A$19:G669,2,0)</f>
        <v>97/0</v>
      </c>
      <c r="C208" s="232" t="str">
        <f>INDEX('Master Sheet '!C220:C669,MATCH('Line Details'!B208, 'Master Sheet '!B220:B632,0))</f>
        <v>B(00-15)+03</v>
      </c>
      <c r="D208" s="136">
        <f>VLOOKUP(A207,'Master Sheet '!$A$19:G668,5,0)</f>
        <v>400.1</v>
      </c>
      <c r="E208" s="147"/>
      <c r="F208" s="263" t="s">
        <v>597</v>
      </c>
      <c r="G208" s="138" t="s">
        <v>674</v>
      </c>
      <c r="H208" s="138" t="s">
        <v>67</v>
      </c>
      <c r="I208" s="138"/>
      <c r="J208" s="139">
        <f>_xlfn.XLOOKUP(B208,'Master Sheet '!B220:B669,'Master Sheet '!BE220:BE669)</f>
        <v>0</v>
      </c>
      <c r="K208" s="139">
        <f>_xlfn.XLOOKUP(B208,'Master Sheet '!B220:B669,'Master Sheet '!BG220:BG669)</f>
        <v>0</v>
      </c>
      <c r="L208" s="319" t="str">
        <f>IF(VLOOKUP(A208,'Master Sheet '!$A$19:J668,9,0)=0, "", VLOOKUP(A208,'Master Sheet '!$A$19:J668,9,0))</f>
        <v/>
      </c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40"/>
      <c r="AA208" s="225" t="str">
        <f>VLOOKUP(A208,'Master Sheet '!A220:G669,7,0)</f>
        <v>SANDY PS</v>
      </c>
    </row>
    <row r="209" spans="1:27" s="142" customFormat="1" ht="15" customHeight="1" x14ac:dyDescent="0.3">
      <c r="A209" s="135">
        <f t="shared" si="3"/>
        <v>202</v>
      </c>
      <c r="B209" s="233" t="str">
        <f>VLOOKUP(A209,'Master Sheet '!$A$19:G670,2,0)</f>
        <v>97/1</v>
      </c>
      <c r="C209" s="232" t="str">
        <f>INDEX('Master Sheet '!C221:C670,MATCH('Line Details'!B209, 'Master Sheet '!B221:B633,0))</f>
        <v>A(00-02)+00</v>
      </c>
      <c r="D209" s="136">
        <f>VLOOKUP(A208,'Master Sheet '!$A$19:G669,5,0)</f>
        <v>352.1</v>
      </c>
      <c r="E209" s="146"/>
      <c r="F209" s="219" t="s">
        <v>67</v>
      </c>
      <c r="G209" s="138" t="s">
        <v>67</v>
      </c>
      <c r="H209" s="138" t="s">
        <v>67</v>
      </c>
      <c r="I209" s="138"/>
      <c r="J209" s="139">
        <f>_xlfn.XLOOKUP(B209,'Master Sheet '!B221:B670,'Master Sheet '!BE221:BE670)</f>
        <v>0</v>
      </c>
      <c r="K209" s="139">
        <f>_xlfn.XLOOKUP(B209,'Master Sheet '!B221:B670,'Master Sheet '!BG221:BG670)</f>
        <v>0</v>
      </c>
      <c r="L209" s="319" t="str">
        <f>IF(VLOOKUP(A209,'Master Sheet '!$A$19:J669,9,0)=0, "", VLOOKUP(A209,'Master Sheet '!$A$19:J669,9,0))</f>
        <v/>
      </c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40"/>
      <c r="AA209" s="225" t="str">
        <f>VLOOKUP(A209,'Master Sheet '!A221:G670,7,0)</f>
        <v/>
      </c>
    </row>
    <row r="210" spans="1:27" s="142" customFormat="1" ht="15" customHeight="1" x14ac:dyDescent="0.3">
      <c r="A210" s="135">
        <f t="shared" si="3"/>
        <v>203</v>
      </c>
      <c r="B210" s="233" t="str">
        <f>VLOOKUP(A210,'Master Sheet '!$A$19:G671,2,0)</f>
        <v>98/0</v>
      </c>
      <c r="C210" s="232" t="str">
        <f>INDEX('Master Sheet '!C222:C671,MATCH('Line Details'!B210, 'Master Sheet '!B222:B634,0))</f>
        <v>D(30-45)+00</v>
      </c>
      <c r="D210" s="136">
        <f>VLOOKUP(A209,'Master Sheet '!$A$19:G670,5,0)</f>
        <v>343.3</v>
      </c>
      <c r="E210" s="147"/>
      <c r="F210" s="263" t="s">
        <v>67</v>
      </c>
      <c r="G210" s="138" t="s">
        <v>67</v>
      </c>
      <c r="H210" s="138" t="s">
        <v>67</v>
      </c>
      <c r="I210" s="138"/>
      <c r="J210" s="139">
        <f>_xlfn.XLOOKUP(B210,'Master Sheet '!B222:B671,'Master Sheet '!BE222:BE671)</f>
        <v>0</v>
      </c>
      <c r="K210" s="139">
        <f>_xlfn.XLOOKUP(B210,'Master Sheet '!B222:B671,'Master Sheet '!BG222:BG671)</f>
        <v>0</v>
      </c>
      <c r="L210" s="319" t="str">
        <f>IF(VLOOKUP(A210,'Master Sheet '!$A$19:J670,9,0)=0, "", VLOOKUP(A210,'Master Sheet '!$A$19:J670,9,0))</f>
        <v/>
      </c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40"/>
      <c r="AA210" s="225" t="str">
        <f>VLOOKUP(A210,'Master Sheet '!A222:G671,7,0)</f>
        <v/>
      </c>
    </row>
    <row r="211" spans="1:27" s="142" customFormat="1" ht="15" customHeight="1" x14ac:dyDescent="0.3">
      <c r="A211" s="135">
        <f t="shared" si="3"/>
        <v>204</v>
      </c>
      <c r="B211" s="233" t="str">
        <f>VLOOKUP(A211,'Master Sheet '!$A$19:G672,2,0)</f>
        <v>99/0</v>
      </c>
      <c r="C211" s="232" t="str">
        <f>INDEX('Master Sheet '!C223:C672,MATCH('Line Details'!B211, 'Master Sheet '!B223:B635,0))</f>
        <v>C(15-22)+06</v>
      </c>
      <c r="D211" s="136">
        <f>VLOOKUP(A210,'Master Sheet '!$A$19:G671,5,0)</f>
        <v>399.8</v>
      </c>
      <c r="E211" s="147"/>
      <c r="F211" s="263" t="s">
        <v>597</v>
      </c>
      <c r="G211" s="138" t="s">
        <v>674</v>
      </c>
      <c r="H211" s="138" t="s">
        <v>67</v>
      </c>
      <c r="I211" s="138"/>
      <c r="J211" s="139">
        <f>_xlfn.XLOOKUP(B211,'Master Sheet '!B223:B672,'Master Sheet '!BE223:BE672)</f>
        <v>0</v>
      </c>
      <c r="K211" s="139">
        <f>_xlfn.XLOOKUP(B211,'Master Sheet '!B223:B672,'Master Sheet '!BG223:BG672)</f>
        <v>0</v>
      </c>
      <c r="L211" s="319" t="str">
        <f>IF(VLOOKUP(A211,'Master Sheet '!$A$19:J671,9,0)=0, "", VLOOKUP(A211,'Master Sheet '!$A$19:J671,9,0))</f>
        <v/>
      </c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40"/>
      <c r="AA211" s="225" t="str">
        <f>VLOOKUP(A211,'Master Sheet '!A223:G672,7,0)</f>
        <v>Sandy Wet &amp; Boulder Soiling</v>
      </c>
    </row>
    <row r="212" spans="1:27" s="142" customFormat="1" ht="15" customHeight="1" x14ac:dyDescent="0.3">
      <c r="A212" s="135">
        <f t="shared" si="3"/>
        <v>205</v>
      </c>
      <c r="B212" s="233" t="str">
        <f>VLOOKUP(A212,'Master Sheet '!$A$19:G673,2,0)</f>
        <v>100/0</v>
      </c>
      <c r="C212" s="232" t="str">
        <f>INDEX('Master Sheet '!C224:C673,MATCH('Line Details'!B212, 'Master Sheet '!B224:B636,0))</f>
        <v>D(30-45)+03</v>
      </c>
      <c r="D212" s="136">
        <f>VLOOKUP(A211,'Master Sheet '!$A$19:G672,5,0)</f>
        <v>406.2</v>
      </c>
      <c r="E212" s="147"/>
      <c r="F212" s="219" t="s">
        <v>597</v>
      </c>
      <c r="G212" s="138" t="s">
        <v>674</v>
      </c>
      <c r="H212" s="138" t="s">
        <v>67</v>
      </c>
      <c r="I212" s="138"/>
      <c r="J212" s="139">
        <f>_xlfn.XLOOKUP(B212,'Master Sheet '!B224:B673,'Master Sheet '!BE224:BE673)</f>
        <v>0</v>
      </c>
      <c r="K212" s="139">
        <f>_xlfn.XLOOKUP(B212,'Master Sheet '!B224:B673,'Master Sheet '!BG224:BG673)</f>
        <v>0</v>
      </c>
      <c r="L212" s="319" t="str">
        <f>IF(VLOOKUP(A212,'Master Sheet '!$A$19:J672,9,0)=0, "", VLOOKUP(A212,'Master Sheet '!$A$19:J672,9,0))</f>
        <v/>
      </c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40"/>
      <c r="AA212" s="225" t="str">
        <f>VLOOKUP(A212,'Master Sheet '!A224:G673,7,0)</f>
        <v>SANDY WET</v>
      </c>
    </row>
    <row r="213" spans="1:27" s="142" customFormat="1" ht="15" customHeight="1" x14ac:dyDescent="0.3">
      <c r="A213" s="135">
        <f t="shared" si="3"/>
        <v>206</v>
      </c>
      <c r="B213" s="233" t="str">
        <f>VLOOKUP(A213,'Master Sheet '!$A$19:G674,2,0)</f>
        <v>101/0</v>
      </c>
      <c r="C213" s="232" t="str">
        <f>INDEX('Master Sheet '!C225:C674,MATCH('Line Details'!B213, 'Master Sheet '!B225:B637,0))</f>
        <v>D(45-60)+00</v>
      </c>
      <c r="D213" s="136">
        <f>VLOOKUP(A212,'Master Sheet '!$A$19:G673,5,0)</f>
        <v>214.6</v>
      </c>
      <c r="E213" s="147"/>
      <c r="F213" s="219" t="s">
        <v>597</v>
      </c>
      <c r="G213" s="138" t="s">
        <v>67</v>
      </c>
      <c r="H213" s="138" t="s">
        <v>67</v>
      </c>
      <c r="I213" s="138"/>
      <c r="J213" s="139">
        <f>_xlfn.XLOOKUP(B213,'Master Sheet '!B225:B674,'Master Sheet '!BE225:BE674)</f>
        <v>0</v>
      </c>
      <c r="K213" s="139">
        <f>_xlfn.XLOOKUP(B213,'Master Sheet '!B225:B674,'Master Sheet '!BG225:BG674)</f>
        <v>0</v>
      </c>
      <c r="L213" s="319" t="str">
        <f>IF(VLOOKUP(A213,'Master Sheet '!$A$19:J673,9,0)=0, "", VLOOKUP(A213,'Master Sheet '!$A$19:J673,9,0))</f>
        <v/>
      </c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40"/>
      <c r="AA213" s="225" t="str">
        <f>VLOOKUP(A213,'Master Sheet '!A225:G674,7,0)</f>
        <v>SANDY WET</v>
      </c>
    </row>
    <row r="214" spans="1:27" s="142" customFormat="1" ht="15" customHeight="1" x14ac:dyDescent="0.3">
      <c r="A214" s="135">
        <f t="shared" si="3"/>
        <v>207</v>
      </c>
      <c r="B214" s="233" t="str">
        <f>VLOOKUP(A214,'Master Sheet '!$A$19:G675,2,0)</f>
        <v>102/0</v>
      </c>
      <c r="C214" s="232" t="str">
        <f>INDEX('Master Sheet '!C226:C675,MATCH('Line Details'!B214, 'Master Sheet '!B226:B638,0))</f>
        <v>C(15-22)+00</v>
      </c>
      <c r="D214" s="136">
        <f>VLOOKUP(A213,'Master Sheet '!$A$19:G674,5,0)</f>
        <v>173.5</v>
      </c>
      <c r="E214" s="147"/>
      <c r="F214" s="219" t="s">
        <v>597</v>
      </c>
      <c r="G214" s="138" t="s">
        <v>674</v>
      </c>
      <c r="H214" s="138" t="s">
        <v>67</v>
      </c>
      <c r="I214" s="138"/>
      <c r="J214" s="139">
        <f>_xlfn.XLOOKUP(B214,'Master Sheet '!B226:B675,'Master Sheet '!BE226:BE675)</f>
        <v>0</v>
      </c>
      <c r="K214" s="139">
        <f>_xlfn.XLOOKUP(B214,'Master Sheet '!B226:B675,'Master Sheet '!BG226:BG675)</f>
        <v>0</v>
      </c>
      <c r="L214" s="319" t="str">
        <f>IF(VLOOKUP(A214,'Master Sheet '!$A$19:J674,9,0)=0, "", VLOOKUP(A214,'Master Sheet '!$A$19:J674,9,0))</f>
        <v/>
      </c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40"/>
      <c r="AA214" s="225" t="str">
        <f>VLOOKUP(A214,'Master Sheet '!A226:G675,7,0)</f>
        <v>SANDY PS</v>
      </c>
    </row>
    <row r="215" spans="1:27" s="142" customFormat="1" ht="15" customHeight="1" x14ac:dyDescent="0.3">
      <c r="A215" s="135">
        <f t="shared" si="3"/>
        <v>208</v>
      </c>
      <c r="B215" s="233" t="str">
        <f>VLOOKUP(A215,'Master Sheet '!$A$19:G676,2,0)</f>
        <v>103/0</v>
      </c>
      <c r="C215" s="232" t="str">
        <f>INDEX('Master Sheet '!C227:C676,MATCH('Line Details'!B215, 'Master Sheet '!B227:B639,0))</f>
        <v>C(15-22)+00</v>
      </c>
      <c r="D215" s="136">
        <f>VLOOKUP(A214,'Master Sheet '!$A$19:G675,5,0)</f>
        <v>97.2</v>
      </c>
      <c r="E215" s="146"/>
      <c r="F215" s="219" t="s">
        <v>597</v>
      </c>
      <c r="G215" s="138" t="s">
        <v>674</v>
      </c>
      <c r="H215" s="138" t="s">
        <v>67</v>
      </c>
      <c r="I215" s="138"/>
      <c r="J215" s="139">
        <f>_xlfn.XLOOKUP(B215,'Master Sheet '!B227:B676,'Master Sheet '!BE227:BE676)</f>
        <v>0</v>
      </c>
      <c r="K215" s="139">
        <f>_xlfn.XLOOKUP(B215,'Master Sheet '!B227:B676,'Master Sheet '!BG227:BG676)</f>
        <v>0</v>
      </c>
      <c r="L215" s="319" t="str">
        <f>IF(VLOOKUP(A215,'Master Sheet '!$A$19:J675,9,0)=0, "", VLOOKUP(A215,'Master Sheet '!$A$19:J675,9,0))</f>
        <v/>
      </c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48"/>
      <c r="AA215" s="225" t="str">
        <f>VLOOKUP(A215,'Master Sheet '!A227:G676,7,0)</f>
        <v>Sandy PS</v>
      </c>
    </row>
    <row r="216" spans="1:27" s="142" customFormat="1" ht="15" customHeight="1" x14ac:dyDescent="0.3">
      <c r="A216" s="135">
        <f t="shared" si="3"/>
        <v>209</v>
      </c>
      <c r="B216" s="233" t="str">
        <f>VLOOKUP(A216,'Master Sheet '!$A$19:G677,2,0)</f>
        <v>104/0</v>
      </c>
      <c r="C216" s="232" t="str">
        <f>INDEX('Master Sheet '!C228:C677,MATCH('Line Details'!B216, 'Master Sheet '!B228:B640,0))</f>
        <v>D(45-60)+09</v>
      </c>
      <c r="D216" s="136">
        <f>VLOOKUP(A215,'Master Sheet '!$A$19:G676,5,0)</f>
        <v>170.7</v>
      </c>
      <c r="E216" s="147"/>
      <c r="F216" s="263" t="s">
        <v>597</v>
      </c>
      <c r="G216" s="138" t="s">
        <v>674</v>
      </c>
      <c r="H216" s="138" t="s">
        <v>67</v>
      </c>
      <c r="I216" s="138"/>
      <c r="J216" s="139">
        <f>_xlfn.XLOOKUP(B216,'Master Sheet '!B228:B677,'Master Sheet '!BE228:BE677)</f>
        <v>0</v>
      </c>
      <c r="K216" s="139">
        <f>_xlfn.XLOOKUP(B216,'Master Sheet '!B228:B677,'Master Sheet '!BG228:BG677)</f>
        <v>0</v>
      </c>
      <c r="L216" s="319" t="str">
        <f>IF(VLOOKUP(A216,'Master Sheet '!$A$19:J676,9,0)=0, "", VLOOKUP(A216,'Master Sheet '!$A$19:J676,9,0))</f>
        <v/>
      </c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40"/>
      <c r="AA216" s="225" t="str">
        <f>VLOOKUP(A216,'Master Sheet '!A228:G677,7,0)</f>
        <v>Sandy WET</v>
      </c>
    </row>
    <row r="217" spans="1:27" s="142" customFormat="1" ht="15" customHeight="1" x14ac:dyDescent="0.3">
      <c r="A217" s="135">
        <f t="shared" si="3"/>
        <v>210</v>
      </c>
      <c r="B217" s="233" t="str">
        <f>VLOOKUP(A217,'Master Sheet '!$A$19:G678,2,0)</f>
        <v>105/0</v>
      </c>
      <c r="C217" s="232" t="str">
        <f>INDEX('Master Sheet '!C229:C678,MATCH('Line Details'!B217, 'Master Sheet '!B229:B641,0))</f>
        <v>DD(30-52)+25</v>
      </c>
      <c r="D217" s="136">
        <f>VLOOKUP(A216,'Master Sheet '!$A$19:G677,5,0)</f>
        <v>142.80000000000001</v>
      </c>
      <c r="E217" s="147"/>
      <c r="F217" s="219" t="s">
        <v>149</v>
      </c>
      <c r="G217" s="138" t="s">
        <v>67</v>
      </c>
      <c r="H217" s="138" t="s">
        <v>67</v>
      </c>
      <c r="I217" s="138"/>
      <c r="J217" s="139">
        <f>_xlfn.XLOOKUP(B217,'Master Sheet '!B229:B678,'Master Sheet '!BE229:BE678)</f>
        <v>0</v>
      </c>
      <c r="K217" s="139">
        <f>_xlfn.XLOOKUP(B217,'Master Sheet '!B229:B678,'Master Sheet '!BG229:BG678)</f>
        <v>0</v>
      </c>
      <c r="L217" s="319" t="str">
        <f>IF(VLOOKUP(A217,'Master Sheet '!$A$19:J677,9,0)=0, "", VLOOKUP(A217,'Master Sheet '!$A$19:J677,9,0))</f>
        <v/>
      </c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40"/>
      <c r="AA217" s="225" t="str">
        <f>VLOOKUP(A217,'Master Sheet '!A229:G678,7,0)</f>
        <v>SANDY PS</v>
      </c>
    </row>
    <row r="218" spans="1:27" s="142" customFormat="1" ht="15" customHeight="1" x14ac:dyDescent="0.3">
      <c r="A218" s="135">
        <f t="shared" si="3"/>
        <v>211</v>
      </c>
      <c r="B218" s="233" t="str">
        <f>VLOOKUP(A218,'Master Sheet '!$A$19:G679,2,0)</f>
        <v>106/0</v>
      </c>
      <c r="C218" s="232" t="str">
        <f>INDEX('Master Sheet '!C230:C679,MATCH('Line Details'!B218, 'Master Sheet '!B230:B642,0))</f>
        <v>DD(30-52)+25</v>
      </c>
      <c r="D218" s="136">
        <f>VLOOKUP(A217,'Master Sheet '!$A$19:G678,5,0)</f>
        <v>200</v>
      </c>
      <c r="E218" s="147"/>
      <c r="F218" s="263" t="s">
        <v>597</v>
      </c>
      <c r="G218" s="138" t="s">
        <v>67</v>
      </c>
      <c r="H218" s="138" t="s">
        <v>67</v>
      </c>
      <c r="I218" s="138"/>
      <c r="J218" s="139">
        <f>_xlfn.XLOOKUP(B218,'Master Sheet '!B230:B679,'Master Sheet '!BE230:BE679)</f>
        <v>0</v>
      </c>
      <c r="K218" s="139">
        <f>_xlfn.XLOOKUP(B218,'Master Sheet '!B230:B679,'Master Sheet '!BG230:BG679)</f>
        <v>0</v>
      </c>
      <c r="L218" s="319" t="str">
        <f>IF(VLOOKUP(A218,'Master Sheet '!$A$19:J678,9,0)=0, "", VLOOKUP(A218,'Master Sheet '!$A$19:J678,9,0))</f>
        <v>220kV</v>
      </c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40"/>
      <c r="AA218" s="225" t="str">
        <f>VLOOKUP(A218,'Master Sheet '!A230:G679,7,0)</f>
        <v>SANDY PS</v>
      </c>
    </row>
    <row r="219" spans="1:27" s="142" customFormat="1" ht="15" customHeight="1" x14ac:dyDescent="0.3">
      <c r="A219" s="135">
        <f t="shared" si="3"/>
        <v>212</v>
      </c>
      <c r="B219" s="233" t="str">
        <f>VLOOKUP(A219,'Master Sheet '!$A$19:G680,2,0)</f>
        <v>106/1</v>
      </c>
      <c r="C219" s="232" t="str">
        <f>INDEX('Master Sheet '!C231:C680,MATCH('Line Details'!B219, 'Master Sheet '!B231:B643,0))</f>
        <v>A(00-02)+06</v>
      </c>
      <c r="D219" s="136">
        <f>VLOOKUP(A218,'Master Sheet '!$A$19:G679,5,0)</f>
        <v>389.5</v>
      </c>
      <c r="E219" s="147"/>
      <c r="F219" s="263" t="s">
        <v>67</v>
      </c>
      <c r="G219" s="138" t="s">
        <v>67</v>
      </c>
      <c r="H219" s="138" t="s">
        <v>67</v>
      </c>
      <c r="I219" s="138"/>
      <c r="J219" s="139">
        <f>_xlfn.XLOOKUP(B219,'Master Sheet '!B231:B680,'Master Sheet '!BE231:BE680)</f>
        <v>0</v>
      </c>
      <c r="K219" s="139">
        <f>_xlfn.XLOOKUP(B219,'Master Sheet '!B231:B680,'Master Sheet '!BG231:BG680)</f>
        <v>0</v>
      </c>
      <c r="L219" s="319" t="str">
        <f>IF(VLOOKUP(A219,'Master Sheet '!$A$19:J679,9,0)=0, "", VLOOKUP(A219,'Master Sheet '!$A$19:J679,9,0))</f>
        <v/>
      </c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40"/>
      <c r="AA219" s="225" t="str">
        <f>VLOOKUP(A219,'Master Sheet '!A231:G680,7,0)</f>
        <v/>
      </c>
    </row>
    <row r="220" spans="1:27" s="142" customFormat="1" ht="15" customHeight="1" x14ac:dyDescent="0.3">
      <c r="A220" s="135">
        <f t="shared" si="3"/>
        <v>213</v>
      </c>
      <c r="B220" s="233" t="str">
        <f>VLOOKUP(A220,'Master Sheet '!$A$19:G681,2,0)</f>
        <v>107/0</v>
      </c>
      <c r="C220" s="232" t="str">
        <f>INDEX('Master Sheet '!C232:C681,MATCH('Line Details'!B220, 'Master Sheet '!B232:B644,0))</f>
        <v>D(30-45)+00</v>
      </c>
      <c r="D220" s="136">
        <f>VLOOKUP(A219,'Master Sheet '!$A$19:G680,5,0)</f>
        <v>140.30000000000001</v>
      </c>
      <c r="E220" s="147"/>
      <c r="F220" s="263" t="s">
        <v>67</v>
      </c>
      <c r="G220" s="138" t="s">
        <v>67</v>
      </c>
      <c r="H220" s="138" t="s">
        <v>67</v>
      </c>
      <c r="I220" s="138"/>
      <c r="J220" s="139">
        <f>_xlfn.XLOOKUP(B220,'Master Sheet '!B232:B681,'Master Sheet '!BE232:BE681)</f>
        <v>0</v>
      </c>
      <c r="K220" s="139">
        <f>_xlfn.XLOOKUP(B220,'Master Sheet '!B232:B681,'Master Sheet '!BG232:BG681)</f>
        <v>0</v>
      </c>
      <c r="L220" s="319" t="str">
        <f>IF(VLOOKUP(A220,'Master Sheet '!$A$19:J680,9,0)=0, "", VLOOKUP(A220,'Master Sheet '!$A$19:J680,9,0))</f>
        <v/>
      </c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40"/>
      <c r="AA220" s="225" t="str">
        <f>VLOOKUP(A220,'Master Sheet '!A232:G681,7,0)</f>
        <v/>
      </c>
    </row>
    <row r="221" spans="1:27" s="142" customFormat="1" ht="15" customHeight="1" x14ac:dyDescent="0.3">
      <c r="A221" s="135">
        <f t="shared" si="3"/>
        <v>214</v>
      </c>
      <c r="B221" s="233" t="str">
        <f>VLOOKUP(A221,'Master Sheet '!$A$19:G682,2,0)</f>
        <v>107/1</v>
      </c>
      <c r="C221" s="232" t="str">
        <f>INDEX('Master Sheet '!C233:C682,MATCH('Line Details'!B221, 'Master Sheet '!B233:B645,0))</f>
        <v>A(00-02)+00</v>
      </c>
      <c r="D221" s="136">
        <f>VLOOKUP(A220,'Master Sheet '!$A$19:G681,5,0)</f>
        <v>238</v>
      </c>
      <c r="E221" s="147"/>
      <c r="F221" s="263" t="s">
        <v>597</v>
      </c>
      <c r="G221" s="138" t="s">
        <v>67</v>
      </c>
      <c r="H221" s="138" t="s">
        <v>67</v>
      </c>
      <c r="I221" s="138"/>
      <c r="J221" s="139">
        <f>_xlfn.XLOOKUP(B221,'Master Sheet '!B233:B682,'Master Sheet '!BE233:BE682)</f>
        <v>0</v>
      </c>
      <c r="K221" s="139">
        <f>_xlfn.XLOOKUP(B221,'Master Sheet '!B233:B682,'Master Sheet '!BG233:BG682)</f>
        <v>0</v>
      </c>
      <c r="L221" s="319" t="str">
        <f>IF(VLOOKUP(A221,'Master Sheet '!$A$19:J681,9,0)=0, "", VLOOKUP(A221,'Master Sheet '!$A$19:J681,9,0))</f>
        <v/>
      </c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40"/>
      <c r="AA221" s="225" t="str">
        <f>VLOOKUP(A221,'Master Sheet '!A233:G682,7,0)</f>
        <v>SANDY FS  &amp; Boulder Soiling</v>
      </c>
    </row>
    <row r="222" spans="1:27" s="142" customFormat="1" ht="15" customHeight="1" x14ac:dyDescent="0.3">
      <c r="A222" s="135">
        <f t="shared" si="3"/>
        <v>215</v>
      </c>
      <c r="B222" s="233" t="str">
        <f>VLOOKUP(A222,'Master Sheet '!$A$19:G683,2,0)</f>
        <v>108/0</v>
      </c>
      <c r="C222" s="232" t="str">
        <f>INDEX('Master Sheet '!C234:C683,MATCH('Line Details'!B222, 'Master Sheet '!B234:B646,0))</f>
        <v>D(45-60)+00</v>
      </c>
      <c r="D222" s="136">
        <f>VLOOKUP(A221,'Master Sheet '!$A$19:G682,5,0)</f>
        <v>255.8</v>
      </c>
      <c r="E222" s="147"/>
      <c r="F222" s="263" t="s">
        <v>597</v>
      </c>
      <c r="G222" s="138" t="s">
        <v>674</v>
      </c>
      <c r="H222" s="138" t="s">
        <v>67</v>
      </c>
      <c r="I222" s="138"/>
      <c r="J222" s="139">
        <f>_xlfn.XLOOKUP(B222,'Master Sheet '!B234:B683,'Master Sheet '!BE234:BE683)</f>
        <v>0</v>
      </c>
      <c r="K222" s="139">
        <f>_xlfn.XLOOKUP(B222,'Master Sheet '!B234:B683,'Master Sheet '!BG234:BG683)</f>
        <v>0</v>
      </c>
      <c r="L222" s="319" t="str">
        <f>IF(VLOOKUP(A222,'Master Sheet '!$A$19:J682,9,0)=0, "", VLOOKUP(A222,'Master Sheet '!$A$19:J682,9,0))</f>
        <v/>
      </c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40"/>
      <c r="AA222" s="225" t="str">
        <f>VLOOKUP(A222,'Master Sheet '!A234:G683,7,0)</f>
        <v>SANDY PS</v>
      </c>
    </row>
    <row r="223" spans="1:27" s="142" customFormat="1" ht="15" customHeight="1" x14ac:dyDescent="0.3">
      <c r="A223" s="135">
        <f t="shared" si="3"/>
        <v>216</v>
      </c>
      <c r="B223" s="233" t="str">
        <f>VLOOKUP(A223,'Master Sheet '!$A$19:G684,2,0)</f>
        <v>109/0</v>
      </c>
      <c r="C223" s="232" t="str">
        <f>INDEX('Master Sheet '!C235:C684,MATCH('Line Details'!B223, 'Master Sheet '!B235:B647,0))</f>
        <v>D(45-60)+06</v>
      </c>
      <c r="D223" s="136">
        <f>VLOOKUP(A222,'Master Sheet '!$A$19:G683,5,0)</f>
        <v>252.2</v>
      </c>
      <c r="E223" s="147"/>
      <c r="F223" s="263" t="s">
        <v>597</v>
      </c>
      <c r="G223" s="138" t="s">
        <v>674</v>
      </c>
      <c r="H223" s="138" t="s">
        <v>67</v>
      </c>
      <c r="I223" s="138"/>
      <c r="J223" s="139">
        <f>_xlfn.XLOOKUP(B223,'Master Sheet '!B235:B684,'Master Sheet '!BE235:BE684)</f>
        <v>0</v>
      </c>
      <c r="K223" s="139">
        <f>_xlfn.XLOOKUP(B223,'Master Sheet '!B235:B684,'Master Sheet '!BG235:BG684)</f>
        <v>0</v>
      </c>
      <c r="L223" s="319" t="str">
        <f>IF(VLOOKUP(A223,'Master Sheet '!$A$19:J683,9,0)=0, "", VLOOKUP(A223,'Master Sheet '!$A$19:J683,9,0))</f>
        <v/>
      </c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40"/>
      <c r="AA223" s="225" t="str">
        <f>VLOOKUP(A223,'Master Sheet '!A235:G684,7,0)</f>
        <v>SANDY PS</v>
      </c>
    </row>
    <row r="224" spans="1:27" s="142" customFormat="1" ht="15" customHeight="1" x14ac:dyDescent="0.3">
      <c r="A224" s="135">
        <f t="shared" si="3"/>
        <v>217</v>
      </c>
      <c r="B224" s="233" t="str">
        <f>VLOOKUP(A224,'Master Sheet '!$A$19:G685,2,0)</f>
        <v>110/0</v>
      </c>
      <c r="C224" s="232" t="str">
        <f>INDEX('Master Sheet '!C236:C685,MATCH('Line Details'!B224, 'Master Sheet '!B236:B648,0))</f>
        <v>D(30-45)+06</v>
      </c>
      <c r="D224" s="136">
        <f>VLOOKUP(A223,'Master Sheet '!$A$19:G684,5,0)</f>
        <v>434.6</v>
      </c>
      <c r="E224" s="147"/>
      <c r="F224" s="263" t="s">
        <v>597</v>
      </c>
      <c r="G224" s="138" t="s">
        <v>674</v>
      </c>
      <c r="H224" s="138" t="s">
        <v>67</v>
      </c>
      <c r="I224" s="138"/>
      <c r="J224" s="139">
        <f>_xlfn.XLOOKUP(B224,'Master Sheet '!B236:B685,'Master Sheet '!BE236:BE685)</f>
        <v>0</v>
      </c>
      <c r="K224" s="139">
        <f>_xlfn.XLOOKUP(B224,'Master Sheet '!B236:B685,'Master Sheet '!BG236:BG685)</f>
        <v>0</v>
      </c>
      <c r="L224" s="319" t="str">
        <f>IF(VLOOKUP(A224,'Master Sheet '!$A$19:J684,9,0)=0, "", VLOOKUP(A224,'Master Sheet '!$A$19:J684,9,0))</f>
        <v/>
      </c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40"/>
      <c r="AA224" s="225" t="str">
        <f>VLOOKUP(A224,'Master Sheet '!A236:G685,7,0)</f>
        <v>SANDY WET</v>
      </c>
    </row>
    <row r="225" spans="1:27" s="142" customFormat="1" ht="15" customHeight="1" x14ac:dyDescent="0.3">
      <c r="A225" s="135">
        <f t="shared" si="3"/>
        <v>218</v>
      </c>
      <c r="B225" s="233" t="str">
        <f>VLOOKUP(A225,'Master Sheet '!$A$19:G686,2,0)</f>
        <v>111/0</v>
      </c>
      <c r="C225" s="232" t="str">
        <f>INDEX('Master Sheet '!C237:C686,MATCH('Line Details'!B225, 'Master Sheet '!B237:B649,0))</f>
        <v>C(15-22)+00</v>
      </c>
      <c r="D225" s="136">
        <f>VLOOKUP(A224,'Master Sheet '!$A$19:G685,5,0)</f>
        <v>351.7</v>
      </c>
      <c r="E225" s="147"/>
      <c r="F225" s="219" t="s">
        <v>597</v>
      </c>
      <c r="G225" s="138" t="s">
        <v>674</v>
      </c>
      <c r="H225" s="138" t="s">
        <v>67</v>
      </c>
      <c r="I225" s="138"/>
      <c r="J225" s="139">
        <f>_xlfn.XLOOKUP(B225,'Master Sheet '!B237:B686,'Master Sheet '!BE237:BE686)</f>
        <v>0</v>
      </c>
      <c r="K225" s="139">
        <f>_xlfn.XLOOKUP(B225,'Master Sheet '!B237:B686,'Master Sheet '!BG237:BG686)</f>
        <v>0</v>
      </c>
      <c r="L225" s="319" t="str">
        <f>IF(VLOOKUP(A225,'Master Sheet '!$A$19:J685,9,0)=0, "", VLOOKUP(A225,'Master Sheet '!$A$19:J685,9,0))</f>
        <v/>
      </c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40"/>
      <c r="AA225" s="225" t="str">
        <f>VLOOKUP(A225,'Master Sheet '!A237:G686,7,0)</f>
        <v>WET</v>
      </c>
    </row>
    <row r="226" spans="1:27" s="142" customFormat="1" ht="15" customHeight="1" x14ac:dyDescent="0.3">
      <c r="A226" s="135">
        <f t="shared" si="3"/>
        <v>219</v>
      </c>
      <c r="B226" s="233" t="str">
        <f>VLOOKUP(A226,'Master Sheet '!$A$19:G687,2,0)</f>
        <v>111/1</v>
      </c>
      <c r="C226" s="232" t="str">
        <f>INDEX('Master Sheet '!C238:C687,MATCH('Line Details'!B226, 'Master Sheet '!B238:B650,0))</f>
        <v>A(00-02)+03</v>
      </c>
      <c r="D226" s="136">
        <f>VLOOKUP(A225,'Master Sheet '!$A$19:G686,5,0)</f>
        <v>380.9</v>
      </c>
      <c r="E226" s="147"/>
      <c r="F226" s="219" t="s">
        <v>597</v>
      </c>
      <c r="G226" s="138" t="s">
        <v>674</v>
      </c>
      <c r="H226" s="138" t="s">
        <v>67</v>
      </c>
      <c r="I226" s="138"/>
      <c r="J226" s="139">
        <f>_xlfn.XLOOKUP(B226,'Master Sheet '!B238:B687,'Master Sheet '!BE238:BE687)</f>
        <v>0</v>
      </c>
      <c r="K226" s="139">
        <f>_xlfn.XLOOKUP(B226,'Master Sheet '!B238:B687,'Master Sheet '!BG238:BG687)</f>
        <v>0</v>
      </c>
      <c r="L226" s="319" t="str">
        <f>IF(VLOOKUP(A226,'Master Sheet '!$A$19:J686,9,0)=0, "", VLOOKUP(A226,'Master Sheet '!$A$19:J686,9,0))</f>
        <v/>
      </c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40"/>
      <c r="AA226" s="225" t="str">
        <f>VLOOKUP(A226,'Master Sheet '!A238:G687,7,0)</f>
        <v>WET</v>
      </c>
    </row>
    <row r="227" spans="1:27" s="142" customFormat="1" ht="15" customHeight="1" x14ac:dyDescent="0.3">
      <c r="A227" s="135">
        <f t="shared" si="3"/>
        <v>220</v>
      </c>
      <c r="B227" s="233" t="str">
        <f>VLOOKUP(A227,'Master Sheet '!$A$19:G688,2,0)</f>
        <v>112/0</v>
      </c>
      <c r="C227" s="232" t="str">
        <f>INDEX('Master Sheet '!C239:C688,MATCH('Line Details'!B227, 'Master Sheet '!B239:B651,0))</f>
        <v>D(45-60)+06</v>
      </c>
      <c r="D227" s="136">
        <f>VLOOKUP(A226,'Master Sheet '!$A$19:G687,5,0)</f>
        <v>408.2</v>
      </c>
      <c r="E227" s="147"/>
      <c r="F227" s="263" t="s">
        <v>597</v>
      </c>
      <c r="G227" s="138" t="s">
        <v>674</v>
      </c>
      <c r="H227" s="138" t="s">
        <v>67</v>
      </c>
      <c r="I227" s="138"/>
      <c r="J227" s="139">
        <f>_xlfn.XLOOKUP(B227,'Master Sheet '!B239:B688,'Master Sheet '!BE239:BE688)</f>
        <v>0</v>
      </c>
      <c r="K227" s="139">
        <f>_xlfn.XLOOKUP(B227,'Master Sheet '!B239:B688,'Master Sheet '!BG239:BG688)</f>
        <v>0</v>
      </c>
      <c r="L227" s="319" t="str">
        <f>IF(VLOOKUP(A227,'Master Sheet '!$A$19:J687,9,0)=0, "", VLOOKUP(A227,'Master Sheet '!$A$19:J687,9,0))</f>
        <v/>
      </c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40"/>
      <c r="AA227" s="225" t="str">
        <f>VLOOKUP(A227,'Master Sheet '!A239:G688,7,0)</f>
        <v>WET</v>
      </c>
    </row>
    <row r="228" spans="1:27" s="142" customFormat="1" ht="15" customHeight="1" x14ac:dyDescent="0.3">
      <c r="A228" s="135">
        <f t="shared" si="3"/>
        <v>221</v>
      </c>
      <c r="B228" s="233" t="str">
        <f>VLOOKUP(A228,'Master Sheet '!$A$19:G689,2,0)</f>
        <v>113/0</v>
      </c>
      <c r="C228" s="232" t="str">
        <f>INDEX('Master Sheet '!C240:C689,MATCH('Line Details'!B228, 'Master Sheet '!B240:B652,0))</f>
        <v>C(15-22)+06</v>
      </c>
      <c r="D228" s="136">
        <f>VLOOKUP(A227,'Master Sheet '!$A$19:G688,5,0)</f>
        <v>401.7</v>
      </c>
      <c r="E228" s="147"/>
      <c r="F228" s="219" t="s">
        <v>597</v>
      </c>
      <c r="G228" s="138" t="s">
        <v>674</v>
      </c>
      <c r="H228" s="138" t="s">
        <v>67</v>
      </c>
      <c r="I228" s="138"/>
      <c r="J228" s="139">
        <f>_xlfn.XLOOKUP(B228,'Master Sheet '!B240:B689,'Master Sheet '!BE240:BE689)</f>
        <v>0</v>
      </c>
      <c r="K228" s="139">
        <f>_xlfn.XLOOKUP(B228,'Master Sheet '!B240:B689,'Master Sheet '!BG240:BG689)</f>
        <v>0</v>
      </c>
      <c r="L228" s="319" t="str">
        <f>IF(VLOOKUP(A228,'Master Sheet '!$A$19:J688,9,0)=0, "", VLOOKUP(A228,'Master Sheet '!$A$19:J688,9,0))</f>
        <v/>
      </c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40"/>
      <c r="AA228" s="225" t="str">
        <f>VLOOKUP(A228,'Master Sheet '!A240:G689,7,0)</f>
        <v>WET</v>
      </c>
    </row>
    <row r="229" spans="1:27" s="142" customFormat="1" ht="15" customHeight="1" x14ac:dyDescent="0.3">
      <c r="A229" s="135">
        <f t="shared" si="3"/>
        <v>222</v>
      </c>
      <c r="B229" s="233" t="str">
        <f>VLOOKUP(A229,'Master Sheet '!$A$19:G690,2,0)</f>
        <v>114/0</v>
      </c>
      <c r="C229" s="232" t="str">
        <f>INDEX('Master Sheet '!C241:C690,MATCH('Line Details'!B229, 'Master Sheet '!B241:B653,0))</f>
        <v>C(15-22)+03</v>
      </c>
      <c r="D229" s="136">
        <f>VLOOKUP(A228,'Master Sheet '!$A$19:G689,5,0)</f>
        <v>339.9</v>
      </c>
      <c r="E229" s="147"/>
      <c r="F229" s="219" t="s">
        <v>597</v>
      </c>
      <c r="G229" s="138" t="s">
        <v>674</v>
      </c>
      <c r="H229" s="138" t="s">
        <v>67</v>
      </c>
      <c r="I229" s="138"/>
      <c r="J229" s="139">
        <f>_xlfn.XLOOKUP(B229,'Master Sheet '!B241:B690,'Master Sheet '!BE241:BE690)</f>
        <v>0</v>
      </c>
      <c r="K229" s="139">
        <f>_xlfn.XLOOKUP(B229,'Master Sheet '!B241:B690,'Master Sheet '!BG241:BG690)</f>
        <v>0</v>
      </c>
      <c r="L229" s="319" t="str">
        <f>IF(VLOOKUP(A229,'Master Sheet '!$A$19:J689,9,0)=0, "", VLOOKUP(A229,'Master Sheet '!$A$19:J689,9,0))</f>
        <v/>
      </c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40"/>
      <c r="AA229" s="225" t="str">
        <f>VLOOKUP(A229,'Master Sheet '!A241:G690,7,0)</f>
        <v>WET</v>
      </c>
    </row>
    <row r="230" spans="1:27" s="142" customFormat="1" ht="15" customHeight="1" x14ac:dyDescent="0.3">
      <c r="A230" s="135">
        <f t="shared" si="3"/>
        <v>223</v>
      </c>
      <c r="B230" s="233" t="str">
        <f>VLOOKUP(A230,'Master Sheet '!$A$19:G691,2,0)</f>
        <v>115/0</v>
      </c>
      <c r="C230" s="232" t="str">
        <f>INDEX('Master Sheet '!C242:C691,MATCH('Line Details'!B230, 'Master Sheet '!B242:B654,0))</f>
        <v>C(15-30)+03</v>
      </c>
      <c r="D230" s="136">
        <f>VLOOKUP(A229,'Master Sheet '!$A$19:G690,5,0)</f>
        <v>379.9</v>
      </c>
      <c r="E230" s="147"/>
      <c r="F230" s="263" t="s">
        <v>597</v>
      </c>
      <c r="G230" s="138" t="s">
        <v>674</v>
      </c>
      <c r="H230" s="138" t="s">
        <v>67</v>
      </c>
      <c r="I230" s="138"/>
      <c r="J230" s="139">
        <f>_xlfn.XLOOKUP(B230,'Master Sheet '!B242:B691,'Master Sheet '!BE242:BE691)</f>
        <v>0</v>
      </c>
      <c r="K230" s="139">
        <f>_xlfn.XLOOKUP(B230,'Master Sheet '!B242:B691,'Master Sheet '!BG242:BG691)</f>
        <v>0</v>
      </c>
      <c r="L230" s="319" t="str">
        <f>IF(VLOOKUP(A230,'Master Sheet '!$A$19:J690,9,0)=0, "", VLOOKUP(A230,'Master Sheet '!$A$19:J690,9,0))</f>
        <v/>
      </c>
      <c r="M230" s="139"/>
      <c r="N230" s="139"/>
      <c r="O230" s="139"/>
      <c r="P230" s="139">
        <v>1</v>
      </c>
      <c r="Q230" s="139"/>
      <c r="R230" s="139"/>
      <c r="S230" s="139"/>
      <c r="T230" s="139"/>
      <c r="U230" s="139"/>
      <c r="V230" s="139"/>
      <c r="W230" s="139"/>
      <c r="X230" s="139"/>
      <c r="Y230" s="139"/>
      <c r="Z230" s="140"/>
      <c r="AA230" s="225" t="str">
        <f>VLOOKUP(A230,'Master Sheet '!A242:G691,7,0)</f>
        <v>SANDY WET</v>
      </c>
    </row>
    <row r="231" spans="1:27" s="142" customFormat="1" ht="15" customHeight="1" x14ac:dyDescent="0.3">
      <c r="A231" s="135">
        <f t="shared" si="3"/>
        <v>224</v>
      </c>
      <c r="B231" s="233" t="str">
        <f>VLOOKUP(A231,'Master Sheet '!$A$19:G692,2,0)</f>
        <v>116/0</v>
      </c>
      <c r="C231" s="232" t="str">
        <f>INDEX('Master Sheet '!C243:C692,MATCH('Line Details'!B231, 'Master Sheet '!B243:B655,0))</f>
        <v>D(30-45)+03</v>
      </c>
      <c r="D231" s="136">
        <f>VLOOKUP(A230,'Master Sheet '!$A$19:G691,5,0)</f>
        <v>377.1</v>
      </c>
      <c r="E231" s="147"/>
      <c r="F231" s="263" t="s">
        <v>597</v>
      </c>
      <c r="G231" s="138" t="s">
        <v>674</v>
      </c>
      <c r="H231" s="138" t="s">
        <v>67</v>
      </c>
      <c r="I231" s="138"/>
      <c r="J231" s="139">
        <f>_xlfn.XLOOKUP(B231,'Master Sheet '!B243:B692,'Master Sheet '!BE243:BE692)</f>
        <v>0</v>
      </c>
      <c r="K231" s="139">
        <f>_xlfn.XLOOKUP(B231,'Master Sheet '!B243:B692,'Master Sheet '!BG243:BG692)</f>
        <v>0</v>
      </c>
      <c r="L231" s="319" t="str">
        <f>IF(VLOOKUP(A231,'Master Sheet '!$A$19:J691,9,0)=0, "", VLOOKUP(A231,'Master Sheet '!$A$19:J691,9,0))</f>
        <v/>
      </c>
      <c r="M231" s="139"/>
      <c r="N231" s="139"/>
      <c r="O231" s="139"/>
      <c r="P231" s="139">
        <v>1</v>
      </c>
      <c r="Q231" s="139"/>
      <c r="R231" s="139"/>
      <c r="S231" s="139"/>
      <c r="T231" s="139"/>
      <c r="U231" s="139"/>
      <c r="V231" s="139"/>
      <c r="W231" s="139"/>
      <c r="X231" s="139"/>
      <c r="Y231" s="139"/>
      <c r="Z231" s="140"/>
      <c r="AA231" s="225" t="str">
        <f>VLOOKUP(A231,'Master Sheet '!A243:G692,7,0)</f>
        <v>SANDY WET</v>
      </c>
    </row>
    <row r="232" spans="1:27" s="142" customFormat="1" ht="15" customHeight="1" x14ac:dyDescent="0.3">
      <c r="A232" s="135">
        <f t="shared" si="3"/>
        <v>225</v>
      </c>
      <c r="B232" s="233" t="str">
        <f>VLOOKUP(A232,'Master Sheet '!$A$19:G693,2,0)</f>
        <v>117/0</v>
      </c>
      <c r="C232" s="232" t="str">
        <f>INDEX('Master Sheet '!C244:C693,MATCH('Line Details'!B232, 'Master Sheet '!B244:B656,0))</f>
        <v>SP2_ DD+00</v>
      </c>
      <c r="D232" s="136">
        <f>VLOOKUP(A231,'Master Sheet '!$A$19:G692,5,0)</f>
        <v>350.2</v>
      </c>
      <c r="E232" s="147"/>
      <c r="F232" s="219" t="s">
        <v>67</v>
      </c>
      <c r="G232" s="138" t="s">
        <v>67</v>
      </c>
      <c r="H232" s="138" t="s">
        <v>67</v>
      </c>
      <c r="I232" s="138"/>
      <c r="J232" s="139">
        <f>_xlfn.XLOOKUP(B232,'Master Sheet '!B244:B693,'Master Sheet '!BE244:BE693)</f>
        <v>0</v>
      </c>
      <c r="K232" s="139">
        <f>_xlfn.XLOOKUP(B232,'Master Sheet '!B244:B693,'Master Sheet '!BG244:BG693)</f>
        <v>0</v>
      </c>
      <c r="L232" s="319" t="str">
        <f>IF(VLOOKUP(A232,'Master Sheet '!$A$19:J692,9,0)=0, "", VLOOKUP(A232,'Master Sheet '!$A$19:J692,9,0))</f>
        <v/>
      </c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40"/>
      <c r="AA232" s="225" t="str">
        <f>VLOOKUP(A232,'Master Sheet '!A244:G693,7,0)</f>
        <v/>
      </c>
    </row>
    <row r="233" spans="1:27" s="142" customFormat="1" ht="15" customHeight="1" x14ac:dyDescent="0.3">
      <c r="A233" s="135">
        <f t="shared" si="3"/>
        <v>226</v>
      </c>
      <c r="B233" s="233" t="str">
        <f>VLOOKUP(A233,'Master Sheet '!$A$19:G694,2,0)</f>
        <v>117/1</v>
      </c>
      <c r="C233" s="232" t="str">
        <f>INDEX('Master Sheet '!C245:C694,MATCH('Line Details'!B233, 'Master Sheet '!B245:B657,0))</f>
        <v>SP1_DB+30</v>
      </c>
      <c r="D233" s="136">
        <f>VLOOKUP(A232,'Master Sheet '!$A$19:G693,5,0)</f>
        <v>270</v>
      </c>
      <c r="E233" s="147"/>
      <c r="F233" s="219" t="s">
        <v>67</v>
      </c>
      <c r="G233" s="138" t="s">
        <v>67</v>
      </c>
      <c r="H233" s="138" t="s">
        <v>67</v>
      </c>
      <c r="I233" s="138"/>
      <c r="J233" s="139">
        <f>_xlfn.XLOOKUP(B233,'Master Sheet '!B245:B694,'Master Sheet '!BE245:BE694)</f>
        <v>0</v>
      </c>
      <c r="K233" s="139">
        <f>_xlfn.XLOOKUP(B233,'Master Sheet '!B245:B694,'Master Sheet '!BG245:BG694)</f>
        <v>0</v>
      </c>
      <c r="L233" s="319" t="str">
        <f>IF(VLOOKUP(A233,'Master Sheet '!$A$19:J693,9,0)=0, "", VLOOKUP(A233,'Master Sheet '!$A$19:J693,9,0))</f>
        <v/>
      </c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40"/>
      <c r="AA233" s="225" t="str">
        <f>VLOOKUP(A233,'Master Sheet '!A245:G694,7,0)</f>
        <v/>
      </c>
    </row>
    <row r="234" spans="1:27" s="142" customFormat="1" ht="15" customHeight="1" x14ac:dyDescent="0.3">
      <c r="A234" s="135">
        <f t="shared" si="3"/>
        <v>227</v>
      </c>
      <c r="B234" s="233" t="str">
        <f>VLOOKUP(A234,'Master Sheet '!$A$19:G695,2,0)</f>
        <v>117/2</v>
      </c>
      <c r="C234" s="232" t="str">
        <f>INDEX('Master Sheet '!C246:C695,MATCH('Line Details'!B234, 'Master Sheet '!B246:B658,0))</f>
        <v>SP1_DB+40</v>
      </c>
      <c r="D234" s="136">
        <f>VLOOKUP(A233,'Master Sheet '!$A$19:G694,5,0)</f>
        <v>745</v>
      </c>
      <c r="E234" s="147"/>
      <c r="F234" s="219" t="s">
        <v>67</v>
      </c>
      <c r="G234" s="138" t="s">
        <v>67</v>
      </c>
      <c r="H234" s="138" t="s">
        <v>67</v>
      </c>
      <c r="I234" s="138"/>
      <c r="J234" s="139">
        <f>_xlfn.XLOOKUP(B234,'Master Sheet '!B246:B695,'Master Sheet '!BE246:BE695)</f>
        <v>0</v>
      </c>
      <c r="K234" s="139">
        <f>_xlfn.XLOOKUP(B234,'Master Sheet '!B246:B695,'Master Sheet '!BG246:BG695)</f>
        <v>0</v>
      </c>
      <c r="L234" s="319" t="str">
        <f>IF(VLOOKUP(A234,'Master Sheet '!$A$19:J694,9,0)=0, "", VLOOKUP(A234,'Master Sheet '!$A$19:J694,9,0))</f>
        <v/>
      </c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40"/>
      <c r="AA234" s="225" t="str">
        <f>VLOOKUP(A234,'Master Sheet '!A246:G695,7,0)</f>
        <v/>
      </c>
    </row>
    <row r="235" spans="1:27" s="142" customFormat="1" ht="15" customHeight="1" x14ac:dyDescent="0.3">
      <c r="A235" s="135">
        <f t="shared" si="3"/>
        <v>228</v>
      </c>
      <c r="B235" s="233" t="str">
        <f>VLOOKUP(A235,'Master Sheet '!$A$19:G696,2,0)</f>
        <v>118/0</v>
      </c>
      <c r="C235" s="232" t="str">
        <f>INDEX('Master Sheet '!C247:C696,MATCH('Line Details'!B235, 'Master Sheet '!B247:B659,0))</f>
        <v>SP2_ DD+09</v>
      </c>
      <c r="D235" s="136">
        <f>VLOOKUP(A234,'Master Sheet '!$A$19:G695,5,0)</f>
        <v>667.5</v>
      </c>
      <c r="E235" s="147"/>
      <c r="F235" s="219" t="s">
        <v>67</v>
      </c>
      <c r="G235" s="138" t="s">
        <v>67</v>
      </c>
      <c r="H235" s="138" t="s">
        <v>67</v>
      </c>
      <c r="I235" s="138"/>
      <c r="J235" s="139">
        <f>_xlfn.XLOOKUP(B235,'Master Sheet '!B247:B696,'Master Sheet '!BE247:BE696)</f>
        <v>0</v>
      </c>
      <c r="K235" s="139">
        <f>_xlfn.XLOOKUP(B235,'Master Sheet '!B247:B696,'Master Sheet '!BG247:BG696)</f>
        <v>0</v>
      </c>
      <c r="L235" s="319" t="str">
        <f>IF(VLOOKUP(A235,'Master Sheet '!$A$19:J695,9,0)=0, "", VLOOKUP(A235,'Master Sheet '!$A$19:J695,9,0))</f>
        <v>SH</v>
      </c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40"/>
      <c r="AA235" s="225" t="str">
        <f>VLOOKUP(A235,'Master Sheet '!A247:G696,7,0)</f>
        <v/>
      </c>
    </row>
    <row r="236" spans="1:27" s="142" customFormat="1" ht="15" customHeight="1" x14ac:dyDescent="0.3">
      <c r="A236" s="135">
        <f t="shared" si="3"/>
        <v>229</v>
      </c>
      <c r="B236" s="233" t="str">
        <f>VLOOKUP(A236,'Master Sheet '!$A$19:G697,2,0)</f>
        <v>119/0</v>
      </c>
      <c r="C236" s="232" t="str">
        <f>INDEX('Master Sheet '!C248:C697,MATCH('Line Details'!B236, 'Master Sheet '!B248:B660,0))</f>
        <v>D(45-60)+00</v>
      </c>
      <c r="D236" s="136">
        <f>VLOOKUP(A235,'Master Sheet '!$A$19:G696,5,0)</f>
        <v>296.3</v>
      </c>
      <c r="E236" s="147"/>
      <c r="F236" s="263" t="s">
        <v>67</v>
      </c>
      <c r="G236" s="138" t="s">
        <v>67</v>
      </c>
      <c r="H236" s="138" t="s">
        <v>67</v>
      </c>
      <c r="I236" s="138"/>
      <c r="J236" s="139">
        <f>_xlfn.XLOOKUP(B236,'Master Sheet '!B248:B697,'Master Sheet '!BE248:BE697)</f>
        <v>0</v>
      </c>
      <c r="K236" s="139">
        <f>_xlfn.XLOOKUP(B236,'Master Sheet '!B248:B697,'Master Sheet '!BG248:BG697)</f>
        <v>0</v>
      </c>
      <c r="L236" s="319" t="str">
        <f>IF(VLOOKUP(A236,'Master Sheet '!$A$19:J696,9,0)=0, "", VLOOKUP(A236,'Master Sheet '!$A$19:J696,9,0))</f>
        <v/>
      </c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40"/>
      <c r="AA236" s="225" t="str">
        <f>VLOOKUP(A236,'Master Sheet '!A248:G697,7,0)</f>
        <v/>
      </c>
    </row>
    <row r="237" spans="1:27" s="142" customFormat="1" ht="15" customHeight="1" x14ac:dyDescent="0.3">
      <c r="A237" s="135">
        <f t="shared" si="3"/>
        <v>230</v>
      </c>
      <c r="B237" s="233" t="str">
        <f>VLOOKUP(A237,'Master Sheet '!$A$19:G698,2,0)</f>
        <v>120/0</v>
      </c>
      <c r="C237" s="232" t="str">
        <f>INDEX('Master Sheet '!C249:C698,MATCH('Line Details'!B237, 'Master Sheet '!B249:B661,0))</f>
        <v>D(45-60)+00</v>
      </c>
      <c r="D237" s="136">
        <f>VLOOKUP(A236,'Master Sheet '!$A$19:G697,5,0)</f>
        <v>77.8</v>
      </c>
      <c r="E237" s="147"/>
      <c r="F237" s="263" t="s">
        <v>67</v>
      </c>
      <c r="G237" s="138" t="s">
        <v>67</v>
      </c>
      <c r="H237" s="138" t="s">
        <v>67</v>
      </c>
      <c r="I237" s="138"/>
      <c r="J237" s="139">
        <f>_xlfn.XLOOKUP(B237,'Master Sheet '!B249:B698,'Master Sheet '!BE249:BE698)</f>
        <v>0</v>
      </c>
      <c r="K237" s="139">
        <f>_xlfn.XLOOKUP(B237,'Master Sheet '!B249:B698,'Master Sheet '!BG249:BG698)</f>
        <v>0</v>
      </c>
      <c r="L237" s="319" t="str">
        <f>IF(VLOOKUP(A237,'Master Sheet '!$A$19:J697,9,0)=0, "", VLOOKUP(A237,'Master Sheet '!$A$19:J697,9,0))</f>
        <v/>
      </c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40"/>
      <c r="AA237" s="225" t="str">
        <f>VLOOKUP(A237,'Master Sheet '!A249:G698,7,0)</f>
        <v/>
      </c>
    </row>
    <row r="238" spans="1:27" s="142" customFormat="1" ht="15" customHeight="1" x14ac:dyDescent="0.3">
      <c r="A238" s="135">
        <f t="shared" si="3"/>
        <v>231</v>
      </c>
      <c r="B238" s="233" t="str">
        <f>VLOOKUP(A238,'Master Sheet '!$A$19:G699,2,0)</f>
        <v>GANTRY</v>
      </c>
      <c r="C238" s="232" t="str">
        <f>INDEX('Master Sheet '!C250:C699,MATCH('Line Details'!B238, 'Master Sheet '!B250:B662,0))</f>
        <v>Gantry UP</v>
      </c>
      <c r="D238" s="136">
        <f>VLOOKUP(A237,'Master Sheet '!$A$19:G698,5,0)</f>
        <v>0</v>
      </c>
      <c r="E238" s="147"/>
      <c r="F238" s="263" t="s">
        <v>67</v>
      </c>
      <c r="G238" s="138" t="s">
        <v>67</v>
      </c>
      <c r="H238" s="138" t="s">
        <v>67</v>
      </c>
      <c r="I238" s="138"/>
      <c r="J238" s="139">
        <f>_xlfn.XLOOKUP(B238,'Master Sheet '!B250:B699,'Master Sheet '!BE250:BE699)</f>
        <v>0</v>
      </c>
      <c r="K238" s="139">
        <f>_xlfn.XLOOKUP(B238,'Master Sheet '!B250:B699,'Master Sheet '!BG250:BG699)</f>
        <v>0</v>
      </c>
      <c r="L238" s="319" t="str">
        <f>IF(VLOOKUP(A238,'Master Sheet '!$A$19:J698,9,0)=0, "", VLOOKUP(A238,'Master Sheet '!$A$19:J698,9,0))</f>
        <v/>
      </c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40"/>
      <c r="AA238" s="225" t="str">
        <f>VLOOKUP(A238,'Master Sheet '!A250:G699,7,0)</f>
        <v/>
      </c>
    </row>
    <row r="239" spans="1:27" s="142" customFormat="1" ht="15" customHeight="1" x14ac:dyDescent="0.3">
      <c r="A239" s="135">
        <f t="shared" si="3"/>
        <v>232</v>
      </c>
      <c r="B239" s="233" t="str">
        <f>VLOOKUP(A239,'Master Sheet '!$A$19:G700,2,0)</f>
        <v>GANTRY</v>
      </c>
      <c r="C239" s="232" t="str">
        <f>INDEX('Master Sheet '!C251:C700,MATCH('Line Details'!B239, 'Master Sheet '!B251:B663,0))</f>
        <v>Gantry UP</v>
      </c>
      <c r="D239" s="136">
        <f>VLOOKUP(A238,'Master Sheet '!$A$19:G699,5,0)</f>
        <v>88</v>
      </c>
      <c r="E239" s="147"/>
      <c r="F239" s="263" t="s">
        <v>67</v>
      </c>
      <c r="G239" s="138" t="s">
        <v>67</v>
      </c>
      <c r="H239" s="138" t="s">
        <v>67</v>
      </c>
      <c r="I239" s="138"/>
      <c r="J239" s="139">
        <f>_xlfn.XLOOKUP(B239,'Master Sheet '!B251:B700,'Master Sheet '!BE251:BE700)</f>
        <v>0</v>
      </c>
      <c r="K239" s="139">
        <f>_xlfn.XLOOKUP(B239,'Master Sheet '!B251:B700,'Master Sheet '!BG251:BG700)</f>
        <v>0</v>
      </c>
      <c r="L239" s="319" t="str">
        <f>IF(VLOOKUP(A239,'Master Sheet '!$A$19:J699,9,0)=0, "", VLOOKUP(A239,'Master Sheet '!$A$19:J699,9,0))</f>
        <v>800kV HVDC</v>
      </c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40"/>
      <c r="AA239" s="225" t="str">
        <f>VLOOKUP(A239,'Master Sheet '!A251:G700,7,0)</f>
        <v/>
      </c>
    </row>
    <row r="240" spans="1:27" s="142" customFormat="1" ht="15" customHeight="1" x14ac:dyDescent="0.3">
      <c r="A240" s="135">
        <f t="shared" si="3"/>
        <v>233</v>
      </c>
      <c r="B240" s="233" t="str">
        <f>VLOOKUP(A240,'Master Sheet '!$A$19:G701,2,0)</f>
        <v>121/0</v>
      </c>
      <c r="C240" s="232" t="str">
        <f>INDEX('Master Sheet '!C252:C701,MATCH('Line Details'!B240, 'Master Sheet '!B252:B664,0))</f>
        <v>D(45-60)+00</v>
      </c>
      <c r="D240" s="136">
        <f>VLOOKUP(A239,'Master Sheet '!$A$19:G700,5,0)</f>
        <v>64.599999999999994</v>
      </c>
      <c r="E240" s="147"/>
      <c r="F240" s="219" t="s">
        <v>67</v>
      </c>
      <c r="G240" s="138" t="s">
        <v>67</v>
      </c>
      <c r="H240" s="138" t="s">
        <v>67</v>
      </c>
      <c r="I240" s="138"/>
      <c r="J240" s="139">
        <f>_xlfn.XLOOKUP(B240,'Master Sheet '!B252:B701,'Master Sheet '!BE252:BE701)</f>
        <v>0</v>
      </c>
      <c r="K240" s="139">
        <f>_xlfn.XLOOKUP(B240,'Master Sheet '!B252:B701,'Master Sheet '!BG252:BG701)</f>
        <v>0</v>
      </c>
      <c r="L240" s="319" t="str">
        <f>IF(VLOOKUP(A240,'Master Sheet '!$A$19:J700,9,0)=0, "", VLOOKUP(A240,'Master Sheet '!$A$19:J700,9,0))</f>
        <v/>
      </c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40"/>
      <c r="AA240" s="225" t="str">
        <f>VLOOKUP(A240,'Master Sheet '!A252:G701,7,0)</f>
        <v/>
      </c>
    </row>
    <row r="241" spans="1:27" s="142" customFormat="1" ht="15" customHeight="1" x14ac:dyDescent="0.3">
      <c r="A241" s="135">
        <f t="shared" si="3"/>
        <v>234</v>
      </c>
      <c r="B241" s="233" t="str">
        <f>VLOOKUP(A241,'Master Sheet '!$A$19:G702,2,0)</f>
        <v>122/0</v>
      </c>
      <c r="C241" s="232" t="str">
        <f>INDEX('Master Sheet '!C253:C702,MATCH('Line Details'!B241, 'Master Sheet '!B253:B665,0))</f>
        <v>D(30-52)+25</v>
      </c>
      <c r="D241" s="136">
        <f>VLOOKUP(A240,'Master Sheet '!$A$19:G701,5,0)</f>
        <v>183</v>
      </c>
      <c r="E241" s="147"/>
      <c r="F241" s="219" t="s">
        <v>67</v>
      </c>
      <c r="G241" s="138" t="s">
        <v>67</v>
      </c>
      <c r="H241" s="138" t="s">
        <v>67</v>
      </c>
      <c r="I241" s="138"/>
      <c r="J241" s="139">
        <f>_xlfn.XLOOKUP(B241,'Master Sheet '!B253:B702,'Master Sheet '!BE253:BE702)</f>
        <v>0</v>
      </c>
      <c r="K241" s="139">
        <f>_xlfn.XLOOKUP(B241,'Master Sheet '!B253:B702,'Master Sheet '!BG253:BG702)</f>
        <v>0</v>
      </c>
      <c r="L241" s="319" t="str">
        <f>IF(VLOOKUP(A241,'Master Sheet '!$A$19:J701,9,0)=0, "", VLOOKUP(A241,'Master Sheet '!$A$19:J701,9,0))</f>
        <v/>
      </c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40"/>
      <c r="AA241" s="225" t="str">
        <f>VLOOKUP(A241,'Master Sheet '!A253:G702,7,0)</f>
        <v/>
      </c>
    </row>
    <row r="242" spans="1:27" s="142" customFormat="1" ht="15" customHeight="1" x14ac:dyDescent="0.3">
      <c r="A242" s="135">
        <f t="shared" si="3"/>
        <v>235</v>
      </c>
      <c r="B242" s="233" t="str">
        <f>VLOOKUP(A242,'Master Sheet '!$A$19:G703,2,0)</f>
        <v>123/0</v>
      </c>
      <c r="C242" s="232" t="str">
        <f>INDEX('Master Sheet '!C254:C703,MATCH('Line Details'!B242, 'Master Sheet '!B254:B666,0))</f>
        <v>D(30-52)+30</v>
      </c>
      <c r="D242" s="136">
        <f>VLOOKUP(A241,'Master Sheet '!$A$19:G702,5,0)</f>
        <v>213.3</v>
      </c>
      <c r="E242" s="147"/>
      <c r="F242" s="263" t="s">
        <v>67</v>
      </c>
      <c r="G242" s="138" t="s">
        <v>67</v>
      </c>
      <c r="H242" s="138" t="s">
        <v>67</v>
      </c>
      <c r="I242" s="138"/>
      <c r="J242" s="139">
        <f>_xlfn.XLOOKUP(B242,'Master Sheet '!B254:B703,'Master Sheet '!BE254:BE703)</f>
        <v>0</v>
      </c>
      <c r="K242" s="139">
        <f>_xlfn.XLOOKUP(B242,'Master Sheet '!B254:B703,'Master Sheet '!BG254:BG703)</f>
        <v>0</v>
      </c>
      <c r="L242" s="319" t="str">
        <f>IF(VLOOKUP(A242,'Master Sheet '!$A$19:J702,9,0)=0, "", VLOOKUP(A242,'Master Sheet '!$A$19:J702,9,0))</f>
        <v>400kV</v>
      </c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40"/>
      <c r="AA242" s="225" t="str">
        <f>VLOOKUP(A242,'Master Sheet '!A254:G703,7,0)</f>
        <v/>
      </c>
    </row>
    <row r="243" spans="1:27" s="142" customFormat="1" ht="15" customHeight="1" x14ac:dyDescent="0.3">
      <c r="A243" s="135">
        <f t="shared" si="3"/>
        <v>236</v>
      </c>
      <c r="B243" s="233" t="str">
        <f>VLOOKUP(A243,'Master Sheet '!$A$19:G704,2,0)</f>
        <v>123/1</v>
      </c>
      <c r="C243" s="232" t="str">
        <f>INDEX('Master Sheet '!C255:C704,MATCH('Line Details'!B243, 'Master Sheet '!B255:B667,0))</f>
        <v>B(00-07)+00</v>
      </c>
      <c r="D243" s="136">
        <f>VLOOKUP(A242,'Master Sheet '!$A$19:G703,5,0)</f>
        <v>449</v>
      </c>
      <c r="E243" s="147"/>
      <c r="F243" s="263" t="s">
        <v>67</v>
      </c>
      <c r="G243" s="138" t="s">
        <v>67</v>
      </c>
      <c r="H243" s="138" t="s">
        <v>67</v>
      </c>
      <c r="I243" s="138"/>
      <c r="J243" s="139">
        <f>_xlfn.XLOOKUP(B243,'Master Sheet '!B255:B704,'Master Sheet '!BE255:BE704)</f>
        <v>0</v>
      </c>
      <c r="K243" s="139">
        <f>_xlfn.XLOOKUP(B243,'Master Sheet '!B255:B704,'Master Sheet '!BG255:BG704)</f>
        <v>0</v>
      </c>
      <c r="L243" s="319" t="str">
        <f>IF(VLOOKUP(A243,'Master Sheet '!$A$19:J703,9,0)=0, "", VLOOKUP(A243,'Master Sheet '!$A$19:J703,9,0))</f>
        <v/>
      </c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40"/>
      <c r="AA243" s="225" t="str">
        <f>VLOOKUP(A243,'Master Sheet '!A255:G704,7,0)</f>
        <v/>
      </c>
    </row>
    <row r="244" spans="1:27" s="142" customFormat="1" ht="15" customHeight="1" x14ac:dyDescent="0.3">
      <c r="A244" s="135">
        <f t="shared" si="3"/>
        <v>237</v>
      </c>
      <c r="B244" s="233" t="str">
        <f>VLOOKUP(A244,'Master Sheet '!$A$19:G705,2,0)</f>
        <v>123/2</v>
      </c>
      <c r="C244" s="232" t="str">
        <f>INDEX('Master Sheet '!C256:C705,MATCH('Line Details'!B244, 'Master Sheet '!B256:B668,0))</f>
        <v>A(00-02)+09</v>
      </c>
      <c r="D244" s="136">
        <f>VLOOKUP(A243,'Master Sheet '!$A$19:G704,5,0)</f>
        <v>414</v>
      </c>
      <c r="E244" s="147"/>
      <c r="F244" s="263" t="s">
        <v>597</v>
      </c>
      <c r="G244" s="138" t="s">
        <v>674</v>
      </c>
      <c r="H244" s="138" t="s">
        <v>67</v>
      </c>
      <c r="I244" s="138"/>
      <c r="J244" s="139">
        <f>_xlfn.XLOOKUP(B244,'Master Sheet '!B256:B705,'Master Sheet '!BE256:BE705)</f>
        <v>0</v>
      </c>
      <c r="K244" s="139">
        <f>_xlfn.XLOOKUP(B244,'Master Sheet '!B256:B705,'Master Sheet '!BG256:BG705)</f>
        <v>0</v>
      </c>
      <c r="L244" s="319" t="str">
        <f>IF(VLOOKUP(A244,'Master Sheet '!$A$19:J704,9,0)=0, "", VLOOKUP(A244,'Master Sheet '!$A$19:J704,9,0))</f>
        <v/>
      </c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>
        <v>1</v>
      </c>
      <c r="Y244" s="139"/>
      <c r="Z244" s="140"/>
      <c r="AA244" s="225" t="str">
        <f>VLOOKUP(A244,'Master Sheet '!A256:G705,7,0)</f>
        <v>SANDY WET</v>
      </c>
    </row>
    <row r="245" spans="1:27" s="142" customFormat="1" ht="15" customHeight="1" x14ac:dyDescent="0.3">
      <c r="A245" s="135">
        <f t="shared" si="3"/>
        <v>238</v>
      </c>
      <c r="B245" s="233" t="str">
        <f>VLOOKUP(A245,'Master Sheet '!$A$19:G706,2,0)</f>
        <v>124/0</v>
      </c>
      <c r="C245" s="232" t="str">
        <f>INDEX('Master Sheet '!C257:C706,MATCH('Line Details'!B245, 'Master Sheet '!B257:B669,0))</f>
        <v>D(30-45)+06</v>
      </c>
      <c r="D245" s="136">
        <f>VLOOKUP(A244,'Master Sheet '!$A$19:G705,5,0)</f>
        <v>414.4</v>
      </c>
      <c r="E245" s="147"/>
      <c r="F245" s="263" t="s">
        <v>597</v>
      </c>
      <c r="G245" s="138" t="s">
        <v>674</v>
      </c>
      <c r="H245" s="138" t="s">
        <v>67</v>
      </c>
      <c r="I245" s="138"/>
      <c r="J245" s="139">
        <f>_xlfn.XLOOKUP(B245,'Master Sheet '!B257:B706,'Master Sheet '!BE257:BE706)</f>
        <v>0</v>
      </c>
      <c r="K245" s="139">
        <f>_xlfn.XLOOKUP(B245,'Master Sheet '!B257:B706,'Master Sheet '!BG257:BG706)</f>
        <v>0</v>
      </c>
      <c r="L245" s="319" t="str">
        <f>IF(VLOOKUP(A245,'Master Sheet '!$A$19:J705,9,0)=0, "", VLOOKUP(A245,'Master Sheet '!$A$19:J705,9,0))</f>
        <v/>
      </c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>
        <v>1</v>
      </c>
      <c r="Y245" s="139"/>
      <c r="Z245" s="140"/>
      <c r="AA245" s="225" t="str">
        <f>VLOOKUP(A245,'Master Sheet '!A257:G706,7,0)</f>
        <v>SANDY PS</v>
      </c>
    </row>
    <row r="246" spans="1:27" s="142" customFormat="1" ht="15" customHeight="1" x14ac:dyDescent="0.3">
      <c r="A246" s="135">
        <f t="shared" si="3"/>
        <v>239</v>
      </c>
      <c r="B246" s="233" t="str">
        <f>VLOOKUP(A246,'Master Sheet '!$A$19:G707,2,0)</f>
        <v>125/0</v>
      </c>
      <c r="C246" s="232" t="str">
        <f>INDEX('Master Sheet '!C258:C707,MATCH('Line Details'!B246, 'Master Sheet '!B258:B670,0))</f>
        <v>D(45-60)+03</v>
      </c>
      <c r="D246" s="136">
        <f>VLOOKUP(A245,'Master Sheet '!$A$19:G706,5,0)</f>
        <v>424.7</v>
      </c>
      <c r="E246" s="147"/>
      <c r="F246" s="263" t="s">
        <v>597</v>
      </c>
      <c r="G246" s="138" t="s">
        <v>674</v>
      </c>
      <c r="H246" s="138" t="s">
        <v>67</v>
      </c>
      <c r="I246" s="138"/>
      <c r="J246" s="139">
        <f>_xlfn.XLOOKUP(B246,'Master Sheet '!B258:B707,'Master Sheet '!BE258:BE707)</f>
        <v>0</v>
      </c>
      <c r="K246" s="139">
        <f>_xlfn.XLOOKUP(B246,'Master Sheet '!B258:B707,'Master Sheet '!BG258:BG707)</f>
        <v>0</v>
      </c>
      <c r="L246" s="319" t="str">
        <f>IF(VLOOKUP(A246,'Master Sheet '!$A$19:J706,9,0)=0, "", VLOOKUP(A246,'Master Sheet '!$A$19:J706,9,0))</f>
        <v/>
      </c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40"/>
      <c r="AA246" s="225" t="str">
        <f>VLOOKUP(A246,'Master Sheet '!A258:G707,7,0)</f>
        <v>SANDY PS</v>
      </c>
    </row>
    <row r="247" spans="1:27" s="142" customFormat="1" ht="15" customHeight="1" x14ac:dyDescent="0.3">
      <c r="A247" s="135">
        <f t="shared" si="3"/>
        <v>240</v>
      </c>
      <c r="B247" s="233" t="str">
        <f>VLOOKUP(A247,'Master Sheet '!$A$19:G708,2,0)</f>
        <v>126/0</v>
      </c>
      <c r="C247" s="232" t="str">
        <f>INDEX('Master Sheet '!C259:C708,MATCH('Line Details'!B247, 'Master Sheet '!B259:B671,0))</f>
        <v>D(30-45)+00</v>
      </c>
      <c r="D247" s="136">
        <f>VLOOKUP(A246,'Master Sheet '!$A$19:G707,5,0)</f>
        <v>236.8</v>
      </c>
      <c r="E247" s="147"/>
      <c r="F247" s="263" t="s">
        <v>597</v>
      </c>
      <c r="G247" s="138" t="s">
        <v>674</v>
      </c>
      <c r="H247" s="138" t="s">
        <v>67</v>
      </c>
      <c r="I247" s="138"/>
      <c r="J247" s="139">
        <f>_xlfn.XLOOKUP(B247,'Master Sheet '!B259:B708,'Master Sheet '!BE259:BE708)</f>
        <v>0</v>
      </c>
      <c r="K247" s="139">
        <f>_xlfn.XLOOKUP(B247,'Master Sheet '!B259:B708,'Master Sheet '!BG259:BG708)</f>
        <v>0</v>
      </c>
      <c r="L247" s="319" t="str">
        <f>IF(VLOOKUP(A247,'Master Sheet '!$A$19:J707,9,0)=0, "", VLOOKUP(A247,'Master Sheet '!$A$19:J707,9,0))</f>
        <v/>
      </c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40"/>
      <c r="AA247" s="225" t="str">
        <f>VLOOKUP(A247,'Master Sheet '!A259:G708,7,0)</f>
        <v>SANDY PS &amp; 3Leg Boulder Soiling</v>
      </c>
    </row>
    <row r="248" spans="1:27" s="142" customFormat="1" ht="15" customHeight="1" x14ac:dyDescent="0.3">
      <c r="A248" s="135">
        <f t="shared" si="3"/>
        <v>241</v>
      </c>
      <c r="B248" s="233" t="str">
        <f>VLOOKUP(A248,'Master Sheet '!$A$19:G709,2,0)</f>
        <v>127/0</v>
      </c>
      <c r="C248" s="232" t="str">
        <f>INDEX('Master Sheet '!C260:C709,MATCH('Line Details'!B248, 'Master Sheet '!B260:B672,0))</f>
        <v>D(30-45)+03</v>
      </c>
      <c r="D248" s="136">
        <f>VLOOKUP(A247,'Master Sheet '!$A$19:G708,5,0)</f>
        <v>386.1</v>
      </c>
      <c r="E248" s="147"/>
      <c r="F248" s="263" t="s">
        <v>597</v>
      </c>
      <c r="G248" s="138" t="s">
        <v>674</v>
      </c>
      <c r="H248" s="138" t="s">
        <v>67</v>
      </c>
      <c r="I248" s="138"/>
      <c r="J248" s="139">
        <f>_xlfn.XLOOKUP(B248,'Master Sheet '!B260:B709,'Master Sheet '!BE260:BE709)</f>
        <v>0</v>
      </c>
      <c r="K248" s="139">
        <f>_xlfn.XLOOKUP(B248,'Master Sheet '!B260:B709,'Master Sheet '!BG260:BG709)</f>
        <v>0</v>
      </c>
      <c r="L248" s="319" t="str">
        <f>IF(VLOOKUP(A248,'Master Sheet '!$A$19:J708,9,0)=0, "", VLOOKUP(A248,'Master Sheet '!$A$19:J708,9,0))</f>
        <v/>
      </c>
      <c r="M248" s="139"/>
      <c r="N248" s="139"/>
      <c r="O248" s="139"/>
      <c r="P248" s="139"/>
      <c r="Q248" s="139"/>
      <c r="R248" s="139"/>
      <c r="S248" s="139"/>
      <c r="T248" s="139">
        <v>1</v>
      </c>
      <c r="U248" s="139"/>
      <c r="V248" s="139"/>
      <c r="W248" s="139"/>
      <c r="X248" s="139">
        <v>1</v>
      </c>
      <c r="Y248" s="139"/>
      <c r="Z248" s="140"/>
      <c r="AA248" s="225" t="str">
        <f>VLOOKUP(A248,'Master Sheet '!A260:G709,7,0)</f>
        <v>SANDY FS &amp; Boulder Soiling</v>
      </c>
    </row>
    <row r="249" spans="1:27" s="142" customFormat="1" ht="15" customHeight="1" x14ac:dyDescent="0.3">
      <c r="A249" s="135">
        <f t="shared" si="3"/>
        <v>242</v>
      </c>
      <c r="B249" s="233" t="str">
        <f>VLOOKUP(A249,'Master Sheet '!$A$19:G710,2,0)</f>
        <v>128/0</v>
      </c>
      <c r="C249" s="232" t="str">
        <f>INDEX('Master Sheet '!C261:C710,MATCH('Line Details'!B249, 'Master Sheet '!B261:B673,0))</f>
        <v>D(30-45)+00</v>
      </c>
      <c r="D249" s="136">
        <f>VLOOKUP(A248,'Master Sheet '!$A$19:G709,5,0)</f>
        <v>331.1</v>
      </c>
      <c r="E249" s="147"/>
      <c r="F249" s="263" t="s">
        <v>597</v>
      </c>
      <c r="G249" s="138" t="s">
        <v>674</v>
      </c>
      <c r="H249" s="138" t="s">
        <v>67</v>
      </c>
      <c r="I249" s="138"/>
      <c r="J249" s="139">
        <f>_xlfn.XLOOKUP(B249,'Master Sheet '!B261:B710,'Master Sheet '!BE261:BE710)</f>
        <v>0</v>
      </c>
      <c r="K249" s="139">
        <f>_xlfn.XLOOKUP(B249,'Master Sheet '!B261:B710,'Master Sheet '!BG261:BG710)</f>
        <v>0</v>
      </c>
      <c r="L249" s="319" t="str">
        <f>IF(VLOOKUP(A249,'Master Sheet '!$A$19:J709,9,0)=0, "", VLOOKUP(A249,'Master Sheet '!$A$19:J709,9,0))</f>
        <v/>
      </c>
      <c r="M249" s="139"/>
      <c r="N249" s="139"/>
      <c r="O249" s="139"/>
      <c r="P249" s="139"/>
      <c r="Q249" s="139"/>
      <c r="R249" s="139"/>
      <c r="S249" s="139"/>
      <c r="T249" s="139">
        <v>1</v>
      </c>
      <c r="U249" s="139"/>
      <c r="V249" s="139"/>
      <c r="W249" s="139"/>
      <c r="X249" s="139">
        <v>1</v>
      </c>
      <c r="Y249" s="139"/>
      <c r="Z249" s="140"/>
      <c r="AA249" s="225" t="str">
        <f>VLOOKUP(A249,'Master Sheet '!A261:G710,7,0)</f>
        <v>SANDY PS &amp; 3leg Boulder Soiling</v>
      </c>
    </row>
    <row r="250" spans="1:27" s="142" customFormat="1" ht="15" customHeight="1" x14ac:dyDescent="0.3">
      <c r="A250" s="135">
        <f t="shared" si="3"/>
        <v>243</v>
      </c>
      <c r="B250" s="233" t="str">
        <f>VLOOKUP(A250,'Master Sheet '!$A$19:G711,2,0)</f>
        <v>128/1</v>
      </c>
      <c r="C250" s="232" t="str">
        <f>INDEX('Master Sheet '!C262:C711,MATCH('Line Details'!B250, 'Master Sheet '!B262:B674,0))</f>
        <v>A(00-02)+03</v>
      </c>
      <c r="D250" s="136">
        <f>VLOOKUP(A249,'Master Sheet '!$A$19:G710,5,0)</f>
        <v>385</v>
      </c>
      <c r="E250" s="147"/>
      <c r="F250" s="263" t="s">
        <v>67</v>
      </c>
      <c r="G250" s="138" t="s">
        <v>67</v>
      </c>
      <c r="H250" s="138" t="s">
        <v>67</v>
      </c>
      <c r="I250" s="138"/>
      <c r="J250" s="139">
        <f>_xlfn.XLOOKUP(B250,'Master Sheet '!B262:B711,'Master Sheet '!BE262:BE711)</f>
        <v>0</v>
      </c>
      <c r="K250" s="139">
        <f>_xlfn.XLOOKUP(B250,'Master Sheet '!B262:B711,'Master Sheet '!BG262:BG711)</f>
        <v>0</v>
      </c>
      <c r="L250" s="319" t="str">
        <f>IF(VLOOKUP(A250,'Master Sheet '!$A$19:J710,9,0)=0, "", VLOOKUP(A250,'Master Sheet '!$A$19:J710,9,0))</f>
        <v/>
      </c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>
        <v>1</v>
      </c>
      <c r="X250" s="139"/>
      <c r="Y250" s="139"/>
      <c r="Z250" s="140"/>
      <c r="AA250" s="225" t="str">
        <f>VLOOKUP(A250,'Master Sheet '!A262:G711,7,0)</f>
        <v>SANDY PS</v>
      </c>
    </row>
    <row r="251" spans="1:27" s="142" customFormat="1" ht="15" customHeight="1" x14ac:dyDescent="0.3">
      <c r="A251" s="135">
        <f t="shared" si="3"/>
        <v>244</v>
      </c>
      <c r="B251" s="233" t="str">
        <f>VLOOKUP(A251,'Master Sheet '!$A$19:G712,2,0)</f>
        <v>129/0</v>
      </c>
      <c r="C251" s="232" t="str">
        <f>INDEX('Master Sheet '!C263:C712,MATCH('Line Details'!B251, 'Master Sheet '!B263:B675,0))</f>
        <v>D(30-45)+00</v>
      </c>
      <c r="D251" s="136">
        <f>VLOOKUP(A250,'Master Sheet '!$A$19:G711,5,0)</f>
        <v>390.4</v>
      </c>
      <c r="E251" s="147"/>
      <c r="F251" s="263" t="s">
        <v>597</v>
      </c>
      <c r="G251" s="138" t="s">
        <v>674</v>
      </c>
      <c r="H251" s="138" t="s">
        <v>67</v>
      </c>
      <c r="I251" s="138"/>
      <c r="J251" s="139">
        <f>_xlfn.XLOOKUP(B251,'Master Sheet '!B263:B712,'Master Sheet '!BE263:BE712)</f>
        <v>0</v>
      </c>
      <c r="K251" s="139">
        <f>_xlfn.XLOOKUP(B251,'Master Sheet '!B263:B712,'Master Sheet '!BG263:BG712)</f>
        <v>0</v>
      </c>
      <c r="L251" s="319" t="str">
        <f>IF(VLOOKUP(A251,'Master Sheet '!$A$19:J711,9,0)=0, "", VLOOKUP(A251,'Master Sheet '!$A$19:J711,9,0))</f>
        <v/>
      </c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>
        <v>1</v>
      </c>
      <c r="X251" s="139"/>
      <c r="Y251" s="139"/>
      <c r="Z251" s="140"/>
      <c r="AA251" s="225" t="str">
        <f>VLOOKUP(A251,'Master Sheet '!A263:G712,7,0)</f>
        <v>SANDY PS</v>
      </c>
    </row>
    <row r="252" spans="1:27" s="142" customFormat="1" ht="15" customHeight="1" x14ac:dyDescent="0.3">
      <c r="A252" s="135">
        <f t="shared" si="3"/>
        <v>245</v>
      </c>
      <c r="B252" s="233" t="str">
        <f>VLOOKUP(A252,'Master Sheet '!$A$19:G713,2,0)</f>
        <v>129/1</v>
      </c>
      <c r="C252" s="232" t="str">
        <f>INDEX('Master Sheet '!C264:C713,MATCH('Line Details'!B252, 'Master Sheet '!B264:B676,0))</f>
        <v>A(00-02)+00</v>
      </c>
      <c r="D252" s="136">
        <f>VLOOKUP(A251,'Master Sheet '!$A$19:G712,5,0)</f>
        <v>321</v>
      </c>
      <c r="E252" s="147"/>
      <c r="F252" s="263" t="s">
        <v>597</v>
      </c>
      <c r="G252" s="138" t="s">
        <v>674</v>
      </c>
      <c r="H252" s="138" t="s">
        <v>67</v>
      </c>
      <c r="I252" s="138"/>
      <c r="J252" s="139">
        <f>_xlfn.XLOOKUP(B252,'Master Sheet '!B264:B713,'Master Sheet '!BE264:BE713)</f>
        <v>0</v>
      </c>
      <c r="K252" s="139">
        <f>_xlfn.XLOOKUP(B252,'Master Sheet '!B264:B713,'Master Sheet '!BG264:BG713)</f>
        <v>0</v>
      </c>
      <c r="L252" s="319" t="str">
        <f>IF(VLOOKUP(A252,'Master Sheet '!$A$19:J712,9,0)=0, "", VLOOKUP(A252,'Master Sheet '!$A$19:J712,9,0))</f>
        <v/>
      </c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40"/>
      <c r="AA252" s="225" t="str">
        <f>VLOOKUP(A252,'Master Sheet '!A264:G713,7,0)</f>
        <v>SANDY PS &amp; 3leg Boulder Soiling</v>
      </c>
    </row>
    <row r="253" spans="1:27" s="142" customFormat="1" ht="15" customHeight="1" x14ac:dyDescent="0.3">
      <c r="A253" s="135">
        <f t="shared" si="3"/>
        <v>246</v>
      </c>
      <c r="B253" s="233" t="str">
        <f>VLOOKUP(A253,'Master Sheet '!$A$19:G714,2,0)</f>
        <v>129/2</v>
      </c>
      <c r="C253" s="232" t="str">
        <f>INDEX('Master Sheet '!C265:C714,MATCH('Line Details'!B253, 'Master Sheet '!B265:B677,0))</f>
        <v>A(00-02)+00</v>
      </c>
      <c r="D253" s="136">
        <f>VLOOKUP(A252,'Master Sheet '!$A$19:G713,5,0)</f>
        <v>315</v>
      </c>
      <c r="E253" s="147"/>
      <c r="F253" s="219" t="s">
        <v>597</v>
      </c>
      <c r="G253" s="138" t="s">
        <v>674</v>
      </c>
      <c r="H253" s="138" t="s">
        <v>67</v>
      </c>
      <c r="I253" s="138"/>
      <c r="J253" s="139">
        <f>_xlfn.XLOOKUP(B253,'Master Sheet '!B265:B714,'Master Sheet '!BE265:BE714)</f>
        <v>0</v>
      </c>
      <c r="K253" s="139">
        <f>_xlfn.XLOOKUP(B253,'Master Sheet '!B265:B714,'Master Sheet '!BG265:BG714)</f>
        <v>0</v>
      </c>
      <c r="L253" s="319" t="str">
        <f>IF(VLOOKUP(A253,'Master Sheet '!$A$19:J713,9,0)=0, "", VLOOKUP(A253,'Master Sheet '!$A$19:J713,9,0))</f>
        <v/>
      </c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40"/>
      <c r="AA253" s="225" t="str">
        <f>VLOOKUP(A253,'Master Sheet '!A265:G714,7,0)</f>
        <v>SANDY WET</v>
      </c>
    </row>
    <row r="254" spans="1:27" s="142" customFormat="1" ht="15" customHeight="1" x14ac:dyDescent="0.3">
      <c r="A254" s="135">
        <f t="shared" si="3"/>
        <v>247</v>
      </c>
      <c r="B254" s="233" t="str">
        <f>VLOOKUP(A254,'Master Sheet '!$A$19:G715,2,0)</f>
        <v>130/0</v>
      </c>
      <c r="C254" s="232" t="str">
        <f>INDEX('Master Sheet '!C266:C715,MATCH('Line Details'!B254, 'Master Sheet '!B266:B678,0))</f>
        <v>C(15-30)+00</v>
      </c>
      <c r="D254" s="136">
        <f>VLOOKUP(A253,'Master Sheet '!$A$19:G714,5,0)</f>
        <v>324.5</v>
      </c>
      <c r="E254" s="147"/>
      <c r="F254" s="263" t="s">
        <v>597</v>
      </c>
      <c r="G254" s="138" t="s">
        <v>674</v>
      </c>
      <c r="H254" s="138" t="s">
        <v>67</v>
      </c>
      <c r="I254" s="138"/>
      <c r="J254" s="139">
        <f>_xlfn.XLOOKUP(B254,'Master Sheet '!B266:B715,'Master Sheet '!BE266:BE715)</f>
        <v>0</v>
      </c>
      <c r="K254" s="139">
        <f>_xlfn.XLOOKUP(B254,'Master Sheet '!B266:B715,'Master Sheet '!BG266:BG715)</f>
        <v>0</v>
      </c>
      <c r="L254" s="319" t="str">
        <f>IF(VLOOKUP(A254,'Master Sheet '!$A$19:J714,9,0)=0, "", VLOOKUP(A254,'Master Sheet '!$A$19:J714,9,0))</f>
        <v/>
      </c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>
        <v>1</v>
      </c>
      <c r="Y254" s="139"/>
      <c r="Z254" s="140"/>
      <c r="AA254" s="225" t="str">
        <f>VLOOKUP(A254,'Master Sheet '!A266:G715,7,0)</f>
        <v>SANDY FS  &amp; Boulder Soiling</v>
      </c>
    </row>
    <row r="255" spans="1:27" s="142" customFormat="1" ht="15" customHeight="1" x14ac:dyDescent="0.3">
      <c r="A255" s="135">
        <f t="shared" si="3"/>
        <v>248</v>
      </c>
      <c r="B255" s="233" t="str">
        <f>VLOOKUP(A255,'Master Sheet '!$A$19:G716,2,0)</f>
        <v>131/0</v>
      </c>
      <c r="C255" s="232" t="str">
        <f>INDEX('Master Sheet '!C267:C716,MATCH('Line Details'!B255, 'Master Sheet '!B267:B679,0))</f>
        <v>D(30-45)+06</v>
      </c>
      <c r="D255" s="136">
        <f>VLOOKUP(A254,'Master Sheet '!$A$19:G715,5,0)</f>
        <v>390.6</v>
      </c>
      <c r="E255" s="147"/>
      <c r="F255" s="219" t="s">
        <v>597</v>
      </c>
      <c r="G255" s="138" t="s">
        <v>674</v>
      </c>
      <c r="H255" s="138" t="s">
        <v>67</v>
      </c>
      <c r="I255" s="138"/>
      <c r="J255" s="139">
        <f>_xlfn.XLOOKUP(B255,'Master Sheet '!B267:B716,'Master Sheet '!BE267:BE716)</f>
        <v>0</v>
      </c>
      <c r="K255" s="139">
        <f>_xlfn.XLOOKUP(B255,'Master Sheet '!B267:B716,'Master Sheet '!BG267:BG716)</f>
        <v>0</v>
      </c>
      <c r="L255" s="319" t="str">
        <f>IF(VLOOKUP(A255,'Master Sheet '!$A$19:J715,9,0)=0, "", VLOOKUP(A255,'Master Sheet '!$A$19:J715,9,0))</f>
        <v/>
      </c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>
        <v>2</v>
      </c>
      <c r="Y255" s="139"/>
      <c r="Z255" s="140"/>
      <c r="AA255" s="225" t="str">
        <f>VLOOKUP(A255,'Master Sheet '!A267:G716,7,0)</f>
        <v>SANDY WET</v>
      </c>
    </row>
    <row r="256" spans="1:27" s="142" customFormat="1" ht="15" customHeight="1" x14ac:dyDescent="0.3">
      <c r="A256" s="135">
        <f t="shared" si="3"/>
        <v>249</v>
      </c>
      <c r="B256" s="233" t="str">
        <f>VLOOKUP(A256,'Master Sheet '!$A$19:G717,2,0)</f>
        <v>131/1</v>
      </c>
      <c r="C256" s="232" t="str">
        <f>INDEX('Master Sheet '!C268:C717,MATCH('Line Details'!B256, 'Master Sheet '!B268:B680,0))</f>
        <v>A(00-02)+03</v>
      </c>
      <c r="D256" s="136">
        <f>VLOOKUP(A255,'Master Sheet '!$A$19:G716,5,0)</f>
        <v>388</v>
      </c>
      <c r="E256" s="147"/>
      <c r="F256" s="263" t="s">
        <v>597</v>
      </c>
      <c r="G256" s="138" t="s">
        <v>674</v>
      </c>
      <c r="H256" s="138" t="s">
        <v>67</v>
      </c>
      <c r="I256" s="138"/>
      <c r="J256" s="139">
        <f>_xlfn.XLOOKUP(B256,'Master Sheet '!B268:B717,'Master Sheet '!BE268:BE717)</f>
        <v>0</v>
      </c>
      <c r="K256" s="139">
        <f>_xlfn.XLOOKUP(B256,'Master Sheet '!B268:B717,'Master Sheet '!BG268:BG717)</f>
        <v>0</v>
      </c>
      <c r="L256" s="319" t="str">
        <f>IF(VLOOKUP(A256,'Master Sheet '!$A$19:J716,9,0)=0, "", VLOOKUP(A256,'Master Sheet '!$A$19:J716,9,0))</f>
        <v/>
      </c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>
        <v>1</v>
      </c>
      <c r="Y256" s="139"/>
      <c r="Z256" s="140"/>
      <c r="AA256" s="225" t="str">
        <f>VLOOKUP(A256,'Master Sheet '!A268:G717,7,0)</f>
        <v>SANDY WET</v>
      </c>
    </row>
    <row r="257" spans="1:27" s="142" customFormat="1" ht="15" customHeight="1" x14ac:dyDescent="0.3">
      <c r="A257" s="135">
        <f t="shared" si="3"/>
        <v>250</v>
      </c>
      <c r="B257" s="233" t="str">
        <f>VLOOKUP(A257,'Master Sheet '!$A$19:G718,2,0)</f>
        <v>131/2</v>
      </c>
      <c r="C257" s="232" t="str">
        <f>INDEX('Master Sheet '!C269:C718,MATCH('Line Details'!B257, 'Master Sheet '!B269:B681,0))</f>
        <v>A(00-02)+06</v>
      </c>
      <c r="D257" s="136">
        <f>VLOOKUP(A256,'Master Sheet '!$A$19:G717,5,0)</f>
        <v>426</v>
      </c>
      <c r="E257" s="147"/>
      <c r="F257" s="263" t="s">
        <v>597</v>
      </c>
      <c r="G257" s="138" t="s">
        <v>674</v>
      </c>
      <c r="H257" s="138" t="s">
        <v>675</v>
      </c>
      <c r="I257" s="138"/>
      <c r="J257" s="139">
        <f>_xlfn.XLOOKUP(B257,'Master Sheet '!B269:B718,'Master Sheet '!BE269:BE718)</f>
        <v>0</v>
      </c>
      <c r="K257" s="139">
        <f>_xlfn.XLOOKUP(B257,'Master Sheet '!B269:B718,'Master Sheet '!BG269:BG718)</f>
        <v>0</v>
      </c>
      <c r="L257" s="319" t="str">
        <f>IF(VLOOKUP(A257,'Master Sheet '!$A$19:J717,9,0)=0, "", VLOOKUP(A257,'Master Sheet '!$A$19:J717,9,0))</f>
        <v/>
      </c>
      <c r="M257" s="139"/>
      <c r="N257" s="139"/>
      <c r="O257" s="139"/>
      <c r="P257" s="139">
        <v>1</v>
      </c>
      <c r="Q257" s="139"/>
      <c r="R257" s="139"/>
      <c r="S257" s="139"/>
      <c r="T257" s="139"/>
      <c r="U257" s="139"/>
      <c r="V257" s="139"/>
      <c r="W257" s="139"/>
      <c r="X257" s="139"/>
      <c r="Y257" s="139"/>
      <c r="Z257" s="140"/>
      <c r="AA257" s="225" t="str">
        <f>VLOOKUP(A257,'Master Sheet '!A269:G718,7,0)</f>
        <v>SANDY PS</v>
      </c>
    </row>
    <row r="258" spans="1:27" s="142" customFormat="1" ht="15" customHeight="1" x14ac:dyDescent="0.3">
      <c r="A258" s="135">
        <f t="shared" si="3"/>
        <v>251</v>
      </c>
      <c r="B258" s="233" t="str">
        <f>VLOOKUP(A258,'Master Sheet '!$A$19:G719,2,0)</f>
        <v>131/3</v>
      </c>
      <c r="C258" s="232" t="str">
        <f>INDEX('Master Sheet '!C270:C719,MATCH('Line Details'!B258, 'Master Sheet '!B270:B682,0))</f>
        <v>A(00-02)+00</v>
      </c>
      <c r="D258" s="136">
        <f>VLOOKUP(A257,'Master Sheet '!$A$19:G718,5,0)</f>
        <v>390.6</v>
      </c>
      <c r="E258" s="147"/>
      <c r="F258" s="263" t="s">
        <v>597</v>
      </c>
      <c r="G258" s="138" t="s">
        <v>674</v>
      </c>
      <c r="H258" s="138" t="s">
        <v>749</v>
      </c>
      <c r="I258" s="138"/>
      <c r="J258" s="139">
        <f>_xlfn.XLOOKUP(B258,'Master Sheet '!B270:B719,'Master Sheet '!BE270:BE719)</f>
        <v>0</v>
      </c>
      <c r="K258" s="139">
        <f>_xlfn.XLOOKUP(B258,'Master Sheet '!B270:B719,'Master Sheet '!BG270:BG719)</f>
        <v>0</v>
      </c>
      <c r="L258" s="319" t="str">
        <f>IF(VLOOKUP(A258,'Master Sheet '!$A$19:J718,9,0)=0, "", VLOOKUP(A258,'Master Sheet '!$A$19:J718,9,0))</f>
        <v/>
      </c>
      <c r="M258" s="139"/>
      <c r="N258" s="139"/>
      <c r="O258" s="139"/>
      <c r="P258" s="139">
        <v>1</v>
      </c>
      <c r="Q258" s="139"/>
      <c r="R258" s="139"/>
      <c r="S258" s="139"/>
      <c r="T258" s="139"/>
      <c r="U258" s="139"/>
      <c r="V258" s="139"/>
      <c r="W258" s="139"/>
      <c r="X258" s="139"/>
      <c r="Y258" s="139"/>
      <c r="Z258" s="140"/>
      <c r="AA258" s="225" t="str">
        <f>VLOOKUP(A258,'Master Sheet '!A270:G719,7,0)</f>
        <v>SANDY WET &amp; Boulder Soiling</v>
      </c>
    </row>
    <row r="259" spans="1:27" s="142" customFormat="1" ht="15" customHeight="1" x14ac:dyDescent="0.3">
      <c r="A259" s="135">
        <f t="shared" si="3"/>
        <v>252</v>
      </c>
      <c r="B259" s="233" t="str">
        <f>VLOOKUP(A259,'Master Sheet '!$A$19:G720,2,0)</f>
        <v>132/0</v>
      </c>
      <c r="C259" s="232" t="str">
        <f>INDEX('Master Sheet '!C271:C720,MATCH('Line Details'!B259, 'Master Sheet '!B271:B683,0))</f>
        <v>D(45-60)+03</v>
      </c>
      <c r="D259" s="136">
        <f>VLOOKUP(A258,'Master Sheet '!$A$19:G719,5,0)</f>
        <v>348</v>
      </c>
      <c r="E259" s="147"/>
      <c r="F259" s="263" t="s">
        <v>597</v>
      </c>
      <c r="G259" s="138" t="s">
        <v>674</v>
      </c>
      <c r="H259" s="138" t="s">
        <v>67</v>
      </c>
      <c r="I259" s="138"/>
      <c r="J259" s="139">
        <f>_xlfn.XLOOKUP(B259,'Master Sheet '!B271:B720,'Master Sheet '!BE271:BE720)</f>
        <v>0</v>
      </c>
      <c r="K259" s="139">
        <f>_xlfn.XLOOKUP(B259,'Master Sheet '!B271:B720,'Master Sheet '!BG271:BG720)</f>
        <v>0</v>
      </c>
      <c r="L259" s="319" t="str">
        <f>IF(VLOOKUP(A259,'Master Sheet '!$A$19:J719,9,0)=0, "", VLOOKUP(A259,'Master Sheet '!$A$19:J719,9,0))</f>
        <v/>
      </c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40"/>
      <c r="AA259" s="225" t="str">
        <f>VLOOKUP(A259,'Master Sheet '!A271:G720,7,0)</f>
        <v>SANDY WET</v>
      </c>
    </row>
    <row r="260" spans="1:27" s="142" customFormat="1" ht="15" customHeight="1" x14ac:dyDescent="0.3">
      <c r="A260" s="135">
        <f t="shared" si="3"/>
        <v>253</v>
      </c>
      <c r="B260" s="233" t="str">
        <f>VLOOKUP(A260,'Master Sheet '!$A$19:G721,2,0)</f>
        <v>132/1</v>
      </c>
      <c r="C260" s="232" t="str">
        <f>INDEX('Master Sheet '!C272:C721,MATCH('Line Details'!B260, 'Master Sheet '!B272:B684,0))</f>
        <v>A(00-02)+06</v>
      </c>
      <c r="D260" s="136">
        <f>VLOOKUP(A259,'Master Sheet '!$A$19:G720,5,0)</f>
        <v>411.6</v>
      </c>
      <c r="E260" s="147"/>
      <c r="F260" s="263" t="s">
        <v>597</v>
      </c>
      <c r="G260" s="138" t="s">
        <v>674</v>
      </c>
      <c r="H260" s="138" t="s">
        <v>67</v>
      </c>
      <c r="I260" s="138"/>
      <c r="J260" s="139">
        <f>_xlfn.XLOOKUP(B260,'Master Sheet '!B272:B721,'Master Sheet '!BE272:BE721)</f>
        <v>0</v>
      </c>
      <c r="K260" s="139">
        <f>_xlfn.XLOOKUP(B260,'Master Sheet '!B272:B721,'Master Sheet '!BG272:BG721)</f>
        <v>0</v>
      </c>
      <c r="L260" s="319" t="str">
        <f>IF(VLOOKUP(A260,'Master Sheet '!$A$19:J720,9,0)=0, "", VLOOKUP(A260,'Master Sheet '!$A$19:J720,9,0))</f>
        <v/>
      </c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40"/>
      <c r="AA260" s="225" t="str">
        <f>VLOOKUP(A260,'Master Sheet '!A272:G721,7,0)</f>
        <v>WET &amp; Boulder Soiling</v>
      </c>
    </row>
    <row r="261" spans="1:27" s="142" customFormat="1" ht="15" customHeight="1" x14ac:dyDescent="0.3">
      <c r="A261" s="135">
        <f t="shared" si="3"/>
        <v>254</v>
      </c>
      <c r="B261" s="233" t="str">
        <f>VLOOKUP(A261,'Master Sheet '!$A$19:G722,2,0)</f>
        <v>132/2</v>
      </c>
      <c r="C261" s="232" t="str">
        <f>INDEX('Master Sheet '!C273:C722,MATCH('Line Details'!B261, 'Master Sheet '!B273:B685,0))</f>
        <v>A(00-02)+03</v>
      </c>
      <c r="D261" s="136">
        <f>VLOOKUP(A260,'Master Sheet '!$A$19:G721,5,0)</f>
        <v>410</v>
      </c>
      <c r="E261" s="147"/>
      <c r="F261" s="263" t="s">
        <v>597</v>
      </c>
      <c r="G261" s="138" t="s">
        <v>674</v>
      </c>
      <c r="H261" s="138" t="s">
        <v>67</v>
      </c>
      <c r="I261" s="138"/>
      <c r="J261" s="139">
        <f>_xlfn.XLOOKUP(B261,'Master Sheet '!B273:B722,'Master Sheet '!BE273:BE722)</f>
        <v>0</v>
      </c>
      <c r="K261" s="139">
        <f>_xlfn.XLOOKUP(B261,'Master Sheet '!B273:B722,'Master Sheet '!BG273:BG722)</f>
        <v>0</v>
      </c>
      <c r="L261" s="319" t="str">
        <f>IF(VLOOKUP(A261,'Master Sheet '!$A$19:J721,9,0)=0, "", VLOOKUP(A261,'Master Sheet '!$A$19:J721,9,0))</f>
        <v/>
      </c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40"/>
      <c r="AA261" s="225" t="str">
        <f>VLOOKUP(A261,'Master Sheet '!A273:G722,7,0)</f>
        <v>SANDY WET</v>
      </c>
    </row>
    <row r="262" spans="1:27" s="142" customFormat="1" ht="15" customHeight="1" x14ac:dyDescent="0.3">
      <c r="A262" s="135">
        <f t="shared" si="3"/>
        <v>255</v>
      </c>
      <c r="B262" s="233" t="str">
        <f>VLOOKUP(A262,'Master Sheet '!$A$19:G723,2,0)</f>
        <v>132/3</v>
      </c>
      <c r="C262" s="232" t="str">
        <f>INDEX('Master Sheet '!C274:C723,MATCH('Line Details'!B262, 'Master Sheet '!B274:B686,0))</f>
        <v>A(00-02)+03</v>
      </c>
      <c r="D262" s="136">
        <f>VLOOKUP(A261,'Master Sheet '!$A$19:G722,5,0)</f>
        <v>410</v>
      </c>
      <c r="E262" s="147"/>
      <c r="F262" s="263" t="s">
        <v>597</v>
      </c>
      <c r="G262" s="138" t="s">
        <v>674</v>
      </c>
      <c r="H262" s="138" t="s">
        <v>67</v>
      </c>
      <c r="I262" s="138"/>
      <c r="J262" s="139">
        <f>_xlfn.XLOOKUP(B262,'Master Sheet '!B274:B723,'Master Sheet '!BE274:BE723)</f>
        <v>0</v>
      </c>
      <c r="K262" s="139">
        <f>_xlfn.XLOOKUP(B262,'Master Sheet '!B274:B723,'Master Sheet '!BG274:BG723)</f>
        <v>0</v>
      </c>
      <c r="L262" s="319" t="str">
        <f>IF(VLOOKUP(A262,'Master Sheet '!$A$19:J722,9,0)=0, "", VLOOKUP(A262,'Master Sheet '!$A$19:J722,9,0))</f>
        <v/>
      </c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40"/>
      <c r="AA262" s="225" t="str">
        <f>VLOOKUP(A262,'Master Sheet '!A274:G723,7,0)</f>
        <v>SANDY PS</v>
      </c>
    </row>
    <row r="263" spans="1:27" s="142" customFormat="1" ht="15" customHeight="1" x14ac:dyDescent="0.3">
      <c r="A263" s="135">
        <f t="shared" si="3"/>
        <v>256</v>
      </c>
      <c r="B263" s="233" t="str">
        <f>VLOOKUP(A263,'Master Sheet '!$A$19:G724,2,0)</f>
        <v>132/4</v>
      </c>
      <c r="C263" s="232" t="str">
        <f>INDEX('Master Sheet '!C275:C724,MATCH('Line Details'!B263, 'Master Sheet '!B275:B687,0))</f>
        <v>A(00-02)+03</v>
      </c>
      <c r="D263" s="136">
        <f>VLOOKUP(A262,'Master Sheet '!$A$19:G723,5,0)</f>
        <v>395</v>
      </c>
      <c r="E263" s="147"/>
      <c r="F263" s="263" t="s">
        <v>67</v>
      </c>
      <c r="G263" s="138" t="s">
        <v>67</v>
      </c>
      <c r="H263" s="138" t="s">
        <v>67</v>
      </c>
      <c r="I263" s="138"/>
      <c r="J263" s="139">
        <f>_xlfn.XLOOKUP(B263,'Master Sheet '!B275:B724,'Master Sheet '!BE275:BE724)</f>
        <v>0</v>
      </c>
      <c r="K263" s="139">
        <f>_xlfn.XLOOKUP(B263,'Master Sheet '!B275:B724,'Master Sheet '!BG275:BG724)</f>
        <v>0</v>
      </c>
      <c r="L263" s="319" t="str">
        <f>IF(VLOOKUP(A263,'Master Sheet '!$A$19:J723,9,0)=0, "", VLOOKUP(A263,'Master Sheet '!$A$19:J723,9,0))</f>
        <v/>
      </c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40"/>
      <c r="AA263" s="225" t="str">
        <f>VLOOKUP(A263,'Master Sheet '!A275:G724,7,0)</f>
        <v>SANDY WET</v>
      </c>
    </row>
    <row r="264" spans="1:27" s="142" customFormat="1" ht="15" customHeight="1" x14ac:dyDescent="0.3">
      <c r="A264" s="135">
        <f t="shared" si="3"/>
        <v>257</v>
      </c>
      <c r="B264" s="233" t="str">
        <f>VLOOKUP(A264,'Master Sheet '!$A$19:G725,2,0)</f>
        <v>133/0</v>
      </c>
      <c r="C264" s="232" t="str">
        <f>INDEX('Master Sheet '!C276:C725,MATCH('Line Details'!B264, 'Master Sheet '!B276:B688,0))</f>
        <v>D(30-45)+03</v>
      </c>
      <c r="D264" s="136">
        <f>VLOOKUP(A263,'Master Sheet '!$A$19:G724,5,0)</f>
        <v>400</v>
      </c>
      <c r="E264" s="147"/>
      <c r="F264" s="263" t="s">
        <v>67</v>
      </c>
      <c r="G264" s="138" t="s">
        <v>67</v>
      </c>
      <c r="H264" s="138" t="s">
        <v>67</v>
      </c>
      <c r="I264" s="138"/>
      <c r="J264" s="139">
        <f>_xlfn.XLOOKUP(B264,'Master Sheet '!B276:B725,'Master Sheet '!BE276:BE725)</f>
        <v>0</v>
      </c>
      <c r="K264" s="139">
        <f>_xlfn.XLOOKUP(B264,'Master Sheet '!B276:B725,'Master Sheet '!BG276:BG725)</f>
        <v>0</v>
      </c>
      <c r="L264" s="319" t="str">
        <f>IF(VLOOKUP(A264,'Master Sheet '!$A$19:J724,9,0)=0, "", VLOOKUP(A264,'Master Sheet '!$A$19:J724,9,0))</f>
        <v/>
      </c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40"/>
      <c r="AA264" s="225" t="str">
        <f>VLOOKUP(A264,'Master Sheet '!A276:G725,7,0)</f>
        <v/>
      </c>
    </row>
    <row r="265" spans="1:27" s="142" customFormat="1" ht="15" customHeight="1" x14ac:dyDescent="0.3">
      <c r="A265" s="135">
        <f t="shared" ref="A265:A275" si="4">A264+1</f>
        <v>258</v>
      </c>
      <c r="B265" s="233" t="str">
        <f>VLOOKUP(A265,'Master Sheet '!$A$19:G726,2,0)</f>
        <v>133/1</v>
      </c>
      <c r="C265" s="232" t="str">
        <f>INDEX('Master Sheet '!C277:C726,MATCH('Line Details'!B265, 'Master Sheet '!B277:B689,0))</f>
        <v>A(00-02)+09</v>
      </c>
      <c r="D265" s="136">
        <f>VLOOKUP(A264,'Master Sheet '!$A$19:G725,5,0)</f>
        <v>400</v>
      </c>
      <c r="E265" s="147"/>
      <c r="F265" s="263" t="s">
        <v>67</v>
      </c>
      <c r="G265" s="138" t="s">
        <v>67</v>
      </c>
      <c r="H265" s="138" t="s">
        <v>67</v>
      </c>
      <c r="I265" s="138"/>
      <c r="J265" s="139">
        <f>_xlfn.XLOOKUP(B265,'Master Sheet '!B277:B726,'Master Sheet '!BE277:BE726)</f>
        <v>0</v>
      </c>
      <c r="K265" s="139">
        <f>_xlfn.XLOOKUP(B265,'Master Sheet '!B277:B726,'Master Sheet '!BG277:BG726)</f>
        <v>0</v>
      </c>
      <c r="L265" s="319" t="str">
        <f>IF(VLOOKUP(A265,'Master Sheet '!$A$19:J725,9,0)=0, "", VLOOKUP(A265,'Master Sheet '!$A$19:J725,9,0))</f>
        <v/>
      </c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40"/>
      <c r="AA265" s="225" t="str">
        <f>VLOOKUP(A265,'Master Sheet '!A277:G726,7,0)</f>
        <v/>
      </c>
    </row>
    <row r="266" spans="1:27" s="142" customFormat="1" ht="15" customHeight="1" x14ac:dyDescent="0.3">
      <c r="A266" s="135">
        <f t="shared" si="4"/>
        <v>259</v>
      </c>
      <c r="B266" s="233" t="str">
        <f>VLOOKUP(A266,'Master Sheet '!$A$19:G727,2,0)</f>
        <v>133/2</v>
      </c>
      <c r="C266" s="232" t="str">
        <f>INDEX('Master Sheet '!C278:C727,MATCH('Line Details'!B266, 'Master Sheet '!B278:B690,0))</f>
        <v>A(00-02)+03</v>
      </c>
      <c r="D266" s="136">
        <f>VLOOKUP(A265,'Master Sheet '!$A$19:G726,5,0)</f>
        <v>417.4</v>
      </c>
      <c r="E266" s="149"/>
      <c r="F266" s="263" t="s">
        <v>67</v>
      </c>
      <c r="G266" s="138" t="s">
        <v>67</v>
      </c>
      <c r="H266" s="138" t="s">
        <v>67</v>
      </c>
      <c r="I266" s="138"/>
      <c r="J266" s="139">
        <f>_xlfn.XLOOKUP(B266,'Master Sheet '!B278:B727,'Master Sheet '!BE278:BE727)</f>
        <v>0</v>
      </c>
      <c r="K266" s="139">
        <f>_xlfn.XLOOKUP(B266,'Master Sheet '!B278:B727,'Master Sheet '!BG278:BG727)</f>
        <v>0</v>
      </c>
      <c r="L266" s="319" t="str">
        <f>IF(VLOOKUP(A266,'Master Sheet '!$A$19:J726,9,0)=0, "", VLOOKUP(A266,'Master Sheet '!$A$19:J726,9,0))</f>
        <v/>
      </c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40"/>
      <c r="AA266" s="225" t="str">
        <f>VLOOKUP(A266,'Master Sheet '!A278:G727,7,0)</f>
        <v/>
      </c>
    </row>
    <row r="267" spans="1:27" s="142" customFormat="1" ht="15" customHeight="1" x14ac:dyDescent="0.3">
      <c r="A267" s="135">
        <f t="shared" si="4"/>
        <v>260</v>
      </c>
      <c r="B267" s="233" t="str">
        <f>VLOOKUP(A267,'Master Sheet '!$A$19:G728,2,0)</f>
        <v>133/3</v>
      </c>
      <c r="C267" s="232" t="str">
        <f>INDEX('Master Sheet '!C279:C728,MATCH('Line Details'!B267, 'Master Sheet '!B279:B691,0))</f>
        <v>A(00-02)+03</v>
      </c>
      <c r="D267" s="136">
        <f>VLOOKUP(A266,'Master Sheet '!$A$19:G727,5,0)</f>
        <v>411</v>
      </c>
      <c r="E267" s="147"/>
      <c r="F267" s="263" t="s">
        <v>67</v>
      </c>
      <c r="G267" s="138" t="s">
        <v>67</v>
      </c>
      <c r="H267" s="138" t="s">
        <v>67</v>
      </c>
      <c r="I267" s="138"/>
      <c r="J267" s="139">
        <f>_xlfn.XLOOKUP(B267,'Master Sheet '!B279:B728,'Master Sheet '!BE279:BE728)</f>
        <v>0</v>
      </c>
      <c r="K267" s="139">
        <f>_xlfn.XLOOKUP(B267,'Master Sheet '!B279:B728,'Master Sheet '!BG279:BG728)</f>
        <v>0</v>
      </c>
      <c r="L267" s="319" t="str">
        <f>IF(VLOOKUP(A267,'Master Sheet '!$A$19:J727,9,0)=0, "", VLOOKUP(A267,'Master Sheet '!$A$19:J727,9,0))</f>
        <v/>
      </c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40"/>
      <c r="AA267" s="225" t="str">
        <f>VLOOKUP(A267,'Master Sheet '!A279:G728,7,0)</f>
        <v/>
      </c>
    </row>
    <row r="268" spans="1:27" s="142" customFormat="1" ht="15" customHeight="1" x14ac:dyDescent="0.3">
      <c r="A268" s="135">
        <f t="shared" si="4"/>
        <v>261</v>
      </c>
      <c r="B268" s="233" t="str">
        <f>VLOOKUP(A268,'Master Sheet '!$A$19:G729,2,0)</f>
        <v>133/4</v>
      </c>
      <c r="C268" s="232" t="str">
        <f>INDEX('Master Sheet '!C280:C729,MATCH('Line Details'!B268, 'Master Sheet '!B280:B692,0))</f>
        <v>A(00-02)+06</v>
      </c>
      <c r="D268" s="136">
        <f>VLOOKUP(A267,'Master Sheet '!$A$19:G728,5,0)</f>
        <v>376.1</v>
      </c>
      <c r="E268" s="147"/>
      <c r="F268" s="263" t="s">
        <v>67</v>
      </c>
      <c r="G268" s="138" t="s">
        <v>67</v>
      </c>
      <c r="H268" s="138" t="s">
        <v>67</v>
      </c>
      <c r="I268" s="138"/>
      <c r="J268" s="139">
        <f>_xlfn.XLOOKUP(B268,'Master Sheet '!B280:B729,'Master Sheet '!BE280:BE729)</f>
        <v>0</v>
      </c>
      <c r="K268" s="139">
        <f>_xlfn.XLOOKUP(B268,'Master Sheet '!B280:B729,'Master Sheet '!BG280:BG729)</f>
        <v>0</v>
      </c>
      <c r="L268" s="319" t="str">
        <f>IF(VLOOKUP(A268,'Master Sheet '!$A$19:J728,9,0)=0, "", VLOOKUP(A268,'Master Sheet '!$A$19:J728,9,0))</f>
        <v/>
      </c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40"/>
      <c r="AA268" s="225" t="str">
        <f>VLOOKUP(A268,'Master Sheet '!A280:G729,7,0)</f>
        <v/>
      </c>
    </row>
    <row r="269" spans="1:27" s="142" customFormat="1" ht="15" customHeight="1" x14ac:dyDescent="0.3">
      <c r="A269" s="135">
        <f t="shared" si="4"/>
        <v>262</v>
      </c>
      <c r="B269" s="233" t="str">
        <f>VLOOKUP(A269,'Master Sheet '!$A$19:G730,2,0)</f>
        <v>133/5</v>
      </c>
      <c r="C269" s="232" t="str">
        <f>INDEX('Master Sheet '!C281:C730,MATCH('Line Details'!B269, 'Master Sheet '!B281:B693,0))</f>
        <v>A(00-02)+09</v>
      </c>
      <c r="D269" s="136">
        <f>VLOOKUP(A268,'Master Sheet '!$A$19:G729,5,0)</f>
        <v>454.4</v>
      </c>
      <c r="E269" s="147"/>
      <c r="F269" s="263" t="s">
        <v>67</v>
      </c>
      <c r="G269" s="138" t="s">
        <v>67</v>
      </c>
      <c r="H269" s="138" t="s">
        <v>67</v>
      </c>
      <c r="I269" s="138"/>
      <c r="J269" s="139">
        <f>_xlfn.XLOOKUP(B269,'Master Sheet '!B281:B730,'Master Sheet '!BE281:BE730)</f>
        <v>0</v>
      </c>
      <c r="K269" s="139">
        <f>_xlfn.XLOOKUP(B269,'Master Sheet '!B281:B730,'Master Sheet '!BG281:BG730)</f>
        <v>0</v>
      </c>
      <c r="L269" s="319" t="str">
        <f>IF(VLOOKUP(A269,'Master Sheet '!$A$19:J729,9,0)=0, "", VLOOKUP(A269,'Master Sheet '!$A$19:J729,9,0))</f>
        <v/>
      </c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40"/>
      <c r="AA269" s="225" t="str">
        <f>VLOOKUP(A269,'Master Sheet '!A281:G730,7,0)</f>
        <v/>
      </c>
    </row>
    <row r="270" spans="1:27" s="142" customFormat="1" ht="15" customHeight="1" x14ac:dyDescent="0.3">
      <c r="A270" s="135">
        <f t="shared" si="4"/>
        <v>263</v>
      </c>
      <c r="B270" s="233" t="str">
        <f>VLOOKUP(A270,'Master Sheet '!$A$19:G731,2,0)</f>
        <v>134/0</v>
      </c>
      <c r="C270" s="232" t="str">
        <f>INDEX('Master Sheet '!C282:C731,MATCH('Line Details'!B270, 'Master Sheet '!B282:B694,0))</f>
        <v>D(45-60)+00</v>
      </c>
      <c r="D270" s="136">
        <f>VLOOKUP(A269,'Master Sheet '!$A$19:G730,5,0)</f>
        <v>311.7</v>
      </c>
      <c r="E270" s="147"/>
      <c r="F270" s="263" t="s">
        <v>67</v>
      </c>
      <c r="G270" s="138" t="s">
        <v>67</v>
      </c>
      <c r="H270" s="138" t="s">
        <v>67</v>
      </c>
      <c r="I270" s="138"/>
      <c r="J270" s="139">
        <f>_xlfn.XLOOKUP(B270,'Master Sheet '!B282:B731,'Master Sheet '!BE282:BE731)</f>
        <v>0</v>
      </c>
      <c r="K270" s="139">
        <f>_xlfn.XLOOKUP(B270,'Master Sheet '!B282:B731,'Master Sheet '!BG282:BG731)</f>
        <v>0</v>
      </c>
      <c r="L270" s="319" t="str">
        <f>IF(VLOOKUP(A270,'Master Sheet '!$A$19:J730,9,0)=0, "", VLOOKUP(A270,'Master Sheet '!$A$19:J730,9,0))</f>
        <v/>
      </c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40"/>
      <c r="AA270" s="225" t="str">
        <f>VLOOKUP(A270,'Master Sheet '!A282:G731,7,0)</f>
        <v/>
      </c>
    </row>
    <row r="271" spans="1:27" s="142" customFormat="1" ht="15" customHeight="1" x14ac:dyDescent="0.3">
      <c r="A271" s="135">
        <f t="shared" si="4"/>
        <v>264</v>
      </c>
      <c r="B271" s="233" t="str">
        <f>VLOOKUP(A271,'Master Sheet '!$A$19:G732,2,0)</f>
        <v>134/1</v>
      </c>
      <c r="C271" s="232" t="str">
        <f>INDEX('Master Sheet '!C283:C732,MATCH('Line Details'!B271, 'Master Sheet '!B283:B695,0))</f>
        <v>A(00-02)+03</v>
      </c>
      <c r="D271" s="136">
        <f>VLOOKUP(A270,'Master Sheet '!$A$19:G731,5,0)</f>
        <v>185.8</v>
      </c>
      <c r="E271" s="147"/>
      <c r="F271" s="263" t="s">
        <v>67</v>
      </c>
      <c r="G271" s="138" t="s">
        <v>67</v>
      </c>
      <c r="H271" s="138" t="s">
        <v>67</v>
      </c>
      <c r="I271" s="138"/>
      <c r="J271" s="139">
        <f>_xlfn.XLOOKUP(B271,'Master Sheet '!B283:B732,'Master Sheet '!BE283:BE732)</f>
        <v>0</v>
      </c>
      <c r="K271" s="139">
        <f>_xlfn.XLOOKUP(B271,'Master Sheet '!B283:B732,'Master Sheet '!BG283:BG732)</f>
        <v>0</v>
      </c>
      <c r="L271" s="319" t="str">
        <f>IF(VLOOKUP(A271,'Master Sheet '!$A$19:J731,9,0)=0, "", VLOOKUP(A271,'Master Sheet '!$A$19:J731,9,0))</f>
        <v/>
      </c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50"/>
      <c r="AA271" s="225" t="str">
        <f>VLOOKUP(A271,'Master Sheet '!A283:G732,7,0)</f>
        <v/>
      </c>
    </row>
    <row r="272" spans="1:27" s="142" customFormat="1" ht="15" customHeight="1" x14ac:dyDescent="0.3">
      <c r="A272" s="135">
        <f t="shared" si="4"/>
        <v>265</v>
      </c>
      <c r="B272" s="233" t="str">
        <f>VLOOKUP(A272,'Master Sheet '!$A$19:G733,2,0)</f>
        <v>134/2</v>
      </c>
      <c r="C272" s="232" t="str">
        <f>INDEX('Master Sheet '!C284:C733,MATCH('Line Details'!B272, 'Master Sheet '!B284:B696,0))</f>
        <v>A(00-02)+00</v>
      </c>
      <c r="D272" s="136">
        <f>VLOOKUP(A271,'Master Sheet '!$A$19:G732,5,0)</f>
        <v>333.8</v>
      </c>
      <c r="E272" s="147"/>
      <c r="F272" s="263" t="s">
        <v>67</v>
      </c>
      <c r="G272" s="138" t="s">
        <v>67</v>
      </c>
      <c r="H272" s="138" t="s">
        <v>67</v>
      </c>
      <c r="I272" s="138"/>
      <c r="J272" s="139">
        <f>_xlfn.XLOOKUP(B272,'Master Sheet '!B284:B733,'Master Sheet '!BE284:BE733)</f>
        <v>0</v>
      </c>
      <c r="K272" s="139">
        <f>_xlfn.XLOOKUP(B272,'Master Sheet '!B284:B733,'Master Sheet '!BG284:BG733)</f>
        <v>0</v>
      </c>
      <c r="L272" s="319" t="str">
        <f>IF(VLOOKUP(A272,'Master Sheet '!$A$19:J732,9,0)=0, "", VLOOKUP(A272,'Master Sheet '!$A$19:J732,9,0))</f>
        <v/>
      </c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50"/>
      <c r="AA272" s="225" t="str">
        <f>VLOOKUP(A272,'Master Sheet '!A284:G733,7,0)</f>
        <v/>
      </c>
    </row>
    <row r="273" spans="1:27" s="142" customFormat="1" ht="15" customHeight="1" x14ac:dyDescent="0.3">
      <c r="A273" s="135">
        <f t="shared" si="4"/>
        <v>266</v>
      </c>
      <c r="B273" s="233" t="str">
        <f>VLOOKUP(A273,'Master Sheet '!$A$19:G734,2,0)</f>
        <v>134/3</v>
      </c>
      <c r="C273" s="232" t="str">
        <f>INDEX('Master Sheet '!C285:C734,MATCH('Line Details'!B273, 'Master Sheet '!B285:B697,0))</f>
        <v>A(00-02)+00</v>
      </c>
      <c r="D273" s="136">
        <f>VLOOKUP(A272,'Master Sheet '!$A$19:G733,5,0)</f>
        <v>319.8</v>
      </c>
      <c r="E273" s="147"/>
      <c r="F273" s="263" t="s">
        <v>67</v>
      </c>
      <c r="G273" s="138" t="s">
        <v>67</v>
      </c>
      <c r="H273" s="138" t="s">
        <v>67</v>
      </c>
      <c r="I273" s="138"/>
      <c r="J273" s="139">
        <f>_xlfn.XLOOKUP(B273,'Master Sheet '!B285:B734,'Master Sheet '!BE285:BE734)</f>
        <v>0</v>
      </c>
      <c r="K273" s="139">
        <f>_xlfn.XLOOKUP(B273,'Master Sheet '!B285:B734,'Master Sheet '!BG285:BG734)</f>
        <v>0</v>
      </c>
      <c r="L273" s="319" t="str">
        <f>IF(VLOOKUP(A273,'Master Sheet '!$A$19:J733,9,0)=0, "", VLOOKUP(A273,'Master Sheet '!$A$19:J733,9,0))</f>
        <v/>
      </c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50"/>
      <c r="AA273" s="225" t="str">
        <f>VLOOKUP(A273,'Master Sheet '!A285:G734,7,0)</f>
        <v/>
      </c>
    </row>
    <row r="274" spans="1:27" s="142" customFormat="1" ht="15" customHeight="1" x14ac:dyDescent="0.3">
      <c r="A274" s="135">
        <f t="shared" si="4"/>
        <v>267</v>
      </c>
      <c r="B274" s="233" t="str">
        <f>VLOOKUP(A274,'Master Sheet '!$A$19:G735,2,0)</f>
        <v>135/0</v>
      </c>
      <c r="C274" s="232" t="str">
        <f>INDEX('Master Sheet '!C286:C735,MATCH('Line Details'!B274, 'Master Sheet '!B286:B698,0))</f>
        <v>C(15-30)+00</v>
      </c>
      <c r="D274" s="136">
        <f>VLOOKUP(A273,'Master Sheet '!$A$19:G734,5,0)</f>
        <v>304.7</v>
      </c>
      <c r="E274" s="147"/>
      <c r="F274" s="263" t="s">
        <v>67</v>
      </c>
      <c r="G274" s="138" t="s">
        <v>67</v>
      </c>
      <c r="H274" s="138" t="s">
        <v>67</v>
      </c>
      <c r="I274" s="138"/>
      <c r="J274" s="139">
        <f>_xlfn.XLOOKUP(B274,'Master Sheet '!B286:B735,'Master Sheet '!BE286:BE735)</f>
        <v>0</v>
      </c>
      <c r="K274" s="139">
        <f>_xlfn.XLOOKUP(B274,'Master Sheet '!B286:B735,'Master Sheet '!BG286:BG735)</f>
        <v>0</v>
      </c>
      <c r="L274" s="319" t="str">
        <f>IF(VLOOKUP(A274,'Master Sheet '!$A$19:J734,9,0)=0, "", VLOOKUP(A274,'Master Sheet '!$A$19:J734,9,0))</f>
        <v>132kV</v>
      </c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50"/>
      <c r="AA274" s="225" t="str">
        <f>VLOOKUP(A274,'Master Sheet '!A286:G735,7,0)</f>
        <v/>
      </c>
    </row>
    <row r="275" spans="1:27" s="142" customFormat="1" ht="15" customHeight="1" x14ac:dyDescent="0.3">
      <c r="A275" s="135">
        <f t="shared" si="4"/>
        <v>268</v>
      </c>
      <c r="B275" s="233" t="str">
        <f>VLOOKUP(A275,'Master Sheet '!$A$19:G736,2,0)</f>
        <v>136/0</v>
      </c>
      <c r="C275" s="232" t="str">
        <f>INDEX('Master Sheet '!C287:C736,MATCH('Line Details'!B275, 'Master Sheet '!B287:B699,0))</f>
        <v>D(45-60)+00</v>
      </c>
      <c r="D275" s="136">
        <f>VLOOKUP(A274,'Master Sheet '!$A$19:G735,5,0)</f>
        <v>65.099999999999994</v>
      </c>
      <c r="E275" s="147"/>
      <c r="F275" s="263" t="s">
        <v>67</v>
      </c>
      <c r="G275" s="138" t="s">
        <v>67</v>
      </c>
      <c r="H275" s="138" t="s">
        <v>67</v>
      </c>
      <c r="I275" s="138"/>
      <c r="J275" s="139">
        <f>_xlfn.XLOOKUP(B275,'Master Sheet '!B287:B736,'Master Sheet '!BE287:BE736)</f>
        <v>0</v>
      </c>
      <c r="K275" s="139">
        <f>_xlfn.XLOOKUP(B275,'Master Sheet '!B287:B736,'Master Sheet '!BG287:BG736)</f>
        <v>0</v>
      </c>
      <c r="L275" s="319" t="str">
        <f>IF(VLOOKUP(A275,'Master Sheet '!$A$19:J735,9,0)=0, "", VLOOKUP(A275,'Master Sheet '!$A$19:J735,9,0))</f>
        <v/>
      </c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50"/>
      <c r="AA275" s="225" t="str">
        <f>VLOOKUP(A275,'Master Sheet '!A287:G736,7,0)</f>
        <v/>
      </c>
    </row>
    <row r="276" spans="1:27" s="142" customFormat="1" ht="15" customHeight="1" x14ac:dyDescent="0.3">
      <c r="A276" s="135"/>
      <c r="B276" s="233"/>
      <c r="C276" s="232"/>
      <c r="D276" s="136"/>
      <c r="E276" s="147"/>
      <c r="F276" s="263"/>
      <c r="G276" s="138"/>
      <c r="H276" s="138"/>
      <c r="I276" s="138"/>
      <c r="J276" s="139"/>
      <c r="K276" s="139"/>
      <c r="L276" s="31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40"/>
      <c r="AA276" s="225"/>
    </row>
    <row r="277" spans="1:27" s="142" customFormat="1" ht="15" customHeight="1" x14ac:dyDescent="0.3">
      <c r="A277" s="135"/>
      <c r="B277" s="233"/>
      <c r="C277" s="232"/>
      <c r="D277" s="136"/>
      <c r="E277" s="147"/>
      <c r="F277" s="263"/>
      <c r="G277" s="138"/>
      <c r="H277" s="138"/>
      <c r="I277" s="138"/>
      <c r="J277" s="139"/>
      <c r="K277" s="139"/>
      <c r="L277" s="31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50"/>
      <c r="AA277" s="225"/>
    </row>
    <row r="278" spans="1:27" s="142" customFormat="1" ht="15" customHeight="1" x14ac:dyDescent="0.3">
      <c r="A278" s="135"/>
      <c r="B278" s="233"/>
      <c r="C278" s="232"/>
      <c r="D278" s="136"/>
      <c r="E278" s="147"/>
      <c r="F278" s="263"/>
      <c r="G278" s="138"/>
      <c r="H278" s="138"/>
      <c r="I278" s="138"/>
      <c r="J278" s="139"/>
      <c r="K278" s="139"/>
      <c r="L278" s="31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50"/>
      <c r="AA278" s="225"/>
    </row>
    <row r="279" spans="1:27" s="142" customFormat="1" ht="15" customHeight="1" x14ac:dyDescent="0.3">
      <c r="A279" s="135"/>
      <c r="B279" s="233"/>
      <c r="C279" s="232"/>
      <c r="D279" s="136"/>
      <c r="E279" s="147"/>
      <c r="F279" s="263"/>
      <c r="G279" s="138"/>
      <c r="H279" s="138"/>
      <c r="I279" s="138"/>
      <c r="J279" s="139"/>
      <c r="K279" s="139"/>
      <c r="L279" s="31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50"/>
      <c r="AA279" s="225"/>
    </row>
    <row r="280" spans="1:27" s="142" customFormat="1" ht="15" customHeight="1" x14ac:dyDescent="0.3">
      <c r="A280" s="135"/>
      <c r="B280" s="233"/>
      <c r="C280" s="232"/>
      <c r="D280" s="136"/>
      <c r="E280" s="147"/>
      <c r="F280" s="263"/>
      <c r="G280" s="138"/>
      <c r="H280" s="138"/>
      <c r="I280" s="138"/>
      <c r="J280" s="139"/>
      <c r="K280" s="139"/>
      <c r="L280" s="31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50"/>
      <c r="AA280" s="225"/>
    </row>
    <row r="281" spans="1:27" s="142" customFormat="1" ht="15" customHeight="1" x14ac:dyDescent="0.3">
      <c r="A281" s="135"/>
      <c r="B281" s="233"/>
      <c r="C281" s="232"/>
      <c r="D281" s="136"/>
      <c r="E281" s="147"/>
      <c r="F281" s="263"/>
      <c r="G281" s="138"/>
      <c r="H281" s="138"/>
      <c r="I281" s="138"/>
      <c r="J281" s="139"/>
      <c r="K281" s="139"/>
      <c r="L281" s="31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50"/>
      <c r="AA281" s="225"/>
    </row>
    <row r="282" spans="1:27" s="142" customFormat="1" ht="15" customHeight="1" x14ac:dyDescent="0.3">
      <c r="A282" s="135"/>
      <c r="B282" s="233"/>
      <c r="C282" s="232"/>
      <c r="D282" s="136"/>
      <c r="E282" s="147"/>
      <c r="F282" s="263"/>
      <c r="G282" s="138"/>
      <c r="H282" s="138"/>
      <c r="I282" s="138"/>
      <c r="J282" s="139"/>
      <c r="K282" s="139"/>
      <c r="L282" s="31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50"/>
      <c r="AA282" s="225"/>
    </row>
    <row r="283" spans="1:27" s="142" customFormat="1" ht="15" customHeight="1" x14ac:dyDescent="0.3">
      <c r="A283" s="135"/>
      <c r="B283" s="233"/>
      <c r="C283" s="232"/>
      <c r="D283" s="136"/>
      <c r="E283" s="147"/>
      <c r="F283" s="263"/>
      <c r="G283" s="138"/>
      <c r="H283" s="138"/>
      <c r="I283" s="138"/>
      <c r="J283" s="139"/>
      <c r="K283" s="139"/>
      <c r="L283" s="31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50"/>
      <c r="AA283" s="225"/>
    </row>
    <row r="284" spans="1:27" s="142" customFormat="1" ht="15" customHeight="1" x14ac:dyDescent="0.3">
      <c r="A284" s="135"/>
      <c r="B284" s="233"/>
      <c r="C284" s="232"/>
      <c r="D284" s="136"/>
      <c r="E284" s="147"/>
      <c r="F284" s="263"/>
      <c r="G284" s="138"/>
      <c r="H284" s="138"/>
      <c r="I284" s="138"/>
      <c r="J284" s="139"/>
      <c r="K284" s="139"/>
      <c r="L284" s="31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50"/>
      <c r="AA284" s="225"/>
    </row>
    <row r="285" spans="1:27" s="142" customFormat="1" ht="15" customHeight="1" x14ac:dyDescent="0.3">
      <c r="A285" s="135"/>
      <c r="B285" s="233"/>
      <c r="C285" s="232"/>
      <c r="D285" s="136"/>
      <c r="E285" s="147"/>
      <c r="F285" s="263"/>
      <c r="G285" s="138"/>
      <c r="H285" s="138"/>
      <c r="I285" s="138"/>
      <c r="J285" s="139"/>
      <c r="K285" s="139"/>
      <c r="L285" s="31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50"/>
      <c r="AA285" s="225"/>
    </row>
    <row r="286" spans="1:27" s="142" customFormat="1" ht="15" customHeight="1" x14ac:dyDescent="0.3">
      <c r="A286" s="135"/>
      <c r="B286" s="233"/>
      <c r="C286" s="232"/>
      <c r="D286" s="136"/>
      <c r="E286" s="147"/>
      <c r="F286" s="263"/>
      <c r="G286" s="138"/>
      <c r="H286" s="138"/>
      <c r="I286" s="138"/>
      <c r="J286" s="139"/>
      <c r="K286" s="139"/>
      <c r="L286" s="31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50"/>
      <c r="AA286" s="225"/>
    </row>
    <row r="287" spans="1:27" s="142" customFormat="1" ht="15" customHeight="1" x14ac:dyDescent="0.3">
      <c r="A287" s="135"/>
      <c r="B287" s="233"/>
      <c r="C287" s="232"/>
      <c r="D287" s="136"/>
      <c r="E287" s="147"/>
      <c r="F287" s="263"/>
      <c r="G287" s="138"/>
      <c r="H287" s="138"/>
      <c r="I287" s="138"/>
      <c r="J287" s="139"/>
      <c r="K287" s="139"/>
      <c r="L287" s="31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50"/>
      <c r="AA287" s="225"/>
    </row>
    <row r="288" spans="1:27" s="142" customFormat="1" ht="15" customHeight="1" x14ac:dyDescent="0.3">
      <c r="A288" s="135"/>
      <c r="B288" s="233"/>
      <c r="C288" s="232"/>
      <c r="D288" s="136"/>
      <c r="E288" s="147"/>
      <c r="F288" s="219"/>
      <c r="G288" s="138"/>
      <c r="H288" s="138"/>
      <c r="I288" s="138"/>
      <c r="J288" s="139"/>
      <c r="K288" s="139"/>
      <c r="L288" s="31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50"/>
      <c r="AA288" s="225"/>
    </row>
    <row r="289" spans="1:27" s="142" customFormat="1" ht="15" customHeight="1" x14ac:dyDescent="0.3">
      <c r="A289" s="135"/>
      <c r="B289" s="233"/>
      <c r="C289" s="232"/>
      <c r="D289" s="136"/>
      <c r="E289" s="147"/>
      <c r="F289" s="263"/>
      <c r="G289" s="138"/>
      <c r="H289" s="138"/>
      <c r="I289" s="138"/>
      <c r="J289" s="139"/>
      <c r="K289" s="139"/>
      <c r="L289" s="31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50"/>
      <c r="AA289" s="225"/>
    </row>
    <row r="290" spans="1:27" s="142" customFormat="1" ht="15" customHeight="1" x14ac:dyDescent="0.3">
      <c r="A290" s="135"/>
      <c r="B290" s="233"/>
      <c r="C290" s="232"/>
      <c r="D290" s="136"/>
      <c r="E290" s="147"/>
      <c r="F290" s="219"/>
      <c r="G290" s="138"/>
      <c r="H290" s="138"/>
      <c r="I290" s="138"/>
      <c r="J290" s="139"/>
      <c r="K290" s="139"/>
      <c r="L290" s="31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50"/>
      <c r="AA290" s="225"/>
    </row>
    <row r="291" spans="1:27" s="142" customFormat="1" ht="15" customHeight="1" x14ac:dyDescent="0.3">
      <c r="A291" s="135"/>
      <c r="B291" s="233"/>
      <c r="C291" s="232"/>
      <c r="D291" s="136"/>
      <c r="E291" s="147"/>
      <c r="F291" s="219"/>
      <c r="G291" s="138"/>
      <c r="H291" s="138"/>
      <c r="I291" s="138"/>
      <c r="J291" s="139"/>
      <c r="K291" s="139"/>
      <c r="L291" s="31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50"/>
      <c r="AA291" s="225"/>
    </row>
    <row r="292" spans="1:27" s="142" customFormat="1" ht="15" customHeight="1" x14ac:dyDescent="0.3">
      <c r="A292" s="135"/>
      <c r="B292" s="233"/>
      <c r="C292" s="232"/>
      <c r="D292" s="136"/>
      <c r="E292" s="147"/>
      <c r="F292" s="263"/>
      <c r="G292" s="138"/>
      <c r="H292" s="138"/>
      <c r="I292" s="138"/>
      <c r="J292" s="139"/>
      <c r="K292" s="139"/>
      <c r="L292" s="31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50"/>
      <c r="AA292" s="225"/>
    </row>
    <row r="293" spans="1:27" s="142" customFormat="1" ht="15" customHeight="1" x14ac:dyDescent="0.3">
      <c r="A293" s="135"/>
      <c r="B293" s="233"/>
      <c r="C293" s="232"/>
      <c r="D293" s="136"/>
      <c r="E293" s="147"/>
      <c r="F293" s="219"/>
      <c r="G293" s="138"/>
      <c r="H293" s="138"/>
      <c r="I293" s="138"/>
      <c r="J293" s="139"/>
      <c r="K293" s="139"/>
      <c r="L293" s="31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50"/>
      <c r="AA293" s="225"/>
    </row>
    <row r="294" spans="1:27" s="142" customFormat="1" ht="15" customHeight="1" x14ac:dyDescent="0.3">
      <c r="A294" s="135"/>
      <c r="B294" s="233"/>
      <c r="C294" s="232"/>
      <c r="D294" s="136"/>
      <c r="E294" s="147"/>
      <c r="F294" s="219"/>
      <c r="G294" s="138"/>
      <c r="H294" s="138"/>
      <c r="I294" s="138"/>
      <c r="J294" s="139"/>
      <c r="K294" s="139"/>
      <c r="L294" s="31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50"/>
      <c r="AA294" s="225"/>
    </row>
    <row r="295" spans="1:27" s="142" customFormat="1" ht="15" customHeight="1" x14ac:dyDescent="0.3">
      <c r="A295" s="135"/>
      <c r="B295" s="233"/>
      <c r="C295" s="232"/>
      <c r="D295" s="136"/>
      <c r="E295" s="147"/>
      <c r="F295" s="263"/>
      <c r="G295" s="138"/>
      <c r="H295" s="138"/>
      <c r="I295" s="138"/>
      <c r="J295" s="139"/>
      <c r="K295" s="139"/>
      <c r="L295" s="31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50"/>
      <c r="AA295" s="225"/>
    </row>
    <row r="296" spans="1:27" s="142" customFormat="1" ht="15" customHeight="1" x14ac:dyDescent="0.3">
      <c r="A296" s="135"/>
      <c r="B296" s="233"/>
      <c r="C296" s="232"/>
      <c r="D296" s="136"/>
      <c r="E296" s="147"/>
      <c r="F296" s="263"/>
      <c r="G296" s="138"/>
      <c r="H296" s="138"/>
      <c r="I296" s="138"/>
      <c r="J296" s="139"/>
      <c r="K296" s="139"/>
      <c r="L296" s="31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50"/>
      <c r="AA296" s="225"/>
    </row>
    <row r="297" spans="1:27" s="142" customFormat="1" ht="15" customHeight="1" x14ac:dyDescent="0.3">
      <c r="A297" s="135"/>
      <c r="B297" s="233"/>
      <c r="C297" s="232"/>
      <c r="D297" s="136"/>
      <c r="E297" s="147"/>
      <c r="F297" s="263"/>
      <c r="G297" s="138"/>
      <c r="H297" s="138"/>
      <c r="I297" s="138"/>
      <c r="J297" s="139"/>
      <c r="K297" s="139"/>
      <c r="L297" s="31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50"/>
      <c r="AA297" s="225"/>
    </row>
    <row r="298" spans="1:27" s="142" customFormat="1" ht="15" customHeight="1" x14ac:dyDescent="0.3">
      <c r="A298" s="135"/>
      <c r="B298" s="233"/>
      <c r="C298" s="232"/>
      <c r="D298" s="136"/>
      <c r="E298" s="147"/>
      <c r="F298" s="263"/>
      <c r="G298" s="138"/>
      <c r="H298" s="138"/>
      <c r="I298" s="138"/>
      <c r="J298" s="139"/>
      <c r="K298" s="139"/>
      <c r="L298" s="31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50"/>
      <c r="AA298" s="225"/>
    </row>
    <row r="299" spans="1:27" s="142" customFormat="1" ht="15" customHeight="1" x14ac:dyDescent="0.3">
      <c r="A299" s="135"/>
      <c r="B299" s="233"/>
      <c r="C299" s="232"/>
      <c r="D299" s="136"/>
      <c r="E299" s="147"/>
      <c r="F299" s="263"/>
      <c r="G299" s="138"/>
      <c r="H299" s="138"/>
      <c r="I299" s="138"/>
      <c r="J299" s="139"/>
      <c r="K299" s="139"/>
      <c r="L299" s="31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50"/>
      <c r="AA299" s="225"/>
    </row>
    <row r="300" spans="1:27" s="142" customFormat="1" ht="15" customHeight="1" x14ac:dyDescent="0.3">
      <c r="A300" s="135"/>
      <c r="B300" s="233"/>
      <c r="C300" s="232"/>
      <c r="D300" s="136"/>
      <c r="E300" s="147"/>
      <c r="F300" s="263"/>
      <c r="G300" s="138"/>
      <c r="H300" s="138"/>
      <c r="I300" s="138"/>
      <c r="J300" s="139"/>
      <c r="K300" s="139"/>
      <c r="L300" s="31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50"/>
      <c r="AA300" s="225"/>
    </row>
    <row r="301" spans="1:27" s="142" customFormat="1" ht="15" customHeight="1" x14ac:dyDescent="0.3">
      <c r="A301" s="135"/>
      <c r="B301" s="233"/>
      <c r="C301" s="232"/>
      <c r="D301" s="136"/>
      <c r="E301" s="147"/>
      <c r="F301" s="263"/>
      <c r="G301" s="138"/>
      <c r="H301" s="138"/>
      <c r="I301" s="138"/>
      <c r="J301" s="139"/>
      <c r="K301" s="139"/>
      <c r="L301" s="31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50"/>
      <c r="AA301" s="225"/>
    </row>
    <row r="302" spans="1:27" s="142" customFormat="1" ht="15" customHeight="1" x14ac:dyDescent="0.3">
      <c r="A302" s="135"/>
      <c r="B302" s="233"/>
      <c r="C302" s="232"/>
      <c r="D302" s="136"/>
      <c r="E302" s="147"/>
      <c r="F302" s="263"/>
      <c r="G302" s="138"/>
      <c r="H302" s="138"/>
      <c r="I302" s="138"/>
      <c r="J302" s="139"/>
      <c r="K302" s="139"/>
      <c r="L302" s="31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50"/>
      <c r="AA302" s="225"/>
    </row>
    <row r="303" spans="1:27" s="142" customFormat="1" ht="15" customHeight="1" x14ac:dyDescent="0.3">
      <c r="A303" s="135"/>
      <c r="B303" s="233"/>
      <c r="C303" s="232"/>
      <c r="D303" s="136"/>
      <c r="E303" s="147"/>
      <c r="F303" s="263"/>
      <c r="G303" s="138"/>
      <c r="H303" s="138"/>
      <c r="I303" s="138"/>
      <c r="J303" s="139"/>
      <c r="K303" s="139"/>
      <c r="L303" s="31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50"/>
      <c r="AA303" s="225"/>
    </row>
    <row r="304" spans="1:27" s="142" customFormat="1" ht="15" customHeight="1" x14ac:dyDescent="0.3">
      <c r="A304" s="135"/>
      <c r="B304" s="233"/>
      <c r="C304" s="232"/>
      <c r="D304" s="136"/>
      <c r="E304" s="147"/>
      <c r="F304" s="263"/>
      <c r="G304" s="138"/>
      <c r="H304" s="138"/>
      <c r="I304" s="138"/>
      <c r="J304" s="139"/>
      <c r="K304" s="139"/>
      <c r="L304" s="31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50"/>
      <c r="AA304" s="225"/>
    </row>
    <row r="305" spans="1:27" s="142" customFormat="1" ht="15" customHeight="1" x14ac:dyDescent="0.3">
      <c r="A305" s="135"/>
      <c r="B305" s="233"/>
      <c r="C305" s="232"/>
      <c r="D305" s="136"/>
      <c r="E305" s="147"/>
      <c r="F305" s="263"/>
      <c r="G305" s="138"/>
      <c r="H305" s="138"/>
      <c r="I305" s="138"/>
      <c r="J305" s="139"/>
      <c r="K305" s="139"/>
      <c r="L305" s="31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50"/>
      <c r="AA305" s="225"/>
    </row>
    <row r="306" spans="1:27" s="142" customFormat="1" ht="15" customHeight="1" x14ac:dyDescent="0.3">
      <c r="A306" s="135"/>
      <c r="B306" s="233"/>
      <c r="C306" s="232"/>
      <c r="D306" s="136"/>
      <c r="E306" s="147"/>
      <c r="F306" s="263"/>
      <c r="G306" s="138"/>
      <c r="H306" s="138"/>
      <c r="I306" s="138"/>
      <c r="J306" s="139"/>
      <c r="K306" s="139"/>
      <c r="L306" s="31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50"/>
      <c r="AA306" s="225"/>
    </row>
    <row r="307" spans="1:27" s="142" customFormat="1" ht="15" customHeight="1" x14ac:dyDescent="0.3">
      <c r="A307" s="135"/>
      <c r="B307" s="233"/>
      <c r="C307" s="232"/>
      <c r="D307" s="136"/>
      <c r="E307" s="147"/>
      <c r="F307" s="263"/>
      <c r="G307" s="138"/>
      <c r="H307" s="138"/>
      <c r="I307" s="138"/>
      <c r="J307" s="139"/>
      <c r="K307" s="139"/>
      <c r="L307" s="31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50"/>
      <c r="AA307" s="225"/>
    </row>
    <row r="308" spans="1:27" s="142" customFormat="1" ht="15" customHeight="1" x14ac:dyDescent="0.3">
      <c r="A308" s="135"/>
      <c r="B308" s="233"/>
      <c r="C308" s="232"/>
      <c r="D308" s="136"/>
      <c r="E308" s="147"/>
      <c r="F308" s="263"/>
      <c r="G308" s="138"/>
      <c r="H308" s="138"/>
      <c r="I308" s="138"/>
      <c r="J308" s="139"/>
      <c r="K308" s="139"/>
      <c r="L308" s="31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50"/>
      <c r="AA308" s="225"/>
    </row>
    <row r="309" spans="1:27" s="142" customFormat="1" ht="15" customHeight="1" x14ac:dyDescent="0.3">
      <c r="A309" s="135"/>
      <c r="B309" s="233"/>
      <c r="C309" s="232"/>
      <c r="D309" s="136"/>
      <c r="E309" s="147"/>
      <c r="F309" s="263"/>
      <c r="G309" s="138"/>
      <c r="H309" s="138"/>
      <c r="I309" s="138"/>
      <c r="J309" s="139"/>
      <c r="K309" s="139"/>
      <c r="L309" s="31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50"/>
      <c r="AA309" s="225"/>
    </row>
    <row r="310" spans="1:27" s="142" customFormat="1" ht="15" customHeight="1" x14ac:dyDescent="0.3">
      <c r="A310" s="135"/>
      <c r="B310" s="233"/>
      <c r="C310" s="232"/>
      <c r="D310" s="136"/>
      <c r="E310" s="147"/>
      <c r="F310" s="263"/>
      <c r="G310" s="138"/>
      <c r="H310" s="138"/>
      <c r="I310" s="138"/>
      <c r="J310" s="139"/>
      <c r="K310" s="139"/>
      <c r="L310" s="31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50"/>
      <c r="AA310" s="225"/>
    </row>
    <row r="311" spans="1:27" s="142" customFormat="1" ht="15" customHeight="1" x14ac:dyDescent="0.3">
      <c r="A311" s="135"/>
      <c r="B311" s="233"/>
      <c r="C311" s="232"/>
      <c r="D311" s="136"/>
      <c r="E311" s="147"/>
      <c r="F311" s="263"/>
      <c r="G311" s="138"/>
      <c r="H311" s="138"/>
      <c r="I311" s="138"/>
      <c r="J311" s="139"/>
      <c r="K311" s="139"/>
      <c r="L311" s="31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50"/>
      <c r="AA311" s="225"/>
    </row>
    <row r="312" spans="1:27" s="142" customFormat="1" ht="15" customHeight="1" x14ac:dyDescent="0.3">
      <c r="A312" s="135"/>
      <c r="B312" s="233"/>
      <c r="C312" s="232"/>
      <c r="D312" s="136"/>
      <c r="E312" s="147"/>
      <c r="F312" s="263"/>
      <c r="G312" s="138"/>
      <c r="H312" s="138"/>
      <c r="I312" s="138"/>
      <c r="J312" s="139"/>
      <c r="K312" s="139"/>
      <c r="L312" s="31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50"/>
      <c r="AA312" s="225"/>
    </row>
    <row r="313" spans="1:27" s="142" customFormat="1" ht="15" customHeight="1" x14ac:dyDescent="0.3">
      <c r="A313" s="135"/>
      <c r="B313" s="233"/>
      <c r="C313" s="232"/>
      <c r="D313" s="136"/>
      <c r="E313" s="147"/>
      <c r="F313" s="263"/>
      <c r="G313" s="138"/>
      <c r="H313" s="138"/>
      <c r="I313" s="138"/>
      <c r="J313" s="139"/>
      <c r="K313" s="139"/>
      <c r="L313" s="31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50"/>
      <c r="AA313" s="225"/>
    </row>
    <row r="314" spans="1:27" s="142" customFormat="1" ht="15" customHeight="1" x14ac:dyDescent="0.3">
      <c r="A314" s="135"/>
      <c r="B314" s="233"/>
      <c r="C314" s="232"/>
      <c r="D314" s="136"/>
      <c r="E314" s="147"/>
      <c r="F314" s="263"/>
      <c r="G314" s="138"/>
      <c r="H314" s="138"/>
      <c r="I314" s="138"/>
      <c r="J314" s="139"/>
      <c r="K314" s="139"/>
      <c r="L314" s="31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50"/>
      <c r="AA314" s="225"/>
    </row>
    <row r="315" spans="1:27" s="142" customFormat="1" ht="15" customHeight="1" x14ac:dyDescent="0.3">
      <c r="A315" s="135"/>
      <c r="B315" s="233"/>
      <c r="C315" s="232"/>
      <c r="D315" s="136"/>
      <c r="E315" s="147"/>
      <c r="F315" s="263"/>
      <c r="G315" s="138"/>
      <c r="H315" s="138"/>
      <c r="I315" s="138"/>
      <c r="J315" s="139"/>
      <c r="K315" s="139"/>
      <c r="L315" s="31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50"/>
      <c r="AA315" s="225"/>
    </row>
    <row r="316" spans="1:27" s="142" customFormat="1" ht="15" customHeight="1" x14ac:dyDescent="0.3">
      <c r="A316" s="135"/>
      <c r="B316" s="233"/>
      <c r="C316" s="232"/>
      <c r="D316" s="136"/>
      <c r="E316" s="147"/>
      <c r="F316" s="263"/>
      <c r="G316" s="138"/>
      <c r="H316" s="138"/>
      <c r="I316" s="138"/>
      <c r="J316" s="139"/>
      <c r="K316" s="139"/>
      <c r="L316" s="31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50"/>
      <c r="AA316" s="225"/>
    </row>
    <row r="317" spans="1:27" s="142" customFormat="1" ht="15" customHeight="1" x14ac:dyDescent="0.3">
      <c r="A317" s="135"/>
      <c r="B317" s="233"/>
      <c r="C317" s="232"/>
      <c r="D317" s="136"/>
      <c r="E317" s="147"/>
      <c r="F317" s="263"/>
      <c r="G317" s="138"/>
      <c r="H317" s="138"/>
      <c r="I317" s="138"/>
      <c r="J317" s="139"/>
      <c r="K317" s="139"/>
      <c r="L317" s="31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50"/>
      <c r="AA317" s="225"/>
    </row>
    <row r="318" spans="1:27" s="142" customFormat="1" ht="15" customHeight="1" x14ac:dyDescent="0.3">
      <c r="A318" s="135"/>
      <c r="B318" s="233"/>
      <c r="C318" s="232"/>
      <c r="D318" s="136"/>
      <c r="E318" s="147"/>
      <c r="F318" s="263"/>
      <c r="G318" s="138"/>
      <c r="H318" s="138"/>
      <c r="I318" s="138"/>
      <c r="J318" s="139"/>
      <c r="K318" s="139"/>
      <c r="L318" s="31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50"/>
      <c r="AA318" s="225"/>
    </row>
    <row r="319" spans="1:27" s="142" customFormat="1" ht="15" customHeight="1" x14ac:dyDescent="0.3">
      <c r="A319" s="135"/>
      <c r="B319" s="233"/>
      <c r="C319" s="232"/>
      <c r="D319" s="136"/>
      <c r="E319" s="147"/>
      <c r="F319" s="263"/>
      <c r="G319" s="138"/>
      <c r="H319" s="138"/>
      <c r="I319" s="138"/>
      <c r="J319" s="139"/>
      <c r="K319" s="139"/>
      <c r="L319" s="31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50"/>
      <c r="AA319" s="225"/>
    </row>
    <row r="320" spans="1:27" s="142" customFormat="1" ht="15" customHeight="1" x14ac:dyDescent="0.3">
      <c r="A320" s="135"/>
      <c r="B320" s="233"/>
      <c r="C320" s="232"/>
      <c r="D320" s="136"/>
      <c r="E320" s="147"/>
      <c r="F320" s="263"/>
      <c r="G320" s="138"/>
      <c r="H320" s="138"/>
      <c r="I320" s="138"/>
      <c r="J320" s="139"/>
      <c r="K320" s="139"/>
      <c r="L320" s="31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50"/>
      <c r="AA320" s="225"/>
    </row>
    <row r="321" spans="1:27" s="142" customFormat="1" ht="15" customHeight="1" x14ac:dyDescent="0.3">
      <c r="A321" s="135"/>
      <c r="B321" s="233"/>
      <c r="C321" s="232"/>
      <c r="D321" s="136"/>
      <c r="E321" s="147"/>
      <c r="F321" s="263"/>
      <c r="G321" s="138"/>
      <c r="H321" s="138"/>
      <c r="I321" s="138"/>
      <c r="J321" s="139"/>
      <c r="K321" s="139"/>
      <c r="L321" s="31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50"/>
      <c r="AA321" s="225"/>
    </row>
    <row r="322" spans="1:27" s="142" customFormat="1" ht="15" customHeight="1" x14ac:dyDescent="0.3">
      <c r="A322" s="135"/>
      <c r="B322" s="233"/>
      <c r="C322" s="232"/>
      <c r="D322" s="136"/>
      <c r="E322" s="147"/>
      <c r="F322" s="263"/>
      <c r="G322" s="138"/>
      <c r="H322" s="138"/>
      <c r="I322" s="138"/>
      <c r="J322" s="139"/>
      <c r="K322" s="139"/>
      <c r="L322" s="31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50"/>
      <c r="AA322" s="225"/>
    </row>
    <row r="323" spans="1:27" s="142" customFormat="1" ht="15" customHeight="1" x14ac:dyDescent="0.3">
      <c r="A323" s="135"/>
      <c r="B323" s="233"/>
      <c r="C323" s="232"/>
      <c r="D323" s="136"/>
      <c r="E323" s="147"/>
      <c r="F323" s="263"/>
      <c r="G323" s="138"/>
      <c r="H323" s="138"/>
      <c r="I323" s="138"/>
      <c r="J323" s="139"/>
      <c r="K323" s="139"/>
      <c r="L323" s="31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50"/>
      <c r="AA323" s="225"/>
    </row>
    <row r="324" spans="1:27" s="142" customFormat="1" ht="15" customHeight="1" x14ac:dyDescent="0.3">
      <c r="A324" s="135"/>
      <c r="B324" s="233"/>
      <c r="C324" s="232"/>
      <c r="D324" s="136"/>
      <c r="E324" s="147"/>
      <c r="F324" s="263"/>
      <c r="G324" s="138"/>
      <c r="H324" s="138"/>
      <c r="I324" s="138"/>
      <c r="J324" s="139"/>
      <c r="K324" s="139"/>
      <c r="L324" s="31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50"/>
      <c r="AA324" s="225"/>
    </row>
    <row r="325" spans="1:27" s="142" customFormat="1" ht="15" customHeight="1" x14ac:dyDescent="0.3">
      <c r="A325" s="135"/>
      <c r="B325" s="233"/>
      <c r="C325" s="232"/>
      <c r="D325" s="136"/>
      <c r="E325" s="147"/>
      <c r="F325" s="263"/>
      <c r="G325" s="138"/>
      <c r="H325" s="138"/>
      <c r="I325" s="138"/>
      <c r="J325" s="139"/>
      <c r="K325" s="139"/>
      <c r="L325" s="31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50"/>
      <c r="AA325" s="225"/>
    </row>
    <row r="326" spans="1:27" s="142" customFormat="1" ht="15" customHeight="1" x14ac:dyDescent="0.3">
      <c r="A326" s="135"/>
      <c r="B326" s="233"/>
      <c r="C326" s="232"/>
      <c r="D326" s="136"/>
      <c r="E326" s="147"/>
      <c r="F326" s="263"/>
      <c r="G326" s="138"/>
      <c r="H326" s="138"/>
      <c r="I326" s="138"/>
      <c r="J326" s="139"/>
      <c r="K326" s="139"/>
      <c r="L326" s="31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50"/>
      <c r="AA326" s="225"/>
    </row>
    <row r="327" spans="1:27" s="142" customFormat="1" ht="15" customHeight="1" x14ac:dyDescent="0.3">
      <c r="A327" s="135"/>
      <c r="B327" s="233"/>
      <c r="C327" s="232"/>
      <c r="D327" s="136"/>
      <c r="E327" s="147"/>
      <c r="F327" s="263"/>
      <c r="G327" s="138"/>
      <c r="H327" s="138"/>
      <c r="I327" s="138"/>
      <c r="J327" s="139"/>
      <c r="K327" s="139"/>
      <c r="L327" s="31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50"/>
      <c r="AA327" s="225"/>
    </row>
    <row r="328" spans="1:27" s="142" customFormat="1" ht="15" customHeight="1" x14ac:dyDescent="0.3">
      <c r="A328" s="135"/>
      <c r="B328" s="233"/>
      <c r="C328" s="232"/>
      <c r="D328" s="136"/>
      <c r="E328" s="147"/>
      <c r="F328" s="263"/>
      <c r="G328" s="138"/>
      <c r="H328" s="138"/>
      <c r="I328" s="138"/>
      <c r="J328" s="139"/>
      <c r="K328" s="139"/>
      <c r="L328" s="31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50"/>
      <c r="AA328" s="225"/>
    </row>
    <row r="329" spans="1:27" s="142" customFormat="1" ht="15" customHeight="1" x14ac:dyDescent="0.3">
      <c r="A329" s="135"/>
      <c r="B329" s="233"/>
      <c r="C329" s="232"/>
      <c r="D329" s="136"/>
      <c r="E329" s="147"/>
      <c r="F329" s="263"/>
      <c r="G329" s="138"/>
      <c r="H329" s="138"/>
      <c r="I329" s="138"/>
      <c r="J329" s="139"/>
      <c r="K329" s="139"/>
      <c r="L329" s="31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50"/>
      <c r="AA329" s="225"/>
    </row>
    <row r="330" spans="1:27" s="142" customFormat="1" ht="15" customHeight="1" x14ac:dyDescent="0.3">
      <c r="A330" s="135"/>
      <c r="B330" s="233"/>
      <c r="C330" s="232"/>
      <c r="D330" s="136"/>
      <c r="E330" s="147"/>
      <c r="F330" s="263"/>
      <c r="G330" s="138"/>
      <c r="H330" s="138"/>
      <c r="I330" s="138"/>
      <c r="J330" s="139"/>
      <c r="K330" s="139"/>
      <c r="L330" s="31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50"/>
      <c r="AA330" s="225"/>
    </row>
    <row r="331" spans="1:27" s="142" customFormat="1" ht="17.5" x14ac:dyDescent="0.3">
      <c r="A331" s="135"/>
      <c r="B331" s="233"/>
      <c r="C331" s="232"/>
      <c r="D331" s="136"/>
      <c r="E331" s="147"/>
      <c r="F331" s="263"/>
      <c r="G331" s="138"/>
      <c r="H331" s="138"/>
      <c r="I331" s="138"/>
      <c r="J331" s="139"/>
      <c r="K331" s="139"/>
      <c r="L331" s="31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50"/>
      <c r="AA331" s="225"/>
    </row>
    <row r="332" spans="1:27" s="142" customFormat="1" ht="15" customHeight="1" x14ac:dyDescent="0.3">
      <c r="A332" s="135"/>
      <c r="B332" s="233"/>
      <c r="C332" s="232"/>
      <c r="D332" s="136"/>
      <c r="E332" s="147"/>
      <c r="F332" s="263"/>
      <c r="G332" s="138"/>
      <c r="H332" s="138"/>
      <c r="I332" s="138"/>
      <c r="J332" s="139"/>
      <c r="K332" s="139"/>
      <c r="L332" s="31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50"/>
      <c r="AA332" s="225"/>
    </row>
    <row r="333" spans="1:27" s="142" customFormat="1" ht="15" customHeight="1" x14ac:dyDescent="0.3">
      <c r="A333" s="135"/>
      <c r="B333" s="233"/>
      <c r="C333" s="232"/>
      <c r="D333" s="136"/>
      <c r="E333" s="147"/>
      <c r="F333" s="263"/>
      <c r="G333" s="138"/>
      <c r="H333" s="138"/>
      <c r="I333" s="138"/>
      <c r="J333" s="139"/>
      <c r="K333" s="139"/>
      <c r="L333" s="31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50"/>
      <c r="AA333" s="225"/>
    </row>
    <row r="334" spans="1:27" s="142" customFormat="1" ht="15" customHeight="1" x14ac:dyDescent="0.3">
      <c r="A334" s="135"/>
      <c r="B334" s="233"/>
      <c r="C334" s="232"/>
      <c r="D334" s="136"/>
      <c r="E334" s="147"/>
      <c r="F334" s="263"/>
      <c r="G334" s="138"/>
      <c r="H334" s="138"/>
      <c r="I334" s="138"/>
      <c r="J334" s="139"/>
      <c r="K334" s="139"/>
      <c r="L334" s="31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50"/>
      <c r="AA334" s="225"/>
    </row>
    <row r="335" spans="1:27" s="142" customFormat="1" ht="15" customHeight="1" x14ac:dyDescent="0.3">
      <c r="A335" s="135"/>
      <c r="B335" s="233"/>
      <c r="C335" s="232"/>
      <c r="D335" s="136"/>
      <c r="E335" s="147"/>
      <c r="F335" s="263"/>
      <c r="G335" s="138"/>
      <c r="H335" s="138"/>
      <c r="I335" s="138"/>
      <c r="J335" s="139"/>
      <c r="K335" s="139"/>
      <c r="L335" s="31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50"/>
      <c r="AA335" s="225"/>
    </row>
    <row r="336" spans="1:27" s="142" customFormat="1" ht="15" customHeight="1" x14ac:dyDescent="0.3">
      <c r="A336" s="135"/>
      <c r="B336" s="233"/>
      <c r="C336" s="232"/>
      <c r="D336" s="136"/>
      <c r="E336" s="147"/>
      <c r="F336" s="263"/>
      <c r="G336" s="138"/>
      <c r="H336" s="138"/>
      <c r="I336" s="138"/>
      <c r="J336" s="139"/>
      <c r="K336" s="139"/>
      <c r="L336" s="31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50"/>
      <c r="AA336" s="225"/>
    </row>
    <row r="337" spans="1:27" s="142" customFormat="1" ht="15" customHeight="1" x14ac:dyDescent="0.3">
      <c r="A337" s="135"/>
      <c r="B337" s="233"/>
      <c r="C337" s="232"/>
      <c r="D337" s="136"/>
      <c r="E337" s="147"/>
      <c r="F337" s="263"/>
      <c r="G337" s="138"/>
      <c r="H337" s="138"/>
      <c r="I337" s="138"/>
      <c r="J337" s="139"/>
      <c r="K337" s="139"/>
      <c r="L337" s="31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50"/>
      <c r="AA337" s="225"/>
    </row>
    <row r="338" spans="1:27" s="142" customFormat="1" ht="15" customHeight="1" x14ac:dyDescent="0.3">
      <c r="A338" s="135"/>
      <c r="B338" s="233"/>
      <c r="C338" s="232"/>
      <c r="D338" s="136"/>
      <c r="E338" s="147"/>
      <c r="F338" s="263"/>
      <c r="G338" s="138"/>
      <c r="H338" s="138"/>
      <c r="I338" s="138"/>
      <c r="J338" s="139"/>
      <c r="K338" s="139"/>
      <c r="L338" s="31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50"/>
      <c r="AA338" s="225"/>
    </row>
    <row r="339" spans="1:27" s="142" customFormat="1" ht="15" customHeight="1" x14ac:dyDescent="0.3">
      <c r="A339" s="135"/>
      <c r="B339" s="233"/>
      <c r="C339" s="232"/>
      <c r="D339" s="136"/>
      <c r="E339" s="147"/>
      <c r="F339" s="263"/>
      <c r="G339" s="138"/>
      <c r="H339" s="138"/>
      <c r="I339" s="138"/>
      <c r="J339" s="139"/>
      <c r="K339" s="139"/>
      <c r="L339" s="31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50"/>
      <c r="AA339" s="225"/>
    </row>
    <row r="340" spans="1:27" s="142" customFormat="1" ht="15" customHeight="1" x14ac:dyDescent="0.3">
      <c r="A340" s="135"/>
      <c r="B340" s="233"/>
      <c r="C340" s="232"/>
      <c r="D340" s="136"/>
      <c r="E340" s="147"/>
      <c r="F340" s="138"/>
      <c r="G340" s="138"/>
      <c r="H340" s="138"/>
      <c r="I340" s="138"/>
      <c r="J340" s="139"/>
      <c r="K340" s="139"/>
      <c r="L340" s="31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50"/>
      <c r="AA340" s="225"/>
    </row>
    <row r="341" spans="1:27" s="142" customFormat="1" ht="15" customHeight="1" x14ac:dyDescent="0.3">
      <c r="A341" s="135"/>
      <c r="B341" s="233"/>
      <c r="C341" s="232"/>
      <c r="D341" s="136"/>
      <c r="E341" s="147"/>
      <c r="F341" s="138"/>
      <c r="G341" s="138"/>
      <c r="H341" s="138"/>
      <c r="I341" s="138"/>
      <c r="J341" s="139"/>
      <c r="K341" s="139"/>
      <c r="L341" s="31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40"/>
      <c r="AA341" s="225"/>
    </row>
    <row r="342" spans="1:27" s="142" customFormat="1" ht="15" customHeight="1" x14ac:dyDescent="0.3">
      <c r="A342" s="135"/>
      <c r="B342" s="233"/>
      <c r="C342" s="232"/>
      <c r="D342" s="136"/>
      <c r="E342" s="147"/>
      <c r="F342" s="138"/>
      <c r="G342" s="138"/>
      <c r="H342" s="138"/>
      <c r="I342" s="138"/>
      <c r="J342" s="139"/>
      <c r="K342" s="139"/>
      <c r="L342" s="31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40"/>
      <c r="AA342" s="225"/>
    </row>
    <row r="343" spans="1:27" s="142" customFormat="1" ht="15" customHeight="1" x14ac:dyDescent="0.3">
      <c r="A343" s="135"/>
      <c r="B343" s="233"/>
      <c r="C343" s="232"/>
      <c r="D343" s="136"/>
      <c r="E343" s="147"/>
      <c r="F343" s="264"/>
      <c r="G343" s="264"/>
      <c r="H343" s="152"/>
      <c r="I343" s="152"/>
      <c r="J343" s="139"/>
      <c r="K343" s="139"/>
      <c r="L343" s="319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2"/>
      <c r="AA343" s="225"/>
    </row>
    <row r="344" spans="1:27" ht="17.5" x14ac:dyDescent="0.3">
      <c r="A344" s="135"/>
      <c r="B344" s="233"/>
      <c r="C344" s="232"/>
      <c r="D344" s="136"/>
      <c r="E344" s="147"/>
      <c r="F344" s="270"/>
      <c r="G344" s="323"/>
      <c r="H344" s="291"/>
      <c r="I344" s="291"/>
      <c r="J344" s="139"/>
      <c r="K344" s="139"/>
      <c r="L344" s="319"/>
      <c r="M344" s="291"/>
      <c r="N344" s="291"/>
      <c r="O344" s="291"/>
      <c r="P344" s="291"/>
      <c r="Q344" s="291"/>
      <c r="R344" s="291"/>
      <c r="S344" s="291"/>
      <c r="T344" s="291"/>
      <c r="U344" s="291"/>
      <c r="V344" s="291"/>
      <c r="W344" s="291"/>
      <c r="X344" s="291"/>
      <c r="Y344" s="291"/>
      <c r="Z344" s="291"/>
      <c r="AA344" s="291"/>
    </row>
    <row r="345" spans="1:27" ht="17.5" x14ac:dyDescent="0.3">
      <c r="A345" s="135"/>
      <c r="B345" s="233"/>
      <c r="C345" s="232"/>
      <c r="D345" s="136"/>
      <c r="E345" s="147"/>
      <c r="F345" s="270"/>
      <c r="G345" s="291"/>
      <c r="H345" s="291"/>
      <c r="I345" s="291"/>
      <c r="J345" s="139"/>
      <c r="K345" s="139"/>
      <c r="L345" s="319"/>
      <c r="M345" s="291"/>
      <c r="N345" s="291"/>
      <c r="O345" s="291"/>
      <c r="P345" s="291"/>
      <c r="Q345" s="291"/>
      <c r="R345" s="291"/>
      <c r="S345" s="291"/>
      <c r="T345" s="291"/>
      <c r="U345" s="291"/>
      <c r="V345" s="291"/>
      <c r="W345" s="291"/>
      <c r="X345" s="291"/>
      <c r="Y345" s="291"/>
      <c r="Z345" s="291"/>
      <c r="AA345" s="291"/>
    </row>
    <row r="346" spans="1:27" ht="17.5" x14ac:dyDescent="0.3">
      <c r="A346" s="135"/>
      <c r="B346" s="233"/>
      <c r="C346" s="232"/>
      <c r="D346" s="136"/>
      <c r="E346" s="147"/>
      <c r="F346" s="270"/>
      <c r="G346" s="291"/>
      <c r="H346" s="291"/>
      <c r="I346" s="291"/>
      <c r="J346" s="139"/>
      <c r="K346" s="139"/>
      <c r="L346" s="319"/>
      <c r="M346" s="291"/>
      <c r="N346" s="291"/>
      <c r="O346" s="291"/>
      <c r="P346" s="291"/>
      <c r="Q346" s="291"/>
      <c r="R346" s="291"/>
      <c r="S346" s="291"/>
      <c r="T346" s="291"/>
      <c r="U346" s="291"/>
      <c r="V346" s="291"/>
      <c r="W346" s="291"/>
      <c r="X346" s="291"/>
      <c r="Y346" s="291"/>
      <c r="Z346" s="291"/>
      <c r="AA346" s="291"/>
    </row>
    <row r="347" spans="1:27" ht="14" x14ac:dyDescent="0.3">
      <c r="E347" s="151">
        <f>SUM(E7:E342)/1000</f>
        <v>0</v>
      </c>
    </row>
    <row r="348" spans="1:27" x14ac:dyDescent="0.3">
      <c r="C348" s="141"/>
    </row>
    <row r="558" spans="13:13" x14ac:dyDescent="0.3">
      <c r="M558" s="129">
        <f>48*6</f>
        <v>288</v>
      </c>
    </row>
  </sheetData>
  <sheetProtection selectLockedCells="1" selectUnlockedCells="1"/>
  <autoFilter ref="A6:Z554" xr:uid="{00000000-0009-0000-0000-00000B000000}"/>
  <dataConsolidate>
    <dataRefs count="1">
      <dataRef ref="B6:C6" sheet="Page Chart" r:id="rId1"/>
    </dataRefs>
  </dataConsolidate>
  <mergeCells count="7">
    <mergeCell ref="I1:L1"/>
    <mergeCell ref="AC7:AD7"/>
    <mergeCell ref="A5:L5"/>
    <mergeCell ref="M5:Z5"/>
    <mergeCell ref="I2:L2"/>
    <mergeCell ref="I3:L3"/>
    <mergeCell ref="I4:L4"/>
  </mergeCells>
  <conditionalFormatting sqref="C7:C346">
    <cfRule type="containsText" dxfId="17208" priority="51" operator="containsText" text="DA">
      <formula>NOT(ISERROR(SEARCH("DA",C7)))</formula>
    </cfRule>
  </conditionalFormatting>
  <conditionalFormatting sqref="F8:F343">
    <cfRule type="beginsWith" dxfId="17207" priority="48" operator="beginsWith" text="FROW">
      <formula>LEFT(F8,LEN("FROW"))="FROW"</formula>
    </cfRule>
    <cfRule type="containsText" dxfId="17206" priority="49" operator="containsText" text="EXC">
      <formula>NOT(ISERROR(SEARCH("EXC",F8)))</formula>
    </cfRule>
    <cfRule type="beginsWith" dxfId="17205" priority="50" operator="beginsWith" text="FDN">
      <formula>LEFT(F8,LEN("FDN"))="FDN"</formula>
    </cfRule>
  </conditionalFormatting>
  <conditionalFormatting sqref="H8:H343">
    <cfRule type="beginsWith" dxfId="17204" priority="45" operator="beginsWith" text="EROW">
      <formula>LEFT(H8,LEN("EROW"))="EROW"</formula>
    </cfRule>
    <cfRule type="containsText" dxfId="17203" priority="46" operator="containsText" text="WIP">
      <formula>NOT(ISERROR(SEARCH("WIP",H8)))</formula>
    </cfRule>
    <cfRule type="beginsWith" dxfId="17202" priority="47" operator="beginsWith" text="ERE">
      <formula>LEFT(H8,LEN("ERE"))="ERE"</formula>
    </cfRule>
  </conditionalFormatting>
  <conditionalFormatting sqref="I276:I343 J276:L346 M276:Y343 I7:Y275">
    <cfRule type="beginsWith" dxfId="17201" priority="42" operator="beginsWith" text="SROW">
      <formula>LEFT(I7,LEN("SROW"))="SROW"</formula>
    </cfRule>
    <cfRule type="containsText" dxfId="17200" priority="43" operator="containsText" text="PO">
      <formula>NOT(ISERROR(SEARCH("PO",I7)))</formula>
    </cfRule>
    <cfRule type="beginsWith" dxfId="17199" priority="44" operator="beginsWith" text="STR">
      <formula>LEFT(I7,LEN("STR"))="STR"</formula>
    </cfRule>
  </conditionalFormatting>
  <conditionalFormatting sqref="B245:B246">
    <cfRule type="duplicateValues" dxfId="17198" priority="41"/>
  </conditionalFormatting>
  <conditionalFormatting sqref="AC7:AC10 B7:B1048576">
    <cfRule type="duplicateValues" dxfId="17197" priority="52"/>
  </conditionalFormatting>
  <conditionalFormatting sqref="I163">
    <cfRule type="beginsWith" dxfId="17196" priority="38" operator="beginsWith" text="SROW">
      <formula>LEFT(I163,LEN("SROW"))="SROW"</formula>
    </cfRule>
    <cfRule type="containsText" dxfId="17195" priority="39" operator="containsText" text="PO">
      <formula>NOT(ISERROR(SEARCH("PO",I163)))</formula>
    </cfRule>
    <cfRule type="beginsWith" dxfId="17194" priority="40" operator="beginsWith" text="STR">
      <formula>LEFT(I163,LEN("STR"))="STR"</formula>
    </cfRule>
  </conditionalFormatting>
  <conditionalFormatting sqref="I163">
    <cfRule type="beginsWith" dxfId="17193" priority="35" operator="beginsWith" text="SROW">
      <formula>LEFT(I163,LEN("SROW"))="SROW"</formula>
    </cfRule>
    <cfRule type="containsText" dxfId="17192" priority="36" operator="containsText" text="PO">
      <formula>NOT(ISERROR(SEARCH("PO",I163)))</formula>
    </cfRule>
    <cfRule type="beginsWith" dxfId="17191" priority="37" operator="beginsWith" text="STR">
      <formula>LEFT(I163,LEN("STR"))="STR"</formula>
    </cfRule>
  </conditionalFormatting>
  <conditionalFormatting sqref="F1:F4 F6 F8:F1048576">
    <cfRule type="containsText" dxfId="17190" priority="32" operator="containsText" text="WIP">
      <formula>NOT(ISERROR(SEARCH("WIP",F1)))</formula>
    </cfRule>
    <cfRule type="containsText" dxfId="17189" priority="33" operator="containsText" text="WIP">
      <formula>NOT(ISERROR(SEARCH("WIP",F1)))</formula>
    </cfRule>
  </conditionalFormatting>
  <conditionalFormatting sqref="H1:H5 H8:H1048576">
    <cfRule type="containsText" dxfId="17188" priority="30" operator="containsText" text="WIP">
      <formula>NOT(ISERROR(SEARCH("WIP",H1)))</formula>
    </cfRule>
    <cfRule type="containsText" dxfId="17187" priority="31" operator="containsText" text="ERE">
      <formula>NOT(ISERROR(SEARCH("ERE",H1)))</formula>
    </cfRule>
  </conditionalFormatting>
  <conditionalFormatting sqref="F1:F6 F8:F1048576">
    <cfRule type="containsText" dxfId="17186" priority="29" operator="containsText" text="FDN">
      <formula>NOT(ISERROR(SEARCH("FDN",F1)))</formula>
    </cfRule>
  </conditionalFormatting>
  <conditionalFormatting sqref="G1:G6 G8:G1048576">
    <cfRule type="containsText" dxfId="17185" priority="28" operator="containsText" text="P">
      <formula>NOT(ISERROR(SEARCH("P",G1)))</formula>
    </cfRule>
  </conditionalFormatting>
  <conditionalFormatting sqref="B6:E6">
    <cfRule type="containsText" dxfId="17184" priority="26" operator="containsText" text="WIP">
      <formula>NOT(ISERROR(SEARCH("WIP",B6)))</formula>
    </cfRule>
    <cfRule type="containsText" dxfId="17183" priority="27" operator="containsText" text="WIP">
      <formula>NOT(ISERROR(SEARCH("WIP",B6)))</formula>
    </cfRule>
  </conditionalFormatting>
  <conditionalFormatting sqref="B6:E6">
    <cfRule type="containsText" dxfId="17182" priority="25" operator="containsText" text="FDN">
      <formula>NOT(ISERROR(SEARCH("FDN",B6)))</formula>
    </cfRule>
  </conditionalFormatting>
  <conditionalFormatting sqref="H1:H6 H8:H1048576">
    <cfRule type="containsText" dxfId="17181" priority="22" operator="containsText" text="TW">
      <formula>NOT(ISERROR(SEARCH("TW",H1)))</formula>
    </cfRule>
    <cfRule type="containsText" dxfId="17180" priority="23" operator="containsText" text="Tower N/A">
      <formula>NOT(ISERROR(SEARCH("Tower N/A",H1)))</formula>
    </cfRule>
    <cfRule type="containsText" dxfId="17179" priority="24" operator="containsText" text="Line Shifting">
      <formula>NOT(ISERROR(SEARCH("Line Shifting",H1)))</formula>
    </cfRule>
  </conditionalFormatting>
  <conditionalFormatting sqref="F7">
    <cfRule type="beginsWith" dxfId="17178" priority="16" operator="beginsWith" text="FROW">
      <formula>LEFT(F7,LEN("FROW"))="FROW"</formula>
    </cfRule>
    <cfRule type="containsText" dxfId="17177" priority="17" operator="containsText" text="EXC">
      <formula>NOT(ISERROR(SEARCH("EXC",F7)))</formula>
    </cfRule>
    <cfRule type="beginsWith" dxfId="17176" priority="18" operator="beginsWith" text="FDN">
      <formula>LEFT(F7,LEN("FDN"))="FDN"</formula>
    </cfRule>
  </conditionalFormatting>
  <conditionalFormatting sqref="H7">
    <cfRule type="beginsWith" dxfId="17175" priority="13" operator="beginsWith" text="EROW">
      <formula>LEFT(H7,LEN("EROW"))="EROW"</formula>
    </cfRule>
    <cfRule type="containsText" dxfId="17174" priority="14" operator="containsText" text="WIP">
      <formula>NOT(ISERROR(SEARCH("WIP",H7)))</formula>
    </cfRule>
    <cfRule type="beginsWith" dxfId="17173" priority="15" operator="beginsWith" text="ERE">
      <formula>LEFT(H7,LEN("ERE"))="ERE"</formula>
    </cfRule>
  </conditionalFormatting>
  <conditionalFormatting sqref="F7">
    <cfRule type="containsText" dxfId="17172" priority="11" operator="containsText" text="WIP">
      <formula>NOT(ISERROR(SEARCH("WIP",F7)))</formula>
    </cfRule>
    <cfRule type="containsText" dxfId="17171" priority="12" operator="containsText" text="WIP">
      <formula>NOT(ISERROR(SEARCH("WIP",F7)))</formula>
    </cfRule>
  </conditionalFormatting>
  <conditionalFormatting sqref="H7">
    <cfRule type="containsText" dxfId="17170" priority="9" operator="containsText" text="WIP">
      <formula>NOT(ISERROR(SEARCH("WIP",H7)))</formula>
    </cfRule>
    <cfRule type="containsText" dxfId="17169" priority="10" operator="containsText" text="ERE">
      <formula>NOT(ISERROR(SEARCH("ERE",H7)))</formula>
    </cfRule>
  </conditionalFormatting>
  <conditionalFormatting sqref="F7">
    <cfRule type="containsText" dxfId="17168" priority="8" operator="containsText" text="FDN">
      <formula>NOT(ISERROR(SEARCH("FDN",F7)))</formula>
    </cfRule>
  </conditionalFormatting>
  <conditionalFormatting sqref="G7">
    <cfRule type="containsText" dxfId="17167" priority="7" operator="containsText" text="P">
      <formula>NOT(ISERROR(SEARCH("P",G7)))</formula>
    </cfRule>
  </conditionalFormatting>
  <conditionalFormatting sqref="H7">
    <cfRule type="containsText" dxfId="17166" priority="4" operator="containsText" text="TW">
      <formula>NOT(ISERROR(SEARCH("TW",H7)))</formula>
    </cfRule>
    <cfRule type="containsText" dxfId="17165" priority="5" operator="containsText" text="Tower N/A">
      <formula>NOT(ISERROR(SEARCH("Tower N/A",H7)))</formula>
    </cfRule>
    <cfRule type="containsText" dxfId="17164" priority="6" operator="containsText" text="Line Shifting">
      <formula>NOT(ISERROR(SEARCH("Line Shifting",H7)))</formula>
    </cfRule>
  </conditionalFormatting>
  <conditionalFormatting sqref="L7:L346">
    <cfRule type="beginsWith" dxfId="17163" priority="1" operator="beginsWith" text="SROW">
      <formula>LEFT(L7,LEN("SROW"))="SROW"</formula>
    </cfRule>
    <cfRule type="containsText" dxfId="17162" priority="2" operator="containsText" text="PO">
      <formula>NOT(ISERROR(SEARCH("PO",L7)))</formula>
    </cfRule>
    <cfRule type="beginsWith" dxfId="17161" priority="3" operator="beginsWith" text="STR">
      <formula>LEFT(L7,LEN("STR"))="STR"</formula>
    </cfRule>
  </conditionalFormatting>
  <dataValidations count="9">
    <dataValidation type="list" allowBlank="1" showInputMessage="1" showErrorMessage="1" sqref="H7:H339" xr:uid="{00000000-0002-0000-0B00-000000000000}">
      <formula1>"Erec WIP,ERE,TW,EROW,Clear,Line Shifting,Tower N/A,-"</formula1>
    </dataValidation>
    <dataValidation type="list" allowBlank="1" showErrorMessage="1" error="Use Drop Down List" prompt="Please Use_x000a__x000a_PO for Paying Out Stringng_x000a_STR for Final Sag Stringing" sqref="I7:I339" xr:uid="{00000000-0002-0000-0B00-000001000000}">
      <formula1>"Insulator Hoisting,PO,STR,"</formula1>
    </dataValidation>
    <dataValidation type="list" allowBlank="1" showErrorMessage="1" error="Please Use Only P for Pipetype and CP for Countrpoise Earthing Work" promptTitle="Earthing Work" prompt="CP or P" sqref="G7:G339" xr:uid="{00000000-0002-0000-0B00-000002000000}">
      <formula1>"CP,P, "</formula1>
    </dataValidation>
    <dataValidation type="list" allowBlank="1" showErrorMessage="1" error="Use Dropdown List" prompt="Please Type Allways_x000a__x000a_EXC  for Excavation _x000a_FDN for Foundation_x000a_FROW for FDN ROW" sqref="F7:F339" xr:uid="{00000000-0002-0000-0B00-000003000000}">
      <formula1>"WIP,FDN,FROW,Clear,-,NHAI,HOLD,PLC,FOREST"</formula1>
    </dataValidation>
    <dataValidation type="list" allowBlank="1" showInputMessage="1" showErrorMessage="1" error="Use Dropdown List" prompt="Please Type Allways_x000a__x000a_EXC  for Excavation _x000a_FDN for Foundation_x000a_FROW for FDN ROW" sqref="F340:F342" xr:uid="{00000000-0002-0000-0B00-000004000000}">
      <formula1>"EXC,FDN,FROW,Clear,-,NHAI"</formula1>
    </dataValidation>
    <dataValidation type="list" allowBlank="1" showInputMessage="1" showErrorMessage="1" sqref="H340:H343" xr:uid="{00000000-0002-0000-0B00-000005000000}">
      <formula1>"WIP,ERE,TW,EROW,Clear,-"</formula1>
    </dataValidation>
    <dataValidation type="list" allowBlank="1" showInputMessage="1" showErrorMessage="1" error="Use Drop Down List" prompt="Please Use_x000a__x000a_PO for Paying Out Stringng_x000a_STR for Final Sag Stringing" sqref="I340:I343" xr:uid="{00000000-0002-0000-0B00-000006000000}">
      <formula1>"PO,STR,"</formula1>
    </dataValidation>
    <dataValidation type="list" allowBlank="1" showInputMessage="1" showErrorMessage="1" error="Please Use Only P for Pipetype and CP for Countrpoise Earthing Work" promptTitle="Earthing Work" prompt="CP or P" sqref="G340:G343" xr:uid="{00000000-0002-0000-0B00-000007000000}">
      <formula1>"CP,P, "</formula1>
    </dataValidation>
    <dataValidation type="list" allowBlank="1" showInputMessage="1" showErrorMessage="1" error="Use Dropdown List" prompt="Please Type Allways_x000a__x000a_EXC  for Excavation _x000a_FDN for Foundation_x000a_FROW for FDN ROW" sqref="F343" xr:uid="{00000000-0002-0000-0B00-000008000000}">
      <formula1>"EXC,FDN,FROW,Clear"</formula1>
    </dataValidation>
  </dataValidations>
  <printOptions horizontalCentered="1"/>
  <pageMargins left="0.11" right="7.0000000000000007E-2" top="0.46" bottom="0.27" header="0.3" footer="0.17"/>
  <pageSetup paperSize="9" scale="27" fitToHeight="0" orientation="portrait" r:id="rId2"/>
  <headerFooter alignWithMargins="0">
    <oddHeader>&amp;RPage &amp;P of &amp;N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updatefdn">
                <anchor moveWithCells="1" sizeWithCells="1">
                  <from>
                    <xdr:col>5</xdr:col>
                    <xdr:colOff>50800</xdr:colOff>
                    <xdr:row>1</xdr:row>
                    <xdr:rowOff>107950</xdr:rowOff>
                  </from>
                  <to>
                    <xdr:col>5</xdr:col>
                    <xdr:colOff>1117600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updateearthing">
                <anchor moveWithCells="1" sizeWithCells="1">
                  <from>
                    <xdr:col>6</xdr:col>
                    <xdr:colOff>50800</xdr:colOff>
                    <xdr:row>1</xdr:row>
                    <xdr:rowOff>88900</xdr:rowOff>
                  </from>
                  <to>
                    <xdr:col>7</xdr:col>
                    <xdr:colOff>12700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updateErection">
                <anchor moveWithCells="1" sizeWithCells="1">
                  <from>
                    <xdr:col>7</xdr:col>
                    <xdr:colOff>107950</xdr:colOff>
                    <xdr:row>1</xdr:row>
                    <xdr:rowOff>88900</xdr:rowOff>
                  </from>
                  <to>
                    <xdr:col>7</xdr:col>
                    <xdr:colOff>1079500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59999389629810485"/>
    <pageSetUpPr fitToPage="1"/>
  </sheetPr>
  <dimension ref="A1:W447"/>
  <sheetViews>
    <sheetView showGridLines="0" view="pageBreakPreview" zoomScale="60" zoomScaleNormal="55" workbookViewId="0">
      <pane ySplit="11" topLeftCell="A12" activePane="bottomLeft" state="frozen"/>
      <selection activeCell="F157" sqref="F157"/>
      <selection pane="bottomLeft" activeCell="W13" sqref="W13"/>
    </sheetView>
  </sheetViews>
  <sheetFormatPr defaultColWidth="0" defaultRowHeight="13" customHeight="1" zeroHeight="1" x14ac:dyDescent="0.3"/>
  <cols>
    <col min="1" max="1" width="5.7265625" style="129" customWidth="1"/>
    <col min="2" max="10" width="8.7265625" style="129" customWidth="1"/>
    <col min="11" max="11" width="7.81640625" style="129" customWidth="1"/>
    <col min="12" max="13" width="8.7265625" style="129" customWidth="1"/>
    <col min="14" max="14" width="9.81640625" style="129" customWidth="1"/>
    <col min="15" max="15" width="10.08984375" style="129" customWidth="1"/>
    <col min="16" max="16" width="10.7265625" style="129" customWidth="1"/>
    <col min="17" max="17" width="8.7265625" style="129" customWidth="1"/>
    <col min="18" max="18" width="10.81640625" style="129" customWidth="1"/>
    <col min="19" max="19" width="8.7265625" style="129" customWidth="1"/>
    <col min="20" max="20" width="10.54296875" style="129" customWidth="1"/>
    <col min="21" max="21" width="10.81640625" style="129" customWidth="1"/>
    <col min="22" max="23" width="9.1796875" style="129" customWidth="1"/>
    <col min="24" max="24" width="9.1796875" style="129" hidden="1" customWidth="1"/>
    <col min="25" max="16384" width="9.1796875" style="129" hidden="1"/>
  </cols>
  <sheetData>
    <row r="1" spans="1:23" ht="21" customHeight="1" x14ac:dyDescent="0.3">
      <c r="A1" s="674" t="str">
        <f>'DPR Sum.'!C3</f>
        <v>400kV DC AL59 Quad Alipurduar PGCIL -Bornagar</v>
      </c>
      <c r="B1" s="675"/>
      <c r="C1" s="675"/>
      <c r="D1" s="675"/>
      <c r="E1" s="675"/>
      <c r="F1" s="675"/>
      <c r="G1" s="675"/>
      <c r="H1" s="675"/>
      <c r="I1" s="675"/>
      <c r="J1" s="675"/>
      <c r="K1" s="675"/>
      <c r="L1" s="675"/>
      <c r="M1" s="675"/>
      <c r="N1" s="675"/>
      <c r="O1" s="675"/>
      <c r="P1" s="675"/>
      <c r="Q1" s="675"/>
      <c r="R1" s="675"/>
      <c r="S1" s="675"/>
      <c r="T1" s="675"/>
      <c r="U1" s="676"/>
    </row>
    <row r="2" spans="1:23" ht="20.5" customHeight="1" thickBot="1" x14ac:dyDescent="0.35">
      <c r="A2" s="677" t="s">
        <v>593</v>
      </c>
      <c r="B2" s="678"/>
      <c r="C2" s="678"/>
      <c r="D2" s="678"/>
      <c r="E2" s="678"/>
      <c r="F2" s="678"/>
      <c r="G2" s="678"/>
      <c r="H2" s="678"/>
      <c r="I2" s="678"/>
      <c r="J2" s="678"/>
      <c r="K2" s="678"/>
      <c r="L2" s="678"/>
      <c r="M2" s="678"/>
      <c r="N2" s="678"/>
      <c r="O2" s="678"/>
      <c r="P2" s="678"/>
      <c r="Q2" s="678"/>
      <c r="R2" s="678"/>
      <c r="S2" s="678"/>
      <c r="T2" s="678"/>
      <c r="U2" s="679"/>
      <c r="V2" s="684">
        <f>'DPR Sum.'!C5</f>
        <v>46146</v>
      </c>
      <c r="W2" s="685"/>
    </row>
    <row r="3" spans="1:23" ht="14" customHeight="1" thickBot="1" x14ac:dyDescent="0.4">
      <c r="A3" s="154"/>
      <c r="B3" s="664" t="str">
        <f>'DPR Sum.'!C3</f>
        <v>400kV DC AL59 Quad Alipurduar PGCIL -Bornagar</v>
      </c>
      <c r="C3" s="665"/>
      <c r="D3" s="665"/>
      <c r="E3" s="665"/>
      <c r="F3" s="665"/>
      <c r="G3" s="665"/>
      <c r="H3" s="665"/>
      <c r="I3" s="666"/>
      <c r="M3" s="688" t="s">
        <v>594</v>
      </c>
      <c r="N3" s="689"/>
      <c r="O3" s="689"/>
      <c r="P3" s="689"/>
      <c r="Q3" s="689"/>
      <c r="R3" s="689"/>
      <c r="S3" s="689"/>
      <c r="T3" s="690"/>
      <c r="U3" s="561"/>
      <c r="V3" s="672" t="s">
        <v>702</v>
      </c>
      <c r="W3" s="673"/>
    </row>
    <row r="4" spans="1:23" ht="14.25" customHeight="1" thickBot="1" x14ac:dyDescent="0.35">
      <c r="A4" s="154"/>
      <c r="B4" s="667" t="s">
        <v>1401</v>
      </c>
      <c r="C4" s="668"/>
      <c r="D4" s="668"/>
      <c r="E4" s="668"/>
      <c r="F4" s="668"/>
      <c r="G4" s="668"/>
      <c r="H4" s="669"/>
      <c r="I4" s="491">
        <f>'DPR Sum.'!C5</f>
        <v>46146</v>
      </c>
      <c r="M4" s="478"/>
      <c r="N4" s="562"/>
      <c r="O4" s="562"/>
      <c r="P4" s="562"/>
      <c r="Q4" s="562" t="s">
        <v>595</v>
      </c>
      <c r="R4" s="562"/>
      <c r="S4" s="562" t="s">
        <v>29</v>
      </c>
      <c r="T4" s="155"/>
      <c r="U4" s="155"/>
      <c r="V4" s="424" t="s">
        <v>597</v>
      </c>
      <c r="W4" s="271">
        <f>'Line Details'!AD8</f>
        <v>124</v>
      </c>
    </row>
    <row r="5" spans="1:23" ht="26.5" thickTop="1" x14ac:dyDescent="0.3">
      <c r="A5" s="154"/>
      <c r="B5" s="492" t="s">
        <v>1402</v>
      </c>
      <c r="C5" s="660" t="s">
        <v>5</v>
      </c>
      <c r="D5" s="661"/>
      <c r="E5" s="487" t="s">
        <v>1403</v>
      </c>
      <c r="F5" s="501" t="s">
        <v>148</v>
      </c>
      <c r="G5" s="487" t="s">
        <v>53</v>
      </c>
      <c r="H5" s="487" t="s">
        <v>9</v>
      </c>
      <c r="I5" s="493" t="s">
        <v>149</v>
      </c>
      <c r="J5" s="158"/>
      <c r="M5" s="479"/>
      <c r="N5" s="680" t="s">
        <v>749</v>
      </c>
      <c r="O5" s="486" t="s">
        <v>1400</v>
      </c>
      <c r="P5" s="686" t="s">
        <v>1399</v>
      </c>
      <c r="Q5" s="156"/>
      <c r="R5" s="682" t="s">
        <v>1396</v>
      </c>
      <c r="S5" s="157"/>
      <c r="T5" s="155"/>
      <c r="U5" s="155"/>
      <c r="V5" s="425" t="s">
        <v>149</v>
      </c>
      <c r="W5" s="272">
        <f>'Line Details'!AD9</f>
        <v>6</v>
      </c>
    </row>
    <row r="6" spans="1:23" ht="14.25" customHeight="1" x14ac:dyDescent="0.3">
      <c r="A6" s="154"/>
      <c r="B6" s="492">
        <v>1</v>
      </c>
      <c r="C6" s="660" t="s">
        <v>18</v>
      </c>
      <c r="D6" s="661"/>
      <c r="E6" s="487" t="s">
        <v>16</v>
      </c>
      <c r="F6" s="487">
        <f>'Master Sheet '!E6+'Master Sheet '!E7</f>
        <v>268</v>
      </c>
      <c r="G6" s="487">
        <f>'Master Sheet '!F6+'Master Sheet '!F8</f>
        <v>124</v>
      </c>
      <c r="H6" s="488">
        <f t="shared" ref="H6:H11" si="0">F6-G6</f>
        <v>144</v>
      </c>
      <c r="I6" s="494">
        <f>'Master Sheet '!G6+'Master Sheet '!G7</f>
        <v>6</v>
      </c>
      <c r="M6" s="478"/>
      <c r="N6" s="681"/>
      <c r="O6" s="563"/>
      <c r="P6" s="687"/>
      <c r="Q6" s="562"/>
      <c r="R6" s="683"/>
      <c r="S6" s="564"/>
      <c r="T6" s="480"/>
      <c r="U6" s="155"/>
      <c r="V6" s="424" t="s">
        <v>675</v>
      </c>
      <c r="W6" s="271">
        <f>'Line Details'!AD10</f>
        <v>21</v>
      </c>
    </row>
    <row r="7" spans="1:23" ht="14.25" customHeight="1" x14ac:dyDescent="0.3">
      <c r="A7" s="154"/>
      <c r="B7" s="492">
        <v>2</v>
      </c>
      <c r="C7" s="660" t="s">
        <v>21</v>
      </c>
      <c r="D7" s="661"/>
      <c r="E7" s="487" t="s">
        <v>16</v>
      </c>
      <c r="F7" s="488">
        <f>'Master Sheet '!E9</f>
        <v>268</v>
      </c>
      <c r="G7" s="488">
        <f>'Master Sheet '!F9</f>
        <v>116</v>
      </c>
      <c r="H7" s="488">
        <f t="shared" si="0"/>
        <v>152</v>
      </c>
      <c r="I7" s="493">
        <f>'Master Sheet '!G9</f>
        <v>0</v>
      </c>
      <c r="J7" s="565"/>
      <c r="M7" s="478"/>
      <c r="N7" s="474" t="s">
        <v>1398</v>
      </c>
      <c r="P7" s="477"/>
      <c r="Q7" s="562"/>
      <c r="R7" s="159"/>
      <c r="S7" s="158" t="s">
        <v>1395</v>
      </c>
      <c r="T7" s="178"/>
      <c r="U7" s="155"/>
      <c r="V7" s="424" t="s">
        <v>674</v>
      </c>
      <c r="W7" s="271">
        <f>'Line Details'!AD11</f>
        <v>116</v>
      </c>
    </row>
    <row r="8" spans="1:23" ht="14.25" customHeight="1" thickBot="1" x14ac:dyDescent="0.35">
      <c r="A8" s="154"/>
      <c r="B8" s="492">
        <v>3</v>
      </c>
      <c r="C8" s="660" t="s">
        <v>22</v>
      </c>
      <c r="D8" s="661"/>
      <c r="E8" s="487" t="s">
        <v>16</v>
      </c>
      <c r="F8" s="487">
        <f>'Master Sheet '!E10</f>
        <v>268</v>
      </c>
      <c r="G8" s="487">
        <f>'Master Sheet '!F10</f>
        <v>22</v>
      </c>
      <c r="H8" s="488">
        <f t="shared" si="0"/>
        <v>246</v>
      </c>
      <c r="I8" s="493">
        <f>'Master Sheet '!G10</f>
        <v>5</v>
      </c>
      <c r="M8" s="478"/>
      <c r="N8" s="475"/>
      <c r="O8" s="158"/>
      <c r="P8" s="476"/>
      <c r="Q8" s="562"/>
      <c r="R8" s="160"/>
      <c r="S8" s="566" t="s">
        <v>1397</v>
      </c>
      <c r="T8" s="481"/>
      <c r="U8" s="155"/>
      <c r="V8" s="424" t="s">
        <v>749</v>
      </c>
      <c r="W8" s="271">
        <f>'Line Details'!AD12</f>
        <v>5</v>
      </c>
    </row>
    <row r="9" spans="1:23" ht="14.25" customHeight="1" thickBot="1" x14ac:dyDescent="0.35">
      <c r="A9" s="154"/>
      <c r="B9" s="492">
        <v>4</v>
      </c>
      <c r="C9" s="660" t="s">
        <v>1404</v>
      </c>
      <c r="D9" s="661"/>
      <c r="E9" s="487" t="s">
        <v>16</v>
      </c>
      <c r="F9" s="488">
        <f>'Master Sheet '!E11</f>
        <v>268</v>
      </c>
      <c r="G9" s="488">
        <f>'Master Sheet '!F11</f>
        <v>0</v>
      </c>
      <c r="H9" s="488">
        <f t="shared" si="0"/>
        <v>268</v>
      </c>
      <c r="I9" s="493">
        <f>'Master Sheet '!G11</f>
        <v>0</v>
      </c>
      <c r="M9" s="482"/>
      <c r="N9" s="483"/>
      <c r="O9" s="483"/>
      <c r="P9" s="484"/>
      <c r="Q9" s="484"/>
      <c r="R9" s="484"/>
      <c r="S9" s="484"/>
      <c r="T9" s="485"/>
      <c r="U9" s="155"/>
    </row>
    <row r="10" spans="1:23" ht="14.25" customHeight="1" x14ac:dyDescent="0.3">
      <c r="A10" s="154"/>
      <c r="B10" s="492">
        <v>5</v>
      </c>
      <c r="C10" s="660" t="s">
        <v>66</v>
      </c>
      <c r="D10" s="661"/>
      <c r="E10" s="487" t="s">
        <v>1405</v>
      </c>
      <c r="F10" s="489">
        <f>'Master Sheet '!E13</f>
        <v>87.907900000000055</v>
      </c>
      <c r="G10" s="489">
        <f>'Master Sheet '!F13</f>
        <v>0</v>
      </c>
      <c r="H10" s="490">
        <f t="shared" si="0"/>
        <v>87.907900000000055</v>
      </c>
      <c r="I10" s="495">
        <f>'Master Sheet '!G13</f>
        <v>0</v>
      </c>
      <c r="J10" s="562"/>
      <c r="K10" s="562"/>
      <c r="L10" s="562"/>
      <c r="M10" s="562"/>
      <c r="N10" s="562"/>
      <c r="O10" s="562"/>
      <c r="P10" s="562"/>
      <c r="Q10" s="562"/>
      <c r="R10" s="562"/>
      <c r="S10" s="562"/>
      <c r="T10" s="562"/>
      <c r="U10" s="155"/>
    </row>
    <row r="11" spans="1:23" ht="14.25" customHeight="1" thickBot="1" x14ac:dyDescent="0.35">
      <c r="A11" s="154"/>
      <c r="B11" s="496">
        <v>6</v>
      </c>
      <c r="C11" s="662" t="s">
        <v>1406</v>
      </c>
      <c r="D11" s="663"/>
      <c r="E11" s="497" t="s">
        <v>1405</v>
      </c>
      <c r="F11" s="498">
        <f>'Master Sheet '!E14</f>
        <v>87.907900000000055</v>
      </c>
      <c r="G11" s="498">
        <f>'Master Sheet '!F14</f>
        <v>0</v>
      </c>
      <c r="H11" s="499">
        <f t="shared" si="0"/>
        <v>87.907900000000055</v>
      </c>
      <c r="I11" s="500">
        <f>'Master Sheet '!G14</f>
        <v>0</v>
      </c>
      <c r="J11" s="562"/>
      <c r="K11" s="562"/>
      <c r="L11" s="562"/>
      <c r="M11" s="562"/>
      <c r="N11" s="562"/>
      <c r="O11" s="562"/>
      <c r="P11" s="562"/>
      <c r="Q11" s="562"/>
      <c r="R11" s="562"/>
      <c r="S11" s="562"/>
      <c r="T11" s="562"/>
      <c r="U11" s="155"/>
      <c r="W11" s="129" t="b">
        <f>G6=W4</f>
        <v>1</v>
      </c>
    </row>
    <row r="12" spans="1:23" ht="14.25" customHeight="1" x14ac:dyDescent="0.3">
      <c r="A12" s="154"/>
      <c r="B12" s="562"/>
      <c r="C12" s="562"/>
      <c r="D12" s="567"/>
      <c r="E12" s="562"/>
      <c r="F12" s="562"/>
      <c r="G12" s="562"/>
      <c r="H12" s="562"/>
      <c r="I12" s="562"/>
      <c r="J12" s="562"/>
      <c r="K12" s="562"/>
      <c r="L12" s="562"/>
      <c r="M12" s="562"/>
      <c r="N12" s="562"/>
      <c r="O12" s="562"/>
      <c r="P12" s="562"/>
      <c r="Q12" s="562"/>
      <c r="R12" s="562"/>
      <c r="S12" s="562"/>
      <c r="T12" s="562"/>
      <c r="U12" s="155"/>
      <c r="W12" s="129" t="b">
        <f>G7=W7</f>
        <v>1</v>
      </c>
    </row>
    <row r="13" spans="1:23" ht="14.25" customHeight="1" x14ac:dyDescent="0.3">
      <c r="A13" s="161"/>
      <c r="B13" s="221"/>
      <c r="C13" s="221"/>
      <c r="D13" s="562"/>
      <c r="E13" s="562"/>
      <c r="F13" s="562"/>
      <c r="G13" s="562"/>
      <c r="H13" s="562"/>
      <c r="I13" s="562"/>
      <c r="J13" s="562"/>
      <c r="K13" s="562"/>
      <c r="L13" s="562"/>
      <c r="M13" s="562"/>
      <c r="N13" s="562"/>
      <c r="O13" s="562"/>
      <c r="P13" s="562"/>
      <c r="Q13" s="562"/>
      <c r="R13" s="562"/>
      <c r="S13" s="562"/>
      <c r="T13" s="562"/>
      <c r="U13" s="162"/>
      <c r="W13" s="129" t="b">
        <f>I6=W5</f>
        <v>1</v>
      </c>
    </row>
    <row r="14" spans="1:23" s="241" customFormat="1" ht="18" customHeight="1" thickBot="1" x14ac:dyDescent="0.35">
      <c r="A14" s="238"/>
      <c r="B14" s="239"/>
      <c r="C14" s="235" t="str">
        <f>IFERROR(IF(VLOOKUP(D23,'Line Details'!$A$7:$Z$343,12,0)&lt;&gt;"",VLOOKUP(D23,'Line Details'!$A$7:$Z$343,12,0),""),"")</f>
        <v/>
      </c>
      <c r="D14" s="239" t="str">
        <f>IFERROR(IF(VLOOKUP(D23,'Line Details'!$A$7:$Z$343,5,0)&lt;&gt;"",VLOOKUP(D23,'Line Details'!$A$7:$Z$343,5,0),""),"")</f>
        <v/>
      </c>
      <c r="E14" s="235" t="str">
        <f>IFERROR(IF(VLOOKUP(F23,'Line Details'!$A$7:$Z$343,12,0)&lt;&gt;"",VLOOKUP(F23,'Line Details'!$A$7:$Z$343,12,0),""),"")</f>
        <v/>
      </c>
      <c r="F14" s="239" t="str">
        <f>IFERROR(IF(VLOOKUP(F23,'Line Details'!$A$7:$Z$343,5,0)&lt;&gt;"",VLOOKUP(F23,'Line Details'!$A$7:$Z$343,5,0),""),"")</f>
        <v/>
      </c>
      <c r="G14" s="235" t="str">
        <f>IFERROR(IF(VLOOKUP(H23,'Line Details'!$A$7:$Z$343,12,0)&lt;&gt;"",VLOOKUP(H23,'Line Details'!$A$7:$Z$343,12,0),""),"")</f>
        <v/>
      </c>
      <c r="H14" s="239" t="str">
        <f>IFERROR(IF(VLOOKUP(H23,'Line Details'!$A$7:$Z$343,5,0)&lt;&gt;"",VLOOKUP(H23,'Line Details'!$A$7:$Z$343,5,0),""),"")</f>
        <v/>
      </c>
      <c r="I14" s="235" t="str">
        <f>IFERROR(IF(VLOOKUP(J23,'Line Details'!$A$7:$Z$343,12,0)&lt;&gt;"",VLOOKUP(J23,'Line Details'!$A$7:$Z$343,12,0),""),"")</f>
        <v/>
      </c>
      <c r="J14" s="239" t="str">
        <f>IFERROR(IF(VLOOKUP(J23,'Line Details'!$A$7:$Z$343,5,0)&lt;&gt;"",VLOOKUP(J23,'Line Details'!$A$7:$Z$343,5,0),""),"")</f>
        <v/>
      </c>
      <c r="K14" s="235" t="str">
        <f>IFERROR(IF(VLOOKUP(L23,'Line Details'!$A$7:$Z$343,12,0)&lt;&gt;"",VLOOKUP(L23,'Line Details'!$A$7:$Z$343,12,0),""),"")</f>
        <v>400kV</v>
      </c>
      <c r="L14" s="240" t="str">
        <f>IFERROR(IF(VLOOKUP(L23,'Line Details'!$A$7:$Z$343,5,0)&lt;&gt;"",VLOOKUP(L23,'Line Details'!$A$7:$Z$343,5,0),""),"")</f>
        <v/>
      </c>
      <c r="M14" s="235" t="str">
        <f>IFERROR(IF(VLOOKUP(N23,'Line Details'!$A$7:$Z$343,12,0)&lt;&gt;"",VLOOKUP(N23,'Line Details'!$A$7:$Z$343,12,0),""),"")</f>
        <v/>
      </c>
      <c r="N14" s="239" t="str">
        <f>IFERROR(IF(VLOOKUP(N23,'Line Details'!$A$7:$Z$343,5,0)&lt;&gt;"",VLOOKUP(N23,'Line Details'!$A$7:$Z$343,5,0),""),"")</f>
        <v/>
      </c>
      <c r="O14" s="235" t="str">
        <f>IFERROR(IF(VLOOKUP(P23,'Line Details'!$A$7:$Z$343,12,0)&lt;&gt;"",VLOOKUP(P23,'Line Details'!$A$7:$Z$343,12,0),""),"")</f>
        <v/>
      </c>
      <c r="P14" s="239" t="str">
        <f>IFERROR(IF(VLOOKUP(P23,'Line Details'!$A$7:$Z$343,5,0)&lt;&gt;"",VLOOKUP(P23,'Line Details'!$A$7:$Z$343,5,0),""),"")</f>
        <v/>
      </c>
      <c r="Q14" s="235" t="str">
        <f>IFERROR(IF(VLOOKUP(R23,'Line Details'!$A$7:$Z$343,12,0)&lt;&gt;"",VLOOKUP(R23,'Line Details'!$A$7:$Z$343,12,0),""),"")</f>
        <v/>
      </c>
      <c r="R14" s="239" t="str">
        <f>IFERROR(IF(VLOOKUP(R23,'Line Details'!$A$7:$Z$343,5,0)&lt;&gt;"",VLOOKUP(R23,'Line Details'!$A$7:$Z$343,5,0),""),"")</f>
        <v/>
      </c>
      <c r="S14" s="235" t="str">
        <f>IFERROR(IF(VLOOKUP(T23,'Line Details'!$A$7:$Z$343,12,0)&lt;&gt;"",VLOOKUP(T23,'Line Details'!$A$7:$Z$343,12,0),""),"")</f>
        <v/>
      </c>
      <c r="T14" s="239" t="str">
        <f>IFERROR(IF(VLOOKUP(T23,'Line Details'!$A$7:$Z$343,5,0)&lt;&gt;"",VLOOKUP(T23,'Line Details'!$A$7:$Z$343,5,0),""),"")</f>
        <v/>
      </c>
      <c r="U14" s="236" t="str">
        <f>IFERROR(IF(VLOOKUP(B34,'Line Details'!$A$7:$Z$343,12,0)&lt;&gt;"",VLOOKUP(B34,'Line Details'!$A$7:$Z$343,12,0),""),"")</f>
        <v/>
      </c>
      <c r="W14" s="129" t="b">
        <f>G8=W6</f>
        <v>0</v>
      </c>
    </row>
    <row r="15" spans="1:23" ht="12" customHeight="1" thickTop="1" x14ac:dyDescent="0.3">
      <c r="A15" s="161"/>
      <c r="B15" s="670" t="str">
        <f>IFERROR(IF(VLOOKUP(B23,'Line Details'!$A$7:$Z$343,8,0)&lt;&gt;"",VLOOKUP(B23,'Line Details'!$A$7:$Z$343,8,0),""),"")</f>
        <v>-</v>
      </c>
      <c r="C15" s="164" t="str">
        <f>IFERROR(IF(VLOOKUP(D23,'Line Details'!$A$7:$Z$343,9,0)&lt;&gt;"",VLOOKUP(D23,'Line Details'!$A$7:$Z$343,9,0),""),"")</f>
        <v/>
      </c>
      <c r="D15" s="670" t="str">
        <f>IFERROR(IF(VLOOKUP(D23,'Line Details'!$A$7:$Z$343,8,0)&lt;&gt;"",VLOOKUP(D23,'Line Details'!$A$7:$Z$343,8,0),""),"")</f>
        <v>-</v>
      </c>
      <c r="E15" s="164" t="str">
        <f>IFERROR(IF(VLOOKUP(F23,'Line Details'!$A$7:$Z$343,9,0)&lt;&gt;"",VLOOKUP(F23,'Line Details'!$A$7:$Z$343,9,0),""),"")</f>
        <v/>
      </c>
      <c r="F15" s="670" t="str">
        <f>IFERROR(IF(VLOOKUP(F23,'Line Details'!$A$7:$Z$343,8,0)&lt;&gt;"",VLOOKUP(F23,'Line Details'!$A$7:$Z$343,8,0),""),"")</f>
        <v>-</v>
      </c>
      <c r="G15" s="164" t="str">
        <f>IFERROR(IF(VLOOKUP(H23,'Line Details'!$A$7:$Z$343,9,0)&lt;&gt;"",VLOOKUP(H23,'Line Details'!$A$7:$Z$343,9,0),""),"")</f>
        <v/>
      </c>
      <c r="H15" s="670" t="str">
        <f>IFERROR(IF(VLOOKUP(H23,'Line Details'!$A$7:$Z$343,8,0)&lt;&gt;"",VLOOKUP(H23,'Line Details'!$A$7:$Z$343,8,0),""),"")</f>
        <v>-</v>
      </c>
      <c r="I15" s="164" t="str">
        <f>IFERROR(IF(VLOOKUP(J23,'Line Details'!$A$7:$Z$343,9,0)&lt;&gt;"",VLOOKUP(J23,'Line Details'!$A$7:$Z$343,9,0),""),"")</f>
        <v/>
      </c>
      <c r="J15" s="670" t="str">
        <f>IFERROR(IF(VLOOKUP(J23,'Line Details'!$A$7:$Z$343,8,0)&lt;&gt;"",VLOOKUP(J23,'Line Details'!$A$7:$Z$343,8,0),""),"")</f>
        <v>-</v>
      </c>
      <c r="K15" s="164" t="str">
        <f>IFERROR(IF(VLOOKUP(L23,'Line Details'!$A$7:$Z$343,9,0)&lt;&gt;"",VLOOKUP(L23,'Line Details'!$A$7:$Z$343,9,0),""),"")</f>
        <v/>
      </c>
      <c r="L15" s="670" t="str">
        <f>IFERROR(IF(VLOOKUP(L23,'Line Details'!$A$7:$Z$343,8,0)&lt;&gt;"",VLOOKUP(L23,'Line Details'!$A$7:$Z$343,8,0),""),"")</f>
        <v>-</v>
      </c>
      <c r="M15" s="164" t="str">
        <f>IFERROR(IF(VLOOKUP(N23,'Line Details'!$A$7:$Z$343,9,0)&lt;&gt;"",VLOOKUP(N23,'Line Details'!$A$7:$Z$343,9,0),""),"")</f>
        <v/>
      </c>
      <c r="N15" s="670" t="str">
        <f>IFERROR(IF(VLOOKUP(N23,'Line Details'!$A$7:$Z$343,8,0)&lt;&gt;"",VLOOKUP(N23,'Line Details'!$A$7:$Z$343,8,0),""),"")</f>
        <v>-</v>
      </c>
      <c r="O15" s="164" t="str">
        <f>IFERROR(IF(VLOOKUP(P23,'Line Details'!$A$7:$Z$343,9,0)&lt;&gt;"",VLOOKUP(P23,'Line Details'!$A$7:$Z$343,9,0),""),"")</f>
        <v/>
      </c>
      <c r="P15" s="670" t="str">
        <f>IFERROR(IF(VLOOKUP(P23,'Line Details'!$A$7:$Z$343,8,0)&lt;&gt;"",VLOOKUP(P23,'Line Details'!$A$7:$Z$343,8,0),""),"")</f>
        <v>-</v>
      </c>
      <c r="Q15" s="164" t="str">
        <f>IFERROR(IF(VLOOKUP(R23,'Line Details'!$A$7:$Z$343,9,0)&lt;&gt;"",VLOOKUP(R23,'Line Details'!$A$7:$Z$343,9,0),""),"")</f>
        <v/>
      </c>
      <c r="R15" s="670" t="str">
        <f>IFERROR(IF(VLOOKUP(R23,'Line Details'!$A$7:$Z$343,8,0)&lt;&gt;"",VLOOKUP(R23,'Line Details'!$A$7:$Z$343,8,0),""),"")</f>
        <v>-</v>
      </c>
      <c r="S15" s="164" t="str">
        <f>IFERROR(IF(VLOOKUP(T23,'Line Details'!$A$7:$Z$343,9,0)&lt;&gt;"",VLOOKUP(T23,'Line Details'!$A$7:$Z$343,9,0),""),"")</f>
        <v/>
      </c>
      <c r="T15" s="670" t="str">
        <f>IFERROR(IF(VLOOKUP(T23,'Line Details'!$A$7:$Z$343,8,0)&lt;&gt;"",VLOOKUP(T23,'Line Details'!$A$7:$Z$343,8,0),""),"")</f>
        <v>-</v>
      </c>
      <c r="U15" s="165" t="str">
        <f>IFERROR(IF(VLOOKUP(B34,'Line Details'!$A$7:$Z$343,9,0)&lt;&gt;"",VLOOKUP(B34,'Line Details'!$A$7:$Z$343,9,0),""),"")</f>
        <v/>
      </c>
      <c r="W15" s="129" t="b">
        <f>I8=W8</f>
        <v>1</v>
      </c>
    </row>
    <row r="16" spans="1:23" ht="23.15" customHeight="1" x14ac:dyDescent="0.3">
      <c r="A16" s="161"/>
      <c r="B16" s="671"/>
      <c r="C16" s="221">
        <f>IFERROR(IF(VLOOKUP(D23,'Line Details'!$A$7:$Z$343,4,0)&lt;&gt;"",VLOOKUP(D23,'Line Details'!$A$7:$Z$343,4,0),""),"")</f>
        <v>141.1</v>
      </c>
      <c r="D16" s="671"/>
      <c r="E16" s="221">
        <f>IFERROR(IF(VLOOKUP(F23,'Line Details'!$A$7:$Z$343,4,0)&lt;&gt;"",VLOOKUP(F23,'Line Details'!$A$7:$Z$343,4,0),""),"")</f>
        <v>357</v>
      </c>
      <c r="F16" s="671"/>
      <c r="G16" s="221">
        <f>IFERROR(IF(VLOOKUP(H23,'Line Details'!$A$7:$Z$343,4,0)&lt;&gt;"",VLOOKUP(H23,'Line Details'!$A$7:$Z$343,4,0),""),"")</f>
        <v>381.9</v>
      </c>
      <c r="H16" s="671"/>
      <c r="I16" s="221">
        <f>IFERROR(IF(VLOOKUP(J23,'Line Details'!$A$7:$Z$343,4,0)&lt;&gt;"",VLOOKUP(J23,'Line Details'!$A$7:$Z$343,4,0),""),"")</f>
        <v>418.1</v>
      </c>
      <c r="J16" s="671"/>
      <c r="K16" s="221">
        <f>IFERROR(IF(VLOOKUP(L23,'Line Details'!$A$7:$Z$343,4,0)&lt;&gt;"",VLOOKUP(L23,'Line Details'!$A$7:$Z$343,4,0),""),"")</f>
        <v>223.9</v>
      </c>
      <c r="L16" s="671"/>
      <c r="M16" s="221">
        <f>IFERROR(IF(VLOOKUP(N23,'Line Details'!$A$7:$Z$343,4,0)&lt;&gt;"",VLOOKUP(N23,'Line Details'!$A$7:$Z$343,4,0),""),"")</f>
        <v>431.7</v>
      </c>
      <c r="N16" s="671"/>
      <c r="O16" s="221">
        <f>IFERROR(IF(VLOOKUP(P23,'Line Details'!$A$7:$Z$343,4,0)&lt;&gt;"",VLOOKUP(P23,'Line Details'!$A$7:$Z$343,4,0),""),"")</f>
        <v>319</v>
      </c>
      <c r="P16" s="671"/>
      <c r="Q16" s="221">
        <f>IFERROR(IF(VLOOKUP(R23,'Line Details'!$A$7:$Z$343,4,0)&lt;&gt;"",VLOOKUP(R23,'Line Details'!$A$7:$Z$343,4,0),""),"")</f>
        <v>327.3</v>
      </c>
      <c r="R16" s="671"/>
      <c r="S16" s="221">
        <f>IFERROR(IF(VLOOKUP(T23,'Line Details'!$A$7:$Z$343,4,0)&lt;&gt;"",VLOOKUP(T23,'Line Details'!$A$7:$Z$343,4,0),""),"")</f>
        <v>329.8</v>
      </c>
      <c r="T16" s="671"/>
      <c r="U16" s="162">
        <f>IFERROR(IF(VLOOKUP(B34,'Line Details'!$A$7:$Z$343,4,0)&lt;&gt;"",VLOOKUP(B34,'Line Details'!$A$7:$Z$343,4,0),""),"")</f>
        <v>350.5</v>
      </c>
    </row>
    <row r="17" spans="1:21" ht="23.15" customHeight="1" x14ac:dyDescent="0.3">
      <c r="A17" s="161"/>
      <c r="B17" s="166" t="str">
        <f>IFERROR(IF(VLOOKUP(B23,'Line Details'!$A$7:$Z$343,6,0)&lt;&gt;"",VLOOKUP(B23,'Line Details'!$A$7:$Z$343,6,0),""),"")</f>
        <v>-</v>
      </c>
      <c r="C17" s="221"/>
      <c r="D17" s="166" t="str">
        <f>IFERROR(IF(VLOOKUP(D23,'Line Details'!$A$7:$Z$343,6,0)&lt;&gt;"",VLOOKUP(D23,'Line Details'!$A$7:$Z$343,6,0),""),"")</f>
        <v>-</v>
      </c>
      <c r="E17" s="221"/>
      <c r="F17" s="166" t="str">
        <f>IFERROR(IF(VLOOKUP(F23,'Line Details'!$A$7:$Z$343,6,0)&lt;&gt;"",VLOOKUP(F23,'Line Details'!$A$7:$Z$343,6,0),""),"")</f>
        <v>-</v>
      </c>
      <c r="G17" s="221"/>
      <c r="H17" s="166" t="str">
        <f>IFERROR(IF(VLOOKUP(H23,'Line Details'!$A$7:$Z$343,6,0)&lt;&gt;"",VLOOKUP(H23,'Line Details'!$A$7:$Z$343,6,0),""),"")</f>
        <v>-</v>
      </c>
      <c r="I17" s="221"/>
      <c r="J17" s="166" t="str">
        <f>IFERROR(IF(VLOOKUP(J23,'Line Details'!$A$7:$Z$343,6,0)&lt;&gt;"",VLOOKUP(J23,'Line Details'!$A$7:$Z$343,6,0),""),"")</f>
        <v>-</v>
      </c>
      <c r="K17" s="221"/>
      <c r="L17" s="166" t="str">
        <f>IFERROR(IF(VLOOKUP(L23,'Line Details'!$A$7:$Z$343,6,0)&lt;&gt;"",VLOOKUP(L23,'Line Details'!$A$7:$Z$343,6,0),""),"")</f>
        <v>-</v>
      </c>
      <c r="M17" s="221"/>
      <c r="N17" s="166" t="str">
        <f>IFERROR(IF(VLOOKUP(N23,'Line Details'!$A$7:$Z$343,6,0)&lt;&gt;"",VLOOKUP(N23,'Line Details'!$A$7:$Z$343,6,0),""),"")</f>
        <v>-</v>
      </c>
      <c r="O17" s="221"/>
      <c r="P17" s="166" t="str">
        <f>IFERROR(IF(VLOOKUP(P23,'Line Details'!$A$7:$Z$343,6,0)&lt;&gt;"",VLOOKUP(P23,'Line Details'!$A$7:$Z$343,6,0),""),"")</f>
        <v>-</v>
      </c>
      <c r="Q17" s="221"/>
      <c r="R17" s="166" t="str">
        <f>IFERROR(IF(VLOOKUP(R23,'Line Details'!$A$7:$Z$343,6,0)&lt;&gt;"",VLOOKUP(R23,'Line Details'!$A$7:$Z$343,6,0),""),"")</f>
        <v>-</v>
      </c>
      <c r="S17" s="221"/>
      <c r="T17" s="166" t="str">
        <f>IFERROR(IF(VLOOKUP(T23,'Line Details'!$A$7:$Z$343,6,0)&lt;&gt;"",VLOOKUP(T23,'Line Details'!$A$7:$Z$343,6,0),""),"")</f>
        <v>-</v>
      </c>
      <c r="U17" s="162"/>
    </row>
    <row r="18" spans="1:21" ht="12" customHeight="1" thickBot="1" x14ac:dyDescent="0.35">
      <c r="A18" s="161"/>
      <c r="B18" s="167" t="str">
        <f>IFERROR(IF(VLOOKUP(B23,'Line Details'!$A$7:$Z$343,7,0)&lt;&gt;"",VLOOKUP(B23,'Line Details'!$A$7:$Z$343,7,0),""),"")</f>
        <v>-</v>
      </c>
      <c r="C18" s="221"/>
      <c r="D18" s="167" t="str">
        <f>IFERROR(IF(VLOOKUP(D23,'Line Details'!$A$7:$Z$343,7,0)&lt;&gt;"",VLOOKUP(D23,'Line Details'!$A$7:$Z$343,7,0),""),"")</f>
        <v>-</v>
      </c>
      <c r="E18" s="221"/>
      <c r="F18" s="167" t="str">
        <f>IFERROR(IF(VLOOKUP(F23,'Line Details'!$A$7:$Z$343,7,0)&lt;&gt;"",VLOOKUP(F23,'Line Details'!$A$7:$Z$343,7,0),""),"")</f>
        <v>-</v>
      </c>
      <c r="G18" s="221"/>
      <c r="H18" s="167" t="str">
        <f>IFERROR(IF(VLOOKUP(H23,'Line Details'!$A$7:$Z$343,7,0)&lt;&gt;"",VLOOKUP(H23,'Line Details'!$A$7:$Z$343,7,0),""),"")</f>
        <v>-</v>
      </c>
      <c r="I18" s="221"/>
      <c r="J18" s="167" t="str">
        <f>IFERROR(IF(VLOOKUP(J23,'Line Details'!$A$7:$Z$343,7,0)&lt;&gt;"",VLOOKUP(J23,'Line Details'!$A$7:$Z$343,7,0),""),"")</f>
        <v>-</v>
      </c>
      <c r="K18" s="221"/>
      <c r="L18" s="167" t="str">
        <f>IFERROR(IF(VLOOKUP(L23,'Line Details'!$A$7:$Z$343,7,0)&lt;&gt;"",VLOOKUP(L23,'Line Details'!$A$7:$Z$343,7,0),""),"")</f>
        <v>-</v>
      </c>
      <c r="M18" s="221"/>
      <c r="N18" s="167" t="str">
        <f>IFERROR(IF(VLOOKUP(N23,'Line Details'!$A$7:$Z$343,7,0)&lt;&gt;"",VLOOKUP(N23,'Line Details'!$A$7:$Z$343,7,0),""),"")</f>
        <v>-</v>
      </c>
      <c r="O18" s="221"/>
      <c r="P18" s="167" t="str">
        <f>IFERROR(IF(VLOOKUP(P23,'Line Details'!$A$7:$Z$343,7,0)&lt;&gt;"",VLOOKUP(P23,'Line Details'!$A$7:$Z$343,7,0),""),"")</f>
        <v>-</v>
      </c>
      <c r="Q18" s="221"/>
      <c r="R18" s="167" t="str">
        <f>IFERROR(IF(VLOOKUP(R23,'Line Details'!$A$7:$Z$343,7,0)&lt;&gt;"",VLOOKUP(R23,'Line Details'!$A$7:$Z$343,7,0),""),"")</f>
        <v>-</v>
      </c>
      <c r="S18" s="221"/>
      <c r="T18" s="167" t="str">
        <f>IFERROR(IF(VLOOKUP(T23,'Line Details'!$A$7:$Z$343,7,0)&lt;&gt;"",VLOOKUP(T23,'Line Details'!$A$7:$Z$343,7,0),""),"")</f>
        <v>-</v>
      </c>
      <c r="U18" s="162"/>
    </row>
    <row r="19" spans="1:21" s="142" customFormat="1" ht="13.5" thickTop="1" x14ac:dyDescent="0.3">
      <c r="A19" s="168"/>
      <c r="B19" s="169" t="str">
        <f>IFERROR(IF(VLOOKUP(B23,'Line Details'!$A$7:$Z$343,3,0)&lt;&gt;"",VLOOKUP(B23,'Line Details'!$A$7:$Z$343,3,0),""),"")</f>
        <v>C(15-30)+06</v>
      </c>
      <c r="C19" s="170"/>
      <c r="D19" s="169" t="str">
        <f>IFERROR(IF(VLOOKUP(D23,'Line Details'!$A$7:$Z$343,3,0)&lt;&gt;"",VLOOKUP(D23,'Line Details'!$A$7:$Z$343,3,0),""),"")</f>
        <v>D(45-60)+00</v>
      </c>
      <c r="E19" s="170"/>
      <c r="F19" s="568" t="str">
        <f>IFERROR(IF(VLOOKUP(F23,'Line Details'!$A$7:$Z$343,3,0)&lt;&gt;"",VLOOKUP(F23,'Line Details'!$A$7:$Z$343,3,0),""),"")</f>
        <v>A(00-02)+00</v>
      </c>
      <c r="G19" s="170"/>
      <c r="H19" s="169" t="str">
        <f>IFERROR(IF(VLOOKUP(H23,'Line Details'!$A$7:$Z$343,3,0)&lt;&gt;"",VLOOKUP(H23,'Line Details'!$A$7:$Z$343,3,0),""),"")</f>
        <v>D(30-45)+03</v>
      </c>
      <c r="I19" s="170"/>
      <c r="J19" s="169" t="str">
        <f>IFERROR(IF(VLOOKUP(J23,'Line Details'!$A$7:$Z$343,3,0)&lt;&gt;"",VLOOKUP(J23,'Line Details'!$A$7:$Z$343,3,0),""),"")</f>
        <v>D(30-52)+30</v>
      </c>
      <c r="K19" s="170"/>
      <c r="L19" s="169" t="str">
        <f>IFERROR(IF(VLOOKUP(L23,'Line Details'!$A$7:$Z$343,3,0)&lt;&gt;"",VLOOKUP(L23,'Line Details'!$A$7:$Z$343,3,0),""),"")</f>
        <v>D(30-52)+35</v>
      </c>
      <c r="M19" s="170"/>
      <c r="N19" s="169" t="str">
        <f>IFERROR(IF(VLOOKUP(N23,'Line Details'!$A$7:$Z$343,3,0)&lt;&gt;"",VLOOKUP(N23,'Line Details'!$A$7:$Z$343,3,0),""),"")</f>
        <v>A(00-02)+06</v>
      </c>
      <c r="O19" s="170"/>
      <c r="P19" s="169" t="str">
        <f>IFERROR(IF(VLOOKUP(P23,'Line Details'!$A$7:$Z$343,3,0)&lt;&gt;"",VLOOKUP(P23,'Line Details'!$A$7:$Z$343,3,0),""),"")</f>
        <v>A(00-02)+00</v>
      </c>
      <c r="Q19" s="170"/>
      <c r="R19" s="169" t="str">
        <f>IFERROR(IF(VLOOKUP(R23,'Line Details'!$A$7:$Z$343,3,0)&lt;&gt;"",VLOOKUP(R23,'Line Details'!$A$7:$Z$343,3,0),""),"")</f>
        <v>A(00-02)+00</v>
      </c>
      <c r="S19" s="170"/>
      <c r="T19" s="169" t="str">
        <f>IFERROR(IF(VLOOKUP(T23,'Line Details'!$A$7:$Z$343,3,0)&lt;&gt;"",VLOOKUP(T23,'Line Details'!$A$7:$Z$343,3,0),""),"")</f>
        <v>D(30-45)+00</v>
      </c>
      <c r="U19" s="171"/>
    </row>
    <row r="20" spans="1:21" s="142" customFormat="1" x14ac:dyDescent="0.3">
      <c r="A20" s="168"/>
      <c r="B20" s="169" t="str">
        <f>IFERROR(IF(VLOOKUP(B23,'Line Details'!$A$7:$Z$343,2,0)&lt;&gt;"",VLOOKUP(B23,'Line Details'!$A$7:$Z$343,2,0),""),"")</f>
        <v>Existing Tapping
Tower</v>
      </c>
      <c r="C20" s="170"/>
      <c r="D20" s="169" t="str">
        <f>IFERROR(IF(VLOOKUP(D23,'Line Details'!$A$7:$Z$343,2,0)&lt;&gt;"",VLOOKUP(D23,'Line Details'!$A$7:$Z$343,2,0),""),"")</f>
        <v>1/0</v>
      </c>
      <c r="E20" s="170"/>
      <c r="F20" s="169" t="str">
        <f>IFERROR(IF(VLOOKUP(F23,'Line Details'!$A$7:$Z$343,2,0)&lt;&gt;"",VLOOKUP(F23,'Line Details'!$A$7:$Z$343,2,0),""),"")</f>
        <v>1/1</v>
      </c>
      <c r="G20" s="170"/>
      <c r="H20" s="169" t="str">
        <f>IFERROR(IF(VLOOKUP(H23,'Line Details'!$A$7:$Z$343,2,0)&lt;&gt;"",VLOOKUP(H23,'Line Details'!$A$7:$Z$343,2,0),""),"")</f>
        <v>2/0</v>
      </c>
      <c r="I20" s="170"/>
      <c r="J20" s="169" t="str">
        <f>IFERROR(IF(VLOOKUP(J23,'Line Details'!$A$7:$Z$343,2,0)&lt;&gt;"",VLOOKUP(J23,'Line Details'!$A$7:$Z$343,2,0),""),"")</f>
        <v>3/0</v>
      </c>
      <c r="K20" s="170"/>
      <c r="L20" s="169" t="str">
        <f>IFERROR(IF(VLOOKUP(L23,'Line Details'!$A$7:$Z$343,2,0)&lt;&gt;"",VLOOKUP(L23,'Line Details'!$A$7:$Z$343,2,0),""),"")</f>
        <v>4/0</v>
      </c>
      <c r="M20" s="170"/>
      <c r="N20" s="169" t="str">
        <f>IFERROR(IF(VLOOKUP(N23,'Line Details'!$A$7:$Z$343,2,0)&lt;&gt;"",VLOOKUP(N23,'Line Details'!$A$7:$Z$343,2,0),""),"")</f>
        <v>4/1</v>
      </c>
      <c r="O20" s="170"/>
      <c r="P20" s="169" t="str">
        <f>IFERROR(IF(VLOOKUP(P23,'Line Details'!$A$7:$Z$343,2,0)&lt;&gt;"",VLOOKUP(P23,'Line Details'!$A$7:$Z$343,2,0),""),"")</f>
        <v>4/2</v>
      </c>
      <c r="Q20" s="170"/>
      <c r="R20" s="169" t="str">
        <f>IFERROR(IF(VLOOKUP(R23,'Line Details'!$A$7:$Z$343,2,0)&lt;&gt;"",VLOOKUP(R23,'Line Details'!$A$7:$Z$343,2,0),""),"")</f>
        <v>4/3</v>
      </c>
      <c r="S20" s="170"/>
      <c r="T20" s="169" t="str">
        <f>IFERROR(IF(VLOOKUP(T23,'Line Details'!$A$7:$Z$343,2,0)&lt;&gt;"",VLOOKUP(T23,'Line Details'!$A$7:$Z$343,2,0),""),"")</f>
        <v>5/0</v>
      </c>
      <c r="U20" s="171"/>
    </row>
    <row r="21" spans="1:21" s="142" customFormat="1" x14ac:dyDescent="0.3">
      <c r="A21" s="168"/>
      <c r="B21" s="169" t="str">
        <f>IFERROR(IF(VLOOKUP(B23,'Line Details'!$A$7:$AA$343,27,0)&lt;&gt;"",VLOOKUP(B23,'Line Details'!$A$7:$AA$343,27,0),""),"")</f>
        <v/>
      </c>
      <c r="C21" s="169" t="str">
        <f>IFERROR(IF(VLOOKUP(C23,'Line Details'!$A$7:$AA$343,27,0)&lt;&gt;"",VLOOKUP(C23,'Line Details'!$A$7:$AA$343,27,0),""),"")</f>
        <v/>
      </c>
      <c r="D21" s="169" t="str">
        <f>IFERROR(IF(VLOOKUP(D23,'Line Details'!$A$7:$AA$343,27,0)&lt;&gt;"",VLOOKUP(D23,'Line Details'!$A$7:$AA$343,27,0),""),"")</f>
        <v/>
      </c>
      <c r="E21" s="169" t="str">
        <f>IFERROR(IF(VLOOKUP(E23,'Line Details'!$A$7:$AA$343,27,0)&lt;&gt;"",VLOOKUP(E23,'Line Details'!$A$7:$AA$343,27,0),""),"")</f>
        <v/>
      </c>
      <c r="F21" s="169" t="str">
        <f>IFERROR(IF(VLOOKUP(F23,'Line Details'!$A$7:$AA$343,27,0)&lt;&gt;"",VLOOKUP(F23,'Line Details'!$A$7:$AA$343,27,0),""),"")</f>
        <v/>
      </c>
      <c r="G21" s="169" t="str">
        <f>IFERROR(IF(VLOOKUP(G23,'Line Details'!$A$7:$AA$343,27,0)&lt;&gt;"",VLOOKUP(G23,'Line Details'!$A$7:$AA$343,27,0),""),"")</f>
        <v/>
      </c>
      <c r="H21" s="169" t="str">
        <f>IFERROR(IF(VLOOKUP(H23,'Line Details'!$A$7:$AA$343,27,0)&lt;&gt;"",VLOOKUP(H23,'Line Details'!$A$7:$AA$343,27,0),""),"")</f>
        <v/>
      </c>
      <c r="I21" s="169" t="str">
        <f>IFERROR(IF(VLOOKUP(I23,'Line Details'!$A$7:$AA$343,27,0)&lt;&gt;"",VLOOKUP(I23,'Line Details'!$A$7:$AA$343,27,0),""),"")</f>
        <v/>
      </c>
      <c r="J21" s="169" t="str">
        <f>IFERROR(IF(VLOOKUP(J23,'Line Details'!$A$7:$AA$343,27,0)&lt;&gt;"",VLOOKUP(J23,'Line Details'!$A$7:$AA$343,27,0),""),"")</f>
        <v/>
      </c>
      <c r="K21" s="169" t="str">
        <f>IFERROR(IF(VLOOKUP(K23,'Line Details'!$A$7:$AA$343,27,0)&lt;&gt;"",VLOOKUP(K23,'Line Details'!$A$7:$AA$343,27,0),""),"")</f>
        <v/>
      </c>
      <c r="L21" s="169" t="str">
        <f>IFERROR(IF(VLOOKUP(L23,'Line Details'!$A$7:$AA$343,27,0)&lt;&gt;"",VLOOKUP(L23,'Line Details'!$A$7:$AA$343,27,0),""),"")</f>
        <v/>
      </c>
      <c r="M21" s="169" t="str">
        <f>IFERROR(IF(VLOOKUP(M23,'Line Details'!$A$7:$AA$343,27,0)&lt;&gt;"",VLOOKUP(M23,'Line Details'!$A$7:$AA$343,27,0),""),"")</f>
        <v/>
      </c>
      <c r="N21" s="169" t="str">
        <f>IFERROR(IF(VLOOKUP(N23,'Line Details'!$A$7:$AA$343,27,0)&lt;&gt;"",VLOOKUP(N23,'Line Details'!$A$7:$AA$343,27,0),""),"")</f>
        <v/>
      </c>
      <c r="O21" s="169" t="str">
        <f>IFERROR(IF(VLOOKUP(O23,'Line Details'!$A$7:$AA$343,27,0)&lt;&gt;"",VLOOKUP(O23,'Line Details'!$A$7:$AA$343,27,0),""),"")</f>
        <v/>
      </c>
      <c r="P21" s="169" t="str">
        <f>IFERROR(IF(VLOOKUP(P23,'Line Details'!$A$7:$AA$343,27,0)&lt;&gt;"",VLOOKUP(P23,'Line Details'!$A$7:$AA$343,27,0),""),"")</f>
        <v/>
      </c>
      <c r="Q21" s="169" t="str">
        <f>IFERROR(IF(VLOOKUP(Q23,'Line Details'!$A$7:$AA$343,27,0)&lt;&gt;"",VLOOKUP(Q23,'Line Details'!$A$7:$AA$343,27,0),""),"")</f>
        <v/>
      </c>
      <c r="R21" s="169" t="str">
        <f>IFERROR(IF(VLOOKUP(R23,'Line Details'!$A$7:$AA$343,27,0)&lt;&gt;"",VLOOKUP(R23,'Line Details'!$A$7:$AA$343,27,0),""),"")</f>
        <v/>
      </c>
      <c r="S21" s="169" t="str">
        <f>IFERROR(IF(VLOOKUP(S23,'Line Details'!$A$7:$AA$343,27,0)&lt;&gt;"",VLOOKUP(S23,'Line Details'!$A$7:$AA$343,27,0),""),"")</f>
        <v/>
      </c>
      <c r="T21" s="169" t="str">
        <f>IFERROR(IF(VLOOKUP(T23,'Line Details'!$A$7:$AA$343,27,0)&lt;&gt;"",VLOOKUP(T23,'Line Details'!$A$7:$AA$343,27,0),""),"")</f>
        <v/>
      </c>
      <c r="U21" s="171"/>
    </row>
    <row r="22" spans="1:21" s="142" customFormat="1" x14ac:dyDescent="0.3">
      <c r="A22" s="168"/>
      <c r="B22" s="569">
        <f>IFERROR(IF(VLOOKUP(B23,'Line Details'!$A$7:$Z$343,10,0)&lt;&gt;"",VLOOKUP(B23,'Line Details'!$A$7:$Z$343,10,0),""),"")</f>
        <v>0</v>
      </c>
      <c r="C22" s="570"/>
      <c r="D22" s="571">
        <f>IFERROR(IF(VLOOKUP(D23,'Line Details'!$A$7:$Z$343,10,0)&lt;&gt;"",VLOOKUP(D23,'Line Details'!$A$7:$Z$343,10,0),""),"")</f>
        <v>0</v>
      </c>
      <c r="E22" s="570"/>
      <c r="F22" s="571">
        <f>IFERROR(IF(VLOOKUP(F23,'Line Details'!$A$7:$Z$343,10,0)&lt;&gt;"",VLOOKUP(F23,'Line Details'!$A$7:$Z$343,10,0),""),"")</f>
        <v>0</v>
      </c>
      <c r="G22" s="570"/>
      <c r="H22" s="571">
        <f>IFERROR(IF(VLOOKUP(H23,'Line Details'!$A$7:$Z$343,10,0)&lt;&gt;"",VLOOKUP(H23,'Line Details'!$A$7:$Z$343,10,0),""),"")</f>
        <v>0</v>
      </c>
      <c r="I22" s="570"/>
      <c r="J22" s="571">
        <f>IFERROR(IF(VLOOKUP(J23,'Line Details'!$A$7:$Z$343,10,0)&lt;&gt;"",VLOOKUP(J23,'Line Details'!$A$7:$Z$343,10,0),""),"")</f>
        <v>0</v>
      </c>
      <c r="K22" s="570"/>
      <c r="L22" s="571">
        <f>IFERROR(IF(VLOOKUP(L23,'Line Details'!$A$7:$Z$343,10,0)&lt;&gt;"",VLOOKUP(L23,'Line Details'!$A$7:$Z$343,10,0),""),"")</f>
        <v>0</v>
      </c>
      <c r="M22" s="570"/>
      <c r="N22" s="571">
        <f>IFERROR(IF(VLOOKUP(N23,'Line Details'!$A$7:$Z$343,10,0)&lt;&gt;"",VLOOKUP(N23,'Line Details'!$A$7:$Z$343,10,0),""),"")</f>
        <v>0</v>
      </c>
      <c r="O22" s="570"/>
      <c r="P22" s="571">
        <f>IFERROR(IF(VLOOKUP(P23,'Line Details'!$A$7:$Z$343,10,0)&lt;&gt;"",VLOOKUP(P23,'Line Details'!$A$7:$Z$343,10,0),""),"")</f>
        <v>0</v>
      </c>
      <c r="Q22" s="570"/>
      <c r="R22" s="571">
        <f>IFERROR(IF(VLOOKUP(R23,'Line Details'!$A$7:$Z$343,10,0)&lt;&gt;"",VLOOKUP(R23,'Line Details'!$A$7:$Z$343,10,0),""),"")</f>
        <v>0</v>
      </c>
      <c r="S22" s="570"/>
      <c r="T22" s="571">
        <f>IFERROR(IF(VLOOKUP(T23,'Line Details'!$A$7:$Z$343,10,0)&lt;&gt;"",VLOOKUP(T23,'Line Details'!$A$7:$Z$343,10,0),""),"")</f>
        <v>0</v>
      </c>
      <c r="U22" s="172"/>
    </row>
    <row r="23" spans="1:21" s="176" customFormat="1" x14ac:dyDescent="0.3">
      <c r="A23" s="173"/>
      <c r="B23" s="572">
        <v>0</v>
      </c>
      <c r="C23" s="174"/>
      <c r="D23" s="174">
        <f>+B23+1</f>
        <v>1</v>
      </c>
      <c r="E23" s="174"/>
      <c r="F23" s="174">
        <f>+D23+1</f>
        <v>2</v>
      </c>
      <c r="G23" s="174"/>
      <c r="H23" s="174">
        <f>+F23+1</f>
        <v>3</v>
      </c>
      <c r="I23" s="174"/>
      <c r="J23" s="174">
        <f>+H23+1</f>
        <v>4</v>
      </c>
      <c r="K23" s="174"/>
      <c r="L23" s="174">
        <f>+J23+1</f>
        <v>5</v>
      </c>
      <c r="M23" s="174"/>
      <c r="N23" s="174">
        <f>+L23+1</f>
        <v>6</v>
      </c>
      <c r="O23" s="174"/>
      <c r="P23" s="174">
        <f>+N23+1</f>
        <v>7</v>
      </c>
      <c r="Q23" s="174"/>
      <c r="R23" s="174">
        <f>+P23+1</f>
        <v>8</v>
      </c>
      <c r="S23" s="174"/>
      <c r="T23" s="174">
        <f>+R23+1</f>
        <v>9</v>
      </c>
      <c r="U23" s="175"/>
    </row>
    <row r="24" spans="1:21" s="176" customFormat="1" x14ac:dyDescent="0.3">
      <c r="A24" s="173"/>
      <c r="B24" s="174"/>
      <c r="C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5"/>
    </row>
    <row r="25" spans="1:21" s="241" customFormat="1" ht="18" customHeight="1" thickBot="1" x14ac:dyDescent="0.35">
      <c r="A25" s="238"/>
      <c r="B25" s="239" t="str">
        <f>IFERROR(IF(VLOOKUP(B34,'Line Details'!$A$7:$Z$343,5,0)&lt;&gt;"",VLOOKUP(B34,'Line Details'!$A$7:$Z$343,5,0),""),"")</f>
        <v/>
      </c>
      <c r="C25" s="235" t="str">
        <f>IFERROR(IF(VLOOKUP(D34,'Line Details'!$A$7:$Z$343,12,0)&lt;&gt;"",VLOOKUP(D34,'Line Details'!$A$7:$Z$343,12,0),""),"")</f>
        <v/>
      </c>
      <c r="D25" s="239" t="str">
        <f>IFERROR(IF(VLOOKUP(D34,'Line Details'!$A$7:$Z$343,5,0)&lt;&gt;"",VLOOKUP(D34,'Line Details'!$A$7:$Z$343,5,0),""),"")</f>
        <v/>
      </c>
      <c r="E25" s="235" t="str">
        <f>IFERROR(IF(VLOOKUP(F34,'Line Details'!$A$7:$Z$343,12,0)&lt;&gt;"",VLOOKUP(F34,'Line Details'!$A$7:$Z$343,12,0),""),"")</f>
        <v/>
      </c>
      <c r="F25" s="239" t="str">
        <f>IFERROR(IF(VLOOKUP(F34,'Line Details'!$A$7:$Z$343,5,0)&lt;&gt;"",VLOOKUP(F34,'Line Details'!$A$7:$Z$343,5,0),""),"")</f>
        <v/>
      </c>
      <c r="G25" s="235" t="str">
        <f>IFERROR(IF(VLOOKUP(H34,'Line Details'!$A$7:$Z$343,12,0)&lt;&gt;"",VLOOKUP(H34,'Line Details'!$A$7:$Z$343,12,0),""),"")</f>
        <v/>
      </c>
      <c r="H25" s="239" t="str">
        <f>IFERROR(IF(VLOOKUP(H34,'Line Details'!$A$7:$Z$343,5,0)&lt;&gt;"",VLOOKUP(H34,'Line Details'!$A$7:$Z$343,5,0),""),"")</f>
        <v/>
      </c>
      <c r="I25" s="235" t="str">
        <f>IFERROR(IF(VLOOKUP(J34,'Line Details'!$A$7:$Z$343,12,0)&lt;&gt;"",VLOOKUP(J34,'Line Details'!$A$7:$Z$343,12,0),""),"")</f>
        <v/>
      </c>
      <c r="J25" s="239" t="str">
        <f>IFERROR(IF(VLOOKUP(J34,'Line Details'!$A$7:$Z$343,5,0)&lt;&gt;"",VLOOKUP(J34,'Line Details'!$A$7:$Z$343,5,0),""),"")</f>
        <v/>
      </c>
      <c r="K25" s="235" t="str">
        <f>IFERROR(IF(VLOOKUP(L34,'Line Details'!$A$7:$Z$343,12,0)&lt;&gt;"",VLOOKUP(L34,'Line Details'!$A$7:$Z$343,12,0),""),"")</f>
        <v/>
      </c>
      <c r="L25" s="240" t="str">
        <f>IFERROR(IF(VLOOKUP(L34,'Line Details'!$A$7:$Z$343,5,0)&lt;&gt;"",VLOOKUP(L34,'Line Details'!$A$7:$Z$343,5,0),""),"")</f>
        <v/>
      </c>
      <c r="M25" s="235" t="str">
        <f>IFERROR(IF(VLOOKUP(N34,'Line Details'!$A$7:$Z$343,12,0)&lt;&gt;"",VLOOKUP(N34,'Line Details'!$A$7:$Z$343,12,0),""),"")</f>
        <v>132KV</v>
      </c>
      <c r="N25" s="239" t="str">
        <f>IFERROR(IF(VLOOKUP(N34,'Line Details'!$A$7:$Z$343,5,0)&lt;&gt;"",VLOOKUP(N34,'Line Details'!$A$7:$Z$343,5,0),""),"")</f>
        <v/>
      </c>
      <c r="O25" s="235" t="str">
        <f>IFERROR(IF(VLOOKUP(P34,'Line Details'!$A$7:$Z$343,12,0)&lt;&gt;"",VLOOKUP(P34,'Line Details'!$A$7:$Z$343,12,0),""),"")</f>
        <v/>
      </c>
      <c r="P25" s="239" t="str">
        <f>IFERROR(IF(VLOOKUP(P34,'Line Details'!$A$7:$Z$343,5,0)&lt;&gt;"",VLOOKUP(P34,'Line Details'!$A$7:$Z$343,5,0),""),"")</f>
        <v/>
      </c>
      <c r="Q25" s="235" t="str">
        <f>IFERROR(IF(VLOOKUP(R34,'Line Details'!$A$7:$Z$343,12,0)&lt;&gt;"",VLOOKUP(R34,'Line Details'!$A$7:$Z$343,12,0),""),"")</f>
        <v/>
      </c>
      <c r="R25" s="239" t="str">
        <f>IFERROR(IF(VLOOKUP(R34,'Line Details'!$A$7:$Z$343,5,0)&lt;&gt;"",VLOOKUP(R34,'Line Details'!$A$7:$Z$343,5,0),""),"")</f>
        <v/>
      </c>
      <c r="S25" s="235" t="str">
        <f>IFERROR(IF(VLOOKUP(T34,'Line Details'!$A$7:$Z$343,12,0)&lt;&gt;"",VLOOKUP(T34,'Line Details'!$A$7:$Z$343,12,0),""),"")</f>
        <v/>
      </c>
      <c r="T25" s="239" t="str">
        <f>IFERROR(IF(VLOOKUP(T34,'Line Details'!$A$7:$Z$343,5,0)&lt;&gt;"",VLOOKUP(T34,'Line Details'!$A$7:$Z$343,5,0),""),"")</f>
        <v/>
      </c>
      <c r="U25" s="236" t="str">
        <f>IFERROR(IF(VLOOKUP(B45,'Line Details'!$A$7:$Z$343,12,0)&lt;&gt;"",VLOOKUP(B45,'Line Details'!$A$7:$Z$343,12,0),""),"")</f>
        <v/>
      </c>
    </row>
    <row r="26" spans="1:21" ht="12" customHeight="1" thickTop="1" x14ac:dyDescent="0.3">
      <c r="A26" s="161"/>
      <c r="B26" s="670" t="str">
        <f>IFERROR(IF(VLOOKUP(B34,'Line Details'!$A$7:$Z$343,8,0)&lt;&gt;"",VLOOKUP(B34,'Line Details'!$A$7:$Z$343,8,0),""),"")</f>
        <v>-</v>
      </c>
      <c r="C26" s="164" t="str">
        <f>IFERROR(IF(VLOOKUP(D34,'Line Details'!$A$7:$Z$343,9,0)&lt;&gt;"",VLOOKUP(D34,'Line Details'!$A$7:$Z$343,9,0),""),"")</f>
        <v/>
      </c>
      <c r="D26" s="670" t="str">
        <f>IFERROR(IF(VLOOKUP(D34,'Line Details'!$A$7:$Z$343,8,0)&lt;&gt;"",VLOOKUP(D34,'Line Details'!$A$7:$Z$343,8,0),""),"")</f>
        <v>-</v>
      </c>
      <c r="E26" s="164" t="str">
        <f>IFERROR(IF(VLOOKUP(F34,'Line Details'!$A$7:$Z$343,9,0)&lt;&gt;"",VLOOKUP(F34,'Line Details'!$A$7:$Z$343,9,0),""),"")</f>
        <v/>
      </c>
      <c r="F26" s="670" t="str">
        <f>IFERROR(IF(VLOOKUP(F34,'Line Details'!$A$7:$Z$343,8,0)&lt;&gt;"",VLOOKUP(F34,'Line Details'!$A$7:$Z$343,8,0),""),"")</f>
        <v>-</v>
      </c>
      <c r="G26" s="164" t="str">
        <f>IFERROR(IF(VLOOKUP(H34,'Line Details'!$A$7:$Z$343,9,0)&lt;&gt;"",VLOOKUP(H34,'Line Details'!$A$7:$Z$343,9,0),""),"")</f>
        <v/>
      </c>
      <c r="H26" s="670" t="str">
        <f>IFERROR(IF(VLOOKUP(H34,'Line Details'!$A$7:$Z$343,8,0)&lt;&gt;"",VLOOKUP(H34,'Line Details'!$A$7:$Z$343,8,0),""),"")</f>
        <v>-</v>
      </c>
      <c r="I26" s="164" t="str">
        <f>IFERROR(IF(VLOOKUP(J34,'Line Details'!$A$7:$Z$343,9,0)&lt;&gt;"",VLOOKUP(J34,'Line Details'!$A$7:$Z$343,9,0),""),"")</f>
        <v/>
      </c>
      <c r="J26" s="670" t="str">
        <f>IFERROR(IF(VLOOKUP(J34,'Line Details'!$A$7:$Z$343,8,0)&lt;&gt;"",VLOOKUP(J34,'Line Details'!$A$7:$Z$343,8,0),""),"")</f>
        <v>-</v>
      </c>
      <c r="K26" s="164" t="str">
        <f>IFERROR(IF(VLOOKUP(L34,'Line Details'!$A$7:$Z$343,9,0)&lt;&gt;"",VLOOKUP(L34,'Line Details'!$A$7:$Z$343,9,0),""),"")</f>
        <v/>
      </c>
      <c r="L26" s="670" t="str">
        <f>IFERROR(IF(VLOOKUP(L34,'Line Details'!$A$7:$Z$343,8,0)&lt;&gt;"",VLOOKUP(L34,'Line Details'!$A$7:$Z$343,8,0),""),"")</f>
        <v>-</v>
      </c>
      <c r="M26" s="164" t="str">
        <f>IFERROR(IF(VLOOKUP(N34,'Line Details'!$A$7:$Z$343,9,0)&lt;&gt;"",VLOOKUP(N34,'Line Details'!$A$7:$Z$343,9,0),""),"")</f>
        <v/>
      </c>
      <c r="N26" s="670" t="str">
        <f>IFERROR(IF(VLOOKUP(N34,'Line Details'!$A$7:$Z$343,8,0)&lt;&gt;"",VLOOKUP(N34,'Line Details'!$A$7:$Z$343,8,0),""),"")</f>
        <v>-</v>
      </c>
      <c r="O26" s="164" t="str">
        <f>IFERROR(IF(VLOOKUP(P34,'Line Details'!$A$7:$Z$343,9,0)&lt;&gt;"",VLOOKUP(P34,'Line Details'!$A$7:$Z$343,9,0),""),"")</f>
        <v/>
      </c>
      <c r="P26" s="670" t="str">
        <f>IFERROR(IF(VLOOKUP(P34,'Line Details'!$A$7:$Z$343,8,0)&lt;&gt;"",VLOOKUP(P34,'Line Details'!$A$7:$Z$343,8,0),""),"")</f>
        <v>-</v>
      </c>
      <c r="Q26" s="164" t="str">
        <f>IFERROR(IF(VLOOKUP(R34,'Line Details'!$A$7:$Z$343,9,0)&lt;&gt;"",VLOOKUP(R34,'Line Details'!$A$7:$Z$343,9,0),""),"")</f>
        <v/>
      </c>
      <c r="R26" s="670" t="str">
        <f>IFERROR(IF(VLOOKUP(R34,'Line Details'!$A$7:$Z$343,8,0)&lt;&gt;"",VLOOKUP(R34,'Line Details'!$A$7:$Z$343,8,0),""),"")</f>
        <v>-</v>
      </c>
      <c r="S26" s="164" t="str">
        <f>IFERROR(IF(VLOOKUP(T34,'Line Details'!$A$7:$Z$343,9,0)&lt;&gt;"",VLOOKUP(T34,'Line Details'!$A$7:$Z$343,9,0),""),"")</f>
        <v/>
      </c>
      <c r="T26" s="670" t="str">
        <f>IFERROR(IF(VLOOKUP(T34,'Line Details'!$A$7:$Z$343,8,0)&lt;&gt;"",VLOOKUP(T34,'Line Details'!$A$7:$Z$343,8,0),""),"")</f>
        <v>-</v>
      </c>
      <c r="U26" s="165" t="str">
        <f>IFERROR(IF(VLOOKUP(B45,'Line Details'!$A$7:$Z$343,9,0)&lt;&gt;"",VLOOKUP(B45,'Line Details'!$A$7:$Z$343,9,0),""),"")</f>
        <v/>
      </c>
    </row>
    <row r="27" spans="1:21" ht="23.15" customHeight="1" x14ac:dyDescent="0.3">
      <c r="A27" s="161"/>
      <c r="B27" s="671"/>
      <c r="C27" s="221">
        <f>IFERROR(IF(VLOOKUP(D34,'Line Details'!$A$7:$Z$343,4,0)&lt;&gt;"",VLOOKUP(D34,'Line Details'!$A$7:$Z$343,4,0),""),"")</f>
        <v>356</v>
      </c>
      <c r="D27" s="671"/>
      <c r="E27" s="221">
        <f>IFERROR(IF(VLOOKUP(F34,'Line Details'!$A$7:$Z$343,4,0)&lt;&gt;"",VLOOKUP(F34,'Line Details'!$A$7:$Z$343,4,0),""),"")</f>
        <v>344.8</v>
      </c>
      <c r="F27" s="671"/>
      <c r="G27" s="221">
        <f>IFERROR(IF(VLOOKUP(H34,'Line Details'!$A$7:$Z$343,4,0)&lt;&gt;"",VLOOKUP(H34,'Line Details'!$A$7:$Z$343,4,0),""),"")</f>
        <v>377.9</v>
      </c>
      <c r="H27" s="671"/>
      <c r="I27" s="221">
        <f>IFERROR(IF(VLOOKUP(J34,'Line Details'!$A$7:$Z$343,4,0)&lt;&gt;"",VLOOKUP(J34,'Line Details'!$A$7:$Z$343,4,0),""),"")</f>
        <v>398.5</v>
      </c>
      <c r="J27" s="671"/>
      <c r="K27" s="221">
        <f>IFERROR(IF(VLOOKUP(L34,'Line Details'!$A$7:$Z$343,4,0)&lt;&gt;"",VLOOKUP(L34,'Line Details'!$A$7:$Z$343,4,0),""),"")</f>
        <v>427.6</v>
      </c>
      <c r="L27" s="671"/>
      <c r="M27" s="221">
        <f>IFERROR(IF(VLOOKUP(N34,'Line Details'!$A$7:$Z$343,4,0)&lt;&gt;"",VLOOKUP(N34,'Line Details'!$A$7:$Z$343,4,0),""),"")</f>
        <v>208</v>
      </c>
      <c r="N27" s="671"/>
      <c r="O27" s="221">
        <f>IFERROR(IF(VLOOKUP(P34,'Line Details'!$A$7:$Z$343,4,0)&lt;&gt;"",VLOOKUP(P34,'Line Details'!$A$7:$Z$343,4,0),""),"")</f>
        <v>458.8</v>
      </c>
      <c r="P27" s="671"/>
      <c r="Q27" s="221">
        <f>IFERROR(IF(VLOOKUP(R34,'Line Details'!$A$7:$Z$343,4,0)&lt;&gt;"",VLOOKUP(R34,'Line Details'!$A$7:$Z$343,4,0),""),"")</f>
        <v>262.8</v>
      </c>
      <c r="R27" s="671"/>
      <c r="S27" s="221">
        <f>IFERROR(IF(VLOOKUP(T34,'Line Details'!$A$7:$Z$343,4,0)&lt;&gt;"",VLOOKUP(T34,'Line Details'!$A$7:$Z$343,4,0),""),"")</f>
        <v>233.9</v>
      </c>
      <c r="T27" s="671"/>
      <c r="U27" s="162">
        <f>IFERROR(IF(VLOOKUP(B45,'Line Details'!$A$7:$Z$343,4,0)&lt;&gt;"",VLOOKUP(B45,'Line Details'!$A$7:$Z$343,4,0),""),"")</f>
        <v>146</v>
      </c>
    </row>
    <row r="28" spans="1:21" ht="23.15" customHeight="1" x14ac:dyDescent="0.3">
      <c r="A28" s="161"/>
      <c r="B28" s="166" t="str">
        <f>IFERROR(IF(VLOOKUP(B34,'Line Details'!$A$7:$Z$343,6,0)&lt;&gt;"",VLOOKUP(B34,'Line Details'!$A$7:$Z$343,6,0),""),"")</f>
        <v>-</v>
      </c>
      <c r="C28" s="221"/>
      <c r="D28" s="166" t="str">
        <f>IFERROR(IF(VLOOKUP(D34,'Line Details'!$A$7:$Z$343,6,0)&lt;&gt;"",VLOOKUP(D34,'Line Details'!$A$7:$Z$343,6,0),""),"")</f>
        <v>-</v>
      </c>
      <c r="E28" s="221"/>
      <c r="F28" s="166" t="str">
        <f>IFERROR(IF(VLOOKUP(F34,'Line Details'!$A$7:$Z$343,6,0)&lt;&gt;"",VLOOKUP(F34,'Line Details'!$A$7:$Z$343,6,0),""),"")</f>
        <v>-</v>
      </c>
      <c r="G28" s="221"/>
      <c r="H28" s="166" t="str">
        <f>IFERROR(IF(VLOOKUP(H34,'Line Details'!$A$7:$Z$343,6,0)&lt;&gt;"",VLOOKUP(H34,'Line Details'!$A$7:$Z$343,6,0),""),"")</f>
        <v>-</v>
      </c>
      <c r="I28" s="221"/>
      <c r="J28" s="166" t="str">
        <f>IFERROR(IF(VLOOKUP(J34,'Line Details'!$A$7:$Z$343,6,0)&lt;&gt;"",VLOOKUP(J34,'Line Details'!$A$7:$Z$343,6,0),""),"")</f>
        <v>-</v>
      </c>
      <c r="K28" s="221"/>
      <c r="L28" s="166" t="str">
        <f>IFERROR(IF(VLOOKUP(L34,'Line Details'!$A$7:$Z$343,6,0)&lt;&gt;"",VLOOKUP(L34,'Line Details'!$A$7:$Z$343,6,0),""),"")</f>
        <v>-</v>
      </c>
      <c r="M28" s="221"/>
      <c r="N28" s="166" t="str">
        <f>IFERROR(IF(VLOOKUP(N34,'Line Details'!$A$7:$Z$343,6,0)&lt;&gt;"",VLOOKUP(N34,'Line Details'!$A$7:$Z$343,6,0),""),"")</f>
        <v>-</v>
      </c>
      <c r="O28" s="221"/>
      <c r="P28" s="166" t="str">
        <f>IFERROR(IF(VLOOKUP(P34,'Line Details'!$A$7:$Z$343,6,0)&lt;&gt;"",VLOOKUP(P34,'Line Details'!$A$7:$Z$343,6,0),""),"")</f>
        <v>-</v>
      </c>
      <c r="Q28" s="221"/>
      <c r="R28" s="166" t="str">
        <f>IFERROR(IF(VLOOKUP(R34,'Line Details'!$A$7:$Z$343,6,0)&lt;&gt;"",VLOOKUP(R34,'Line Details'!$A$7:$Z$343,6,0),""),"")</f>
        <v>-</v>
      </c>
      <c r="S28" s="221"/>
      <c r="T28" s="166" t="str">
        <f>IFERROR(IF(VLOOKUP(T34,'Line Details'!$A$7:$Z$343,6,0)&lt;&gt;"",VLOOKUP(T34,'Line Details'!$A$7:$Z$343,6,0),""),"")</f>
        <v>-</v>
      </c>
      <c r="U28" s="162"/>
    </row>
    <row r="29" spans="1:21" ht="12" customHeight="1" thickBot="1" x14ac:dyDescent="0.35">
      <c r="A29" s="161"/>
      <c r="B29" s="167" t="str">
        <f>IFERROR(IF(VLOOKUP(B34,'Line Details'!$A$7:$Z$343,7,0)&lt;&gt;"",VLOOKUP(B34,'Line Details'!$A$7:$Z$343,7,0),""),"")</f>
        <v>-</v>
      </c>
      <c r="C29" s="221"/>
      <c r="D29" s="167" t="str">
        <f>IFERROR(IF(VLOOKUP(D34,'Line Details'!$A$7:$Z$343,7,0)&lt;&gt;"",VLOOKUP(D34,'Line Details'!$A$7:$Z$343,7,0),""),"")</f>
        <v>-</v>
      </c>
      <c r="E29" s="221"/>
      <c r="F29" s="167" t="str">
        <f>IFERROR(IF(VLOOKUP(F34,'Line Details'!$A$7:$Z$343,7,0)&lt;&gt;"",VLOOKUP(F34,'Line Details'!$A$7:$Z$343,7,0),""),"")</f>
        <v>-</v>
      </c>
      <c r="G29" s="221"/>
      <c r="H29" s="167" t="str">
        <f>IFERROR(IF(VLOOKUP(H34,'Line Details'!$A$7:$Z$343,7,0)&lt;&gt;"",VLOOKUP(H34,'Line Details'!$A$7:$Z$343,7,0),""),"")</f>
        <v>-</v>
      </c>
      <c r="I29" s="221"/>
      <c r="J29" s="167" t="str">
        <f>IFERROR(IF(VLOOKUP(J34,'Line Details'!$A$7:$Z$343,7,0)&lt;&gt;"",VLOOKUP(J34,'Line Details'!$A$7:$Z$343,7,0),""),"")</f>
        <v>-</v>
      </c>
      <c r="K29" s="221"/>
      <c r="L29" s="167" t="str">
        <f>IFERROR(IF(VLOOKUP(L34,'Line Details'!$A$7:$Z$343,7,0)&lt;&gt;"",VLOOKUP(L34,'Line Details'!$A$7:$Z$343,7,0),""),"")</f>
        <v>-</v>
      </c>
      <c r="M29" s="221"/>
      <c r="N29" s="167" t="str">
        <f>IFERROR(IF(VLOOKUP(N34,'Line Details'!$A$7:$Z$343,7,0)&lt;&gt;"",VLOOKUP(N34,'Line Details'!$A$7:$Z$343,7,0),""),"")</f>
        <v>-</v>
      </c>
      <c r="O29" s="221"/>
      <c r="P29" s="167" t="str">
        <f>IFERROR(IF(VLOOKUP(P34,'Line Details'!$A$7:$Z$343,7,0)&lt;&gt;"",VLOOKUP(P34,'Line Details'!$A$7:$Z$343,7,0),""),"")</f>
        <v>-</v>
      </c>
      <c r="Q29" s="221"/>
      <c r="R29" s="167" t="str">
        <f>IFERROR(IF(VLOOKUP(R34,'Line Details'!$A$7:$Z$343,7,0)&lt;&gt;"",VLOOKUP(R34,'Line Details'!$A$7:$Z$343,7,0),""),"")</f>
        <v>-</v>
      </c>
      <c r="S29" s="221"/>
      <c r="T29" s="167" t="str">
        <f>IFERROR(IF(VLOOKUP(T34,'Line Details'!$A$7:$Z$343,7,0)&lt;&gt;"",VLOOKUP(T34,'Line Details'!$A$7:$Z$343,7,0),""),"")</f>
        <v>-</v>
      </c>
      <c r="U29" s="162"/>
    </row>
    <row r="30" spans="1:21" ht="13.5" thickTop="1" x14ac:dyDescent="0.3">
      <c r="A30" s="161"/>
      <c r="B30" s="169" t="str">
        <f>IFERROR(IF(VLOOKUP(B34,'Line Details'!$A$7:$Z$343,3,0)&lt;&gt;"",VLOOKUP(B34,'Line Details'!$A$7:$Z$343,3,0),""),"")</f>
        <v>A(00-02)+00</v>
      </c>
      <c r="C30" s="170"/>
      <c r="D30" s="169" t="str">
        <f>IFERROR(IF(VLOOKUP(D34,'Line Details'!$A$7:$Z$343,3,0)&lt;&gt;"",VLOOKUP(D34,'Line Details'!$A$7:$Z$343,3,0),""),"")</f>
        <v>A(00-02)+00</v>
      </c>
      <c r="E30" s="170"/>
      <c r="F30" s="169" t="str">
        <f>IFERROR(IF(VLOOKUP(F34,'Line Details'!$A$7:$Z$343,3,0)&lt;&gt;"",VLOOKUP(F34,'Line Details'!$A$7:$Z$343,3,0),""),"")</f>
        <v>D(30-45)+00</v>
      </c>
      <c r="G30" s="170"/>
      <c r="H30" s="169" t="str">
        <f>IFERROR(IF(VLOOKUP(H34,'Line Details'!$A$7:$Z$343,3,0)&lt;&gt;"",VLOOKUP(H34,'Line Details'!$A$7:$Z$343,3,0),""),"")</f>
        <v>A(00-02)+03</v>
      </c>
      <c r="I30" s="170"/>
      <c r="J30" s="169" t="str">
        <f>IFERROR(IF(VLOOKUP(J34,'Line Details'!$A$7:$Z$343,3,0)&lt;&gt;"",VLOOKUP(J34,'Line Details'!$A$7:$Z$343,3,0),""),"")</f>
        <v>A(00-02)+03</v>
      </c>
      <c r="K30" s="170"/>
      <c r="L30" s="169" t="str">
        <f>IFERROR(IF(VLOOKUP(L34,'Line Details'!$A$7:$Z$343,3,0)&lt;&gt;"",VLOOKUP(L34,'Line Details'!$A$7:$Z$343,3,0),""),"")</f>
        <v>B(00-15)+09</v>
      </c>
      <c r="M30" s="170"/>
      <c r="N30" s="169" t="str">
        <f>IFERROR(IF(VLOOKUP(N34,'Line Details'!$A$7:$Z$343,3,0)&lt;&gt;"",VLOOKUP(N34,'Line Details'!$A$7:$Z$343,3,0),""),"")</f>
        <v>B(00-07)+09</v>
      </c>
      <c r="O30" s="170"/>
      <c r="P30" s="169" t="str">
        <f>IFERROR(IF(VLOOKUP(P34,'Line Details'!$A$7:$Z$343,3,0)&lt;&gt;"",VLOOKUP(P34,'Line Details'!$A$7:$Z$343,3,0),""),"")</f>
        <v>D(30-45)+09</v>
      </c>
      <c r="Q30" s="170"/>
      <c r="R30" s="169" t="str">
        <f>IFERROR(IF(VLOOKUP(R34,'Line Details'!$A$7:$Z$343,3,0)&lt;&gt;"",VLOOKUP(R34,'Line Details'!$A$7:$Z$343,3,0),""),"")</f>
        <v>D(45-60)+00</v>
      </c>
      <c r="S30" s="170"/>
      <c r="T30" s="169" t="str">
        <f>IFERROR(IF(VLOOKUP(T34,'Line Details'!$A$7:$Z$343,3,0)&lt;&gt;"",VLOOKUP(T34,'Line Details'!$A$7:$Z$343,3,0),""),"")</f>
        <v>C(15-30)+00</v>
      </c>
      <c r="U30" s="171"/>
    </row>
    <row r="31" spans="1:21" s="142" customFormat="1" x14ac:dyDescent="0.3">
      <c r="A31" s="168"/>
      <c r="B31" s="169" t="str">
        <f>IFERROR(IF(VLOOKUP(B34,'Line Details'!$A$7:$Z$343,2,0)&lt;&gt;"",VLOOKUP(B34,'Line Details'!$A$7:$Z$343,2,0),""),"")</f>
        <v>5/1</v>
      </c>
      <c r="C31" s="170"/>
      <c r="D31" s="169" t="str">
        <f>IFERROR(IF(VLOOKUP(D34,'Line Details'!$A$7:$Z$343,2,0)&lt;&gt;"",VLOOKUP(D34,'Line Details'!$A$7:$Z$343,2,0),""),"")</f>
        <v>5/2</v>
      </c>
      <c r="E31" s="170"/>
      <c r="F31" s="169" t="str">
        <f>IFERROR(IF(VLOOKUP(F34,'Line Details'!$A$7:$Z$343,2,0)&lt;&gt;"",VLOOKUP(F34,'Line Details'!$A$7:$Z$343,2,0),""),"")</f>
        <v>6/0</v>
      </c>
      <c r="G31" s="170"/>
      <c r="H31" s="169" t="str">
        <f>IFERROR(IF(VLOOKUP(H34,'Line Details'!$A$7:$Z$343,2,0)&lt;&gt;"",VLOOKUP(H34,'Line Details'!$A$7:$Z$343,2,0),""),"")</f>
        <v>6/1</v>
      </c>
      <c r="I31" s="170"/>
      <c r="J31" s="169" t="str">
        <f>IFERROR(IF(VLOOKUP(J34,'Line Details'!$A$7:$Z$343,2,0)&lt;&gt;"",VLOOKUP(J34,'Line Details'!$A$7:$Z$343,2,0),""),"")</f>
        <v>6/2</v>
      </c>
      <c r="K31" s="170"/>
      <c r="L31" s="169" t="str">
        <f>IFERROR(IF(VLOOKUP(L34,'Line Details'!$A$7:$Z$343,2,0)&lt;&gt;"",VLOOKUP(L34,'Line Details'!$A$7:$Z$343,2,0),""),"")</f>
        <v>7/0</v>
      </c>
      <c r="M31" s="170"/>
      <c r="N31" s="169" t="str">
        <f>IFERROR(IF(VLOOKUP(N34,'Line Details'!$A$7:$Z$343,2,0)&lt;&gt;"",VLOOKUP(N34,'Line Details'!$A$7:$Z$343,2,0),""),"")</f>
        <v>8/0</v>
      </c>
      <c r="O31" s="170"/>
      <c r="P31" s="169" t="str">
        <f>IFERROR(IF(VLOOKUP(P34,'Line Details'!$A$7:$Z$343,2,0)&lt;&gt;"",VLOOKUP(P34,'Line Details'!$A$7:$Z$343,2,0),""),"")</f>
        <v>9/0</v>
      </c>
      <c r="Q31" s="170"/>
      <c r="R31" s="169" t="str">
        <f>IFERROR(IF(VLOOKUP(R34,'Line Details'!$A$7:$Z$343,2,0)&lt;&gt;"",VLOOKUP(R34,'Line Details'!$A$7:$Z$343,2,0),""),"")</f>
        <v>10/0</v>
      </c>
      <c r="S31" s="170"/>
      <c r="T31" s="169" t="str">
        <f>IFERROR(IF(VLOOKUP(T34,'Line Details'!$A$7:$Z$343,2,0)&lt;&gt;"",VLOOKUP(T34,'Line Details'!$A$7:$Z$343,2,0),""),"")</f>
        <v>11/0</v>
      </c>
      <c r="U31" s="171"/>
    </row>
    <row r="32" spans="1:21" s="142" customFormat="1" x14ac:dyDescent="0.3">
      <c r="A32" s="168"/>
      <c r="B32" s="169" t="str">
        <f>IFERROR(IF(VLOOKUP(B34,'Line Details'!$A$7:$AA$343,27,0)&lt;&gt;"",VLOOKUP(B34,'Line Details'!$A$7:$AA$343,27,0),""),"")</f>
        <v/>
      </c>
      <c r="C32" s="169" t="str">
        <f>IFERROR(IF(VLOOKUP(C34,'Line Details'!$A$7:$AA$343,27,0)&lt;&gt;"",VLOOKUP(C34,'Line Details'!$A$7:$AA$343,27,0),""),"")</f>
        <v/>
      </c>
      <c r="D32" s="169" t="str">
        <f>IFERROR(IF(VLOOKUP(D34,'Line Details'!$A$7:$AA$343,27,0)&lt;&gt;"",VLOOKUP(D34,'Line Details'!$A$7:$AA$343,27,0),""),"")</f>
        <v/>
      </c>
      <c r="E32" s="169" t="str">
        <f>IFERROR(IF(VLOOKUP(E34,'Line Details'!$A$7:$AA$343,27,0)&lt;&gt;"",VLOOKUP(E34,'Line Details'!$A$7:$AA$343,27,0),""),"")</f>
        <v/>
      </c>
      <c r="F32" s="169" t="str">
        <f>IFERROR(IF(VLOOKUP(F34,'Line Details'!$A$7:$AA$343,27,0)&lt;&gt;"",VLOOKUP(F34,'Line Details'!$A$7:$AA$343,27,0),""),"")</f>
        <v/>
      </c>
      <c r="G32" s="169" t="str">
        <f>IFERROR(IF(VLOOKUP(G34,'Line Details'!$A$7:$AA$343,27,0)&lt;&gt;"",VLOOKUP(G34,'Line Details'!$A$7:$AA$343,27,0),""),"")</f>
        <v/>
      </c>
      <c r="H32" s="169" t="str">
        <f>IFERROR(IF(VLOOKUP(H34,'Line Details'!$A$7:$AA$343,27,0)&lt;&gt;"",VLOOKUP(H34,'Line Details'!$A$7:$AA$343,27,0),""),"")</f>
        <v/>
      </c>
      <c r="I32" s="169" t="str">
        <f>IFERROR(IF(VLOOKUP(I34,'Line Details'!$A$7:$AA$343,27,0)&lt;&gt;"",VLOOKUP(I34,'Line Details'!$A$7:$AA$343,27,0),""),"")</f>
        <v/>
      </c>
      <c r="J32" s="169" t="str">
        <f>IFERROR(IF(VLOOKUP(J34,'Line Details'!$A$7:$AA$343,27,0)&lt;&gt;"",VLOOKUP(J34,'Line Details'!$A$7:$AA$343,27,0),""),"")</f>
        <v/>
      </c>
      <c r="K32" s="169" t="str">
        <f>IFERROR(IF(VLOOKUP(K34,'Line Details'!$A$7:$AA$343,27,0)&lt;&gt;"",VLOOKUP(K34,'Line Details'!$A$7:$AA$343,27,0),""),"")</f>
        <v/>
      </c>
      <c r="L32" s="169" t="str">
        <f>IFERROR(IF(VLOOKUP(L34,'Line Details'!$A$7:$AA$343,27,0)&lt;&gt;"",VLOOKUP(L34,'Line Details'!$A$7:$AA$343,27,0),""),"")</f>
        <v/>
      </c>
      <c r="M32" s="169" t="str">
        <f>IFERROR(IF(VLOOKUP(M34,'Line Details'!$A$7:$AA$343,27,0)&lt;&gt;"",VLOOKUP(M34,'Line Details'!$A$7:$AA$343,27,0),""),"")</f>
        <v/>
      </c>
      <c r="N32" s="169" t="str">
        <f>IFERROR(IF(VLOOKUP(N34,'Line Details'!$A$7:$AA$343,27,0)&lt;&gt;"",VLOOKUP(N34,'Line Details'!$A$7:$AA$343,27,0),""),"")</f>
        <v/>
      </c>
      <c r="O32" s="169" t="str">
        <f>IFERROR(IF(VLOOKUP(O34,'Line Details'!$A$7:$AA$343,27,0)&lt;&gt;"",VLOOKUP(O34,'Line Details'!$A$7:$AA$343,27,0),""),"")</f>
        <v/>
      </c>
      <c r="P32" s="169" t="str">
        <f>IFERROR(IF(VLOOKUP(P34,'Line Details'!$A$7:$AA$343,27,0)&lt;&gt;"",VLOOKUP(P34,'Line Details'!$A$7:$AA$343,27,0),""),"")</f>
        <v/>
      </c>
      <c r="Q32" s="169" t="str">
        <f>IFERROR(IF(VLOOKUP(Q34,'Line Details'!$A$7:$AA$343,27,0)&lt;&gt;"",VLOOKUP(Q34,'Line Details'!$A$7:$AA$343,27,0),""),"")</f>
        <v/>
      </c>
      <c r="R32" s="169" t="str">
        <f>IFERROR(IF(VLOOKUP(R34,'Line Details'!$A$7:$AA$343,27,0)&lt;&gt;"",VLOOKUP(R34,'Line Details'!$A$7:$AA$343,27,0),""),"")</f>
        <v/>
      </c>
      <c r="S32" s="169" t="str">
        <f>IFERROR(IF(VLOOKUP(S34,'Line Details'!$A$7:$AA$343,27,0)&lt;&gt;"",VLOOKUP(S34,'Line Details'!$A$7:$AA$343,27,0),""),"")</f>
        <v/>
      </c>
      <c r="T32" s="169" t="str">
        <f>IFERROR(IF(VLOOKUP(T34,'Line Details'!$A$7:$AA$343,27,0)&lt;&gt;"",VLOOKUP(T34,'Line Details'!$A$7:$AA$343,27,0),""),"")</f>
        <v/>
      </c>
      <c r="U32" s="171"/>
    </row>
    <row r="33" spans="1:21" x14ac:dyDescent="0.3">
      <c r="A33" s="161"/>
      <c r="B33" s="177">
        <f>IFERROR(IF(VLOOKUP(B34,'Line Details'!$A$7:$Z$343,10,0)&lt;&gt;"",VLOOKUP(B34,'Line Details'!$A$7:$Z$343,10,0),""),"")</f>
        <v>0</v>
      </c>
      <c r="C33" s="158"/>
      <c r="D33" s="177">
        <f>IFERROR(IF(VLOOKUP(D34,'Line Details'!$A$7:$Z$343,10,0)&lt;&gt;"",VLOOKUP(D34,'Line Details'!$A$7:$Z$343,10,0),""),"")</f>
        <v>0</v>
      </c>
      <c r="E33" s="158"/>
      <c r="F33" s="177">
        <f>IFERROR(IF(VLOOKUP(F34,'Line Details'!$A$7:$Z$343,10,0)&lt;&gt;"",VLOOKUP(F34,'Line Details'!$A$7:$Z$343,10,0),""),"")</f>
        <v>0</v>
      </c>
      <c r="G33" s="158"/>
      <c r="H33" s="177">
        <f>IFERROR(IF(VLOOKUP(H34,'Line Details'!$A$7:$Z$343,10,0)&lt;&gt;"",VLOOKUP(H34,'Line Details'!$A$7:$Z$343,10,0),""),"")</f>
        <v>0</v>
      </c>
      <c r="I33" s="158"/>
      <c r="J33" s="177">
        <f>IFERROR(IF(VLOOKUP(J34,'Line Details'!$A$7:$Z$343,10,0)&lt;&gt;"",VLOOKUP(J34,'Line Details'!$A$7:$Z$343,10,0),""),"")</f>
        <v>0</v>
      </c>
      <c r="K33" s="158"/>
      <c r="L33" s="177">
        <f>IFERROR(IF(VLOOKUP(L34,'Line Details'!$A$7:$Z$343,10,0)&lt;&gt;"",VLOOKUP(L34,'Line Details'!$A$7:$Z$343,10,0),""),"")</f>
        <v>0</v>
      </c>
      <c r="M33" s="158"/>
      <c r="N33" s="177">
        <f>IFERROR(IF(VLOOKUP(N34,'Line Details'!$A$7:$Z$343,10,0)&lt;&gt;"",VLOOKUP(N34,'Line Details'!$A$7:$Z$343,10,0),""),"")</f>
        <v>0</v>
      </c>
      <c r="O33" s="158"/>
      <c r="P33" s="177">
        <f>IFERROR(IF(VLOOKUP(P34,'Line Details'!$A$7:$Z$343,10,0)&lt;&gt;"",VLOOKUP(P34,'Line Details'!$A$7:$Z$343,10,0),""),"")</f>
        <v>0</v>
      </c>
      <c r="Q33" s="158"/>
      <c r="R33" s="177">
        <f>IFERROR(IF(VLOOKUP(R34,'Line Details'!$A$7:$Z$343,10,0)&lt;&gt;"",VLOOKUP(R34,'Line Details'!$A$7:$Z$343,10,0),""),"")</f>
        <v>0</v>
      </c>
      <c r="S33" s="158"/>
      <c r="T33" s="177">
        <f>IFERROR(IF(VLOOKUP(T34,'Line Details'!$A$7:$Z$343,10,0)&lt;&gt;"",VLOOKUP(T34,'Line Details'!$A$7:$Z$343,10,0),""),"")</f>
        <v>0</v>
      </c>
      <c r="U33" s="178"/>
    </row>
    <row r="34" spans="1:21" s="176" customFormat="1" x14ac:dyDescent="0.3">
      <c r="A34" s="173"/>
      <c r="B34" s="174">
        <f>+T23+1</f>
        <v>10</v>
      </c>
      <c r="C34" s="174"/>
      <c r="D34" s="174">
        <f>+B34+1</f>
        <v>11</v>
      </c>
      <c r="E34" s="174"/>
      <c r="F34" s="174">
        <f>+D34+1</f>
        <v>12</v>
      </c>
      <c r="G34" s="174"/>
      <c r="H34" s="174">
        <f>+F34+1</f>
        <v>13</v>
      </c>
      <c r="I34" s="174"/>
      <c r="J34" s="174">
        <f>+H34+1</f>
        <v>14</v>
      </c>
      <c r="K34" s="174"/>
      <c r="L34" s="174">
        <f>+J34+1</f>
        <v>15</v>
      </c>
      <c r="M34" s="174"/>
      <c r="N34" s="174">
        <f>+L34+1</f>
        <v>16</v>
      </c>
      <c r="O34" s="174"/>
      <c r="P34" s="174">
        <f>+N34+1</f>
        <v>17</v>
      </c>
      <c r="Q34" s="174"/>
      <c r="R34" s="174">
        <f>+P34+1</f>
        <v>18</v>
      </c>
      <c r="S34" s="174"/>
      <c r="T34" s="174">
        <f>+R34+1</f>
        <v>19</v>
      </c>
      <c r="U34" s="175"/>
    </row>
    <row r="35" spans="1:21" s="176" customFormat="1" x14ac:dyDescent="0.3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L35" s="174"/>
      <c r="M35" s="174"/>
      <c r="N35" s="174"/>
      <c r="O35" s="174"/>
      <c r="P35" s="174"/>
      <c r="Q35" s="174"/>
      <c r="R35" s="174"/>
      <c r="S35" s="174"/>
      <c r="T35" s="174"/>
      <c r="U35" s="175"/>
    </row>
    <row r="36" spans="1:21" s="244" customFormat="1" ht="24.5" thickBot="1" x14ac:dyDescent="0.35">
      <c r="A36" s="242"/>
      <c r="B36" s="573" t="str">
        <f>IFERROR(IF(VLOOKUP(B45,'Line Details'!$A$7:$Z$343,5,0)&lt;&gt;"",VLOOKUP(B45,'Line Details'!$A$7:$Z$343,5,0),""),"")</f>
        <v/>
      </c>
      <c r="C36" s="574" t="str">
        <f>IFERROR(IF(VLOOKUP(D45,'Line Details'!$A$7:$Z$343,12,0)&lt;&gt;"",VLOOKUP(D45,'Line Details'!$A$7:$Z$343,12,0),""),"")</f>
        <v/>
      </c>
      <c r="D36" s="573" t="str">
        <f>IFERROR(IF(VLOOKUP(D45,'Line Details'!$A$7:$Z$343,5,0)&lt;&gt;"",VLOOKUP(D45,'Line Details'!$A$7:$Z$343,5,0),""),"")</f>
        <v/>
      </c>
      <c r="E36" s="574" t="str">
        <f>IFERROR(IF(VLOOKUP(F45,'Line Details'!$A$7:$Z$343,12,0)&lt;&gt;"",VLOOKUP(F45,'Line Details'!$A$7:$Z$343,12,0),""),"")</f>
        <v/>
      </c>
      <c r="F36" s="573" t="str">
        <f>IFERROR(IF(VLOOKUP(F45,'Line Details'!$A$7:$Z$343,5,0)&lt;&gt;"",VLOOKUP(F45,'Line Details'!$A$7:$Z$343,5,0),""),"")</f>
        <v/>
      </c>
      <c r="G36" s="574" t="str">
        <f>IFERROR(IF(VLOOKUP(H45,'Line Details'!$A$7:$Z$343,12,0)&lt;&gt;"",VLOOKUP(H45,'Line Details'!$A$7:$Z$343,12,0),""),"")</f>
        <v/>
      </c>
      <c r="H36" s="573" t="str">
        <f>IFERROR(IF(VLOOKUP(H45,'Line Details'!$A$7:$Z$343,5,0)&lt;&gt;"",VLOOKUP(H45,'Line Details'!$A$7:$Z$343,5,0),""),"")</f>
        <v/>
      </c>
      <c r="I36" s="574" t="str">
        <f>IFERROR(IF(VLOOKUP(J45,'Line Details'!$A$7:$Z$343,12,0)&lt;&gt;"",VLOOKUP(J45,'Line Details'!$A$7:$Z$343,12,0),""),"")</f>
        <v/>
      </c>
      <c r="J36" s="573" t="str">
        <f>IFERROR(IF(VLOOKUP(J45,'Line Details'!$A$7:$Z$343,5,0)&lt;&gt;"",VLOOKUP(J45,'Line Details'!$A$7:$Z$343,5,0),""),"")</f>
        <v/>
      </c>
      <c r="K36" s="575" t="str">
        <f>IFERROR(IF(VLOOKUP(L45,'Line Details'!$A$7:$Z$343,12,0)&lt;&gt;"",VLOOKUP(L45,'Line Details'!$A$7:$Z$343,12,0),""),"")</f>
        <v/>
      </c>
      <c r="L36" s="573" t="str">
        <f>IFERROR(IF(VLOOKUP(L45,'Line Details'!$A$7:$Z$343,5,0)&lt;&gt;"",VLOOKUP(L45,'Line Details'!$A$7:$Z$343,5,0),""),"")</f>
        <v/>
      </c>
      <c r="M36" s="575" t="str">
        <f>IFERROR(IF(VLOOKUP(N45,'Line Details'!$A$7:$Z$343,12,0)&lt;&gt;"",VLOOKUP(N45,'Line Details'!$A$7:$Z$343,12,0),""),"")</f>
        <v>800kV HVDC</v>
      </c>
      <c r="N36" s="573" t="str">
        <f>IFERROR(IF(VLOOKUP(N45,'Line Details'!$A$7:$Z$343,5,0)&lt;&gt;"",VLOOKUP(N45,'Line Details'!$A$7:$Z$343,5,0),""),"")</f>
        <v/>
      </c>
      <c r="O36" s="574" t="str">
        <f>IFERROR(IF(VLOOKUP(P45,'Line Details'!$A$7:$Z$343,12,0)&lt;&gt;"",VLOOKUP(P45,'Line Details'!$A$7:$Z$343,12,0),""),"")</f>
        <v/>
      </c>
      <c r="P36" s="573" t="str">
        <f>IFERROR(IF(VLOOKUP(P45,'Line Details'!$A$7:$Z$343,5,0)&lt;&gt;"",VLOOKUP(P45,'Line Details'!$A$7:$Z$343,5,0),""),"")</f>
        <v/>
      </c>
      <c r="Q36" s="574" t="str">
        <f>IFERROR(IF(VLOOKUP(R45,'Line Details'!$A$7:$Z$343,12,0)&lt;&gt;"",VLOOKUP(R45,'Line Details'!$A$7:$Z$343,12,0),""),"")</f>
        <v/>
      </c>
      <c r="R36" s="573" t="str">
        <f>IFERROR(IF(VLOOKUP(R45,'Line Details'!$A$7:$Z$343,5,0)&lt;&gt;"",VLOOKUP(R45,'Line Details'!$A$7:$Z$343,5,0),""),"")</f>
        <v/>
      </c>
      <c r="S36" s="574" t="str">
        <f>IFERROR(IF(VLOOKUP(T45,'Line Details'!$A$7:$Z$343,12,0)&lt;&gt;"",VLOOKUP(T45,'Line Details'!$A$7:$Z$343,12,0),""),"")</f>
        <v/>
      </c>
      <c r="T36" s="573" t="str">
        <f>IFERROR(IF(VLOOKUP(T45,'Line Details'!$A$7:$Z$343,5,0)&lt;&gt;"",VLOOKUP(T45,'Line Details'!$A$7:$Z$343,5,0),""),"")</f>
        <v/>
      </c>
      <c r="U36" s="243" t="str">
        <f>IFERROR(IF(VLOOKUP(B56,'Line Details'!$A$7:$Z$343,12,0)&lt;&gt;"",VLOOKUP(B56,'Line Details'!$A$7:$Z$343,12,0),""),"")</f>
        <v/>
      </c>
    </row>
    <row r="37" spans="1:21" ht="12" customHeight="1" thickTop="1" x14ac:dyDescent="0.3">
      <c r="A37" s="161"/>
      <c r="B37" s="670" t="str">
        <f>IFERROR(IF(VLOOKUP(B45,'Line Details'!$A$7:$Z$343,8,0)&lt;&gt;"",VLOOKUP(B45,'Line Details'!$A$7:$Z$343,8,0),""),"")</f>
        <v>-</v>
      </c>
      <c r="C37" s="164" t="str">
        <f>IFERROR(IF(VLOOKUP(D45,'Line Details'!$A$7:$Z$343,9,0)&lt;&gt;"",VLOOKUP(D45,'Line Details'!$A$7:$Z$343,9,0),""),"")</f>
        <v/>
      </c>
      <c r="D37" s="670" t="str">
        <f>IFERROR(IF(VLOOKUP(D45,'Line Details'!$A$7:$Z$343,8,0)&lt;&gt;"",VLOOKUP(D45,'Line Details'!$A$7:$Z$343,8,0),""),"")</f>
        <v>-</v>
      </c>
      <c r="E37" s="164" t="str">
        <f>IFERROR(IF(VLOOKUP(F45,'Line Details'!$A$7:$Z$343,9,0)&lt;&gt;"",VLOOKUP(F45,'Line Details'!$A$7:$Z$343,9,0),""),"")</f>
        <v/>
      </c>
      <c r="F37" s="670" t="str">
        <f>IFERROR(IF(VLOOKUP(F45,'Line Details'!$A$7:$Z$343,8,0)&lt;&gt;"",VLOOKUP(F45,'Line Details'!$A$7:$Z$343,8,0),""),"")</f>
        <v>-</v>
      </c>
      <c r="G37" s="164" t="str">
        <f>IFERROR(IF(VLOOKUP(H45,'Line Details'!$A$7:$Z$343,9,0)&lt;&gt;"",VLOOKUP(H45,'Line Details'!$A$7:$Z$343,9,0),""),"")</f>
        <v/>
      </c>
      <c r="H37" s="670" t="str">
        <f>IFERROR(IF(VLOOKUP(H45,'Line Details'!$A$7:$Z$343,8,0)&lt;&gt;"",VLOOKUP(H45,'Line Details'!$A$7:$Z$343,8,0),""),"")</f>
        <v>-</v>
      </c>
      <c r="I37" s="164" t="str">
        <f>IFERROR(IF(VLOOKUP(J45,'Line Details'!$A$7:$Z$343,9,0)&lt;&gt;"",VLOOKUP(J45,'Line Details'!$A$7:$Z$343,9,0),""),"")</f>
        <v/>
      </c>
      <c r="J37" s="670" t="str">
        <f>IFERROR(IF(VLOOKUP(J45,'Line Details'!$A$7:$Z$343,8,0)&lt;&gt;"",VLOOKUP(J45,'Line Details'!$A$7:$Z$343,8,0),""),"")</f>
        <v>-</v>
      </c>
      <c r="K37" s="164" t="str">
        <f>IFERROR(IF(VLOOKUP(L45,'Line Details'!$A$7:$Z$343,9,0)&lt;&gt;"",VLOOKUP(L45,'Line Details'!$A$7:$Z$343,9,0),""),"")</f>
        <v/>
      </c>
      <c r="L37" s="670" t="str">
        <f>IFERROR(IF(VLOOKUP(L45,'Line Details'!$A$7:$Z$343,8,0)&lt;&gt;"",VLOOKUP(L45,'Line Details'!$A$7:$Z$343,8,0),""),"")</f>
        <v>-</v>
      </c>
      <c r="M37" s="164" t="str">
        <f>IFERROR(IF(VLOOKUP(N45,'Line Details'!$A$7:$Z$343,9,0)&lt;&gt;"",VLOOKUP(N45,'Line Details'!$A$7:$Z$343,9,0),""),"")</f>
        <v/>
      </c>
      <c r="N37" s="670" t="str">
        <f>IFERROR(IF(VLOOKUP(N45,'Line Details'!$A$7:$Z$343,8,0)&lt;&gt;"",VLOOKUP(N45,'Line Details'!$A$7:$Z$343,8,0),""),"")</f>
        <v>-</v>
      </c>
      <c r="O37" s="164" t="str">
        <f>IFERROR(IF(VLOOKUP(P45,'Line Details'!$A$7:$Z$343,9,0)&lt;&gt;"",VLOOKUP(P45,'Line Details'!$A$7:$Z$343,9,0),""),"")</f>
        <v/>
      </c>
      <c r="P37" s="670" t="str">
        <f>IFERROR(IF(VLOOKUP(P45,'Line Details'!$A$7:$Z$343,8,0)&lt;&gt;"",VLOOKUP(P45,'Line Details'!$A$7:$Z$343,8,0),""),"")</f>
        <v>-</v>
      </c>
      <c r="Q37" s="164" t="str">
        <f>IFERROR(IF(VLOOKUP(R45,'Line Details'!$A$7:$Z$343,9,0)&lt;&gt;"",VLOOKUP(R45,'Line Details'!$A$7:$Z$343,9,0),""),"")</f>
        <v/>
      </c>
      <c r="R37" s="670" t="str">
        <f>IFERROR(IF(VLOOKUP(R45,'Line Details'!$A$7:$Z$343,8,0)&lt;&gt;"",VLOOKUP(R45,'Line Details'!$A$7:$Z$343,8,0),""),"")</f>
        <v>-</v>
      </c>
      <c r="S37" s="164" t="str">
        <f>IFERROR(IF(VLOOKUP(T45,'Line Details'!$A$7:$Z$343,9,0)&lt;&gt;"",VLOOKUP(T45,'Line Details'!$A$7:$Z$343,9,0),""),"")</f>
        <v/>
      </c>
      <c r="T37" s="670" t="str">
        <f>IFERROR(IF(VLOOKUP(T45,'Line Details'!$A$7:$Z$343,8,0)&lt;&gt;"",VLOOKUP(T45,'Line Details'!$A$7:$Z$343,8,0),""),"")</f>
        <v>-</v>
      </c>
      <c r="U37" s="165" t="str">
        <f>IFERROR(IF(VLOOKUP(B56,'Line Details'!$A$7:$Z$343,9,0)&lt;&gt;"",VLOOKUP(B56,'Line Details'!$A$7:$Z$343,9,0),""),"")</f>
        <v/>
      </c>
    </row>
    <row r="38" spans="1:21" ht="23.15" customHeight="1" x14ac:dyDescent="0.3">
      <c r="A38" s="161"/>
      <c r="B38" s="671"/>
      <c r="C38" s="221">
        <f>IFERROR(IF(VLOOKUP(D45,'Line Details'!$A$7:$Z$343,4,0)&lt;&gt;"",VLOOKUP(D45,'Line Details'!$A$7:$Z$343,4,0),""),"")</f>
        <v>201.4</v>
      </c>
      <c r="D38" s="671"/>
      <c r="E38" s="221">
        <f>IFERROR(IF(VLOOKUP(F45,'Line Details'!$A$7:$Z$343,4,0)&lt;&gt;"",VLOOKUP(F45,'Line Details'!$A$7:$Z$343,4,0),""),"")</f>
        <v>382.6</v>
      </c>
      <c r="F38" s="671"/>
      <c r="G38" s="221">
        <f>IFERROR(IF(VLOOKUP(H45,'Line Details'!$A$7:$Z$343,4,0)&lt;&gt;"",VLOOKUP(H45,'Line Details'!$A$7:$Z$343,4,0),""),"")</f>
        <v>274</v>
      </c>
      <c r="H38" s="671"/>
      <c r="I38" s="221">
        <f>IFERROR(IF(VLOOKUP(J45,'Line Details'!$A$7:$Z$343,4,0)&lt;&gt;"",VLOOKUP(J45,'Line Details'!$A$7:$Z$343,4,0),""),"")</f>
        <v>304.89999999999998</v>
      </c>
      <c r="J38" s="671"/>
      <c r="K38" s="221">
        <f>IFERROR(IF(VLOOKUP(L45,'Line Details'!$A$7:$Z$343,4,0)&lt;&gt;"",VLOOKUP(L45,'Line Details'!$A$7:$Z$343,4,0),""),"")</f>
        <v>65.3</v>
      </c>
      <c r="L38" s="671"/>
      <c r="M38" s="221">
        <f>IFERROR(IF(VLOOKUP(N45,'Line Details'!$A$7:$Z$343,4,0)&lt;&gt;"",VLOOKUP(N45,'Line Details'!$A$7:$Z$343,4,0),""),"")</f>
        <v>87.9</v>
      </c>
      <c r="N38" s="671"/>
      <c r="O38" s="221">
        <f>IFERROR(IF(VLOOKUP(P45,'Line Details'!$A$7:$Z$343,4,0)&lt;&gt;"",VLOOKUP(P45,'Line Details'!$A$7:$Z$343,4,0),""),"")</f>
        <v>50</v>
      </c>
      <c r="P38" s="671"/>
      <c r="Q38" s="221">
        <f>IFERROR(IF(VLOOKUP(R45,'Line Details'!$A$7:$Z$343,4,0)&lt;&gt;"",VLOOKUP(R45,'Line Details'!$A$7:$Z$343,4,0),""),"")</f>
        <v>166.5</v>
      </c>
      <c r="R38" s="671"/>
      <c r="S38" s="221">
        <f>IFERROR(IF(VLOOKUP(T45,'Line Details'!$A$7:$Z$343,4,0)&lt;&gt;"",VLOOKUP(T45,'Line Details'!$A$7:$Z$343,4,0),""),"")</f>
        <v>368</v>
      </c>
      <c r="T38" s="671"/>
      <c r="U38" s="162">
        <f>IFERROR(IF(VLOOKUP(B56,'Line Details'!$A$7:$Z$343,4,0)&lt;&gt;"",VLOOKUP(B56,'Line Details'!$A$7:$Z$343,4,0),""),"")</f>
        <v>341.9</v>
      </c>
    </row>
    <row r="39" spans="1:21" ht="23.15" customHeight="1" x14ac:dyDescent="0.3">
      <c r="A39" s="161"/>
      <c r="B39" s="166" t="str">
        <f>IFERROR(IF(VLOOKUP(B45,'Line Details'!$A$7:$Z$343,6,0)&lt;&gt;"",VLOOKUP(B45,'Line Details'!$A$7:$Z$343,6,0),""),"")</f>
        <v>-</v>
      </c>
      <c r="C39" s="221"/>
      <c r="D39" s="166" t="str">
        <f>IFERROR(IF(VLOOKUP(D45,'Line Details'!$A$7:$Z$343,6,0)&lt;&gt;"",VLOOKUP(D45,'Line Details'!$A$7:$Z$343,6,0),""),"")</f>
        <v>-</v>
      </c>
      <c r="E39" s="221"/>
      <c r="F39" s="166" t="str">
        <f>IFERROR(IF(VLOOKUP(F45,'Line Details'!$A$7:$Z$343,6,0)&lt;&gt;"",VLOOKUP(F45,'Line Details'!$A$7:$Z$343,6,0),""),"")</f>
        <v>-</v>
      </c>
      <c r="G39" s="221"/>
      <c r="H39" s="166" t="str">
        <f>IFERROR(IF(VLOOKUP(H45,'Line Details'!$A$7:$Z$343,6,0)&lt;&gt;"",VLOOKUP(H45,'Line Details'!$A$7:$Z$343,6,0),""),"")</f>
        <v>-</v>
      </c>
      <c r="I39" s="221"/>
      <c r="J39" s="166" t="str">
        <f>IFERROR(IF(VLOOKUP(J45,'Line Details'!$A$7:$Z$343,6,0)&lt;&gt;"",VLOOKUP(J45,'Line Details'!$A$7:$Z$343,6,0),""),"")</f>
        <v>-</v>
      </c>
      <c r="K39" s="221"/>
      <c r="L39" s="166" t="str">
        <f>IFERROR(IF(VLOOKUP(L45,'Line Details'!$A$7:$Z$343,6,0)&lt;&gt;"",VLOOKUP(L45,'Line Details'!$A$7:$Z$343,6,0),""),"")</f>
        <v>-</v>
      </c>
      <c r="M39" s="221"/>
      <c r="N39" s="166" t="str">
        <f>IFERROR(IF(VLOOKUP(N45,'Line Details'!$A$7:$Z$343,6,0)&lt;&gt;"",VLOOKUP(N45,'Line Details'!$A$7:$Z$343,6,0),""),"")</f>
        <v>-</v>
      </c>
      <c r="O39" s="221"/>
      <c r="P39" s="166" t="str">
        <f>IFERROR(IF(VLOOKUP(P45,'Line Details'!$A$7:$Z$343,6,0)&lt;&gt;"",VLOOKUP(P45,'Line Details'!$A$7:$Z$343,6,0),""),"")</f>
        <v>-</v>
      </c>
      <c r="Q39" s="221"/>
      <c r="R39" s="166" t="str">
        <f>IFERROR(IF(VLOOKUP(R45,'Line Details'!$A$7:$Z$343,6,0)&lt;&gt;"",VLOOKUP(R45,'Line Details'!$A$7:$Z$343,6,0),""),"")</f>
        <v>-</v>
      </c>
      <c r="S39" s="221"/>
      <c r="T39" s="166" t="str">
        <f>IFERROR(IF(VLOOKUP(T45,'Line Details'!$A$7:$Z$343,6,0)&lt;&gt;"",VLOOKUP(T45,'Line Details'!$A$7:$Z$343,6,0),""),"")</f>
        <v>-</v>
      </c>
      <c r="U39" s="162"/>
    </row>
    <row r="40" spans="1:21" ht="12" customHeight="1" thickBot="1" x14ac:dyDescent="0.35">
      <c r="A40" s="161"/>
      <c r="B40" s="167" t="str">
        <f>IFERROR(IF(VLOOKUP(B45,'Line Details'!$A$7:$Z$343,7,0)&lt;&gt;"",VLOOKUP(B45,'Line Details'!$A$7:$Z$343,7,0),""),"")</f>
        <v>-</v>
      </c>
      <c r="C40" s="221"/>
      <c r="D40" s="167" t="str">
        <f>IFERROR(IF(VLOOKUP(D45,'Line Details'!$A$7:$Z$343,7,0)&lt;&gt;"",VLOOKUP(D45,'Line Details'!$A$7:$Z$343,7,0),""),"")</f>
        <v>-</v>
      </c>
      <c r="E40" s="221"/>
      <c r="F40" s="167" t="str">
        <f>IFERROR(IF(VLOOKUP(F45,'Line Details'!$A$7:$Z$343,7,0)&lt;&gt;"",VLOOKUP(F45,'Line Details'!$A$7:$Z$343,7,0),""),"")</f>
        <v>-</v>
      </c>
      <c r="G40" s="221"/>
      <c r="H40" s="167" t="str">
        <f>IFERROR(IF(VLOOKUP(H45,'Line Details'!$A$7:$Z$343,7,0)&lt;&gt;"",VLOOKUP(H45,'Line Details'!$A$7:$Z$343,7,0),""),"")</f>
        <v>-</v>
      </c>
      <c r="I40" s="221"/>
      <c r="J40" s="167" t="str">
        <f>IFERROR(IF(VLOOKUP(J45,'Line Details'!$A$7:$Z$343,7,0)&lt;&gt;"",VLOOKUP(J45,'Line Details'!$A$7:$Z$343,7,0),""),"")</f>
        <v>-</v>
      </c>
      <c r="K40" s="221"/>
      <c r="L40" s="167" t="str">
        <f>IFERROR(IF(VLOOKUP(L45,'Line Details'!$A$7:$Z$343,7,0)&lt;&gt;"",VLOOKUP(L45,'Line Details'!$A$7:$Z$343,7,0),""),"")</f>
        <v>-</v>
      </c>
      <c r="M40" s="221"/>
      <c r="N40" s="167" t="str">
        <f>IFERROR(IF(VLOOKUP(N45,'Line Details'!$A$7:$Z$343,7,0)&lt;&gt;"",VLOOKUP(N45,'Line Details'!$A$7:$Z$343,7,0),""),"")</f>
        <v>-</v>
      </c>
      <c r="O40" s="221"/>
      <c r="P40" s="167" t="str">
        <f>IFERROR(IF(VLOOKUP(P45,'Line Details'!$A$7:$Z$343,7,0)&lt;&gt;"",VLOOKUP(P45,'Line Details'!$A$7:$Z$343,7,0),""),"")</f>
        <v>-</v>
      </c>
      <c r="Q40" s="221"/>
      <c r="R40" s="167" t="str">
        <f>IFERROR(IF(VLOOKUP(R45,'Line Details'!$A$7:$Z$343,7,0)&lt;&gt;"",VLOOKUP(R45,'Line Details'!$A$7:$Z$343,7,0),""),"")</f>
        <v>-</v>
      </c>
      <c r="S40" s="221"/>
      <c r="T40" s="167" t="str">
        <f>IFERROR(IF(VLOOKUP(T45,'Line Details'!$A$7:$Z$343,7,0)&lt;&gt;"",VLOOKUP(T45,'Line Details'!$A$7:$Z$343,7,0),""),"")</f>
        <v>-</v>
      </c>
      <c r="U40" s="162"/>
    </row>
    <row r="41" spans="1:21" ht="13.5" thickTop="1" x14ac:dyDescent="0.3">
      <c r="A41" s="161"/>
      <c r="B41" s="169" t="str">
        <f>IFERROR(IF(VLOOKUP(B45,'Line Details'!$A$7:$Z$343,3,0)&lt;&gt;"",VLOOKUP(B45,'Line Details'!$A$7:$Z$343,3,0),""),"")</f>
        <v>D(45-60)+00</v>
      </c>
      <c r="C41" s="170"/>
      <c r="D41" s="169" t="str">
        <f>IFERROR(IF(VLOOKUP(D45,'Line Details'!$A$7:$Z$343,3,0)&lt;&gt;"",VLOOKUP(D45,'Line Details'!$A$7:$Z$343,3,0),""),"")</f>
        <v>A(00-02)+06</v>
      </c>
      <c r="E41" s="170"/>
      <c r="F41" s="169" t="str">
        <f>IFERROR(IF(VLOOKUP(F45,'Line Details'!$A$7:$Z$343,3,0)&lt;&gt;"",VLOOKUP(F45,'Line Details'!$A$7:$Z$343,3,0),""),"")</f>
        <v>D(45-60)+00</v>
      </c>
      <c r="G41" s="170"/>
      <c r="H41" s="169" t="str">
        <f>IFERROR(IF(VLOOKUP(H45,'Line Details'!$A$7:$Z$343,3,0)&lt;&gt;"",VLOOKUP(H45,'Line Details'!$A$7:$Z$343,3,0),""),"")</f>
        <v>D(45-60)+00</v>
      </c>
      <c r="I41" s="170"/>
      <c r="J41" s="169" t="str">
        <f>IFERROR(IF(VLOOKUP(J45,'Line Details'!$A$7:$Z$343,3,0)&lt;&gt;"",VLOOKUP(J45,'Line Details'!$A$7:$Z$343,3,0),""),"")</f>
        <v>D(45-60)+00</v>
      </c>
      <c r="K41" s="170"/>
      <c r="L41" s="169" t="str">
        <f>IFERROR(IF(VLOOKUP(L45,'Line Details'!$A$7:$Z$343,3,0)&lt;&gt;"",VLOOKUP(L45,'Line Details'!$A$7:$Z$343,3,0),""),"")</f>
        <v>Gantry UP</v>
      </c>
      <c r="M41" s="170"/>
      <c r="N41" s="169" t="str">
        <f>IFERROR(IF(VLOOKUP(N45,'Line Details'!$A$7:$Z$343,3,0)&lt;&gt;"",VLOOKUP(N45,'Line Details'!$A$7:$Z$343,3,0),""),"")</f>
        <v>Gantry UP</v>
      </c>
      <c r="O41" s="170"/>
      <c r="P41" s="169" t="str">
        <f>IFERROR(IF(VLOOKUP(P45,'Line Details'!$A$7:$Z$343,3,0)&lt;&gt;"",VLOOKUP(P45,'Line Details'!$A$7:$Z$343,3,0),""),"")</f>
        <v>D(45-60)+00</v>
      </c>
      <c r="Q41" s="170"/>
      <c r="R41" s="169" t="str">
        <f>IFERROR(IF(VLOOKUP(R45,'Line Details'!$A$7:$Z$343,3,0)&lt;&gt;"",VLOOKUP(R45,'Line Details'!$A$7:$Z$343,3,0),""),"")</f>
        <v>D(30-45)+00</v>
      </c>
      <c r="S41" s="170"/>
      <c r="T41" s="169" t="str">
        <f>IFERROR(IF(VLOOKUP(T45,'Line Details'!$A$7:$Z$343,3,0)&lt;&gt;"",VLOOKUP(T45,'Line Details'!$A$7:$Z$343,3,0),""),"")</f>
        <v>A(00-02)+03</v>
      </c>
      <c r="U41" s="171"/>
    </row>
    <row r="42" spans="1:21" s="142" customFormat="1" x14ac:dyDescent="0.3">
      <c r="A42" s="168"/>
      <c r="B42" s="169" t="str">
        <f>IFERROR(IF(VLOOKUP(B45,'Line Details'!$A$7:$Z$343,2,0)&lt;&gt;"",VLOOKUP(B45,'Line Details'!$A$7:$Z$343,2,0),""),"")</f>
        <v>12/0</v>
      </c>
      <c r="C42" s="170"/>
      <c r="D42" s="169" t="str">
        <f>IFERROR(IF(VLOOKUP(D45,'Line Details'!$A$7:$Z$343,2,0)&lt;&gt;"",VLOOKUP(D45,'Line Details'!$A$7:$Z$343,2,0),""),"")</f>
        <v>12/1</v>
      </c>
      <c r="E42" s="170"/>
      <c r="F42" s="169" t="str">
        <f>IFERROR(IF(VLOOKUP(F45,'Line Details'!$A$7:$Z$343,2,0)&lt;&gt;"",VLOOKUP(F45,'Line Details'!$A$7:$Z$343,2,0),""),"")</f>
        <v>13/0</v>
      </c>
      <c r="G42" s="170"/>
      <c r="H42" s="169" t="str">
        <f>IFERROR(IF(VLOOKUP(H45,'Line Details'!$A$7:$Z$343,2,0)&lt;&gt;"",VLOOKUP(H45,'Line Details'!$A$7:$Z$343,2,0),""),"")</f>
        <v>14/0</v>
      </c>
      <c r="I42" s="170"/>
      <c r="J42" s="169" t="str">
        <f>IFERROR(IF(VLOOKUP(J45,'Line Details'!$A$7:$Z$343,2,0)&lt;&gt;"",VLOOKUP(J45,'Line Details'!$A$7:$Z$343,2,0),""),"")</f>
        <v>15/0</v>
      </c>
      <c r="K42" s="170"/>
      <c r="L42" s="169" t="str">
        <f>IFERROR(IF(VLOOKUP(L45,'Line Details'!$A$7:$Z$343,2,0)&lt;&gt;"",VLOOKUP(L45,'Line Details'!$A$7:$Z$343,2,0),""),"")</f>
        <v>GANTRY</v>
      </c>
      <c r="M42" s="170"/>
      <c r="N42" s="169" t="str">
        <f>IFERROR(IF(VLOOKUP(N45,'Line Details'!$A$7:$Z$343,2,0)&lt;&gt;"",VLOOKUP(N45,'Line Details'!$A$7:$Z$343,2,0),""),"")</f>
        <v>GANTRY</v>
      </c>
      <c r="O42" s="170"/>
      <c r="P42" s="169" t="str">
        <f>IFERROR(IF(VLOOKUP(P45,'Line Details'!$A$7:$Z$343,2,0)&lt;&gt;"",VLOOKUP(P45,'Line Details'!$A$7:$Z$343,2,0),""),"")</f>
        <v>16/0</v>
      </c>
      <c r="Q42" s="170"/>
      <c r="R42" s="169" t="str">
        <f>IFERROR(IF(VLOOKUP(R45,'Line Details'!$A$7:$Z$343,2,0)&lt;&gt;"",VLOOKUP(R45,'Line Details'!$A$7:$Z$343,2,0),""),"")</f>
        <v>17/0</v>
      </c>
      <c r="S42" s="170"/>
      <c r="T42" s="169" t="str">
        <f>IFERROR(IF(VLOOKUP(T45,'Line Details'!$A$7:$Z$343,2,0)&lt;&gt;"",VLOOKUP(T45,'Line Details'!$A$7:$Z$343,2,0),""),"")</f>
        <v>17/1</v>
      </c>
      <c r="U42" s="171"/>
    </row>
    <row r="43" spans="1:21" s="142" customFormat="1" x14ac:dyDescent="0.3">
      <c r="A43" s="168"/>
      <c r="B43" s="169" t="str">
        <f>IFERROR(IF(VLOOKUP(B45,'Line Details'!$A$7:$AA$343,27,0)&lt;&gt;"",VLOOKUP(B45,'Line Details'!$A$7:$AA$343,27,0),""),"")</f>
        <v/>
      </c>
      <c r="C43" s="169" t="str">
        <f>IFERROR(IF(VLOOKUP(C45,'Line Details'!$A$7:$AA$343,27,0)&lt;&gt;"",VLOOKUP(C45,'Line Details'!$A$7:$AA$343,27,0),""),"")</f>
        <v/>
      </c>
      <c r="D43" s="169" t="str">
        <f>IFERROR(IF(VLOOKUP(D45,'Line Details'!$A$7:$AA$343,27,0)&lt;&gt;"",VLOOKUP(D45,'Line Details'!$A$7:$AA$343,27,0),""),"")</f>
        <v/>
      </c>
      <c r="E43" s="169" t="str">
        <f>IFERROR(IF(VLOOKUP(E45,'Line Details'!$A$7:$AA$343,27,0)&lt;&gt;"",VLOOKUP(E45,'Line Details'!$A$7:$AA$343,27,0),""),"")</f>
        <v/>
      </c>
      <c r="F43" s="169" t="str">
        <f>IFERROR(IF(VLOOKUP(F45,'Line Details'!$A$7:$AA$343,27,0)&lt;&gt;"",VLOOKUP(F45,'Line Details'!$A$7:$AA$343,27,0),""),"")</f>
        <v/>
      </c>
      <c r="G43" s="169" t="str">
        <f>IFERROR(IF(VLOOKUP(G45,'Line Details'!$A$7:$AA$343,27,0)&lt;&gt;"",VLOOKUP(G45,'Line Details'!$A$7:$AA$343,27,0),""),"")</f>
        <v/>
      </c>
      <c r="H43" s="169" t="str">
        <f>IFERROR(IF(VLOOKUP(H45,'Line Details'!$A$7:$AA$343,27,0)&lt;&gt;"",VLOOKUP(H45,'Line Details'!$A$7:$AA$343,27,0),""),"")</f>
        <v/>
      </c>
      <c r="I43" s="169" t="str">
        <f>IFERROR(IF(VLOOKUP(I45,'Line Details'!$A$7:$AA$343,27,0)&lt;&gt;"",VLOOKUP(I45,'Line Details'!$A$7:$AA$343,27,0),""),"")</f>
        <v/>
      </c>
      <c r="J43" s="169" t="str">
        <f>IFERROR(IF(VLOOKUP(J45,'Line Details'!$A$7:$AA$343,27,0)&lt;&gt;"",VLOOKUP(J45,'Line Details'!$A$7:$AA$343,27,0),""),"")</f>
        <v/>
      </c>
      <c r="K43" s="169" t="str">
        <f>IFERROR(IF(VLOOKUP(K45,'Line Details'!$A$7:$AA$343,27,0)&lt;&gt;"",VLOOKUP(K45,'Line Details'!$A$7:$AA$343,27,0),""),"")</f>
        <v/>
      </c>
      <c r="L43" s="169" t="str">
        <f>IFERROR(IF(VLOOKUP(L45,'Line Details'!$A$7:$AA$343,27,0)&lt;&gt;"",VLOOKUP(L45,'Line Details'!$A$7:$AA$343,27,0),""),"")</f>
        <v/>
      </c>
      <c r="M43" s="169" t="str">
        <f>IFERROR(IF(VLOOKUP(M45,'Line Details'!$A$7:$AA$343,27,0)&lt;&gt;"",VLOOKUP(M45,'Line Details'!$A$7:$AA$343,27,0),""),"")</f>
        <v/>
      </c>
      <c r="N43" s="169" t="str">
        <f>IFERROR(IF(VLOOKUP(N45,'Line Details'!$A$7:$AA$343,27,0)&lt;&gt;"",VLOOKUP(N45,'Line Details'!$A$7:$AA$343,27,0),""),"")</f>
        <v/>
      </c>
      <c r="O43" s="169" t="str">
        <f>IFERROR(IF(VLOOKUP(O45,'Line Details'!$A$7:$AA$343,27,0)&lt;&gt;"",VLOOKUP(O45,'Line Details'!$A$7:$AA$343,27,0),""),"")</f>
        <v/>
      </c>
      <c r="P43" s="169" t="str">
        <f>IFERROR(IF(VLOOKUP(P45,'Line Details'!$A$7:$AA$343,27,0)&lt;&gt;"",VLOOKUP(P45,'Line Details'!$A$7:$AA$343,27,0),""),"")</f>
        <v/>
      </c>
      <c r="Q43" s="169" t="str">
        <f>IFERROR(IF(VLOOKUP(Q45,'Line Details'!$A$7:$AA$343,27,0)&lt;&gt;"",VLOOKUP(Q45,'Line Details'!$A$7:$AA$343,27,0),""),"")</f>
        <v/>
      </c>
      <c r="R43" s="169" t="str">
        <f>IFERROR(IF(VLOOKUP(R45,'Line Details'!$A$7:$AA$343,27,0)&lt;&gt;"",VLOOKUP(R45,'Line Details'!$A$7:$AA$343,27,0),""),"")</f>
        <v/>
      </c>
      <c r="S43" s="169" t="str">
        <f>IFERROR(IF(VLOOKUP(S45,'Line Details'!$A$7:$AA$343,27,0)&lt;&gt;"",VLOOKUP(S45,'Line Details'!$A$7:$AA$343,27,0),""),"")</f>
        <v/>
      </c>
      <c r="T43" s="169" t="str">
        <f>IFERROR(IF(VLOOKUP(T45,'Line Details'!$A$7:$AA$343,27,0)&lt;&gt;"",VLOOKUP(T45,'Line Details'!$A$7:$AA$343,27,0),""),"")</f>
        <v/>
      </c>
      <c r="U43" s="171"/>
    </row>
    <row r="44" spans="1:21" x14ac:dyDescent="0.3">
      <c r="A44" s="161"/>
      <c r="B44" s="177">
        <f>IFERROR(IF(VLOOKUP(B45,'Line Details'!$A$7:$Z$343,10,0)&lt;&gt;"",VLOOKUP(B45,'Line Details'!$A$7:$Z$343,10,0),""),"")</f>
        <v>0</v>
      </c>
      <c r="C44" s="158"/>
      <c r="D44" s="177">
        <f>IFERROR(IF(VLOOKUP(D45,'Line Details'!$A$7:$Z$343,10,0)&lt;&gt;"",VLOOKUP(D45,'Line Details'!$A$7:$Z$343,10,0),""),"")</f>
        <v>0</v>
      </c>
      <c r="E44" s="158"/>
      <c r="F44" s="177">
        <f>IFERROR(IF(VLOOKUP(F45,'Line Details'!$A$7:$Z$343,10,0)&lt;&gt;"",VLOOKUP(F45,'Line Details'!$A$7:$Z$343,10,0),""),"")</f>
        <v>0</v>
      </c>
      <c r="G44" s="158"/>
      <c r="H44" s="177">
        <f>IFERROR(IF(VLOOKUP(H45,'Line Details'!$A$7:$Z$343,10,0)&lt;&gt;"",VLOOKUP(H45,'Line Details'!$A$7:$Z$343,10,0),""),"")</f>
        <v>0</v>
      </c>
      <c r="I44" s="158"/>
      <c r="J44" s="177">
        <f>IFERROR(IF(VLOOKUP(J45,'Line Details'!$A$7:$Z$343,10,0)&lt;&gt;"",VLOOKUP(J45,'Line Details'!$A$7:$Z$343,10,0),""),"")</f>
        <v>0</v>
      </c>
      <c r="K44" s="158"/>
      <c r="L44" s="177">
        <f>IFERROR(IF(VLOOKUP(L45,'Line Details'!$A$7:$Z$343,10,0)&lt;&gt;"",VLOOKUP(L45,'Line Details'!$A$7:$Z$343,10,0),""),"")</f>
        <v>0</v>
      </c>
      <c r="M44" s="158"/>
      <c r="N44" s="177">
        <f>IFERROR(IF(VLOOKUP(N45,'Line Details'!$A$7:$Z$343,10,0)&lt;&gt;"",VLOOKUP(N45,'Line Details'!$A$7:$Z$343,10,0),""),"")</f>
        <v>0</v>
      </c>
      <c r="O44" s="158"/>
      <c r="P44" s="177">
        <f>IFERROR(IF(VLOOKUP(P45,'Line Details'!$A$7:$Z$343,10,0)&lt;&gt;"",VLOOKUP(P45,'Line Details'!$A$7:$Z$343,10,0),""),"")</f>
        <v>0</v>
      </c>
      <c r="Q44" s="158"/>
      <c r="R44" s="177">
        <f>IFERROR(IF(VLOOKUP(R45,'Line Details'!$A$7:$Z$343,10,0)&lt;&gt;"",VLOOKUP(R45,'Line Details'!$A$7:$Z$343,10,0),""),"")</f>
        <v>0</v>
      </c>
      <c r="S44" s="158"/>
      <c r="T44" s="177">
        <f>IFERROR(IF(VLOOKUP(T45,'Line Details'!$A$7:$Z$343,10,0)&lt;&gt;"",VLOOKUP(T45,'Line Details'!$A$7:$Z$343,10,0),""),"")</f>
        <v>0</v>
      </c>
      <c r="U44" s="178"/>
    </row>
    <row r="45" spans="1:21" s="176" customFormat="1" ht="13.5" thickBot="1" x14ac:dyDescent="0.35">
      <c r="A45" s="179"/>
      <c r="B45" s="180">
        <f>+T34+1</f>
        <v>20</v>
      </c>
      <c r="C45" s="180"/>
      <c r="D45" s="180">
        <f>+B45+1</f>
        <v>21</v>
      </c>
      <c r="E45" s="180"/>
      <c r="F45" s="180">
        <f>+D45+1</f>
        <v>22</v>
      </c>
      <c r="G45" s="180"/>
      <c r="H45" s="180">
        <f>+F45+1</f>
        <v>23</v>
      </c>
      <c r="I45" s="180"/>
      <c r="J45" s="180">
        <f>+H45+1</f>
        <v>24</v>
      </c>
      <c r="K45" s="180"/>
      <c r="L45" s="180">
        <f>+J45+1</f>
        <v>25</v>
      </c>
      <c r="M45" s="180"/>
      <c r="N45" s="180">
        <f>+L45+1</f>
        <v>26</v>
      </c>
      <c r="O45" s="180"/>
      <c r="P45" s="180">
        <f>+N45+1</f>
        <v>27</v>
      </c>
      <c r="Q45" s="180"/>
      <c r="R45" s="180">
        <f>+P45+1</f>
        <v>28</v>
      </c>
      <c r="S45" s="180"/>
      <c r="T45" s="180">
        <f>+R45+1</f>
        <v>29</v>
      </c>
      <c r="U45" s="181"/>
    </row>
    <row r="46" spans="1:21" s="176" customFormat="1" ht="13.5" thickTop="1" x14ac:dyDescent="0.3">
      <c r="A46" s="182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4"/>
    </row>
    <row r="47" spans="1:21" s="244" customFormat="1" ht="13.5" thickBot="1" x14ac:dyDescent="0.35">
      <c r="A47" s="242"/>
      <c r="B47" s="573" t="str">
        <f>IFERROR(IF(VLOOKUP(B56,'Line Details'!$A$7:$Z$343,5,0)&lt;&gt;"",VLOOKUP(B56,'Line Details'!$A$7:$Z$343,5,0),""),"")</f>
        <v/>
      </c>
      <c r="C47" s="574" t="str">
        <f>IFERROR(IF(VLOOKUP(D56,'Line Details'!$A$7:$Z$343,12,0)&lt;&gt;"",VLOOKUP(D56,'Line Details'!$A$7:$Z$343,12,0),""),"")</f>
        <v/>
      </c>
      <c r="D47" s="573" t="str">
        <f>IFERROR(IF(VLOOKUP(D56,'Line Details'!$A$7:$Z$343,5,0)&lt;&gt;"",VLOOKUP(D56,'Line Details'!$A$7:$Z$343,5,0),""),"")</f>
        <v/>
      </c>
      <c r="E47" s="574" t="str">
        <f>IFERROR(IF(VLOOKUP(F56,'Line Details'!$A$7:$Z$343,12,0)&lt;&gt;"",VLOOKUP(F56,'Line Details'!$A$7:$Z$343,12,0),""),"")</f>
        <v/>
      </c>
      <c r="F47" s="573" t="str">
        <f>IFERROR(IF(VLOOKUP(F56,'Line Details'!$A$7:$Z$343,5,0)&lt;&gt;"",VLOOKUP(F56,'Line Details'!$A$7:$Z$343,5,0),""),"")</f>
        <v/>
      </c>
      <c r="G47" s="574" t="str">
        <f>IFERROR(IF(VLOOKUP(H56,'Line Details'!$A$7:$Z$343,12,0)&lt;&gt;"",VLOOKUP(H56,'Line Details'!$A$7:$Z$343,12,0),""),"")</f>
        <v/>
      </c>
      <c r="H47" s="573" t="str">
        <f>IFERROR(IF(VLOOKUP(H56,'Line Details'!$A$7:$Z$343,5,0)&lt;&gt;"",VLOOKUP(H56,'Line Details'!$A$7:$Z$343,5,0),""),"")</f>
        <v/>
      </c>
      <c r="I47" s="574" t="str">
        <f>IFERROR(IF(VLOOKUP(J56,'Line Details'!$A$7:$Z$343,12,0)&lt;&gt;"",VLOOKUP(J56,'Line Details'!$A$7:$Z$343,12,0),""),"")</f>
        <v>River</v>
      </c>
      <c r="J47" s="573" t="str">
        <f>IFERROR(IF(VLOOKUP(J56,'Line Details'!$A$7:$Z$343,5,0)&lt;&gt;"",VLOOKUP(J56,'Line Details'!$A$7:$Z$343,5,0),""),"")</f>
        <v/>
      </c>
      <c r="K47" s="574" t="str">
        <f>IFERROR(IF(VLOOKUP(L56,'Line Details'!$A$7:$Z$343,12,0)&lt;&gt;"",VLOOKUP(L56,'Line Details'!$A$7:$Z$343,12,0),""),"")</f>
        <v/>
      </c>
      <c r="L47" s="573" t="str">
        <f>IFERROR(IF(VLOOKUP(L56,'Line Details'!$A$7:$Z$343,5,0)&lt;&gt;"",VLOOKUP(L56,'Line Details'!$A$7:$Z$343,5,0),""),"")</f>
        <v/>
      </c>
      <c r="M47" s="574" t="str">
        <f>IFERROR(IF(VLOOKUP(N56,'Line Details'!$A$7:$Z$343,12,0)&lt;&gt;"",VLOOKUP(N56,'Line Details'!$A$7:$Z$343,12,0),""),"")</f>
        <v/>
      </c>
      <c r="N47" s="573" t="str">
        <f>IFERROR(IF(VLOOKUP(N56,'Line Details'!$A$7:$Z$343,5,0)&lt;&gt;"",VLOOKUP(N56,'Line Details'!$A$7:$Z$343,5,0),""),"")</f>
        <v/>
      </c>
      <c r="O47" s="574" t="str">
        <f>IFERROR(IF(VLOOKUP(P56,'Line Details'!$A$7:$Z$343,12,0)&lt;&gt;"",VLOOKUP(P56,'Line Details'!$A$7:$Z$343,12,0),""),"")</f>
        <v/>
      </c>
      <c r="P47" s="573" t="str">
        <f>IFERROR(IF(VLOOKUP(P56,'Line Details'!$A$7:$Z$343,5,0)&lt;&gt;"",VLOOKUP(P56,'Line Details'!$A$7:$Z$343,5,0),""),"")</f>
        <v/>
      </c>
      <c r="Q47" s="574" t="str">
        <f>IFERROR(IF(VLOOKUP(R56,'Line Details'!$A$7:$Z$343,12,0)&lt;&gt;"",VLOOKUP(R56,'Line Details'!$A$7:$Z$343,12,0),""),"")</f>
        <v/>
      </c>
      <c r="R47" s="573" t="str">
        <f>IFERROR(IF(VLOOKUP(R56,'Line Details'!$A$7:$Z$343,5,0)&lt;&gt;"",VLOOKUP(R56,'Line Details'!$A$7:$Z$343,5,0),""),"")</f>
        <v/>
      </c>
      <c r="S47" s="574" t="str">
        <f>IFERROR(IF(VLOOKUP(T56,'Line Details'!$A$7:$Z$343,12,0)&lt;&gt;"",VLOOKUP(T56,'Line Details'!$A$7:$Z$343,12,0),""),"")</f>
        <v/>
      </c>
      <c r="T47" s="573" t="str">
        <f>IFERROR(IF(VLOOKUP(T56,'Line Details'!$A$7:$Z$343,5,0)&lt;&gt;"",VLOOKUP(T56,'Line Details'!$A$7:$Z$343,5,0),""),"")</f>
        <v/>
      </c>
      <c r="U47" s="243" t="str">
        <f>IFERROR(IF(VLOOKUP(B67,'Line Details'!$A$7:$Z$343,12,0)&lt;&gt;"",VLOOKUP(B67,'Line Details'!$A$7:$Z$343,12,0),""),"")</f>
        <v/>
      </c>
    </row>
    <row r="48" spans="1:21" ht="12" customHeight="1" thickTop="1" x14ac:dyDescent="0.3">
      <c r="A48" s="161"/>
      <c r="B48" s="670" t="str">
        <f>IFERROR(IF(VLOOKUP(B56,'Line Details'!$A$7:$Z$343,8,0)&lt;&gt;"",VLOOKUP(B56,'Line Details'!$A$7:$Z$343,8,0),""),"")</f>
        <v>-</v>
      </c>
      <c r="C48" s="164" t="str">
        <f>IFERROR(IF(VLOOKUP(D56,'Line Details'!$A$7:$Z$343,9,0)&lt;&gt;"",VLOOKUP(D56,'Line Details'!$A$7:$Z$343,9,0),""),"")</f>
        <v/>
      </c>
      <c r="D48" s="670" t="str">
        <f>IFERROR(IF(VLOOKUP(D56,'Line Details'!$A$7:$Z$343,8,0)&lt;&gt;"",VLOOKUP(D56,'Line Details'!$A$7:$Z$343,8,0),""),"")</f>
        <v>-</v>
      </c>
      <c r="E48" s="164" t="str">
        <f>IFERROR(IF(VLOOKUP(F56,'Line Details'!$A$7:$Z$343,9,0)&lt;&gt;"",VLOOKUP(F56,'Line Details'!$A$7:$Z$343,9,0),""),"")</f>
        <v/>
      </c>
      <c r="F48" s="670" t="str">
        <f>IFERROR(IF(VLOOKUP(F56,'Line Details'!$A$7:$Z$343,8,0)&lt;&gt;"",VLOOKUP(F56,'Line Details'!$A$7:$Z$343,8,0),""),"")</f>
        <v>-</v>
      </c>
      <c r="G48" s="164" t="str">
        <f>IFERROR(IF(VLOOKUP(H56,'Line Details'!$A$7:$Z$343,9,0)&lt;&gt;"",VLOOKUP(H56,'Line Details'!$A$7:$Z$343,9,0),""),"")</f>
        <v/>
      </c>
      <c r="H48" s="670" t="str">
        <f>IFERROR(IF(VLOOKUP(H56,'Line Details'!$A$7:$Z$343,8,0)&lt;&gt;"",VLOOKUP(H56,'Line Details'!$A$7:$Z$343,8,0),""),"")</f>
        <v>-</v>
      </c>
      <c r="I48" s="164" t="str">
        <f>IFERROR(IF(VLOOKUP(J56,'Line Details'!$A$7:$Z$343,9,0)&lt;&gt;"",VLOOKUP(J56,'Line Details'!$A$7:$Z$343,9,0),""),"")</f>
        <v/>
      </c>
      <c r="J48" s="670" t="str">
        <f>IFERROR(IF(VLOOKUP(J56,'Line Details'!$A$7:$Z$343,8,0)&lt;&gt;"",VLOOKUP(J56,'Line Details'!$A$7:$Z$343,8,0),""),"")</f>
        <v>-</v>
      </c>
      <c r="K48" s="164" t="str">
        <f>IFERROR(IF(VLOOKUP(L56,'Line Details'!$A$7:$Z$343,9,0)&lt;&gt;"",VLOOKUP(L56,'Line Details'!$A$7:$Z$343,9,0),""),"")</f>
        <v/>
      </c>
      <c r="L48" s="670" t="str">
        <f>IFERROR(IF(VLOOKUP(L56,'Line Details'!$A$7:$Z$343,8,0)&lt;&gt;"",VLOOKUP(L56,'Line Details'!$A$7:$Z$343,8,0),""),"")</f>
        <v>-</v>
      </c>
      <c r="M48" s="164" t="str">
        <f>IFERROR(IF(VLOOKUP(N56,'Line Details'!$A$7:$Z$343,9,0)&lt;&gt;"",VLOOKUP(N56,'Line Details'!$A$7:$Z$343,9,0),""),"")</f>
        <v/>
      </c>
      <c r="N48" s="670" t="str">
        <f>IFERROR(IF(VLOOKUP(N56,'Line Details'!$A$7:$Z$343,8,0)&lt;&gt;"",VLOOKUP(N56,'Line Details'!$A$7:$Z$343,8,0),""),"")</f>
        <v>-</v>
      </c>
      <c r="O48" s="164" t="str">
        <f>IFERROR(IF(VLOOKUP(P56,'Line Details'!$A$7:$Z$343,9,0)&lt;&gt;"",VLOOKUP(P56,'Line Details'!$A$7:$Z$343,9,0),""),"")</f>
        <v/>
      </c>
      <c r="P48" s="670" t="str">
        <f>IFERROR(IF(VLOOKUP(P56,'Line Details'!$A$7:$Z$343,8,0)&lt;&gt;"",VLOOKUP(P56,'Line Details'!$A$7:$Z$343,8,0),""),"")</f>
        <v>-</v>
      </c>
      <c r="Q48" s="164" t="str">
        <f>IFERROR(IF(VLOOKUP(R56,'Line Details'!$A$7:$Z$343,9,0)&lt;&gt;"",VLOOKUP(R56,'Line Details'!$A$7:$Z$343,9,0),""),"")</f>
        <v/>
      </c>
      <c r="R48" s="670" t="str">
        <f>IFERROR(IF(VLOOKUP(R56,'Line Details'!$A$7:$Z$343,8,0)&lt;&gt;"",VLOOKUP(R56,'Line Details'!$A$7:$Z$343,8,0),""),"")</f>
        <v>-</v>
      </c>
      <c r="S48" s="164" t="str">
        <f>IFERROR(IF(VLOOKUP(T56,'Line Details'!$A$7:$Z$343,9,0)&lt;&gt;"",VLOOKUP(T56,'Line Details'!$A$7:$Z$343,9,0),""),"")</f>
        <v/>
      </c>
      <c r="T48" s="670" t="str">
        <f>IFERROR(IF(VLOOKUP(T56,'Line Details'!$A$7:$Z$343,8,0)&lt;&gt;"",VLOOKUP(T56,'Line Details'!$A$7:$Z$343,8,0),""),"")</f>
        <v>-</v>
      </c>
      <c r="U48" s="165" t="str">
        <f>IFERROR(IF(VLOOKUP(B67,'Line Details'!$A$7:$Z$343,9,0)&lt;&gt;"",VLOOKUP(B67,'Line Details'!$A$7:$Z$343,9,0),""),"")</f>
        <v/>
      </c>
    </row>
    <row r="49" spans="1:21" ht="23.15" customHeight="1" x14ac:dyDescent="0.3">
      <c r="A49" s="161"/>
      <c r="B49" s="671"/>
      <c r="C49" s="221">
        <f>IFERROR(IF(VLOOKUP(D56,'Line Details'!$A$7:$Z$343,4,0)&lt;&gt;"",VLOOKUP(D56,'Line Details'!$A$7:$Z$343,4,0),""),"")</f>
        <v>230.5</v>
      </c>
      <c r="D49" s="671"/>
      <c r="E49" s="221">
        <f>IFERROR(IF(VLOOKUP(F56,'Line Details'!$A$7:$Z$343,4,0)&lt;&gt;"",VLOOKUP(F56,'Line Details'!$A$7:$Z$343,4,0),""),"")</f>
        <v>297.7</v>
      </c>
      <c r="F49" s="671"/>
      <c r="G49" s="221">
        <f>IFERROR(IF(VLOOKUP(H56,'Line Details'!$A$7:$Z$343,4,0)&lt;&gt;"",VLOOKUP(H56,'Line Details'!$A$7:$Z$343,4,0),""),"")</f>
        <v>260.39999999999998</v>
      </c>
      <c r="H49" s="671"/>
      <c r="I49" s="221">
        <f>IFERROR(IF(VLOOKUP(J56,'Line Details'!$A$7:$Z$343,4,0)&lt;&gt;"",VLOOKUP(J56,'Line Details'!$A$7:$Z$343,4,0),""),"")</f>
        <v>624.20000000000005</v>
      </c>
      <c r="J49" s="671"/>
      <c r="K49" s="221">
        <f>IFERROR(IF(VLOOKUP(L56,'Line Details'!$A$7:$Z$343,4,0)&lt;&gt;"",VLOOKUP(L56,'Line Details'!$A$7:$Z$343,4,0),""),"")</f>
        <v>261.60000000000002</v>
      </c>
      <c r="L49" s="671"/>
      <c r="M49" s="221">
        <f>IFERROR(IF(VLOOKUP(N56,'Line Details'!$A$7:$Z$343,4,0)&lt;&gt;"",VLOOKUP(N56,'Line Details'!$A$7:$Z$343,4,0),""),"")</f>
        <v>247.3</v>
      </c>
      <c r="N49" s="671"/>
      <c r="O49" s="221">
        <f>IFERROR(IF(VLOOKUP(P56,'Line Details'!$A$7:$Z$343,4,0)&lt;&gt;"",VLOOKUP(P56,'Line Details'!$A$7:$Z$343,4,0),""),"")</f>
        <v>131.80000000000001</v>
      </c>
      <c r="P49" s="671"/>
      <c r="Q49" s="221">
        <f>IFERROR(IF(VLOOKUP(R56,'Line Details'!$A$7:$Z$343,4,0)&lt;&gt;"",VLOOKUP(R56,'Line Details'!$A$7:$Z$343,4,0),""),"")</f>
        <v>350.7</v>
      </c>
      <c r="R49" s="671"/>
      <c r="S49" s="221">
        <f>IFERROR(IF(VLOOKUP(T56,'Line Details'!$A$7:$Z$343,4,0)&lt;&gt;"",VLOOKUP(T56,'Line Details'!$A$7:$Z$343,4,0),""),"")</f>
        <v>340.8</v>
      </c>
      <c r="T49" s="671"/>
      <c r="U49" s="162">
        <f>IFERROR(IF(VLOOKUP(B67,'Line Details'!$A$7:$Z$343,4,0)&lt;&gt;"",VLOOKUP(B67,'Line Details'!$A$7:$Z$343,4,0),""),"")</f>
        <v>345.8</v>
      </c>
    </row>
    <row r="50" spans="1:21" ht="23.15" customHeight="1" x14ac:dyDescent="0.3">
      <c r="A50" s="161"/>
      <c r="B50" s="166" t="str">
        <f>IFERROR(IF(VLOOKUP(B56,'Line Details'!$A$7:$Z$343,6,0)&lt;&gt;"",VLOOKUP(B56,'Line Details'!$A$7:$Z$343,6,0),""),"")</f>
        <v>-</v>
      </c>
      <c r="C50" s="221"/>
      <c r="D50" s="166" t="str">
        <f>IFERROR(IF(VLOOKUP(D56,'Line Details'!$A$7:$Z$343,6,0)&lt;&gt;"",VLOOKUP(D56,'Line Details'!$A$7:$Z$343,6,0),""),"")</f>
        <v>-</v>
      </c>
      <c r="E50" s="221"/>
      <c r="F50" s="166" t="str">
        <f>IFERROR(IF(VLOOKUP(F56,'Line Details'!$A$7:$Z$343,6,0)&lt;&gt;"",VLOOKUP(F56,'Line Details'!$A$7:$Z$343,6,0),""),"")</f>
        <v>-</v>
      </c>
      <c r="G50" s="221"/>
      <c r="H50" s="166" t="str">
        <f>IFERROR(IF(VLOOKUP(H56,'Line Details'!$A$7:$Z$343,6,0)&lt;&gt;"",VLOOKUP(H56,'Line Details'!$A$7:$Z$343,6,0),""),"")</f>
        <v>-</v>
      </c>
      <c r="I50" s="221"/>
      <c r="J50" s="166" t="str">
        <f>IFERROR(IF(VLOOKUP(J56,'Line Details'!$A$7:$Z$343,6,0)&lt;&gt;"",VLOOKUP(J56,'Line Details'!$A$7:$Z$343,6,0),""),"")</f>
        <v>-</v>
      </c>
      <c r="K50" s="221"/>
      <c r="L50" s="166" t="str">
        <f>IFERROR(IF(VLOOKUP(L56,'Line Details'!$A$7:$Z$343,6,0)&lt;&gt;"",VLOOKUP(L56,'Line Details'!$A$7:$Z$343,6,0),""),"")</f>
        <v>-</v>
      </c>
      <c r="M50" s="221"/>
      <c r="N50" s="166" t="str">
        <f>IFERROR(IF(VLOOKUP(N56,'Line Details'!$A$7:$Z$343,6,0)&lt;&gt;"",VLOOKUP(N56,'Line Details'!$A$7:$Z$343,6,0),""),"")</f>
        <v>-</v>
      </c>
      <c r="O50" s="221"/>
      <c r="P50" s="166" t="str">
        <f>IFERROR(IF(VLOOKUP(P56,'Line Details'!$A$7:$Z$343,6,0)&lt;&gt;"",VLOOKUP(P56,'Line Details'!$A$7:$Z$343,6,0),""),"")</f>
        <v>-</v>
      </c>
      <c r="Q50" s="221"/>
      <c r="R50" s="166" t="str">
        <f>IFERROR(IF(VLOOKUP(R56,'Line Details'!$A$7:$Z$343,6,0)&lt;&gt;"",VLOOKUP(R56,'Line Details'!$A$7:$Z$343,6,0),""),"")</f>
        <v>-</v>
      </c>
      <c r="S50" s="221"/>
      <c r="T50" s="166" t="str">
        <f>IFERROR(IF(VLOOKUP(T56,'Line Details'!$A$7:$Z$343,6,0)&lt;&gt;"",VLOOKUP(T56,'Line Details'!$A$7:$Z$343,6,0),""),"")</f>
        <v>-</v>
      </c>
      <c r="U50" s="162"/>
    </row>
    <row r="51" spans="1:21" ht="12" customHeight="1" thickBot="1" x14ac:dyDescent="0.35">
      <c r="A51" s="161"/>
      <c r="B51" s="167" t="str">
        <f>IFERROR(IF(VLOOKUP(B56,'Line Details'!$A$7:$Z$343,7,0)&lt;&gt;"",VLOOKUP(B56,'Line Details'!$A$7:$Z$343,7,0),""),"")</f>
        <v>-</v>
      </c>
      <c r="C51" s="221"/>
      <c r="D51" s="167" t="str">
        <f>IFERROR(IF(VLOOKUP(D56,'Line Details'!$A$7:$Z$343,7,0)&lt;&gt;"",VLOOKUP(D56,'Line Details'!$A$7:$Z$343,7,0),""),"")</f>
        <v>-</v>
      </c>
      <c r="E51" s="221"/>
      <c r="F51" s="167" t="str">
        <f>IFERROR(IF(VLOOKUP(F56,'Line Details'!$A$7:$Z$343,7,0)&lt;&gt;"",VLOOKUP(F56,'Line Details'!$A$7:$Z$343,7,0),""),"")</f>
        <v>-</v>
      </c>
      <c r="G51" s="221"/>
      <c r="H51" s="167" t="str">
        <f>IFERROR(IF(VLOOKUP(H56,'Line Details'!$A$7:$Z$343,7,0)&lt;&gt;"",VLOOKUP(H56,'Line Details'!$A$7:$Z$343,7,0),""),"")</f>
        <v>-</v>
      </c>
      <c r="I51" s="221"/>
      <c r="J51" s="167" t="str">
        <f>IFERROR(IF(VLOOKUP(J56,'Line Details'!$A$7:$Z$343,7,0)&lt;&gt;"",VLOOKUP(J56,'Line Details'!$A$7:$Z$343,7,0),""),"")</f>
        <v>-</v>
      </c>
      <c r="K51" s="221"/>
      <c r="L51" s="167" t="str">
        <f>IFERROR(IF(VLOOKUP(L56,'Line Details'!$A$7:$Z$343,7,0)&lt;&gt;"",VLOOKUP(L56,'Line Details'!$A$7:$Z$343,7,0),""),"")</f>
        <v>-</v>
      </c>
      <c r="M51" s="221"/>
      <c r="N51" s="167" t="str">
        <f>IFERROR(IF(VLOOKUP(N56,'Line Details'!$A$7:$Z$343,7,0)&lt;&gt;"",VLOOKUP(N56,'Line Details'!$A$7:$Z$343,7,0),""),"")</f>
        <v>-</v>
      </c>
      <c r="O51" s="221"/>
      <c r="P51" s="167" t="str">
        <f>IFERROR(IF(VLOOKUP(P56,'Line Details'!$A$7:$Z$343,7,0)&lt;&gt;"",VLOOKUP(P56,'Line Details'!$A$7:$Z$343,7,0),""),"")</f>
        <v>-</v>
      </c>
      <c r="Q51" s="221"/>
      <c r="R51" s="167" t="str">
        <f>IFERROR(IF(VLOOKUP(R56,'Line Details'!$A$7:$Z$343,7,0)&lt;&gt;"",VLOOKUP(R56,'Line Details'!$A$7:$Z$343,7,0),""),"")</f>
        <v>-</v>
      </c>
      <c r="S51" s="221"/>
      <c r="T51" s="167" t="str">
        <f>IFERROR(IF(VLOOKUP(T56,'Line Details'!$A$7:$Z$343,7,0)&lt;&gt;"",VLOOKUP(T56,'Line Details'!$A$7:$Z$343,7,0),""),"")</f>
        <v>-</v>
      </c>
      <c r="U51" s="162"/>
    </row>
    <row r="52" spans="1:21" ht="13.5" thickTop="1" x14ac:dyDescent="0.3">
      <c r="A52" s="161"/>
      <c r="B52" s="169" t="str">
        <f>IFERROR(IF(VLOOKUP(B56,'Line Details'!$A$7:$Z$343,3,0)&lt;&gt;"",VLOOKUP(B56,'Line Details'!$A$7:$Z$343,3,0),""),"")</f>
        <v>C(15-30)+00</v>
      </c>
      <c r="C52" s="170"/>
      <c r="D52" s="169" t="str">
        <f>IFERROR(IF(VLOOKUP(D56,'Line Details'!$A$7:$Z$343,3,0)&lt;&gt;"",VLOOKUP(D56,'Line Details'!$A$7:$Z$343,3,0),""),"")</f>
        <v>C(15-30)+00</v>
      </c>
      <c r="E52" s="170"/>
      <c r="F52" s="169" t="str">
        <f>IFERROR(IF(VLOOKUP(F56,'Line Details'!$A$7:$Z$343,3,0)&lt;&gt;"",VLOOKUP(F56,'Line Details'!$A$7:$Z$343,3,0),""),"")</f>
        <v>D(30-45)+03</v>
      </c>
      <c r="G52" s="170"/>
      <c r="H52" s="169" t="str">
        <f>IFERROR(IF(VLOOKUP(H56,'Line Details'!$A$7:$Z$343,3,0)&lt;&gt;"",VLOOKUP(H56,'Line Details'!$A$7:$Z$343,3,0),""),"")</f>
        <v>D(30-52)+30</v>
      </c>
      <c r="I52" s="170"/>
      <c r="J52" s="169" t="str">
        <f>IFERROR(IF(VLOOKUP(J56,'Line Details'!$A$7:$Z$343,3,0)&lt;&gt;"",VLOOKUP(J56,'Line Details'!$A$7:$Z$343,3,0),""),"")</f>
        <v>D(30-52)+30</v>
      </c>
      <c r="K52" s="170"/>
      <c r="L52" s="169" t="str">
        <f>IFERROR(IF(VLOOKUP(L56,'Line Details'!$A$7:$Z$343,3,0)&lt;&gt;"",VLOOKUP(L56,'Line Details'!$A$7:$Z$343,3,0),""),"")</f>
        <v>B(00-15)+06</v>
      </c>
      <c r="M52" s="170"/>
      <c r="N52" s="169" t="str">
        <f>IFERROR(IF(VLOOKUP(N56,'Line Details'!$A$7:$Z$343,3,0)&lt;&gt;"",VLOOKUP(N56,'Line Details'!$A$7:$Z$343,3,0),""),"")</f>
        <v>D(30-45)+00</v>
      </c>
      <c r="O52" s="170"/>
      <c r="P52" s="169" t="str">
        <f>IFERROR(IF(VLOOKUP(P56,'Line Details'!$A$7:$Z$343,3,0)&lt;&gt;"",VLOOKUP(P56,'Line Details'!$A$7:$Z$343,3,0),""),"")</f>
        <v>D(30-45)+00</v>
      </c>
      <c r="Q52" s="170"/>
      <c r="R52" s="169" t="str">
        <f>IFERROR(IF(VLOOKUP(R56,'Line Details'!$A$7:$Z$343,3,0)&lt;&gt;"",VLOOKUP(R56,'Line Details'!$A$7:$Z$343,3,0),""),"")</f>
        <v>A(00-02)+00</v>
      </c>
      <c r="S52" s="170"/>
      <c r="T52" s="169" t="str">
        <f>IFERROR(IF(VLOOKUP(T56,'Line Details'!$A$7:$Z$343,3,0)&lt;&gt;"",VLOOKUP(T56,'Line Details'!$A$7:$Z$343,3,0),""),"")</f>
        <v>A(00-02)+00</v>
      </c>
      <c r="U52" s="171"/>
    </row>
    <row r="53" spans="1:21" s="142" customFormat="1" x14ac:dyDescent="0.3">
      <c r="A53" s="168"/>
      <c r="B53" s="169" t="str">
        <f>IFERROR(IF(VLOOKUP(B56,'Line Details'!$A$7:$Z$343,2,0)&lt;&gt;"",VLOOKUP(B56,'Line Details'!$A$7:$Z$343,2,0),""),"")</f>
        <v>18/0</v>
      </c>
      <c r="C53" s="170"/>
      <c r="D53" s="169" t="str">
        <f>IFERROR(IF(VLOOKUP(D56,'Line Details'!$A$7:$Z$343,2,0)&lt;&gt;"",VLOOKUP(D56,'Line Details'!$A$7:$Z$343,2,0),""),"")</f>
        <v>19/0</v>
      </c>
      <c r="E53" s="170"/>
      <c r="F53" s="169" t="str">
        <f>IFERROR(IF(VLOOKUP(F56,'Line Details'!$A$7:$Z$343,2,0)&lt;&gt;"",VLOOKUP(F56,'Line Details'!$A$7:$Z$343,2,0),""),"")</f>
        <v>20/0</v>
      </c>
      <c r="G53" s="170"/>
      <c r="H53" s="169" t="str">
        <f>IFERROR(IF(VLOOKUP(H56,'Line Details'!$A$7:$Z$343,2,0)&lt;&gt;"",VLOOKUP(H56,'Line Details'!$A$7:$Z$343,2,0),""),"")</f>
        <v>20/1</v>
      </c>
      <c r="I53" s="170"/>
      <c r="J53" s="169" t="str">
        <f>IFERROR(IF(VLOOKUP(J56,'Line Details'!$A$7:$Z$343,2,0)&lt;&gt;"",VLOOKUP(J56,'Line Details'!$A$7:$Z$343,2,0),""),"")</f>
        <v>20/2</v>
      </c>
      <c r="K53" s="170"/>
      <c r="L53" s="169" t="str">
        <f>IFERROR(IF(VLOOKUP(L56,'Line Details'!$A$7:$Z$343,2,0)&lt;&gt;"",VLOOKUP(L56,'Line Details'!$A$7:$Z$343,2,0),""),"")</f>
        <v>21/0</v>
      </c>
      <c r="M53" s="170"/>
      <c r="N53" s="169" t="str">
        <f>IFERROR(IF(VLOOKUP(N56,'Line Details'!$A$7:$Z$343,2,0)&lt;&gt;"",VLOOKUP(N56,'Line Details'!$A$7:$Z$343,2,0),""),"")</f>
        <v>22/0</v>
      </c>
      <c r="O53" s="170"/>
      <c r="P53" s="169" t="str">
        <f>IFERROR(IF(VLOOKUP(P56,'Line Details'!$A$7:$Z$343,2,0)&lt;&gt;"",VLOOKUP(P56,'Line Details'!$A$7:$Z$343,2,0),""),"")</f>
        <v>23/0</v>
      </c>
      <c r="Q53" s="170"/>
      <c r="R53" s="169" t="str">
        <f>IFERROR(IF(VLOOKUP(R56,'Line Details'!$A$7:$Z$343,2,0)&lt;&gt;"",VLOOKUP(R56,'Line Details'!$A$7:$Z$343,2,0),""),"")</f>
        <v>23/1</v>
      </c>
      <c r="S53" s="170"/>
      <c r="T53" s="169" t="str">
        <f>IFERROR(IF(VLOOKUP(T56,'Line Details'!$A$7:$Z$343,2,0)&lt;&gt;"",VLOOKUP(T56,'Line Details'!$A$7:$Z$343,2,0),""),"")</f>
        <v>23/2</v>
      </c>
      <c r="U53" s="171"/>
    </row>
    <row r="54" spans="1:21" s="142" customFormat="1" x14ac:dyDescent="0.3">
      <c r="A54" s="168"/>
      <c r="B54" s="169" t="str">
        <f>IFERROR(IF(VLOOKUP(B56,'Line Details'!$A$7:$AA$343,27,0)&lt;&gt;"",VLOOKUP(B56,'Line Details'!$A$7:$AA$343,27,0),""),"")</f>
        <v/>
      </c>
      <c r="C54" s="169" t="str">
        <f>IFERROR(IF(VLOOKUP(C56,'Line Details'!$A$7:$AA$343,27,0)&lt;&gt;"",VLOOKUP(C56,'Line Details'!$A$7:$AA$343,27,0),""),"")</f>
        <v/>
      </c>
      <c r="D54" s="169" t="str">
        <f>IFERROR(IF(VLOOKUP(D56,'Line Details'!$A$7:$AA$343,27,0)&lt;&gt;"",VLOOKUP(D56,'Line Details'!$A$7:$AA$343,27,0),""),"")</f>
        <v/>
      </c>
      <c r="E54" s="169" t="str">
        <f>IFERROR(IF(VLOOKUP(E56,'Line Details'!$A$7:$AA$343,27,0)&lt;&gt;"",VLOOKUP(E56,'Line Details'!$A$7:$AA$343,27,0),""),"")</f>
        <v/>
      </c>
      <c r="F54" s="169" t="str">
        <f>IFERROR(IF(VLOOKUP(F56,'Line Details'!$A$7:$AA$343,27,0)&lt;&gt;"",VLOOKUP(F56,'Line Details'!$A$7:$AA$343,27,0),""),"")</f>
        <v/>
      </c>
      <c r="G54" s="169" t="str">
        <f>IFERROR(IF(VLOOKUP(G56,'Line Details'!$A$7:$AA$343,27,0)&lt;&gt;"",VLOOKUP(G56,'Line Details'!$A$7:$AA$343,27,0),""),"")</f>
        <v/>
      </c>
      <c r="H54" s="169" t="str">
        <f>IFERROR(IF(VLOOKUP(H56,'Line Details'!$A$7:$AA$343,27,0)&lt;&gt;"",VLOOKUP(H56,'Line Details'!$A$7:$AA$343,27,0),""),"")</f>
        <v/>
      </c>
      <c r="I54" s="169" t="str">
        <f>IFERROR(IF(VLOOKUP(I56,'Line Details'!$A$7:$AA$343,27,0)&lt;&gt;"",VLOOKUP(I56,'Line Details'!$A$7:$AA$343,27,0),""),"")</f>
        <v/>
      </c>
      <c r="J54" s="169" t="str">
        <f>IFERROR(IF(VLOOKUP(J56,'Line Details'!$A$7:$AA$343,27,0)&lt;&gt;"",VLOOKUP(J56,'Line Details'!$A$7:$AA$343,27,0),""),"")</f>
        <v/>
      </c>
      <c r="K54" s="169" t="str">
        <f>IFERROR(IF(VLOOKUP(K56,'Line Details'!$A$7:$AA$343,27,0)&lt;&gt;"",VLOOKUP(K56,'Line Details'!$A$7:$AA$343,27,0),""),"")</f>
        <v/>
      </c>
      <c r="L54" s="169" t="str">
        <f>IFERROR(IF(VLOOKUP(L56,'Line Details'!$A$7:$AA$343,27,0)&lt;&gt;"",VLOOKUP(L56,'Line Details'!$A$7:$AA$343,27,0),""),"")</f>
        <v/>
      </c>
      <c r="M54" s="169" t="str">
        <f>IFERROR(IF(VLOOKUP(M56,'Line Details'!$A$7:$AA$343,27,0)&lt;&gt;"",VLOOKUP(M56,'Line Details'!$A$7:$AA$343,27,0),""),"")</f>
        <v/>
      </c>
      <c r="N54" s="169" t="str">
        <f>IFERROR(IF(VLOOKUP(N56,'Line Details'!$A$7:$AA$343,27,0)&lt;&gt;"",VLOOKUP(N56,'Line Details'!$A$7:$AA$343,27,0),""),"")</f>
        <v/>
      </c>
      <c r="O54" s="169" t="str">
        <f>IFERROR(IF(VLOOKUP(O56,'Line Details'!$A$7:$AA$343,27,0)&lt;&gt;"",VLOOKUP(O56,'Line Details'!$A$7:$AA$343,27,0),""),"")</f>
        <v/>
      </c>
      <c r="P54" s="169" t="str">
        <f>IFERROR(IF(VLOOKUP(P56,'Line Details'!$A$7:$AA$343,27,0)&lt;&gt;"",VLOOKUP(P56,'Line Details'!$A$7:$AA$343,27,0),""),"")</f>
        <v/>
      </c>
      <c r="Q54" s="169" t="str">
        <f>IFERROR(IF(VLOOKUP(Q56,'Line Details'!$A$7:$AA$343,27,0)&lt;&gt;"",VLOOKUP(Q56,'Line Details'!$A$7:$AA$343,27,0),""),"")</f>
        <v/>
      </c>
      <c r="R54" s="169" t="str">
        <f>IFERROR(IF(VLOOKUP(R56,'Line Details'!$A$7:$AA$343,27,0)&lt;&gt;"",VLOOKUP(R56,'Line Details'!$A$7:$AA$343,27,0),""),"")</f>
        <v/>
      </c>
      <c r="S54" s="169" t="str">
        <f>IFERROR(IF(VLOOKUP(S56,'Line Details'!$A$7:$AA$343,27,0)&lt;&gt;"",VLOOKUP(S56,'Line Details'!$A$7:$AA$343,27,0),""),"")</f>
        <v/>
      </c>
      <c r="T54" s="169" t="str">
        <f>IFERROR(IF(VLOOKUP(T56,'Line Details'!$A$7:$AA$343,27,0)&lt;&gt;"",VLOOKUP(T56,'Line Details'!$A$7:$AA$343,27,0),""),"")</f>
        <v/>
      </c>
      <c r="U54" s="171"/>
    </row>
    <row r="55" spans="1:21" x14ac:dyDescent="0.3">
      <c r="A55" s="161"/>
      <c r="B55" s="177">
        <f>IFERROR(IF(VLOOKUP(B56,'Line Details'!$A$7:$Z$343,10,0)&lt;&gt;"",VLOOKUP(B56,'Line Details'!$A$7:$Z$343,10,0),""),"")</f>
        <v>0</v>
      </c>
      <c r="C55" s="158"/>
      <c r="D55" s="177">
        <f>IFERROR(IF(VLOOKUP(D56,'Line Details'!$A$7:$Z$343,10,0)&lt;&gt;"",VLOOKUP(D56,'Line Details'!$A$7:$Z$343,10,0),""),"")</f>
        <v>0</v>
      </c>
      <c r="E55" s="158"/>
      <c r="F55" s="177">
        <f>IFERROR(IF(VLOOKUP(F56,'Line Details'!$A$7:$Z$343,10,0)&lt;&gt;"",VLOOKUP(F56,'Line Details'!$A$7:$Z$343,10,0),""),"")</f>
        <v>0</v>
      </c>
      <c r="G55" s="158"/>
      <c r="H55" s="177">
        <f>IFERROR(IF(VLOOKUP(H56,'Line Details'!$A$7:$Z$343,10,0)&lt;&gt;"",VLOOKUP(H56,'Line Details'!$A$7:$Z$343,10,0),""),"")</f>
        <v>0</v>
      </c>
      <c r="I55" s="158"/>
      <c r="J55" s="177">
        <f>IFERROR(IF(VLOOKUP(J56,'Line Details'!$A$7:$Z$343,10,0)&lt;&gt;"",VLOOKUP(J56,'Line Details'!$A$7:$Z$343,10,0),""),"")</f>
        <v>0</v>
      </c>
      <c r="K55" s="158"/>
      <c r="L55" s="177">
        <f>IFERROR(IF(VLOOKUP(L56,'Line Details'!$A$7:$Z$343,10,0)&lt;&gt;"",VLOOKUP(L56,'Line Details'!$A$7:$Z$343,10,0),""),"")</f>
        <v>0</v>
      </c>
      <c r="M55" s="158"/>
      <c r="N55" s="177">
        <f>IFERROR(IF(VLOOKUP(N56,'Line Details'!$A$7:$Z$343,10,0)&lt;&gt;"",VLOOKUP(N56,'Line Details'!$A$7:$Z$343,10,0),""),"")</f>
        <v>0</v>
      </c>
      <c r="O55" s="158"/>
      <c r="P55" s="177">
        <f>IFERROR(IF(VLOOKUP(P56,'Line Details'!$A$7:$Z$343,10,0)&lt;&gt;"",VLOOKUP(P56,'Line Details'!$A$7:$Z$343,10,0),""),"")</f>
        <v>0</v>
      </c>
      <c r="Q55" s="158"/>
      <c r="R55" s="177">
        <f>IFERROR(IF(VLOOKUP(R56,'Line Details'!$A$7:$Z$343,10,0)&lt;&gt;"",VLOOKUP(R56,'Line Details'!$A$7:$Z$343,10,0),""),"")</f>
        <v>0</v>
      </c>
      <c r="S55" s="158"/>
      <c r="T55" s="177">
        <f>IFERROR(IF(VLOOKUP(T56,'Line Details'!$A$7:$Z$343,10,0)&lt;&gt;"",VLOOKUP(T56,'Line Details'!$A$7:$Z$343,10,0),""),"")</f>
        <v>0</v>
      </c>
      <c r="U55" s="178"/>
    </row>
    <row r="56" spans="1:21" s="176" customFormat="1" x14ac:dyDescent="0.3">
      <c r="A56" s="173"/>
      <c r="B56" s="174">
        <f>+T45+1</f>
        <v>30</v>
      </c>
      <c r="C56" s="174"/>
      <c r="D56" s="174">
        <f>+B56+1</f>
        <v>31</v>
      </c>
      <c r="E56" s="174"/>
      <c r="F56" s="174">
        <f>+D56+1</f>
        <v>32</v>
      </c>
      <c r="G56" s="174"/>
      <c r="H56" s="174">
        <f>+F56+1</f>
        <v>33</v>
      </c>
      <c r="I56" s="174"/>
      <c r="J56" s="174">
        <f>+H56+1</f>
        <v>34</v>
      </c>
      <c r="K56" s="174"/>
      <c r="L56" s="174">
        <f>+J56+1</f>
        <v>35</v>
      </c>
      <c r="M56" s="174"/>
      <c r="N56" s="174">
        <f>+L56+1</f>
        <v>36</v>
      </c>
      <c r="O56" s="174"/>
      <c r="P56" s="174">
        <f>+N56+1</f>
        <v>37</v>
      </c>
      <c r="Q56" s="174"/>
      <c r="R56" s="174">
        <f>+P56+1</f>
        <v>38</v>
      </c>
      <c r="S56" s="174"/>
      <c r="T56" s="174">
        <f>+R56+1</f>
        <v>39</v>
      </c>
      <c r="U56" s="175"/>
    </row>
    <row r="57" spans="1:21" s="176" customFormat="1" x14ac:dyDescent="0.3">
      <c r="A57" s="173"/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</row>
    <row r="58" spans="1:21" s="241" customFormat="1" ht="13.5" thickBot="1" x14ac:dyDescent="0.35">
      <c r="A58" s="238"/>
      <c r="B58" s="239" t="str">
        <f>IFERROR(IF(VLOOKUP(B67,'Line Details'!$A$7:$Z$343,5,0)&lt;&gt;"",VLOOKUP(B67,'Line Details'!$A$7:$Z$343,5,0),""),"")</f>
        <v/>
      </c>
      <c r="C58" s="576" t="str">
        <f>IFERROR(IF(VLOOKUP(D67,'Line Details'!$A$7:$Z$343,12,0)&lt;&gt;"",VLOOKUP(D67,'Line Details'!$A$7:$Z$343,12,0),""),"")</f>
        <v>GAS</v>
      </c>
      <c r="D58" s="239" t="str">
        <f>IFERROR(IF(VLOOKUP(D67,'Line Details'!$A$7:$Z$343,5,0)&lt;&gt;"",VLOOKUP(D67,'Line Details'!$A$7:$Z$343,5,0),""),"")</f>
        <v/>
      </c>
      <c r="E58" s="235" t="str">
        <f>IFERROR(IF(VLOOKUP(F67,'Line Details'!$A$7:$Z$343,12,0)&lt;&gt;"",VLOOKUP(F67,'Line Details'!$A$7:$Z$343,12,0),""),"")</f>
        <v/>
      </c>
      <c r="F58" s="239" t="str">
        <f>IFERROR(IF(VLOOKUP(F67,'Line Details'!$A$7:$Z$343,5,0)&lt;&gt;"",VLOOKUP(F67,'Line Details'!$A$7:$Z$343,5,0),""),"")</f>
        <v/>
      </c>
      <c r="G58" s="235" t="str">
        <f>IFERROR(IF(VLOOKUP(H67,'Line Details'!$A$7:$Z$343,12,0)&lt;&gt;"",VLOOKUP(H67,'Line Details'!$A$7:$Z$343,12,0),""),"")</f>
        <v/>
      </c>
      <c r="H58" s="239" t="str">
        <f>IFERROR(IF(VLOOKUP(H67,'Line Details'!$A$7:$Z$343,5,0)&lt;&gt;"",VLOOKUP(H67,'Line Details'!$A$7:$Z$343,5,0),""),"")</f>
        <v/>
      </c>
      <c r="I58" s="235" t="str">
        <f>IFERROR(IF(VLOOKUP(J67,'Line Details'!$A$7:$Z$343,12,0)&lt;&gt;"",VLOOKUP(J67,'Line Details'!$A$7:$Z$343,12,0),""),"")</f>
        <v/>
      </c>
      <c r="J58" s="239" t="str">
        <f>IFERROR(IF(VLOOKUP(J67,'Line Details'!$A$7:$Z$343,5,0)&lt;&gt;"",VLOOKUP(J67,'Line Details'!$A$7:$Z$343,5,0),""),"")</f>
        <v/>
      </c>
      <c r="K58" s="235" t="str">
        <f>IFERROR(IF(VLOOKUP(L67,'Line Details'!$A$7:$Z$343,12,0)&lt;&gt;"",VLOOKUP(L67,'Line Details'!$A$7:$Z$343,12,0),""),"")</f>
        <v/>
      </c>
      <c r="L58" s="240" t="str">
        <f>IFERROR(IF(VLOOKUP(L67,'Line Details'!$A$7:$Z$343,5,0)&lt;&gt;"",VLOOKUP(L67,'Line Details'!$A$7:$Z$343,5,0),""),"")</f>
        <v/>
      </c>
      <c r="M58" s="235" t="str">
        <f>IFERROR(IF(VLOOKUP(N67,'Line Details'!$A$7:$Z$343,12,0)&lt;&gt;"",VLOOKUP(N67,'Line Details'!$A$7:$Z$343,12,0),""),"")</f>
        <v/>
      </c>
      <c r="N58" s="239" t="str">
        <f>IFERROR(IF(VLOOKUP(N67,'Line Details'!$A$7:$Z$343,5,0)&lt;&gt;"",VLOOKUP(N67,'Line Details'!$A$7:$Z$343,5,0),""),"")</f>
        <v/>
      </c>
      <c r="O58" s="235" t="str">
        <f>IFERROR(IF(VLOOKUP(P67,'Line Details'!$A$7:$Z$343,12,0)&lt;&gt;"",VLOOKUP(P67,'Line Details'!$A$7:$Z$343,12,0),""),"")</f>
        <v/>
      </c>
      <c r="P58" s="239" t="str">
        <f>IFERROR(IF(VLOOKUP(P67,'Line Details'!$A$7:$Z$343,5,0)&lt;&gt;"",VLOOKUP(P67,'Line Details'!$A$7:$Z$343,5,0),""),"")</f>
        <v/>
      </c>
      <c r="Q58" s="235" t="str">
        <f>IFERROR(IF(VLOOKUP(R67,'Line Details'!$A$7:$Z$343,12,0)&lt;&gt;"",VLOOKUP(R67,'Line Details'!$A$7:$Z$343,12,0),""),"")</f>
        <v/>
      </c>
      <c r="R58" s="239" t="str">
        <f>IFERROR(IF(VLOOKUP(R67,'Line Details'!$A$7:$Z$343,5,0)&lt;&gt;"",VLOOKUP(R67,'Line Details'!$A$7:$Z$343,5,0),""),"")</f>
        <v/>
      </c>
      <c r="S58" s="235" t="str">
        <f>IFERROR(IF(VLOOKUP(T67,'Line Details'!$A$7:$Z$343,12,0)&lt;&gt;"",VLOOKUP(T67,'Line Details'!$A$7:$Z$343,12,0),""),"")</f>
        <v/>
      </c>
      <c r="T58" s="239" t="str">
        <f>IFERROR(IF(VLOOKUP(T67,'Line Details'!$A$7:$Z$343,5,0)&lt;&gt;"",VLOOKUP(T67,'Line Details'!$A$7:$Z$343,5,0),""),"")</f>
        <v/>
      </c>
      <c r="U58" s="236" t="str">
        <f>IFERROR(IF(VLOOKUP(B78,'Line Details'!$A$7:$Z$343,12,0)&lt;&gt;"",VLOOKUP(B78,'Line Details'!$A$7:$Z$343,12,0),""),"")</f>
        <v/>
      </c>
    </row>
    <row r="59" spans="1:21" ht="12" customHeight="1" thickTop="1" x14ac:dyDescent="0.3">
      <c r="A59" s="161"/>
      <c r="B59" s="670" t="str">
        <f>IFERROR(IF(VLOOKUP(B67,'Line Details'!$A$7:$Z$343,8,0)&lt;&gt;"",VLOOKUP(B67,'Line Details'!$A$7:$Z$343,8,0),""),"")</f>
        <v>-</v>
      </c>
      <c r="C59" s="164" t="str">
        <f>IFERROR(IF(VLOOKUP(D67,'Line Details'!$A$7:$Z$343,9,0)&lt;&gt;"",VLOOKUP(D67,'Line Details'!$A$7:$Z$343,9,0),""),"")</f>
        <v/>
      </c>
      <c r="D59" s="670" t="str">
        <f>IFERROR(IF(VLOOKUP(D67,'Line Details'!$A$7:$Z$343,8,0)&lt;&gt;"",VLOOKUP(D67,'Line Details'!$A$7:$Z$343,8,0),""),"")</f>
        <v>-</v>
      </c>
      <c r="E59" s="164" t="str">
        <f>IFERROR(IF(VLOOKUP(F67,'Line Details'!$A$7:$Z$343,9,0)&lt;&gt;"",VLOOKUP(F67,'Line Details'!$A$7:$Z$343,9,0),""),"")</f>
        <v/>
      </c>
      <c r="F59" s="670" t="str">
        <f>IFERROR(IF(VLOOKUP(F67,'Line Details'!$A$7:$Z$343,8,0)&lt;&gt;"",VLOOKUP(F67,'Line Details'!$A$7:$Z$343,8,0),""),"")</f>
        <v>-</v>
      </c>
      <c r="G59" s="164" t="str">
        <f>IFERROR(IF(VLOOKUP(H67,'Line Details'!$A$7:$Z$343,9,0)&lt;&gt;"",VLOOKUP(H67,'Line Details'!$A$7:$Z$343,9,0),""),"")</f>
        <v/>
      </c>
      <c r="H59" s="670" t="str">
        <f>IFERROR(IF(VLOOKUP(H67,'Line Details'!$A$7:$Z$343,8,0)&lt;&gt;"",VLOOKUP(H67,'Line Details'!$A$7:$Z$343,8,0),""),"")</f>
        <v>-</v>
      </c>
      <c r="I59" s="164" t="str">
        <f>IFERROR(IF(VLOOKUP(J67,'Line Details'!$A$7:$Z$343,9,0)&lt;&gt;"",VLOOKUP(J67,'Line Details'!$A$7:$Z$343,9,0),""),"")</f>
        <v/>
      </c>
      <c r="J59" s="670" t="str">
        <f>IFERROR(IF(VLOOKUP(J67,'Line Details'!$A$7:$Z$343,8,0)&lt;&gt;"",VLOOKUP(J67,'Line Details'!$A$7:$Z$343,8,0),""),"")</f>
        <v>-</v>
      </c>
      <c r="K59" s="164" t="str">
        <f>IFERROR(IF(VLOOKUP(L67,'Line Details'!$A$7:$Z$343,9,0)&lt;&gt;"",VLOOKUP(L67,'Line Details'!$A$7:$Z$343,9,0),""),"")</f>
        <v/>
      </c>
      <c r="L59" s="670" t="str">
        <f>IFERROR(IF(VLOOKUP(L67,'Line Details'!$A$7:$Z$343,8,0)&lt;&gt;"",VLOOKUP(L67,'Line Details'!$A$7:$Z$343,8,0),""),"")</f>
        <v>-</v>
      </c>
      <c r="M59" s="164" t="str">
        <f>IFERROR(IF(VLOOKUP(N67,'Line Details'!$A$7:$Z$343,9,0)&lt;&gt;"",VLOOKUP(N67,'Line Details'!$A$7:$Z$343,9,0),""),"")</f>
        <v/>
      </c>
      <c r="N59" s="670" t="str">
        <f>IFERROR(IF(VLOOKUP(N67,'Line Details'!$A$7:$Z$343,8,0)&lt;&gt;"",VLOOKUP(N67,'Line Details'!$A$7:$Z$343,8,0),""),"")</f>
        <v>-</v>
      </c>
      <c r="O59" s="164" t="str">
        <f>IFERROR(IF(VLOOKUP(P67,'Line Details'!$A$7:$Z$343,9,0)&lt;&gt;"",VLOOKUP(P67,'Line Details'!$A$7:$Z$343,9,0),""),"")</f>
        <v/>
      </c>
      <c r="P59" s="670" t="str">
        <f>IFERROR(IF(VLOOKUP(P67,'Line Details'!$A$7:$Z$343,8,0)&lt;&gt;"",VLOOKUP(P67,'Line Details'!$A$7:$Z$343,8,0),""),"")</f>
        <v>ERE</v>
      </c>
      <c r="Q59" s="164" t="str">
        <f>IFERROR(IF(VLOOKUP(R67,'Line Details'!$A$7:$Z$343,9,0)&lt;&gt;"",VLOOKUP(R67,'Line Details'!$A$7:$Z$343,9,0),""),"")</f>
        <v/>
      </c>
      <c r="R59" s="670" t="str">
        <f>IFERROR(IF(VLOOKUP(R67,'Line Details'!$A$7:$Z$343,8,0)&lt;&gt;"",VLOOKUP(R67,'Line Details'!$A$7:$Z$343,8,0),""),"")</f>
        <v>ERE</v>
      </c>
      <c r="S59" s="164" t="str">
        <f>IFERROR(IF(VLOOKUP(T67,'Line Details'!$A$7:$Z$343,9,0)&lt;&gt;"",VLOOKUP(T67,'Line Details'!$A$7:$Z$343,9,0),""),"")</f>
        <v/>
      </c>
      <c r="T59" s="670" t="str">
        <f>IFERROR(IF(VLOOKUP(T67,'Line Details'!$A$7:$Z$343,8,0)&lt;&gt;"",VLOOKUP(T67,'Line Details'!$A$7:$Z$343,8,0),""),"")</f>
        <v>ERE</v>
      </c>
      <c r="U59" s="165" t="str">
        <f>IFERROR(IF(VLOOKUP(B78,'Line Details'!$A$7:$Z$343,9,0)&lt;&gt;"",VLOOKUP(B78,'Line Details'!$A$7:$Z$343,9,0),""),"")</f>
        <v/>
      </c>
    </row>
    <row r="60" spans="1:21" ht="23.15" customHeight="1" x14ac:dyDescent="0.3">
      <c r="A60" s="161"/>
      <c r="B60" s="671"/>
      <c r="C60" s="221">
        <f>IFERROR(IF(VLOOKUP(D67,'Line Details'!$A$7:$Z$343,4,0)&lt;&gt;"",VLOOKUP(D67,'Line Details'!$A$7:$Z$343,4,0),""),"")</f>
        <v>250.1</v>
      </c>
      <c r="D60" s="671"/>
      <c r="E60" s="221">
        <f>IFERROR(IF(VLOOKUP(F67,'Line Details'!$A$7:$Z$343,4,0)&lt;&gt;"",VLOOKUP(F67,'Line Details'!$A$7:$Z$343,4,0),""),"")</f>
        <v>400.2</v>
      </c>
      <c r="F60" s="671"/>
      <c r="G60" s="221">
        <f>IFERROR(IF(VLOOKUP(H67,'Line Details'!$A$7:$Z$343,4,0)&lt;&gt;"",VLOOKUP(H67,'Line Details'!$A$7:$Z$343,4,0),""),"")</f>
        <v>402</v>
      </c>
      <c r="H60" s="671"/>
      <c r="I60" s="221">
        <f>IFERROR(IF(VLOOKUP(J67,'Line Details'!$A$7:$Z$343,4,0)&lt;&gt;"",VLOOKUP(J67,'Line Details'!$A$7:$Z$343,4,0),""),"")</f>
        <v>430.8</v>
      </c>
      <c r="J60" s="671"/>
      <c r="K60" s="221">
        <f>IFERROR(IF(VLOOKUP(L67,'Line Details'!$A$7:$Z$343,4,0)&lt;&gt;"",VLOOKUP(L67,'Line Details'!$A$7:$Z$343,4,0),""),"")</f>
        <v>418.7</v>
      </c>
      <c r="L60" s="671"/>
      <c r="M60" s="221">
        <f>IFERROR(IF(VLOOKUP(N67,'Line Details'!$A$7:$Z$343,4,0)&lt;&gt;"",VLOOKUP(N67,'Line Details'!$A$7:$Z$343,4,0),""),"")</f>
        <v>402</v>
      </c>
      <c r="N60" s="671"/>
      <c r="O60" s="221">
        <f>IFERROR(IF(VLOOKUP(P67,'Line Details'!$A$7:$Z$343,4,0)&lt;&gt;"",VLOOKUP(P67,'Line Details'!$A$7:$Z$343,4,0),""),"")</f>
        <v>411.1</v>
      </c>
      <c r="P60" s="671"/>
      <c r="Q60" s="221">
        <f>IFERROR(IF(VLOOKUP(R67,'Line Details'!$A$7:$Z$343,4,0)&lt;&gt;"",VLOOKUP(R67,'Line Details'!$A$7:$Z$343,4,0),""),"")</f>
        <v>409</v>
      </c>
      <c r="R60" s="671"/>
      <c r="S60" s="221">
        <f>IFERROR(IF(VLOOKUP(T67,'Line Details'!$A$7:$Z$343,4,0)&lt;&gt;"",VLOOKUP(T67,'Line Details'!$A$7:$Z$343,4,0),""),"")</f>
        <v>398.9</v>
      </c>
      <c r="T60" s="671"/>
      <c r="U60" s="162">
        <f>IFERROR(IF(VLOOKUP(B78,'Line Details'!$A$7:$Z$343,4,0)&lt;&gt;"",VLOOKUP(B78,'Line Details'!$A$7:$Z$343,4,0),""),"")</f>
        <v>436</v>
      </c>
    </row>
    <row r="61" spans="1:21" ht="23.15" customHeight="1" x14ac:dyDescent="0.3">
      <c r="A61" s="161"/>
      <c r="B61" s="166" t="str">
        <f>IFERROR(IF(VLOOKUP(B67,'Line Details'!$A$7:$Z$343,6,0)&lt;&gt;"",VLOOKUP(B67,'Line Details'!$A$7:$Z$343,6,0),""),"")</f>
        <v>-</v>
      </c>
      <c r="C61" s="221"/>
      <c r="D61" s="166" t="str">
        <f>IFERROR(IF(VLOOKUP(D67,'Line Details'!$A$7:$Z$343,6,0)&lt;&gt;"",VLOOKUP(D67,'Line Details'!$A$7:$Z$343,6,0),""),"")</f>
        <v>-</v>
      </c>
      <c r="E61" s="221"/>
      <c r="F61" s="166" t="str">
        <f>IFERROR(IF(VLOOKUP(F67,'Line Details'!$A$7:$Z$343,6,0)&lt;&gt;"",VLOOKUP(F67,'Line Details'!$A$7:$Z$343,6,0),""),"")</f>
        <v>FDN</v>
      </c>
      <c r="G61" s="221"/>
      <c r="H61" s="166" t="str">
        <f>IFERROR(IF(VLOOKUP(H67,'Line Details'!$A$7:$Z$343,6,0)&lt;&gt;"",VLOOKUP(H67,'Line Details'!$A$7:$Z$343,6,0),""),"")</f>
        <v>-</v>
      </c>
      <c r="I61" s="221"/>
      <c r="J61" s="166" t="str">
        <f>IFERROR(IF(VLOOKUP(J67,'Line Details'!$A$7:$Z$343,6,0)&lt;&gt;"",VLOOKUP(J67,'Line Details'!$A$7:$Z$343,6,0),""),"")</f>
        <v>FDN</v>
      </c>
      <c r="K61" s="221"/>
      <c r="L61" s="166" t="str">
        <f>IFERROR(IF(VLOOKUP(L67,'Line Details'!$A$7:$Z$343,6,0)&lt;&gt;"",VLOOKUP(L67,'Line Details'!$A$7:$Z$343,6,0),""),"")</f>
        <v>FDN</v>
      </c>
      <c r="M61" s="221"/>
      <c r="N61" s="166" t="str">
        <f>IFERROR(IF(VLOOKUP(N67,'Line Details'!$A$7:$Z$343,6,0)&lt;&gt;"",VLOOKUP(N67,'Line Details'!$A$7:$Z$343,6,0),""),"")</f>
        <v>FDN</v>
      </c>
      <c r="O61" s="221"/>
      <c r="P61" s="166" t="str">
        <f>IFERROR(IF(VLOOKUP(P67,'Line Details'!$A$7:$Z$343,6,0)&lt;&gt;"",VLOOKUP(P67,'Line Details'!$A$7:$Z$343,6,0),""),"")</f>
        <v>FDN</v>
      </c>
      <c r="Q61" s="221"/>
      <c r="R61" s="166" t="str">
        <f>IFERROR(IF(VLOOKUP(R67,'Line Details'!$A$7:$Z$343,6,0)&lt;&gt;"",VLOOKUP(R67,'Line Details'!$A$7:$Z$343,6,0),""),"")</f>
        <v>FDN</v>
      </c>
      <c r="S61" s="221"/>
      <c r="T61" s="166" t="str">
        <f>IFERROR(IF(VLOOKUP(T67,'Line Details'!$A$7:$Z$343,6,0)&lt;&gt;"",VLOOKUP(T67,'Line Details'!$A$7:$Z$343,6,0),""),"")</f>
        <v>FDN</v>
      </c>
      <c r="U61" s="162"/>
    </row>
    <row r="62" spans="1:21" ht="12" customHeight="1" thickBot="1" x14ac:dyDescent="0.35">
      <c r="A62" s="161"/>
      <c r="B62" s="167" t="str">
        <f>IFERROR(IF(VLOOKUP(B67,'Line Details'!$A$7:$Z$343,7,0)&lt;&gt;"",VLOOKUP(B67,'Line Details'!$A$7:$Z$343,7,0),""),"")</f>
        <v>-</v>
      </c>
      <c r="C62" s="221"/>
      <c r="D62" s="167" t="str">
        <f>IFERROR(IF(VLOOKUP(D67,'Line Details'!$A$7:$Z$343,7,0)&lt;&gt;"",VLOOKUP(D67,'Line Details'!$A$7:$Z$343,7,0),""),"")</f>
        <v>-</v>
      </c>
      <c r="E62" s="221"/>
      <c r="F62" s="167" t="str">
        <f>IFERROR(IF(VLOOKUP(F67,'Line Details'!$A$7:$Z$343,7,0)&lt;&gt;"",VLOOKUP(F67,'Line Details'!$A$7:$Z$343,7,0),""),"")</f>
        <v>P</v>
      </c>
      <c r="G62" s="221"/>
      <c r="H62" s="167" t="str">
        <f>IFERROR(IF(VLOOKUP(H67,'Line Details'!$A$7:$Z$343,7,0)&lt;&gt;"",VLOOKUP(H67,'Line Details'!$A$7:$Z$343,7,0),""),"")</f>
        <v>-</v>
      </c>
      <c r="I62" s="221"/>
      <c r="J62" s="167" t="str">
        <f>IFERROR(IF(VLOOKUP(J67,'Line Details'!$A$7:$Z$343,7,0)&lt;&gt;"",VLOOKUP(J67,'Line Details'!$A$7:$Z$343,7,0),""),"")</f>
        <v>P</v>
      </c>
      <c r="K62" s="221"/>
      <c r="L62" s="167" t="str">
        <f>IFERROR(IF(VLOOKUP(L67,'Line Details'!$A$7:$Z$343,7,0)&lt;&gt;"",VLOOKUP(L67,'Line Details'!$A$7:$Z$343,7,0),""),"")</f>
        <v>P</v>
      </c>
      <c r="M62" s="221"/>
      <c r="N62" s="167" t="str">
        <f>IFERROR(IF(VLOOKUP(N67,'Line Details'!$A$7:$Z$343,7,0)&lt;&gt;"",VLOOKUP(N67,'Line Details'!$A$7:$Z$343,7,0),""),"")</f>
        <v>P</v>
      </c>
      <c r="O62" s="221"/>
      <c r="P62" s="167" t="str">
        <f>IFERROR(IF(VLOOKUP(P67,'Line Details'!$A$7:$Z$343,7,0)&lt;&gt;"",VLOOKUP(P67,'Line Details'!$A$7:$Z$343,7,0),""),"")</f>
        <v>P</v>
      </c>
      <c r="Q62" s="221"/>
      <c r="R62" s="167" t="str">
        <f>IFERROR(IF(VLOOKUP(R67,'Line Details'!$A$7:$Z$343,7,0)&lt;&gt;"",VLOOKUP(R67,'Line Details'!$A$7:$Z$343,7,0),""),"")</f>
        <v>P</v>
      </c>
      <c r="S62" s="221"/>
      <c r="T62" s="167" t="str">
        <f>IFERROR(IF(VLOOKUP(T67,'Line Details'!$A$7:$Z$343,7,0)&lt;&gt;"",VLOOKUP(T67,'Line Details'!$A$7:$Z$343,7,0),""),"")</f>
        <v>P</v>
      </c>
      <c r="U62" s="162"/>
    </row>
    <row r="63" spans="1:21" ht="13.5" thickTop="1" x14ac:dyDescent="0.3">
      <c r="A63" s="161"/>
      <c r="B63" s="169" t="str">
        <f>IFERROR(IF(VLOOKUP(B67,'Line Details'!$A$7:$Z$343,3,0)&lt;&gt;"",VLOOKUP(B67,'Line Details'!$A$7:$Z$343,3,0),""),"")</f>
        <v>B(00-15)+00</v>
      </c>
      <c r="C63" s="170"/>
      <c r="D63" s="169" t="str">
        <f>IFERROR(IF(VLOOKUP(D67,'Line Details'!$A$7:$Z$343,3,0)&lt;&gt;"",VLOOKUP(D67,'Line Details'!$A$7:$Z$343,3,0),""),"")</f>
        <v>D(30-45)+00</v>
      </c>
      <c r="E63" s="170"/>
      <c r="F63" s="169" t="str">
        <f>IFERROR(IF(VLOOKUP(F67,'Line Details'!$A$7:$Z$343,3,0)&lt;&gt;"",VLOOKUP(F67,'Line Details'!$A$7:$Z$343,3,0),""),"")</f>
        <v>A(00-02)+06</v>
      </c>
      <c r="G63" s="170"/>
      <c r="H63" s="169" t="str">
        <f>IFERROR(IF(VLOOKUP(H67,'Line Details'!$A$7:$Z$343,3,0)&lt;&gt;"",VLOOKUP(H67,'Line Details'!$A$7:$Z$343,3,0),""),"")</f>
        <v>C(15-22)+06</v>
      </c>
      <c r="I63" s="170"/>
      <c r="J63" s="169" t="str">
        <f>IFERROR(IF(VLOOKUP(J67,'Line Details'!$A$7:$Z$343,3,0)&lt;&gt;"",VLOOKUP(J67,'Line Details'!$A$7:$Z$343,3,0),""),"")</f>
        <v>C(15-22)+09</v>
      </c>
      <c r="K63" s="170"/>
      <c r="L63" s="169" t="str">
        <f>IFERROR(IF(VLOOKUP(L67,'Line Details'!$A$7:$Z$343,3,0)&lt;&gt;"",VLOOKUP(L67,'Line Details'!$A$7:$Z$343,3,0),""),"")</f>
        <v>C(15-22)+06</v>
      </c>
      <c r="M63" s="170"/>
      <c r="N63" s="169" t="str">
        <f>IFERROR(IF(VLOOKUP(N67,'Line Details'!$A$7:$Z$343,3,0)&lt;&gt;"",VLOOKUP(N67,'Line Details'!$A$7:$Z$343,3,0),""),"")</f>
        <v>A(00-02)+06</v>
      </c>
      <c r="O63" s="170"/>
      <c r="P63" s="169" t="str">
        <f>IFERROR(IF(VLOOKUP(P67,'Line Details'!$A$7:$Z$343,3,0)&lt;&gt;"",VLOOKUP(P67,'Line Details'!$A$7:$Z$343,3,0),""),"")</f>
        <v>A(00-02)+03</v>
      </c>
      <c r="Q63" s="170"/>
      <c r="R63" s="169" t="str">
        <f>IFERROR(IF(VLOOKUP(R67,'Line Details'!$A$7:$Z$343,3,0)&lt;&gt;"",VLOOKUP(R67,'Line Details'!$A$7:$Z$343,3,0),""),"")</f>
        <v>A(00-02)+03</v>
      </c>
      <c r="S63" s="170"/>
      <c r="T63" s="169" t="str">
        <f>IFERROR(IF(VLOOKUP(T67,'Line Details'!$A$7:$Z$343,3,0)&lt;&gt;"",VLOOKUP(T67,'Line Details'!$A$7:$Z$343,3,0),""),"")</f>
        <v>A(00-02)+03</v>
      </c>
      <c r="U63" s="171"/>
    </row>
    <row r="64" spans="1:21" s="142" customFormat="1" x14ac:dyDescent="0.3">
      <c r="A64" s="168"/>
      <c r="B64" s="169" t="str">
        <f>IFERROR(IF(VLOOKUP(B67,'Line Details'!$A$7:$Z$343,2,0)&lt;&gt;"",VLOOKUP(B67,'Line Details'!$A$7:$Z$343,2,0),""),"")</f>
        <v>24/0</v>
      </c>
      <c r="C64" s="170"/>
      <c r="D64" s="169" t="str">
        <f>IFERROR(IF(VLOOKUP(D67,'Line Details'!$A$7:$Z$343,2,0)&lt;&gt;"",VLOOKUP(D67,'Line Details'!$A$7:$Z$343,2,0),""),"")</f>
        <v>25/0</v>
      </c>
      <c r="E64" s="170"/>
      <c r="F64" s="169" t="str">
        <f>IFERROR(IF(VLOOKUP(F67,'Line Details'!$A$7:$Z$343,2,0)&lt;&gt;"",VLOOKUP(F67,'Line Details'!$A$7:$Z$343,2,0),""),"")</f>
        <v>25/1</v>
      </c>
      <c r="G64" s="170"/>
      <c r="H64" s="169" t="str">
        <f>IFERROR(IF(VLOOKUP(H67,'Line Details'!$A$7:$Z$343,2,0)&lt;&gt;"",VLOOKUP(H67,'Line Details'!$A$7:$Z$343,2,0),""),"")</f>
        <v>26/0</v>
      </c>
      <c r="I64" s="170"/>
      <c r="J64" s="169" t="str">
        <f>IFERROR(IF(VLOOKUP(J67,'Line Details'!$A$7:$Z$343,2,0)&lt;&gt;"",VLOOKUP(J67,'Line Details'!$A$7:$Z$343,2,0),""),"")</f>
        <v>27/0</v>
      </c>
      <c r="K64" s="170"/>
      <c r="L64" s="169" t="str">
        <f>IFERROR(IF(VLOOKUP(L67,'Line Details'!$A$7:$Z$343,2,0)&lt;&gt;"",VLOOKUP(L67,'Line Details'!$A$7:$Z$343,2,0),""),"")</f>
        <v>29/0</v>
      </c>
      <c r="M64" s="170"/>
      <c r="N64" s="169" t="str">
        <f>IFERROR(IF(VLOOKUP(N67,'Line Details'!$A$7:$Z$343,2,0)&lt;&gt;"",VLOOKUP(N67,'Line Details'!$A$7:$Z$343,2,0),""),"")</f>
        <v>29/1</v>
      </c>
      <c r="O64" s="170"/>
      <c r="P64" s="169" t="str">
        <f>IFERROR(IF(VLOOKUP(P67,'Line Details'!$A$7:$Z$343,2,0)&lt;&gt;"",VLOOKUP(P67,'Line Details'!$A$7:$Z$343,2,0),""),"")</f>
        <v>29/2</v>
      </c>
      <c r="Q64" s="170"/>
      <c r="R64" s="169" t="str">
        <f>IFERROR(IF(VLOOKUP(R67,'Line Details'!$A$7:$Z$343,2,0)&lt;&gt;"",VLOOKUP(R67,'Line Details'!$A$7:$Z$343,2,0),""),"")</f>
        <v>29/3</v>
      </c>
      <c r="S64" s="170"/>
      <c r="T64" s="169" t="str">
        <f>IFERROR(IF(VLOOKUP(T67,'Line Details'!$A$7:$Z$343,2,0)&lt;&gt;"",VLOOKUP(T67,'Line Details'!$A$7:$Z$343,2,0),""),"")</f>
        <v>29/4</v>
      </c>
      <c r="U64" s="171"/>
    </row>
    <row r="65" spans="1:21" s="431" customFormat="1" ht="26" x14ac:dyDescent="0.3">
      <c r="A65" s="429"/>
      <c r="B65" s="577" t="str">
        <f>IFERROR(IF(VLOOKUP(B67,'Line Details'!$A$7:$AA$343,27,0)&lt;&gt;"",VLOOKUP(B67,'Line Details'!$A$7:$AA$343,27,0),""),"")</f>
        <v/>
      </c>
      <c r="C65" s="577" t="str">
        <f>IFERROR(IF(VLOOKUP(C67,'Line Details'!$A$7:$AA$343,27,0)&lt;&gt;"",VLOOKUP(C67,'Line Details'!$A$7:$AA$343,27,0),""),"")</f>
        <v/>
      </c>
      <c r="D65" s="577" t="str">
        <f>IFERROR(IF(VLOOKUP(D67,'Line Details'!$A$7:$AA$343,27,0)&lt;&gt;"",VLOOKUP(D67,'Line Details'!$A$7:$AA$343,27,0),""),"")</f>
        <v/>
      </c>
      <c r="E65" s="577" t="str">
        <f>IFERROR(IF(VLOOKUP(E67,'Line Details'!$A$7:$AA$343,27,0)&lt;&gt;"",VLOOKUP(E67,'Line Details'!$A$7:$AA$343,27,0),""),"")</f>
        <v/>
      </c>
      <c r="F65" s="577" t="str">
        <f>IFERROR(IF(VLOOKUP(F67,'Line Details'!$A$7:$AA$343,27,0)&lt;&gt;"",VLOOKUP(F67,'Line Details'!$A$7:$AA$343,27,0),""),"")</f>
        <v>SANDY WET</v>
      </c>
      <c r="G65" s="577" t="str">
        <f>IFERROR(IF(VLOOKUP(G67,'Line Details'!$A$7:$AA$343,27,0)&lt;&gt;"",VLOOKUP(G67,'Line Details'!$A$7:$AA$343,27,0),""),"")</f>
        <v/>
      </c>
      <c r="H65" s="577" t="str">
        <f>IFERROR(IF(VLOOKUP(H67,'Line Details'!$A$7:$AA$343,27,0)&lt;&gt;"",VLOOKUP(H67,'Line Details'!$A$7:$AA$343,27,0),""),"")</f>
        <v/>
      </c>
      <c r="I65" s="577" t="str">
        <f>IFERROR(IF(VLOOKUP(I67,'Line Details'!$A$7:$AA$343,27,0)&lt;&gt;"",VLOOKUP(I67,'Line Details'!$A$7:$AA$343,27,0),""),"")</f>
        <v/>
      </c>
      <c r="J65" s="577" t="str">
        <f>IFERROR(IF(VLOOKUP(J67,'Line Details'!$A$7:$AA$343,27,0)&lt;&gt;"",VLOOKUP(J67,'Line Details'!$A$7:$AA$343,27,0),""),"")</f>
        <v>SANDY PS</v>
      </c>
      <c r="K65" s="577" t="str">
        <f>IFERROR(IF(VLOOKUP(K67,'Line Details'!$A$7:$AA$343,27,0)&lt;&gt;"",VLOOKUP(K67,'Line Details'!$A$7:$AA$343,27,0),""),"")</f>
        <v/>
      </c>
      <c r="L65" s="577" t="str">
        <f>IFERROR(IF(VLOOKUP(L67,'Line Details'!$A$7:$AA$343,27,0)&lt;&gt;"",VLOOKUP(L67,'Line Details'!$A$7:$AA$343,27,0),""),"")</f>
        <v>SANDY FS</v>
      </c>
      <c r="M65" s="577" t="str">
        <f>IFERROR(IF(VLOOKUP(M67,'Line Details'!$A$7:$AA$343,27,0)&lt;&gt;"",VLOOKUP(M67,'Line Details'!$A$7:$AA$343,27,0),""),"")</f>
        <v/>
      </c>
      <c r="N65" s="577" t="str">
        <f>IFERROR(IF(VLOOKUP(N67,'Line Details'!$A$7:$AA$343,27,0)&lt;&gt;"",VLOOKUP(N67,'Line Details'!$A$7:$AA$343,27,0),""),"")</f>
        <v>SANDY PS</v>
      </c>
      <c r="O65" s="577" t="str">
        <f>IFERROR(IF(VLOOKUP(O67,'Line Details'!$A$7:$AA$343,27,0)&lt;&gt;"",VLOOKUP(O67,'Line Details'!$A$7:$AA$343,27,0),""),"")</f>
        <v/>
      </c>
      <c r="P65" s="577" t="str">
        <f>IFERROR(IF(VLOOKUP(P67,'Line Details'!$A$7:$AA$343,27,0)&lt;&gt;"",VLOOKUP(P67,'Line Details'!$A$7:$AA$343,27,0),""),"")</f>
        <v>SANDY PS</v>
      </c>
      <c r="Q65" s="577" t="str">
        <f>IFERROR(IF(VLOOKUP(Q67,'Line Details'!$A$7:$AA$343,27,0)&lt;&gt;"",VLOOKUP(Q67,'Line Details'!$A$7:$AA$343,27,0),""),"")</f>
        <v/>
      </c>
      <c r="R65" s="577" t="str">
        <f>IFERROR(IF(VLOOKUP(R67,'Line Details'!$A$7:$AA$343,27,0)&lt;&gt;"",VLOOKUP(R67,'Line Details'!$A$7:$AA$343,27,0),""),"")</f>
        <v>SANDY PS</v>
      </c>
      <c r="S65" s="577" t="str">
        <f>IFERROR(IF(VLOOKUP(S67,'Line Details'!$A$7:$AA$343,27,0)&lt;&gt;"",VLOOKUP(S67,'Line Details'!$A$7:$AA$343,27,0),""),"")</f>
        <v/>
      </c>
      <c r="T65" s="577" t="str">
        <f>IFERROR(IF(VLOOKUP(T67,'Line Details'!$A$7:$AA$343,27,0)&lt;&gt;"",VLOOKUP(T67,'Line Details'!$A$7:$AA$343,27,0),""),"")</f>
        <v>SANDY PS</v>
      </c>
      <c r="U65" s="430"/>
    </row>
    <row r="66" spans="1:21" x14ac:dyDescent="0.3">
      <c r="A66" s="161"/>
      <c r="B66" s="177">
        <f>IFERROR(IF(VLOOKUP(B67,'Line Details'!$A$7:$Z$343,10,0)&lt;&gt;"",VLOOKUP(B67,'Line Details'!$A$7:$Z$343,10,0),""),"")</f>
        <v>0</v>
      </c>
      <c r="C66" s="158"/>
      <c r="D66" s="177">
        <f>IFERROR(IF(VLOOKUP(D67,'Line Details'!$A$7:$Z$343,10,0)&lt;&gt;"",VLOOKUP(D67,'Line Details'!$A$7:$Z$343,10,0),""),"")</f>
        <v>0</v>
      </c>
      <c r="E66" s="158"/>
      <c r="F66" s="177">
        <f>IFERROR(IF(VLOOKUP(F67,'Line Details'!$A$7:$Z$343,10,0)&lt;&gt;"",VLOOKUP(F67,'Line Details'!$A$7:$Z$343,10,0),""),"")</f>
        <v>0</v>
      </c>
      <c r="G66" s="158"/>
      <c r="H66" s="177">
        <f>IFERROR(IF(VLOOKUP(H67,'Line Details'!$A$7:$Z$343,10,0)&lt;&gt;"",VLOOKUP(H67,'Line Details'!$A$7:$Z$343,10,0),""),"")</f>
        <v>0</v>
      </c>
      <c r="I66" s="158"/>
      <c r="J66" s="177">
        <f>IFERROR(IF(VLOOKUP(J67,'Line Details'!$A$7:$Z$343,10,0)&lt;&gt;"",VLOOKUP(J67,'Line Details'!$A$7:$Z$343,10,0),""),"")</f>
        <v>0</v>
      </c>
      <c r="K66" s="158"/>
      <c r="L66" s="177">
        <f>IFERROR(IF(VLOOKUP(L67,'Line Details'!$A$7:$Z$343,10,0)&lt;&gt;"",VLOOKUP(L67,'Line Details'!$A$7:$Z$343,10,0),""),"")</f>
        <v>0</v>
      </c>
      <c r="M66" s="158"/>
      <c r="N66" s="177">
        <f>IFERROR(IF(VLOOKUP(N67,'Line Details'!$A$7:$Z$343,10,0)&lt;&gt;"",VLOOKUP(N67,'Line Details'!$A$7:$Z$343,10,0),""),"")</f>
        <v>0</v>
      </c>
      <c r="O66" s="158"/>
      <c r="P66" s="177">
        <f>IFERROR(IF(VLOOKUP(P67,'Line Details'!$A$7:$Z$343,10,0)&lt;&gt;"",VLOOKUP(P67,'Line Details'!$A$7:$Z$343,10,0),""),"")</f>
        <v>0</v>
      </c>
      <c r="Q66" s="158"/>
      <c r="R66" s="177">
        <f>IFERROR(IF(VLOOKUP(R67,'Line Details'!$A$7:$Z$343,10,0)&lt;&gt;"",VLOOKUP(R67,'Line Details'!$A$7:$Z$343,10,0),""),"")</f>
        <v>0</v>
      </c>
      <c r="S66" s="158"/>
      <c r="T66" s="177">
        <f>IFERROR(IF(VLOOKUP(T67,'Line Details'!$A$7:$Z$343,10,0)&lt;&gt;"",VLOOKUP(T67,'Line Details'!$A$7:$Z$343,10,0),""),"")</f>
        <v>0</v>
      </c>
      <c r="U66" s="178"/>
    </row>
    <row r="67" spans="1:21" s="176" customFormat="1" x14ac:dyDescent="0.3">
      <c r="A67" s="173"/>
      <c r="B67" s="174">
        <f>+T56+1</f>
        <v>40</v>
      </c>
      <c r="C67" s="174"/>
      <c r="D67" s="174">
        <f>+B67+1</f>
        <v>41</v>
      </c>
      <c r="E67" s="174"/>
      <c r="F67" s="174">
        <f>+D67+1</f>
        <v>42</v>
      </c>
      <c r="G67" s="174"/>
      <c r="H67" s="174">
        <f>+F67+1</f>
        <v>43</v>
      </c>
      <c r="I67" s="174"/>
      <c r="J67" s="174">
        <f>+H67+1</f>
        <v>44</v>
      </c>
      <c r="K67" s="174"/>
      <c r="L67" s="174">
        <f>+J67+1</f>
        <v>45</v>
      </c>
      <c r="M67" s="174"/>
      <c r="N67" s="174">
        <f>+L67+1</f>
        <v>46</v>
      </c>
      <c r="O67" s="174"/>
      <c r="P67" s="174">
        <f>+N67+1</f>
        <v>47</v>
      </c>
      <c r="Q67" s="174"/>
      <c r="R67" s="174">
        <f>+P67+1</f>
        <v>48</v>
      </c>
      <c r="S67" s="174"/>
      <c r="T67" s="174">
        <f>+R67+1</f>
        <v>49</v>
      </c>
      <c r="U67" s="175"/>
    </row>
    <row r="68" spans="1:21" s="176" customFormat="1" x14ac:dyDescent="0.3">
      <c r="A68" s="173"/>
      <c r="B68" s="174"/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5"/>
    </row>
    <row r="69" spans="1:21" s="244" customFormat="1" ht="13.5" thickBot="1" x14ac:dyDescent="0.35">
      <c r="A69" s="242"/>
      <c r="B69" s="573" t="str">
        <f>IFERROR(IF(VLOOKUP(B78,'Line Details'!$A$7:$Z$343,5,0)&lt;&gt;"",VLOOKUP(B78,'Line Details'!$A$7:$Z$343,5,0),""),"")</f>
        <v/>
      </c>
      <c r="C69" s="574" t="str">
        <f>IFERROR(IF(VLOOKUP(D78,'Line Details'!$A$7:$Z$343,12,0)&lt;&gt;"",VLOOKUP(D78,'Line Details'!$A$7:$Z$343,12,0),""),"")</f>
        <v>132KV</v>
      </c>
      <c r="D69" s="573" t="str">
        <f>IFERROR(IF(VLOOKUP(D78,'Line Details'!$A$7:$Z$343,5,0)&lt;&gt;"",VLOOKUP(D78,'Line Details'!$A$7:$Z$343,5,0),""),"")</f>
        <v/>
      </c>
      <c r="E69" s="574" t="str">
        <f>IFERROR(IF(VLOOKUP(F78,'Line Details'!$A$7:$Z$343,12,0)&lt;&gt;"",VLOOKUP(F78,'Line Details'!$A$7:$Z$343,12,0),""),"")</f>
        <v/>
      </c>
      <c r="F69" s="573" t="str">
        <f>IFERROR(IF(VLOOKUP(F78,'Line Details'!$A$7:$Z$343,5,0)&lt;&gt;"",VLOOKUP(F78,'Line Details'!$A$7:$Z$343,5,0),""),"")</f>
        <v/>
      </c>
      <c r="G69" s="574" t="str">
        <f>IFERROR(IF(VLOOKUP(H78,'Line Details'!$A$7:$Z$343,12,0)&lt;&gt;"",VLOOKUP(H78,'Line Details'!$A$7:$Z$343,12,0),""),"")</f>
        <v/>
      </c>
      <c r="H69" s="573" t="str">
        <f>IFERROR(IF(VLOOKUP(H78,'Line Details'!$A$7:$Z$343,5,0)&lt;&gt;"",VLOOKUP(H78,'Line Details'!$A$7:$Z$343,5,0),""),"")</f>
        <v/>
      </c>
      <c r="I69" s="578" t="str">
        <f>IFERROR(IF(VLOOKUP(J78,'Line Details'!$A$7:$Z$343,12,0)&lt;&gt;"",VLOOKUP(J78,'Line Details'!$A$7:$Z$343,12,0),""),"")</f>
        <v>NH</v>
      </c>
      <c r="J69" s="573" t="str">
        <f>IFERROR(IF(VLOOKUP(J78,'Line Details'!$A$7:$Z$343,5,0)&lt;&gt;"",VLOOKUP(J78,'Line Details'!$A$7:$Z$343,5,0),""),"")</f>
        <v/>
      </c>
      <c r="K69" s="574" t="str">
        <f>IFERROR(IF(VLOOKUP(L78,'Line Details'!$A$7:$Z$343,12,0)&lt;&gt;"",VLOOKUP(L78,'Line Details'!$A$7:$Z$343,12,0),""),"")</f>
        <v/>
      </c>
      <c r="L69" s="573" t="str">
        <f>IFERROR(IF(VLOOKUP(L78,'Line Details'!$A$7:$Z$343,5,0)&lt;&gt;"",VLOOKUP(L78,'Line Details'!$A$7:$Z$343,5,0),""),"")</f>
        <v/>
      </c>
      <c r="M69" s="574" t="str">
        <f>IFERROR(IF(VLOOKUP(N78,'Line Details'!$A$7:$Z$343,12,0)&lt;&gt;"",VLOOKUP(N78,'Line Details'!$A$7:$Z$343,12,0),""),"")</f>
        <v/>
      </c>
      <c r="N69" s="573" t="str">
        <f>IFERROR(IF(VLOOKUP(N78,'Line Details'!$A$7:$Z$343,5,0)&lt;&gt;"",VLOOKUP(N78,'Line Details'!$A$7:$Z$343,5,0),""),"")</f>
        <v/>
      </c>
      <c r="O69" s="574" t="str">
        <f>IFERROR(IF(VLOOKUP(P78,'Line Details'!$A$7:$Z$343,12,0)&lt;&gt;"",VLOOKUP(P78,'Line Details'!$A$7:$Z$343,12,0),""),"")</f>
        <v/>
      </c>
      <c r="P69" s="573" t="str">
        <f>IFERROR(IF(VLOOKUP(P78,'Line Details'!$A$7:$Z$343,5,0)&lt;&gt;"",VLOOKUP(P78,'Line Details'!$A$7:$Z$343,5,0),""),"")</f>
        <v/>
      </c>
      <c r="Q69" s="574" t="str">
        <f>IFERROR(IF(VLOOKUP(R78,'Line Details'!$A$7:$Z$343,12,0)&lt;&gt;"",VLOOKUP(R78,'Line Details'!$A$7:$Z$343,12,0),""),"")</f>
        <v/>
      </c>
      <c r="R69" s="573" t="str">
        <f>IFERROR(IF(VLOOKUP(R78,'Line Details'!$A$7:$Z$343,5,0)&lt;&gt;"",VLOOKUP(R78,'Line Details'!$A$7:$Z$343,5,0),""),"")</f>
        <v/>
      </c>
      <c r="S69" s="574" t="str">
        <f>IFERROR(IF(VLOOKUP(T78,'Line Details'!$A$7:$Z$343,12,0)&lt;&gt;"",VLOOKUP(T78,'Line Details'!$A$7:$Z$343,12,0),""),"")</f>
        <v/>
      </c>
      <c r="T69" s="573" t="str">
        <f>IFERROR(IF(VLOOKUP(T78,'Line Details'!$A$7:$Z$343,5,0)&lt;&gt;"",VLOOKUP(T78,'Line Details'!$A$7:$Z$343,5,0),""),"")</f>
        <v/>
      </c>
      <c r="U69" s="243" t="str">
        <f>IFERROR(IF(VLOOKUP(B89,'Line Details'!$A$7:$Z$343,12,0)&lt;&gt;"",VLOOKUP(B89,'Line Details'!$A$7:$Z$343,12,0),""),"")</f>
        <v/>
      </c>
    </row>
    <row r="70" spans="1:21" ht="12" customHeight="1" thickTop="1" x14ac:dyDescent="0.3">
      <c r="A70" s="161"/>
      <c r="B70" s="670" t="str">
        <f>IFERROR(IF(VLOOKUP(B78,'Line Details'!$A$7:$Z$343,8,0)&lt;&gt;"",VLOOKUP(B78,'Line Details'!$A$7:$Z$343,8,0),""),"")</f>
        <v>-</v>
      </c>
      <c r="C70" s="164" t="str">
        <f>IFERROR(IF(VLOOKUP(D78,'Line Details'!$A$7:$Z$343,9,0)&lt;&gt;"",VLOOKUP(D78,'Line Details'!$A$7:$Z$343,9,0),""),"")</f>
        <v/>
      </c>
      <c r="D70" s="670" t="str">
        <f>IFERROR(IF(VLOOKUP(D78,'Line Details'!$A$7:$Z$343,8,0)&lt;&gt;"",VLOOKUP(D78,'Line Details'!$A$7:$Z$343,8,0),""),"")</f>
        <v>-</v>
      </c>
      <c r="E70" s="164" t="str">
        <f>IFERROR(IF(VLOOKUP(F78,'Line Details'!$A$7:$Z$343,9,0)&lt;&gt;"",VLOOKUP(F78,'Line Details'!$A$7:$Z$343,9,0),""),"")</f>
        <v/>
      </c>
      <c r="F70" s="670" t="str">
        <f>IFERROR(IF(VLOOKUP(F78,'Line Details'!$A$7:$Z$343,8,0)&lt;&gt;"",VLOOKUP(F78,'Line Details'!$A$7:$Z$343,8,0),""),"")</f>
        <v>-</v>
      </c>
      <c r="G70" s="164" t="str">
        <f>IFERROR(IF(VLOOKUP(H78,'Line Details'!$A$7:$Z$343,9,0)&lt;&gt;"",VLOOKUP(H78,'Line Details'!$A$7:$Z$343,9,0),""),"")</f>
        <v/>
      </c>
      <c r="H70" s="670" t="str">
        <f>IFERROR(IF(VLOOKUP(H78,'Line Details'!$A$7:$Z$343,8,0)&lt;&gt;"",VLOOKUP(H78,'Line Details'!$A$7:$Z$343,8,0),""),"")</f>
        <v>-</v>
      </c>
      <c r="I70" s="164" t="str">
        <f>IFERROR(IF(VLOOKUP(J78,'Line Details'!$A$7:$Z$343,9,0)&lt;&gt;"",VLOOKUP(J78,'Line Details'!$A$7:$Z$343,9,0),""),"")</f>
        <v/>
      </c>
      <c r="J70" s="670" t="str">
        <f>IFERROR(IF(VLOOKUP(J78,'Line Details'!$A$7:$Z$343,8,0)&lt;&gt;"",VLOOKUP(J78,'Line Details'!$A$7:$Z$343,8,0),""),"")</f>
        <v>-</v>
      </c>
      <c r="K70" s="164" t="str">
        <f>IFERROR(IF(VLOOKUP(L78,'Line Details'!$A$7:$Z$343,9,0)&lt;&gt;"",VLOOKUP(L78,'Line Details'!$A$7:$Z$343,9,0),""),"")</f>
        <v/>
      </c>
      <c r="L70" s="670" t="str">
        <f>IFERROR(IF(VLOOKUP(L78,'Line Details'!$A$7:$Z$343,8,0)&lt;&gt;"",VLOOKUP(L78,'Line Details'!$A$7:$Z$343,8,0),""),"")</f>
        <v>-</v>
      </c>
      <c r="M70" s="164" t="str">
        <f>IFERROR(IF(VLOOKUP(N78,'Line Details'!$A$7:$Z$343,9,0)&lt;&gt;"",VLOOKUP(N78,'Line Details'!$A$7:$Z$343,9,0),""),"")</f>
        <v/>
      </c>
      <c r="N70" s="670" t="str">
        <f>IFERROR(IF(VLOOKUP(N78,'Line Details'!$A$7:$Z$343,8,0)&lt;&gt;"",VLOOKUP(N78,'Line Details'!$A$7:$Z$343,8,0),""),"")</f>
        <v>-</v>
      </c>
      <c r="O70" s="164" t="str">
        <f>IFERROR(IF(VLOOKUP(P78,'Line Details'!$A$7:$Z$343,9,0)&lt;&gt;"",VLOOKUP(P78,'Line Details'!$A$7:$Z$343,9,0),""),"")</f>
        <v/>
      </c>
      <c r="P70" s="670" t="str">
        <f>IFERROR(IF(VLOOKUP(P78,'Line Details'!$A$7:$Z$343,8,0)&lt;&gt;"",VLOOKUP(P78,'Line Details'!$A$7:$Z$343,8,0),""),"")</f>
        <v>-</v>
      </c>
      <c r="Q70" s="164" t="str">
        <f>IFERROR(IF(VLOOKUP(R78,'Line Details'!$A$7:$Z$343,9,0)&lt;&gt;"",VLOOKUP(R78,'Line Details'!$A$7:$Z$343,9,0),""),"")</f>
        <v/>
      </c>
      <c r="R70" s="670" t="str">
        <f>IFERROR(IF(VLOOKUP(R78,'Line Details'!$A$7:$Z$343,8,0)&lt;&gt;"",VLOOKUP(R78,'Line Details'!$A$7:$Z$343,8,0),""),"")</f>
        <v>-</v>
      </c>
      <c r="S70" s="164" t="str">
        <f>IFERROR(IF(VLOOKUP(T78,'Line Details'!$A$7:$Z$343,9,0)&lt;&gt;"",VLOOKUP(T78,'Line Details'!$A$7:$Z$343,9,0),""),"")</f>
        <v/>
      </c>
      <c r="T70" s="670" t="str">
        <f>IFERROR(IF(VLOOKUP(T78,'Line Details'!$A$7:$Z$343,8,0)&lt;&gt;"",VLOOKUP(T78,'Line Details'!$A$7:$Z$343,8,0),""),"")</f>
        <v>-</v>
      </c>
      <c r="U70" s="165" t="str">
        <f>IFERROR(IF(VLOOKUP(B89,'Line Details'!$A$7:$Z$343,9,0)&lt;&gt;"",VLOOKUP(B89,'Line Details'!$A$7:$Z$343,9,0),""),"")</f>
        <v/>
      </c>
    </row>
    <row r="71" spans="1:21" ht="23.15" customHeight="1" x14ac:dyDescent="0.3">
      <c r="A71" s="161"/>
      <c r="B71" s="671"/>
      <c r="C71" s="221">
        <f>IFERROR(IF(VLOOKUP(D78,'Line Details'!$A$7:$Z$343,4,0)&lt;&gt;"",VLOOKUP(D78,'Line Details'!$A$7:$Z$343,4,0),""),"")</f>
        <v>243.2</v>
      </c>
      <c r="D71" s="671"/>
      <c r="E71" s="221">
        <f>IFERROR(IF(VLOOKUP(F78,'Line Details'!$A$7:$Z$343,4,0)&lt;&gt;"",VLOOKUP(F78,'Line Details'!$A$7:$Z$343,4,0),""),"")</f>
        <v>273.3</v>
      </c>
      <c r="F71" s="671"/>
      <c r="G71" s="221">
        <f>IFERROR(IF(VLOOKUP(H78,'Line Details'!$A$7:$Z$343,4,0)&lt;&gt;"",VLOOKUP(H78,'Line Details'!$A$7:$Z$343,4,0),""),"")</f>
        <v>240.1</v>
      </c>
      <c r="H71" s="671"/>
      <c r="I71" s="221">
        <f>IFERROR(IF(VLOOKUP(J78,'Line Details'!$A$7:$Z$343,4,0)&lt;&gt;"",VLOOKUP(J78,'Line Details'!$A$7:$Z$343,4,0),""),"")</f>
        <v>249.3</v>
      </c>
      <c r="J71" s="671"/>
      <c r="K71" s="221">
        <f>IFERROR(IF(VLOOKUP(L78,'Line Details'!$A$7:$Z$343,4,0)&lt;&gt;"",VLOOKUP(L78,'Line Details'!$A$7:$Z$343,4,0),""),"")</f>
        <v>408</v>
      </c>
      <c r="L71" s="671"/>
      <c r="M71" s="221">
        <f>IFERROR(IF(VLOOKUP(N78,'Line Details'!$A$7:$Z$343,4,0)&lt;&gt;"",VLOOKUP(N78,'Line Details'!$A$7:$Z$343,4,0),""),"")</f>
        <v>375.4</v>
      </c>
      <c r="N71" s="671"/>
      <c r="O71" s="221">
        <f>IFERROR(IF(VLOOKUP(P78,'Line Details'!$A$7:$Z$343,4,0)&lt;&gt;"",VLOOKUP(P78,'Line Details'!$A$7:$Z$343,4,0),""),"")</f>
        <v>340.3</v>
      </c>
      <c r="P71" s="671"/>
      <c r="Q71" s="221">
        <f>IFERROR(IF(VLOOKUP(R78,'Line Details'!$A$7:$Z$343,4,0)&lt;&gt;"",VLOOKUP(R78,'Line Details'!$A$7:$Z$343,4,0),""),"")</f>
        <v>362</v>
      </c>
      <c r="R71" s="671"/>
      <c r="S71" s="221">
        <f>IFERROR(IF(VLOOKUP(T78,'Line Details'!$A$7:$Z$343,4,0)&lt;&gt;"",VLOOKUP(T78,'Line Details'!$A$7:$Z$343,4,0),""),"")</f>
        <v>266.3</v>
      </c>
      <c r="T71" s="671"/>
      <c r="U71" s="162">
        <f>IFERROR(IF(VLOOKUP(B89,'Line Details'!$A$7:$Z$343,4,0)&lt;&gt;"",VLOOKUP(B89,'Line Details'!$A$7:$Z$343,4,0),""),"")</f>
        <v>358.7</v>
      </c>
    </row>
    <row r="72" spans="1:21" ht="23.15" customHeight="1" x14ac:dyDescent="0.3">
      <c r="A72" s="161"/>
      <c r="B72" s="166" t="str">
        <f>IFERROR(IF(VLOOKUP(B78,'Line Details'!$A$7:$Z$343,6,0)&lt;&gt;"",VLOOKUP(B78,'Line Details'!$A$7:$Z$343,6,0),""),"")</f>
        <v>FDN</v>
      </c>
      <c r="C72" s="221"/>
      <c r="D72" s="166" t="str">
        <f>IFERROR(IF(VLOOKUP(D78,'Line Details'!$A$7:$Z$343,6,0)&lt;&gt;"",VLOOKUP(D78,'Line Details'!$A$7:$Z$343,6,0),""),"")</f>
        <v>FDN</v>
      </c>
      <c r="E72" s="221"/>
      <c r="F72" s="166" t="str">
        <f>IFERROR(IF(VLOOKUP(F78,'Line Details'!$A$7:$Z$343,6,0)&lt;&gt;"",VLOOKUP(F78,'Line Details'!$A$7:$Z$343,6,0),""),"")</f>
        <v>-</v>
      </c>
      <c r="G72" s="221"/>
      <c r="H72" s="166" t="str">
        <f>IFERROR(IF(VLOOKUP(H78,'Line Details'!$A$7:$Z$343,6,0)&lt;&gt;"",VLOOKUP(H78,'Line Details'!$A$7:$Z$343,6,0),""),"")</f>
        <v>-</v>
      </c>
      <c r="I72" s="221"/>
      <c r="J72" s="166" t="str">
        <f>IFERROR(IF(VLOOKUP(J78,'Line Details'!$A$7:$Z$343,6,0)&lt;&gt;"",VLOOKUP(J78,'Line Details'!$A$7:$Z$343,6,0),""),"")</f>
        <v>-</v>
      </c>
      <c r="K72" s="221"/>
      <c r="L72" s="166" t="str">
        <f>IFERROR(IF(VLOOKUP(L78,'Line Details'!$A$7:$Z$343,6,0)&lt;&gt;"",VLOOKUP(L78,'Line Details'!$A$7:$Z$343,6,0),""),"")</f>
        <v>-</v>
      </c>
      <c r="M72" s="221"/>
      <c r="N72" s="166" t="str">
        <f>IFERROR(IF(VLOOKUP(N78,'Line Details'!$A$7:$Z$343,6,0)&lt;&gt;"",VLOOKUP(N78,'Line Details'!$A$7:$Z$343,6,0),""),"")</f>
        <v>FDN</v>
      </c>
      <c r="O72" s="221"/>
      <c r="P72" s="166" t="str">
        <f>IFERROR(IF(VLOOKUP(P78,'Line Details'!$A$7:$Z$343,6,0)&lt;&gt;"",VLOOKUP(P78,'Line Details'!$A$7:$Z$343,6,0),""),"")</f>
        <v>FDN</v>
      </c>
      <c r="Q72" s="221"/>
      <c r="R72" s="166" t="str">
        <f>IFERROR(IF(VLOOKUP(R78,'Line Details'!$A$7:$Z$343,6,0)&lt;&gt;"",VLOOKUP(R78,'Line Details'!$A$7:$Z$343,6,0),""),"")</f>
        <v>FDN</v>
      </c>
      <c r="S72" s="221"/>
      <c r="T72" s="166" t="str">
        <f>IFERROR(IF(VLOOKUP(T78,'Line Details'!$A$7:$Z$343,6,0)&lt;&gt;"",VLOOKUP(T78,'Line Details'!$A$7:$Z$343,6,0),""),"")</f>
        <v>FDN</v>
      </c>
      <c r="U72" s="162"/>
    </row>
    <row r="73" spans="1:21" ht="12" customHeight="1" thickBot="1" x14ac:dyDescent="0.35">
      <c r="A73" s="161"/>
      <c r="B73" s="167" t="str">
        <f>IFERROR(IF(VLOOKUP(B78,'Line Details'!$A$7:$Z$343,7,0)&lt;&gt;"",VLOOKUP(B78,'Line Details'!$A$7:$Z$343,7,0),""),"")</f>
        <v>P</v>
      </c>
      <c r="C73" s="221"/>
      <c r="D73" s="167" t="str">
        <f>IFERROR(IF(VLOOKUP(D78,'Line Details'!$A$7:$Z$343,7,0)&lt;&gt;"",VLOOKUP(D78,'Line Details'!$A$7:$Z$343,7,0),""),"")</f>
        <v>P</v>
      </c>
      <c r="E73" s="221"/>
      <c r="F73" s="167" t="str">
        <f>IFERROR(IF(VLOOKUP(F78,'Line Details'!$A$7:$Z$343,7,0)&lt;&gt;"",VLOOKUP(F78,'Line Details'!$A$7:$Z$343,7,0),""),"")</f>
        <v>-</v>
      </c>
      <c r="G73" s="221"/>
      <c r="H73" s="167" t="str">
        <f>IFERROR(IF(VLOOKUP(H78,'Line Details'!$A$7:$Z$343,7,0)&lt;&gt;"",VLOOKUP(H78,'Line Details'!$A$7:$Z$343,7,0),""),"")</f>
        <v>-</v>
      </c>
      <c r="I73" s="221"/>
      <c r="J73" s="167" t="str">
        <f>IFERROR(IF(VLOOKUP(J78,'Line Details'!$A$7:$Z$343,7,0)&lt;&gt;"",VLOOKUP(J78,'Line Details'!$A$7:$Z$343,7,0),""),"")</f>
        <v>-</v>
      </c>
      <c r="K73" s="221"/>
      <c r="L73" s="167" t="str">
        <f>IFERROR(IF(VLOOKUP(L78,'Line Details'!$A$7:$Z$343,7,0)&lt;&gt;"",VLOOKUP(L78,'Line Details'!$A$7:$Z$343,7,0),""),"")</f>
        <v>-</v>
      </c>
      <c r="M73" s="221"/>
      <c r="N73" s="167" t="str">
        <f>IFERROR(IF(VLOOKUP(N78,'Line Details'!$A$7:$Z$343,7,0)&lt;&gt;"",VLOOKUP(N78,'Line Details'!$A$7:$Z$343,7,0),""),"")</f>
        <v>P</v>
      </c>
      <c r="O73" s="221"/>
      <c r="P73" s="167" t="str">
        <f>IFERROR(IF(VLOOKUP(P78,'Line Details'!$A$7:$Z$343,7,0)&lt;&gt;"",VLOOKUP(P78,'Line Details'!$A$7:$Z$343,7,0),""),"")</f>
        <v>-</v>
      </c>
      <c r="Q73" s="221"/>
      <c r="R73" s="167" t="str">
        <f>IFERROR(IF(VLOOKUP(R78,'Line Details'!$A$7:$Z$343,7,0)&lt;&gt;"",VLOOKUP(R78,'Line Details'!$A$7:$Z$343,7,0),""),"")</f>
        <v>P</v>
      </c>
      <c r="S73" s="221"/>
      <c r="T73" s="167" t="str">
        <f>IFERROR(IF(VLOOKUP(T78,'Line Details'!$A$7:$Z$343,7,0)&lt;&gt;"",VLOOKUP(T78,'Line Details'!$A$7:$Z$343,7,0),""),"")</f>
        <v>P</v>
      </c>
      <c r="U73" s="162"/>
    </row>
    <row r="74" spans="1:21" ht="13.5" thickTop="1" x14ac:dyDescent="0.3">
      <c r="A74" s="161"/>
      <c r="B74" s="169" t="str">
        <f>IFERROR(IF(VLOOKUP(B78,'Line Details'!$A$7:$Z$343,3,0)&lt;&gt;"",VLOOKUP(B78,'Line Details'!$A$7:$Z$343,3,0),""),"")</f>
        <v>B(00-07)+09</v>
      </c>
      <c r="C74" s="170"/>
      <c r="D74" s="169" t="str">
        <f>IFERROR(IF(VLOOKUP(D78,'Line Details'!$A$7:$Z$343,3,0)&lt;&gt;"",VLOOKUP(D78,'Line Details'!$A$7:$Z$343,3,0),""),"")</f>
        <v>B(00-15)+03</v>
      </c>
      <c r="E74" s="170"/>
      <c r="F74" s="169" t="str">
        <f>IFERROR(IF(VLOOKUP(F78,'Line Details'!$A$7:$Z$343,3,0)&lt;&gt;"",VLOOKUP(F78,'Line Details'!$A$7:$Z$343,3,0),""),"")</f>
        <v>A(00-02)+03</v>
      </c>
      <c r="G74" s="170"/>
      <c r="H74" s="169" t="str">
        <f>IFERROR(IF(VLOOKUP(H78,'Line Details'!$A$7:$Z$343,3,0)&lt;&gt;"",VLOOKUP(H78,'Line Details'!$A$7:$Z$343,3,0),""),"")</f>
        <v>C(15-30)+03</v>
      </c>
      <c r="I74" s="170"/>
      <c r="J74" s="169" t="str">
        <f>IFERROR(IF(VLOOKUP(J78,'Line Details'!$A$7:$Z$343,3,0)&lt;&gt;"",VLOOKUP(J78,'Line Details'!$A$7:$Z$343,3,0),""),"")</f>
        <v>D(45-60)+06</v>
      </c>
      <c r="K74" s="170"/>
      <c r="L74" s="169" t="str">
        <f>IFERROR(IF(VLOOKUP(L78,'Line Details'!$A$7:$Z$343,3,0)&lt;&gt;"",VLOOKUP(L78,'Line Details'!$A$7:$Z$343,3,0),""),"")</f>
        <v>A(00-02)+03</v>
      </c>
      <c r="M74" s="170"/>
      <c r="N74" s="169" t="str">
        <f>IFERROR(IF(VLOOKUP(N78,'Line Details'!$A$7:$Z$343,3,0)&lt;&gt;"",VLOOKUP(N78,'Line Details'!$A$7:$Z$343,3,0),""),"")</f>
        <v>A(00-02)+00</v>
      </c>
      <c r="O74" s="170"/>
      <c r="P74" s="169" t="str">
        <f>IFERROR(IF(VLOOKUP(P78,'Line Details'!$A$7:$Z$343,3,0)&lt;&gt;"",VLOOKUP(P78,'Line Details'!$A$7:$Z$343,3,0),""),"")</f>
        <v>C(15-30)+03</v>
      </c>
      <c r="Q74" s="170"/>
      <c r="R74" s="169" t="str">
        <f>IFERROR(IF(VLOOKUP(R78,'Line Details'!$A$7:$Z$343,3,0)&lt;&gt;"",VLOOKUP(R78,'Line Details'!$A$7:$Z$343,3,0),""),"")</f>
        <v>A(00-02)+00</v>
      </c>
      <c r="S74" s="170"/>
      <c r="T74" s="169" t="str">
        <f>IFERROR(IF(VLOOKUP(T78,'Line Details'!$A$7:$Z$343,3,0)&lt;&gt;"",VLOOKUP(T78,'Line Details'!$A$7:$Z$343,3,0),""),"")</f>
        <v>A(00-02)+00</v>
      </c>
      <c r="U74" s="171"/>
    </row>
    <row r="75" spans="1:21" s="142" customFormat="1" x14ac:dyDescent="0.3">
      <c r="A75" s="168"/>
      <c r="B75" s="169" t="str">
        <f>IFERROR(IF(VLOOKUP(B78,'Line Details'!$A$7:$Z$343,2,0)&lt;&gt;"",VLOOKUP(B78,'Line Details'!$A$7:$Z$343,2,0),""),"")</f>
        <v>30/0</v>
      </c>
      <c r="C75" s="170"/>
      <c r="D75" s="169" t="str">
        <f>IFERROR(IF(VLOOKUP(D78,'Line Details'!$A$7:$Z$343,2,0)&lt;&gt;"",VLOOKUP(D78,'Line Details'!$A$7:$Z$343,2,0),""),"")</f>
        <v>31/0</v>
      </c>
      <c r="E75" s="170"/>
      <c r="F75" s="169" t="str">
        <f>IFERROR(IF(VLOOKUP(F78,'Line Details'!$A$7:$Z$343,2,0)&lt;&gt;"",VLOOKUP(F78,'Line Details'!$A$7:$Z$343,2,0),""),"")</f>
        <v>31/1</v>
      </c>
      <c r="G75" s="170"/>
      <c r="H75" s="169" t="str">
        <f>IFERROR(IF(VLOOKUP(H78,'Line Details'!$A$7:$Z$343,2,0)&lt;&gt;"",VLOOKUP(H78,'Line Details'!$A$7:$Z$343,2,0),""),"")</f>
        <v>32/0</v>
      </c>
      <c r="I75" s="170"/>
      <c r="J75" s="169" t="str">
        <f>IFERROR(IF(VLOOKUP(J78,'Line Details'!$A$7:$Z$343,2,0)&lt;&gt;"",VLOOKUP(J78,'Line Details'!$A$7:$Z$343,2,0),""),"")</f>
        <v>33/0</v>
      </c>
      <c r="K75" s="170"/>
      <c r="L75" s="169" t="str">
        <f>IFERROR(IF(VLOOKUP(L78,'Line Details'!$A$7:$Z$343,2,0)&lt;&gt;"",VLOOKUP(L78,'Line Details'!$A$7:$Z$343,2,0),""),"")</f>
        <v>33/1</v>
      </c>
      <c r="M75" s="170"/>
      <c r="N75" s="169" t="str">
        <f>IFERROR(IF(VLOOKUP(N78,'Line Details'!$A$7:$Z$343,2,0)&lt;&gt;"",VLOOKUP(N78,'Line Details'!$A$7:$Z$343,2,0),""),"")</f>
        <v>33/2</v>
      </c>
      <c r="O75" s="170"/>
      <c r="P75" s="169" t="str">
        <f>IFERROR(IF(VLOOKUP(P78,'Line Details'!$A$7:$Z$343,2,0)&lt;&gt;"",VLOOKUP(P78,'Line Details'!$A$7:$Z$343,2,0),""),"")</f>
        <v>34/0</v>
      </c>
      <c r="Q75" s="170"/>
      <c r="R75" s="169" t="str">
        <f>IFERROR(IF(VLOOKUP(R78,'Line Details'!$A$7:$Z$343,2,0)&lt;&gt;"",VLOOKUP(R78,'Line Details'!$A$7:$Z$343,2,0),""),"")</f>
        <v>34/1</v>
      </c>
      <c r="S75" s="170"/>
      <c r="T75" s="169" t="str">
        <f>IFERROR(IF(VLOOKUP(T78,'Line Details'!$A$7:$Z$343,2,0)&lt;&gt;"",VLOOKUP(T78,'Line Details'!$A$7:$Z$343,2,0),""),"")</f>
        <v>34/2</v>
      </c>
      <c r="U75" s="171"/>
    </row>
    <row r="76" spans="1:21" s="431" customFormat="1" ht="52" x14ac:dyDescent="0.3">
      <c r="A76" s="429"/>
      <c r="B76" s="577" t="str">
        <f>IFERROR(IF(VLOOKUP(B78,'Line Details'!$A$7:$AA$343,27,0)&lt;&gt;"",VLOOKUP(B78,'Line Details'!$A$7:$AA$343,27,0),""),"")</f>
        <v>SANDY PS &amp; Boulder Soiling</v>
      </c>
      <c r="C76" s="577" t="str">
        <f>IFERROR(IF(VLOOKUP(C78,'Line Details'!$A$7:$AA$343,27,0)&lt;&gt;"",VLOOKUP(C78,'Line Details'!$A$7:$AA$343,27,0),""),"")</f>
        <v/>
      </c>
      <c r="D76" s="577" t="str">
        <f>IFERROR(IF(VLOOKUP(D78,'Line Details'!$A$7:$AA$343,27,0)&lt;&gt;"",VLOOKUP(D78,'Line Details'!$A$7:$AA$343,27,0),""),"")</f>
        <v>SANDY FS &amp; Boulder Soiling</v>
      </c>
      <c r="E76" s="577" t="str">
        <f>IFERROR(IF(VLOOKUP(E78,'Line Details'!$A$7:$AA$343,27,0)&lt;&gt;"",VLOOKUP(E78,'Line Details'!$A$7:$AA$343,27,0),""),"")</f>
        <v/>
      </c>
      <c r="F76" s="577" t="str">
        <f>IFERROR(IF(VLOOKUP(F78,'Line Details'!$A$7:$AA$343,27,0)&lt;&gt;"",VLOOKUP(F78,'Line Details'!$A$7:$AA$343,27,0),""),"")</f>
        <v>SANDY PS &amp; Boulder Soiling</v>
      </c>
      <c r="G76" s="577" t="str">
        <f>IFERROR(IF(VLOOKUP(G78,'Line Details'!$A$7:$AA$343,27,0)&lt;&gt;"",VLOOKUP(G78,'Line Details'!$A$7:$AA$343,27,0),""),"")</f>
        <v/>
      </c>
      <c r="H76" s="577" t="str">
        <f>IFERROR(IF(VLOOKUP(H78,'Line Details'!$A$7:$AA$343,27,0)&lt;&gt;"",VLOOKUP(H78,'Line Details'!$A$7:$AA$343,27,0),""),"")</f>
        <v/>
      </c>
      <c r="I76" s="577" t="str">
        <f>IFERROR(IF(VLOOKUP(I78,'Line Details'!$A$7:$AA$343,27,0)&lt;&gt;"",VLOOKUP(I78,'Line Details'!$A$7:$AA$343,27,0),""),"")</f>
        <v/>
      </c>
      <c r="J76" s="577" t="str">
        <f>IFERROR(IF(VLOOKUP(J78,'Line Details'!$A$7:$AA$343,27,0)&lt;&gt;"",VLOOKUP(J78,'Line Details'!$A$7:$AA$343,27,0),""),"")</f>
        <v/>
      </c>
      <c r="K76" s="577" t="str">
        <f>IFERROR(IF(VLOOKUP(K78,'Line Details'!$A$7:$AA$343,27,0)&lt;&gt;"",VLOOKUP(K78,'Line Details'!$A$7:$AA$343,27,0),""),"")</f>
        <v/>
      </c>
      <c r="L76" s="577" t="str">
        <f>IFERROR(IF(VLOOKUP(L78,'Line Details'!$A$7:$AA$343,27,0)&lt;&gt;"",VLOOKUP(L78,'Line Details'!$A$7:$AA$343,27,0),""),"")</f>
        <v/>
      </c>
      <c r="M76" s="577" t="str">
        <f>IFERROR(IF(VLOOKUP(M78,'Line Details'!$A$7:$AA$343,27,0)&lt;&gt;"",VLOOKUP(M78,'Line Details'!$A$7:$AA$343,27,0),""),"")</f>
        <v/>
      </c>
      <c r="N76" s="577" t="str">
        <f>IFERROR(IF(VLOOKUP(N78,'Line Details'!$A$7:$AA$343,27,0)&lt;&gt;"",VLOOKUP(N78,'Line Details'!$A$7:$AA$343,27,0),""),"")</f>
        <v>SANDY PS</v>
      </c>
      <c r="O76" s="577" t="str">
        <f>IFERROR(IF(VLOOKUP(O78,'Line Details'!$A$7:$AA$343,27,0)&lt;&gt;"",VLOOKUP(O78,'Line Details'!$A$7:$AA$343,27,0),""),"")</f>
        <v/>
      </c>
      <c r="P76" s="577" t="str">
        <f>IFERROR(IF(VLOOKUP(P78,'Line Details'!$A$7:$AA$343,27,0)&lt;&gt;"",VLOOKUP(P78,'Line Details'!$A$7:$AA$343,27,0),""),"")</f>
        <v>SANDY PS &amp; Boulder Soiling</v>
      </c>
      <c r="Q76" s="577" t="str">
        <f>IFERROR(IF(VLOOKUP(Q78,'Line Details'!$A$7:$AA$343,27,0)&lt;&gt;"",VLOOKUP(Q78,'Line Details'!$A$7:$AA$343,27,0),""),"")</f>
        <v/>
      </c>
      <c r="R76" s="577" t="str">
        <f>IFERROR(IF(VLOOKUP(R78,'Line Details'!$A$7:$AA$343,27,0)&lt;&gt;"",VLOOKUP(R78,'Line Details'!$A$7:$AA$343,27,0),""),"")</f>
        <v>Sandy PS</v>
      </c>
      <c r="S76" s="577" t="str">
        <f>IFERROR(IF(VLOOKUP(S78,'Line Details'!$A$7:$AA$343,27,0)&lt;&gt;"",VLOOKUP(S78,'Line Details'!$A$7:$AA$343,27,0),""),"")</f>
        <v/>
      </c>
      <c r="T76" s="577" t="str">
        <f>IFERROR(IF(VLOOKUP(T78,'Line Details'!$A$7:$AA$343,27,0)&lt;&gt;"",VLOOKUP(T78,'Line Details'!$A$7:$AA$343,27,0),""),"")</f>
        <v>SANDY WET</v>
      </c>
      <c r="U76" s="430"/>
    </row>
    <row r="77" spans="1:21" x14ac:dyDescent="0.3">
      <c r="A77" s="161"/>
      <c r="B77" s="177">
        <f>IFERROR(IF(VLOOKUP(B78,'Line Details'!$A$7:$Z$343,10,0)&lt;&gt;"",VLOOKUP(B78,'Line Details'!$A$7:$Z$343,10,0),""),"")</f>
        <v>0</v>
      </c>
      <c r="C77" s="158"/>
      <c r="D77" s="177">
        <f>IFERROR(IF(VLOOKUP(D78,'Line Details'!$A$7:$Z$343,10,0)&lt;&gt;"",VLOOKUP(D78,'Line Details'!$A$7:$Z$343,10,0),""),"")</f>
        <v>0</v>
      </c>
      <c r="E77" s="158"/>
      <c r="F77" s="177">
        <f>IFERROR(IF(VLOOKUP(F78,'Line Details'!$A$7:$Z$343,10,0)&lt;&gt;"",VLOOKUP(F78,'Line Details'!$A$7:$Z$343,10,0),""),"")</f>
        <v>0</v>
      </c>
      <c r="G77" s="158"/>
      <c r="H77" s="177">
        <f>IFERROR(IF(VLOOKUP(H78,'Line Details'!$A$7:$Z$343,10,0)&lt;&gt;"",VLOOKUP(H78,'Line Details'!$A$7:$Z$343,10,0),""),"")</f>
        <v>0</v>
      </c>
      <c r="I77" s="158"/>
      <c r="J77" s="177">
        <f>IFERROR(IF(VLOOKUP(J78,'Line Details'!$A$7:$Z$343,10,0)&lt;&gt;"",VLOOKUP(J78,'Line Details'!$A$7:$Z$343,10,0),""),"")</f>
        <v>0</v>
      </c>
      <c r="K77" s="158"/>
      <c r="L77" s="177">
        <f>IFERROR(IF(VLOOKUP(L78,'Line Details'!$A$7:$Z$343,10,0)&lt;&gt;"",VLOOKUP(L78,'Line Details'!$A$7:$Z$343,10,0),""),"")</f>
        <v>0</v>
      </c>
      <c r="M77" s="158"/>
      <c r="N77" s="177">
        <f>IFERROR(IF(VLOOKUP(N78,'Line Details'!$A$7:$Z$343,10,0)&lt;&gt;"",VLOOKUP(N78,'Line Details'!$A$7:$Z$343,10,0),""),"")</f>
        <v>0</v>
      </c>
      <c r="O77" s="158"/>
      <c r="P77" s="177">
        <f>IFERROR(IF(VLOOKUP(P78,'Line Details'!$A$7:$Z$343,10,0)&lt;&gt;"",VLOOKUP(P78,'Line Details'!$A$7:$Z$343,10,0),""),"")</f>
        <v>0</v>
      </c>
      <c r="Q77" s="158"/>
      <c r="R77" s="177">
        <f>IFERROR(IF(VLOOKUP(R78,'Line Details'!$A$7:$Z$343,10,0)&lt;&gt;"",VLOOKUP(R78,'Line Details'!$A$7:$Z$343,10,0),""),"")</f>
        <v>0</v>
      </c>
      <c r="S77" s="158"/>
      <c r="T77" s="177">
        <f>IFERROR(IF(VLOOKUP(T78,'Line Details'!$A$7:$Z$343,10,0)&lt;&gt;"",VLOOKUP(T78,'Line Details'!$A$7:$Z$343,10,0),""),"")</f>
        <v>0</v>
      </c>
      <c r="U77" s="178"/>
    </row>
    <row r="78" spans="1:21" s="176" customFormat="1" x14ac:dyDescent="0.3">
      <c r="A78" s="185"/>
      <c r="B78" s="174">
        <f>+T67+1</f>
        <v>50</v>
      </c>
      <c r="C78" s="174"/>
      <c r="D78" s="174">
        <f>+B78+1</f>
        <v>51</v>
      </c>
      <c r="E78" s="174"/>
      <c r="F78" s="174">
        <f>+D78+1</f>
        <v>52</v>
      </c>
      <c r="G78" s="174"/>
      <c r="H78" s="174">
        <f>+F78+1</f>
        <v>53</v>
      </c>
      <c r="I78" s="174"/>
      <c r="J78" s="174">
        <f>+H78+1</f>
        <v>54</v>
      </c>
      <c r="K78" s="174"/>
      <c r="L78" s="174">
        <f>+J78+1</f>
        <v>55</v>
      </c>
      <c r="M78" s="174"/>
      <c r="N78" s="174">
        <f>+L78+1</f>
        <v>56</v>
      </c>
      <c r="O78" s="174"/>
      <c r="P78" s="174">
        <f>+N78+1</f>
        <v>57</v>
      </c>
      <c r="Q78" s="174"/>
      <c r="R78" s="174">
        <f>+P78+1</f>
        <v>58</v>
      </c>
      <c r="S78" s="174"/>
      <c r="T78" s="174">
        <f>+R78+1</f>
        <v>59</v>
      </c>
      <c r="U78" s="175"/>
    </row>
    <row r="79" spans="1:21" s="176" customFormat="1" x14ac:dyDescent="0.3">
      <c r="A79" s="185"/>
      <c r="B79" s="579"/>
      <c r="C79" s="579"/>
      <c r="D79" s="579"/>
      <c r="E79" s="579"/>
      <c r="F79" s="579"/>
      <c r="G79" s="579"/>
      <c r="H79" s="579"/>
      <c r="I79" s="579"/>
      <c r="J79" s="579"/>
      <c r="K79" s="579"/>
      <c r="L79" s="579"/>
      <c r="M79" s="579"/>
      <c r="N79" s="579"/>
      <c r="O79" s="579"/>
      <c r="P79" s="579"/>
      <c r="Q79" s="579"/>
      <c r="R79" s="579"/>
      <c r="S79" s="579"/>
      <c r="T79" s="579"/>
      <c r="U79" s="186"/>
    </row>
    <row r="80" spans="1:21" s="241" customFormat="1" ht="24.5" thickBot="1" x14ac:dyDescent="0.35">
      <c r="A80" s="238"/>
      <c r="B80" s="239" t="str">
        <f>IFERROR(IF(VLOOKUP(B89,'Line Details'!$A$7:$Z$343,5,0)&lt;&gt;"",VLOOKUP(B89,'Line Details'!$A$7:$Z$343,5,0),""),"")</f>
        <v/>
      </c>
      <c r="C80" s="235" t="str">
        <f>IFERROR(IF(VLOOKUP(D89,'Line Details'!$A$7:$Z$343,12,0)&lt;&gt;"",VLOOKUP(D89,'Line Details'!$A$7:$Z$343,12,0),""),"")</f>
        <v/>
      </c>
      <c r="D80" s="239" t="str">
        <f>IFERROR(IF(VLOOKUP(D89,'Line Details'!$A$7:$Z$343,5,0)&lt;&gt;"",VLOOKUP(D89,'Line Details'!$A$7:$Z$343,5,0),""),"")</f>
        <v/>
      </c>
      <c r="E80" s="235" t="str">
        <f>IFERROR(IF(VLOOKUP(F89,'Line Details'!$A$7:$Z$343,12,0)&lt;&gt;"",VLOOKUP(F89,'Line Details'!$A$7:$Z$343,12,0),""),"")</f>
        <v/>
      </c>
      <c r="F80" s="239" t="str">
        <f>IFERROR(IF(VLOOKUP(F89,'Line Details'!$A$7:$Z$343,5,0)&lt;&gt;"",VLOOKUP(F89,'Line Details'!$A$7:$Z$343,5,0),""),"")</f>
        <v/>
      </c>
      <c r="G80" s="235" t="str">
        <f>IFERROR(IF(VLOOKUP(H89,'Line Details'!$A$7:$Z$343,12,0)&lt;&gt;"",VLOOKUP(H89,'Line Details'!$A$7:$Z$343,12,0),""),"")</f>
        <v/>
      </c>
      <c r="H80" s="239" t="str">
        <f>IFERROR(IF(VLOOKUP(H89,'Line Details'!$A$7:$Z$343,5,0)&lt;&gt;"",VLOOKUP(H89,'Line Details'!$A$7:$Z$343,5,0),""),"")</f>
        <v/>
      </c>
      <c r="I80" s="235" t="str">
        <f>IFERROR(IF(VLOOKUP(J89,'Line Details'!$A$7:$Z$343,12,0)&lt;&gt;"",VLOOKUP(J89,'Line Details'!$A$7:$Z$343,12,0),""),"")</f>
        <v>800kV HVDC</v>
      </c>
      <c r="J80" s="239" t="str">
        <f>IFERROR(IF(VLOOKUP(J89,'Line Details'!$A$7:$Z$343,5,0)&lt;&gt;"",VLOOKUP(J89,'Line Details'!$A$7:$Z$343,5,0),""),"")</f>
        <v/>
      </c>
      <c r="K80" s="235" t="str">
        <f>IFERROR(IF(VLOOKUP(L89,'Line Details'!$A$7:$Z$343,12,0)&lt;&gt;"",VLOOKUP(L89,'Line Details'!$A$7:$Z$343,12,0),""),"")</f>
        <v/>
      </c>
      <c r="L80" s="240" t="str">
        <f>IFERROR(IF(VLOOKUP(L89,'Line Details'!$A$7:$Z$343,5,0)&lt;&gt;"",VLOOKUP(L89,'Line Details'!$A$7:$Z$343,5,0),""),"")</f>
        <v/>
      </c>
      <c r="M80" s="235" t="str">
        <f>IFERROR(IF(VLOOKUP(N89,'Line Details'!$A$7:$Z$343,12,0)&lt;&gt;"",VLOOKUP(N89,'Line Details'!$A$7:$Z$343,12,0),""),"")</f>
        <v/>
      </c>
      <c r="N80" s="239" t="str">
        <f>IFERROR(IF(VLOOKUP(N89,'Line Details'!$A$7:$Z$343,5,0)&lt;&gt;"",VLOOKUP(N89,'Line Details'!$A$7:$Z$343,5,0),""),"")</f>
        <v/>
      </c>
      <c r="O80" s="235" t="str">
        <f>IFERROR(IF(VLOOKUP(P89,'Line Details'!$A$7:$Z$343,12,0)&lt;&gt;"",VLOOKUP(P89,'Line Details'!$A$7:$Z$343,12,0),""),"")</f>
        <v>220KV</v>
      </c>
      <c r="P80" s="239" t="str">
        <f>IFERROR(IF(VLOOKUP(P89,'Line Details'!$A$7:$Z$343,5,0)&lt;&gt;"",VLOOKUP(P89,'Line Details'!$A$7:$Z$343,5,0),""),"")</f>
        <v/>
      </c>
      <c r="Q80" s="235" t="str">
        <f>IFERROR(IF(VLOOKUP(R89,'Line Details'!$A$7:$Z$343,12,0)&lt;&gt;"",VLOOKUP(R89,'Line Details'!$A$7:$Z$343,12,0),""),"")</f>
        <v/>
      </c>
      <c r="R80" s="239" t="str">
        <f>IFERROR(IF(VLOOKUP(R89,'Line Details'!$A$7:$Z$343,5,0)&lt;&gt;"",VLOOKUP(R89,'Line Details'!$A$7:$Z$343,5,0),""),"")</f>
        <v/>
      </c>
      <c r="S80" s="235" t="str">
        <f>IFERROR(IF(VLOOKUP(T89,'Line Details'!$A$7:$Z$343,12,0)&lt;&gt;"",VLOOKUP(T89,'Line Details'!$A$7:$Z$343,12,0),""),"")</f>
        <v/>
      </c>
      <c r="T80" s="239" t="str">
        <f>IFERROR(IF(VLOOKUP(T89,'Line Details'!$A$7:$Z$343,5,0)&lt;&gt;"",VLOOKUP(T89,'Line Details'!$A$7:$Z$343,5,0),""),"")</f>
        <v/>
      </c>
      <c r="U80" s="236" t="str">
        <f>IFERROR(IF(VLOOKUP(B100,'Line Details'!$A$7:$Z$343,12,0)&lt;&gt;"",VLOOKUP(B100,'Line Details'!$A$7:$Z$343,12,0),""),"")</f>
        <v/>
      </c>
    </row>
    <row r="81" spans="1:21" ht="12" customHeight="1" thickTop="1" x14ac:dyDescent="0.3">
      <c r="A81" s="161"/>
      <c r="B81" s="670" t="str">
        <f>IFERROR(IF(VLOOKUP(B89,'Line Details'!$A$7:$Z$343,8,0)&lt;&gt;"",VLOOKUP(B89,'Line Details'!$A$7:$Z$343,8,0),""),"")</f>
        <v>-</v>
      </c>
      <c r="C81" s="164" t="str">
        <f>IFERROR(IF(VLOOKUP(D89,'Line Details'!$A$7:$Z$343,9,0)&lt;&gt;"",VLOOKUP(D89,'Line Details'!$A$7:$Z$343,9,0),""),"")</f>
        <v/>
      </c>
      <c r="D81" s="670" t="str">
        <f>IFERROR(IF(VLOOKUP(D89,'Line Details'!$A$7:$Z$343,8,0)&lt;&gt;"",VLOOKUP(D89,'Line Details'!$A$7:$Z$343,8,0),""),"")</f>
        <v>-</v>
      </c>
      <c r="E81" s="164" t="str">
        <f>IFERROR(IF(VLOOKUP(F89,'Line Details'!$A$7:$Z$343,9,0)&lt;&gt;"",VLOOKUP(F89,'Line Details'!$A$7:$Z$343,9,0),""),"")</f>
        <v/>
      </c>
      <c r="F81" s="670" t="str">
        <f>IFERROR(IF(VLOOKUP(F89,'Line Details'!$A$7:$Z$343,8,0)&lt;&gt;"",VLOOKUP(F89,'Line Details'!$A$7:$Z$343,8,0),""),"")</f>
        <v>-</v>
      </c>
      <c r="G81" s="164" t="str">
        <f>IFERROR(IF(VLOOKUP(H89,'Line Details'!$A$7:$Z$343,9,0)&lt;&gt;"",VLOOKUP(H89,'Line Details'!$A$7:$Z$343,9,0),""),"")</f>
        <v/>
      </c>
      <c r="H81" s="670" t="str">
        <f>IFERROR(IF(VLOOKUP(H89,'Line Details'!$A$7:$Z$343,8,0)&lt;&gt;"",VLOOKUP(H89,'Line Details'!$A$7:$Z$343,8,0),""),"")</f>
        <v>-</v>
      </c>
      <c r="I81" s="164" t="str">
        <f>IFERROR(IF(VLOOKUP(J89,'Line Details'!$A$7:$Z$343,9,0)&lt;&gt;"",VLOOKUP(J89,'Line Details'!$A$7:$Z$343,9,0),""),"")</f>
        <v/>
      </c>
      <c r="J81" s="670" t="str">
        <f>IFERROR(IF(VLOOKUP(J89,'Line Details'!$A$7:$Z$343,8,0)&lt;&gt;"",VLOOKUP(J89,'Line Details'!$A$7:$Z$343,8,0),""),"")</f>
        <v>-</v>
      </c>
      <c r="K81" s="164" t="str">
        <f>IFERROR(IF(VLOOKUP(L89,'Line Details'!$A$7:$Z$343,9,0)&lt;&gt;"",VLOOKUP(L89,'Line Details'!$A$7:$Z$343,9,0),""),"")</f>
        <v/>
      </c>
      <c r="L81" s="670" t="str">
        <f>IFERROR(IF(VLOOKUP(L89,'Line Details'!$A$7:$Z$343,8,0)&lt;&gt;"",VLOOKUP(L89,'Line Details'!$A$7:$Z$343,8,0),""),"")</f>
        <v>-</v>
      </c>
      <c r="M81" s="164" t="str">
        <f>IFERROR(IF(VLOOKUP(N89,'Line Details'!$A$7:$Z$343,9,0)&lt;&gt;"",VLOOKUP(N89,'Line Details'!$A$7:$Z$343,9,0),""),"")</f>
        <v/>
      </c>
      <c r="N81" s="670" t="str">
        <f>IFERROR(IF(VLOOKUP(N89,'Line Details'!$A$7:$Z$343,8,0)&lt;&gt;"",VLOOKUP(N89,'Line Details'!$A$7:$Z$343,8,0),""),"")</f>
        <v>-</v>
      </c>
      <c r="O81" s="164" t="str">
        <f>IFERROR(IF(VLOOKUP(P89,'Line Details'!$A$7:$Z$343,9,0)&lt;&gt;"",VLOOKUP(P89,'Line Details'!$A$7:$Z$343,9,0),""),"")</f>
        <v/>
      </c>
      <c r="P81" s="670" t="str">
        <f>IFERROR(IF(VLOOKUP(P89,'Line Details'!$A$7:$Z$343,8,0)&lt;&gt;"",VLOOKUP(P89,'Line Details'!$A$7:$Z$343,8,0),""),"")</f>
        <v>-</v>
      </c>
      <c r="Q81" s="164" t="str">
        <f>IFERROR(IF(VLOOKUP(R89,'Line Details'!$A$7:$Z$343,9,0)&lt;&gt;"",VLOOKUP(R89,'Line Details'!$A$7:$Z$343,9,0),""),"")</f>
        <v/>
      </c>
      <c r="R81" s="670" t="str">
        <f>IFERROR(IF(VLOOKUP(R89,'Line Details'!$A$7:$Z$343,8,0)&lt;&gt;"",VLOOKUP(R89,'Line Details'!$A$7:$Z$343,8,0),""),"")</f>
        <v>ERE</v>
      </c>
      <c r="S81" s="164" t="str">
        <f>IFERROR(IF(VLOOKUP(T89,'Line Details'!$A$7:$Z$343,9,0)&lt;&gt;"",VLOOKUP(T89,'Line Details'!$A$7:$Z$343,9,0),""),"")</f>
        <v/>
      </c>
      <c r="T81" s="670" t="str">
        <f>IFERROR(IF(VLOOKUP(T89,'Line Details'!$A$7:$Z$343,8,0)&lt;&gt;"",VLOOKUP(T89,'Line Details'!$A$7:$Z$343,8,0),""),"")</f>
        <v>ERE</v>
      </c>
      <c r="U81" s="165" t="str">
        <f>IFERROR(IF(VLOOKUP(B100,'Line Details'!$A$7:$Z$343,9,0)&lt;&gt;"",VLOOKUP(B100,'Line Details'!$A$7:$Z$343,9,0),""),"")</f>
        <v/>
      </c>
    </row>
    <row r="82" spans="1:21" ht="23.15" customHeight="1" x14ac:dyDescent="0.3">
      <c r="A82" s="161"/>
      <c r="B82" s="671"/>
      <c r="C82" s="221">
        <f>IFERROR(IF(VLOOKUP(D89,'Line Details'!$A$7:$Z$343,4,0)&lt;&gt;"",VLOOKUP(D89,'Line Details'!$A$7:$Z$343,4,0),""),"")</f>
        <v>272.10000000000002</v>
      </c>
      <c r="D82" s="671"/>
      <c r="E82" s="221">
        <f>IFERROR(IF(VLOOKUP(F89,'Line Details'!$A$7:$Z$343,4,0)&lt;&gt;"",VLOOKUP(F89,'Line Details'!$A$7:$Z$343,4,0),""),"")</f>
        <v>381.7</v>
      </c>
      <c r="F82" s="671"/>
      <c r="G82" s="221">
        <f>IFERROR(IF(VLOOKUP(H89,'Line Details'!$A$7:$Z$343,4,0)&lt;&gt;"",VLOOKUP(H89,'Line Details'!$A$7:$Z$343,4,0),""),"")</f>
        <v>96.6</v>
      </c>
      <c r="H82" s="671"/>
      <c r="I82" s="221">
        <f>IFERROR(IF(VLOOKUP(J89,'Line Details'!$A$7:$Z$343,4,0)&lt;&gt;"",VLOOKUP(J89,'Line Details'!$A$7:$Z$343,4,0),""),"")</f>
        <v>88</v>
      </c>
      <c r="J82" s="671"/>
      <c r="K82" s="221">
        <f>IFERROR(IF(VLOOKUP(L89,'Line Details'!$A$7:$Z$343,4,0)&lt;&gt;"",VLOOKUP(L89,'Line Details'!$A$7:$Z$343,4,0),""),"")</f>
        <v>77.099999999999994</v>
      </c>
      <c r="L82" s="671"/>
      <c r="M82" s="221">
        <f>IFERROR(IF(VLOOKUP(N89,'Line Details'!$A$7:$Z$343,4,0)&lt;&gt;"",VLOOKUP(N89,'Line Details'!$A$7:$Z$343,4,0),""),"")</f>
        <v>177.1</v>
      </c>
      <c r="N82" s="671"/>
      <c r="O82" s="221">
        <f>IFERROR(IF(VLOOKUP(P89,'Line Details'!$A$7:$Z$343,4,0)&lt;&gt;"",VLOOKUP(P89,'Line Details'!$A$7:$Z$343,4,0),""),"")</f>
        <v>210.1</v>
      </c>
      <c r="P82" s="671"/>
      <c r="Q82" s="221">
        <f>IFERROR(IF(VLOOKUP(R89,'Line Details'!$A$7:$Z$343,4,0)&lt;&gt;"",VLOOKUP(R89,'Line Details'!$A$7:$Z$343,4,0),""),"")</f>
        <v>162.69999999999999</v>
      </c>
      <c r="R82" s="671"/>
      <c r="S82" s="221">
        <f>IFERROR(IF(VLOOKUP(T89,'Line Details'!$A$7:$Z$343,4,0)&lt;&gt;"",VLOOKUP(T89,'Line Details'!$A$7:$Z$343,4,0),""),"")</f>
        <v>354.8</v>
      </c>
      <c r="T82" s="671"/>
      <c r="U82" s="162">
        <f>IFERROR(IF(VLOOKUP(B100,'Line Details'!$A$7:$Z$343,4,0)&lt;&gt;"",VLOOKUP(B100,'Line Details'!$A$7:$Z$343,4,0),""),"")</f>
        <v>388.2</v>
      </c>
    </row>
    <row r="83" spans="1:21" ht="23.15" customHeight="1" x14ac:dyDescent="0.3">
      <c r="A83" s="161"/>
      <c r="B83" s="166" t="str">
        <f>IFERROR(IF(VLOOKUP(B89,'Line Details'!$A$7:$Z$343,6,0)&lt;&gt;"",VLOOKUP(B89,'Line Details'!$A$7:$Z$343,6,0),""),"")</f>
        <v>FDN</v>
      </c>
      <c r="C83" s="221"/>
      <c r="D83" s="166" t="str">
        <f>IFERROR(IF(VLOOKUP(D89,'Line Details'!$A$7:$Z$343,6,0)&lt;&gt;"",VLOOKUP(D89,'Line Details'!$A$7:$Z$343,6,0),""),"")</f>
        <v>FDN</v>
      </c>
      <c r="E83" s="221"/>
      <c r="F83" s="166" t="str">
        <f>IFERROR(IF(VLOOKUP(F89,'Line Details'!$A$7:$Z$343,6,0)&lt;&gt;"",VLOOKUP(F89,'Line Details'!$A$7:$Z$343,6,0),""),"")</f>
        <v>-</v>
      </c>
      <c r="G83" s="221"/>
      <c r="H83" s="166" t="str">
        <f>IFERROR(IF(VLOOKUP(H89,'Line Details'!$A$7:$Z$343,6,0)&lt;&gt;"",VLOOKUP(H89,'Line Details'!$A$7:$Z$343,6,0),""),"")</f>
        <v>-</v>
      </c>
      <c r="I83" s="221"/>
      <c r="J83" s="166" t="str">
        <f>IFERROR(IF(VLOOKUP(J89,'Line Details'!$A$7:$Z$343,6,0)&lt;&gt;"",VLOOKUP(J89,'Line Details'!$A$7:$Z$343,6,0),""),"")</f>
        <v>-</v>
      </c>
      <c r="K83" s="221"/>
      <c r="L83" s="166" t="str">
        <f>IFERROR(IF(VLOOKUP(L89,'Line Details'!$A$7:$Z$343,6,0)&lt;&gt;"",VLOOKUP(L89,'Line Details'!$A$7:$Z$343,6,0),""),"")</f>
        <v>-</v>
      </c>
      <c r="M83" s="221"/>
      <c r="N83" s="166" t="str">
        <f>IFERROR(IF(VLOOKUP(N89,'Line Details'!$A$7:$Z$343,6,0)&lt;&gt;"",VLOOKUP(N89,'Line Details'!$A$7:$Z$343,6,0),""),"")</f>
        <v>WIP</v>
      </c>
      <c r="O83" s="221"/>
      <c r="P83" s="166" t="str">
        <f>IFERROR(IF(VLOOKUP(P89,'Line Details'!$A$7:$Z$343,6,0)&lt;&gt;"",VLOOKUP(P89,'Line Details'!$A$7:$Z$343,6,0),""),"")</f>
        <v>WIP</v>
      </c>
      <c r="Q83" s="221"/>
      <c r="R83" s="166" t="str">
        <f>IFERROR(IF(VLOOKUP(R89,'Line Details'!$A$7:$Z$343,6,0)&lt;&gt;"",VLOOKUP(R89,'Line Details'!$A$7:$Z$343,6,0),""),"")</f>
        <v>FDN</v>
      </c>
      <c r="S83" s="221"/>
      <c r="T83" s="166" t="str">
        <f>IFERROR(IF(VLOOKUP(T89,'Line Details'!$A$7:$Z$343,6,0)&lt;&gt;"",VLOOKUP(T89,'Line Details'!$A$7:$Z$343,6,0),""),"")</f>
        <v>FDN</v>
      </c>
      <c r="U83" s="162"/>
    </row>
    <row r="84" spans="1:21" ht="12" customHeight="1" thickBot="1" x14ac:dyDescent="0.35">
      <c r="A84" s="161"/>
      <c r="B84" s="167" t="str">
        <f>IFERROR(IF(VLOOKUP(B89,'Line Details'!$A$7:$Z$343,7,0)&lt;&gt;"",VLOOKUP(B89,'Line Details'!$A$7:$Z$343,7,0),""),"")</f>
        <v>P</v>
      </c>
      <c r="C84" s="221"/>
      <c r="D84" s="167" t="str">
        <f>IFERROR(IF(VLOOKUP(D89,'Line Details'!$A$7:$Z$343,7,0)&lt;&gt;"",VLOOKUP(D89,'Line Details'!$A$7:$Z$343,7,0),""),"")</f>
        <v>P</v>
      </c>
      <c r="E84" s="221"/>
      <c r="F84" s="167" t="str">
        <f>IFERROR(IF(VLOOKUP(F89,'Line Details'!$A$7:$Z$343,7,0)&lt;&gt;"",VLOOKUP(F89,'Line Details'!$A$7:$Z$343,7,0),""),"")</f>
        <v>-</v>
      </c>
      <c r="G84" s="221"/>
      <c r="H84" s="167" t="str">
        <f>IFERROR(IF(VLOOKUP(H89,'Line Details'!$A$7:$Z$343,7,0)&lt;&gt;"",VLOOKUP(H89,'Line Details'!$A$7:$Z$343,7,0),""),"")</f>
        <v>-</v>
      </c>
      <c r="I84" s="221"/>
      <c r="J84" s="167" t="str">
        <f>IFERROR(IF(VLOOKUP(J89,'Line Details'!$A$7:$Z$343,7,0)&lt;&gt;"",VLOOKUP(J89,'Line Details'!$A$7:$Z$343,7,0),""),"")</f>
        <v>-</v>
      </c>
      <c r="K84" s="221"/>
      <c r="L84" s="167" t="str">
        <f>IFERROR(IF(VLOOKUP(L89,'Line Details'!$A$7:$Z$343,7,0)&lt;&gt;"",VLOOKUP(L89,'Line Details'!$A$7:$Z$343,7,0),""),"")</f>
        <v>-</v>
      </c>
      <c r="M84" s="221"/>
      <c r="N84" s="167" t="str">
        <f>IFERROR(IF(VLOOKUP(N89,'Line Details'!$A$7:$Z$343,7,0)&lt;&gt;"",VLOOKUP(N89,'Line Details'!$A$7:$Z$343,7,0),""),"")</f>
        <v>-</v>
      </c>
      <c r="O84" s="221"/>
      <c r="P84" s="167" t="str">
        <f>IFERROR(IF(VLOOKUP(P89,'Line Details'!$A$7:$Z$343,7,0)&lt;&gt;"",VLOOKUP(P89,'Line Details'!$A$7:$Z$343,7,0),""),"")</f>
        <v>-</v>
      </c>
      <c r="Q84" s="221"/>
      <c r="R84" s="167" t="str">
        <f>IFERROR(IF(VLOOKUP(R89,'Line Details'!$A$7:$Z$343,7,0)&lt;&gt;"",VLOOKUP(R89,'Line Details'!$A$7:$Z$343,7,0),""),"")</f>
        <v>P</v>
      </c>
      <c r="S84" s="221"/>
      <c r="T84" s="167" t="str">
        <f>IFERROR(IF(VLOOKUP(T89,'Line Details'!$A$7:$Z$343,7,0)&lt;&gt;"",VLOOKUP(T89,'Line Details'!$A$7:$Z$343,7,0),""),"")</f>
        <v>P</v>
      </c>
      <c r="U84" s="162"/>
    </row>
    <row r="85" spans="1:21" ht="13.5" thickTop="1" x14ac:dyDescent="0.3">
      <c r="A85" s="154"/>
      <c r="B85" s="169" t="str">
        <f>IFERROR(IF(VLOOKUP(B89,'Line Details'!$A$7:$Z$343,3,0)&lt;&gt;"",VLOOKUP(B89,'Line Details'!$A$7:$Z$343,3,0),""),"")</f>
        <v>A(00-02)+03</v>
      </c>
      <c r="C85" s="170"/>
      <c r="D85" s="169" t="str">
        <f>IFERROR(IF(VLOOKUP(D89,'Line Details'!$A$7:$Z$343,3,0)&lt;&gt;"",VLOOKUP(D89,'Line Details'!$A$7:$Z$343,3,0),""),"")</f>
        <v>C(15-30)+03</v>
      </c>
      <c r="E85" s="170"/>
      <c r="F85" s="169" t="str">
        <f>IFERROR(IF(VLOOKUP(F89,'Line Details'!$A$7:$Z$343,3,0)&lt;&gt;"",VLOOKUP(F89,'Line Details'!$A$7:$Z$343,3,0),""),"")</f>
        <v>D(45-60)+03</v>
      </c>
      <c r="G85" s="170"/>
      <c r="H85" s="169" t="str">
        <f>IFERROR(IF(VLOOKUP(H89,'Line Details'!$A$7:$Z$343,3,0)&lt;&gt;"",VLOOKUP(H89,'Line Details'!$A$7:$Z$343,3,0),""),"")</f>
        <v>Gantry UP</v>
      </c>
      <c r="I85" s="170"/>
      <c r="J85" s="169" t="str">
        <f>IFERROR(IF(VLOOKUP(J89,'Line Details'!$A$7:$Z$343,3,0)&lt;&gt;"",VLOOKUP(J89,'Line Details'!$A$7:$Z$343,3,0),""),"")</f>
        <v>Gantry UP</v>
      </c>
      <c r="K85" s="170"/>
      <c r="L85" s="169" t="str">
        <f>IFERROR(IF(VLOOKUP(L89,'Line Details'!$A$7:$Z$343,3,0)&lt;&gt;"",VLOOKUP(L89,'Line Details'!$A$7:$Z$343,3,0),""),"")</f>
        <v>D(45-60)+00</v>
      </c>
      <c r="M85" s="170"/>
      <c r="N85" s="169" t="str">
        <f>IFERROR(IF(VLOOKUP(N89,'Line Details'!$A$7:$Z$343,3,0)&lt;&gt;"",VLOOKUP(N89,'Line Details'!$A$7:$Z$343,3,0),""),"")</f>
        <v>DD(30-52)+18</v>
      </c>
      <c r="O85" s="170"/>
      <c r="P85" s="169" t="str">
        <f>IFERROR(IF(VLOOKUP(P89,'Line Details'!$A$7:$Z$343,3,0)&lt;&gt;"",VLOOKUP(P89,'Line Details'!$A$7:$Z$343,3,0),""),"")</f>
        <v>DD(30-52)+18</v>
      </c>
      <c r="Q85" s="170"/>
      <c r="R85" s="169" t="str">
        <f>IFERROR(IF(VLOOKUP(R89,'Line Details'!$A$7:$Z$343,3,0)&lt;&gt;"",VLOOKUP(R89,'Line Details'!$A$7:$Z$343,3,0),""),"")</f>
        <v>D(30-45)+03</v>
      </c>
      <c r="S85" s="170"/>
      <c r="T85" s="169" t="str">
        <f>IFERROR(IF(VLOOKUP(T89,'Line Details'!$A$7:$Z$343,3,0)&lt;&gt;"",VLOOKUP(T89,'Line Details'!$A$7:$Z$343,3,0),""),"")</f>
        <v>A(00-02)+06</v>
      </c>
      <c r="U85" s="171"/>
    </row>
    <row r="86" spans="1:21" s="142" customFormat="1" x14ac:dyDescent="0.3">
      <c r="A86" s="187"/>
      <c r="B86" s="169" t="str">
        <f>IFERROR(IF(VLOOKUP(B89,'Line Details'!$A$7:$Z$343,2,0)&lt;&gt;"",VLOOKUP(B89,'Line Details'!$A$7:$Z$343,2,0),""),"")</f>
        <v>34/3</v>
      </c>
      <c r="C86" s="170"/>
      <c r="D86" s="169" t="str">
        <f>IFERROR(IF(VLOOKUP(D89,'Line Details'!$A$7:$Z$343,2,0)&lt;&gt;"",VLOOKUP(D89,'Line Details'!$A$7:$Z$343,2,0),""),"")</f>
        <v>35/0</v>
      </c>
      <c r="E86" s="170"/>
      <c r="F86" s="169" t="str">
        <f>IFERROR(IF(VLOOKUP(F89,'Line Details'!$A$7:$Z$343,2,0)&lt;&gt;"",VLOOKUP(F89,'Line Details'!$A$7:$Z$343,2,0),""),"")</f>
        <v>36/0</v>
      </c>
      <c r="G86" s="170"/>
      <c r="H86" s="169" t="str">
        <f>IFERROR(IF(VLOOKUP(H89,'Line Details'!$A$7:$Z$343,2,0)&lt;&gt;"",VLOOKUP(H89,'Line Details'!$A$7:$Z$343,2,0),""),"")</f>
        <v>GANTRY</v>
      </c>
      <c r="I86" s="170"/>
      <c r="J86" s="169" t="str">
        <f>IFERROR(IF(VLOOKUP(J89,'Line Details'!$A$7:$Z$343,2,0)&lt;&gt;"",VLOOKUP(J89,'Line Details'!$A$7:$Z$343,2,0),""),"")</f>
        <v>GANTRY</v>
      </c>
      <c r="K86" s="170"/>
      <c r="L86" s="169" t="str">
        <f>IFERROR(IF(VLOOKUP(L89,'Line Details'!$A$7:$Z$343,2,0)&lt;&gt;"",VLOOKUP(L89,'Line Details'!$A$7:$Z$343,2,0),""),"")</f>
        <v>37/0</v>
      </c>
      <c r="M86" s="170"/>
      <c r="N86" s="169" t="str">
        <f>IFERROR(IF(VLOOKUP(N89,'Line Details'!$A$7:$Z$343,2,0)&lt;&gt;"",VLOOKUP(N89,'Line Details'!$A$7:$Z$343,2,0),""),"")</f>
        <v>38/0</v>
      </c>
      <c r="O86" s="170"/>
      <c r="P86" s="169" t="str">
        <f>IFERROR(IF(VLOOKUP(P89,'Line Details'!$A$7:$Z$343,2,0)&lt;&gt;"",VLOOKUP(P89,'Line Details'!$A$7:$Z$343,2,0),""),"")</f>
        <v>39/0</v>
      </c>
      <c r="Q86" s="170"/>
      <c r="R86" s="169" t="str">
        <f>IFERROR(IF(VLOOKUP(R89,'Line Details'!$A$7:$Z$343,2,0)&lt;&gt;"",VLOOKUP(R89,'Line Details'!$A$7:$Z$343,2,0),""),"")</f>
        <v>40/0</v>
      </c>
      <c r="S86" s="170"/>
      <c r="T86" s="169" t="str">
        <f>IFERROR(IF(VLOOKUP(T89,'Line Details'!$A$7:$Z$343,2,0)&lt;&gt;"",VLOOKUP(T89,'Line Details'!$A$7:$Z$343,2,0),""),"")</f>
        <v>40/1</v>
      </c>
      <c r="U86" s="171"/>
    </row>
    <row r="87" spans="1:21" s="431" customFormat="1" ht="65" x14ac:dyDescent="0.3">
      <c r="A87" s="429"/>
      <c r="B87" s="577" t="str">
        <f>IFERROR(IF(VLOOKUP(B89,'Line Details'!$A$7:$AA$343,27,0)&lt;&gt;"",VLOOKUP(B89,'Line Details'!$A$7:$AA$343,27,0),""),"")</f>
        <v>SANDY WET</v>
      </c>
      <c r="C87" s="577" t="str">
        <f>IFERROR(IF(VLOOKUP(C89,'Line Details'!$A$7:$AA$343,27,0)&lt;&gt;"",VLOOKUP(C89,'Line Details'!$A$7:$AA$343,27,0),""),"")</f>
        <v/>
      </c>
      <c r="D87" s="577" t="str">
        <f>IFERROR(IF(VLOOKUP(D89,'Line Details'!$A$7:$AA$343,27,0)&lt;&gt;"",VLOOKUP(D89,'Line Details'!$A$7:$AA$343,27,0),""),"")</f>
        <v>SANDY PS &amp; 2 Leg Boulder Soiling</v>
      </c>
      <c r="E87" s="577" t="str">
        <f>IFERROR(IF(VLOOKUP(E89,'Line Details'!$A$7:$AA$343,27,0)&lt;&gt;"",VLOOKUP(E89,'Line Details'!$A$7:$AA$343,27,0),""),"")</f>
        <v/>
      </c>
      <c r="F87" s="577" t="str">
        <f>IFERROR(IF(VLOOKUP(F89,'Line Details'!$A$7:$AA$343,27,0)&lt;&gt;"",VLOOKUP(F89,'Line Details'!$A$7:$AA$343,27,0),""),"")</f>
        <v/>
      </c>
      <c r="G87" s="577" t="str">
        <f>IFERROR(IF(VLOOKUP(G89,'Line Details'!$A$7:$AA$343,27,0)&lt;&gt;"",VLOOKUP(G89,'Line Details'!$A$7:$AA$343,27,0),""),"")</f>
        <v/>
      </c>
      <c r="H87" s="577" t="str">
        <f>IFERROR(IF(VLOOKUP(H89,'Line Details'!$A$7:$AA$343,27,0)&lt;&gt;"",VLOOKUP(H89,'Line Details'!$A$7:$AA$343,27,0),""),"")</f>
        <v/>
      </c>
      <c r="I87" s="577" t="str">
        <f>IFERROR(IF(VLOOKUP(I89,'Line Details'!$A$7:$AA$343,27,0)&lt;&gt;"",VLOOKUP(I89,'Line Details'!$A$7:$AA$343,27,0),""),"")</f>
        <v/>
      </c>
      <c r="J87" s="577" t="str">
        <f>IFERROR(IF(VLOOKUP(J89,'Line Details'!$A$7:$AA$343,27,0)&lt;&gt;"",VLOOKUP(J89,'Line Details'!$A$7:$AA$343,27,0),""),"")</f>
        <v/>
      </c>
      <c r="K87" s="577" t="str">
        <f>IFERROR(IF(VLOOKUP(K89,'Line Details'!$A$7:$AA$343,27,0)&lt;&gt;"",VLOOKUP(K89,'Line Details'!$A$7:$AA$343,27,0),""),"")</f>
        <v/>
      </c>
      <c r="L87" s="577" t="str">
        <f>IFERROR(IF(VLOOKUP(L89,'Line Details'!$A$7:$AA$343,27,0)&lt;&gt;"",VLOOKUP(L89,'Line Details'!$A$7:$AA$343,27,0),""),"")</f>
        <v/>
      </c>
      <c r="M87" s="577" t="str">
        <f>IFERROR(IF(VLOOKUP(M89,'Line Details'!$A$7:$AA$343,27,0)&lt;&gt;"",VLOOKUP(M89,'Line Details'!$A$7:$AA$343,27,0),""),"")</f>
        <v/>
      </c>
      <c r="N87" s="577" t="str">
        <f>IFERROR(IF(VLOOKUP(N89,'Line Details'!$A$7:$AA$343,27,0)&lt;&gt;"",VLOOKUP(N89,'Line Details'!$A$7:$AA$343,27,0),""),"")</f>
        <v>SANDY PS</v>
      </c>
      <c r="O87" s="577" t="str">
        <f>IFERROR(IF(VLOOKUP(O89,'Line Details'!$A$7:$AA$343,27,0)&lt;&gt;"",VLOOKUP(O89,'Line Details'!$A$7:$AA$343,27,0),""),"")</f>
        <v/>
      </c>
      <c r="P87" s="577" t="str">
        <f>IFERROR(IF(VLOOKUP(P89,'Line Details'!$A$7:$AA$343,27,0)&lt;&gt;"",VLOOKUP(P89,'Line Details'!$A$7:$AA$343,27,0),""),"")</f>
        <v>SANDY WET</v>
      </c>
      <c r="Q87" s="577" t="str">
        <f>IFERROR(IF(VLOOKUP(Q89,'Line Details'!$A$7:$AA$343,27,0)&lt;&gt;"",VLOOKUP(Q89,'Line Details'!$A$7:$AA$343,27,0),""),"")</f>
        <v/>
      </c>
      <c r="R87" s="577" t="str">
        <f>IFERROR(IF(VLOOKUP(R89,'Line Details'!$A$7:$AA$343,27,0)&lt;&gt;"",VLOOKUP(R89,'Line Details'!$A$7:$AA$343,27,0),""),"")</f>
        <v>SANDY WET</v>
      </c>
      <c r="S87" s="577" t="str">
        <f>IFERROR(IF(VLOOKUP(S89,'Line Details'!$A$7:$AA$343,27,0)&lt;&gt;"",VLOOKUP(S89,'Line Details'!$A$7:$AA$343,27,0),""),"")</f>
        <v/>
      </c>
      <c r="T87" s="577" t="str">
        <f>IFERROR(IF(VLOOKUP(T89,'Line Details'!$A$7:$AA$343,27,0)&lt;&gt;"",VLOOKUP(T89,'Line Details'!$A$7:$AA$343,27,0),""),"")</f>
        <v>SANDY WET</v>
      </c>
      <c r="U87" s="430"/>
    </row>
    <row r="88" spans="1:21" x14ac:dyDescent="0.3">
      <c r="A88" s="154"/>
      <c r="B88" s="177">
        <f>IFERROR(IF(VLOOKUP(B89,'Line Details'!$A$7:$Z$343,10,0)&lt;&gt;"",VLOOKUP(B89,'Line Details'!$A$7:$Z$343,10,0),""),"")</f>
        <v>0</v>
      </c>
      <c r="C88" s="158"/>
      <c r="D88" s="177">
        <f>IFERROR(IF(VLOOKUP(D89,'Line Details'!$A$7:$Z$343,10,0)&lt;&gt;"",VLOOKUP(D89,'Line Details'!$A$7:$Z$343,10,0),""),"")</f>
        <v>0</v>
      </c>
      <c r="E88" s="158"/>
      <c r="F88" s="177">
        <f>IFERROR(IF(VLOOKUP(F89,'Line Details'!$A$7:$Z$343,10,0)&lt;&gt;"",VLOOKUP(F89,'Line Details'!$A$7:$Z$343,10,0),""),"")</f>
        <v>0</v>
      </c>
      <c r="G88" s="158"/>
      <c r="H88" s="177">
        <f>IFERROR(IF(VLOOKUP(H89,'Line Details'!$A$7:$Z$343,10,0)&lt;&gt;"",VLOOKUP(H89,'Line Details'!$A$7:$Z$343,10,0),""),"")</f>
        <v>0</v>
      </c>
      <c r="I88" s="158"/>
      <c r="J88" s="177">
        <f>IFERROR(IF(VLOOKUP(J89,'Line Details'!$A$7:$Z$343,10,0)&lt;&gt;"",VLOOKUP(J89,'Line Details'!$A$7:$Z$343,10,0),""),"")</f>
        <v>0</v>
      </c>
      <c r="K88" s="158"/>
      <c r="L88" s="177">
        <f>IFERROR(IF(VLOOKUP(L89,'Line Details'!$A$7:$Z$343,10,0)&lt;&gt;"",VLOOKUP(L89,'Line Details'!$A$7:$Z$343,10,0),""),"")</f>
        <v>0</v>
      </c>
      <c r="M88" s="158"/>
      <c r="N88" s="177">
        <f>IFERROR(IF(VLOOKUP(N89,'Line Details'!$A$7:$Z$343,10,0)&lt;&gt;"",VLOOKUP(N89,'Line Details'!$A$7:$Z$343,10,0),""),"")</f>
        <v>0</v>
      </c>
      <c r="O88" s="158"/>
      <c r="P88" s="177">
        <f>IFERROR(IF(VLOOKUP(P89,'Line Details'!$A$7:$Z$343,10,0)&lt;&gt;"",VLOOKUP(P89,'Line Details'!$A$7:$Z$343,10,0),""),"")</f>
        <v>0</v>
      </c>
      <c r="Q88" s="158"/>
      <c r="R88" s="177">
        <f>IFERROR(IF(VLOOKUP(R89,'Line Details'!$A$7:$Z$343,10,0)&lt;&gt;"",VLOOKUP(R89,'Line Details'!$A$7:$Z$343,10,0),""),"")</f>
        <v>0</v>
      </c>
      <c r="S88" s="158"/>
      <c r="T88" s="177">
        <f>IFERROR(IF(VLOOKUP(T89,'Line Details'!$A$7:$Z$343,10,0)&lt;&gt;"",VLOOKUP(T89,'Line Details'!$A$7:$Z$343,10,0),""),"")</f>
        <v>0</v>
      </c>
      <c r="U88" s="178"/>
    </row>
    <row r="89" spans="1:21" s="190" customFormat="1" ht="13.5" thickBot="1" x14ac:dyDescent="0.35">
      <c r="A89" s="188"/>
      <c r="B89" s="180">
        <f>+T78+1</f>
        <v>60</v>
      </c>
      <c r="C89" s="180"/>
      <c r="D89" s="180">
        <f>+B89+1</f>
        <v>61</v>
      </c>
      <c r="E89" s="180"/>
      <c r="F89" s="180">
        <f>+D89+1</f>
        <v>62</v>
      </c>
      <c r="G89" s="180"/>
      <c r="H89" s="180">
        <f>+F89+1</f>
        <v>63</v>
      </c>
      <c r="I89" s="180"/>
      <c r="J89" s="180">
        <f>+H89+1</f>
        <v>64</v>
      </c>
      <c r="K89" s="180"/>
      <c r="L89" s="180">
        <f>+J89+1</f>
        <v>65</v>
      </c>
      <c r="M89" s="180"/>
      <c r="N89" s="180">
        <f>+L89+1</f>
        <v>66</v>
      </c>
      <c r="O89" s="180"/>
      <c r="P89" s="180">
        <f>+N89+1</f>
        <v>67</v>
      </c>
      <c r="Q89" s="180"/>
      <c r="R89" s="180">
        <f>+P89+1</f>
        <v>68</v>
      </c>
      <c r="S89" s="180"/>
      <c r="T89" s="180">
        <f>+R89+1</f>
        <v>69</v>
      </c>
      <c r="U89" s="189"/>
    </row>
    <row r="90" spans="1:21" s="190" customFormat="1" ht="13.5" thickTop="1" x14ac:dyDescent="0.3">
      <c r="A90" s="191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3"/>
    </row>
    <row r="91" spans="1:21" s="246" customFormat="1" ht="13.5" thickBot="1" x14ac:dyDescent="0.4">
      <c r="A91" s="242"/>
      <c r="B91" s="573" t="str">
        <f>IFERROR(IF(VLOOKUP(B100,'Line Details'!$A$7:$Z$343,5,0)&lt;&gt;"",VLOOKUP(B100,'Line Details'!$A$7:$Z$343,5,0),""),"")</f>
        <v/>
      </c>
      <c r="C91" s="575" t="str">
        <f>IFERROR(IF(VLOOKUP(D100,'Line Details'!$A$7:$Z$343,12,0)&lt;&gt;"",VLOOKUP(D100,'Line Details'!$A$7:$Z$343,12,0),""),"")</f>
        <v/>
      </c>
      <c r="D91" s="573" t="str">
        <f>IFERROR(IF(VLOOKUP(D100,'Line Details'!$A$7:$Z$343,5,0)&lt;&gt;"",VLOOKUP(D100,'Line Details'!$A$7:$Z$343,5,0),""),"")</f>
        <v/>
      </c>
      <c r="E91" s="575" t="str">
        <f>IFERROR(IF(VLOOKUP(F100,'Line Details'!$A$7:$Z$343,12,0)&lt;&gt;"",VLOOKUP(F100,'Line Details'!$A$7:$Z$343,12,0),""),"")</f>
        <v/>
      </c>
      <c r="F91" s="573" t="str">
        <f>IFERROR(IF(VLOOKUP(F100,'Line Details'!$A$7:$Z$343,5,0)&lt;&gt;"",VLOOKUP(F100,'Line Details'!$A$7:$Z$343,5,0),""),"")</f>
        <v/>
      </c>
      <c r="G91" s="575" t="str">
        <f>IFERROR(IF(VLOOKUP(H100,'Line Details'!$A$7:$Z$343,12,0)&lt;&gt;"",VLOOKUP(H100,'Line Details'!$A$7:$Z$343,12,0),""),"")</f>
        <v/>
      </c>
      <c r="H91" s="573" t="str">
        <f>IFERROR(IF(VLOOKUP(H100,'Line Details'!$A$7:$Z$343,5,0)&lt;&gt;"",VLOOKUP(H100,'Line Details'!$A$7:$Z$343,5,0),""),"")</f>
        <v/>
      </c>
      <c r="I91" s="575" t="str">
        <f>IFERROR(IF(VLOOKUP(J100,'Line Details'!$A$7:$Z$343,12,0)&lt;&gt;"",VLOOKUP(J100,'Line Details'!$A$7:$Z$343,12,0),""),"")</f>
        <v/>
      </c>
      <c r="J91" s="573" t="str">
        <f>IFERROR(IF(VLOOKUP(J100,'Line Details'!$A$7:$Z$343,5,0)&lt;&gt;"",VLOOKUP(J100,'Line Details'!$A$7:$Z$343,5,0),""),"")</f>
        <v/>
      </c>
      <c r="K91" s="575" t="str">
        <f>IFERROR(IF(VLOOKUP(L100,'Line Details'!$A$7:$Z$343,12,0)&lt;&gt;"",VLOOKUP(L100,'Line Details'!$A$7:$Z$343,12,0),""),"")</f>
        <v/>
      </c>
      <c r="L91" s="573" t="str">
        <f>IFERROR(IF(VLOOKUP(L100,'Line Details'!$A$7:$Z$343,5,0)&lt;&gt;"",VLOOKUP(L100,'Line Details'!$A$7:$Z$343,5,0),""),"")</f>
        <v/>
      </c>
      <c r="M91" s="575" t="str">
        <f>IFERROR(IF(VLOOKUP(N100,'Line Details'!$A$7:$Z$343,12,0)&lt;&gt;"",VLOOKUP(N100,'Line Details'!$A$7:$Z$343,12,0),""),"")</f>
        <v/>
      </c>
      <c r="N91" s="573" t="str">
        <f>IFERROR(IF(VLOOKUP(N100,'Line Details'!$A$7:$Z$343,5,0)&lt;&gt;"",VLOOKUP(N100,'Line Details'!$A$7:$Z$343,5,0),""),"")</f>
        <v/>
      </c>
      <c r="O91" s="575" t="str">
        <f>IFERROR(IF(VLOOKUP(P100,'Line Details'!$A$7:$Z$343,12,0)&lt;&gt;"",VLOOKUP(P100,'Line Details'!$A$7:$Z$343,12,0),""),"")</f>
        <v/>
      </c>
      <c r="P91" s="573" t="str">
        <f>IFERROR(IF(VLOOKUP(P100,'Line Details'!$A$7:$Z$343,5,0)&lt;&gt;"",VLOOKUP(P100,'Line Details'!$A$7:$Z$343,5,0),""),"")</f>
        <v/>
      </c>
      <c r="Q91" s="575" t="str">
        <f>IFERROR(IF(VLOOKUP(R100,'Line Details'!$A$7:$Z$343,12,0)&lt;&gt;"",VLOOKUP(R100,'Line Details'!$A$7:$Z$343,12,0),""),"")</f>
        <v/>
      </c>
      <c r="R91" s="573" t="str">
        <f>IFERROR(IF(VLOOKUP(R100,'Line Details'!$A$7:$Z$343,5,0)&lt;&gt;"",VLOOKUP(R100,'Line Details'!$A$7:$Z$343,5,0),""),"")</f>
        <v/>
      </c>
      <c r="S91" s="575" t="str">
        <f>IFERROR(IF(VLOOKUP(T100,'Line Details'!$A$7:$Z$343,12,0)&lt;&gt;"",VLOOKUP(T100,'Line Details'!$A$7:$Z$343,12,0),""),"")</f>
        <v/>
      </c>
      <c r="T91" s="573" t="str">
        <f>IFERROR(IF(VLOOKUP(T100,'Line Details'!$A$7:$Z$343,5,0)&lt;&gt;"",VLOOKUP(T100,'Line Details'!$A$7:$Z$343,5,0),""),"")</f>
        <v/>
      </c>
      <c r="U91" s="245" t="str">
        <f>IFERROR(IF(VLOOKUP(B111,'Line Details'!$A$7:$Z$343,12,0)&lt;&gt;"",VLOOKUP(B111,'Line Details'!$A$7:$Z$343,12,0),""),"")</f>
        <v/>
      </c>
    </row>
    <row r="92" spans="1:21" ht="12" customHeight="1" thickTop="1" x14ac:dyDescent="0.3">
      <c r="A92" s="161"/>
      <c r="B92" s="670" t="str">
        <f>IFERROR(IF(VLOOKUP(B100,'Line Details'!$A$7:$Z$343,8,0)&lt;&gt;"",VLOOKUP(B100,'Line Details'!$A$7:$Z$343,8,0),""),"")</f>
        <v>ERE</v>
      </c>
      <c r="C92" s="164" t="str">
        <f>IFERROR(IF(VLOOKUP(D100,'Line Details'!$A$7:$Z$343,9,0)&lt;&gt;"",VLOOKUP(D100,'Line Details'!$A$7:$Z$343,9,0),""),"")</f>
        <v/>
      </c>
      <c r="D92" s="670" t="str">
        <f>IFERROR(IF(VLOOKUP(D100,'Line Details'!$A$7:$Z$343,8,0)&lt;&gt;"",VLOOKUP(D100,'Line Details'!$A$7:$Z$343,8,0),""),"")</f>
        <v>-</v>
      </c>
      <c r="E92" s="164" t="str">
        <f>IFERROR(IF(VLOOKUP(F100,'Line Details'!$A$7:$Z$343,9,0)&lt;&gt;"",VLOOKUP(F100,'Line Details'!$A$7:$Z$343,9,0),""),"")</f>
        <v/>
      </c>
      <c r="F92" s="670" t="str">
        <f>IFERROR(IF(VLOOKUP(F100,'Line Details'!$A$7:$Z$343,8,0)&lt;&gt;"",VLOOKUP(F100,'Line Details'!$A$7:$Z$343,8,0),""),"")</f>
        <v>-</v>
      </c>
      <c r="G92" s="164" t="str">
        <f>IFERROR(IF(VLOOKUP(H100,'Line Details'!$A$7:$Z$343,9,0)&lt;&gt;"",VLOOKUP(H100,'Line Details'!$A$7:$Z$343,9,0),""),"")</f>
        <v/>
      </c>
      <c r="H92" s="670" t="str">
        <f>IFERROR(IF(VLOOKUP(H100,'Line Details'!$A$7:$Z$343,8,0)&lt;&gt;"",VLOOKUP(H100,'Line Details'!$A$7:$Z$343,8,0),""),"")</f>
        <v>-</v>
      </c>
      <c r="I92" s="164" t="str">
        <f>IFERROR(IF(VLOOKUP(J100,'Line Details'!$A$7:$Z$343,9,0)&lt;&gt;"",VLOOKUP(J100,'Line Details'!$A$7:$Z$343,9,0),""),"")</f>
        <v/>
      </c>
      <c r="J92" s="670" t="str">
        <f>IFERROR(IF(VLOOKUP(J100,'Line Details'!$A$7:$Z$343,8,0)&lt;&gt;"",VLOOKUP(J100,'Line Details'!$A$7:$Z$343,8,0),""),"")</f>
        <v>-</v>
      </c>
      <c r="K92" s="164" t="str">
        <f>IFERROR(IF(VLOOKUP(L100,'Line Details'!$A$7:$Z$343,9,0)&lt;&gt;"",VLOOKUP(L100,'Line Details'!$A$7:$Z$343,9,0),""),"")</f>
        <v/>
      </c>
      <c r="L92" s="670" t="str">
        <f>IFERROR(IF(VLOOKUP(L100,'Line Details'!$A$7:$Z$343,8,0)&lt;&gt;"",VLOOKUP(L100,'Line Details'!$A$7:$Z$343,8,0),""),"")</f>
        <v>-</v>
      </c>
      <c r="M92" s="164" t="str">
        <f>IFERROR(IF(VLOOKUP(N100,'Line Details'!$A$7:$Z$343,9,0)&lt;&gt;"",VLOOKUP(N100,'Line Details'!$A$7:$Z$343,9,0),""),"")</f>
        <v/>
      </c>
      <c r="N92" s="670" t="str">
        <f>IFERROR(IF(VLOOKUP(N100,'Line Details'!$A$7:$Z$343,8,0)&lt;&gt;"",VLOOKUP(N100,'Line Details'!$A$7:$Z$343,8,0),""),"")</f>
        <v>-</v>
      </c>
      <c r="O92" s="164" t="str">
        <f>IFERROR(IF(VLOOKUP(P100,'Line Details'!$A$7:$Z$343,9,0)&lt;&gt;"",VLOOKUP(P100,'Line Details'!$A$7:$Z$343,9,0),""),"")</f>
        <v/>
      </c>
      <c r="P92" s="670" t="str">
        <f>IFERROR(IF(VLOOKUP(P100,'Line Details'!$A$7:$Z$343,8,0)&lt;&gt;"",VLOOKUP(P100,'Line Details'!$A$7:$Z$343,8,0),""),"")</f>
        <v>-</v>
      </c>
      <c r="Q92" s="164" t="str">
        <f>IFERROR(IF(VLOOKUP(R100,'Line Details'!$A$7:$Z$343,9,0)&lt;&gt;"",VLOOKUP(R100,'Line Details'!$A$7:$Z$343,9,0),""),"")</f>
        <v/>
      </c>
      <c r="R92" s="670" t="str">
        <f>IFERROR(IF(VLOOKUP(R100,'Line Details'!$A$7:$Z$343,8,0)&lt;&gt;"",VLOOKUP(R100,'Line Details'!$A$7:$Z$343,8,0),""),"")</f>
        <v>-</v>
      </c>
      <c r="S92" s="164" t="str">
        <f>IFERROR(IF(VLOOKUP(T100,'Line Details'!$A$7:$Z$343,9,0)&lt;&gt;"",VLOOKUP(T100,'Line Details'!$A$7:$Z$343,9,0),""),"")</f>
        <v/>
      </c>
      <c r="T92" s="670" t="str">
        <f>IFERROR(IF(VLOOKUP(T100,'Line Details'!$A$7:$Z$343,8,0)&lt;&gt;"",VLOOKUP(T100,'Line Details'!$A$7:$Z$343,8,0),""),"")</f>
        <v>-</v>
      </c>
      <c r="U92" s="165" t="str">
        <f>IFERROR(IF(VLOOKUP(B111,'Line Details'!$A$7:$Z$343,9,0)&lt;&gt;"",VLOOKUP(B111,'Line Details'!$A$7:$Z$343,9,0),""),"")</f>
        <v/>
      </c>
    </row>
    <row r="93" spans="1:21" ht="23.15" customHeight="1" x14ac:dyDescent="0.3">
      <c r="A93" s="161"/>
      <c r="B93" s="671"/>
      <c r="C93" s="221">
        <f>IFERROR(IF(VLOOKUP(D100,'Line Details'!$A$7:$Z$343,4,0)&lt;&gt;"",VLOOKUP(D100,'Line Details'!$A$7:$Z$343,4,0),""),"")</f>
        <v>212.3</v>
      </c>
      <c r="D93" s="671"/>
      <c r="E93" s="221">
        <f>IFERROR(IF(VLOOKUP(F100,'Line Details'!$A$7:$Z$343,4,0)&lt;&gt;"",VLOOKUP(F100,'Line Details'!$A$7:$Z$343,4,0),""),"")</f>
        <v>297.8</v>
      </c>
      <c r="F93" s="671"/>
      <c r="G93" s="221">
        <f>IFERROR(IF(VLOOKUP(H100,'Line Details'!$A$7:$Z$343,4,0)&lt;&gt;"",VLOOKUP(H100,'Line Details'!$A$7:$Z$343,4,0),""),"")</f>
        <v>408</v>
      </c>
      <c r="H93" s="671"/>
      <c r="I93" s="221">
        <f>IFERROR(IF(VLOOKUP(J100,'Line Details'!$A$7:$Z$343,4,0)&lt;&gt;"",VLOOKUP(J100,'Line Details'!$A$7:$Z$343,4,0),""),"")</f>
        <v>314.3</v>
      </c>
      <c r="J93" s="671"/>
      <c r="K93" s="221">
        <f>IFERROR(IF(VLOOKUP(L100,'Line Details'!$A$7:$Z$343,4,0)&lt;&gt;"",VLOOKUP(L100,'Line Details'!$A$7:$Z$343,4,0),""),"")</f>
        <v>419.4</v>
      </c>
      <c r="L93" s="671"/>
      <c r="M93" s="221">
        <f>IFERROR(IF(VLOOKUP(N100,'Line Details'!$A$7:$Z$343,4,0)&lt;&gt;"",VLOOKUP(N100,'Line Details'!$A$7:$Z$343,4,0),""),"")</f>
        <v>131.69999999999999</v>
      </c>
      <c r="N93" s="671"/>
      <c r="O93" s="221">
        <f>IFERROR(IF(VLOOKUP(P100,'Line Details'!$A$7:$Z$343,4,0)&lt;&gt;"",VLOOKUP(P100,'Line Details'!$A$7:$Z$343,4,0),""),"")</f>
        <v>162.6</v>
      </c>
      <c r="P93" s="671"/>
      <c r="Q93" s="221">
        <f>IFERROR(IF(VLOOKUP(R100,'Line Details'!$A$7:$Z$343,4,0)&lt;&gt;"",VLOOKUP(R100,'Line Details'!$A$7:$Z$343,4,0),""),"")</f>
        <v>178</v>
      </c>
      <c r="R93" s="671"/>
      <c r="S93" s="221">
        <f>IFERROR(IF(VLOOKUP(T100,'Line Details'!$A$7:$Z$343,4,0)&lt;&gt;"",VLOOKUP(T100,'Line Details'!$A$7:$Z$343,4,0),""),"")</f>
        <v>379.4</v>
      </c>
      <c r="T93" s="671"/>
      <c r="U93" s="162">
        <f>IFERROR(IF(VLOOKUP(B111,'Line Details'!$A$7:$Z$343,4,0)&lt;&gt;"",VLOOKUP(B111,'Line Details'!$A$7:$Z$343,4,0),""),"")</f>
        <v>265.39999999999998</v>
      </c>
    </row>
    <row r="94" spans="1:21" ht="23.15" customHeight="1" x14ac:dyDescent="0.3">
      <c r="A94" s="161"/>
      <c r="B94" s="166" t="str">
        <f>IFERROR(IF(VLOOKUP(B100,'Line Details'!$A$7:$Z$343,6,0)&lt;&gt;"",VLOOKUP(B100,'Line Details'!$A$7:$Z$343,6,0),""),"")</f>
        <v>FDN</v>
      </c>
      <c r="C94" s="221"/>
      <c r="D94" s="166" t="str">
        <f>IFERROR(IF(VLOOKUP(D100,'Line Details'!$A$7:$Z$343,6,0)&lt;&gt;"",VLOOKUP(D100,'Line Details'!$A$7:$Z$343,6,0),""),"")</f>
        <v>-</v>
      </c>
      <c r="E94" s="221"/>
      <c r="F94" s="166" t="str">
        <f>IFERROR(IF(VLOOKUP(F100,'Line Details'!$A$7:$Z$343,6,0)&lt;&gt;"",VLOOKUP(F100,'Line Details'!$A$7:$Z$343,6,0),""),"")</f>
        <v>FDN</v>
      </c>
      <c r="G94" s="221"/>
      <c r="H94" s="166" t="str">
        <f>IFERROR(IF(VLOOKUP(H100,'Line Details'!$A$7:$Z$343,6,0)&lt;&gt;"",VLOOKUP(H100,'Line Details'!$A$7:$Z$343,6,0),""),"")</f>
        <v>-</v>
      </c>
      <c r="I94" s="221"/>
      <c r="J94" s="166" t="str">
        <f>IFERROR(IF(VLOOKUP(J100,'Line Details'!$A$7:$Z$343,6,0)&lt;&gt;"",VLOOKUP(J100,'Line Details'!$A$7:$Z$343,6,0),""),"")</f>
        <v>FDN</v>
      </c>
      <c r="K94" s="221"/>
      <c r="L94" s="166" t="str">
        <f>IFERROR(IF(VLOOKUP(L100,'Line Details'!$A$7:$Z$343,6,0)&lt;&gt;"",VLOOKUP(L100,'Line Details'!$A$7:$Z$343,6,0),""),"")</f>
        <v>FDN</v>
      </c>
      <c r="M94" s="221"/>
      <c r="N94" s="166" t="str">
        <f>IFERROR(IF(VLOOKUP(N100,'Line Details'!$A$7:$Z$343,6,0)&lt;&gt;"",VLOOKUP(N100,'Line Details'!$A$7:$Z$343,6,0),""),"")</f>
        <v>FDN</v>
      </c>
      <c r="O94" s="221"/>
      <c r="P94" s="166" t="str">
        <f>IFERROR(IF(VLOOKUP(P100,'Line Details'!$A$7:$Z$343,6,0)&lt;&gt;"",VLOOKUP(P100,'Line Details'!$A$7:$Z$343,6,0),""),"")</f>
        <v>-</v>
      </c>
      <c r="Q94" s="221"/>
      <c r="R94" s="166" t="str">
        <f>IFERROR(IF(VLOOKUP(R100,'Line Details'!$A$7:$Z$343,6,0)&lt;&gt;"",VLOOKUP(R100,'Line Details'!$A$7:$Z$343,6,0),""),"")</f>
        <v>-</v>
      </c>
      <c r="S94" s="221"/>
      <c r="T94" s="166" t="str">
        <f>IFERROR(IF(VLOOKUP(T100,'Line Details'!$A$7:$Z$343,6,0)&lt;&gt;"",VLOOKUP(T100,'Line Details'!$A$7:$Z$343,6,0),""),"")</f>
        <v>-</v>
      </c>
      <c r="U94" s="162"/>
    </row>
    <row r="95" spans="1:21" ht="12" customHeight="1" thickBot="1" x14ac:dyDescent="0.35">
      <c r="A95" s="161"/>
      <c r="B95" s="167" t="str">
        <f>IFERROR(IF(VLOOKUP(B100,'Line Details'!$A$7:$Z$343,7,0)&lt;&gt;"",VLOOKUP(B100,'Line Details'!$A$7:$Z$343,7,0),""),"")</f>
        <v>P</v>
      </c>
      <c r="C95" s="221"/>
      <c r="D95" s="167" t="str">
        <f>IFERROR(IF(VLOOKUP(D100,'Line Details'!$A$7:$Z$343,7,0)&lt;&gt;"",VLOOKUP(D100,'Line Details'!$A$7:$Z$343,7,0),""),"")</f>
        <v>-</v>
      </c>
      <c r="E95" s="221"/>
      <c r="F95" s="167" t="str">
        <f>IFERROR(IF(VLOOKUP(F100,'Line Details'!$A$7:$Z$343,7,0)&lt;&gt;"",VLOOKUP(F100,'Line Details'!$A$7:$Z$343,7,0),""),"")</f>
        <v>P</v>
      </c>
      <c r="G95" s="221"/>
      <c r="H95" s="167" t="str">
        <f>IFERROR(IF(VLOOKUP(H100,'Line Details'!$A$7:$Z$343,7,0)&lt;&gt;"",VLOOKUP(H100,'Line Details'!$A$7:$Z$343,7,0),""),"")</f>
        <v>-</v>
      </c>
      <c r="I95" s="221"/>
      <c r="J95" s="167" t="str">
        <f>IFERROR(IF(VLOOKUP(J100,'Line Details'!$A$7:$Z$343,7,0)&lt;&gt;"",VLOOKUP(J100,'Line Details'!$A$7:$Z$343,7,0),""),"")</f>
        <v>P</v>
      </c>
      <c r="K95" s="221"/>
      <c r="L95" s="167" t="str">
        <f>IFERROR(IF(VLOOKUP(L100,'Line Details'!$A$7:$Z$343,7,0)&lt;&gt;"",VLOOKUP(L100,'Line Details'!$A$7:$Z$343,7,0),""),"")</f>
        <v>P</v>
      </c>
      <c r="M95" s="221"/>
      <c r="N95" s="167" t="str">
        <f>IFERROR(IF(VLOOKUP(N100,'Line Details'!$A$7:$Z$343,7,0)&lt;&gt;"",VLOOKUP(N100,'Line Details'!$A$7:$Z$343,7,0),""),"")</f>
        <v>P</v>
      </c>
      <c r="O95" s="221"/>
      <c r="P95" s="167" t="str">
        <f>IFERROR(IF(VLOOKUP(P100,'Line Details'!$A$7:$Z$343,7,0)&lt;&gt;"",VLOOKUP(P100,'Line Details'!$A$7:$Z$343,7,0),""),"")</f>
        <v>-</v>
      </c>
      <c r="Q95" s="221"/>
      <c r="R95" s="167" t="str">
        <f>IFERROR(IF(VLOOKUP(R100,'Line Details'!$A$7:$Z$343,7,0)&lt;&gt;"",VLOOKUP(R100,'Line Details'!$A$7:$Z$343,7,0),""),"")</f>
        <v>-</v>
      </c>
      <c r="S95" s="221"/>
      <c r="T95" s="167" t="str">
        <f>IFERROR(IF(VLOOKUP(T100,'Line Details'!$A$7:$Z$343,7,0)&lt;&gt;"",VLOOKUP(T100,'Line Details'!$A$7:$Z$343,7,0),""),"")</f>
        <v>-</v>
      </c>
      <c r="U95" s="162"/>
    </row>
    <row r="96" spans="1:21" ht="13.5" thickTop="1" x14ac:dyDescent="0.3">
      <c r="A96" s="154"/>
      <c r="B96" s="169" t="str">
        <f>IFERROR(IF(VLOOKUP(B100,'Line Details'!$A$7:$Z$343,3,0)&lt;&gt;"",VLOOKUP(B100,'Line Details'!$A$7:$Z$343,3,0),""),"")</f>
        <v>C(15-22)+00</v>
      </c>
      <c r="C96" s="170"/>
      <c r="D96" s="169" t="str">
        <f>IFERROR(IF(VLOOKUP(D100,'Line Details'!$A$7:$Z$343,3,0)&lt;&gt;"",VLOOKUP(D100,'Line Details'!$A$7:$Z$343,3,0),""),"")</f>
        <v>A(00-02)+03</v>
      </c>
      <c r="E96" s="170"/>
      <c r="F96" s="169" t="str">
        <f>IFERROR(IF(VLOOKUP(F100,'Line Details'!$A$7:$Z$343,3,0)&lt;&gt;"",VLOOKUP(F100,'Line Details'!$A$7:$Z$343,3,0),""),"")</f>
        <v>A(00-02)+09</v>
      </c>
      <c r="G96" s="170"/>
      <c r="H96" s="169" t="str">
        <f>IFERROR(IF(VLOOKUP(H100,'Line Details'!$A$7:$Z$343,3,0)&lt;&gt;"",VLOOKUP(H100,'Line Details'!$A$7:$Z$343,3,0),""),"")</f>
        <v>DD(30-52)+18</v>
      </c>
      <c r="I96" s="170"/>
      <c r="J96" s="169" t="str">
        <f>IFERROR(IF(VLOOKUP(J100,'Line Details'!$A$7:$Z$343,3,0)&lt;&gt;"",VLOOKUP(J100,'Line Details'!$A$7:$Z$343,3,0),""),"")</f>
        <v>A(00-02)+09</v>
      </c>
      <c r="K96" s="170"/>
      <c r="L96" s="169" t="str">
        <f>IFERROR(IF(VLOOKUP(L100,'Line Details'!$A$7:$Z$343,3,0)&lt;&gt;"",VLOOKUP(L100,'Line Details'!$A$7:$Z$343,3,0),""),"")</f>
        <v>D(30-45)+03</v>
      </c>
      <c r="M96" s="170"/>
      <c r="N96" s="169" t="str">
        <f>IFERROR(IF(VLOOKUP(N100,'Line Details'!$A$7:$Z$343,3,0)&lt;&gt;"",VLOOKUP(N100,'Line Details'!$A$7:$Z$343,3,0),""),"")</f>
        <v>D(45-60)+00</v>
      </c>
      <c r="O96" s="170"/>
      <c r="P96" s="169" t="str">
        <f>IFERROR(IF(VLOOKUP(P100,'Line Details'!$A$7:$Z$343,3,0)&lt;&gt;"",VLOOKUP(P100,'Line Details'!$A$7:$Z$343,3,0),""),"")</f>
        <v>D(30-45)+00</v>
      </c>
      <c r="Q96" s="170"/>
      <c r="R96" s="169" t="str">
        <f>IFERROR(IF(VLOOKUP(R100,'Line Details'!$A$7:$Z$343,3,0)&lt;&gt;"",VLOOKUP(R100,'Line Details'!$A$7:$Z$343,3,0),""),"")</f>
        <v>D(30-45)+03</v>
      </c>
      <c r="S96" s="170"/>
      <c r="T96" s="169" t="str">
        <f>IFERROR(IF(VLOOKUP(T100,'Line Details'!$A$7:$Z$343,3,0)&lt;&gt;"",VLOOKUP(T100,'Line Details'!$A$7:$Z$343,3,0),""),"")</f>
        <v>A(00-02)+00</v>
      </c>
      <c r="U96" s="171"/>
    </row>
    <row r="97" spans="1:21" s="142" customFormat="1" x14ac:dyDescent="0.3">
      <c r="A97" s="187"/>
      <c r="B97" s="169" t="str">
        <f>IFERROR(IF(VLOOKUP(B100,'Line Details'!$A$7:$Z$343,2,0)&lt;&gt;"",VLOOKUP(B100,'Line Details'!$A$7:$Z$343,2,0),""),"")</f>
        <v>41/0</v>
      </c>
      <c r="C97" s="170"/>
      <c r="D97" s="169" t="str">
        <f>IFERROR(IF(VLOOKUP(D100,'Line Details'!$A$7:$Z$343,2,0)&lt;&gt;"",VLOOKUP(D100,'Line Details'!$A$7:$Z$343,2,0),""),"")</f>
        <v>41/1</v>
      </c>
      <c r="E97" s="170"/>
      <c r="F97" s="169" t="str">
        <f>IFERROR(IF(VLOOKUP(F100,'Line Details'!$A$7:$Z$343,2,0)&lt;&gt;"",VLOOKUP(F100,'Line Details'!$A$7:$Z$343,2,0),""),"")</f>
        <v>41/2</v>
      </c>
      <c r="G97" s="170"/>
      <c r="H97" s="169" t="str">
        <f>IFERROR(IF(VLOOKUP(H100,'Line Details'!$A$7:$Z$343,2,0)&lt;&gt;"",VLOOKUP(H100,'Line Details'!$A$7:$Z$343,2,0),""),"")</f>
        <v>42/0</v>
      </c>
      <c r="I97" s="170"/>
      <c r="J97" s="169" t="str">
        <f>IFERROR(IF(VLOOKUP(J100,'Line Details'!$A$7:$Z$343,2,0)&lt;&gt;"",VLOOKUP(J100,'Line Details'!$A$7:$Z$343,2,0),""),"")</f>
        <v>42/1</v>
      </c>
      <c r="K97" s="170"/>
      <c r="L97" s="169" t="str">
        <f>IFERROR(IF(VLOOKUP(L100,'Line Details'!$A$7:$Z$343,2,0)&lt;&gt;"",VLOOKUP(L100,'Line Details'!$A$7:$Z$343,2,0),""),"")</f>
        <v>43/0</v>
      </c>
      <c r="M97" s="170"/>
      <c r="N97" s="169" t="str">
        <f>IFERROR(IF(VLOOKUP(N100,'Line Details'!$A$7:$Z$343,2,0)&lt;&gt;"",VLOOKUP(N100,'Line Details'!$A$7:$Z$343,2,0),""),"")</f>
        <v>44/0</v>
      </c>
      <c r="O97" s="170"/>
      <c r="P97" s="169" t="str">
        <f>IFERROR(IF(VLOOKUP(P100,'Line Details'!$A$7:$Z$343,2,0)&lt;&gt;"",VLOOKUP(P100,'Line Details'!$A$7:$Z$343,2,0),""),"")</f>
        <v>45/0</v>
      </c>
      <c r="Q97" s="170"/>
      <c r="R97" s="169" t="str">
        <f>IFERROR(IF(VLOOKUP(R100,'Line Details'!$A$7:$Z$343,2,0)&lt;&gt;"",VLOOKUP(R100,'Line Details'!$A$7:$Z$343,2,0),""),"")</f>
        <v>46/0</v>
      </c>
      <c r="S97" s="170"/>
      <c r="T97" s="169" t="str">
        <f>IFERROR(IF(VLOOKUP(T100,'Line Details'!$A$7:$Z$343,2,0)&lt;&gt;"",VLOOKUP(T100,'Line Details'!$A$7:$Z$343,2,0),""),"")</f>
        <v>46/1</v>
      </c>
      <c r="U97" s="171"/>
    </row>
    <row r="98" spans="1:21" s="431" customFormat="1" ht="26" x14ac:dyDescent="0.3">
      <c r="A98" s="429"/>
      <c r="B98" s="577" t="str">
        <f>IFERROR(IF(VLOOKUP(B100,'Line Details'!$A$7:$AA$343,27,0)&lt;&gt;"",VLOOKUP(B100,'Line Details'!$A$7:$AA$343,27,0),""),"")</f>
        <v>SANDY WET</v>
      </c>
      <c r="C98" s="577" t="str">
        <f>IFERROR(IF(VLOOKUP(C100,'Line Details'!$A$7:$AA$343,27,0)&lt;&gt;"",VLOOKUP(C100,'Line Details'!$A$7:$AA$343,27,0),""),"")</f>
        <v/>
      </c>
      <c r="D98" s="577" t="str">
        <f>IFERROR(IF(VLOOKUP(D100,'Line Details'!$A$7:$AA$343,27,0)&lt;&gt;"",VLOOKUP(D100,'Line Details'!$A$7:$AA$343,27,0),""),"")</f>
        <v/>
      </c>
      <c r="E98" s="577" t="str">
        <f>IFERROR(IF(VLOOKUP(E100,'Line Details'!$A$7:$AA$343,27,0)&lt;&gt;"",VLOOKUP(E100,'Line Details'!$A$7:$AA$343,27,0),""),"")</f>
        <v/>
      </c>
      <c r="F98" s="577" t="str">
        <f>IFERROR(IF(VLOOKUP(F100,'Line Details'!$A$7:$AA$343,27,0)&lt;&gt;"",VLOOKUP(F100,'Line Details'!$A$7:$AA$343,27,0),""),"")</f>
        <v>SANDY WET</v>
      </c>
      <c r="G98" s="577" t="str">
        <f>IFERROR(IF(VLOOKUP(G100,'Line Details'!$A$7:$AA$343,27,0)&lt;&gt;"",VLOOKUP(G100,'Line Details'!$A$7:$AA$343,27,0),""),"")</f>
        <v/>
      </c>
      <c r="H98" s="577" t="str">
        <f>IFERROR(IF(VLOOKUP(H100,'Line Details'!$A$7:$AA$343,27,0)&lt;&gt;"",VLOOKUP(H100,'Line Details'!$A$7:$AA$343,27,0),""),"")</f>
        <v/>
      </c>
      <c r="I98" s="577" t="str">
        <f>IFERROR(IF(VLOOKUP(I100,'Line Details'!$A$7:$AA$343,27,0)&lt;&gt;"",VLOOKUP(I100,'Line Details'!$A$7:$AA$343,27,0),""),"")</f>
        <v/>
      </c>
      <c r="J98" s="577" t="str">
        <f>IFERROR(IF(VLOOKUP(J100,'Line Details'!$A$7:$AA$343,27,0)&lt;&gt;"",VLOOKUP(J100,'Line Details'!$A$7:$AA$343,27,0),""),"")</f>
        <v>SANDY WET</v>
      </c>
      <c r="K98" s="577" t="str">
        <f>IFERROR(IF(VLOOKUP(K100,'Line Details'!$A$7:$AA$343,27,0)&lt;&gt;"",VLOOKUP(K100,'Line Details'!$A$7:$AA$343,27,0),""),"")</f>
        <v/>
      </c>
      <c r="L98" s="577" t="str">
        <f>IFERROR(IF(VLOOKUP(L100,'Line Details'!$A$7:$AA$343,27,0)&lt;&gt;"",VLOOKUP(L100,'Line Details'!$A$7:$AA$343,27,0),""),"")</f>
        <v>SANDY WET</v>
      </c>
      <c r="M98" s="577" t="str">
        <f>IFERROR(IF(VLOOKUP(M100,'Line Details'!$A$7:$AA$343,27,0)&lt;&gt;"",VLOOKUP(M100,'Line Details'!$A$7:$AA$343,27,0),""),"")</f>
        <v/>
      </c>
      <c r="N98" s="577" t="str">
        <f>IFERROR(IF(VLOOKUP(N100,'Line Details'!$A$7:$AA$343,27,0)&lt;&gt;"",VLOOKUP(N100,'Line Details'!$A$7:$AA$343,27,0),""),"")</f>
        <v>SANDY WET</v>
      </c>
      <c r="O98" s="577" t="str">
        <f>IFERROR(IF(VLOOKUP(O100,'Line Details'!$A$7:$AA$343,27,0)&lt;&gt;"",VLOOKUP(O100,'Line Details'!$A$7:$AA$343,27,0),""),"")</f>
        <v/>
      </c>
      <c r="P98" s="577" t="str">
        <f>IFERROR(IF(VLOOKUP(P100,'Line Details'!$A$7:$AA$343,27,0)&lt;&gt;"",VLOOKUP(P100,'Line Details'!$A$7:$AA$343,27,0),""),"")</f>
        <v/>
      </c>
      <c r="Q98" s="577" t="str">
        <f>IFERROR(IF(VLOOKUP(Q100,'Line Details'!$A$7:$AA$343,27,0)&lt;&gt;"",VLOOKUP(Q100,'Line Details'!$A$7:$AA$343,27,0),""),"")</f>
        <v/>
      </c>
      <c r="R98" s="577" t="str">
        <f>IFERROR(IF(VLOOKUP(R100,'Line Details'!$A$7:$AA$343,27,0)&lt;&gt;"",VLOOKUP(R100,'Line Details'!$A$7:$AA$343,27,0),""),"")</f>
        <v/>
      </c>
      <c r="S98" s="577" t="str">
        <f>IFERROR(IF(VLOOKUP(S100,'Line Details'!$A$7:$AA$343,27,0)&lt;&gt;"",VLOOKUP(S100,'Line Details'!$A$7:$AA$343,27,0),""),"")</f>
        <v/>
      </c>
      <c r="T98" s="577" t="str">
        <f>IFERROR(IF(VLOOKUP(T100,'Line Details'!$A$7:$AA$343,27,0)&lt;&gt;"",VLOOKUP(T100,'Line Details'!$A$7:$AA$343,27,0),""),"")</f>
        <v/>
      </c>
      <c r="U98" s="430"/>
    </row>
    <row r="99" spans="1:21" x14ac:dyDescent="0.3">
      <c r="A99" s="154"/>
      <c r="B99" s="177">
        <f>IFERROR(IF(VLOOKUP(B100,'Line Details'!$A$7:$Z$343,10,0)&lt;&gt;"",VLOOKUP(B100,'Line Details'!$A$7:$Z$343,10,0),""),"")</f>
        <v>0</v>
      </c>
      <c r="C99" s="158"/>
      <c r="D99" s="177">
        <f>IFERROR(IF(VLOOKUP(D100,'Line Details'!$A$7:$Z$343,10,0)&lt;&gt;"",VLOOKUP(D100,'Line Details'!$A$7:$Z$343,10,0),""),"")</f>
        <v>0</v>
      </c>
      <c r="E99" s="158"/>
      <c r="F99" s="177">
        <f>IFERROR(IF(VLOOKUP(F100,'Line Details'!$A$7:$Z$343,10,0)&lt;&gt;"",VLOOKUP(F100,'Line Details'!$A$7:$Z$343,10,0),""),"")</f>
        <v>0</v>
      </c>
      <c r="G99" s="158"/>
      <c r="H99" s="177">
        <f>IFERROR(IF(VLOOKUP(H100,'Line Details'!$A$7:$Z$343,10,0)&lt;&gt;"",VLOOKUP(H100,'Line Details'!$A$7:$Z$343,10,0),""),"")</f>
        <v>0</v>
      </c>
      <c r="I99" s="158"/>
      <c r="J99" s="177">
        <f>IFERROR(IF(VLOOKUP(J100,'Line Details'!$A$7:$Z$343,10,0)&lt;&gt;"",VLOOKUP(J100,'Line Details'!$A$7:$Z$343,10,0),""),"")</f>
        <v>0</v>
      </c>
      <c r="K99" s="158"/>
      <c r="L99" s="177">
        <f>IFERROR(IF(VLOOKUP(L100,'Line Details'!$A$7:$Z$343,10,0)&lt;&gt;"",VLOOKUP(L100,'Line Details'!$A$7:$Z$343,10,0),""),"")</f>
        <v>0</v>
      </c>
      <c r="M99" s="158"/>
      <c r="N99" s="177">
        <f>IFERROR(IF(VLOOKUP(N100,'Line Details'!$A$7:$Z$343,10,0)&lt;&gt;"",VLOOKUP(N100,'Line Details'!$A$7:$Z$343,10,0),""),"")</f>
        <v>0</v>
      </c>
      <c r="O99" s="158"/>
      <c r="P99" s="177">
        <f>IFERROR(IF(VLOOKUP(P100,'Line Details'!$A$7:$Z$343,10,0)&lt;&gt;"",VLOOKUP(P100,'Line Details'!$A$7:$Z$343,10,0),""),"")</f>
        <v>0</v>
      </c>
      <c r="Q99" s="158"/>
      <c r="R99" s="177">
        <f>IFERROR(IF(VLOOKUP(R100,'Line Details'!$A$7:$Z$343,10,0)&lt;&gt;"",VLOOKUP(R100,'Line Details'!$A$7:$Z$343,10,0),""),"")</f>
        <v>0</v>
      </c>
      <c r="S99" s="158"/>
      <c r="T99" s="177">
        <f>IFERROR(IF(VLOOKUP(T100,'Line Details'!$A$7:$Z$343,10,0)&lt;&gt;"",VLOOKUP(T100,'Line Details'!$A$7:$Z$343,10,0),""),"")</f>
        <v>0</v>
      </c>
      <c r="U99" s="178"/>
    </row>
    <row r="100" spans="1:21" s="190" customFormat="1" x14ac:dyDescent="0.3">
      <c r="A100" s="194"/>
      <c r="B100" s="174">
        <f>+T89+1</f>
        <v>70</v>
      </c>
      <c r="C100" s="174"/>
      <c r="D100" s="174">
        <f>+B100+1</f>
        <v>71</v>
      </c>
      <c r="E100" s="174"/>
      <c r="F100" s="174">
        <f>+D100+1</f>
        <v>72</v>
      </c>
      <c r="G100" s="174"/>
      <c r="H100" s="174">
        <f>+F100+1</f>
        <v>73</v>
      </c>
      <c r="I100" s="174"/>
      <c r="J100" s="174">
        <f>+H100+1</f>
        <v>74</v>
      </c>
      <c r="K100" s="174"/>
      <c r="L100" s="174">
        <f>+J100+1</f>
        <v>75</v>
      </c>
      <c r="M100" s="174"/>
      <c r="N100" s="174">
        <f>+L100+1</f>
        <v>76</v>
      </c>
      <c r="O100" s="174"/>
      <c r="P100" s="174">
        <f>+N100+1</f>
        <v>77</v>
      </c>
      <c r="Q100" s="174"/>
      <c r="R100" s="174">
        <f>+P100+1</f>
        <v>78</v>
      </c>
      <c r="S100" s="174"/>
      <c r="T100" s="174">
        <f>+R100+1</f>
        <v>79</v>
      </c>
      <c r="U100" s="175"/>
    </row>
    <row r="101" spans="1:21" s="190" customFormat="1" x14ac:dyDescent="0.3">
      <c r="A101" s="194"/>
      <c r="B101" s="174"/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4"/>
      <c r="O101" s="174"/>
      <c r="P101" s="174"/>
      <c r="Q101" s="174"/>
      <c r="R101" s="174"/>
      <c r="S101" s="174"/>
      <c r="T101" s="174"/>
      <c r="U101" s="175"/>
    </row>
    <row r="102" spans="1:21" s="246" customFormat="1" ht="13.5" thickBot="1" x14ac:dyDescent="0.4">
      <c r="A102" s="242"/>
      <c r="B102" s="573" t="str">
        <f>IFERROR(IF(VLOOKUP(B111,'Line Details'!$A$7:$Z$343,5,0)&lt;&gt;"",VLOOKUP(B111,'Line Details'!$A$7:$Z$343,5,0),""),"")</f>
        <v/>
      </c>
      <c r="C102" s="575" t="str">
        <f>IFERROR(IF(VLOOKUP(D111,'Line Details'!$A$7:$Z$343,12,0)&lt;&gt;"",VLOOKUP(D111,'Line Details'!$A$7:$Z$343,12,0),""),"")</f>
        <v/>
      </c>
      <c r="D102" s="573" t="str">
        <f>IFERROR(IF(VLOOKUP(D111,'Line Details'!$A$7:$Z$343,5,0)&lt;&gt;"",VLOOKUP(D111,'Line Details'!$A$7:$Z$343,5,0),""),"")</f>
        <v/>
      </c>
      <c r="E102" s="575" t="str">
        <f>IFERROR(IF(VLOOKUP(F111,'Line Details'!$A$7:$Z$343,12,0)&lt;&gt;"",VLOOKUP(F111,'Line Details'!$A$7:$Z$343,12,0),""),"")</f>
        <v/>
      </c>
      <c r="F102" s="573" t="str">
        <f>IFERROR(IF(VLOOKUP(F111,'Line Details'!$A$7:$Z$343,5,0)&lt;&gt;"",VLOOKUP(F111,'Line Details'!$A$7:$Z$343,5,0),""),"")</f>
        <v/>
      </c>
      <c r="G102" s="575" t="str">
        <f>IFERROR(IF(VLOOKUP(H111,'Line Details'!$A$7:$Z$343,12,0)&lt;&gt;"",VLOOKUP(H111,'Line Details'!$A$7:$Z$343,12,0),""),"")</f>
        <v/>
      </c>
      <c r="H102" s="573" t="str">
        <f>IFERROR(IF(VLOOKUP(H111,'Line Details'!$A$7:$Z$343,5,0)&lt;&gt;"",VLOOKUP(H111,'Line Details'!$A$7:$Z$343,5,0),""),"")</f>
        <v/>
      </c>
      <c r="I102" s="575" t="str">
        <f>IFERROR(IF(VLOOKUP(J111,'Line Details'!$A$7:$Z$343,12,0)&lt;&gt;"",VLOOKUP(J111,'Line Details'!$A$7:$Z$343,12,0),""),"")</f>
        <v/>
      </c>
      <c r="J102" s="573" t="str">
        <f>IFERROR(IF(VLOOKUP(J111,'Line Details'!$A$7:$Z$343,5,0)&lt;&gt;"",VLOOKUP(J111,'Line Details'!$A$7:$Z$343,5,0),""),"")</f>
        <v/>
      </c>
      <c r="K102" s="575" t="str">
        <f>IFERROR(IF(VLOOKUP(L111,'Line Details'!$A$7:$Z$343,12,0)&lt;&gt;"",VLOOKUP(L111,'Line Details'!$A$7:$Z$343,12,0),""),"")</f>
        <v/>
      </c>
      <c r="L102" s="573" t="str">
        <f>IFERROR(IF(VLOOKUP(L111,'Line Details'!$A$7:$Z$343,5,0)&lt;&gt;"",VLOOKUP(L111,'Line Details'!$A$7:$Z$343,5,0),""),"")</f>
        <v/>
      </c>
      <c r="M102" s="575" t="str">
        <f>IFERROR(IF(VLOOKUP(N111,'Line Details'!$A$7:$Z$343,12,0)&lt;&gt;"",VLOOKUP(N111,'Line Details'!$A$7:$Z$343,12,0),""),"")</f>
        <v/>
      </c>
      <c r="N102" s="573" t="str">
        <f>IFERROR(IF(VLOOKUP(N111,'Line Details'!$A$7:$Z$343,5,0)&lt;&gt;"",VLOOKUP(N111,'Line Details'!$A$7:$Z$343,5,0),""),"")</f>
        <v/>
      </c>
      <c r="O102" s="575" t="str">
        <f>IFERROR(IF(VLOOKUP(P111,'Line Details'!$A$7:$Z$343,12,0)&lt;&gt;"",VLOOKUP(P111,'Line Details'!$A$7:$Z$343,12,0),""),"")</f>
        <v/>
      </c>
      <c r="P102" s="573" t="str">
        <f>IFERROR(IF(VLOOKUP(P111,'Line Details'!$A$7:$Z$343,5,0)&lt;&gt;"",VLOOKUP(P111,'Line Details'!$A$7:$Z$343,5,0),""),"")</f>
        <v/>
      </c>
      <c r="Q102" s="575" t="str">
        <f>IFERROR(IF(VLOOKUP(R111,'Line Details'!$A$7:$Z$343,12,0)&lt;&gt;"",VLOOKUP(R111,'Line Details'!$A$7:$Z$343,12,0),""),"")</f>
        <v/>
      </c>
      <c r="R102" s="573" t="str">
        <f>IFERROR(IF(VLOOKUP(R111,'Line Details'!$A$7:$Z$343,5,0)&lt;&gt;"",VLOOKUP(R111,'Line Details'!$A$7:$Z$343,5,0),""),"")</f>
        <v/>
      </c>
      <c r="S102" s="575" t="str">
        <f>IFERROR(IF(VLOOKUP(T111,'Line Details'!$A$7:$Z$343,12,0)&lt;&gt;"",VLOOKUP(T111,'Line Details'!$A$7:$Z$343,12,0),""),"")</f>
        <v/>
      </c>
      <c r="T102" s="573" t="str">
        <f>IFERROR(IF(VLOOKUP(T111,'Line Details'!$A$7:$Z$343,5,0)&lt;&gt;"",VLOOKUP(T111,'Line Details'!$A$7:$Z$343,5,0),""),"")</f>
        <v/>
      </c>
      <c r="U102" s="245" t="str">
        <f>IFERROR(IF(VLOOKUP(B122,'Line Details'!$A$7:$Z$343,12,0)&lt;&gt;"",VLOOKUP(B122,'Line Details'!$A$7:$Z$343,12,0),""),"")</f>
        <v/>
      </c>
    </row>
    <row r="103" spans="1:21" ht="12" customHeight="1" thickTop="1" x14ac:dyDescent="0.3">
      <c r="A103" s="161"/>
      <c r="B103" s="670" t="str">
        <f>IFERROR(IF(VLOOKUP(B111,'Line Details'!$A$7:$Z$343,8,0)&lt;&gt;"",VLOOKUP(B111,'Line Details'!$A$7:$Z$343,8,0),""),"")</f>
        <v>-</v>
      </c>
      <c r="C103" s="164" t="str">
        <f>IFERROR(IF(VLOOKUP(D111,'Line Details'!$A$7:$Z$343,9,0)&lt;&gt;"",VLOOKUP(D111,'Line Details'!$A$7:$Z$343,9,0),""),"")</f>
        <v/>
      </c>
      <c r="D103" s="670" t="str">
        <f>IFERROR(IF(VLOOKUP(D111,'Line Details'!$A$7:$Z$343,8,0)&lt;&gt;"",VLOOKUP(D111,'Line Details'!$A$7:$Z$343,8,0),""),"")</f>
        <v>-</v>
      </c>
      <c r="E103" s="164" t="str">
        <f>IFERROR(IF(VLOOKUP(F111,'Line Details'!$A$7:$Z$343,9,0)&lt;&gt;"",VLOOKUP(F111,'Line Details'!$A$7:$Z$343,9,0),""),"")</f>
        <v/>
      </c>
      <c r="F103" s="670" t="str">
        <f>IFERROR(IF(VLOOKUP(F111,'Line Details'!$A$7:$Z$343,8,0)&lt;&gt;"",VLOOKUP(F111,'Line Details'!$A$7:$Z$343,8,0),""),"")</f>
        <v>-</v>
      </c>
      <c r="G103" s="164" t="str">
        <f>IFERROR(IF(VLOOKUP(H111,'Line Details'!$A$7:$Z$343,9,0)&lt;&gt;"",VLOOKUP(H111,'Line Details'!$A$7:$Z$343,9,0),""),"")</f>
        <v/>
      </c>
      <c r="H103" s="670" t="str">
        <f>IFERROR(IF(VLOOKUP(H111,'Line Details'!$A$7:$Z$343,8,0)&lt;&gt;"",VLOOKUP(H111,'Line Details'!$A$7:$Z$343,8,0),""),"")</f>
        <v>-</v>
      </c>
      <c r="I103" s="164" t="str">
        <f>IFERROR(IF(VLOOKUP(J111,'Line Details'!$A$7:$Z$343,9,0)&lt;&gt;"",VLOOKUP(J111,'Line Details'!$A$7:$Z$343,9,0),""),"")</f>
        <v/>
      </c>
      <c r="J103" s="670" t="str">
        <f>IFERROR(IF(VLOOKUP(J111,'Line Details'!$A$7:$Z$343,8,0)&lt;&gt;"",VLOOKUP(J111,'Line Details'!$A$7:$Z$343,8,0),""),"")</f>
        <v>-</v>
      </c>
      <c r="K103" s="164" t="str">
        <f>IFERROR(IF(VLOOKUP(L111,'Line Details'!$A$7:$Z$343,9,0)&lt;&gt;"",VLOOKUP(L111,'Line Details'!$A$7:$Z$343,9,0),""),"")</f>
        <v/>
      </c>
      <c r="L103" s="670" t="str">
        <f>IFERROR(IF(VLOOKUP(L111,'Line Details'!$A$7:$Z$343,8,0)&lt;&gt;"",VLOOKUP(L111,'Line Details'!$A$7:$Z$343,8,0),""),"")</f>
        <v>-</v>
      </c>
      <c r="M103" s="164" t="str">
        <f>IFERROR(IF(VLOOKUP(N111,'Line Details'!$A$7:$Z$343,9,0)&lt;&gt;"",VLOOKUP(N111,'Line Details'!$A$7:$Z$343,9,0),""),"")</f>
        <v/>
      </c>
      <c r="N103" s="670" t="str">
        <f>IFERROR(IF(VLOOKUP(N111,'Line Details'!$A$7:$Z$343,8,0)&lt;&gt;"",VLOOKUP(N111,'Line Details'!$A$7:$Z$343,8,0),""),"")</f>
        <v>-</v>
      </c>
      <c r="O103" s="164" t="str">
        <f>IFERROR(IF(VLOOKUP(P111,'Line Details'!$A$7:$Z$343,9,0)&lt;&gt;"",VLOOKUP(P111,'Line Details'!$A$7:$Z$343,9,0),""),"")</f>
        <v/>
      </c>
      <c r="P103" s="670" t="str">
        <f>IFERROR(IF(VLOOKUP(P111,'Line Details'!$A$7:$Z$343,8,0)&lt;&gt;"",VLOOKUP(P111,'Line Details'!$A$7:$Z$343,8,0),""),"")</f>
        <v>-</v>
      </c>
      <c r="Q103" s="164" t="str">
        <f>IFERROR(IF(VLOOKUP(R111,'Line Details'!$A$7:$Z$343,9,0)&lt;&gt;"",VLOOKUP(R111,'Line Details'!$A$7:$Z$343,9,0),""),"")</f>
        <v/>
      </c>
      <c r="R103" s="670" t="str">
        <f>IFERROR(IF(VLOOKUP(R111,'Line Details'!$A$7:$Z$343,8,0)&lt;&gt;"",VLOOKUP(R111,'Line Details'!$A$7:$Z$343,8,0),""),"")</f>
        <v>-</v>
      </c>
      <c r="S103" s="164" t="str">
        <f>IFERROR(IF(VLOOKUP(T111,'Line Details'!$A$7:$Z$343,9,0)&lt;&gt;"",VLOOKUP(T111,'Line Details'!$A$7:$Z$343,9,0),""),"")</f>
        <v/>
      </c>
      <c r="T103" s="670" t="str">
        <f>IFERROR(IF(VLOOKUP(T111,'Line Details'!$A$7:$Z$343,8,0)&lt;&gt;"",VLOOKUP(T111,'Line Details'!$A$7:$Z$343,8,0),""),"")</f>
        <v>-</v>
      </c>
      <c r="U103" s="165" t="str">
        <f>IFERROR(IF(VLOOKUP(B122,'Line Details'!$A$7:$Z$343,9,0)&lt;&gt;"",VLOOKUP(B122,'Line Details'!$A$7:$Z$343,9,0),""),"")</f>
        <v/>
      </c>
    </row>
    <row r="104" spans="1:21" ht="23.15" customHeight="1" x14ac:dyDescent="0.3">
      <c r="A104" s="161"/>
      <c r="B104" s="671"/>
      <c r="C104" s="221">
        <f>IFERROR(IF(VLOOKUP(D111,'Line Details'!$A$7:$Z$343,4,0)&lt;&gt;"",VLOOKUP(D111,'Line Details'!$A$7:$Z$343,4,0),""),"")</f>
        <v>305.5</v>
      </c>
      <c r="D104" s="671"/>
      <c r="E104" s="221">
        <f>IFERROR(IF(VLOOKUP(F111,'Line Details'!$A$7:$Z$343,4,0)&lt;&gt;"",VLOOKUP(F111,'Line Details'!$A$7:$Z$343,4,0),""),"")</f>
        <v>475.5</v>
      </c>
      <c r="F104" s="671"/>
      <c r="G104" s="221">
        <f>IFERROR(IF(VLOOKUP(H111,'Line Details'!$A$7:$Z$343,4,0)&lt;&gt;"",VLOOKUP(H111,'Line Details'!$A$7:$Z$343,4,0),""),"")</f>
        <v>203.8</v>
      </c>
      <c r="H104" s="671"/>
      <c r="I104" s="221">
        <f>IFERROR(IF(VLOOKUP(J111,'Line Details'!$A$7:$Z$343,4,0)&lt;&gt;"",VLOOKUP(J111,'Line Details'!$A$7:$Z$343,4,0),""),"")</f>
        <v>429.1</v>
      </c>
      <c r="J104" s="671"/>
      <c r="K104" s="221">
        <f>IFERROR(IF(VLOOKUP(L111,'Line Details'!$A$7:$Z$343,4,0)&lt;&gt;"",VLOOKUP(L111,'Line Details'!$A$7:$Z$343,4,0),""),"")</f>
        <v>458.5</v>
      </c>
      <c r="L104" s="671"/>
      <c r="M104" s="221">
        <f>IFERROR(IF(VLOOKUP(N111,'Line Details'!$A$7:$Z$343,4,0)&lt;&gt;"",VLOOKUP(N111,'Line Details'!$A$7:$Z$343,4,0),""),"")</f>
        <v>410.3</v>
      </c>
      <c r="N104" s="671"/>
      <c r="O104" s="221">
        <f>IFERROR(IF(VLOOKUP(P111,'Line Details'!$A$7:$Z$343,4,0)&lt;&gt;"",VLOOKUP(P111,'Line Details'!$A$7:$Z$343,4,0),""),"")</f>
        <v>293</v>
      </c>
      <c r="P104" s="671"/>
      <c r="Q104" s="221">
        <f>IFERROR(IF(VLOOKUP(R111,'Line Details'!$A$7:$Z$343,4,0)&lt;&gt;"",VLOOKUP(R111,'Line Details'!$A$7:$Z$343,4,0),""),"")</f>
        <v>321</v>
      </c>
      <c r="R104" s="671"/>
      <c r="S104" s="221">
        <f>IFERROR(IF(VLOOKUP(T111,'Line Details'!$A$7:$Z$343,4,0)&lt;&gt;"",VLOOKUP(T111,'Line Details'!$A$7:$Z$343,4,0),""),"")</f>
        <v>234.6</v>
      </c>
      <c r="T104" s="671"/>
      <c r="U104" s="162">
        <f>IFERROR(IF(VLOOKUP(B122,'Line Details'!$A$7:$Z$343,4,0)&lt;&gt;"",VLOOKUP(B122,'Line Details'!$A$7:$Z$343,4,0),""),"")</f>
        <v>252.2</v>
      </c>
    </row>
    <row r="105" spans="1:21" ht="23.15" customHeight="1" x14ac:dyDescent="0.3">
      <c r="A105" s="161"/>
      <c r="B105" s="166" t="str">
        <f>IFERROR(IF(VLOOKUP(B111,'Line Details'!$A$7:$Z$343,6,0)&lt;&gt;"",VLOOKUP(B111,'Line Details'!$A$7:$Z$343,6,0),""),"")</f>
        <v>FDN</v>
      </c>
      <c r="C105" s="221"/>
      <c r="D105" s="166" t="str">
        <f>IFERROR(IF(VLOOKUP(D111,'Line Details'!$A$7:$Z$343,6,0)&lt;&gt;"",VLOOKUP(D111,'Line Details'!$A$7:$Z$343,6,0),""),"")</f>
        <v>FDN</v>
      </c>
      <c r="E105" s="221"/>
      <c r="F105" s="166" t="str">
        <f>IFERROR(IF(VLOOKUP(F111,'Line Details'!$A$7:$Z$343,6,0)&lt;&gt;"",VLOOKUP(F111,'Line Details'!$A$7:$Z$343,6,0),""),"")</f>
        <v>FDN</v>
      </c>
      <c r="G105" s="221"/>
      <c r="H105" s="166" t="str">
        <f>IFERROR(IF(VLOOKUP(H111,'Line Details'!$A$7:$Z$343,6,0)&lt;&gt;"",VLOOKUP(H111,'Line Details'!$A$7:$Z$343,6,0),""),"")</f>
        <v>FDN</v>
      </c>
      <c r="I105" s="221"/>
      <c r="J105" s="166" t="str">
        <f>IFERROR(IF(VLOOKUP(J111,'Line Details'!$A$7:$Z$343,6,0)&lt;&gt;"",VLOOKUP(J111,'Line Details'!$A$7:$Z$343,6,0),""),"")</f>
        <v>FDN</v>
      </c>
      <c r="K105" s="221"/>
      <c r="L105" s="166" t="str">
        <f>IFERROR(IF(VLOOKUP(L111,'Line Details'!$A$7:$Z$343,6,0)&lt;&gt;"",VLOOKUP(L111,'Line Details'!$A$7:$Z$343,6,0),""),"")</f>
        <v>-</v>
      </c>
      <c r="M105" s="221"/>
      <c r="N105" s="166" t="str">
        <f>IFERROR(IF(VLOOKUP(N111,'Line Details'!$A$7:$Z$343,6,0)&lt;&gt;"",VLOOKUP(N111,'Line Details'!$A$7:$Z$343,6,0),""),"")</f>
        <v>-</v>
      </c>
      <c r="O105" s="221"/>
      <c r="P105" s="166" t="str">
        <f>IFERROR(IF(VLOOKUP(P111,'Line Details'!$A$7:$Z$343,6,0)&lt;&gt;"",VLOOKUP(P111,'Line Details'!$A$7:$Z$343,6,0),""),"")</f>
        <v>-</v>
      </c>
      <c r="Q105" s="221"/>
      <c r="R105" s="166" t="str">
        <f>IFERROR(IF(VLOOKUP(R111,'Line Details'!$A$7:$Z$343,6,0)&lt;&gt;"",VLOOKUP(R111,'Line Details'!$A$7:$Z$343,6,0),""),"")</f>
        <v>-</v>
      </c>
      <c r="S105" s="221"/>
      <c r="T105" s="166" t="str">
        <f>IFERROR(IF(VLOOKUP(T111,'Line Details'!$A$7:$Z$343,6,0)&lt;&gt;"",VLOOKUP(T111,'Line Details'!$A$7:$Z$343,6,0),""),"")</f>
        <v>-</v>
      </c>
      <c r="U105" s="162"/>
    </row>
    <row r="106" spans="1:21" ht="12" customHeight="1" thickBot="1" x14ac:dyDescent="0.35">
      <c r="A106" s="161"/>
      <c r="B106" s="167" t="str">
        <f>IFERROR(IF(VLOOKUP(B111,'Line Details'!$A$7:$Z$343,7,0)&lt;&gt;"",VLOOKUP(B111,'Line Details'!$A$7:$Z$343,7,0),""),"")</f>
        <v>P</v>
      </c>
      <c r="C106" s="221"/>
      <c r="D106" s="167" t="str">
        <f>IFERROR(IF(VLOOKUP(D111,'Line Details'!$A$7:$Z$343,7,0)&lt;&gt;"",VLOOKUP(D111,'Line Details'!$A$7:$Z$343,7,0),""),"")</f>
        <v>P</v>
      </c>
      <c r="E106" s="221"/>
      <c r="F106" s="167" t="str">
        <f>IFERROR(IF(VLOOKUP(F111,'Line Details'!$A$7:$Z$343,7,0)&lt;&gt;"",VLOOKUP(F111,'Line Details'!$A$7:$Z$343,7,0),""),"")</f>
        <v>P</v>
      </c>
      <c r="G106" s="221"/>
      <c r="H106" s="167" t="str">
        <f>IFERROR(IF(VLOOKUP(H111,'Line Details'!$A$7:$Z$343,7,0)&lt;&gt;"",VLOOKUP(H111,'Line Details'!$A$7:$Z$343,7,0),""),"")</f>
        <v>P</v>
      </c>
      <c r="I106" s="221"/>
      <c r="J106" s="167" t="str">
        <f>IFERROR(IF(VLOOKUP(J111,'Line Details'!$A$7:$Z$343,7,0)&lt;&gt;"",VLOOKUP(J111,'Line Details'!$A$7:$Z$343,7,0),""),"")</f>
        <v>P</v>
      </c>
      <c r="K106" s="221"/>
      <c r="L106" s="167" t="str">
        <f>IFERROR(IF(VLOOKUP(L111,'Line Details'!$A$7:$Z$343,7,0)&lt;&gt;"",VLOOKUP(L111,'Line Details'!$A$7:$Z$343,7,0),""),"")</f>
        <v>-</v>
      </c>
      <c r="M106" s="221"/>
      <c r="N106" s="167" t="str">
        <f>IFERROR(IF(VLOOKUP(N111,'Line Details'!$A$7:$Z$343,7,0)&lt;&gt;"",VLOOKUP(N111,'Line Details'!$A$7:$Z$343,7,0),""),"")</f>
        <v>-</v>
      </c>
      <c r="O106" s="221"/>
      <c r="P106" s="167" t="str">
        <f>IFERROR(IF(VLOOKUP(P111,'Line Details'!$A$7:$Z$343,7,0)&lt;&gt;"",VLOOKUP(P111,'Line Details'!$A$7:$Z$343,7,0),""),"")</f>
        <v>-</v>
      </c>
      <c r="Q106" s="221"/>
      <c r="R106" s="167" t="str">
        <f>IFERROR(IF(VLOOKUP(R111,'Line Details'!$A$7:$Z$343,7,0)&lt;&gt;"",VLOOKUP(R111,'Line Details'!$A$7:$Z$343,7,0),""),"")</f>
        <v>-</v>
      </c>
      <c r="S106" s="221"/>
      <c r="T106" s="167" t="str">
        <f>IFERROR(IF(VLOOKUP(T111,'Line Details'!$A$7:$Z$343,7,0)&lt;&gt;"",VLOOKUP(T111,'Line Details'!$A$7:$Z$343,7,0),""),"")</f>
        <v>-</v>
      </c>
      <c r="U106" s="162"/>
    </row>
    <row r="107" spans="1:21" ht="13.5" thickTop="1" x14ac:dyDescent="0.3">
      <c r="A107" s="154"/>
      <c r="B107" s="169" t="str">
        <f>IFERROR(IF(VLOOKUP(B111,'Line Details'!$A$7:$Z$343,3,0)&lt;&gt;"",VLOOKUP(B111,'Line Details'!$A$7:$Z$343,3,0),""),"")</f>
        <v>D(45-60)+00</v>
      </c>
      <c r="C107" s="170"/>
      <c r="D107" s="169" t="str">
        <f>IFERROR(IF(VLOOKUP(D111,'Line Details'!$A$7:$Z$343,3,0)&lt;&gt;"",VLOOKUP(D111,'Line Details'!$A$7:$Z$343,3,0),""),"")</f>
        <v>A(00-02)+09</v>
      </c>
      <c r="E107" s="170"/>
      <c r="F107" s="169" t="str">
        <f>IFERROR(IF(VLOOKUP(F111,'Line Details'!$A$7:$Z$343,3,0)&lt;&gt;"",VLOOKUP(F111,'Line Details'!$A$7:$Z$343,3,0),""),"")</f>
        <v>D(30-45)+09</v>
      </c>
      <c r="G107" s="170"/>
      <c r="H107" s="169" t="str">
        <f>IFERROR(IF(VLOOKUP(H111,'Line Details'!$A$7:$Z$343,3,0)&lt;&gt;"",VLOOKUP(H111,'Line Details'!$A$7:$Z$343,3,0),""),"")</f>
        <v>B(00-07)+09</v>
      </c>
      <c r="I107" s="170"/>
      <c r="J107" s="169" t="str">
        <f>IFERROR(IF(VLOOKUP(J111,'Line Details'!$A$7:$Z$343,3,0)&lt;&gt;"",VLOOKUP(J111,'Line Details'!$A$7:$Z$343,3,0),""),"")</f>
        <v>C(15-22)+09</v>
      </c>
      <c r="K107" s="170"/>
      <c r="L107" s="169" t="str">
        <f>IFERROR(IF(VLOOKUP(L111,'Line Details'!$A$7:$Z$343,3,0)&lt;&gt;"",VLOOKUP(L111,'Line Details'!$A$7:$Z$343,3,0),""),"")</f>
        <v>D(45-60)+09</v>
      </c>
      <c r="M107" s="170"/>
      <c r="N107" s="169" t="str">
        <f>IFERROR(IF(VLOOKUP(N111,'Line Details'!$A$7:$Z$343,3,0)&lt;&gt;"",VLOOKUP(N111,'Line Details'!$A$7:$Z$343,3,0),""),"")</f>
        <v>A(00-02)+00</v>
      </c>
      <c r="O107" s="170"/>
      <c r="P107" s="169" t="str">
        <f>IFERROR(IF(VLOOKUP(P111,'Line Details'!$A$7:$Z$343,3,0)&lt;&gt;"",VLOOKUP(P111,'Line Details'!$A$7:$Z$343,3,0),""),"")</f>
        <v>D(30-45)+00</v>
      </c>
      <c r="Q107" s="170"/>
      <c r="R107" s="169" t="str">
        <f>IFERROR(IF(VLOOKUP(R111,'Line Details'!$A$7:$Z$343,3,0)&lt;&gt;"",VLOOKUP(R111,'Line Details'!$A$7:$Z$343,3,0),""),"")</f>
        <v>D(45-60)+03</v>
      </c>
      <c r="S107" s="170"/>
      <c r="T107" s="169" t="str">
        <f>IFERROR(IF(VLOOKUP(T111,'Line Details'!$A$7:$Z$343,3,0)&lt;&gt;"",VLOOKUP(T111,'Line Details'!$A$7:$Z$343,3,0),""),"")</f>
        <v>C(15-22)+03</v>
      </c>
      <c r="U107" s="171"/>
    </row>
    <row r="108" spans="1:21" s="142" customFormat="1" x14ac:dyDescent="0.3">
      <c r="A108" s="187"/>
      <c r="B108" s="169" t="str">
        <f>IFERROR(IF(VLOOKUP(B111,'Line Details'!$A$7:$Z$343,2,0)&lt;&gt;"",VLOOKUP(B111,'Line Details'!$A$7:$Z$343,2,0),""),"")</f>
        <v>47/0</v>
      </c>
      <c r="C108" s="170"/>
      <c r="D108" s="169" t="str">
        <f>IFERROR(IF(VLOOKUP(D111,'Line Details'!$A$7:$Z$343,2,0)&lt;&gt;"",VLOOKUP(D111,'Line Details'!$A$7:$Z$343,2,0),""),"")</f>
        <v>47/1</v>
      </c>
      <c r="E108" s="170"/>
      <c r="F108" s="169" t="str">
        <f>IFERROR(IF(VLOOKUP(F111,'Line Details'!$A$7:$Z$343,2,0)&lt;&gt;"",VLOOKUP(F111,'Line Details'!$A$7:$Z$343,2,0),""),"")</f>
        <v>48/0</v>
      </c>
      <c r="G108" s="170"/>
      <c r="H108" s="169" t="str">
        <f>IFERROR(IF(VLOOKUP(H111,'Line Details'!$A$7:$Z$343,2,0)&lt;&gt;"",VLOOKUP(H111,'Line Details'!$A$7:$Z$343,2,0),""),"")</f>
        <v>49/0</v>
      </c>
      <c r="I108" s="170"/>
      <c r="J108" s="169" t="str">
        <f>IFERROR(IF(VLOOKUP(J111,'Line Details'!$A$7:$Z$343,2,0)&lt;&gt;"",VLOOKUP(J111,'Line Details'!$A$7:$Z$343,2,0),""),"")</f>
        <v>50/0</v>
      </c>
      <c r="K108" s="170"/>
      <c r="L108" s="169" t="str">
        <f>IFERROR(IF(VLOOKUP(L111,'Line Details'!$A$7:$Z$343,2,0)&lt;&gt;"",VLOOKUP(L111,'Line Details'!$A$7:$Z$343,2,0),""),"")</f>
        <v>51/0</v>
      </c>
      <c r="M108" s="170"/>
      <c r="N108" s="169" t="str">
        <f>IFERROR(IF(VLOOKUP(N111,'Line Details'!$A$7:$Z$343,2,0)&lt;&gt;"",VLOOKUP(N111,'Line Details'!$A$7:$Z$343,2,0),""),"")</f>
        <v>51/1</v>
      </c>
      <c r="O108" s="170"/>
      <c r="P108" s="169" t="str">
        <f>IFERROR(IF(VLOOKUP(P111,'Line Details'!$A$7:$Z$343,2,0)&lt;&gt;"",VLOOKUP(P111,'Line Details'!$A$7:$Z$343,2,0),""),"")</f>
        <v>52/0</v>
      </c>
      <c r="Q108" s="170"/>
      <c r="R108" s="169" t="str">
        <f>IFERROR(IF(VLOOKUP(R111,'Line Details'!$A$7:$Z$343,2,0)&lt;&gt;"",VLOOKUP(R111,'Line Details'!$A$7:$Z$343,2,0),""),"")</f>
        <v>53/0</v>
      </c>
      <c r="S108" s="170"/>
      <c r="T108" s="169" t="str">
        <f>IFERROR(IF(VLOOKUP(T111,'Line Details'!$A$7:$Z$343,2,0)&lt;&gt;"",VLOOKUP(T111,'Line Details'!$A$7:$Z$343,2,0),""),"")</f>
        <v>54/0</v>
      </c>
      <c r="U108" s="171"/>
    </row>
    <row r="109" spans="1:21" s="431" customFormat="1" ht="26" x14ac:dyDescent="0.3">
      <c r="A109" s="429"/>
      <c r="B109" s="577" t="str">
        <f>IFERROR(IF(VLOOKUP(B111,'Line Details'!$A$7:$AA$343,27,0)&lt;&gt;"",VLOOKUP(B111,'Line Details'!$A$7:$AA$343,27,0),""),"")</f>
        <v>SANDY PS</v>
      </c>
      <c r="C109" s="577" t="str">
        <f>IFERROR(IF(VLOOKUP(C111,'Line Details'!$A$7:$AA$343,27,0)&lt;&gt;"",VLOOKUP(C111,'Line Details'!$A$7:$AA$343,27,0),""),"")</f>
        <v/>
      </c>
      <c r="D109" s="577" t="str">
        <f>IFERROR(IF(VLOOKUP(D111,'Line Details'!$A$7:$AA$343,27,0)&lt;&gt;"",VLOOKUP(D111,'Line Details'!$A$7:$AA$343,27,0),""),"")</f>
        <v>SANDY WET</v>
      </c>
      <c r="E109" s="577" t="str">
        <f>IFERROR(IF(VLOOKUP(E111,'Line Details'!$A$7:$AA$343,27,0)&lt;&gt;"",VLOOKUP(E111,'Line Details'!$A$7:$AA$343,27,0),""),"")</f>
        <v/>
      </c>
      <c r="F109" s="577" t="str">
        <f>IFERROR(IF(VLOOKUP(F111,'Line Details'!$A$7:$AA$343,27,0)&lt;&gt;"",VLOOKUP(F111,'Line Details'!$A$7:$AA$343,27,0),""),"")</f>
        <v>SANDY WET</v>
      </c>
      <c r="G109" s="577" t="str">
        <f>IFERROR(IF(VLOOKUP(G111,'Line Details'!$A$7:$AA$343,27,0)&lt;&gt;"",VLOOKUP(G111,'Line Details'!$A$7:$AA$343,27,0),""),"")</f>
        <v/>
      </c>
      <c r="H109" s="577" t="str">
        <f>IFERROR(IF(VLOOKUP(H111,'Line Details'!$A$7:$AA$343,27,0)&lt;&gt;"",VLOOKUP(H111,'Line Details'!$A$7:$AA$343,27,0),""),"")</f>
        <v>SANDY WET</v>
      </c>
      <c r="I109" s="577" t="str">
        <f>IFERROR(IF(VLOOKUP(I111,'Line Details'!$A$7:$AA$343,27,0)&lt;&gt;"",VLOOKUP(I111,'Line Details'!$A$7:$AA$343,27,0),""),"")</f>
        <v/>
      </c>
      <c r="J109" s="577" t="str">
        <f>IFERROR(IF(VLOOKUP(J111,'Line Details'!$A$7:$AA$343,27,0)&lt;&gt;"",VLOOKUP(J111,'Line Details'!$A$7:$AA$343,27,0),""),"")</f>
        <v>SANDY WET</v>
      </c>
      <c r="K109" s="577" t="str">
        <f>IFERROR(IF(VLOOKUP(K111,'Line Details'!$A$7:$AA$343,27,0)&lt;&gt;"",VLOOKUP(K111,'Line Details'!$A$7:$AA$343,27,0),""),"")</f>
        <v/>
      </c>
      <c r="L109" s="577" t="str">
        <f>IFERROR(IF(VLOOKUP(L111,'Line Details'!$A$7:$AA$343,27,0)&lt;&gt;"",VLOOKUP(L111,'Line Details'!$A$7:$AA$343,27,0),""),"")</f>
        <v/>
      </c>
      <c r="M109" s="577" t="str">
        <f>IFERROR(IF(VLOOKUP(M111,'Line Details'!$A$7:$AA$343,27,0)&lt;&gt;"",VLOOKUP(M111,'Line Details'!$A$7:$AA$343,27,0),""),"")</f>
        <v/>
      </c>
      <c r="N109" s="577" t="str">
        <f>IFERROR(IF(VLOOKUP(N111,'Line Details'!$A$7:$AA$343,27,0)&lt;&gt;"",VLOOKUP(N111,'Line Details'!$A$7:$AA$343,27,0),""),"")</f>
        <v/>
      </c>
      <c r="O109" s="577" t="str">
        <f>IFERROR(IF(VLOOKUP(O111,'Line Details'!$A$7:$AA$343,27,0)&lt;&gt;"",VLOOKUP(O111,'Line Details'!$A$7:$AA$343,27,0),""),"")</f>
        <v/>
      </c>
      <c r="P109" s="577" t="str">
        <f>IFERROR(IF(VLOOKUP(P111,'Line Details'!$A$7:$AA$343,27,0)&lt;&gt;"",VLOOKUP(P111,'Line Details'!$A$7:$AA$343,27,0),""),"")</f>
        <v/>
      </c>
      <c r="Q109" s="577" t="str">
        <f>IFERROR(IF(VLOOKUP(Q111,'Line Details'!$A$7:$AA$343,27,0)&lt;&gt;"",VLOOKUP(Q111,'Line Details'!$A$7:$AA$343,27,0),""),"")</f>
        <v/>
      </c>
      <c r="R109" s="577" t="str">
        <f>IFERROR(IF(VLOOKUP(R111,'Line Details'!$A$7:$AA$343,27,0)&lt;&gt;"",VLOOKUP(R111,'Line Details'!$A$7:$AA$343,27,0),""),"")</f>
        <v/>
      </c>
      <c r="S109" s="577" t="str">
        <f>IFERROR(IF(VLOOKUP(S111,'Line Details'!$A$7:$AA$343,27,0)&lt;&gt;"",VLOOKUP(S111,'Line Details'!$A$7:$AA$343,27,0),""),"")</f>
        <v/>
      </c>
      <c r="T109" s="577" t="str">
        <f>IFERROR(IF(VLOOKUP(T111,'Line Details'!$A$7:$AA$343,27,0)&lt;&gt;"",VLOOKUP(T111,'Line Details'!$A$7:$AA$343,27,0),""),"")</f>
        <v/>
      </c>
      <c r="U109" s="430"/>
    </row>
    <row r="110" spans="1:21" x14ac:dyDescent="0.3">
      <c r="A110" s="154"/>
      <c r="B110" s="177">
        <f>IFERROR(IF(VLOOKUP(B111,'Line Details'!$A$7:$Z$343,10,0)&lt;&gt;"",VLOOKUP(B111,'Line Details'!$A$7:$Z$343,10,0),""),"")</f>
        <v>0</v>
      </c>
      <c r="C110" s="158"/>
      <c r="D110" s="177">
        <f>IFERROR(IF(VLOOKUP(D111,'Line Details'!$A$7:$Z$343,10,0)&lt;&gt;"",VLOOKUP(D111,'Line Details'!$A$7:$Z$343,10,0),""),"")</f>
        <v>0</v>
      </c>
      <c r="E110" s="158"/>
      <c r="F110" s="177">
        <f>IFERROR(IF(VLOOKUP(F111,'Line Details'!$A$7:$Z$343,10,0)&lt;&gt;"",VLOOKUP(F111,'Line Details'!$A$7:$Z$343,10,0),""),"")</f>
        <v>0</v>
      </c>
      <c r="G110" s="158"/>
      <c r="H110" s="177">
        <f>IFERROR(IF(VLOOKUP(H111,'Line Details'!$A$7:$Z$343,10,0)&lt;&gt;"",VLOOKUP(H111,'Line Details'!$A$7:$Z$343,10,0),""),"")</f>
        <v>0</v>
      </c>
      <c r="I110" s="158"/>
      <c r="J110" s="177">
        <f>IFERROR(IF(VLOOKUP(J111,'Line Details'!$A$7:$Z$343,10,0)&lt;&gt;"",VLOOKUP(J111,'Line Details'!$A$7:$Z$343,10,0),""),"")</f>
        <v>0</v>
      </c>
      <c r="K110" s="158"/>
      <c r="L110" s="177">
        <f>IFERROR(IF(VLOOKUP(L111,'Line Details'!$A$7:$Z$343,10,0)&lt;&gt;"",VLOOKUP(L111,'Line Details'!$A$7:$Z$343,10,0),""),"")</f>
        <v>0</v>
      </c>
      <c r="M110" s="158"/>
      <c r="N110" s="177">
        <f>IFERROR(IF(VLOOKUP(N111,'Line Details'!$A$7:$Z$343,10,0)&lt;&gt;"",VLOOKUP(N111,'Line Details'!$A$7:$Z$343,10,0),""),"")</f>
        <v>0</v>
      </c>
      <c r="O110" s="158"/>
      <c r="P110" s="177">
        <f>IFERROR(IF(VLOOKUP(P111,'Line Details'!$A$7:$Z$343,10,0)&lt;&gt;"",VLOOKUP(P111,'Line Details'!$A$7:$Z$343,10,0),""),"")</f>
        <v>0</v>
      </c>
      <c r="Q110" s="158"/>
      <c r="R110" s="177">
        <f>IFERROR(IF(VLOOKUP(R111,'Line Details'!$A$7:$Z$343,10,0)&lt;&gt;"",VLOOKUP(R111,'Line Details'!$A$7:$Z$343,10,0),""),"")</f>
        <v>0</v>
      </c>
      <c r="S110" s="158"/>
      <c r="T110" s="177">
        <f>IFERROR(IF(VLOOKUP(T111,'Line Details'!$A$7:$Z$343,10,0)&lt;&gt;"",VLOOKUP(T111,'Line Details'!$A$7:$Z$343,10,0),""),"")</f>
        <v>0</v>
      </c>
      <c r="U110" s="178"/>
    </row>
    <row r="111" spans="1:21" s="190" customFormat="1" x14ac:dyDescent="0.3">
      <c r="A111" s="194"/>
      <c r="B111" s="174">
        <f>+T100+1</f>
        <v>80</v>
      </c>
      <c r="C111" s="174"/>
      <c r="D111" s="174">
        <f>+B111+1</f>
        <v>81</v>
      </c>
      <c r="E111" s="174"/>
      <c r="F111" s="174">
        <f>+D111+1</f>
        <v>82</v>
      </c>
      <c r="G111" s="174"/>
      <c r="H111" s="174">
        <f>+F111+1</f>
        <v>83</v>
      </c>
      <c r="I111" s="174"/>
      <c r="J111" s="174">
        <f>+H111+1</f>
        <v>84</v>
      </c>
      <c r="K111" s="174"/>
      <c r="L111" s="174">
        <f>+J111+1</f>
        <v>85</v>
      </c>
      <c r="M111" s="174"/>
      <c r="N111" s="174">
        <f>+L111+1</f>
        <v>86</v>
      </c>
      <c r="O111" s="174"/>
      <c r="P111" s="174">
        <f>+N111+1</f>
        <v>87</v>
      </c>
      <c r="Q111" s="174"/>
      <c r="R111" s="174">
        <f>+P111+1</f>
        <v>88</v>
      </c>
      <c r="S111" s="174"/>
      <c r="T111" s="174">
        <f>+R111+1</f>
        <v>89</v>
      </c>
      <c r="U111" s="178"/>
    </row>
    <row r="112" spans="1:21" s="190" customFormat="1" x14ac:dyDescent="0.3">
      <c r="A112" s="194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5"/>
    </row>
    <row r="113" spans="1:21" s="241" customFormat="1" ht="26.15" customHeight="1" thickBot="1" x14ac:dyDescent="0.35">
      <c r="A113" s="238"/>
      <c r="B113" s="239" t="str">
        <f>IFERROR(IF(VLOOKUP(B122,'Line Details'!$A$7:$Z$343,5,0)&lt;&gt;"",VLOOKUP(B122,'Line Details'!$A$7:$Z$343,5,0),""),"")</f>
        <v/>
      </c>
      <c r="C113" s="235" t="str">
        <f>IFERROR(IF(VLOOKUP(D122,'Line Details'!$A$7:$Z$343,12,0)&lt;&gt;"",VLOOKUP(D122,'Line Details'!$A$7:$Z$343,12,0),""),"")</f>
        <v>GAS</v>
      </c>
      <c r="D113" s="239" t="str">
        <f>IFERROR(IF(VLOOKUP(D122,'Line Details'!$A$7:$Z$343,5,0)&lt;&gt;"",VLOOKUP(D122,'Line Details'!$A$7:$Z$343,5,0),""),"")</f>
        <v/>
      </c>
      <c r="E113" s="580" t="str">
        <f>IFERROR(IF(VLOOKUP(F122,'Line Details'!$A$7:$Z$343,12,0)&lt;&gt;"",VLOOKUP(F122,'Line Details'!$A$7:$Z$343,12,0),""),"")</f>
        <v>GAS</v>
      </c>
      <c r="F113" s="239" t="str">
        <f>IFERROR(IF(VLOOKUP(F122,'Line Details'!$A$7:$Z$343,5,0)&lt;&gt;"",VLOOKUP(F122,'Line Details'!$A$7:$Z$343,5,0),""),"")</f>
        <v/>
      </c>
      <c r="G113" s="235" t="str">
        <f>IFERROR(IF(VLOOKUP(H122,'Line Details'!$A$7:$Z$343,12,0)&lt;&gt;"",VLOOKUP(H122,'Line Details'!$A$7:$Z$343,12,0),""),"")</f>
        <v/>
      </c>
      <c r="H113" s="239" t="str">
        <f>IFERROR(IF(VLOOKUP(H122,'Line Details'!$A$7:$Z$343,5,0)&lt;&gt;"",VLOOKUP(H122,'Line Details'!$A$7:$Z$343,5,0),""),"")</f>
        <v/>
      </c>
      <c r="I113" s="235" t="str">
        <f>IFERROR(IF(VLOOKUP(J122,'Line Details'!$A$7:$Z$343,12,0)&lt;&gt;"",VLOOKUP(J122,'Line Details'!$A$7:$Z$343,12,0),""),"")</f>
        <v/>
      </c>
      <c r="J113" s="239" t="str">
        <f>IFERROR(IF(VLOOKUP(J122,'Line Details'!$A$7:$Z$343,5,0)&lt;&gt;"",VLOOKUP(J122,'Line Details'!$A$7:$Z$343,5,0),""),"")</f>
        <v/>
      </c>
      <c r="K113" s="235" t="str">
        <f>IFERROR(IF(VLOOKUP(L122,'Line Details'!$A$7:$Z$343,12,0)&lt;&gt;"",VLOOKUP(L122,'Line Details'!$A$7:$Z$343,12,0),""),"")</f>
        <v/>
      </c>
      <c r="L113" s="240" t="str">
        <f>IFERROR(IF(VLOOKUP(L122,'Line Details'!$A$7:$Z$343,5,0)&lt;&gt;"",VLOOKUP(L122,'Line Details'!$A$7:$Z$343,5,0),""),"")</f>
        <v/>
      </c>
      <c r="M113" s="235" t="str">
        <f>IFERROR(IF(VLOOKUP(N122,'Line Details'!$A$7:$Z$343,12,0)&lt;&gt;"",VLOOKUP(N122,'Line Details'!$A$7:$Z$343,12,0),""),"")</f>
        <v/>
      </c>
      <c r="N113" s="239" t="str">
        <f>IFERROR(IF(VLOOKUP(N122,'Line Details'!$A$7:$Z$343,5,0)&lt;&gt;"",VLOOKUP(N122,'Line Details'!$A$7:$Z$343,5,0),""),"")</f>
        <v/>
      </c>
      <c r="O113" s="235" t="str">
        <f>IFERROR(IF(VLOOKUP(P122,'Line Details'!$A$7:$Z$343,12,0)&lt;&gt;"",VLOOKUP(P122,'Line Details'!$A$7:$Z$343,12,0),""),"")</f>
        <v/>
      </c>
      <c r="P113" s="239" t="str">
        <f>IFERROR(IF(VLOOKUP(P122,'Line Details'!$A$7:$Z$343,5,0)&lt;&gt;"",VLOOKUP(P122,'Line Details'!$A$7:$Z$343,5,0),""),"")</f>
        <v/>
      </c>
      <c r="Q113" s="235" t="str">
        <f>IFERROR(IF(VLOOKUP(R122,'Line Details'!$A$7:$Z$343,12,0)&lt;&gt;"",VLOOKUP(R122,'Line Details'!$A$7:$Z$343,12,0),""),"")</f>
        <v/>
      </c>
      <c r="R113" s="239" t="str">
        <f>IFERROR(IF(VLOOKUP(R122,'Line Details'!$A$7:$Z$343,5,0)&lt;&gt;"",VLOOKUP(R122,'Line Details'!$A$7:$Z$343,5,0),""),"")</f>
        <v/>
      </c>
      <c r="S113" s="235" t="str">
        <f>IFERROR(IF(VLOOKUP(T122,'Line Details'!$A$7:$Z$343,12,0)&lt;&gt;"",VLOOKUP(T122,'Line Details'!$A$7:$Z$343,12,0),""),"")</f>
        <v/>
      </c>
      <c r="T113" s="239" t="str">
        <f>IFERROR(IF(VLOOKUP(T122,'Line Details'!$A$7:$Z$343,5,0)&lt;&gt;"",VLOOKUP(T122,'Line Details'!$A$7:$Z$343,5,0),""),"")</f>
        <v/>
      </c>
      <c r="U113" s="236" t="str">
        <f>IFERROR(IF(VLOOKUP(B133,'Line Details'!$A$7:$Z$343,12,0)&lt;&gt;"",VLOOKUP(B133,'Line Details'!$A$7:$Z$343,12,0),""),"")</f>
        <v/>
      </c>
    </row>
    <row r="114" spans="1:21" ht="12" customHeight="1" thickTop="1" x14ac:dyDescent="0.3">
      <c r="A114" s="161"/>
      <c r="B114" s="670" t="str">
        <f>IFERROR(IF(VLOOKUP(B122,'Line Details'!$A$7:$Z$343,8,0)&lt;&gt;"",VLOOKUP(B122,'Line Details'!$A$7:$Z$343,8,0),""),"")</f>
        <v>-</v>
      </c>
      <c r="C114" s="164" t="str">
        <f>IFERROR(IF(VLOOKUP(D122,'Line Details'!$A$7:$Z$343,9,0)&lt;&gt;"",VLOOKUP(D122,'Line Details'!$A$7:$Z$343,9,0),""),"")</f>
        <v/>
      </c>
      <c r="D114" s="670" t="str">
        <f>IFERROR(IF(VLOOKUP(D122,'Line Details'!$A$7:$Z$343,8,0)&lt;&gt;"",VLOOKUP(D122,'Line Details'!$A$7:$Z$343,8,0),""),"")</f>
        <v>-</v>
      </c>
      <c r="E114" s="164" t="str">
        <f>IFERROR(IF(VLOOKUP(F122,'Line Details'!$A$7:$Z$343,9,0)&lt;&gt;"",VLOOKUP(F122,'Line Details'!$A$7:$Z$343,9,0),""),"")</f>
        <v/>
      </c>
      <c r="F114" s="670" t="str">
        <f>IFERROR(IF(VLOOKUP(F122,'Line Details'!$A$7:$Z$343,8,0)&lt;&gt;"",VLOOKUP(F122,'Line Details'!$A$7:$Z$343,8,0),""),"")</f>
        <v>-</v>
      </c>
      <c r="G114" s="164" t="str">
        <f>IFERROR(IF(VLOOKUP(H122,'Line Details'!$A$7:$Z$343,9,0)&lt;&gt;"",VLOOKUP(H122,'Line Details'!$A$7:$Z$343,9,0),""),"")</f>
        <v/>
      </c>
      <c r="H114" s="670" t="str">
        <f>IFERROR(IF(VLOOKUP(H122,'Line Details'!$A$7:$Z$343,8,0)&lt;&gt;"",VLOOKUP(H122,'Line Details'!$A$7:$Z$343,8,0),""),"")</f>
        <v>-</v>
      </c>
      <c r="I114" s="164" t="str">
        <f>IFERROR(IF(VLOOKUP(J122,'Line Details'!$A$7:$Z$343,9,0)&lt;&gt;"",VLOOKUP(J122,'Line Details'!$A$7:$Z$343,9,0),""),"")</f>
        <v/>
      </c>
      <c r="J114" s="670" t="str">
        <f>IFERROR(IF(VLOOKUP(J122,'Line Details'!$A$7:$Z$343,8,0)&lt;&gt;"",VLOOKUP(J122,'Line Details'!$A$7:$Z$343,8,0),""),"")</f>
        <v>Erec WIP</v>
      </c>
      <c r="K114" s="164" t="str">
        <f>IFERROR(IF(VLOOKUP(L122,'Line Details'!$A$7:$Z$343,9,0)&lt;&gt;"",VLOOKUP(L122,'Line Details'!$A$7:$Z$343,9,0),""),"")</f>
        <v/>
      </c>
      <c r="L114" s="670" t="str">
        <f>IFERROR(IF(VLOOKUP(L122,'Line Details'!$A$7:$Z$343,8,0)&lt;&gt;"",VLOOKUP(L122,'Line Details'!$A$7:$Z$343,8,0),""),"")</f>
        <v>ERE</v>
      </c>
      <c r="M114" s="164" t="str">
        <f>IFERROR(IF(VLOOKUP(N122,'Line Details'!$A$7:$Z$343,9,0)&lt;&gt;"",VLOOKUP(N122,'Line Details'!$A$7:$Z$343,9,0),""),"")</f>
        <v/>
      </c>
      <c r="N114" s="670" t="str">
        <f>IFERROR(IF(VLOOKUP(N122,'Line Details'!$A$7:$Z$343,8,0)&lt;&gt;"",VLOOKUP(N122,'Line Details'!$A$7:$Z$343,8,0),""),"")</f>
        <v>-</v>
      </c>
      <c r="O114" s="164" t="str">
        <f>IFERROR(IF(VLOOKUP(P122,'Line Details'!$A$7:$Z$343,9,0)&lt;&gt;"",VLOOKUP(P122,'Line Details'!$A$7:$Z$343,9,0),""),"")</f>
        <v/>
      </c>
      <c r="P114" s="670" t="str">
        <f>IFERROR(IF(VLOOKUP(P122,'Line Details'!$A$7:$Z$343,8,0)&lt;&gt;"",VLOOKUP(P122,'Line Details'!$A$7:$Z$343,8,0),""),"")</f>
        <v>-</v>
      </c>
      <c r="Q114" s="164" t="str">
        <f>IFERROR(IF(VLOOKUP(R122,'Line Details'!$A$7:$Z$343,9,0)&lt;&gt;"",VLOOKUP(R122,'Line Details'!$A$7:$Z$343,9,0),""),"")</f>
        <v/>
      </c>
      <c r="R114" s="670" t="str">
        <f>IFERROR(IF(VLOOKUP(R122,'Line Details'!$A$7:$Z$343,8,0)&lt;&gt;"",VLOOKUP(R122,'Line Details'!$A$7:$Z$343,8,0),""),"")</f>
        <v>-</v>
      </c>
      <c r="S114" s="164" t="str">
        <f>IFERROR(IF(VLOOKUP(T122,'Line Details'!$A$7:$Z$343,9,0)&lt;&gt;"",VLOOKUP(T122,'Line Details'!$A$7:$Z$343,9,0),""),"")</f>
        <v/>
      </c>
      <c r="T114" s="670" t="str">
        <f>IFERROR(IF(VLOOKUP(T122,'Line Details'!$A$7:$Z$343,8,0)&lt;&gt;"",VLOOKUP(T122,'Line Details'!$A$7:$Z$343,8,0),""),"")</f>
        <v>-</v>
      </c>
      <c r="U114" s="165" t="str">
        <f>IFERROR(IF(VLOOKUP(B133,'Line Details'!$A$7:$Z$343,9,0)&lt;&gt;"",VLOOKUP(B133,'Line Details'!$A$7:$Z$343,9,0),""),"")</f>
        <v/>
      </c>
    </row>
    <row r="115" spans="1:21" ht="23.15" customHeight="1" x14ac:dyDescent="0.3">
      <c r="A115" s="161"/>
      <c r="B115" s="671"/>
      <c r="C115" s="221">
        <f>IFERROR(IF(VLOOKUP(D122,'Line Details'!$A$7:$Z$343,4,0)&lt;&gt;"",VLOOKUP(D122,'Line Details'!$A$7:$Z$343,4,0),""),"")</f>
        <v>148.19999999999999</v>
      </c>
      <c r="D115" s="671"/>
      <c r="E115" s="221">
        <f>IFERROR(IF(VLOOKUP(F122,'Line Details'!$A$7:$Z$343,4,0)&lt;&gt;"",VLOOKUP(F122,'Line Details'!$A$7:$Z$343,4,0),""),"")</f>
        <v>238</v>
      </c>
      <c r="F115" s="671"/>
      <c r="G115" s="221">
        <f>IFERROR(IF(VLOOKUP(H122,'Line Details'!$A$7:$Z$343,4,0)&lt;&gt;"",VLOOKUP(H122,'Line Details'!$A$7:$Z$343,4,0),""),"")</f>
        <v>370.4</v>
      </c>
      <c r="H115" s="671"/>
      <c r="I115" s="221">
        <f>IFERROR(IF(VLOOKUP(J122,'Line Details'!$A$7:$Z$343,4,0)&lt;&gt;"",VLOOKUP(J122,'Line Details'!$A$7:$Z$343,4,0),""),"")</f>
        <v>400.4</v>
      </c>
      <c r="J115" s="671"/>
      <c r="K115" s="221">
        <f>IFERROR(IF(VLOOKUP(L122,'Line Details'!$A$7:$Z$343,4,0)&lt;&gt;"",VLOOKUP(L122,'Line Details'!$A$7:$Z$343,4,0),""),"")</f>
        <v>416.8</v>
      </c>
      <c r="L115" s="671"/>
      <c r="M115" s="221">
        <f>IFERROR(IF(VLOOKUP(N122,'Line Details'!$A$7:$Z$343,4,0)&lt;&gt;"",VLOOKUP(N122,'Line Details'!$A$7:$Z$343,4,0),""),"")</f>
        <v>394.9</v>
      </c>
      <c r="N115" s="671"/>
      <c r="O115" s="221">
        <f>IFERROR(IF(VLOOKUP(P122,'Line Details'!$A$7:$Z$343,4,0)&lt;&gt;"",VLOOKUP(P122,'Line Details'!$A$7:$Z$343,4,0),""),"")</f>
        <v>410</v>
      </c>
      <c r="P115" s="671"/>
      <c r="Q115" s="221">
        <f>IFERROR(IF(VLOOKUP(R122,'Line Details'!$A$7:$Z$343,4,0)&lt;&gt;"",VLOOKUP(R122,'Line Details'!$A$7:$Z$343,4,0),""),"")</f>
        <v>400</v>
      </c>
      <c r="R115" s="671"/>
      <c r="S115" s="221">
        <f>IFERROR(IF(VLOOKUP(T122,'Line Details'!$A$7:$Z$343,4,0)&lt;&gt;"",VLOOKUP(T122,'Line Details'!$A$7:$Z$343,4,0),""),"")</f>
        <v>410</v>
      </c>
      <c r="T115" s="671"/>
      <c r="U115" s="162">
        <f>IFERROR(IF(VLOOKUP(B133,'Line Details'!$A$7:$Z$343,4,0)&lt;&gt;"",VLOOKUP(B133,'Line Details'!$A$7:$Z$343,4,0),""),"")</f>
        <v>339.2</v>
      </c>
    </row>
    <row r="116" spans="1:21" ht="23.15" customHeight="1" x14ac:dyDescent="0.3">
      <c r="A116" s="161"/>
      <c r="B116" s="166" t="str">
        <f>IFERROR(IF(VLOOKUP(B122,'Line Details'!$A$7:$Z$343,6,0)&lt;&gt;"",VLOOKUP(B122,'Line Details'!$A$7:$Z$343,6,0),""),"")</f>
        <v>-</v>
      </c>
      <c r="C116" s="221"/>
      <c r="D116" s="166" t="str">
        <f>IFERROR(IF(VLOOKUP(D122,'Line Details'!$A$7:$Z$343,6,0)&lt;&gt;"",VLOOKUP(D122,'Line Details'!$A$7:$Z$343,6,0),""),"")</f>
        <v>-</v>
      </c>
      <c r="E116" s="221"/>
      <c r="F116" s="166" t="str">
        <f>IFERROR(IF(VLOOKUP(F122,'Line Details'!$A$7:$Z$343,6,0)&lt;&gt;"",VLOOKUP(F122,'Line Details'!$A$7:$Z$343,6,0),""),"")</f>
        <v>-</v>
      </c>
      <c r="G116" s="221"/>
      <c r="H116" s="166" t="str">
        <f>IFERROR(IF(VLOOKUP(H122,'Line Details'!$A$7:$Z$343,6,0)&lt;&gt;"",VLOOKUP(H122,'Line Details'!$A$7:$Z$343,6,0),""),"")</f>
        <v>-</v>
      </c>
      <c r="I116" s="221"/>
      <c r="J116" s="166" t="str">
        <f>IFERROR(IF(VLOOKUP(J122,'Line Details'!$A$7:$Z$343,6,0)&lt;&gt;"",VLOOKUP(J122,'Line Details'!$A$7:$Z$343,6,0),""),"")</f>
        <v>FDN</v>
      </c>
      <c r="K116" s="221"/>
      <c r="L116" s="166" t="str">
        <f>IFERROR(IF(VLOOKUP(L122,'Line Details'!$A$7:$Z$343,6,0)&lt;&gt;"",VLOOKUP(L122,'Line Details'!$A$7:$Z$343,6,0),""),"")</f>
        <v>FDN</v>
      </c>
      <c r="M116" s="221"/>
      <c r="N116" s="166" t="str">
        <f>IFERROR(IF(VLOOKUP(N122,'Line Details'!$A$7:$Z$343,6,0)&lt;&gt;"",VLOOKUP(N122,'Line Details'!$A$7:$Z$343,6,0),""),"")</f>
        <v>-</v>
      </c>
      <c r="O116" s="221"/>
      <c r="P116" s="166" t="str">
        <f>IFERROR(IF(VLOOKUP(P122,'Line Details'!$A$7:$Z$343,6,0)&lt;&gt;"",VLOOKUP(P122,'Line Details'!$A$7:$Z$343,6,0),""),"")</f>
        <v>FDN</v>
      </c>
      <c r="Q116" s="221"/>
      <c r="R116" s="166" t="str">
        <f>IFERROR(IF(VLOOKUP(R122,'Line Details'!$A$7:$Z$343,6,0)&lt;&gt;"",VLOOKUP(R122,'Line Details'!$A$7:$Z$343,6,0),""),"")</f>
        <v>-</v>
      </c>
      <c r="S116" s="221"/>
      <c r="T116" s="166" t="str">
        <f>IFERROR(IF(VLOOKUP(T122,'Line Details'!$A$7:$Z$343,6,0)&lt;&gt;"",VLOOKUP(T122,'Line Details'!$A$7:$Z$343,6,0),""),"")</f>
        <v>-</v>
      </c>
      <c r="U116" s="162"/>
    </row>
    <row r="117" spans="1:21" ht="12" customHeight="1" thickBot="1" x14ac:dyDescent="0.35">
      <c r="A117" s="161"/>
      <c r="B117" s="167" t="str">
        <f>IFERROR(IF(VLOOKUP(B122,'Line Details'!$A$7:$Z$343,7,0)&lt;&gt;"",VLOOKUP(B122,'Line Details'!$A$7:$Z$343,7,0),""),"")</f>
        <v>-</v>
      </c>
      <c r="C117" s="221"/>
      <c r="D117" s="167" t="str">
        <f>IFERROR(IF(VLOOKUP(D122,'Line Details'!$A$7:$Z$343,7,0)&lt;&gt;"",VLOOKUP(D122,'Line Details'!$A$7:$Z$343,7,0),""),"")</f>
        <v>-</v>
      </c>
      <c r="E117" s="221"/>
      <c r="F117" s="167" t="str">
        <f>IFERROR(IF(VLOOKUP(F122,'Line Details'!$A$7:$Z$343,7,0)&lt;&gt;"",VLOOKUP(F122,'Line Details'!$A$7:$Z$343,7,0),""),"")</f>
        <v>-</v>
      </c>
      <c r="G117" s="221"/>
      <c r="H117" s="167" t="str">
        <f>IFERROR(IF(VLOOKUP(H122,'Line Details'!$A$7:$Z$343,7,0)&lt;&gt;"",VLOOKUP(H122,'Line Details'!$A$7:$Z$343,7,0),""),"")</f>
        <v>-</v>
      </c>
      <c r="I117" s="221"/>
      <c r="J117" s="167" t="str">
        <f>IFERROR(IF(VLOOKUP(J122,'Line Details'!$A$7:$Z$343,7,0)&lt;&gt;"",VLOOKUP(J122,'Line Details'!$A$7:$Z$343,7,0),""),"")</f>
        <v>P</v>
      </c>
      <c r="K117" s="221"/>
      <c r="L117" s="167" t="str">
        <f>IFERROR(IF(VLOOKUP(L122,'Line Details'!$A$7:$Z$343,7,0)&lt;&gt;"",VLOOKUP(L122,'Line Details'!$A$7:$Z$343,7,0),""),"")</f>
        <v>P</v>
      </c>
      <c r="M117" s="221"/>
      <c r="N117" s="167" t="str">
        <f>IFERROR(IF(VLOOKUP(N122,'Line Details'!$A$7:$Z$343,7,0)&lt;&gt;"",VLOOKUP(N122,'Line Details'!$A$7:$Z$343,7,0),""),"")</f>
        <v>-</v>
      </c>
      <c r="O117" s="221"/>
      <c r="P117" s="167" t="str">
        <f>IFERROR(IF(VLOOKUP(P122,'Line Details'!$A$7:$Z$343,7,0)&lt;&gt;"",VLOOKUP(P122,'Line Details'!$A$7:$Z$343,7,0),""),"")</f>
        <v>P</v>
      </c>
      <c r="Q117" s="221"/>
      <c r="R117" s="167" t="str">
        <f>IFERROR(IF(VLOOKUP(R122,'Line Details'!$A$7:$Z$343,7,0)&lt;&gt;"",VLOOKUP(R122,'Line Details'!$A$7:$Z$343,7,0),""),"")</f>
        <v>-</v>
      </c>
      <c r="S117" s="221"/>
      <c r="T117" s="167" t="str">
        <f>IFERROR(IF(VLOOKUP(T122,'Line Details'!$A$7:$Z$343,7,0)&lt;&gt;"",VLOOKUP(T122,'Line Details'!$A$7:$Z$343,7,0),""),"")</f>
        <v>-</v>
      </c>
      <c r="U117" s="162"/>
    </row>
    <row r="118" spans="1:21" ht="13.5" thickTop="1" x14ac:dyDescent="0.3">
      <c r="A118" s="154"/>
      <c r="B118" s="169" t="str">
        <f>IFERROR(IF(VLOOKUP(B122,'Line Details'!$A$7:$Z$343,3,0)&lt;&gt;"",VLOOKUP(B122,'Line Details'!$A$7:$Z$343,3,0),""),"")</f>
        <v>D(30-45)+00</v>
      </c>
      <c r="C118" s="170"/>
      <c r="D118" s="169" t="str">
        <f>IFERROR(IF(VLOOKUP(D122,'Line Details'!$A$7:$Z$343,3,0)&lt;&gt;"",VLOOKUP(D122,'Line Details'!$A$7:$Z$343,3,0),""),"")</f>
        <v>D(45-60)+00</v>
      </c>
      <c r="E118" s="170"/>
      <c r="F118" s="169" t="str">
        <f>IFERROR(IF(VLOOKUP(F122,'Line Details'!$A$7:$Z$343,3,0)&lt;&gt;"",VLOOKUP(F122,'Line Details'!$A$7:$Z$343,3,0),""),"")</f>
        <v>D(30-45)+00</v>
      </c>
      <c r="G118" s="170"/>
      <c r="H118" s="169" t="str">
        <f>IFERROR(IF(VLOOKUP(H122,'Line Details'!$A$7:$Z$343,3,0)&lt;&gt;"",VLOOKUP(H122,'Line Details'!$A$7:$Z$343,3,0),""),"")</f>
        <v>A(00-02)+06</v>
      </c>
      <c r="I118" s="170"/>
      <c r="J118" s="169" t="str">
        <f>IFERROR(IF(VLOOKUP(J122,'Line Details'!$A$7:$Z$343,3,0)&lt;&gt;"",VLOOKUP(J122,'Line Details'!$A$7:$Z$343,3,0),""),"")</f>
        <v>D(30-45)+03</v>
      </c>
      <c r="K118" s="170"/>
      <c r="L118" s="169" t="str">
        <f>IFERROR(IF(VLOOKUP(L122,'Line Details'!$A$7:$Z$343,3,0)&lt;&gt;"",VLOOKUP(L122,'Line Details'!$A$7:$Z$343,3,0),""),"")</f>
        <v>A(00-02)+09</v>
      </c>
      <c r="M118" s="170"/>
      <c r="N118" s="169" t="str">
        <f>IFERROR(IF(VLOOKUP(N122,'Line Details'!$A$7:$Z$343,3,0)&lt;&gt;"",VLOOKUP(N122,'Line Details'!$A$7:$Z$343,3,0),""),"")</f>
        <v>C(15-22)+03</v>
      </c>
      <c r="O118" s="170"/>
      <c r="P118" s="169" t="str">
        <f>IFERROR(IF(VLOOKUP(P122,'Line Details'!$A$7:$Z$343,3,0)&lt;&gt;"",VLOOKUP(P122,'Line Details'!$A$7:$Z$343,3,0),""),"")</f>
        <v>A(00-02)+03</v>
      </c>
      <c r="Q118" s="170"/>
      <c r="R118" s="169" t="str">
        <f>IFERROR(IF(VLOOKUP(R122,'Line Details'!$A$7:$Z$343,3,0)&lt;&gt;"",VLOOKUP(R122,'Line Details'!$A$7:$Z$343,3,0),""),"")</f>
        <v>A(00-02)+03</v>
      </c>
      <c r="S118" s="170"/>
      <c r="T118" s="169" t="str">
        <f>IFERROR(IF(VLOOKUP(T122,'Line Details'!$A$7:$Z$343,3,0)&lt;&gt;"",VLOOKUP(T122,'Line Details'!$A$7:$Z$343,3,0),""),"")</f>
        <v>C(15-22)+09</v>
      </c>
      <c r="U118" s="171"/>
    </row>
    <row r="119" spans="1:21" s="142" customFormat="1" x14ac:dyDescent="0.3">
      <c r="A119" s="187"/>
      <c r="B119" s="169" t="str">
        <f>IFERROR(IF(VLOOKUP(B122,'Line Details'!$A$7:$Z$343,2,0)&lt;&gt;"",VLOOKUP(B122,'Line Details'!$A$7:$Z$343,2,0),""),"")</f>
        <v>55/0</v>
      </c>
      <c r="C119" s="170"/>
      <c r="D119" s="169" t="str">
        <f>IFERROR(IF(VLOOKUP(D122,'Line Details'!$A$7:$Z$343,2,0)&lt;&gt;"",VLOOKUP(D122,'Line Details'!$A$7:$Z$343,2,0),""),"")</f>
        <v>56/0</v>
      </c>
      <c r="E119" s="170"/>
      <c r="F119" s="169" t="str">
        <f>IFERROR(IF(VLOOKUP(F122,'Line Details'!$A$7:$Z$343,2,0)&lt;&gt;"",VLOOKUP(F122,'Line Details'!$A$7:$Z$343,2,0),""),"")</f>
        <v>57/0</v>
      </c>
      <c r="G119" s="170"/>
      <c r="H119" s="169" t="str">
        <f>IFERROR(IF(VLOOKUP(H122,'Line Details'!$A$7:$Z$343,2,0)&lt;&gt;"",VLOOKUP(H122,'Line Details'!$A$7:$Z$343,2,0),""),"")</f>
        <v>57/1</v>
      </c>
      <c r="I119" s="170"/>
      <c r="J119" s="169" t="str">
        <f>IFERROR(IF(VLOOKUP(J122,'Line Details'!$A$7:$Z$343,2,0)&lt;&gt;"",VLOOKUP(J122,'Line Details'!$A$7:$Z$343,2,0),""),"")</f>
        <v>58/0</v>
      </c>
      <c r="K119" s="170"/>
      <c r="L119" s="169" t="str">
        <f>IFERROR(IF(VLOOKUP(L122,'Line Details'!$A$7:$Z$343,2,0)&lt;&gt;"",VLOOKUP(L122,'Line Details'!$A$7:$Z$343,2,0),""),"")</f>
        <v>58/1</v>
      </c>
      <c r="M119" s="170"/>
      <c r="N119" s="169" t="str">
        <f>IFERROR(IF(VLOOKUP(N122,'Line Details'!$A$7:$Z$343,2,0)&lt;&gt;"",VLOOKUP(N122,'Line Details'!$A$7:$Z$343,2,0),""),"")</f>
        <v>59/0</v>
      </c>
      <c r="O119" s="170"/>
      <c r="P119" s="169" t="str">
        <f>IFERROR(IF(VLOOKUP(P122,'Line Details'!$A$7:$Z$343,2,0)&lt;&gt;"",VLOOKUP(P122,'Line Details'!$A$7:$Z$343,2,0),""),"")</f>
        <v>59/1</v>
      </c>
      <c r="Q119" s="170"/>
      <c r="R119" s="169" t="str">
        <f>IFERROR(IF(VLOOKUP(R122,'Line Details'!$A$7:$Z$343,2,0)&lt;&gt;"",VLOOKUP(R122,'Line Details'!$A$7:$Z$343,2,0),""),"")</f>
        <v>59/2</v>
      </c>
      <c r="S119" s="170"/>
      <c r="T119" s="169" t="str">
        <f>IFERROR(IF(VLOOKUP(T122,'Line Details'!$A$7:$Z$343,2,0)&lt;&gt;"",VLOOKUP(T122,'Line Details'!$A$7:$Z$343,2,0),""),"")</f>
        <v>60/0</v>
      </c>
      <c r="U119" s="171"/>
    </row>
    <row r="120" spans="1:21" s="431" customFormat="1" ht="26" x14ac:dyDescent="0.3">
      <c r="A120" s="429"/>
      <c r="B120" s="577" t="str">
        <f>IFERROR(IF(VLOOKUP(B122,'Line Details'!$A$7:$AA$343,27,0)&lt;&gt;"",VLOOKUP(B122,'Line Details'!$A$7:$AA$343,27,0),""),"")</f>
        <v/>
      </c>
      <c r="C120" s="577" t="str">
        <f>IFERROR(IF(VLOOKUP(C122,'Line Details'!$A$7:$AA$343,27,0)&lt;&gt;"",VLOOKUP(C122,'Line Details'!$A$7:$AA$343,27,0),""),"")</f>
        <v/>
      </c>
      <c r="D120" s="577" t="str">
        <f>IFERROR(IF(VLOOKUP(D122,'Line Details'!$A$7:$AA$343,27,0)&lt;&gt;"",VLOOKUP(D122,'Line Details'!$A$7:$AA$343,27,0),""),"")</f>
        <v/>
      </c>
      <c r="E120" s="577" t="str">
        <f>IFERROR(IF(VLOOKUP(E122,'Line Details'!$A$7:$AA$343,27,0)&lt;&gt;"",VLOOKUP(E122,'Line Details'!$A$7:$AA$343,27,0),""),"")</f>
        <v/>
      </c>
      <c r="F120" s="577" t="str">
        <f>IFERROR(IF(VLOOKUP(F122,'Line Details'!$A$7:$AA$343,27,0)&lt;&gt;"",VLOOKUP(F122,'Line Details'!$A$7:$AA$343,27,0),""),"")</f>
        <v/>
      </c>
      <c r="G120" s="577" t="str">
        <f>IFERROR(IF(VLOOKUP(G122,'Line Details'!$A$7:$AA$343,27,0)&lt;&gt;"",VLOOKUP(G122,'Line Details'!$A$7:$AA$343,27,0),""),"")</f>
        <v/>
      </c>
      <c r="H120" s="577" t="str">
        <f>IFERROR(IF(VLOOKUP(H122,'Line Details'!$A$7:$AA$343,27,0)&lt;&gt;"",VLOOKUP(H122,'Line Details'!$A$7:$AA$343,27,0),""),"")</f>
        <v/>
      </c>
      <c r="I120" s="577" t="str">
        <f>IFERROR(IF(VLOOKUP(I122,'Line Details'!$A$7:$AA$343,27,0)&lt;&gt;"",VLOOKUP(I122,'Line Details'!$A$7:$AA$343,27,0),""),"")</f>
        <v/>
      </c>
      <c r="J120" s="577" t="str">
        <f>IFERROR(IF(VLOOKUP(J122,'Line Details'!$A$7:$AA$343,27,0)&lt;&gt;"",VLOOKUP(J122,'Line Details'!$A$7:$AA$343,27,0),""),"")</f>
        <v>SANDY WET</v>
      </c>
      <c r="K120" s="577" t="str">
        <f>IFERROR(IF(VLOOKUP(K122,'Line Details'!$A$7:$AA$343,27,0)&lt;&gt;"",VLOOKUP(K122,'Line Details'!$A$7:$AA$343,27,0),""),"")</f>
        <v/>
      </c>
      <c r="L120" s="577" t="str">
        <f>IFERROR(IF(VLOOKUP(L122,'Line Details'!$A$7:$AA$343,27,0)&lt;&gt;"",VLOOKUP(L122,'Line Details'!$A$7:$AA$343,27,0),""),"")</f>
        <v>SANDY PS</v>
      </c>
      <c r="M120" s="577" t="str">
        <f>IFERROR(IF(VLOOKUP(M122,'Line Details'!$A$7:$AA$343,27,0)&lt;&gt;"",VLOOKUP(M122,'Line Details'!$A$7:$AA$343,27,0),""),"")</f>
        <v/>
      </c>
      <c r="N120" s="577" t="str">
        <f>IFERROR(IF(VLOOKUP(N122,'Line Details'!$A$7:$AA$343,27,0)&lt;&gt;"",VLOOKUP(N122,'Line Details'!$A$7:$AA$343,27,0),""),"")</f>
        <v/>
      </c>
      <c r="O120" s="577" t="str">
        <f>IFERROR(IF(VLOOKUP(O122,'Line Details'!$A$7:$AA$343,27,0)&lt;&gt;"",VLOOKUP(O122,'Line Details'!$A$7:$AA$343,27,0),""),"")</f>
        <v/>
      </c>
      <c r="P120" s="577" t="str">
        <f>IFERROR(IF(VLOOKUP(P122,'Line Details'!$A$7:$AA$343,27,0)&lt;&gt;"",VLOOKUP(P122,'Line Details'!$A$7:$AA$343,27,0),""),"")</f>
        <v>SANDY FS</v>
      </c>
      <c r="Q120" s="577" t="str">
        <f>IFERROR(IF(VLOOKUP(Q122,'Line Details'!$A$7:$AA$343,27,0)&lt;&gt;"",VLOOKUP(Q122,'Line Details'!$A$7:$AA$343,27,0),""),"")</f>
        <v/>
      </c>
      <c r="R120" s="577" t="str">
        <f>IFERROR(IF(VLOOKUP(R122,'Line Details'!$A$7:$AA$343,27,0)&lt;&gt;"",VLOOKUP(R122,'Line Details'!$A$7:$AA$343,27,0),""),"")</f>
        <v/>
      </c>
      <c r="S120" s="577" t="str">
        <f>IFERROR(IF(VLOOKUP(S122,'Line Details'!$A$7:$AA$343,27,0)&lt;&gt;"",VLOOKUP(S122,'Line Details'!$A$7:$AA$343,27,0),""),"")</f>
        <v/>
      </c>
      <c r="T120" s="577" t="str">
        <f>IFERROR(IF(VLOOKUP(T122,'Line Details'!$A$7:$AA$343,27,0)&lt;&gt;"",VLOOKUP(T122,'Line Details'!$A$7:$AA$343,27,0),""),"")</f>
        <v/>
      </c>
      <c r="U120" s="430"/>
    </row>
    <row r="121" spans="1:21" ht="15" customHeight="1" x14ac:dyDescent="0.3">
      <c r="A121" s="154"/>
      <c r="B121" s="177">
        <f>IFERROR(IF(VLOOKUP(B122,'Line Details'!$A$7:$Z$343,10,0)&lt;&gt;"",VLOOKUP(B122,'Line Details'!$A$7:$Z$343,10,0),""),"")</f>
        <v>0</v>
      </c>
      <c r="C121" s="158"/>
      <c r="D121" s="177">
        <f>IFERROR(IF(VLOOKUP(D122,'Line Details'!$A$7:$Z$343,10,0)&lt;&gt;"",VLOOKUP(D122,'Line Details'!$A$7:$Z$343,10,0),""),"")</f>
        <v>0</v>
      </c>
      <c r="E121" s="158"/>
      <c r="F121" s="177">
        <f>IFERROR(IF(VLOOKUP(F122,'Line Details'!$A$7:$Z$343,10,0)&lt;&gt;"",VLOOKUP(F122,'Line Details'!$A$7:$Z$343,10,0),""),"")</f>
        <v>0</v>
      </c>
      <c r="G121" s="158"/>
      <c r="H121" s="177">
        <f>IFERROR(IF(VLOOKUP(H122,'Line Details'!$A$7:$Z$343,10,0)&lt;&gt;"",VLOOKUP(H122,'Line Details'!$A$7:$Z$343,10,0),""),"")</f>
        <v>0</v>
      </c>
      <c r="I121" s="158"/>
      <c r="J121" s="177">
        <f>IFERROR(IF(VLOOKUP(J122,'Line Details'!$A$7:$Z$343,10,0)&lt;&gt;"",VLOOKUP(J122,'Line Details'!$A$7:$Z$343,10,0),""),"")</f>
        <v>0</v>
      </c>
      <c r="K121" s="158"/>
      <c r="L121" s="177">
        <f>IFERROR(IF(VLOOKUP(L122,'Line Details'!$A$7:$Z$343,10,0)&lt;&gt;"",VLOOKUP(L122,'Line Details'!$A$7:$Z$343,10,0),""),"")</f>
        <v>0</v>
      </c>
      <c r="M121" s="158"/>
      <c r="N121" s="177">
        <f>IFERROR(IF(VLOOKUP(N122,'Line Details'!$A$7:$Z$343,10,0)&lt;&gt;"",VLOOKUP(N122,'Line Details'!$A$7:$Z$343,10,0),""),"")</f>
        <v>0</v>
      </c>
      <c r="O121" s="158"/>
      <c r="P121" s="177">
        <f>IFERROR(IF(VLOOKUP(P122,'Line Details'!$A$7:$Z$343,10,0)&lt;&gt;"",VLOOKUP(P122,'Line Details'!$A$7:$Z$343,10,0),""),"")</f>
        <v>0</v>
      </c>
      <c r="Q121" s="158"/>
      <c r="R121" s="177">
        <f>IFERROR(IF(VLOOKUP(R122,'Line Details'!$A$7:$Z$343,10,0)&lt;&gt;"",VLOOKUP(R122,'Line Details'!$A$7:$Z$343,10,0),""),"")</f>
        <v>0</v>
      </c>
      <c r="S121" s="158"/>
      <c r="T121" s="177">
        <f>IFERROR(IF(VLOOKUP(T122,'Line Details'!$A$7:$Z$343,10,0)&lt;&gt;"",VLOOKUP(T122,'Line Details'!$A$7:$Z$343,10,0),""),"")</f>
        <v>0</v>
      </c>
      <c r="U121" s="178"/>
    </row>
    <row r="122" spans="1:21" s="190" customFormat="1" x14ac:dyDescent="0.3">
      <c r="A122" s="194"/>
      <c r="B122" s="174">
        <f>+T111+1</f>
        <v>90</v>
      </c>
      <c r="C122" s="174"/>
      <c r="D122" s="174">
        <f>+B122+1</f>
        <v>91</v>
      </c>
      <c r="E122" s="174"/>
      <c r="F122" s="174">
        <f>+D122+1</f>
        <v>92</v>
      </c>
      <c r="G122" s="174"/>
      <c r="H122" s="174">
        <f>+F122+1</f>
        <v>93</v>
      </c>
      <c r="I122" s="174"/>
      <c r="J122" s="174">
        <f>+H122+1</f>
        <v>94</v>
      </c>
      <c r="K122" s="174"/>
      <c r="L122" s="174">
        <f>+J122+1</f>
        <v>95</v>
      </c>
      <c r="M122" s="174"/>
      <c r="N122" s="174">
        <f>+L122+1</f>
        <v>96</v>
      </c>
      <c r="O122" s="174"/>
      <c r="P122" s="174">
        <f>+N122+1</f>
        <v>97</v>
      </c>
      <c r="Q122" s="174"/>
      <c r="R122" s="174">
        <f>+P122+1</f>
        <v>98</v>
      </c>
      <c r="S122" s="174"/>
      <c r="T122" s="174">
        <f>+R122+1</f>
        <v>99</v>
      </c>
      <c r="U122" s="175"/>
    </row>
    <row r="123" spans="1:21" s="190" customFormat="1" x14ac:dyDescent="0.3">
      <c r="A123" s="194"/>
      <c r="B123" s="579"/>
      <c r="C123" s="579"/>
      <c r="D123" s="579"/>
      <c r="E123" s="579"/>
      <c r="F123" s="579"/>
      <c r="G123" s="579"/>
      <c r="H123" s="579"/>
      <c r="I123" s="579"/>
      <c r="J123" s="579"/>
      <c r="K123" s="579"/>
      <c r="L123" s="579"/>
      <c r="M123" s="579"/>
      <c r="N123" s="579"/>
      <c r="O123" s="579"/>
      <c r="P123" s="579"/>
      <c r="Q123" s="579"/>
      <c r="R123" s="579"/>
      <c r="S123" s="579"/>
      <c r="T123" s="579"/>
      <c r="U123" s="186"/>
    </row>
    <row r="124" spans="1:21" s="241" customFormat="1" ht="13.5" thickBot="1" x14ac:dyDescent="0.35">
      <c r="A124" s="238"/>
      <c r="B124" s="239" t="str">
        <f>IFERROR(IF(VLOOKUP(B133,'Line Details'!$A$7:$Z$343,5,0)&lt;&gt;"",VLOOKUP(B133,'Line Details'!$A$7:$Z$343,5,0),""),"")</f>
        <v/>
      </c>
      <c r="C124" s="235" t="str">
        <f>IFERROR(IF(VLOOKUP(D133,'Line Details'!$A$7:$Z$343,12,0)&lt;&gt;"",VLOOKUP(D133,'Line Details'!$A$7:$Z$343,12,0),""),"")</f>
        <v>GAS</v>
      </c>
      <c r="D124" s="239" t="str">
        <f>IFERROR(IF(VLOOKUP(D133,'Line Details'!$A$7:$Z$343,5,0)&lt;&gt;"",VLOOKUP(D133,'Line Details'!$A$7:$Z$343,5,0),""),"")</f>
        <v/>
      </c>
      <c r="E124" s="235" t="str">
        <f>IFERROR(IF(VLOOKUP(F133,'Line Details'!$A$7:$Z$343,12,0)&lt;&gt;"",VLOOKUP(F133,'Line Details'!$A$7:$Z$343,12,0),""),"")</f>
        <v/>
      </c>
      <c r="F124" s="239" t="str">
        <f>IFERROR(IF(VLOOKUP(F133,'Line Details'!$A$7:$Z$343,5,0)&lt;&gt;"",VLOOKUP(F133,'Line Details'!$A$7:$Z$343,5,0),""),"")</f>
        <v/>
      </c>
      <c r="G124" s="235" t="str">
        <f>IFERROR(IF(VLOOKUP(H133,'Line Details'!$A$7:$Z$343,12,0)&lt;&gt;"",VLOOKUP(H133,'Line Details'!$A$7:$Z$343,12,0),""),"")</f>
        <v/>
      </c>
      <c r="H124" s="239" t="str">
        <f>IFERROR(IF(VLOOKUP(H133,'Line Details'!$A$7:$Z$343,5,0)&lt;&gt;"",VLOOKUP(H133,'Line Details'!$A$7:$Z$343,5,0),""),"")</f>
        <v/>
      </c>
      <c r="I124" s="235" t="str">
        <f>IFERROR(IF(VLOOKUP(J133,'Line Details'!$A$7:$Z$343,12,0)&lt;&gt;"",VLOOKUP(J133,'Line Details'!$A$7:$Z$343,12,0),""),"")</f>
        <v/>
      </c>
      <c r="J124" s="239" t="str">
        <f>IFERROR(IF(VLOOKUP(J133,'Line Details'!$A$7:$Z$343,5,0)&lt;&gt;"",VLOOKUP(J133,'Line Details'!$A$7:$Z$343,5,0),""),"")</f>
        <v/>
      </c>
      <c r="K124" s="235" t="str">
        <f>IFERROR(IF(VLOOKUP(L133,'Line Details'!$A$7:$Z$343,12,0)&lt;&gt;"",VLOOKUP(L133,'Line Details'!$A$7:$Z$343,12,0),""),"")</f>
        <v>River</v>
      </c>
      <c r="L124" s="240" t="str">
        <f>IFERROR(IF(VLOOKUP(L133,'Line Details'!$A$7:$Z$343,5,0)&lt;&gt;"",VLOOKUP(L133,'Line Details'!$A$7:$Z$343,5,0),""),"")</f>
        <v/>
      </c>
      <c r="M124" s="235" t="str">
        <f>IFERROR(IF(VLOOKUP(N133,'Line Details'!$A$7:$Z$343,12,0)&lt;&gt;"",VLOOKUP(N133,'Line Details'!$A$7:$Z$343,12,0),""),"")</f>
        <v>River</v>
      </c>
      <c r="N124" s="239" t="str">
        <f>IFERROR(IF(VLOOKUP(N133,'Line Details'!$A$7:$Z$343,5,0)&lt;&gt;"",VLOOKUP(N133,'Line Details'!$A$7:$Z$343,5,0),""),"")</f>
        <v/>
      </c>
      <c r="O124" s="235" t="str">
        <f>IFERROR(IF(VLOOKUP(P133,'Line Details'!$A$7:$Z$343,12,0)&lt;&gt;"",VLOOKUP(P133,'Line Details'!$A$7:$Z$343,12,0),""),"")</f>
        <v/>
      </c>
      <c r="P124" s="239" t="str">
        <f>IFERROR(IF(VLOOKUP(P133,'Line Details'!$A$7:$Z$343,5,0)&lt;&gt;"",VLOOKUP(P133,'Line Details'!$A$7:$Z$343,5,0),""),"")</f>
        <v/>
      </c>
      <c r="Q124" s="235" t="str">
        <f>IFERROR(IF(VLOOKUP(R133,'Line Details'!$A$7:$Z$343,12,0)&lt;&gt;"",VLOOKUP(R133,'Line Details'!$A$7:$Z$343,12,0),""),"")</f>
        <v/>
      </c>
      <c r="R124" s="239" t="str">
        <f>IFERROR(IF(VLOOKUP(R133,'Line Details'!$A$7:$Z$343,5,0)&lt;&gt;"",VLOOKUP(R133,'Line Details'!$A$7:$Z$343,5,0),""),"")</f>
        <v/>
      </c>
      <c r="S124" s="235" t="str">
        <f>IFERROR(IF(VLOOKUP(T133,'Line Details'!$A$7:$Z$343,12,0)&lt;&gt;"",VLOOKUP(T133,'Line Details'!$A$7:$Z$343,12,0),""),"")</f>
        <v/>
      </c>
      <c r="T124" s="239" t="str">
        <f>IFERROR(IF(VLOOKUP(T133,'Line Details'!$A$7:$Z$343,5,0)&lt;&gt;"",VLOOKUP(T133,'Line Details'!$A$7:$Z$343,5,0),""),"")</f>
        <v/>
      </c>
      <c r="U124" s="236" t="str">
        <f>IFERROR(IF(VLOOKUP(B144,'Line Details'!$A$7:$Z$343,12,0)&lt;&gt;"",VLOOKUP(B144,'Line Details'!$A$7:$Z$343,12,0),""),"")</f>
        <v/>
      </c>
    </row>
    <row r="125" spans="1:21" ht="12" customHeight="1" thickTop="1" x14ac:dyDescent="0.3">
      <c r="A125" s="161"/>
      <c r="B125" s="670" t="str">
        <f>IFERROR(IF(VLOOKUP(B133,'Line Details'!$A$7:$Z$343,8,0)&lt;&gt;"",VLOOKUP(B133,'Line Details'!$A$7:$Z$343,8,0),""),"")</f>
        <v>-</v>
      </c>
      <c r="C125" s="164" t="str">
        <f>IFERROR(IF(VLOOKUP(D133,'Line Details'!$A$7:$Z$343,9,0)&lt;&gt;"",VLOOKUP(D133,'Line Details'!$A$7:$Z$343,9,0),""),"")</f>
        <v/>
      </c>
      <c r="D125" s="670" t="str">
        <f>IFERROR(IF(VLOOKUP(D133,'Line Details'!$A$7:$Z$343,8,0)&lt;&gt;"",VLOOKUP(D133,'Line Details'!$A$7:$Z$343,8,0),""),"")</f>
        <v>-</v>
      </c>
      <c r="E125" s="164" t="str">
        <f>IFERROR(IF(VLOOKUP(F133,'Line Details'!$A$7:$Z$343,9,0)&lt;&gt;"",VLOOKUP(F133,'Line Details'!$A$7:$Z$343,9,0),""),"")</f>
        <v/>
      </c>
      <c r="F125" s="670" t="str">
        <f>IFERROR(IF(VLOOKUP(F133,'Line Details'!$A$7:$Z$343,8,0)&lt;&gt;"",VLOOKUP(F133,'Line Details'!$A$7:$Z$343,8,0),""),"")</f>
        <v>-</v>
      </c>
      <c r="G125" s="164" t="str">
        <f>IFERROR(IF(VLOOKUP(H133,'Line Details'!$A$7:$Z$343,9,0)&lt;&gt;"",VLOOKUP(H133,'Line Details'!$A$7:$Z$343,9,0),""),"")</f>
        <v/>
      </c>
      <c r="H125" s="670" t="str">
        <f>IFERROR(IF(VLOOKUP(H133,'Line Details'!$A$7:$Z$343,8,0)&lt;&gt;"",VLOOKUP(H133,'Line Details'!$A$7:$Z$343,8,0),""),"")</f>
        <v>-</v>
      </c>
      <c r="I125" s="164" t="str">
        <f>IFERROR(IF(VLOOKUP(J133,'Line Details'!$A$7:$Z$343,9,0)&lt;&gt;"",VLOOKUP(J133,'Line Details'!$A$7:$Z$343,9,0),""),"")</f>
        <v/>
      </c>
      <c r="J125" s="670" t="str">
        <f>IFERROR(IF(VLOOKUP(J133,'Line Details'!$A$7:$Z$343,8,0)&lt;&gt;"",VLOOKUP(J133,'Line Details'!$A$7:$Z$343,8,0),""),"")</f>
        <v>-</v>
      </c>
      <c r="K125" s="164" t="str">
        <f>IFERROR(IF(VLOOKUP(L133,'Line Details'!$A$7:$Z$343,9,0)&lt;&gt;"",VLOOKUP(L133,'Line Details'!$A$7:$Z$343,9,0),""),"")</f>
        <v/>
      </c>
      <c r="L125" s="670" t="str">
        <f>IFERROR(IF(VLOOKUP(L133,'Line Details'!$A$7:$Z$343,8,0)&lt;&gt;"",VLOOKUP(L133,'Line Details'!$A$7:$Z$343,8,0),""),"")</f>
        <v>-</v>
      </c>
      <c r="M125" s="164" t="str">
        <f>IFERROR(IF(VLOOKUP(N133,'Line Details'!$A$7:$Z$343,9,0)&lt;&gt;"",VLOOKUP(N133,'Line Details'!$A$7:$Z$343,9,0),""),"")</f>
        <v/>
      </c>
      <c r="N125" s="670" t="str">
        <f>IFERROR(IF(VLOOKUP(N133,'Line Details'!$A$7:$Z$343,8,0)&lt;&gt;"",VLOOKUP(N133,'Line Details'!$A$7:$Z$343,8,0),""),"")</f>
        <v>-</v>
      </c>
      <c r="O125" s="164" t="str">
        <f>IFERROR(IF(VLOOKUP(P133,'Line Details'!$A$7:$Z$343,9,0)&lt;&gt;"",VLOOKUP(P133,'Line Details'!$A$7:$Z$343,9,0),""),"")</f>
        <v/>
      </c>
      <c r="P125" s="670" t="str">
        <f>IFERROR(IF(VLOOKUP(P133,'Line Details'!$A$7:$Z$343,8,0)&lt;&gt;"",VLOOKUP(P133,'Line Details'!$A$7:$Z$343,8,0),""),"")</f>
        <v>-</v>
      </c>
      <c r="Q125" s="164" t="str">
        <f>IFERROR(IF(VLOOKUP(R133,'Line Details'!$A$7:$Z$343,9,0)&lt;&gt;"",VLOOKUP(R133,'Line Details'!$A$7:$Z$343,9,0),""),"")</f>
        <v/>
      </c>
      <c r="R125" s="670" t="str">
        <f>IFERROR(IF(VLOOKUP(R133,'Line Details'!$A$7:$Z$343,8,0)&lt;&gt;"",VLOOKUP(R133,'Line Details'!$A$7:$Z$343,8,0),""),"")</f>
        <v>-</v>
      </c>
      <c r="S125" s="164" t="str">
        <f>IFERROR(IF(VLOOKUP(T133,'Line Details'!$A$7:$Z$343,9,0)&lt;&gt;"",VLOOKUP(T133,'Line Details'!$A$7:$Z$343,9,0),""),"")</f>
        <v/>
      </c>
      <c r="T125" s="670" t="str">
        <f>IFERROR(IF(VLOOKUP(T133,'Line Details'!$A$7:$Z$343,8,0)&lt;&gt;"",VLOOKUP(T133,'Line Details'!$A$7:$Z$343,8,0),""),"")</f>
        <v>-</v>
      </c>
      <c r="U125" s="165" t="str">
        <f>IFERROR(IF(VLOOKUP(B144,'Line Details'!$A$7:$Z$343,9,0)&lt;&gt;"",VLOOKUP(B144,'Line Details'!$A$7:$Z$343,9,0),""),"")</f>
        <v/>
      </c>
    </row>
    <row r="126" spans="1:21" ht="23.15" customHeight="1" x14ac:dyDescent="0.3">
      <c r="A126" s="161"/>
      <c r="B126" s="671"/>
      <c r="C126" s="221">
        <f>IFERROR(IF(VLOOKUP(D133,'Line Details'!$A$7:$Z$343,4,0)&lt;&gt;"",VLOOKUP(D133,'Line Details'!$A$7:$Z$343,4,0),""),"")</f>
        <v>124.4</v>
      </c>
      <c r="D126" s="671"/>
      <c r="E126" s="221">
        <f>IFERROR(IF(VLOOKUP(F133,'Line Details'!$A$7:$Z$343,4,0)&lt;&gt;"",VLOOKUP(F133,'Line Details'!$A$7:$Z$343,4,0),""),"")</f>
        <v>164.9</v>
      </c>
      <c r="F126" s="671"/>
      <c r="G126" s="221">
        <f>IFERROR(IF(VLOOKUP(H133,'Line Details'!$A$7:$Z$343,4,0)&lt;&gt;"",VLOOKUP(H133,'Line Details'!$A$7:$Z$343,4,0),""),"")</f>
        <v>415</v>
      </c>
      <c r="H126" s="671"/>
      <c r="I126" s="221">
        <f>IFERROR(IF(VLOOKUP(J133,'Line Details'!$A$7:$Z$343,4,0)&lt;&gt;"",VLOOKUP(J133,'Line Details'!$A$7:$Z$343,4,0),""),"")</f>
        <v>430</v>
      </c>
      <c r="J126" s="671"/>
      <c r="K126" s="221">
        <f>IFERROR(IF(VLOOKUP(L133,'Line Details'!$A$7:$Z$343,4,0)&lt;&gt;"",VLOOKUP(L133,'Line Details'!$A$7:$Z$343,4,0),""),"")</f>
        <v>714</v>
      </c>
      <c r="L126" s="671"/>
      <c r="M126" s="221">
        <f>IFERROR(IF(VLOOKUP(N133,'Line Details'!$A$7:$Z$343,4,0)&lt;&gt;"",VLOOKUP(N133,'Line Details'!$A$7:$Z$343,4,0),""),"")</f>
        <v>731</v>
      </c>
      <c r="N126" s="671"/>
      <c r="O126" s="221">
        <f>IFERROR(IF(VLOOKUP(P133,'Line Details'!$A$7:$Z$343,4,0)&lt;&gt;"",VLOOKUP(P133,'Line Details'!$A$7:$Z$343,4,0),""),"")</f>
        <v>260.60000000000002</v>
      </c>
      <c r="P126" s="671"/>
      <c r="Q126" s="221">
        <f>IFERROR(IF(VLOOKUP(R133,'Line Details'!$A$7:$Z$343,4,0)&lt;&gt;"",VLOOKUP(R133,'Line Details'!$A$7:$Z$343,4,0),""),"")</f>
        <v>395</v>
      </c>
      <c r="R126" s="671"/>
      <c r="S126" s="221">
        <f>IFERROR(IF(VLOOKUP(T133,'Line Details'!$A$7:$Z$343,4,0)&lt;&gt;"",VLOOKUP(T133,'Line Details'!$A$7:$Z$343,4,0),""),"")</f>
        <v>425</v>
      </c>
      <c r="T126" s="671"/>
      <c r="U126" s="162">
        <f>IFERROR(IF(VLOOKUP(B144,'Line Details'!$A$7:$Z$343,4,0)&lt;&gt;"",VLOOKUP(B144,'Line Details'!$A$7:$Z$343,4,0),""),"")</f>
        <v>334.6</v>
      </c>
    </row>
    <row r="127" spans="1:21" ht="23.15" customHeight="1" x14ac:dyDescent="0.3">
      <c r="A127" s="161"/>
      <c r="B127" s="166" t="str">
        <f>IFERROR(IF(VLOOKUP(B133,'Line Details'!$A$7:$Z$343,6,0)&lt;&gt;"",VLOOKUP(B133,'Line Details'!$A$7:$Z$343,6,0),""),"")</f>
        <v>WIP</v>
      </c>
      <c r="C127" s="221"/>
      <c r="D127" s="166" t="str">
        <f>IFERROR(IF(VLOOKUP(D133,'Line Details'!$A$7:$Z$343,6,0)&lt;&gt;"",VLOOKUP(D133,'Line Details'!$A$7:$Z$343,6,0),""),"")</f>
        <v>FDN</v>
      </c>
      <c r="E127" s="221"/>
      <c r="F127" s="166" t="str">
        <f>IFERROR(IF(VLOOKUP(F133,'Line Details'!$A$7:$Z$343,6,0)&lt;&gt;"",VLOOKUP(F133,'Line Details'!$A$7:$Z$343,6,0),""),"")</f>
        <v>-</v>
      </c>
      <c r="G127" s="221"/>
      <c r="H127" s="166" t="str">
        <f>IFERROR(IF(VLOOKUP(H133,'Line Details'!$A$7:$Z$343,6,0)&lt;&gt;"",VLOOKUP(H133,'Line Details'!$A$7:$Z$343,6,0),""),"")</f>
        <v>-</v>
      </c>
      <c r="I127" s="221"/>
      <c r="J127" s="166" t="str">
        <f>IFERROR(IF(VLOOKUP(J133,'Line Details'!$A$7:$Z$343,6,0)&lt;&gt;"",VLOOKUP(J133,'Line Details'!$A$7:$Z$343,6,0),""),"")</f>
        <v>-</v>
      </c>
      <c r="K127" s="221"/>
      <c r="L127" s="166" t="str">
        <f>IFERROR(IF(VLOOKUP(L133,'Line Details'!$A$7:$Z$343,6,0)&lt;&gt;"",VLOOKUP(L133,'Line Details'!$A$7:$Z$343,6,0),""),"")</f>
        <v>WIP</v>
      </c>
      <c r="M127" s="221"/>
      <c r="N127" s="166" t="str">
        <f>IFERROR(IF(VLOOKUP(N133,'Line Details'!$A$7:$Z$343,6,0)&lt;&gt;"",VLOOKUP(N133,'Line Details'!$A$7:$Z$343,6,0),""),"")</f>
        <v>-</v>
      </c>
      <c r="O127" s="221"/>
      <c r="P127" s="166" t="str">
        <f>IFERROR(IF(VLOOKUP(P133,'Line Details'!$A$7:$Z$343,6,0)&lt;&gt;"",VLOOKUP(P133,'Line Details'!$A$7:$Z$343,6,0),""),"")</f>
        <v>-</v>
      </c>
      <c r="Q127" s="221"/>
      <c r="R127" s="166" t="str">
        <f>IFERROR(IF(VLOOKUP(R133,'Line Details'!$A$7:$Z$343,6,0)&lt;&gt;"",VLOOKUP(R133,'Line Details'!$A$7:$Z$343,6,0),""),"")</f>
        <v>-</v>
      </c>
      <c r="S127" s="221"/>
      <c r="T127" s="166" t="str">
        <f>IFERROR(IF(VLOOKUP(T133,'Line Details'!$A$7:$Z$343,6,0)&lt;&gt;"",VLOOKUP(T133,'Line Details'!$A$7:$Z$343,6,0),""),"")</f>
        <v>-</v>
      </c>
      <c r="U127" s="162"/>
    </row>
    <row r="128" spans="1:21" ht="12" customHeight="1" thickBot="1" x14ac:dyDescent="0.35">
      <c r="A128" s="161"/>
      <c r="B128" s="167" t="str">
        <f>IFERROR(IF(VLOOKUP(B133,'Line Details'!$A$7:$Z$343,7,0)&lt;&gt;"",VLOOKUP(B133,'Line Details'!$A$7:$Z$343,7,0),""),"")</f>
        <v>-</v>
      </c>
      <c r="C128" s="221"/>
      <c r="D128" s="167" t="str">
        <f>IFERROR(IF(VLOOKUP(D133,'Line Details'!$A$7:$Z$343,7,0)&lt;&gt;"",VLOOKUP(D133,'Line Details'!$A$7:$Z$343,7,0),""),"")</f>
        <v>-</v>
      </c>
      <c r="E128" s="221"/>
      <c r="F128" s="167" t="str">
        <f>IFERROR(IF(VLOOKUP(F133,'Line Details'!$A$7:$Z$343,7,0)&lt;&gt;"",VLOOKUP(F133,'Line Details'!$A$7:$Z$343,7,0),""),"")</f>
        <v>-</v>
      </c>
      <c r="G128" s="221"/>
      <c r="H128" s="167" t="str">
        <f>IFERROR(IF(VLOOKUP(H133,'Line Details'!$A$7:$Z$343,7,0)&lt;&gt;"",VLOOKUP(H133,'Line Details'!$A$7:$Z$343,7,0),""),"")</f>
        <v>-</v>
      </c>
      <c r="I128" s="221"/>
      <c r="J128" s="167" t="str">
        <f>IFERROR(IF(VLOOKUP(J133,'Line Details'!$A$7:$Z$343,7,0)&lt;&gt;"",VLOOKUP(J133,'Line Details'!$A$7:$Z$343,7,0),""),"")</f>
        <v>-</v>
      </c>
      <c r="K128" s="221"/>
      <c r="L128" s="167" t="str">
        <f>IFERROR(IF(VLOOKUP(L133,'Line Details'!$A$7:$Z$343,7,0)&lt;&gt;"",VLOOKUP(L133,'Line Details'!$A$7:$Z$343,7,0),""),"")</f>
        <v>-</v>
      </c>
      <c r="M128" s="221"/>
      <c r="N128" s="167" t="str">
        <f>IFERROR(IF(VLOOKUP(N133,'Line Details'!$A$7:$Z$343,7,0)&lt;&gt;"",VLOOKUP(N133,'Line Details'!$A$7:$Z$343,7,0),""),"")</f>
        <v>-</v>
      </c>
      <c r="O128" s="221"/>
      <c r="P128" s="167" t="str">
        <f>IFERROR(IF(VLOOKUP(P133,'Line Details'!$A$7:$Z$343,7,0)&lt;&gt;"",VLOOKUP(P133,'Line Details'!$A$7:$Z$343,7,0),""),"")</f>
        <v>-</v>
      </c>
      <c r="Q128" s="221"/>
      <c r="R128" s="167" t="str">
        <f>IFERROR(IF(VLOOKUP(R133,'Line Details'!$A$7:$Z$343,7,0)&lt;&gt;"",VLOOKUP(R133,'Line Details'!$A$7:$Z$343,7,0),""),"")</f>
        <v>-</v>
      </c>
      <c r="S128" s="221"/>
      <c r="T128" s="167" t="str">
        <f>IFERROR(IF(VLOOKUP(T133,'Line Details'!$A$7:$Z$343,7,0)&lt;&gt;"",VLOOKUP(T133,'Line Details'!$A$7:$Z$343,7,0),""),"")</f>
        <v>-</v>
      </c>
      <c r="U128" s="162"/>
    </row>
    <row r="129" spans="1:21" ht="13.5" thickTop="1" x14ac:dyDescent="0.3">
      <c r="A129" s="154"/>
      <c r="B129" s="169" t="str">
        <f>IFERROR(IF(VLOOKUP(B133,'Line Details'!$A$7:$Z$343,3,0)&lt;&gt;"",VLOOKUP(B133,'Line Details'!$A$7:$Z$343,3,0),""),"")</f>
        <v>D(45-60)+03</v>
      </c>
      <c r="C129" s="170"/>
      <c r="D129" s="169" t="str">
        <f>IFERROR(IF(VLOOKUP(D133,'Line Details'!$A$7:$Z$343,3,0)&lt;&gt;"",VLOOKUP(D133,'Line Details'!$A$7:$Z$343,3,0),""),"")</f>
        <v>D(30-45)+06</v>
      </c>
      <c r="E129" s="170"/>
      <c r="F129" s="169" t="str">
        <f>IFERROR(IF(VLOOKUP(F133,'Line Details'!$A$7:$Z$343,3,0)&lt;&gt;"",VLOOKUP(F133,'Line Details'!$A$7:$Z$343,3,0),""),"")</f>
        <v>C(15-22)+03</v>
      </c>
      <c r="G129" s="170"/>
      <c r="H129" s="169" t="str">
        <f>IFERROR(IF(VLOOKUP(H133,'Line Details'!$A$7:$Z$343,3,0)&lt;&gt;"",VLOOKUP(H133,'Line Details'!$A$7:$Z$343,3,0),""),"")</f>
        <v>SP2_ DD+00</v>
      </c>
      <c r="I129" s="170"/>
      <c r="J129" s="169" t="str">
        <f>IFERROR(IF(VLOOKUP(J133,'Line Details'!$A$7:$Z$343,3,0)&lt;&gt;"",VLOOKUP(J133,'Line Details'!$A$7:$Z$343,3,0),""),"")</f>
        <v>SP1_DB+30</v>
      </c>
      <c r="K129" s="170"/>
      <c r="L129" s="169" t="str">
        <f>IFERROR(IF(VLOOKUP(L133,'Line Details'!$A$7:$Z$343,3,0)&lt;&gt;"",VLOOKUP(L133,'Line Details'!$A$7:$Z$343,3,0),""),"")</f>
        <v>SP1_DB+30</v>
      </c>
      <c r="M129" s="170"/>
      <c r="N129" s="169" t="str">
        <f>IFERROR(IF(VLOOKUP(N133,'Line Details'!$A$7:$Z$343,3,0)&lt;&gt;"",VLOOKUP(N133,'Line Details'!$A$7:$Z$343,3,0),""),"")</f>
        <v>SP1_DB+30</v>
      </c>
      <c r="O129" s="170"/>
      <c r="P129" s="169" t="str">
        <f>IFERROR(IF(VLOOKUP(P133,'Line Details'!$A$7:$Z$343,3,0)&lt;&gt;"",VLOOKUP(P133,'Line Details'!$A$7:$Z$343,3,0),""),"")</f>
        <v>SP2_ DD+03</v>
      </c>
      <c r="Q129" s="170"/>
      <c r="R129" s="169" t="str">
        <f>IFERROR(IF(VLOOKUP(R133,'Line Details'!$A$7:$Z$343,3,0)&lt;&gt;"",VLOOKUP(R133,'Line Details'!$A$7:$Z$343,3,0),""),"")</f>
        <v>A(00-02)+00</v>
      </c>
      <c r="S129" s="170"/>
      <c r="T129" s="169" t="str">
        <f>IFERROR(IF(VLOOKUP(T133,'Line Details'!$A$7:$Z$343,3,0)&lt;&gt;"",VLOOKUP(T133,'Line Details'!$A$7:$Z$343,3,0),""),"")</f>
        <v>A(00-02)+09</v>
      </c>
      <c r="U129" s="171"/>
    </row>
    <row r="130" spans="1:21" s="142" customFormat="1" x14ac:dyDescent="0.3">
      <c r="A130" s="187"/>
      <c r="B130" s="169" t="str">
        <f>IFERROR(IF(VLOOKUP(B133,'Line Details'!$A$7:$Z$343,2,0)&lt;&gt;"",VLOOKUP(B133,'Line Details'!$A$7:$Z$343,2,0),""),"")</f>
        <v>61/0</v>
      </c>
      <c r="C130" s="170"/>
      <c r="D130" s="169" t="str">
        <f>IFERROR(IF(VLOOKUP(D133,'Line Details'!$A$7:$Z$343,2,0)&lt;&gt;"",VLOOKUP(D133,'Line Details'!$A$7:$Z$343,2,0),""),"")</f>
        <v>61A/0</v>
      </c>
      <c r="E130" s="170"/>
      <c r="F130" s="169" t="str">
        <f>IFERROR(IF(VLOOKUP(F133,'Line Details'!$A$7:$Z$343,2,0)&lt;&gt;"",VLOOKUP(F133,'Line Details'!$A$7:$Z$343,2,0),""),"")</f>
        <v>62/0</v>
      </c>
      <c r="G130" s="170"/>
      <c r="H130" s="169" t="str">
        <f>IFERROR(IF(VLOOKUP(H133,'Line Details'!$A$7:$Z$343,2,0)&lt;&gt;"",VLOOKUP(H133,'Line Details'!$A$7:$Z$343,2,0),""),"")</f>
        <v>62/1</v>
      </c>
      <c r="I130" s="170"/>
      <c r="J130" s="169" t="str">
        <f>IFERROR(IF(VLOOKUP(J133,'Line Details'!$A$7:$Z$343,2,0)&lt;&gt;"",VLOOKUP(J133,'Line Details'!$A$7:$Z$343,2,0),""),"")</f>
        <v>62/2</v>
      </c>
      <c r="K130" s="170"/>
      <c r="L130" s="169" t="str">
        <f>IFERROR(IF(VLOOKUP(L133,'Line Details'!$A$7:$Z$343,2,0)&lt;&gt;"",VLOOKUP(L133,'Line Details'!$A$7:$Z$343,2,0),""),"")</f>
        <v>62/3</v>
      </c>
      <c r="M130" s="170"/>
      <c r="N130" s="169" t="str">
        <f>IFERROR(IF(VLOOKUP(N133,'Line Details'!$A$7:$Z$343,2,0)&lt;&gt;"",VLOOKUP(N133,'Line Details'!$A$7:$Z$343,2,0),""),"")</f>
        <v>62/4</v>
      </c>
      <c r="O130" s="170"/>
      <c r="P130" s="169" t="str">
        <f>IFERROR(IF(VLOOKUP(P133,'Line Details'!$A$7:$Z$343,2,0)&lt;&gt;"",VLOOKUP(P133,'Line Details'!$A$7:$Z$343,2,0),""),"")</f>
        <v>63/0</v>
      </c>
      <c r="Q130" s="170"/>
      <c r="R130" s="169" t="str">
        <f>IFERROR(IF(VLOOKUP(R133,'Line Details'!$A$7:$Z$343,2,0)&lt;&gt;"",VLOOKUP(R133,'Line Details'!$A$7:$Z$343,2,0),""),"")</f>
        <v>63/1</v>
      </c>
      <c r="S130" s="170"/>
      <c r="T130" s="169" t="str">
        <f>IFERROR(IF(VLOOKUP(T133,'Line Details'!$A$7:$Z$343,2,0)&lt;&gt;"",VLOOKUP(T133,'Line Details'!$A$7:$Z$343,2,0),""),"")</f>
        <v>63/2</v>
      </c>
      <c r="U130" s="171"/>
    </row>
    <row r="131" spans="1:21" s="142" customFormat="1" x14ac:dyDescent="0.3">
      <c r="A131" s="168"/>
      <c r="B131" s="169" t="str">
        <f>IFERROR(IF(VLOOKUP(B133,'Line Details'!$A$7:$AA$343,27,0)&lt;&gt;"",VLOOKUP(B133,'Line Details'!$A$7:$AA$343,27,0),""),"")</f>
        <v>SANDY FS</v>
      </c>
      <c r="C131" s="169" t="str">
        <f>IFERROR(IF(VLOOKUP(C133,'Line Details'!$A$7:$AA$343,27,0)&lt;&gt;"",VLOOKUP(C133,'Line Details'!$A$7:$AA$343,27,0),""),"")</f>
        <v/>
      </c>
      <c r="D131" s="169" t="str">
        <f>IFERROR(IF(VLOOKUP(D133,'Line Details'!$A$7:$AA$343,27,0)&lt;&gt;"",VLOOKUP(D133,'Line Details'!$A$7:$AA$343,27,0),""),"")</f>
        <v>SANDY FS</v>
      </c>
      <c r="E131" s="169" t="str">
        <f>IFERROR(IF(VLOOKUP(E133,'Line Details'!$A$7:$AA$343,27,0)&lt;&gt;"",VLOOKUP(E133,'Line Details'!$A$7:$AA$343,27,0),""),"")</f>
        <v/>
      </c>
      <c r="F131" s="169" t="str">
        <f>IFERROR(IF(VLOOKUP(F133,'Line Details'!$A$7:$AA$343,27,0)&lt;&gt;"",VLOOKUP(F133,'Line Details'!$A$7:$AA$343,27,0),""),"")</f>
        <v/>
      </c>
      <c r="G131" s="169" t="str">
        <f>IFERROR(IF(VLOOKUP(G133,'Line Details'!$A$7:$AA$343,27,0)&lt;&gt;"",VLOOKUP(G133,'Line Details'!$A$7:$AA$343,27,0),""),"")</f>
        <v/>
      </c>
      <c r="H131" s="169" t="str">
        <f>IFERROR(IF(VLOOKUP(H133,'Line Details'!$A$7:$AA$343,27,0)&lt;&gt;"",VLOOKUP(H133,'Line Details'!$A$7:$AA$343,27,0),""),"")</f>
        <v/>
      </c>
      <c r="I131" s="169" t="str">
        <f>IFERROR(IF(VLOOKUP(I133,'Line Details'!$A$7:$AA$343,27,0)&lt;&gt;"",VLOOKUP(I133,'Line Details'!$A$7:$AA$343,27,0),""),"")</f>
        <v/>
      </c>
      <c r="J131" s="169" t="str">
        <f>IFERROR(IF(VLOOKUP(J133,'Line Details'!$A$7:$AA$343,27,0)&lt;&gt;"",VLOOKUP(J133,'Line Details'!$A$7:$AA$343,27,0),""),"")</f>
        <v/>
      </c>
      <c r="K131" s="169" t="str">
        <f>IFERROR(IF(VLOOKUP(K133,'Line Details'!$A$7:$AA$343,27,0)&lt;&gt;"",VLOOKUP(K133,'Line Details'!$A$7:$AA$343,27,0),""),"")</f>
        <v/>
      </c>
      <c r="L131" s="169" t="str">
        <f>IFERROR(IF(VLOOKUP(L133,'Line Details'!$A$7:$AA$343,27,0)&lt;&gt;"",VLOOKUP(L133,'Line Details'!$A$7:$AA$343,27,0),""),"")</f>
        <v>Pile/Pile Cap</v>
      </c>
      <c r="M131" s="169" t="str">
        <f>IFERROR(IF(VLOOKUP(M133,'Line Details'!$A$7:$AA$343,27,0)&lt;&gt;"",VLOOKUP(M133,'Line Details'!$A$7:$AA$343,27,0),""),"")</f>
        <v/>
      </c>
      <c r="N131" s="169" t="str">
        <f>IFERROR(IF(VLOOKUP(N133,'Line Details'!$A$7:$AA$343,27,0)&lt;&gt;"",VLOOKUP(N133,'Line Details'!$A$7:$AA$343,27,0),""),"")</f>
        <v/>
      </c>
      <c r="O131" s="169" t="str">
        <f>IFERROR(IF(VLOOKUP(O133,'Line Details'!$A$7:$AA$343,27,0)&lt;&gt;"",VLOOKUP(O133,'Line Details'!$A$7:$AA$343,27,0),""),"")</f>
        <v/>
      </c>
      <c r="P131" s="169" t="str">
        <f>IFERROR(IF(VLOOKUP(P133,'Line Details'!$A$7:$AA$343,27,0)&lt;&gt;"",VLOOKUP(P133,'Line Details'!$A$7:$AA$343,27,0),""),"")</f>
        <v/>
      </c>
      <c r="Q131" s="169" t="str">
        <f>IFERROR(IF(VLOOKUP(Q133,'Line Details'!$A$7:$AA$343,27,0)&lt;&gt;"",VLOOKUP(Q133,'Line Details'!$A$7:$AA$343,27,0),""),"")</f>
        <v/>
      </c>
      <c r="R131" s="169" t="str">
        <f>IFERROR(IF(VLOOKUP(R133,'Line Details'!$A$7:$AA$343,27,0)&lt;&gt;"",VLOOKUP(R133,'Line Details'!$A$7:$AA$343,27,0),""),"")</f>
        <v/>
      </c>
      <c r="S131" s="169" t="str">
        <f>IFERROR(IF(VLOOKUP(S133,'Line Details'!$A$7:$AA$343,27,0)&lt;&gt;"",VLOOKUP(S133,'Line Details'!$A$7:$AA$343,27,0),""),"")</f>
        <v/>
      </c>
      <c r="T131" s="169" t="str">
        <f>IFERROR(IF(VLOOKUP(T133,'Line Details'!$A$7:$AA$343,27,0)&lt;&gt;"",VLOOKUP(T133,'Line Details'!$A$7:$AA$343,27,0),""),"")</f>
        <v/>
      </c>
      <c r="U131" s="171"/>
    </row>
    <row r="132" spans="1:21" x14ac:dyDescent="0.3">
      <c r="A132" s="154"/>
      <c r="B132" s="177">
        <f>IFERROR(IF(VLOOKUP(B133,'Line Details'!$A$7:$Z$343,10,0)&lt;&gt;"",VLOOKUP(B133,'Line Details'!$A$7:$Z$343,10,0),""),"")</f>
        <v>0</v>
      </c>
      <c r="C132" s="158"/>
      <c r="D132" s="177">
        <f>IFERROR(IF(VLOOKUP(D133,'Line Details'!$A$7:$Z$343,10,0)&lt;&gt;"",VLOOKUP(D133,'Line Details'!$A$7:$Z$343,10,0),""),"")</f>
        <v>0</v>
      </c>
      <c r="E132" s="158"/>
      <c r="F132" s="177">
        <f>IFERROR(IF(VLOOKUP(F133,'Line Details'!$A$7:$Z$343,10,0)&lt;&gt;"",VLOOKUP(F133,'Line Details'!$A$7:$Z$343,10,0),""),"")</f>
        <v>0</v>
      </c>
      <c r="G132" s="158"/>
      <c r="H132" s="177">
        <f>IFERROR(IF(VLOOKUP(H133,'Line Details'!$A$7:$Z$343,10,0)&lt;&gt;"",VLOOKUP(H133,'Line Details'!$A$7:$Z$343,10,0),""),"")</f>
        <v>0</v>
      </c>
      <c r="I132" s="158"/>
      <c r="J132" s="177">
        <f>IFERROR(IF(VLOOKUP(J133,'Line Details'!$A$7:$Z$343,10,0)&lt;&gt;"",VLOOKUP(J133,'Line Details'!$A$7:$Z$343,10,0),""),"")</f>
        <v>0</v>
      </c>
      <c r="K132" s="158"/>
      <c r="L132" s="177">
        <f>IFERROR(IF(VLOOKUP(L133,'Line Details'!$A$7:$Z$343,10,0)&lt;&gt;"",VLOOKUP(L133,'Line Details'!$A$7:$Z$343,10,0),""),"")</f>
        <v>0</v>
      </c>
      <c r="M132" s="158"/>
      <c r="N132" s="177">
        <f>IFERROR(IF(VLOOKUP(N133,'Line Details'!$A$7:$Z$343,10,0)&lt;&gt;"",VLOOKUP(N133,'Line Details'!$A$7:$Z$343,10,0),""),"")</f>
        <v>0</v>
      </c>
      <c r="O132" s="158"/>
      <c r="P132" s="177">
        <f>IFERROR(IF(VLOOKUP(P133,'Line Details'!$A$7:$Z$343,10,0)&lt;&gt;"",VLOOKUP(P133,'Line Details'!$A$7:$Z$343,10,0),""),"")</f>
        <v>0</v>
      </c>
      <c r="Q132" s="158"/>
      <c r="R132" s="177">
        <f>IFERROR(IF(VLOOKUP(R133,'Line Details'!$A$7:$Z$343,10,0)&lt;&gt;"",VLOOKUP(R133,'Line Details'!$A$7:$Z$343,10,0),""),"")</f>
        <v>0</v>
      </c>
      <c r="S132" s="158"/>
      <c r="T132" s="177">
        <f>IFERROR(IF(VLOOKUP(T133,'Line Details'!$A$7:$Z$343,10,0)&lt;&gt;"",VLOOKUP(T133,'Line Details'!$A$7:$Z$343,10,0),""),"")</f>
        <v>0</v>
      </c>
      <c r="U132" s="178"/>
    </row>
    <row r="133" spans="1:21" s="190" customFormat="1" ht="13.5" thickBot="1" x14ac:dyDescent="0.35">
      <c r="A133" s="188"/>
      <c r="B133" s="180">
        <f>+T122+1</f>
        <v>100</v>
      </c>
      <c r="C133" s="180"/>
      <c r="D133" s="180">
        <f>+B133+1</f>
        <v>101</v>
      </c>
      <c r="E133" s="180"/>
      <c r="F133" s="180">
        <f>+D133+1</f>
        <v>102</v>
      </c>
      <c r="G133" s="180"/>
      <c r="H133" s="180">
        <f>+F133+1</f>
        <v>103</v>
      </c>
      <c r="I133" s="180"/>
      <c r="J133" s="180">
        <f>+H133+1</f>
        <v>104</v>
      </c>
      <c r="K133" s="180"/>
      <c r="L133" s="180">
        <f>+J133+1</f>
        <v>105</v>
      </c>
      <c r="M133" s="180"/>
      <c r="N133" s="180">
        <f>+L133+1</f>
        <v>106</v>
      </c>
      <c r="O133" s="180"/>
      <c r="P133" s="180">
        <f>+N133+1</f>
        <v>107</v>
      </c>
      <c r="Q133" s="180"/>
      <c r="R133" s="180">
        <f>+P133+1</f>
        <v>108</v>
      </c>
      <c r="S133" s="180"/>
      <c r="T133" s="180">
        <f>+R133+1</f>
        <v>109</v>
      </c>
      <c r="U133" s="189"/>
    </row>
    <row r="134" spans="1:21" s="190" customFormat="1" ht="13.5" thickTop="1" x14ac:dyDescent="0.3">
      <c r="A134" s="191"/>
      <c r="B134" s="19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192"/>
      <c r="O134" s="192"/>
      <c r="P134" s="192"/>
      <c r="Q134" s="192"/>
      <c r="R134" s="192"/>
      <c r="S134" s="192"/>
      <c r="T134" s="192"/>
      <c r="U134" s="193"/>
    </row>
    <row r="135" spans="1:21" s="220" customFormat="1" ht="13.5" thickBot="1" x14ac:dyDescent="0.35">
      <c r="A135" s="163"/>
      <c r="B135" s="581" t="str">
        <f>IFERROR(IF(VLOOKUP(B144,'Line Details'!$A$7:$Z$343,5,0)&lt;&gt;"",VLOOKUP(B144,'Line Details'!$A$7:$Z$343,5,0),""),"")</f>
        <v/>
      </c>
      <c r="C135" s="582" t="str">
        <f>IFERROR(IF(VLOOKUP(D144,'Line Details'!$A$7:$Z$343,12,0)&lt;&gt;"",VLOOKUP(D144,'Line Details'!$A$7:$Z$343,12,0),""),"")</f>
        <v>220kV</v>
      </c>
      <c r="D135" s="581" t="str">
        <f>IFERROR(IF(VLOOKUP(D144,'Line Details'!$A$7:$Z$343,5,0)&lt;&gt;"",VLOOKUP(D144,'Line Details'!$A$7:$Z$343,5,0),""),"")</f>
        <v/>
      </c>
      <c r="E135" s="582" t="str">
        <f>IFERROR(IF(VLOOKUP(F144,'Line Details'!$A$7:$Z$343,12,0)&lt;&gt;"",VLOOKUP(F144,'Line Details'!$A$7:$Z$343,12,0),""),"")</f>
        <v/>
      </c>
      <c r="F135" s="581" t="str">
        <f>IFERROR(IF(VLOOKUP(F144,'Line Details'!$A$7:$Z$343,5,0)&lt;&gt;"",VLOOKUP(F144,'Line Details'!$A$7:$Z$343,5,0),""),"")</f>
        <v/>
      </c>
      <c r="G135" s="582" t="str">
        <f>IFERROR(IF(VLOOKUP(H144,'Line Details'!$A$7:$Z$343,12,0)&lt;&gt;"",VLOOKUP(H144,'Line Details'!$A$7:$Z$343,12,0),""),"")</f>
        <v/>
      </c>
      <c r="H135" s="581" t="str">
        <f>IFERROR(IF(VLOOKUP(H144,'Line Details'!$A$7:$Z$343,5,0)&lt;&gt;"",VLOOKUP(H144,'Line Details'!$A$7:$Z$343,5,0),""),"")</f>
        <v/>
      </c>
      <c r="I135" s="582" t="str">
        <f>IFERROR(IF(VLOOKUP(J144,'Line Details'!$A$7:$Z$343,12,0)&lt;&gt;"",VLOOKUP(J144,'Line Details'!$A$7:$Z$343,12,0),""),"")</f>
        <v/>
      </c>
      <c r="J135" s="581" t="str">
        <f>IFERROR(IF(VLOOKUP(J144,'Line Details'!$A$7:$Z$343,5,0)&lt;&gt;"",VLOOKUP(J144,'Line Details'!$A$7:$Z$343,5,0),""),"")</f>
        <v/>
      </c>
      <c r="K135" s="582" t="str">
        <f>IFERROR(IF(VLOOKUP(L144,'Line Details'!$A$7:$Z$343,12,0)&lt;&gt;"",VLOOKUP(L144,'Line Details'!$A$7:$Z$343,12,0),""),"")</f>
        <v/>
      </c>
      <c r="L135" s="583" t="str">
        <f>IFERROR(IF(VLOOKUP(L144,'Line Details'!$A$7:$Z$343,5,0)&lt;&gt;"",VLOOKUP(L144,'Line Details'!$A$7:$Z$343,5,0),""),"")</f>
        <v/>
      </c>
      <c r="M135" s="582" t="str">
        <f>IFERROR(IF(VLOOKUP(N144,'Line Details'!$A$7:$Z$343,12,0)&lt;&gt;"",VLOOKUP(N144,'Line Details'!$A$7:$Z$343,12,0),""),"")</f>
        <v/>
      </c>
      <c r="N135" s="581" t="str">
        <f>IFERROR(IF(VLOOKUP(N144,'Line Details'!$A$7:$Z$343,5,0)&lt;&gt;"",VLOOKUP(N144,'Line Details'!$A$7:$Z$343,5,0),""),"")</f>
        <v/>
      </c>
      <c r="O135" s="582" t="str">
        <f>IFERROR(IF(VLOOKUP(P144,'Line Details'!$A$7:$Z$343,12,0)&lt;&gt;"",VLOOKUP(P144,'Line Details'!$A$7:$Z$343,12,0),""),"")</f>
        <v/>
      </c>
      <c r="P135" s="581" t="str">
        <f>IFERROR(IF(VLOOKUP(P144,'Line Details'!$A$7:$Z$343,5,0)&lt;&gt;"",VLOOKUP(P144,'Line Details'!$A$7:$Z$343,5,0),""),"")</f>
        <v/>
      </c>
      <c r="Q135" s="582" t="str">
        <f>IFERROR(IF(VLOOKUP(R144,'Line Details'!$A$7:$Z$343,12,0)&lt;&gt;"",VLOOKUP(R144,'Line Details'!$A$7:$Z$343,12,0),""),"")</f>
        <v/>
      </c>
      <c r="R135" s="581" t="str">
        <f>IFERROR(IF(VLOOKUP(R144,'Line Details'!$A$7:$Z$343,5,0)&lt;&gt;"",VLOOKUP(R144,'Line Details'!$A$7:$Z$343,5,0),""),"")</f>
        <v/>
      </c>
      <c r="S135" s="582" t="str">
        <f>IFERROR(IF(VLOOKUP(T144,'Line Details'!$A$7:$Z$343,12,0)&lt;&gt;"",VLOOKUP(T144,'Line Details'!$A$7:$Z$343,12,0),""),"")</f>
        <v>800kV HVDC</v>
      </c>
      <c r="T135" s="581" t="str">
        <f>IFERROR(IF(VLOOKUP(T144,'Line Details'!$A$7:$Z$343,5,0)&lt;&gt;"",VLOOKUP(T144,'Line Details'!$A$7:$Z$343,5,0),""),"")</f>
        <v/>
      </c>
      <c r="U135" s="226" t="str">
        <f>IFERROR(IF(VLOOKUP(B155,'Line Details'!$A$7:$Z$343,12,0)&lt;&gt;"",VLOOKUP(B155,'Line Details'!$A$7:$Z$343,12,0),""),"")</f>
        <v/>
      </c>
    </row>
    <row r="136" spans="1:21" ht="12" customHeight="1" thickTop="1" x14ac:dyDescent="0.3">
      <c r="A136" s="161"/>
      <c r="B136" s="670" t="str">
        <f>IFERROR(IF(VLOOKUP(B144,'Line Details'!$A$7:$Z$343,8,0)&lt;&gt;"",VLOOKUP(B144,'Line Details'!$A$7:$Z$343,8,0),""),"")</f>
        <v>-</v>
      </c>
      <c r="C136" s="164" t="str">
        <f>IFERROR(IF(VLOOKUP(D144,'Line Details'!$A$7:$Z$343,9,0)&lt;&gt;"",VLOOKUP(D144,'Line Details'!$A$7:$Z$343,9,0),""),"")</f>
        <v/>
      </c>
      <c r="D136" s="670" t="str">
        <f>IFERROR(IF(VLOOKUP(D144,'Line Details'!$A$7:$Z$343,8,0)&lt;&gt;"",VLOOKUP(D144,'Line Details'!$A$7:$Z$343,8,0),""),"")</f>
        <v>-</v>
      </c>
      <c r="E136" s="164" t="str">
        <f>IFERROR(IF(VLOOKUP(F144,'Line Details'!$A$7:$Z$343,9,0)&lt;&gt;"",VLOOKUP(F144,'Line Details'!$A$7:$Z$343,9,0),""),"")</f>
        <v/>
      </c>
      <c r="F136" s="670" t="str">
        <f>IFERROR(IF(VLOOKUP(F144,'Line Details'!$A$7:$Z$343,8,0)&lt;&gt;"",VLOOKUP(F144,'Line Details'!$A$7:$Z$343,8,0),""),"")</f>
        <v>-</v>
      </c>
      <c r="G136" s="164" t="str">
        <f>IFERROR(IF(VLOOKUP(H144,'Line Details'!$A$7:$Z$343,9,0)&lt;&gt;"",VLOOKUP(H144,'Line Details'!$A$7:$Z$343,9,0),""),"")</f>
        <v/>
      </c>
      <c r="H136" s="670" t="str">
        <f>IFERROR(IF(VLOOKUP(H144,'Line Details'!$A$7:$Z$343,8,0)&lt;&gt;"",VLOOKUP(H144,'Line Details'!$A$7:$Z$343,8,0),""),"")</f>
        <v>-</v>
      </c>
      <c r="I136" s="164" t="str">
        <f>IFERROR(IF(VLOOKUP(J144,'Line Details'!$A$7:$Z$343,9,0)&lt;&gt;"",VLOOKUP(J144,'Line Details'!$A$7:$Z$343,9,0),""),"")</f>
        <v/>
      </c>
      <c r="J136" s="670" t="str">
        <f>IFERROR(IF(VLOOKUP(J144,'Line Details'!$A$7:$Z$343,8,0)&lt;&gt;"",VLOOKUP(J144,'Line Details'!$A$7:$Z$343,8,0),""),"")</f>
        <v>-</v>
      </c>
      <c r="K136" s="164" t="str">
        <f>IFERROR(IF(VLOOKUP(L144,'Line Details'!$A$7:$Z$343,9,0)&lt;&gt;"",VLOOKUP(L144,'Line Details'!$A$7:$Z$343,9,0),""),"")</f>
        <v/>
      </c>
      <c r="L136" s="670" t="str">
        <f>IFERROR(IF(VLOOKUP(L144,'Line Details'!$A$7:$Z$343,8,0)&lt;&gt;"",VLOOKUP(L144,'Line Details'!$A$7:$Z$343,8,0),""),"")</f>
        <v>-</v>
      </c>
      <c r="M136" s="164" t="str">
        <f>IFERROR(IF(VLOOKUP(N144,'Line Details'!$A$7:$Z$343,9,0)&lt;&gt;"",VLOOKUP(N144,'Line Details'!$A$7:$Z$343,9,0),""),"")</f>
        <v/>
      </c>
      <c r="N136" s="670" t="str">
        <f>IFERROR(IF(VLOOKUP(N144,'Line Details'!$A$7:$Z$343,8,0)&lt;&gt;"",VLOOKUP(N144,'Line Details'!$A$7:$Z$343,8,0),""),"")</f>
        <v>-</v>
      </c>
      <c r="O136" s="164" t="str">
        <f>IFERROR(IF(VLOOKUP(P144,'Line Details'!$A$7:$Z$343,9,0)&lt;&gt;"",VLOOKUP(P144,'Line Details'!$A$7:$Z$343,9,0),""),"")</f>
        <v/>
      </c>
      <c r="P136" s="670" t="str">
        <f>IFERROR(IF(VLOOKUP(P144,'Line Details'!$A$7:$Z$343,8,0)&lt;&gt;"",VLOOKUP(P144,'Line Details'!$A$7:$Z$343,8,0),""),"")</f>
        <v>-</v>
      </c>
      <c r="Q136" s="164" t="str">
        <f>IFERROR(IF(VLOOKUP(R144,'Line Details'!$A$7:$Z$343,9,0)&lt;&gt;"",VLOOKUP(R144,'Line Details'!$A$7:$Z$343,9,0),""),"")</f>
        <v/>
      </c>
      <c r="R136" s="670" t="str">
        <f>IFERROR(IF(VLOOKUP(R144,'Line Details'!$A$7:$Z$343,8,0)&lt;&gt;"",VLOOKUP(R144,'Line Details'!$A$7:$Z$343,8,0),""),"")</f>
        <v>-</v>
      </c>
      <c r="S136" s="164" t="str">
        <f>IFERROR(IF(VLOOKUP(T144,'Line Details'!$A$7:$Z$343,9,0)&lt;&gt;"",VLOOKUP(T144,'Line Details'!$A$7:$Z$343,9,0),""),"")</f>
        <v/>
      </c>
      <c r="T136" s="670" t="str">
        <f>IFERROR(IF(VLOOKUP(T144,'Line Details'!$A$7:$Z$343,8,0)&lt;&gt;"",VLOOKUP(T144,'Line Details'!$A$7:$Z$343,8,0),""),"")</f>
        <v>-</v>
      </c>
      <c r="U136" s="165" t="str">
        <f>IFERROR(IF(VLOOKUP(B155,'Line Details'!$A$7:$Z$343,9,0)&lt;&gt;"",VLOOKUP(B155,'Line Details'!$A$7:$Z$343,9,0),""),"")</f>
        <v/>
      </c>
    </row>
    <row r="137" spans="1:21" ht="23.15" customHeight="1" x14ac:dyDescent="0.3">
      <c r="A137" s="161"/>
      <c r="B137" s="671"/>
      <c r="C137" s="221">
        <f>IFERROR(IF(VLOOKUP(D144,'Line Details'!$A$7:$Z$343,4,0)&lt;&gt;"",VLOOKUP(D144,'Line Details'!$A$7:$Z$343,4,0),""),"")</f>
        <v>199.9</v>
      </c>
      <c r="D137" s="671"/>
      <c r="E137" s="221">
        <f>IFERROR(IF(VLOOKUP(F144,'Line Details'!$A$7:$Z$343,4,0)&lt;&gt;"",VLOOKUP(F144,'Line Details'!$A$7:$Z$343,4,0),""),"")</f>
        <v>314.8</v>
      </c>
      <c r="F137" s="671"/>
      <c r="G137" s="221">
        <f>IFERROR(IF(VLOOKUP(H144,'Line Details'!$A$7:$Z$343,4,0)&lt;&gt;"",VLOOKUP(H144,'Line Details'!$A$7:$Z$343,4,0),""),"")</f>
        <v>348.6</v>
      </c>
      <c r="H137" s="671"/>
      <c r="I137" s="221">
        <f>IFERROR(IF(VLOOKUP(J144,'Line Details'!$A$7:$Z$343,4,0)&lt;&gt;"",VLOOKUP(J144,'Line Details'!$A$7:$Z$343,4,0),""),"")</f>
        <v>291.5</v>
      </c>
      <c r="J137" s="671"/>
      <c r="K137" s="221">
        <f>IFERROR(IF(VLOOKUP(L144,'Line Details'!$A$7:$Z$343,4,0)&lt;&gt;"",VLOOKUP(L144,'Line Details'!$A$7:$Z$343,4,0),""),"")</f>
        <v>354</v>
      </c>
      <c r="L137" s="671"/>
      <c r="M137" s="221">
        <f>IFERROR(IF(VLOOKUP(N144,'Line Details'!$A$7:$Z$343,4,0)&lt;&gt;"",VLOOKUP(N144,'Line Details'!$A$7:$Z$343,4,0),""),"")</f>
        <v>339.1</v>
      </c>
      <c r="N137" s="671"/>
      <c r="O137" s="221">
        <f>IFERROR(IF(VLOOKUP(P144,'Line Details'!$A$7:$Z$343,4,0)&lt;&gt;"",VLOOKUP(P144,'Line Details'!$A$7:$Z$343,4,0),""),"")</f>
        <v>329.9</v>
      </c>
      <c r="P137" s="671"/>
      <c r="Q137" s="221">
        <f>IFERROR(IF(VLOOKUP(R144,'Line Details'!$A$7:$Z$343,4,0)&lt;&gt;"",VLOOKUP(R144,'Line Details'!$A$7:$Z$343,4,0),""),"")</f>
        <v>62.5</v>
      </c>
      <c r="R137" s="671"/>
      <c r="S137" s="221">
        <f>IFERROR(IF(VLOOKUP(T144,'Line Details'!$A$7:$Z$343,4,0)&lt;&gt;"",VLOOKUP(T144,'Line Details'!$A$7:$Z$343,4,0),""),"")</f>
        <v>57.8</v>
      </c>
      <c r="T137" s="671"/>
      <c r="U137" s="162">
        <f>IFERROR(IF(VLOOKUP(B155,'Line Details'!$A$7:$Z$343,4,0)&lt;&gt;"",VLOOKUP(B155,'Line Details'!$A$7:$Z$343,4,0),""),"")</f>
        <v>64.8</v>
      </c>
    </row>
    <row r="138" spans="1:21" ht="23.15" customHeight="1" x14ac:dyDescent="0.3">
      <c r="A138" s="161"/>
      <c r="B138" s="166" t="str">
        <f>IFERROR(IF(VLOOKUP(B144,'Line Details'!$A$7:$Z$343,6,0)&lt;&gt;"",VLOOKUP(B144,'Line Details'!$A$7:$Z$343,6,0),""),"")</f>
        <v>-</v>
      </c>
      <c r="C138" s="221"/>
      <c r="D138" s="166" t="str">
        <f>IFERROR(IF(VLOOKUP(D144,'Line Details'!$A$7:$Z$343,6,0)&lt;&gt;"",VLOOKUP(D144,'Line Details'!$A$7:$Z$343,6,0),""),"")</f>
        <v>-</v>
      </c>
      <c r="E138" s="221"/>
      <c r="F138" s="166" t="str">
        <f>IFERROR(IF(VLOOKUP(F144,'Line Details'!$A$7:$Z$343,6,0)&lt;&gt;"",VLOOKUP(F144,'Line Details'!$A$7:$Z$343,6,0),""),"")</f>
        <v>-</v>
      </c>
      <c r="G138" s="221"/>
      <c r="H138" s="166" t="str">
        <f>IFERROR(IF(VLOOKUP(H144,'Line Details'!$A$7:$Z$343,6,0)&lt;&gt;"",VLOOKUP(H144,'Line Details'!$A$7:$Z$343,6,0),""),"")</f>
        <v>-</v>
      </c>
      <c r="I138" s="221"/>
      <c r="J138" s="166" t="str">
        <f>IFERROR(IF(VLOOKUP(J144,'Line Details'!$A$7:$Z$343,6,0)&lt;&gt;"",VLOOKUP(J144,'Line Details'!$A$7:$Z$343,6,0),""),"")</f>
        <v>FDN</v>
      </c>
      <c r="K138" s="221"/>
      <c r="L138" s="166" t="str">
        <f>IFERROR(IF(VLOOKUP(L144,'Line Details'!$A$7:$Z$343,6,0)&lt;&gt;"",VLOOKUP(L144,'Line Details'!$A$7:$Z$343,6,0),""),"")</f>
        <v>-</v>
      </c>
      <c r="M138" s="221"/>
      <c r="N138" s="166" t="str">
        <f>IFERROR(IF(VLOOKUP(N144,'Line Details'!$A$7:$Z$343,6,0)&lt;&gt;"",VLOOKUP(N144,'Line Details'!$A$7:$Z$343,6,0),""),"")</f>
        <v>-</v>
      </c>
      <c r="O138" s="221"/>
      <c r="P138" s="166" t="str">
        <f>IFERROR(IF(VLOOKUP(P144,'Line Details'!$A$7:$Z$343,6,0)&lt;&gt;"",VLOOKUP(P144,'Line Details'!$A$7:$Z$343,6,0),""),"")</f>
        <v>-</v>
      </c>
      <c r="Q138" s="221"/>
      <c r="R138" s="166" t="str">
        <f>IFERROR(IF(VLOOKUP(R144,'Line Details'!$A$7:$Z$343,6,0)&lt;&gt;"",VLOOKUP(R144,'Line Details'!$A$7:$Z$343,6,0),""),"")</f>
        <v>-</v>
      </c>
      <c r="S138" s="221"/>
      <c r="T138" s="166" t="str">
        <f>IFERROR(IF(VLOOKUP(T144,'Line Details'!$A$7:$Z$343,6,0)&lt;&gt;"",VLOOKUP(T144,'Line Details'!$A$7:$Z$343,6,0),""),"")</f>
        <v>-</v>
      </c>
      <c r="U138" s="162"/>
    </row>
    <row r="139" spans="1:21" ht="12" customHeight="1" thickBot="1" x14ac:dyDescent="0.35">
      <c r="A139" s="161"/>
      <c r="B139" s="167" t="str">
        <f>IFERROR(IF(VLOOKUP(B144,'Line Details'!$A$7:$Z$343,7,0)&lt;&gt;"",VLOOKUP(B144,'Line Details'!$A$7:$Z$343,7,0),""),"")</f>
        <v>-</v>
      </c>
      <c r="C139" s="221"/>
      <c r="D139" s="167" t="str">
        <f>IFERROR(IF(VLOOKUP(D144,'Line Details'!$A$7:$Z$343,7,0)&lt;&gt;"",VLOOKUP(D144,'Line Details'!$A$7:$Z$343,7,0),""),"")</f>
        <v>-</v>
      </c>
      <c r="E139" s="221"/>
      <c r="F139" s="167" t="str">
        <f>IFERROR(IF(VLOOKUP(F144,'Line Details'!$A$7:$Z$343,7,0)&lt;&gt;"",VLOOKUP(F144,'Line Details'!$A$7:$Z$343,7,0),""),"")</f>
        <v>-</v>
      </c>
      <c r="G139" s="221"/>
      <c r="H139" s="167" t="str">
        <f>IFERROR(IF(VLOOKUP(H144,'Line Details'!$A$7:$Z$343,7,0)&lt;&gt;"",VLOOKUP(H144,'Line Details'!$A$7:$Z$343,7,0),""),"")</f>
        <v>-</v>
      </c>
      <c r="I139" s="221"/>
      <c r="J139" s="167" t="str">
        <f>IFERROR(IF(VLOOKUP(J144,'Line Details'!$A$7:$Z$343,7,0)&lt;&gt;"",VLOOKUP(J144,'Line Details'!$A$7:$Z$343,7,0),""),"")</f>
        <v>P</v>
      </c>
      <c r="K139" s="221"/>
      <c r="L139" s="167" t="str">
        <f>IFERROR(IF(VLOOKUP(L144,'Line Details'!$A$7:$Z$343,7,0)&lt;&gt;"",VLOOKUP(L144,'Line Details'!$A$7:$Z$343,7,0),""),"")</f>
        <v>-</v>
      </c>
      <c r="M139" s="221"/>
      <c r="N139" s="167" t="str">
        <f>IFERROR(IF(VLOOKUP(N144,'Line Details'!$A$7:$Z$343,7,0)&lt;&gt;"",VLOOKUP(N144,'Line Details'!$A$7:$Z$343,7,0),""),"")</f>
        <v>-</v>
      </c>
      <c r="O139" s="221"/>
      <c r="P139" s="167" t="str">
        <f>IFERROR(IF(VLOOKUP(P144,'Line Details'!$A$7:$Z$343,7,0)&lt;&gt;"",VLOOKUP(P144,'Line Details'!$A$7:$Z$343,7,0),""),"")</f>
        <v>-</v>
      </c>
      <c r="Q139" s="221"/>
      <c r="R139" s="167" t="str">
        <f>IFERROR(IF(VLOOKUP(R144,'Line Details'!$A$7:$Z$343,7,0)&lt;&gt;"",VLOOKUP(R144,'Line Details'!$A$7:$Z$343,7,0),""),"")</f>
        <v>-</v>
      </c>
      <c r="S139" s="221"/>
      <c r="T139" s="167" t="str">
        <f>IFERROR(IF(VLOOKUP(T144,'Line Details'!$A$7:$Z$343,7,0)&lt;&gt;"",VLOOKUP(T144,'Line Details'!$A$7:$Z$343,7,0),""),"")</f>
        <v>-</v>
      </c>
      <c r="U139" s="162"/>
    </row>
    <row r="140" spans="1:21" ht="13.5" thickTop="1" x14ac:dyDescent="0.3">
      <c r="A140" s="154"/>
      <c r="B140" s="169" t="str">
        <f>IFERROR(IF(VLOOKUP(B144,'Line Details'!$A$7:$Z$343,3,0)&lt;&gt;"",VLOOKUP(B144,'Line Details'!$A$7:$Z$343,3,0),""),"")</f>
        <v>D(30-52)+18</v>
      </c>
      <c r="C140" s="170"/>
      <c r="D140" s="169" t="str">
        <f>IFERROR(IF(VLOOKUP(D144,'Line Details'!$A$7:$Z$343,3,0)&lt;&gt;"",VLOOKUP(D144,'Line Details'!$A$7:$Z$343,3,0),""),"")</f>
        <v>D(30-52)+18</v>
      </c>
      <c r="E140" s="170"/>
      <c r="F140" s="169" t="str">
        <f>IFERROR(IF(VLOOKUP(F144,'Line Details'!$A$7:$Z$343,3,0)&lt;&gt;"",VLOOKUP(F144,'Line Details'!$A$7:$Z$343,3,0),""),"")</f>
        <v>A(00-02)+09</v>
      </c>
      <c r="G140" s="170"/>
      <c r="H140" s="169" t="str">
        <f>IFERROR(IF(VLOOKUP(H144,'Line Details'!$A$7:$Z$343,3,0)&lt;&gt;"",VLOOKUP(H144,'Line Details'!$A$7:$Z$343,3,0),""),"")</f>
        <v>A(00-02)+00</v>
      </c>
      <c r="I140" s="170"/>
      <c r="J140" s="169" t="str">
        <f>IFERROR(IF(VLOOKUP(J144,'Line Details'!$A$7:$Z$343,3,0)&lt;&gt;"",VLOOKUP(J144,'Line Details'!$A$7:$Z$343,3,0),""),"")</f>
        <v>A(00-02)+00</v>
      </c>
      <c r="K140" s="170"/>
      <c r="L140" s="169" t="str">
        <f>IFERROR(IF(VLOOKUP(L144,'Line Details'!$A$7:$Z$343,3,0)&lt;&gt;"",VLOOKUP(L144,'Line Details'!$A$7:$Z$343,3,0),""),"")</f>
        <v>A(00-02)+00</v>
      </c>
      <c r="M140" s="170"/>
      <c r="N140" s="169" t="str">
        <f>IFERROR(IF(VLOOKUP(N144,'Line Details'!$A$7:$Z$343,3,0)&lt;&gt;"",VLOOKUP(N144,'Line Details'!$A$7:$Z$343,3,0),""),"")</f>
        <v>A(00-02)+00</v>
      </c>
      <c r="O140" s="170"/>
      <c r="P140" s="169" t="str">
        <f>IFERROR(IF(VLOOKUP(P144,'Line Details'!$A$7:$Z$343,3,0)&lt;&gt;"",VLOOKUP(P144,'Line Details'!$A$7:$Z$343,3,0),""),"")</f>
        <v>D(45-60)+00</v>
      </c>
      <c r="Q140" s="170"/>
      <c r="R140" s="169" t="str">
        <f>IFERROR(IF(VLOOKUP(R144,'Line Details'!$A$7:$Z$343,3,0)&lt;&gt;"",VLOOKUP(R144,'Line Details'!$A$7:$Z$343,3,0),""),"")</f>
        <v>Gantry UP</v>
      </c>
      <c r="S140" s="170"/>
      <c r="T140" s="169" t="str">
        <f>IFERROR(IF(VLOOKUP(T144,'Line Details'!$A$7:$Z$343,3,0)&lt;&gt;"",VLOOKUP(T144,'Line Details'!$A$7:$Z$343,3,0),""),"")</f>
        <v>Gantry UP</v>
      </c>
      <c r="U140" s="171"/>
    </row>
    <row r="141" spans="1:21" s="142" customFormat="1" x14ac:dyDescent="0.3">
      <c r="A141" s="187"/>
      <c r="B141" s="169" t="str">
        <f>IFERROR(IF(VLOOKUP(B144,'Line Details'!$A$7:$Z$343,2,0)&lt;&gt;"",VLOOKUP(B144,'Line Details'!$A$7:$Z$343,2,0),""),"")</f>
        <v>64/0</v>
      </c>
      <c r="C141" s="170"/>
      <c r="D141" s="169" t="str">
        <f>IFERROR(IF(VLOOKUP(D144,'Line Details'!$A$7:$Z$343,2,0)&lt;&gt;"",VLOOKUP(D144,'Line Details'!$A$7:$Z$343,2,0),""),"")</f>
        <v>65/0</v>
      </c>
      <c r="E141" s="170"/>
      <c r="F141" s="169" t="str">
        <f>IFERROR(IF(VLOOKUP(F144,'Line Details'!$A$7:$Z$343,2,0)&lt;&gt;"",VLOOKUP(F144,'Line Details'!$A$7:$Z$343,2,0),""),"")</f>
        <v>65/1</v>
      </c>
      <c r="G141" s="170"/>
      <c r="H141" s="169" t="str">
        <f>IFERROR(IF(VLOOKUP(H144,'Line Details'!$A$7:$Z$343,2,0)&lt;&gt;"",VLOOKUP(H144,'Line Details'!$A$7:$Z$343,2,0),""),"")</f>
        <v>65/2</v>
      </c>
      <c r="I141" s="170"/>
      <c r="J141" s="169" t="str">
        <f>IFERROR(IF(VLOOKUP(J144,'Line Details'!$A$7:$Z$343,2,0)&lt;&gt;"",VLOOKUP(J144,'Line Details'!$A$7:$Z$343,2,0),""),"")</f>
        <v>65/3</v>
      </c>
      <c r="K141" s="170"/>
      <c r="L141" s="169" t="str">
        <f>IFERROR(IF(VLOOKUP(L144,'Line Details'!$A$7:$Z$343,2,0)&lt;&gt;"",VLOOKUP(L144,'Line Details'!$A$7:$Z$343,2,0),""),"")</f>
        <v>65/4</v>
      </c>
      <c r="M141" s="170"/>
      <c r="N141" s="169" t="str">
        <f>IFERROR(IF(VLOOKUP(N144,'Line Details'!$A$7:$Z$343,2,0)&lt;&gt;"",VLOOKUP(N144,'Line Details'!$A$7:$Z$343,2,0),""),"")</f>
        <v>65/5</v>
      </c>
      <c r="O141" s="170"/>
      <c r="P141" s="169" t="str">
        <f>IFERROR(IF(VLOOKUP(P144,'Line Details'!$A$7:$Z$343,2,0)&lt;&gt;"",VLOOKUP(P144,'Line Details'!$A$7:$Z$343,2,0),""),"")</f>
        <v>67/0</v>
      </c>
      <c r="Q141" s="170"/>
      <c r="R141" s="169" t="str">
        <f>IFERROR(IF(VLOOKUP(R144,'Line Details'!$A$7:$Z$343,2,0)&lt;&gt;"",VLOOKUP(R144,'Line Details'!$A$7:$Z$343,2,0),""),"")</f>
        <v>GANTRY</v>
      </c>
      <c r="S141" s="170"/>
      <c r="T141" s="169" t="str">
        <f>IFERROR(IF(VLOOKUP(T144,'Line Details'!$A$7:$Z$343,2,0)&lt;&gt;"",VLOOKUP(T144,'Line Details'!$A$7:$Z$343,2,0),""),"")</f>
        <v>GANTRY</v>
      </c>
      <c r="U141" s="171"/>
    </row>
    <row r="142" spans="1:21" s="431" customFormat="1" ht="26" x14ac:dyDescent="0.3">
      <c r="A142" s="429"/>
      <c r="B142" s="577" t="str">
        <f>IFERROR(IF(VLOOKUP(B144,'Line Details'!$A$7:$AA$343,27,0)&lt;&gt;"",VLOOKUP(B144,'Line Details'!$A$7:$AA$343,27,0),""),"")</f>
        <v/>
      </c>
      <c r="C142" s="577" t="str">
        <f>IFERROR(IF(VLOOKUP(C144,'Line Details'!$A$7:$AA$343,27,0)&lt;&gt;"",VLOOKUP(C144,'Line Details'!$A$7:$AA$343,27,0),""),"")</f>
        <v/>
      </c>
      <c r="D142" s="577" t="str">
        <f>IFERROR(IF(VLOOKUP(D144,'Line Details'!$A$7:$AA$343,27,0)&lt;&gt;"",VLOOKUP(D144,'Line Details'!$A$7:$AA$343,27,0),""),"")</f>
        <v/>
      </c>
      <c r="E142" s="577" t="str">
        <f>IFERROR(IF(VLOOKUP(E144,'Line Details'!$A$7:$AA$343,27,0)&lt;&gt;"",VLOOKUP(E144,'Line Details'!$A$7:$AA$343,27,0),""),"")</f>
        <v/>
      </c>
      <c r="F142" s="577" t="str">
        <f>IFERROR(IF(VLOOKUP(F144,'Line Details'!$A$7:$AA$343,27,0)&lt;&gt;"",VLOOKUP(F144,'Line Details'!$A$7:$AA$343,27,0),""),"")</f>
        <v/>
      </c>
      <c r="G142" s="577" t="str">
        <f>IFERROR(IF(VLOOKUP(G144,'Line Details'!$A$7:$AA$343,27,0)&lt;&gt;"",VLOOKUP(G144,'Line Details'!$A$7:$AA$343,27,0),""),"")</f>
        <v/>
      </c>
      <c r="H142" s="577" t="str">
        <f>IFERROR(IF(VLOOKUP(H144,'Line Details'!$A$7:$AA$343,27,0)&lt;&gt;"",VLOOKUP(H144,'Line Details'!$A$7:$AA$343,27,0),""),"")</f>
        <v/>
      </c>
      <c r="I142" s="577" t="str">
        <f>IFERROR(IF(VLOOKUP(I144,'Line Details'!$A$7:$AA$343,27,0)&lt;&gt;"",VLOOKUP(I144,'Line Details'!$A$7:$AA$343,27,0),""),"")</f>
        <v/>
      </c>
      <c r="J142" s="577" t="str">
        <f>IFERROR(IF(VLOOKUP(J144,'Line Details'!$A$7:$AA$343,27,0)&lt;&gt;"",VLOOKUP(J144,'Line Details'!$A$7:$AA$343,27,0),""),"")</f>
        <v>SANDY PS</v>
      </c>
      <c r="K142" s="577" t="str">
        <f>IFERROR(IF(VLOOKUP(K144,'Line Details'!$A$7:$AA$343,27,0)&lt;&gt;"",VLOOKUP(K144,'Line Details'!$A$7:$AA$343,27,0),""),"")</f>
        <v/>
      </c>
      <c r="L142" s="577" t="str">
        <f>IFERROR(IF(VLOOKUP(L144,'Line Details'!$A$7:$AA$343,27,0)&lt;&gt;"",VLOOKUP(L144,'Line Details'!$A$7:$AA$343,27,0),""),"")</f>
        <v/>
      </c>
      <c r="M142" s="577" t="str">
        <f>IFERROR(IF(VLOOKUP(M144,'Line Details'!$A$7:$AA$343,27,0)&lt;&gt;"",VLOOKUP(M144,'Line Details'!$A$7:$AA$343,27,0),""),"")</f>
        <v/>
      </c>
      <c r="N142" s="577" t="str">
        <f>IFERROR(IF(VLOOKUP(N144,'Line Details'!$A$7:$AA$343,27,0)&lt;&gt;"",VLOOKUP(N144,'Line Details'!$A$7:$AA$343,27,0),""),"")</f>
        <v/>
      </c>
      <c r="O142" s="577" t="str">
        <f>IFERROR(IF(VLOOKUP(O144,'Line Details'!$A$7:$AA$343,27,0)&lt;&gt;"",VLOOKUP(O144,'Line Details'!$A$7:$AA$343,27,0),""),"")</f>
        <v/>
      </c>
      <c r="P142" s="577" t="str">
        <f>IFERROR(IF(VLOOKUP(P144,'Line Details'!$A$7:$AA$343,27,0)&lt;&gt;"",VLOOKUP(P144,'Line Details'!$A$7:$AA$343,27,0),""),"")</f>
        <v/>
      </c>
      <c r="Q142" s="577" t="str">
        <f>IFERROR(IF(VLOOKUP(Q144,'Line Details'!$A$7:$AA$343,27,0)&lt;&gt;"",VLOOKUP(Q144,'Line Details'!$A$7:$AA$343,27,0),""),"")</f>
        <v/>
      </c>
      <c r="R142" s="577" t="str">
        <f>IFERROR(IF(VLOOKUP(R144,'Line Details'!$A$7:$AA$343,27,0)&lt;&gt;"",VLOOKUP(R144,'Line Details'!$A$7:$AA$343,27,0),""),"")</f>
        <v/>
      </c>
      <c r="S142" s="577" t="str">
        <f>IFERROR(IF(VLOOKUP(S144,'Line Details'!$A$7:$AA$343,27,0)&lt;&gt;"",VLOOKUP(S144,'Line Details'!$A$7:$AA$343,27,0),""),"")</f>
        <v/>
      </c>
      <c r="T142" s="577" t="str">
        <f>IFERROR(IF(VLOOKUP(T144,'Line Details'!$A$7:$AA$343,27,0)&lt;&gt;"",VLOOKUP(T144,'Line Details'!$A$7:$AA$343,27,0),""),"")</f>
        <v/>
      </c>
      <c r="U142" s="430"/>
    </row>
    <row r="143" spans="1:21" x14ac:dyDescent="0.3">
      <c r="A143" s="154"/>
      <c r="B143" s="177">
        <f>IFERROR(IF(VLOOKUP(B144,'Line Details'!$A$7:$Z$343,10,0)&lt;&gt;"",VLOOKUP(B144,'Line Details'!$A$7:$Z$343,10,0),""),"")</f>
        <v>0</v>
      </c>
      <c r="C143" s="158"/>
      <c r="D143" s="177">
        <f>IFERROR(IF(VLOOKUP(D144,'Line Details'!$A$7:$Z$343,10,0)&lt;&gt;"",VLOOKUP(D144,'Line Details'!$A$7:$Z$343,10,0),""),"")</f>
        <v>0</v>
      </c>
      <c r="E143" s="158"/>
      <c r="F143" s="177">
        <f>IFERROR(IF(VLOOKUP(F144,'Line Details'!$A$7:$Z$343,10,0)&lt;&gt;"",VLOOKUP(F144,'Line Details'!$A$7:$Z$343,10,0),""),"")</f>
        <v>0</v>
      </c>
      <c r="G143" s="158"/>
      <c r="H143" s="177">
        <f>IFERROR(IF(VLOOKUP(H144,'Line Details'!$A$7:$Z$343,10,0)&lt;&gt;"",VLOOKUP(H144,'Line Details'!$A$7:$Z$343,10,0),""),"")</f>
        <v>0</v>
      </c>
      <c r="I143" s="158"/>
      <c r="J143" s="177">
        <f>IFERROR(IF(VLOOKUP(J144,'Line Details'!$A$7:$Z$343,10,0)&lt;&gt;"",VLOOKUP(J144,'Line Details'!$A$7:$Z$343,10,0),""),"")</f>
        <v>0</v>
      </c>
      <c r="K143" s="158"/>
      <c r="L143" s="177">
        <f>IFERROR(IF(VLOOKUP(L144,'Line Details'!$A$7:$Z$343,10,0)&lt;&gt;"",VLOOKUP(L144,'Line Details'!$A$7:$Z$343,10,0),""),"")</f>
        <v>0</v>
      </c>
      <c r="M143" s="158"/>
      <c r="N143" s="177">
        <f>IFERROR(IF(VLOOKUP(N144,'Line Details'!$A$7:$Z$343,10,0)&lt;&gt;"",VLOOKUP(N144,'Line Details'!$A$7:$Z$343,10,0),""),"")</f>
        <v>0</v>
      </c>
      <c r="O143" s="158"/>
      <c r="P143" s="177">
        <f>IFERROR(IF(VLOOKUP(P144,'Line Details'!$A$7:$Z$343,10,0)&lt;&gt;"",VLOOKUP(P144,'Line Details'!$A$7:$Z$343,10,0),""),"")</f>
        <v>0</v>
      </c>
      <c r="Q143" s="158"/>
      <c r="R143" s="177">
        <f>IFERROR(IF(VLOOKUP(R144,'Line Details'!$A$7:$Z$343,10,0)&lt;&gt;"",VLOOKUP(R144,'Line Details'!$A$7:$Z$343,10,0),""),"")</f>
        <v>0</v>
      </c>
      <c r="S143" s="158"/>
      <c r="T143" s="177">
        <f>IFERROR(IF(VLOOKUP(T144,'Line Details'!$A$7:$Z$343,10,0)&lt;&gt;"",VLOOKUP(T144,'Line Details'!$A$7:$Z$343,10,0),""),"")</f>
        <v>0</v>
      </c>
      <c r="U143" s="178"/>
    </row>
    <row r="144" spans="1:21" s="190" customFormat="1" x14ac:dyDescent="0.3">
      <c r="A144" s="194"/>
      <c r="B144" s="174">
        <f>+T133+1</f>
        <v>110</v>
      </c>
      <c r="C144" s="174"/>
      <c r="D144" s="174">
        <f>+B144+1</f>
        <v>111</v>
      </c>
      <c r="E144" s="174"/>
      <c r="F144" s="174">
        <f>+D144+1</f>
        <v>112</v>
      </c>
      <c r="G144" s="174"/>
      <c r="H144" s="174">
        <f>+F144+1</f>
        <v>113</v>
      </c>
      <c r="I144" s="174"/>
      <c r="J144" s="174">
        <f>+H144+1</f>
        <v>114</v>
      </c>
      <c r="K144" s="174"/>
      <c r="L144" s="174">
        <f>+J144+1</f>
        <v>115</v>
      </c>
      <c r="M144" s="174"/>
      <c r="N144" s="174">
        <f>+L144+1</f>
        <v>116</v>
      </c>
      <c r="O144" s="174"/>
      <c r="P144" s="174">
        <f>+N144+1</f>
        <v>117</v>
      </c>
      <c r="Q144" s="174"/>
      <c r="R144" s="174">
        <f>+P144+1</f>
        <v>118</v>
      </c>
      <c r="S144" s="174"/>
      <c r="T144" s="174">
        <f>+R144+1</f>
        <v>119</v>
      </c>
      <c r="U144" s="175"/>
    </row>
    <row r="145" spans="1:21" s="190" customFormat="1" x14ac:dyDescent="0.3">
      <c r="A145" s="194"/>
      <c r="B145" s="174"/>
      <c r="C145" s="174"/>
      <c r="D145" s="174"/>
      <c r="E145" s="174"/>
      <c r="F145" s="174"/>
      <c r="G145" s="174"/>
      <c r="H145" s="174"/>
      <c r="I145" s="174"/>
      <c r="J145" s="174"/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5"/>
    </row>
    <row r="146" spans="1:21" s="241" customFormat="1" ht="13.5" thickBot="1" x14ac:dyDescent="0.35">
      <c r="A146" s="238"/>
      <c r="B146" s="239" t="str">
        <f>IFERROR(IF(VLOOKUP(B155,'Line Details'!$A$7:$Z$343,5,0)&lt;&gt;"",VLOOKUP(B155,'Line Details'!$A$7:$Z$343,5,0),""),"")</f>
        <v/>
      </c>
      <c r="C146" s="235" t="str">
        <f>IFERROR(IF(VLOOKUP(D155,'Line Details'!$A$7:$Z$343,12,0)&lt;&gt;"",VLOOKUP(D155,'Line Details'!$A$7:$Z$343,12,0),""),"")</f>
        <v/>
      </c>
      <c r="D146" s="239" t="str">
        <f>IFERROR(IF(VLOOKUP(D155,'Line Details'!$A$7:$Z$343,5,0)&lt;&gt;"",VLOOKUP(D155,'Line Details'!$A$7:$Z$343,5,0),""),"")</f>
        <v/>
      </c>
      <c r="E146" s="235" t="str">
        <f>IFERROR(IF(VLOOKUP(F155,'Line Details'!$A$7:$Z$343,12,0)&lt;&gt;"",VLOOKUP(F155,'Line Details'!$A$7:$Z$343,12,0),""),"")</f>
        <v/>
      </c>
      <c r="F146" s="239" t="str">
        <f>IFERROR(IF(VLOOKUP(F155,'Line Details'!$A$7:$Z$343,5,0)&lt;&gt;"",VLOOKUP(F155,'Line Details'!$A$7:$Z$343,5,0),""),"")</f>
        <v/>
      </c>
      <c r="G146" s="235" t="str">
        <f>IFERROR(IF(VLOOKUP(H155,'Line Details'!$A$7:$Z$343,12,0)&lt;&gt;"",VLOOKUP(H155,'Line Details'!$A$7:$Z$343,12,0),""),"")</f>
        <v/>
      </c>
      <c r="H146" s="239" t="str">
        <f>IFERROR(IF(VLOOKUP(H155,'Line Details'!$A$7:$Z$343,5,0)&lt;&gt;"",VLOOKUP(H155,'Line Details'!$A$7:$Z$343,5,0),""),"")</f>
        <v/>
      </c>
      <c r="I146" s="235" t="str">
        <f>IFERROR(IF(VLOOKUP(J155,'Line Details'!$A$7:$Z$343,12,0)&lt;&gt;"",VLOOKUP(J155,'Line Details'!$A$7:$Z$343,12,0),""),"")</f>
        <v/>
      </c>
      <c r="J146" s="239" t="str">
        <f>IFERROR(IF(VLOOKUP(J155,'Line Details'!$A$7:$Z$343,5,0)&lt;&gt;"",VLOOKUP(J155,'Line Details'!$A$7:$Z$343,5,0),""),"")</f>
        <v/>
      </c>
      <c r="K146" s="235" t="str">
        <f>IFERROR(IF(VLOOKUP(L155,'Line Details'!$A$7:$Z$343,12,0)&lt;&gt;"",VLOOKUP(L155,'Line Details'!$A$7:$Z$343,12,0),""),"")</f>
        <v/>
      </c>
      <c r="L146" s="240" t="str">
        <f>IFERROR(IF(VLOOKUP(L155,'Line Details'!$A$7:$Z$343,5,0)&lt;&gt;"",VLOOKUP(L155,'Line Details'!$A$7:$Z$343,5,0),""),"")</f>
        <v/>
      </c>
      <c r="M146" s="235" t="str">
        <f>IFERROR(IF(VLOOKUP(N155,'Line Details'!$A$7:$Z$343,12,0)&lt;&gt;"",VLOOKUP(N155,'Line Details'!$A$7:$Z$343,12,0),""),"")</f>
        <v/>
      </c>
      <c r="N146" s="239" t="str">
        <f>IFERROR(IF(VLOOKUP(N155,'Line Details'!$A$7:$Z$343,5,0)&lt;&gt;"",VLOOKUP(N155,'Line Details'!$A$7:$Z$343,5,0),""),"")</f>
        <v/>
      </c>
      <c r="O146" s="235" t="str">
        <f>IFERROR(IF(VLOOKUP(P155,'Line Details'!$A$7:$Z$343,12,0)&lt;&gt;"",VLOOKUP(P155,'Line Details'!$A$7:$Z$343,12,0),""),"")</f>
        <v/>
      </c>
      <c r="P146" s="239" t="str">
        <f>IFERROR(IF(VLOOKUP(P155,'Line Details'!$A$7:$Z$343,5,0)&lt;&gt;"",VLOOKUP(P155,'Line Details'!$A$7:$Z$343,5,0),""),"")</f>
        <v/>
      </c>
      <c r="Q146" s="235" t="str">
        <f>IFERROR(IF(VLOOKUP(R155,'Line Details'!$A$7:$Z$343,12,0)&lt;&gt;"",VLOOKUP(R155,'Line Details'!$A$7:$Z$343,12,0),""),"")</f>
        <v/>
      </c>
      <c r="R146" s="239" t="str">
        <f>IFERROR(IF(VLOOKUP(R155,'Line Details'!$A$7:$Z$343,5,0)&lt;&gt;"",VLOOKUP(R155,'Line Details'!$A$7:$Z$343,5,0),""),"")</f>
        <v/>
      </c>
      <c r="S146" s="235" t="str">
        <f>IFERROR(IF(VLOOKUP(T155,'Line Details'!$A$7:$Z$343,12,0)&lt;&gt;"",VLOOKUP(T155,'Line Details'!$A$7:$Z$343,12,0),""),"")</f>
        <v/>
      </c>
      <c r="T146" s="239" t="str">
        <f>IFERROR(IF(VLOOKUP(T155,'Line Details'!$A$7:$Z$343,5,0)&lt;&gt;"",VLOOKUP(T155,'Line Details'!$A$7:$Z$343,5,0),""),"")</f>
        <v/>
      </c>
      <c r="U146" s="236" t="str">
        <f>IFERROR(IF(VLOOKUP(B166,'Line Details'!$A$7:$Z$343,12,0)&lt;&gt;"",VLOOKUP(B166,'Line Details'!$A$7:$Z$343,12,0),""),"")</f>
        <v/>
      </c>
    </row>
    <row r="147" spans="1:21" ht="12" customHeight="1" thickTop="1" x14ac:dyDescent="0.3">
      <c r="A147" s="161"/>
      <c r="B147" s="670" t="str">
        <f>IFERROR(IF(VLOOKUP(B155,'Line Details'!$A$7:$Z$343,8,0)&lt;&gt;"",VLOOKUP(B155,'Line Details'!$A$7:$Z$343,8,0),""),"")</f>
        <v>-</v>
      </c>
      <c r="C147" s="164" t="str">
        <f>IFERROR(IF(VLOOKUP(D155,'Line Details'!$A$7:$Z$343,9,0)&lt;&gt;"",VLOOKUP(D155,'Line Details'!$A$7:$Z$343,9,0),""),"")</f>
        <v/>
      </c>
      <c r="D147" s="670" t="str">
        <f>IFERROR(IF(VLOOKUP(D155,'Line Details'!$A$7:$Z$343,8,0)&lt;&gt;"",VLOOKUP(D155,'Line Details'!$A$7:$Z$343,8,0),""),"")</f>
        <v>-</v>
      </c>
      <c r="E147" s="164" t="str">
        <f>IFERROR(IF(VLOOKUP(F155,'Line Details'!$A$7:$Z$343,9,0)&lt;&gt;"",VLOOKUP(F155,'Line Details'!$A$7:$Z$343,9,0),""),"")</f>
        <v/>
      </c>
      <c r="F147" s="670" t="str">
        <f>IFERROR(IF(VLOOKUP(F155,'Line Details'!$A$7:$Z$343,8,0)&lt;&gt;"",VLOOKUP(F155,'Line Details'!$A$7:$Z$343,8,0),""),"")</f>
        <v>ERE</v>
      </c>
      <c r="G147" s="164" t="str">
        <f>IFERROR(IF(VLOOKUP(H155,'Line Details'!$A$7:$Z$343,9,0)&lt;&gt;"",VLOOKUP(H155,'Line Details'!$A$7:$Z$343,9,0),""),"")</f>
        <v/>
      </c>
      <c r="H147" s="670" t="str">
        <f>IFERROR(IF(VLOOKUP(H155,'Line Details'!$A$7:$Z$343,8,0)&lt;&gt;"",VLOOKUP(H155,'Line Details'!$A$7:$Z$343,8,0),""),"")</f>
        <v>ERE</v>
      </c>
      <c r="I147" s="164" t="str">
        <f>IFERROR(IF(VLOOKUP(J155,'Line Details'!$A$7:$Z$343,9,0)&lt;&gt;"",VLOOKUP(J155,'Line Details'!$A$7:$Z$343,9,0),""),"")</f>
        <v/>
      </c>
      <c r="J147" s="670" t="str">
        <f>IFERROR(IF(VLOOKUP(J155,'Line Details'!$A$7:$Z$343,8,0)&lt;&gt;"",VLOOKUP(J155,'Line Details'!$A$7:$Z$343,8,0),""),"")</f>
        <v>-</v>
      </c>
      <c r="K147" s="164" t="str">
        <f>IFERROR(IF(VLOOKUP(L155,'Line Details'!$A$7:$Z$343,9,0)&lt;&gt;"",VLOOKUP(L155,'Line Details'!$A$7:$Z$343,9,0),""),"")</f>
        <v/>
      </c>
      <c r="L147" s="670" t="str">
        <f>IFERROR(IF(VLOOKUP(L155,'Line Details'!$A$7:$Z$343,8,0)&lt;&gt;"",VLOOKUP(L155,'Line Details'!$A$7:$Z$343,8,0),""),"")</f>
        <v>-</v>
      </c>
      <c r="M147" s="164" t="str">
        <f>IFERROR(IF(VLOOKUP(N155,'Line Details'!$A$7:$Z$343,9,0)&lt;&gt;"",VLOOKUP(N155,'Line Details'!$A$7:$Z$343,9,0),""),"")</f>
        <v/>
      </c>
      <c r="N147" s="670" t="str">
        <f>IFERROR(IF(VLOOKUP(N155,'Line Details'!$A$7:$Z$343,8,0)&lt;&gt;"",VLOOKUP(N155,'Line Details'!$A$7:$Z$343,8,0),""),"")</f>
        <v>Erec WIP</v>
      </c>
      <c r="O147" s="164" t="str">
        <f>IFERROR(IF(VLOOKUP(P155,'Line Details'!$A$7:$Z$343,9,0)&lt;&gt;"",VLOOKUP(P155,'Line Details'!$A$7:$Z$343,9,0),""),"")</f>
        <v/>
      </c>
      <c r="P147" s="670" t="str">
        <f>IFERROR(IF(VLOOKUP(P155,'Line Details'!$A$7:$Z$343,8,0)&lt;&gt;"",VLOOKUP(P155,'Line Details'!$A$7:$Z$343,8,0),""),"")</f>
        <v>-</v>
      </c>
      <c r="Q147" s="164" t="str">
        <f>IFERROR(IF(VLOOKUP(R155,'Line Details'!$A$7:$Z$343,9,0)&lt;&gt;"",VLOOKUP(R155,'Line Details'!$A$7:$Z$343,9,0),""),"")</f>
        <v/>
      </c>
      <c r="R147" s="670" t="str">
        <f>IFERROR(IF(VLOOKUP(R155,'Line Details'!$A$7:$Z$343,8,0)&lt;&gt;"",VLOOKUP(R155,'Line Details'!$A$7:$Z$343,8,0),""),"")</f>
        <v>ERE</v>
      </c>
      <c r="S147" s="164" t="str">
        <f>IFERROR(IF(VLOOKUP(T155,'Line Details'!$A$7:$Z$343,9,0)&lt;&gt;"",VLOOKUP(T155,'Line Details'!$A$7:$Z$343,9,0),""),"")</f>
        <v/>
      </c>
      <c r="T147" s="670" t="str">
        <f>IFERROR(IF(VLOOKUP(T155,'Line Details'!$A$7:$Z$343,8,0)&lt;&gt;"",VLOOKUP(T155,'Line Details'!$A$7:$Z$343,8,0),""),"")</f>
        <v>ERE</v>
      </c>
      <c r="U147" s="165" t="str">
        <f>IFERROR(IF(VLOOKUP(B166,'Line Details'!$A$7:$Z$343,9,0)&lt;&gt;"",VLOOKUP(B166,'Line Details'!$A$7:$Z$343,9,0),""),"")</f>
        <v/>
      </c>
    </row>
    <row r="148" spans="1:21" ht="23.15" customHeight="1" x14ac:dyDescent="0.3">
      <c r="A148" s="161"/>
      <c r="B148" s="671"/>
      <c r="C148" s="221">
        <f>IFERROR(IF(VLOOKUP(D155,'Line Details'!$A$7:$Z$343,4,0)&lt;&gt;"",VLOOKUP(D155,'Line Details'!$A$7:$Z$343,4,0),""),"")</f>
        <v>247.1</v>
      </c>
      <c r="D148" s="671"/>
      <c r="E148" s="221">
        <f>IFERROR(IF(VLOOKUP(F155,'Line Details'!$A$7:$Z$343,4,0)&lt;&gt;"",VLOOKUP(F155,'Line Details'!$A$7:$Z$343,4,0),""),"")</f>
        <v>322.10000000000002</v>
      </c>
      <c r="F148" s="671"/>
      <c r="G148" s="221">
        <f>IFERROR(IF(VLOOKUP(H155,'Line Details'!$A$7:$Z$343,4,0)&lt;&gt;"",VLOOKUP(H155,'Line Details'!$A$7:$Z$343,4,0),""),"")</f>
        <v>422.3</v>
      </c>
      <c r="H148" s="671"/>
      <c r="I148" s="221">
        <f>IFERROR(IF(VLOOKUP(J155,'Line Details'!$A$7:$Z$343,4,0)&lt;&gt;"",VLOOKUP(J155,'Line Details'!$A$7:$Z$343,4,0),""),"")</f>
        <v>412.4</v>
      </c>
      <c r="J148" s="671"/>
      <c r="K148" s="221">
        <f>IFERROR(IF(VLOOKUP(L155,'Line Details'!$A$7:$Z$343,4,0)&lt;&gt;"",VLOOKUP(L155,'Line Details'!$A$7:$Z$343,4,0),""),"")</f>
        <v>406.7</v>
      </c>
      <c r="L148" s="671"/>
      <c r="M148" s="221">
        <f>IFERROR(IF(VLOOKUP(N155,'Line Details'!$A$7:$Z$343,4,0)&lt;&gt;"",VLOOKUP(N155,'Line Details'!$A$7:$Z$343,4,0),""),"")</f>
        <v>405</v>
      </c>
      <c r="N148" s="671"/>
      <c r="O148" s="221">
        <f>IFERROR(IF(VLOOKUP(P155,'Line Details'!$A$7:$Z$343,4,0)&lt;&gt;"",VLOOKUP(P155,'Line Details'!$A$7:$Z$343,4,0),""),"")</f>
        <v>356</v>
      </c>
      <c r="P148" s="671"/>
      <c r="Q148" s="221">
        <f>IFERROR(IF(VLOOKUP(R155,'Line Details'!$A$7:$Z$343,4,0)&lt;&gt;"",VLOOKUP(R155,'Line Details'!$A$7:$Z$343,4,0),""),"")</f>
        <v>424.1</v>
      </c>
      <c r="R148" s="671"/>
      <c r="S148" s="221">
        <f>IFERROR(IF(VLOOKUP(T155,'Line Details'!$A$7:$Z$343,4,0)&lt;&gt;"",VLOOKUP(T155,'Line Details'!$A$7:$Z$343,4,0),""),"")</f>
        <v>391.9</v>
      </c>
      <c r="T148" s="671"/>
      <c r="U148" s="162">
        <f>IFERROR(IF(VLOOKUP(B166,'Line Details'!$A$7:$Z$343,4,0)&lt;&gt;"",VLOOKUP(B166,'Line Details'!$A$7:$Z$343,4,0),""),"")</f>
        <v>403.7</v>
      </c>
    </row>
    <row r="149" spans="1:21" ht="23.15" customHeight="1" x14ac:dyDescent="0.3">
      <c r="A149" s="161"/>
      <c r="B149" s="166" t="str">
        <f>IFERROR(IF(VLOOKUP(B155,'Line Details'!$A$7:$Z$343,6,0)&lt;&gt;"",VLOOKUP(B155,'Line Details'!$A$7:$Z$343,6,0),""),"")</f>
        <v>-</v>
      </c>
      <c r="C149" s="221"/>
      <c r="D149" s="166" t="str">
        <f>IFERROR(IF(VLOOKUP(D155,'Line Details'!$A$7:$Z$343,6,0)&lt;&gt;"",VLOOKUP(D155,'Line Details'!$A$7:$Z$343,6,0),""),"")</f>
        <v>FDN</v>
      </c>
      <c r="E149" s="221"/>
      <c r="F149" s="166" t="str">
        <f>IFERROR(IF(VLOOKUP(F155,'Line Details'!$A$7:$Z$343,6,0)&lt;&gt;"",VLOOKUP(F155,'Line Details'!$A$7:$Z$343,6,0),""),"")</f>
        <v>FDN</v>
      </c>
      <c r="G149" s="221"/>
      <c r="H149" s="166" t="str">
        <f>IFERROR(IF(VLOOKUP(H155,'Line Details'!$A$7:$Z$343,6,0)&lt;&gt;"",VLOOKUP(H155,'Line Details'!$A$7:$Z$343,6,0),""),"")</f>
        <v>FDN</v>
      </c>
      <c r="I149" s="221"/>
      <c r="J149" s="166" t="str">
        <f>IFERROR(IF(VLOOKUP(J155,'Line Details'!$A$7:$Z$343,6,0)&lt;&gt;"",VLOOKUP(J155,'Line Details'!$A$7:$Z$343,6,0),""),"")</f>
        <v>FDN</v>
      </c>
      <c r="K149" s="221"/>
      <c r="L149" s="166" t="str">
        <f>IFERROR(IF(VLOOKUP(L155,'Line Details'!$A$7:$Z$343,6,0)&lt;&gt;"",VLOOKUP(L155,'Line Details'!$A$7:$Z$343,6,0),""),"")</f>
        <v>FDN</v>
      </c>
      <c r="M149" s="221"/>
      <c r="N149" s="166" t="str">
        <f>IFERROR(IF(VLOOKUP(N155,'Line Details'!$A$7:$Z$343,6,0)&lt;&gt;"",VLOOKUP(N155,'Line Details'!$A$7:$Z$343,6,0),""),"")</f>
        <v>FDN</v>
      </c>
      <c r="O149" s="221"/>
      <c r="P149" s="166" t="str">
        <f>IFERROR(IF(VLOOKUP(P155,'Line Details'!$A$7:$Z$343,6,0)&lt;&gt;"",VLOOKUP(P155,'Line Details'!$A$7:$Z$343,6,0),""),"")</f>
        <v>FDN</v>
      </c>
      <c r="Q149" s="221"/>
      <c r="R149" s="166" t="str">
        <f>IFERROR(IF(VLOOKUP(R155,'Line Details'!$A$7:$Z$343,6,0)&lt;&gt;"",VLOOKUP(R155,'Line Details'!$A$7:$Z$343,6,0),""),"")</f>
        <v>FDN</v>
      </c>
      <c r="S149" s="221"/>
      <c r="T149" s="166" t="str">
        <f>IFERROR(IF(VLOOKUP(T155,'Line Details'!$A$7:$Z$343,6,0)&lt;&gt;"",VLOOKUP(T155,'Line Details'!$A$7:$Z$343,6,0),""),"")</f>
        <v>FDN</v>
      </c>
      <c r="U149" s="162"/>
    </row>
    <row r="150" spans="1:21" ht="12" customHeight="1" thickBot="1" x14ac:dyDescent="0.35">
      <c r="A150" s="161"/>
      <c r="B150" s="167" t="str">
        <f>IFERROR(IF(VLOOKUP(B155,'Line Details'!$A$7:$Z$343,7,0)&lt;&gt;"",VLOOKUP(B155,'Line Details'!$A$7:$Z$343,7,0),""),"")</f>
        <v>-</v>
      </c>
      <c r="C150" s="221"/>
      <c r="D150" s="167" t="str">
        <f>IFERROR(IF(VLOOKUP(D155,'Line Details'!$A$7:$Z$343,7,0)&lt;&gt;"",VLOOKUP(D155,'Line Details'!$A$7:$Z$343,7,0),""),"")</f>
        <v>P</v>
      </c>
      <c r="E150" s="221"/>
      <c r="F150" s="167" t="str">
        <f>IFERROR(IF(VLOOKUP(F155,'Line Details'!$A$7:$Z$343,7,0)&lt;&gt;"",VLOOKUP(F155,'Line Details'!$A$7:$Z$343,7,0),""),"")</f>
        <v>P</v>
      </c>
      <c r="G150" s="221"/>
      <c r="H150" s="167" t="str">
        <f>IFERROR(IF(VLOOKUP(H155,'Line Details'!$A$7:$Z$343,7,0)&lt;&gt;"",VLOOKUP(H155,'Line Details'!$A$7:$Z$343,7,0),""),"")</f>
        <v>P</v>
      </c>
      <c r="I150" s="221"/>
      <c r="J150" s="167" t="str">
        <f>IFERROR(IF(VLOOKUP(J155,'Line Details'!$A$7:$Z$343,7,0)&lt;&gt;"",VLOOKUP(J155,'Line Details'!$A$7:$Z$343,7,0),""),"")</f>
        <v>P</v>
      </c>
      <c r="K150" s="221"/>
      <c r="L150" s="167" t="str">
        <f>IFERROR(IF(VLOOKUP(L155,'Line Details'!$A$7:$Z$343,7,0)&lt;&gt;"",VLOOKUP(L155,'Line Details'!$A$7:$Z$343,7,0),""),"")</f>
        <v>P</v>
      </c>
      <c r="M150" s="221"/>
      <c r="N150" s="167" t="str">
        <f>IFERROR(IF(VLOOKUP(N155,'Line Details'!$A$7:$Z$343,7,0)&lt;&gt;"",VLOOKUP(N155,'Line Details'!$A$7:$Z$343,7,0),""),"")</f>
        <v>P</v>
      </c>
      <c r="O150" s="221"/>
      <c r="P150" s="167" t="str">
        <f>IFERROR(IF(VLOOKUP(P155,'Line Details'!$A$7:$Z$343,7,0)&lt;&gt;"",VLOOKUP(P155,'Line Details'!$A$7:$Z$343,7,0),""),"")</f>
        <v>P</v>
      </c>
      <c r="Q150" s="221"/>
      <c r="R150" s="167" t="str">
        <f>IFERROR(IF(VLOOKUP(R155,'Line Details'!$A$7:$Z$343,7,0)&lt;&gt;"",VLOOKUP(R155,'Line Details'!$A$7:$Z$343,7,0),""),"")</f>
        <v>P</v>
      </c>
      <c r="S150" s="221"/>
      <c r="T150" s="167" t="str">
        <f>IFERROR(IF(VLOOKUP(T155,'Line Details'!$A$7:$Z$343,7,0)&lt;&gt;"",VLOOKUP(T155,'Line Details'!$A$7:$Z$343,7,0),""),"")</f>
        <v>P</v>
      </c>
      <c r="U150" s="162"/>
    </row>
    <row r="151" spans="1:21" ht="13.5" thickTop="1" x14ac:dyDescent="0.3">
      <c r="A151" s="154"/>
      <c r="B151" s="169" t="str">
        <f>IFERROR(IF(VLOOKUP(B155,'Line Details'!$A$7:$Z$343,3,0)&lt;&gt;"",VLOOKUP(B155,'Line Details'!$A$7:$Z$343,3,0),""),"")</f>
        <v>D(45-60)+00</v>
      </c>
      <c r="C151" s="170"/>
      <c r="D151" s="169" t="str">
        <f>IFERROR(IF(VLOOKUP(D155,'Line Details'!$A$7:$Z$343,3,0)&lt;&gt;"",VLOOKUP(D155,'Line Details'!$A$7:$Z$343,3,0),""),"")</f>
        <v>B(00-15)+00</v>
      </c>
      <c r="E151" s="170"/>
      <c r="F151" s="169" t="str">
        <f>IFERROR(IF(VLOOKUP(F155,'Line Details'!$A$7:$Z$343,3,0)&lt;&gt;"",VLOOKUP(F155,'Line Details'!$A$7:$Z$343,3,0),""),"")</f>
        <v>A(00-02)+03</v>
      </c>
      <c r="G151" s="170"/>
      <c r="H151" s="169" t="str">
        <f>IFERROR(IF(VLOOKUP(H155,'Line Details'!$A$7:$Z$343,3,0)&lt;&gt;"",VLOOKUP(H155,'Line Details'!$A$7:$Z$343,3,0),""),"")</f>
        <v>A(00-02)+06</v>
      </c>
      <c r="I151" s="170"/>
      <c r="J151" s="169" t="str">
        <f>IFERROR(IF(VLOOKUP(J155,'Line Details'!$A$7:$Z$343,3,0)&lt;&gt;"",VLOOKUP(J155,'Line Details'!$A$7:$Z$343,3,0),""),"")</f>
        <v>A(00-02)+03</v>
      </c>
      <c r="K151" s="170"/>
      <c r="L151" s="169" t="str">
        <f>IFERROR(IF(VLOOKUP(L155,'Line Details'!$A$7:$Z$343,3,0)&lt;&gt;"",VLOOKUP(L155,'Line Details'!$A$7:$Z$343,3,0),""),"")</f>
        <v>A(00-02)+09</v>
      </c>
      <c r="M151" s="170"/>
      <c r="N151" s="169" t="str">
        <f>IFERROR(IF(VLOOKUP(N155,'Line Details'!$A$7:$Z$343,3,0)&lt;&gt;"",VLOOKUP(N155,'Line Details'!$A$7:$Z$343,3,0),""),"")</f>
        <v>C(15-22)+06</v>
      </c>
      <c r="O151" s="170"/>
      <c r="P151" s="169" t="str">
        <f>IFERROR(IF(VLOOKUP(P155,'Line Details'!$A$7:$Z$343,3,0)&lt;&gt;"",VLOOKUP(P155,'Line Details'!$A$7:$Z$343,3,0),""),"")</f>
        <v>A(00-02)+06</v>
      </c>
      <c r="Q151" s="170"/>
      <c r="R151" s="169" t="str">
        <f>IFERROR(IF(VLOOKUP(R155,'Line Details'!$A$7:$Z$343,3,0)&lt;&gt;"",VLOOKUP(R155,'Line Details'!$A$7:$Z$343,3,0),""),"")</f>
        <v>A(00-02)+03</v>
      </c>
      <c r="S151" s="170"/>
      <c r="T151" s="169" t="str">
        <f>IFERROR(IF(VLOOKUP(T155,'Line Details'!$A$7:$Z$343,3,0)&lt;&gt;"",VLOOKUP(T155,'Line Details'!$A$7:$Z$343,3,0),""),"")</f>
        <v>A(00-02)+00</v>
      </c>
      <c r="U151" s="171"/>
    </row>
    <row r="152" spans="1:21" s="142" customFormat="1" x14ac:dyDescent="0.3">
      <c r="A152" s="187"/>
      <c r="B152" s="169" t="str">
        <f>IFERROR(IF(VLOOKUP(B155,'Line Details'!$A$7:$Z$343,2,0)&lt;&gt;"",VLOOKUP(B155,'Line Details'!$A$7:$Z$343,2,0),""),"")</f>
        <v>68/0</v>
      </c>
      <c r="C152" s="170"/>
      <c r="D152" s="169" t="str">
        <f>IFERROR(IF(VLOOKUP(D155,'Line Details'!$A$7:$Z$343,2,0)&lt;&gt;"",VLOOKUP(D155,'Line Details'!$A$7:$Z$343,2,0),""),"")</f>
        <v>69/0</v>
      </c>
      <c r="E152" s="170"/>
      <c r="F152" s="169" t="str">
        <f>IFERROR(IF(VLOOKUP(F155,'Line Details'!$A$7:$Z$343,2,0)&lt;&gt;"",VLOOKUP(F155,'Line Details'!$A$7:$Z$343,2,0),""),"")</f>
        <v>69/1</v>
      </c>
      <c r="G152" s="170"/>
      <c r="H152" s="169" t="str">
        <f>IFERROR(IF(VLOOKUP(H155,'Line Details'!$A$7:$Z$343,2,0)&lt;&gt;"",VLOOKUP(H155,'Line Details'!$A$7:$Z$343,2,0),""),"")</f>
        <v>69/2</v>
      </c>
      <c r="I152" s="170"/>
      <c r="J152" s="169" t="str">
        <f>IFERROR(IF(VLOOKUP(J155,'Line Details'!$A$7:$Z$343,2,0)&lt;&gt;"",VLOOKUP(J155,'Line Details'!$A$7:$Z$343,2,0),""),"")</f>
        <v>69/3</v>
      </c>
      <c r="K152" s="170"/>
      <c r="L152" s="169" t="str">
        <f>IFERROR(IF(VLOOKUP(L155,'Line Details'!$A$7:$Z$343,2,0)&lt;&gt;"",VLOOKUP(L155,'Line Details'!$A$7:$Z$343,2,0),""),"")</f>
        <v>69/4</v>
      </c>
      <c r="M152" s="170"/>
      <c r="N152" s="169" t="str">
        <f>IFERROR(IF(VLOOKUP(N155,'Line Details'!$A$7:$Z$343,2,0)&lt;&gt;"",VLOOKUP(N155,'Line Details'!$A$7:$Z$343,2,0),""),"")</f>
        <v>70/0</v>
      </c>
      <c r="O152" s="170"/>
      <c r="P152" s="169" t="str">
        <f>IFERROR(IF(VLOOKUP(P155,'Line Details'!$A$7:$Z$343,2,0)&lt;&gt;"",VLOOKUP(P155,'Line Details'!$A$7:$Z$343,2,0),""),"")</f>
        <v>70/1</v>
      </c>
      <c r="Q152" s="170"/>
      <c r="R152" s="169" t="str">
        <f>IFERROR(IF(VLOOKUP(R155,'Line Details'!$A$7:$Z$343,2,0)&lt;&gt;"",VLOOKUP(R155,'Line Details'!$A$7:$Z$343,2,0),""),"")</f>
        <v>70/2</v>
      </c>
      <c r="S152" s="170"/>
      <c r="T152" s="169" t="str">
        <f>IFERROR(IF(VLOOKUP(T155,'Line Details'!$A$7:$Z$343,2,0)&lt;&gt;"",VLOOKUP(T155,'Line Details'!$A$7:$Z$343,2,0),""),"")</f>
        <v>70/3</v>
      </c>
      <c r="U152" s="171"/>
    </row>
    <row r="153" spans="1:21" s="431" customFormat="1" ht="26" x14ac:dyDescent="0.3">
      <c r="A153" s="429"/>
      <c r="B153" s="577" t="str">
        <f>IFERROR(IF(VLOOKUP(B155,'Line Details'!$A$7:$AA$343,27,0)&lt;&gt;"",VLOOKUP(B155,'Line Details'!$A$7:$AA$343,27,0),""),"")</f>
        <v/>
      </c>
      <c r="C153" s="577" t="str">
        <f>IFERROR(IF(VLOOKUP(C155,'Line Details'!$A$7:$AA$343,27,0)&lt;&gt;"",VLOOKUP(C155,'Line Details'!$A$7:$AA$343,27,0),""),"")</f>
        <v/>
      </c>
      <c r="D153" s="577" t="str">
        <f>IFERROR(IF(VLOOKUP(D155,'Line Details'!$A$7:$AA$343,27,0)&lt;&gt;"",VLOOKUP(D155,'Line Details'!$A$7:$AA$343,27,0),""),"")</f>
        <v>SANDY WET</v>
      </c>
      <c r="E153" s="577" t="str">
        <f>IFERROR(IF(VLOOKUP(E155,'Line Details'!$A$7:$AA$343,27,0)&lt;&gt;"",VLOOKUP(E155,'Line Details'!$A$7:$AA$343,27,0),""),"")</f>
        <v/>
      </c>
      <c r="F153" s="577" t="str">
        <f>IFERROR(IF(VLOOKUP(F155,'Line Details'!$A$7:$AA$343,27,0)&lt;&gt;"",VLOOKUP(F155,'Line Details'!$A$7:$AA$343,27,0),""),"")</f>
        <v>Sandy PS</v>
      </c>
      <c r="G153" s="577" t="str">
        <f>IFERROR(IF(VLOOKUP(G155,'Line Details'!$A$7:$AA$343,27,0)&lt;&gt;"",VLOOKUP(G155,'Line Details'!$A$7:$AA$343,27,0),""),"")</f>
        <v/>
      </c>
      <c r="H153" s="577" t="str">
        <f>IFERROR(IF(VLOOKUP(H155,'Line Details'!$A$7:$AA$343,27,0)&lt;&gt;"",VLOOKUP(H155,'Line Details'!$A$7:$AA$343,27,0),""),"")</f>
        <v>SANDY PS</v>
      </c>
      <c r="I153" s="577" t="str">
        <f>IFERROR(IF(VLOOKUP(I155,'Line Details'!$A$7:$AA$343,27,0)&lt;&gt;"",VLOOKUP(I155,'Line Details'!$A$7:$AA$343,27,0),""),"")</f>
        <v/>
      </c>
      <c r="J153" s="577" t="str">
        <f>IFERROR(IF(VLOOKUP(J155,'Line Details'!$A$7:$AA$343,27,0)&lt;&gt;"",VLOOKUP(J155,'Line Details'!$A$7:$AA$343,27,0),""),"")</f>
        <v>SANDY PS</v>
      </c>
      <c r="K153" s="577" t="str">
        <f>IFERROR(IF(VLOOKUP(K155,'Line Details'!$A$7:$AA$343,27,0)&lt;&gt;"",VLOOKUP(K155,'Line Details'!$A$7:$AA$343,27,0),""),"")</f>
        <v/>
      </c>
      <c r="L153" s="577" t="str">
        <f>IFERROR(IF(VLOOKUP(L155,'Line Details'!$A$7:$AA$343,27,0)&lt;&gt;"",VLOOKUP(L155,'Line Details'!$A$7:$AA$343,27,0),""),"")</f>
        <v>SANDY PS</v>
      </c>
      <c r="M153" s="577" t="str">
        <f>IFERROR(IF(VLOOKUP(M155,'Line Details'!$A$7:$AA$343,27,0)&lt;&gt;"",VLOOKUP(M155,'Line Details'!$A$7:$AA$343,27,0),""),"")</f>
        <v/>
      </c>
      <c r="N153" s="577" t="str">
        <f>IFERROR(IF(VLOOKUP(N155,'Line Details'!$A$7:$AA$343,27,0)&lt;&gt;"",VLOOKUP(N155,'Line Details'!$A$7:$AA$343,27,0),""),"")</f>
        <v>SANDY WET</v>
      </c>
      <c r="O153" s="577" t="str">
        <f>IFERROR(IF(VLOOKUP(O155,'Line Details'!$A$7:$AA$343,27,0)&lt;&gt;"",VLOOKUP(O155,'Line Details'!$A$7:$AA$343,27,0),""),"")</f>
        <v/>
      </c>
      <c r="P153" s="577" t="str">
        <f>IFERROR(IF(VLOOKUP(P155,'Line Details'!$A$7:$AA$343,27,0)&lt;&gt;"",VLOOKUP(P155,'Line Details'!$A$7:$AA$343,27,0),""),"")</f>
        <v>SANDY FS</v>
      </c>
      <c r="Q153" s="577" t="str">
        <f>IFERROR(IF(VLOOKUP(Q155,'Line Details'!$A$7:$AA$343,27,0)&lt;&gt;"",VLOOKUP(Q155,'Line Details'!$A$7:$AA$343,27,0),""),"")</f>
        <v/>
      </c>
      <c r="R153" s="577" t="str">
        <f>IFERROR(IF(VLOOKUP(R155,'Line Details'!$A$7:$AA$343,27,0)&lt;&gt;"",VLOOKUP(R155,'Line Details'!$A$7:$AA$343,27,0),""),"")</f>
        <v>SANDY WET</v>
      </c>
      <c r="S153" s="577" t="str">
        <f>IFERROR(IF(VLOOKUP(S155,'Line Details'!$A$7:$AA$343,27,0)&lt;&gt;"",VLOOKUP(S155,'Line Details'!$A$7:$AA$343,27,0),""),"")</f>
        <v/>
      </c>
      <c r="T153" s="577" t="str">
        <f>IFERROR(IF(VLOOKUP(T155,'Line Details'!$A$7:$AA$343,27,0)&lt;&gt;"",VLOOKUP(T155,'Line Details'!$A$7:$AA$343,27,0),""),"")</f>
        <v>SANDY WET</v>
      </c>
      <c r="U153" s="430"/>
    </row>
    <row r="154" spans="1:21" x14ac:dyDescent="0.3">
      <c r="A154" s="154"/>
      <c r="B154" s="177">
        <f>IFERROR(IF(VLOOKUP(B155,'Line Details'!$A$7:$Z$343,10,0)&lt;&gt;"",VLOOKUP(B155,'Line Details'!$A$7:$Z$343,10,0),""),"")</f>
        <v>0</v>
      </c>
      <c r="C154" s="158"/>
      <c r="D154" s="177">
        <f>IFERROR(IF(VLOOKUP(D155,'Line Details'!$A$7:$Z$343,10,0)&lt;&gt;"",VLOOKUP(D155,'Line Details'!$A$7:$Z$343,10,0),""),"")</f>
        <v>0</v>
      </c>
      <c r="E154" s="158"/>
      <c r="F154" s="177">
        <f>IFERROR(IF(VLOOKUP(F155,'Line Details'!$A$7:$Z$343,10,0)&lt;&gt;"",VLOOKUP(F155,'Line Details'!$A$7:$Z$343,10,0),""),"")</f>
        <v>0</v>
      </c>
      <c r="G154" s="158"/>
      <c r="H154" s="177">
        <f>IFERROR(IF(VLOOKUP(H155,'Line Details'!$A$7:$Z$343,10,0)&lt;&gt;"",VLOOKUP(H155,'Line Details'!$A$7:$Z$343,10,0),""),"")</f>
        <v>0</v>
      </c>
      <c r="I154" s="158"/>
      <c r="J154" s="177">
        <f>IFERROR(IF(VLOOKUP(J155,'Line Details'!$A$7:$Z$343,10,0)&lt;&gt;"",VLOOKUP(J155,'Line Details'!$A$7:$Z$343,10,0),""),"")</f>
        <v>0</v>
      </c>
      <c r="K154" s="158"/>
      <c r="L154" s="177">
        <f>IFERROR(IF(VLOOKUP(L155,'Line Details'!$A$7:$Z$343,10,0)&lt;&gt;"",VLOOKUP(L155,'Line Details'!$A$7:$Z$343,10,0),""),"")</f>
        <v>0</v>
      </c>
      <c r="M154" s="158"/>
      <c r="N154" s="177">
        <f>IFERROR(IF(VLOOKUP(N155,'Line Details'!$A$7:$Z$343,10,0)&lt;&gt;"",VLOOKUP(N155,'Line Details'!$A$7:$Z$343,10,0),""),"")</f>
        <v>0</v>
      </c>
      <c r="O154" s="158"/>
      <c r="P154" s="177">
        <f>IFERROR(IF(VLOOKUP(P155,'Line Details'!$A$7:$Z$343,10,0)&lt;&gt;"",VLOOKUP(P155,'Line Details'!$A$7:$Z$343,10,0),""),"")</f>
        <v>0</v>
      </c>
      <c r="Q154" s="158"/>
      <c r="R154" s="177">
        <f>IFERROR(IF(VLOOKUP(R155,'Line Details'!$A$7:$Z$343,10,0)&lt;&gt;"",VLOOKUP(R155,'Line Details'!$A$7:$Z$343,10,0),""),"")</f>
        <v>0</v>
      </c>
      <c r="S154" s="158"/>
      <c r="T154" s="177">
        <f>IFERROR(IF(VLOOKUP(T155,'Line Details'!$A$7:$Z$343,10,0)&lt;&gt;"",VLOOKUP(T155,'Line Details'!$A$7:$Z$343,10,0),""),"")</f>
        <v>0</v>
      </c>
      <c r="U154" s="178"/>
    </row>
    <row r="155" spans="1:21" s="190" customFormat="1" x14ac:dyDescent="0.3">
      <c r="A155" s="194"/>
      <c r="B155" s="174">
        <f>+T144+1</f>
        <v>120</v>
      </c>
      <c r="C155" s="174"/>
      <c r="D155" s="174">
        <f>+B155+1</f>
        <v>121</v>
      </c>
      <c r="E155" s="174"/>
      <c r="F155" s="174">
        <f>+D155+1</f>
        <v>122</v>
      </c>
      <c r="G155" s="174"/>
      <c r="H155" s="174">
        <f>+F155+1</f>
        <v>123</v>
      </c>
      <c r="I155" s="174"/>
      <c r="J155" s="174">
        <f>+H155+1</f>
        <v>124</v>
      </c>
      <c r="K155" s="174"/>
      <c r="L155" s="174">
        <f>+J155+1</f>
        <v>125</v>
      </c>
      <c r="M155" s="174"/>
      <c r="N155" s="174">
        <f>+L155+1</f>
        <v>126</v>
      </c>
      <c r="O155" s="174"/>
      <c r="P155" s="174">
        <f>+N155+1</f>
        <v>127</v>
      </c>
      <c r="Q155" s="174"/>
      <c r="R155" s="174">
        <f>+P155+1</f>
        <v>128</v>
      </c>
      <c r="S155" s="174"/>
      <c r="T155" s="174">
        <f>+R155+1</f>
        <v>129</v>
      </c>
      <c r="U155" s="175"/>
    </row>
    <row r="156" spans="1:21" s="190" customFormat="1" x14ac:dyDescent="0.3">
      <c r="A156" s="194"/>
      <c r="B156" s="174"/>
      <c r="C156" s="174"/>
      <c r="D156" s="174"/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74"/>
      <c r="R156" s="174"/>
      <c r="S156" s="174"/>
      <c r="T156" s="174"/>
      <c r="U156" s="175"/>
    </row>
    <row r="157" spans="1:21" s="220" customFormat="1" ht="13.5" thickBot="1" x14ac:dyDescent="0.35">
      <c r="A157" s="163"/>
      <c r="B157" s="581" t="str">
        <f>IFERROR(IF(VLOOKUP(B166,'Line Details'!$A$7:$Z$343,5,0)&lt;&gt;"",VLOOKUP(B166,'Line Details'!$A$7:$Z$343,5,0),""),"")</f>
        <v/>
      </c>
      <c r="C157" s="582" t="str">
        <f>IFERROR(IF(VLOOKUP(D166,'Line Details'!$A$7:$Z$343,12,0)&lt;&gt;"",VLOOKUP(D166,'Line Details'!$A$7:$Z$343,12,0),""),"")</f>
        <v/>
      </c>
      <c r="D157" s="581" t="str">
        <f>IFERROR(IF(VLOOKUP(D166,'Line Details'!$A$7:$Z$343,5,0)&lt;&gt;"",VLOOKUP(D166,'Line Details'!$A$7:$Z$343,5,0),""),"")</f>
        <v/>
      </c>
      <c r="E157" s="582" t="str">
        <f>IFERROR(IF(VLOOKUP(F166,'Line Details'!$A$7:$Z$343,12,0)&lt;&gt;"",VLOOKUP(F166,'Line Details'!$A$7:$Z$343,12,0),""),"")</f>
        <v/>
      </c>
      <c r="F157" s="581" t="str">
        <f>IFERROR(IF(VLOOKUP(F166,'Line Details'!$A$7:$Z$343,5,0)&lt;&gt;"",VLOOKUP(F166,'Line Details'!$A$7:$Z$343,5,0),""),"")</f>
        <v/>
      </c>
      <c r="G157" s="582" t="str">
        <f>IFERROR(IF(VLOOKUP(H166,'Line Details'!$A$7:$Z$343,12,0)&lt;&gt;"",VLOOKUP(H166,'Line Details'!$A$7:$Z$343,12,0),""),"")</f>
        <v/>
      </c>
      <c r="H157" s="581" t="str">
        <f>IFERROR(IF(VLOOKUP(H166,'Line Details'!$A$7:$Z$343,5,0)&lt;&gt;"",VLOOKUP(H166,'Line Details'!$A$7:$Z$343,5,0),""),"")</f>
        <v/>
      </c>
      <c r="I157" s="582" t="str">
        <f>IFERROR(IF(VLOOKUP(J166,'Line Details'!$A$7:$Z$343,12,0)&lt;&gt;"",VLOOKUP(J166,'Line Details'!$A$7:$Z$343,12,0),""),"")</f>
        <v/>
      </c>
      <c r="J157" s="581" t="str">
        <f>IFERROR(IF(VLOOKUP(J166,'Line Details'!$A$7:$Z$343,5,0)&lt;&gt;"",VLOOKUP(J166,'Line Details'!$A$7:$Z$343,5,0),""),"")</f>
        <v/>
      </c>
      <c r="K157" s="235" t="str">
        <f>IFERROR(IF(VLOOKUP(L166,'Line Details'!$A$7:$Z$343,12,0)&lt;&gt;"",VLOOKUP(L166,'Line Details'!$A$7:$Z$343,12,0),""),"")</f>
        <v/>
      </c>
      <c r="L157" s="583" t="str">
        <f>IFERROR(IF(VLOOKUP(L166,'Line Details'!$A$7:$Z$343,5,0)&lt;&gt;"",VLOOKUP(L166,'Line Details'!$A$7:$Z$343,5,0),""),"")</f>
        <v/>
      </c>
      <c r="M157" s="582" t="str">
        <f>IFERROR(IF(VLOOKUP(N166,'Line Details'!$A$7:$Z$343,12,0)&lt;&gt;"",VLOOKUP(N166,'Line Details'!$A$7:$Z$343,12,0),""),"")</f>
        <v/>
      </c>
      <c r="N157" s="581" t="str">
        <f>IFERROR(IF(VLOOKUP(N166,'Line Details'!$A$7:$Z$343,5,0)&lt;&gt;"",VLOOKUP(N166,'Line Details'!$A$7:$Z$343,5,0),""),"")</f>
        <v/>
      </c>
      <c r="O157" s="582" t="str">
        <f>IFERROR(IF(VLOOKUP(P166,'Line Details'!$A$7:$Z$343,12,0)&lt;&gt;"",VLOOKUP(P166,'Line Details'!$A$7:$Z$343,12,0),""),"")</f>
        <v/>
      </c>
      <c r="P157" s="581" t="str">
        <f>IFERROR(IF(VLOOKUP(P166,'Line Details'!$A$7:$Z$343,5,0)&lt;&gt;"",VLOOKUP(P166,'Line Details'!$A$7:$Z$343,5,0),""),"")</f>
        <v/>
      </c>
      <c r="Q157" s="582" t="str">
        <f>IFERROR(IF(VLOOKUP(R166,'Line Details'!$A$7:$Z$343,12,0)&lt;&gt;"",VLOOKUP(R166,'Line Details'!$A$7:$Z$343,12,0),""),"")</f>
        <v/>
      </c>
      <c r="R157" s="581" t="str">
        <f>IFERROR(IF(VLOOKUP(R166,'Line Details'!$A$7:$Z$343,5,0)&lt;&gt;"",VLOOKUP(R166,'Line Details'!$A$7:$Z$343,5,0),""),"")</f>
        <v/>
      </c>
      <c r="S157" s="582" t="str">
        <f>IFERROR(IF(VLOOKUP(T166,'Line Details'!$A$7:$Z$343,12,0)&lt;&gt;"",VLOOKUP(T166,'Line Details'!$A$7:$Z$343,12,0),""),"")</f>
        <v/>
      </c>
      <c r="T157" s="581" t="str">
        <f>IFERROR(IF(VLOOKUP(T166,'Line Details'!$A$7:$Z$343,5,0)&lt;&gt;"",VLOOKUP(T166,'Line Details'!$A$7:$Z$343,5,0),""),"")</f>
        <v/>
      </c>
      <c r="U157" s="226" t="str">
        <f>IFERROR(IF(VLOOKUP(B177,'Line Details'!$A$7:$Z$343,12,0)&lt;&gt;"",VLOOKUP(B177,'Line Details'!$A$7:$Z$343,12,0),""),"")</f>
        <v/>
      </c>
    </row>
    <row r="158" spans="1:21" ht="12" customHeight="1" thickTop="1" x14ac:dyDescent="0.3">
      <c r="A158" s="161"/>
      <c r="B158" s="670" t="str">
        <f>IFERROR(IF(VLOOKUP(B166,'Line Details'!$A$7:$Z$343,8,0)&lt;&gt;"",VLOOKUP(B166,'Line Details'!$A$7:$Z$343,8,0),""),"")</f>
        <v>-</v>
      </c>
      <c r="C158" s="164" t="str">
        <f>IFERROR(IF(VLOOKUP(D166,'Line Details'!$A$7:$Z$343,9,0)&lt;&gt;"",VLOOKUP(D166,'Line Details'!$A$7:$Z$343,9,0),""),"")</f>
        <v/>
      </c>
      <c r="D158" s="670" t="str">
        <f>IFERROR(IF(VLOOKUP(D166,'Line Details'!$A$7:$Z$343,8,0)&lt;&gt;"",VLOOKUP(D166,'Line Details'!$A$7:$Z$343,8,0),""),"")</f>
        <v>-</v>
      </c>
      <c r="E158" s="164" t="str">
        <f>IFERROR(IF(VLOOKUP(F166,'Line Details'!$A$7:$Z$343,9,0)&lt;&gt;"",VLOOKUP(F166,'Line Details'!$A$7:$Z$343,9,0),""),"")</f>
        <v/>
      </c>
      <c r="F158" s="670" t="str">
        <f>IFERROR(IF(VLOOKUP(F166,'Line Details'!$A$7:$Z$343,8,0)&lt;&gt;"",VLOOKUP(F166,'Line Details'!$A$7:$Z$343,8,0),""),"")</f>
        <v>ERE</v>
      </c>
      <c r="G158" s="164" t="str">
        <f>IFERROR(IF(VLOOKUP(H166,'Line Details'!$A$7:$Z$343,9,0)&lt;&gt;"",VLOOKUP(H166,'Line Details'!$A$7:$Z$343,9,0),""),"")</f>
        <v/>
      </c>
      <c r="H158" s="670" t="str">
        <f>IFERROR(IF(VLOOKUP(H166,'Line Details'!$A$7:$Z$343,8,0)&lt;&gt;"",VLOOKUP(H166,'Line Details'!$A$7:$Z$343,8,0),""),"")</f>
        <v>ERE</v>
      </c>
      <c r="I158" s="164" t="str">
        <f>IFERROR(IF(VLOOKUP(J166,'Line Details'!$A$7:$Z$343,9,0)&lt;&gt;"",VLOOKUP(J166,'Line Details'!$A$7:$Z$343,9,0),""),"")</f>
        <v/>
      </c>
      <c r="J158" s="670" t="str">
        <f>IFERROR(IF(VLOOKUP(J166,'Line Details'!$A$7:$Z$343,8,0)&lt;&gt;"",VLOOKUP(J166,'Line Details'!$A$7:$Z$343,8,0),""),"")</f>
        <v>Erec WIP</v>
      </c>
      <c r="K158" s="164" t="str">
        <f>IFERROR(IF(VLOOKUP(L166,'Line Details'!$A$7:$Z$343,9,0)&lt;&gt;"",VLOOKUP(L166,'Line Details'!$A$7:$Z$343,9,0),""),"")</f>
        <v/>
      </c>
      <c r="L158" s="670" t="str">
        <f>IFERROR(IF(VLOOKUP(L166,'Line Details'!$A$7:$Z$343,8,0)&lt;&gt;"",VLOOKUP(L166,'Line Details'!$A$7:$Z$343,8,0),""),"")</f>
        <v>-</v>
      </c>
      <c r="M158" s="164" t="str">
        <f>IFERROR(IF(VLOOKUP(N166,'Line Details'!$A$7:$Z$343,9,0)&lt;&gt;"",VLOOKUP(N166,'Line Details'!$A$7:$Z$343,9,0),""),"")</f>
        <v/>
      </c>
      <c r="N158" s="670" t="str">
        <f>IFERROR(IF(VLOOKUP(N166,'Line Details'!$A$7:$Z$343,8,0)&lt;&gt;"",VLOOKUP(N166,'Line Details'!$A$7:$Z$343,8,0),""),"")</f>
        <v>-</v>
      </c>
      <c r="O158" s="164" t="str">
        <f>IFERROR(IF(VLOOKUP(P166,'Line Details'!$A$7:$Z$343,9,0)&lt;&gt;"",VLOOKUP(P166,'Line Details'!$A$7:$Z$343,9,0),""),"")</f>
        <v/>
      </c>
      <c r="P158" s="670" t="str">
        <f>IFERROR(IF(VLOOKUP(P166,'Line Details'!$A$7:$Z$343,8,0)&lt;&gt;"",VLOOKUP(P166,'Line Details'!$A$7:$Z$343,8,0),""),"")</f>
        <v>-</v>
      </c>
      <c r="Q158" s="164" t="str">
        <f>IFERROR(IF(VLOOKUP(R166,'Line Details'!$A$7:$Z$343,9,0)&lt;&gt;"",VLOOKUP(R166,'Line Details'!$A$7:$Z$343,9,0),""),"")</f>
        <v/>
      </c>
      <c r="R158" s="670" t="str">
        <f>IFERROR(IF(VLOOKUP(R166,'Line Details'!$A$7:$Z$343,8,0)&lt;&gt;"",VLOOKUP(R166,'Line Details'!$A$7:$Z$343,8,0),""),"")</f>
        <v>-</v>
      </c>
      <c r="S158" s="164" t="str">
        <f>IFERROR(IF(VLOOKUP(T166,'Line Details'!$A$7:$Z$343,9,0)&lt;&gt;"",VLOOKUP(T166,'Line Details'!$A$7:$Z$343,9,0),""),"")</f>
        <v/>
      </c>
      <c r="T158" s="670" t="str">
        <f>IFERROR(IF(VLOOKUP(T166,'Line Details'!$A$7:$Z$343,8,0)&lt;&gt;"",VLOOKUP(T166,'Line Details'!$A$7:$Z$343,8,0),""),"")</f>
        <v>-</v>
      </c>
      <c r="U158" s="165" t="str">
        <f>IFERROR(IF(VLOOKUP(B177,'Line Details'!$A$7:$Z$343,9,0)&lt;&gt;"",VLOOKUP(B177,'Line Details'!$A$7:$Z$343,9,0),""),"")</f>
        <v/>
      </c>
    </row>
    <row r="159" spans="1:21" ht="23.15" customHeight="1" x14ac:dyDescent="0.3">
      <c r="A159" s="161"/>
      <c r="B159" s="671"/>
      <c r="C159" s="221">
        <f>IFERROR(IF(VLOOKUP(D166,'Line Details'!$A$7:$Z$343,4,0)&lt;&gt;"",VLOOKUP(D166,'Line Details'!$A$7:$Z$343,4,0),""),"")</f>
        <v>397</v>
      </c>
      <c r="D159" s="671"/>
      <c r="E159" s="221">
        <f>IFERROR(IF(VLOOKUP(F166,'Line Details'!$A$7:$Z$343,4,0)&lt;&gt;"",VLOOKUP(F166,'Line Details'!$A$7:$Z$343,4,0),""),"")</f>
        <v>374.9</v>
      </c>
      <c r="F159" s="671"/>
      <c r="G159" s="221">
        <f>IFERROR(IF(VLOOKUP(H166,'Line Details'!$A$7:$Z$343,4,0)&lt;&gt;"",VLOOKUP(H166,'Line Details'!$A$7:$Z$343,4,0),""),"")</f>
        <v>418.4</v>
      </c>
      <c r="H159" s="671"/>
      <c r="I159" s="221">
        <f>IFERROR(IF(VLOOKUP(J166,'Line Details'!$A$7:$Z$343,4,0)&lt;&gt;"",VLOOKUP(J166,'Line Details'!$A$7:$Z$343,4,0),""),"")</f>
        <v>360.8</v>
      </c>
      <c r="J159" s="671"/>
      <c r="K159" s="221">
        <f>IFERROR(IF(VLOOKUP(L166,'Line Details'!$A$7:$Z$343,4,0)&lt;&gt;"",VLOOKUP(L166,'Line Details'!$A$7:$Z$343,4,0),""),"")</f>
        <v>377</v>
      </c>
      <c r="L159" s="671"/>
      <c r="M159" s="221">
        <f>IFERROR(IF(VLOOKUP(N166,'Line Details'!$A$7:$Z$343,4,0)&lt;&gt;"",VLOOKUP(N166,'Line Details'!$A$7:$Z$343,4,0),""),"")</f>
        <v>371</v>
      </c>
      <c r="N159" s="671"/>
      <c r="O159" s="221">
        <f>IFERROR(IF(VLOOKUP(P166,'Line Details'!$A$7:$Z$343,4,0)&lt;&gt;"",VLOOKUP(P166,'Line Details'!$A$7:$Z$343,4,0),""),"")</f>
        <v>324</v>
      </c>
      <c r="P159" s="671"/>
      <c r="Q159" s="221">
        <f>IFERROR(IF(VLOOKUP(R166,'Line Details'!$A$7:$Z$343,4,0)&lt;&gt;"",VLOOKUP(R166,'Line Details'!$A$7:$Z$343,4,0),""),"")</f>
        <v>361</v>
      </c>
      <c r="R159" s="671"/>
      <c r="S159" s="221">
        <f>IFERROR(IF(VLOOKUP(T166,'Line Details'!$A$7:$Z$343,4,0)&lt;&gt;"",VLOOKUP(T166,'Line Details'!$A$7:$Z$343,4,0),""),"")</f>
        <v>361</v>
      </c>
      <c r="T159" s="671"/>
      <c r="U159" s="162">
        <f>IFERROR(IF(VLOOKUP(B177,'Line Details'!$A$7:$Z$343,4,0)&lt;&gt;"",VLOOKUP(B177,'Line Details'!$A$7:$Z$343,4,0),""),"")</f>
        <v>356</v>
      </c>
    </row>
    <row r="160" spans="1:21" ht="23.15" customHeight="1" x14ac:dyDescent="0.3">
      <c r="A160" s="161"/>
      <c r="B160" s="166" t="str">
        <f>IFERROR(IF(VLOOKUP(B166,'Line Details'!$A$7:$Z$343,6,0)&lt;&gt;"",VLOOKUP(B166,'Line Details'!$A$7:$Z$343,6,0),""),"")</f>
        <v>-</v>
      </c>
      <c r="C160" s="221"/>
      <c r="D160" s="166" t="str">
        <f>IFERROR(IF(VLOOKUP(D166,'Line Details'!$A$7:$Z$343,6,0)&lt;&gt;"",VLOOKUP(D166,'Line Details'!$A$7:$Z$343,6,0),""),"")</f>
        <v>FDN</v>
      </c>
      <c r="E160" s="221"/>
      <c r="F160" s="166" t="str">
        <f>IFERROR(IF(VLOOKUP(F166,'Line Details'!$A$7:$Z$343,6,0)&lt;&gt;"",VLOOKUP(F166,'Line Details'!$A$7:$Z$343,6,0),""),"")</f>
        <v>FDN</v>
      </c>
      <c r="G160" s="221"/>
      <c r="H160" s="166" t="str">
        <f>IFERROR(IF(VLOOKUP(H166,'Line Details'!$A$7:$Z$343,6,0)&lt;&gt;"",VLOOKUP(H166,'Line Details'!$A$7:$Z$343,6,0),""),"")</f>
        <v>FDN</v>
      </c>
      <c r="I160" s="221"/>
      <c r="J160" s="166" t="str">
        <f>IFERROR(IF(VLOOKUP(J166,'Line Details'!$A$7:$Z$343,6,0)&lt;&gt;"",VLOOKUP(J166,'Line Details'!$A$7:$Z$343,6,0),""),"")</f>
        <v>FDN</v>
      </c>
      <c r="K160" s="221"/>
      <c r="L160" s="166" t="str">
        <f>IFERROR(IF(VLOOKUP(L166,'Line Details'!$A$7:$Z$343,6,0)&lt;&gt;"",VLOOKUP(L166,'Line Details'!$A$7:$Z$343,6,0),""),"")</f>
        <v>-</v>
      </c>
      <c r="M160" s="221"/>
      <c r="N160" s="166" t="str">
        <f>IFERROR(IF(VLOOKUP(N166,'Line Details'!$A$7:$Z$343,6,0)&lt;&gt;"",VLOOKUP(N166,'Line Details'!$A$7:$Z$343,6,0),""),"")</f>
        <v>-</v>
      </c>
      <c r="O160" s="221"/>
      <c r="P160" s="166" t="str">
        <f>IFERROR(IF(VLOOKUP(P166,'Line Details'!$A$7:$Z$343,6,0)&lt;&gt;"",VLOOKUP(P166,'Line Details'!$A$7:$Z$343,6,0),""),"")</f>
        <v>-</v>
      </c>
      <c r="Q160" s="221"/>
      <c r="R160" s="166" t="str">
        <f>IFERROR(IF(VLOOKUP(R166,'Line Details'!$A$7:$Z$343,6,0)&lt;&gt;"",VLOOKUP(R166,'Line Details'!$A$7:$Z$343,6,0),""),"")</f>
        <v>-</v>
      </c>
      <c r="S160" s="221"/>
      <c r="T160" s="166" t="str">
        <f>IFERROR(IF(VLOOKUP(T166,'Line Details'!$A$7:$Z$343,6,0)&lt;&gt;"",VLOOKUP(T166,'Line Details'!$A$7:$Z$343,6,0),""),"")</f>
        <v>-</v>
      </c>
      <c r="U160" s="162"/>
    </row>
    <row r="161" spans="1:21" ht="12" customHeight="1" thickBot="1" x14ac:dyDescent="0.35">
      <c r="A161" s="161"/>
      <c r="B161" s="167" t="str">
        <f>IFERROR(IF(VLOOKUP(B166,'Line Details'!$A$7:$Z$343,7,0)&lt;&gt;"",VLOOKUP(B166,'Line Details'!$A$7:$Z$343,7,0),""),"")</f>
        <v>-</v>
      </c>
      <c r="C161" s="221"/>
      <c r="D161" s="167" t="str">
        <f>IFERROR(IF(VLOOKUP(D166,'Line Details'!$A$7:$Z$343,7,0)&lt;&gt;"",VLOOKUP(D166,'Line Details'!$A$7:$Z$343,7,0),""),"")</f>
        <v>-</v>
      </c>
      <c r="E161" s="221"/>
      <c r="F161" s="167" t="str">
        <f>IFERROR(IF(VLOOKUP(F166,'Line Details'!$A$7:$Z$343,7,0)&lt;&gt;"",VLOOKUP(F166,'Line Details'!$A$7:$Z$343,7,0),""),"")</f>
        <v>P</v>
      </c>
      <c r="G161" s="221"/>
      <c r="H161" s="167" t="str">
        <f>IFERROR(IF(VLOOKUP(H166,'Line Details'!$A$7:$Z$343,7,0)&lt;&gt;"",VLOOKUP(H166,'Line Details'!$A$7:$Z$343,7,0),""),"")</f>
        <v>P</v>
      </c>
      <c r="I161" s="221"/>
      <c r="J161" s="167" t="str">
        <f>IFERROR(IF(VLOOKUP(J166,'Line Details'!$A$7:$Z$343,7,0)&lt;&gt;"",VLOOKUP(J166,'Line Details'!$A$7:$Z$343,7,0),""),"")</f>
        <v>P</v>
      </c>
      <c r="K161" s="221"/>
      <c r="L161" s="167" t="str">
        <f>IFERROR(IF(VLOOKUP(L166,'Line Details'!$A$7:$Z$343,7,0)&lt;&gt;"",VLOOKUP(L166,'Line Details'!$A$7:$Z$343,7,0),""),"")</f>
        <v>-</v>
      </c>
      <c r="M161" s="221"/>
      <c r="N161" s="167" t="str">
        <f>IFERROR(IF(VLOOKUP(N166,'Line Details'!$A$7:$Z$343,7,0)&lt;&gt;"",VLOOKUP(N166,'Line Details'!$A$7:$Z$343,7,0),""),"")</f>
        <v>-</v>
      </c>
      <c r="O161" s="221"/>
      <c r="P161" s="167" t="str">
        <f>IFERROR(IF(VLOOKUP(P166,'Line Details'!$A$7:$Z$343,7,0)&lt;&gt;"",VLOOKUP(P166,'Line Details'!$A$7:$Z$343,7,0),""),"")</f>
        <v>-</v>
      </c>
      <c r="Q161" s="221"/>
      <c r="R161" s="167" t="str">
        <f>IFERROR(IF(VLOOKUP(R166,'Line Details'!$A$7:$Z$343,7,0)&lt;&gt;"",VLOOKUP(R166,'Line Details'!$A$7:$Z$343,7,0),""),"")</f>
        <v>-</v>
      </c>
      <c r="S161" s="221"/>
      <c r="T161" s="167" t="str">
        <f>IFERROR(IF(VLOOKUP(T166,'Line Details'!$A$7:$Z$343,7,0)&lt;&gt;"",VLOOKUP(T166,'Line Details'!$A$7:$Z$343,7,0),""),"")</f>
        <v>-</v>
      </c>
      <c r="U161" s="162"/>
    </row>
    <row r="162" spans="1:21" ht="13.5" thickTop="1" x14ac:dyDescent="0.3">
      <c r="A162" s="154"/>
      <c r="B162" s="169" t="str">
        <f>IFERROR(IF(VLOOKUP(B166,'Line Details'!$A$7:$Z$343,3,0)&lt;&gt;"",VLOOKUP(B166,'Line Details'!$A$7:$Z$343,3,0),""),"")</f>
        <v>A(00-02)+06</v>
      </c>
      <c r="C162" s="170"/>
      <c r="D162" s="169" t="str">
        <f>IFERROR(IF(VLOOKUP(D166,'Line Details'!$A$7:$Z$343,3,0)&lt;&gt;"",VLOOKUP(D166,'Line Details'!$A$7:$Z$343,3,0),""),"")</f>
        <v>D(30-45)+00</v>
      </c>
      <c r="E162" s="170"/>
      <c r="F162" s="169" t="str">
        <f>IFERROR(IF(VLOOKUP(F166,'Line Details'!$A$7:$Z$343,3,0)&lt;&gt;"",VLOOKUP(F166,'Line Details'!$A$7:$Z$343,3,0),""),"")</f>
        <v>A(00-02)+03</v>
      </c>
      <c r="G162" s="170"/>
      <c r="H162" s="169" t="str">
        <f>IFERROR(IF(VLOOKUP(H166,'Line Details'!$A$7:$Z$343,3,0)&lt;&gt;"",VLOOKUP(H166,'Line Details'!$A$7:$Z$343,3,0),""),"")</f>
        <v>A(00-02)+06</v>
      </c>
      <c r="I162" s="170"/>
      <c r="J162" s="169" t="str">
        <f>IFERROR(IF(VLOOKUP(J166,'Line Details'!$A$7:$Z$343,3,0)&lt;&gt;"",VLOOKUP(J166,'Line Details'!$A$7:$Z$343,3,0),""),"")</f>
        <v>C(15-22)+03</v>
      </c>
      <c r="K162" s="170"/>
      <c r="L162" s="169" t="str">
        <f>IFERROR(IF(VLOOKUP(L166,'Line Details'!$A$7:$Z$343,3,0)&lt;&gt;"",VLOOKUP(L166,'Line Details'!$A$7:$Z$343,3,0),""),"")</f>
        <v>A(00-02)+00</v>
      </c>
      <c r="M162" s="170"/>
      <c r="N162" s="169" t="str">
        <f>IFERROR(IF(VLOOKUP(N166,'Line Details'!$A$7:$Z$343,3,0)&lt;&gt;"",VLOOKUP(N166,'Line Details'!$A$7:$Z$343,3,0),""),"")</f>
        <v>A(00-02)+00</v>
      </c>
      <c r="O162" s="170"/>
      <c r="P162" s="169" t="str">
        <f>IFERROR(IF(VLOOKUP(P166,'Line Details'!$A$7:$Z$343,3,0)&lt;&gt;"",VLOOKUP(P166,'Line Details'!$A$7:$Z$343,3,0),""),"")</f>
        <v>A(00-02)+00</v>
      </c>
      <c r="Q162" s="170"/>
      <c r="R162" s="169" t="str">
        <f>IFERROR(IF(VLOOKUP(R166,'Line Details'!$A$7:$Z$343,3,0)&lt;&gt;"",VLOOKUP(R166,'Line Details'!$A$7:$Z$343,3,0),""),"")</f>
        <v>A(00-02)+00</v>
      </c>
      <c r="S162" s="170"/>
      <c r="T162" s="169" t="str">
        <f>IFERROR(IF(VLOOKUP(T166,'Line Details'!$A$7:$Z$343,3,0)&lt;&gt;"",VLOOKUP(T166,'Line Details'!$A$7:$Z$343,3,0),""),"")</f>
        <v>A(00-02)+00</v>
      </c>
      <c r="U162" s="171"/>
    </row>
    <row r="163" spans="1:21" s="142" customFormat="1" x14ac:dyDescent="0.3">
      <c r="A163" s="187"/>
      <c r="B163" s="169" t="str">
        <f>IFERROR(IF(VLOOKUP(B166,'Line Details'!$A$7:$Z$343,2,0)&lt;&gt;"",VLOOKUP(B166,'Line Details'!$A$7:$Z$343,2,0),""),"")</f>
        <v>70/4</v>
      </c>
      <c r="C163" s="170"/>
      <c r="D163" s="169" t="str">
        <f>IFERROR(IF(VLOOKUP(D166,'Line Details'!$A$7:$Z$343,2,0)&lt;&gt;"",VLOOKUP(D166,'Line Details'!$A$7:$Z$343,2,0),""),"")</f>
        <v>71/0</v>
      </c>
      <c r="E163" s="170"/>
      <c r="F163" s="169" t="str">
        <f>IFERROR(IF(VLOOKUP(F166,'Line Details'!$A$7:$Z$343,2,0)&lt;&gt;"",VLOOKUP(F166,'Line Details'!$A$7:$Z$343,2,0),""),"")</f>
        <v>71/1</v>
      </c>
      <c r="G163" s="170"/>
      <c r="H163" s="169" t="str">
        <f>IFERROR(IF(VLOOKUP(H166,'Line Details'!$A$7:$Z$343,2,0)&lt;&gt;"",VLOOKUP(H166,'Line Details'!$A$7:$Z$343,2,0),""),"")</f>
        <v>71/2</v>
      </c>
      <c r="I163" s="170"/>
      <c r="J163" s="169" t="str">
        <f>IFERROR(IF(VLOOKUP(J166,'Line Details'!$A$7:$Z$343,2,0)&lt;&gt;"",VLOOKUP(J166,'Line Details'!$A$7:$Z$343,2,0),""),"")</f>
        <v>72/0</v>
      </c>
      <c r="K163" s="170"/>
      <c r="L163" s="169" t="str">
        <f>IFERROR(IF(VLOOKUP(L166,'Line Details'!$A$7:$Z$343,2,0)&lt;&gt;"",VLOOKUP(L166,'Line Details'!$A$7:$Z$343,2,0),""),"")</f>
        <v>72/1</v>
      </c>
      <c r="M163" s="170"/>
      <c r="N163" s="169" t="str">
        <f>IFERROR(IF(VLOOKUP(N166,'Line Details'!$A$7:$Z$343,2,0)&lt;&gt;"",VLOOKUP(N166,'Line Details'!$A$7:$Z$343,2,0),""),"")</f>
        <v>72/2</v>
      </c>
      <c r="O163" s="170"/>
      <c r="P163" s="169" t="str">
        <f>IFERROR(IF(VLOOKUP(P166,'Line Details'!$A$7:$Z$343,2,0)&lt;&gt;"",VLOOKUP(P166,'Line Details'!$A$7:$Z$343,2,0),""),"")</f>
        <v>72/3</v>
      </c>
      <c r="Q163" s="170"/>
      <c r="R163" s="169" t="str">
        <f>IFERROR(IF(VLOOKUP(R166,'Line Details'!$A$7:$Z$343,2,0)&lt;&gt;"",VLOOKUP(R166,'Line Details'!$A$7:$Z$343,2,0),""),"")</f>
        <v>72/4</v>
      </c>
      <c r="S163" s="170"/>
      <c r="T163" s="169" t="str">
        <f>IFERROR(IF(VLOOKUP(T166,'Line Details'!$A$7:$Z$343,2,0)&lt;&gt;"",VLOOKUP(T166,'Line Details'!$A$7:$Z$343,2,0),""),"")</f>
        <v>72/5</v>
      </c>
      <c r="U163" s="171"/>
    </row>
    <row r="164" spans="1:21" s="431" customFormat="1" ht="26" x14ac:dyDescent="0.3">
      <c r="A164" s="429"/>
      <c r="B164" s="577" t="str">
        <f>IFERROR(IF(VLOOKUP(B166,'Line Details'!$A$7:$AA$343,27,0)&lt;&gt;"",VLOOKUP(B166,'Line Details'!$A$7:$AA$343,27,0),""),"")</f>
        <v/>
      </c>
      <c r="C164" s="577" t="str">
        <f>IFERROR(IF(VLOOKUP(C166,'Line Details'!$A$7:$AA$343,27,0)&lt;&gt;"",VLOOKUP(C166,'Line Details'!$A$7:$AA$343,27,0),""),"")</f>
        <v/>
      </c>
      <c r="D164" s="577" t="str">
        <f>IFERROR(IF(VLOOKUP(D166,'Line Details'!$A$7:$AA$343,27,0)&lt;&gt;"",VLOOKUP(D166,'Line Details'!$A$7:$AA$343,27,0),""),"")</f>
        <v>SANDY PS</v>
      </c>
      <c r="E164" s="577" t="str">
        <f>IFERROR(IF(VLOOKUP(E166,'Line Details'!$A$7:$AA$343,27,0)&lt;&gt;"",VLOOKUP(E166,'Line Details'!$A$7:$AA$343,27,0),""),"")</f>
        <v/>
      </c>
      <c r="F164" s="577" t="str">
        <f>IFERROR(IF(VLOOKUP(F166,'Line Details'!$A$7:$AA$343,27,0)&lt;&gt;"",VLOOKUP(F166,'Line Details'!$A$7:$AA$343,27,0),""),"")</f>
        <v>SANDY WET</v>
      </c>
      <c r="G164" s="577" t="str">
        <f>IFERROR(IF(VLOOKUP(G166,'Line Details'!$A$7:$AA$343,27,0)&lt;&gt;"",VLOOKUP(G166,'Line Details'!$A$7:$AA$343,27,0),""),"")</f>
        <v/>
      </c>
      <c r="H164" s="577" t="str">
        <f>IFERROR(IF(VLOOKUP(H166,'Line Details'!$A$7:$AA$343,27,0)&lt;&gt;"",VLOOKUP(H166,'Line Details'!$A$7:$AA$343,27,0),""),"")</f>
        <v>SANDY WET</v>
      </c>
      <c r="I164" s="577" t="str">
        <f>IFERROR(IF(VLOOKUP(I166,'Line Details'!$A$7:$AA$343,27,0)&lt;&gt;"",VLOOKUP(I166,'Line Details'!$A$7:$AA$343,27,0),""),"")</f>
        <v/>
      </c>
      <c r="J164" s="577" t="str">
        <f>IFERROR(IF(VLOOKUP(J166,'Line Details'!$A$7:$AA$343,27,0)&lt;&gt;"",VLOOKUP(J166,'Line Details'!$A$7:$AA$343,27,0),""),"")</f>
        <v>SANDY WET</v>
      </c>
      <c r="K164" s="577" t="str">
        <f>IFERROR(IF(VLOOKUP(K166,'Line Details'!$A$7:$AA$343,27,0)&lt;&gt;"",VLOOKUP(K166,'Line Details'!$A$7:$AA$343,27,0),""),"")</f>
        <v/>
      </c>
      <c r="L164" s="577" t="str">
        <f>IFERROR(IF(VLOOKUP(L166,'Line Details'!$A$7:$AA$343,27,0)&lt;&gt;"",VLOOKUP(L166,'Line Details'!$A$7:$AA$343,27,0),""),"")</f>
        <v/>
      </c>
      <c r="M164" s="577" t="str">
        <f>IFERROR(IF(VLOOKUP(M166,'Line Details'!$A$7:$AA$343,27,0)&lt;&gt;"",VLOOKUP(M166,'Line Details'!$A$7:$AA$343,27,0),""),"")</f>
        <v/>
      </c>
      <c r="N164" s="577" t="str">
        <f>IFERROR(IF(VLOOKUP(N166,'Line Details'!$A$7:$AA$343,27,0)&lt;&gt;"",VLOOKUP(N166,'Line Details'!$A$7:$AA$343,27,0),""),"")</f>
        <v/>
      </c>
      <c r="O164" s="577" t="str">
        <f>IFERROR(IF(VLOOKUP(O166,'Line Details'!$A$7:$AA$343,27,0)&lt;&gt;"",VLOOKUP(O166,'Line Details'!$A$7:$AA$343,27,0),""),"")</f>
        <v/>
      </c>
      <c r="P164" s="577" t="str">
        <f>IFERROR(IF(VLOOKUP(P166,'Line Details'!$A$7:$AA$343,27,0)&lt;&gt;"",VLOOKUP(P166,'Line Details'!$A$7:$AA$343,27,0),""),"")</f>
        <v/>
      </c>
      <c r="Q164" s="577" t="str">
        <f>IFERROR(IF(VLOOKUP(Q166,'Line Details'!$A$7:$AA$343,27,0)&lt;&gt;"",VLOOKUP(Q166,'Line Details'!$A$7:$AA$343,27,0),""),"")</f>
        <v/>
      </c>
      <c r="R164" s="577" t="str">
        <f>IFERROR(IF(VLOOKUP(R166,'Line Details'!$A$7:$AA$343,27,0)&lt;&gt;"",VLOOKUP(R166,'Line Details'!$A$7:$AA$343,27,0),""),"")</f>
        <v/>
      </c>
      <c r="S164" s="577" t="str">
        <f>IFERROR(IF(VLOOKUP(S166,'Line Details'!$A$7:$AA$343,27,0)&lt;&gt;"",VLOOKUP(S166,'Line Details'!$A$7:$AA$343,27,0),""),"")</f>
        <v/>
      </c>
      <c r="T164" s="577" t="str">
        <f>IFERROR(IF(VLOOKUP(T166,'Line Details'!$A$7:$AA$343,27,0)&lt;&gt;"",VLOOKUP(T166,'Line Details'!$A$7:$AA$343,27,0),""),"")</f>
        <v/>
      </c>
      <c r="U164" s="430"/>
    </row>
    <row r="165" spans="1:21" ht="15" customHeight="1" x14ac:dyDescent="0.3">
      <c r="A165" s="154"/>
      <c r="B165" s="177">
        <f>IFERROR(IF(VLOOKUP(B166,'Line Details'!$A$7:$Z$343,10,0)&lt;&gt;"",VLOOKUP(B166,'Line Details'!$A$7:$Z$343,10,0),""),"")</f>
        <v>0</v>
      </c>
      <c r="C165" s="158"/>
      <c r="D165" s="177">
        <f>IFERROR(IF(VLOOKUP(D166,'Line Details'!$A$7:$Z$343,10,0)&lt;&gt;"",VLOOKUP(D166,'Line Details'!$A$7:$Z$343,10,0),""),"")</f>
        <v>0</v>
      </c>
      <c r="E165" s="158"/>
      <c r="F165" s="177">
        <f>IFERROR(IF(VLOOKUP(F166,'Line Details'!$A$7:$Z$343,10,0)&lt;&gt;"",VLOOKUP(F166,'Line Details'!$A$7:$Z$343,10,0),""),"")</f>
        <v>0</v>
      </c>
      <c r="G165" s="158"/>
      <c r="H165" s="177">
        <f>IFERROR(IF(VLOOKUP(H166,'Line Details'!$A$7:$Z$343,10,0)&lt;&gt;"",VLOOKUP(H166,'Line Details'!$A$7:$Z$343,10,0),""),"")</f>
        <v>0</v>
      </c>
      <c r="I165" s="158"/>
      <c r="J165" s="177">
        <f>IFERROR(IF(VLOOKUP(J166,'Line Details'!$A$7:$Z$343,10,0)&lt;&gt;"",VLOOKUP(J166,'Line Details'!$A$7:$Z$343,10,0),""),"")</f>
        <v>0</v>
      </c>
      <c r="K165" s="158"/>
      <c r="L165" s="177">
        <f>IFERROR(IF(VLOOKUP(L166,'Line Details'!$A$7:$Z$343,10,0)&lt;&gt;"",VLOOKUP(L166,'Line Details'!$A$7:$Z$343,10,0),""),"")</f>
        <v>0</v>
      </c>
      <c r="M165" s="158"/>
      <c r="N165" s="177">
        <f>IFERROR(IF(VLOOKUP(N166,'Line Details'!$A$7:$Z$343,10,0)&lt;&gt;"",VLOOKUP(N166,'Line Details'!$A$7:$Z$343,10,0),""),"")</f>
        <v>0</v>
      </c>
      <c r="O165" s="158"/>
      <c r="P165" s="177">
        <f>IFERROR(IF(VLOOKUP(P166,'Line Details'!$A$7:$Z$343,10,0)&lt;&gt;"",VLOOKUP(P166,'Line Details'!$A$7:$Z$343,10,0),""),"")</f>
        <v>0</v>
      </c>
      <c r="Q165" s="158"/>
      <c r="R165" s="177">
        <f>IFERROR(IF(VLOOKUP(R166,'Line Details'!$A$7:$Z$343,10,0)&lt;&gt;"",VLOOKUP(R166,'Line Details'!$A$7:$Z$343,10,0),""),"")</f>
        <v>0</v>
      </c>
      <c r="S165" s="158"/>
      <c r="T165" s="177">
        <f>IFERROR(IF(VLOOKUP(T166,'Line Details'!$A$7:$Z$343,10,0)&lt;&gt;"",VLOOKUP(T166,'Line Details'!$A$7:$Z$343,10,0),""),"")</f>
        <v>0</v>
      </c>
      <c r="U165" s="178"/>
    </row>
    <row r="166" spans="1:21" s="190" customFormat="1" x14ac:dyDescent="0.3">
      <c r="A166" s="194"/>
      <c r="B166" s="174">
        <f>+T155+1</f>
        <v>130</v>
      </c>
      <c r="C166" s="174"/>
      <c r="D166" s="174">
        <f>+B166+1</f>
        <v>131</v>
      </c>
      <c r="E166" s="174"/>
      <c r="F166" s="174">
        <f>+D166+1</f>
        <v>132</v>
      </c>
      <c r="G166" s="174"/>
      <c r="H166" s="174">
        <f>+F166+1</f>
        <v>133</v>
      </c>
      <c r="I166" s="174"/>
      <c r="J166" s="174">
        <f>+H166+1</f>
        <v>134</v>
      </c>
      <c r="K166" s="174"/>
      <c r="L166" s="174">
        <f>+J166+1</f>
        <v>135</v>
      </c>
      <c r="M166" s="174"/>
      <c r="N166" s="174">
        <f>+L166+1</f>
        <v>136</v>
      </c>
      <c r="O166" s="174"/>
      <c r="P166" s="174">
        <f>+N166+1</f>
        <v>137</v>
      </c>
      <c r="Q166" s="174"/>
      <c r="R166" s="174">
        <f>+P166+1</f>
        <v>138</v>
      </c>
      <c r="S166" s="174"/>
      <c r="T166" s="174">
        <f>+R166+1</f>
        <v>139</v>
      </c>
      <c r="U166" s="175"/>
    </row>
    <row r="167" spans="1:21" s="190" customFormat="1" x14ac:dyDescent="0.3">
      <c r="A167" s="194"/>
      <c r="B167" s="579"/>
      <c r="C167" s="579"/>
      <c r="D167" s="579"/>
      <c r="E167" s="579"/>
      <c r="F167" s="579"/>
      <c r="G167" s="579"/>
      <c r="H167" s="579"/>
      <c r="I167" s="579"/>
      <c r="J167" s="579"/>
      <c r="K167" s="579"/>
      <c r="L167" s="579"/>
      <c r="M167" s="579"/>
      <c r="N167" s="579"/>
      <c r="O167" s="579"/>
      <c r="P167" s="579"/>
      <c r="Q167" s="579"/>
      <c r="R167" s="579"/>
      <c r="S167" s="579"/>
      <c r="T167" s="579"/>
      <c r="U167" s="186"/>
    </row>
    <row r="168" spans="1:21" s="220" customFormat="1" ht="13.5" thickBot="1" x14ac:dyDescent="0.35">
      <c r="A168" s="163"/>
      <c r="B168" s="581" t="str">
        <f>IFERROR(IF(VLOOKUP(B177,'Line Details'!$A$7:$Z$343,5,0)&lt;&gt;"",VLOOKUP(B177,'Line Details'!$A$7:$Z$343,5,0),""),"")</f>
        <v/>
      </c>
      <c r="C168" s="582" t="str">
        <f>IFERROR(IF(VLOOKUP(D177,'Line Details'!$A$7:$Z$343,12,0)&lt;&gt;"",VLOOKUP(D177,'Line Details'!$A$7:$Z$343,12,0),""),"")</f>
        <v/>
      </c>
      <c r="D168" s="581" t="str">
        <f>IFERROR(IF(VLOOKUP(D177,'Line Details'!$A$7:$Z$343,5,0)&lt;&gt;"",VLOOKUP(D177,'Line Details'!$A$7:$Z$343,5,0),""),"")</f>
        <v/>
      </c>
      <c r="E168" s="582" t="str">
        <f>IFERROR(IF(VLOOKUP(F177,'Line Details'!$A$7:$Z$343,12,0)&lt;&gt;"",VLOOKUP(F177,'Line Details'!$A$7:$Z$343,12,0),""),"")</f>
        <v/>
      </c>
      <c r="F168" s="581" t="str">
        <f>IFERROR(IF(VLOOKUP(F177,'Line Details'!$A$7:$Z$343,5,0)&lt;&gt;"",VLOOKUP(F177,'Line Details'!$A$7:$Z$343,5,0),""),"")</f>
        <v/>
      </c>
      <c r="G168" s="582" t="str">
        <f>IFERROR(IF(VLOOKUP(H177,'Line Details'!$A$7:$Z$343,12,0)&lt;&gt;"",VLOOKUP(H177,'Line Details'!$A$7:$Z$343,12,0),""),"")</f>
        <v/>
      </c>
      <c r="H168" s="581" t="str">
        <f>IFERROR(IF(VLOOKUP(H177,'Line Details'!$A$7:$Z$343,5,0)&lt;&gt;"",VLOOKUP(H177,'Line Details'!$A$7:$Z$343,5,0),""),"")</f>
        <v/>
      </c>
      <c r="I168" s="582" t="str">
        <f>IFERROR(IF(VLOOKUP(J177,'Line Details'!$A$7:$Z$343,12,0)&lt;&gt;"",VLOOKUP(J177,'Line Details'!$A$7:$Z$343,12,0),""),"")</f>
        <v/>
      </c>
      <c r="J168" s="581" t="str">
        <f>IFERROR(IF(VLOOKUP(J177,'Line Details'!$A$7:$Z$343,5,0)&lt;&gt;"",VLOOKUP(J177,'Line Details'!$A$7:$Z$343,5,0),""),"")</f>
        <v/>
      </c>
      <c r="K168" s="582" t="str">
        <f>IFERROR(IF(VLOOKUP(L177,'Line Details'!$A$7:$Z$343,12,0)&lt;&gt;"",VLOOKUP(L177,'Line Details'!$A$7:$Z$343,12,0),""),"")</f>
        <v/>
      </c>
      <c r="L168" s="583" t="str">
        <f>IFERROR(IF(VLOOKUP(L177,'Line Details'!$A$7:$Z$343,5,0)&lt;&gt;"",VLOOKUP(L177,'Line Details'!$A$7:$Z$343,5,0),""),"")</f>
        <v/>
      </c>
      <c r="M168" s="582" t="str">
        <f>IFERROR(IF(VLOOKUP(N177,'Line Details'!$A$7:$Z$343,12,0)&lt;&gt;"",VLOOKUP(N177,'Line Details'!$A$7:$Z$343,12,0),""),"")</f>
        <v/>
      </c>
      <c r="N168" s="581" t="str">
        <f>IFERROR(IF(VLOOKUP(N177,'Line Details'!$A$7:$Z$343,5,0)&lt;&gt;"",VLOOKUP(N177,'Line Details'!$A$7:$Z$343,5,0),""),"")</f>
        <v/>
      </c>
      <c r="O168" s="582" t="str">
        <f>IFERROR(IF(VLOOKUP(P177,'Line Details'!$A$7:$Z$343,12,0)&lt;&gt;"",VLOOKUP(P177,'Line Details'!$A$7:$Z$343,12,0),""),"")</f>
        <v/>
      </c>
      <c r="P168" s="581" t="str">
        <f>IFERROR(IF(VLOOKUP(P177,'Line Details'!$A$7:$Z$343,5,0)&lt;&gt;"",VLOOKUP(P177,'Line Details'!$A$7:$Z$343,5,0),""),"")</f>
        <v/>
      </c>
      <c r="Q168" s="582" t="str">
        <f>IFERROR(IF(VLOOKUP(R177,'Line Details'!$A$7:$Z$343,12,0)&lt;&gt;"",VLOOKUP(R177,'Line Details'!$A$7:$Z$343,12,0),""),"")</f>
        <v/>
      </c>
      <c r="R168" s="581" t="str">
        <f>IFERROR(IF(VLOOKUP(R177,'Line Details'!$A$7:$Z$343,5,0)&lt;&gt;"",VLOOKUP(R177,'Line Details'!$A$7:$Z$343,5,0),""),"")</f>
        <v/>
      </c>
      <c r="S168" s="582" t="str">
        <f>IFERROR(IF(VLOOKUP(T177,'Line Details'!$A$7:$Z$343,12,0)&lt;&gt;"",VLOOKUP(T177,'Line Details'!$A$7:$Z$343,12,0),""),"")</f>
        <v/>
      </c>
      <c r="T168" s="581" t="str">
        <f>IFERROR(IF(VLOOKUP(T177,'Line Details'!$A$7:$Z$343,5,0)&lt;&gt;"",VLOOKUP(T177,'Line Details'!$A$7:$Z$343,5,0),""),"")</f>
        <v/>
      </c>
      <c r="U168" s="237" t="str">
        <f>IFERROR(IF(VLOOKUP(B188,'Line Details'!$A$7:$Z$343,12,0)&lt;&gt;"",VLOOKUP(B188,'Line Details'!$A$7:$Z$343,12,0),""),"")</f>
        <v/>
      </c>
    </row>
    <row r="169" spans="1:21" ht="12" customHeight="1" thickTop="1" x14ac:dyDescent="0.3">
      <c r="A169" s="161"/>
      <c r="B169" s="670" t="str">
        <f>IFERROR(IF(VLOOKUP(B177,'Line Details'!$A$7:$Z$343,8,0)&lt;&gt;"",VLOOKUP(B177,'Line Details'!$A$7:$Z$343,8,0),""),"")</f>
        <v>ERE</v>
      </c>
      <c r="C169" s="164" t="str">
        <f>IFERROR(IF(VLOOKUP(D177,'Line Details'!$A$7:$Z$343,9,0)&lt;&gt;"",VLOOKUP(D177,'Line Details'!$A$7:$Z$343,9,0),""),"")</f>
        <v/>
      </c>
      <c r="D169" s="670" t="str">
        <f>IFERROR(IF(VLOOKUP(D177,'Line Details'!$A$7:$Z$343,8,0)&lt;&gt;"",VLOOKUP(D177,'Line Details'!$A$7:$Z$343,8,0),""),"")</f>
        <v>-</v>
      </c>
      <c r="E169" s="164" t="str">
        <f>IFERROR(IF(VLOOKUP(F177,'Line Details'!$A$7:$Z$343,9,0)&lt;&gt;"",VLOOKUP(F177,'Line Details'!$A$7:$Z$343,9,0),""),"")</f>
        <v/>
      </c>
      <c r="F169" s="670" t="str">
        <f>IFERROR(IF(VLOOKUP(F177,'Line Details'!$A$7:$Z$343,8,0)&lt;&gt;"",VLOOKUP(F177,'Line Details'!$A$7:$Z$343,8,0),""),"")</f>
        <v>-</v>
      </c>
      <c r="G169" s="164" t="str">
        <f>IFERROR(IF(VLOOKUP(H177,'Line Details'!$A$7:$Z$343,9,0)&lt;&gt;"",VLOOKUP(H177,'Line Details'!$A$7:$Z$343,9,0),""),"")</f>
        <v/>
      </c>
      <c r="H169" s="670" t="str">
        <f>IFERROR(IF(VLOOKUP(H177,'Line Details'!$A$7:$Z$343,8,0)&lt;&gt;"",VLOOKUP(H177,'Line Details'!$A$7:$Z$343,8,0),""),"")</f>
        <v>-</v>
      </c>
      <c r="I169" s="164" t="str">
        <f>IFERROR(IF(VLOOKUP(J177,'Line Details'!$A$7:$Z$343,9,0)&lt;&gt;"",VLOOKUP(J177,'Line Details'!$A$7:$Z$343,9,0),""),"")</f>
        <v/>
      </c>
      <c r="J169" s="670" t="str">
        <f>IFERROR(IF(VLOOKUP(J177,'Line Details'!$A$7:$Z$343,8,0)&lt;&gt;"",VLOOKUP(J177,'Line Details'!$A$7:$Z$343,8,0),""),"")</f>
        <v>-</v>
      </c>
      <c r="K169" s="164" t="str">
        <f>IFERROR(IF(VLOOKUP(L177,'Line Details'!$A$7:$Z$343,9,0)&lt;&gt;"",VLOOKUP(L177,'Line Details'!$A$7:$Z$343,9,0),""),"")</f>
        <v/>
      </c>
      <c r="L169" s="670" t="str">
        <f>IFERROR(IF(VLOOKUP(L177,'Line Details'!$A$7:$Z$343,8,0)&lt;&gt;"",VLOOKUP(L177,'Line Details'!$A$7:$Z$343,8,0),""),"")</f>
        <v>-</v>
      </c>
      <c r="M169" s="164" t="str">
        <f>IFERROR(IF(VLOOKUP(N177,'Line Details'!$A$7:$Z$343,9,0)&lt;&gt;"",VLOOKUP(N177,'Line Details'!$A$7:$Z$343,9,0),""),"")</f>
        <v/>
      </c>
      <c r="N169" s="670" t="str">
        <f>IFERROR(IF(VLOOKUP(N177,'Line Details'!$A$7:$Z$343,8,0)&lt;&gt;"",VLOOKUP(N177,'Line Details'!$A$7:$Z$343,8,0),""),"")</f>
        <v>-</v>
      </c>
      <c r="O169" s="164" t="str">
        <f>IFERROR(IF(VLOOKUP(P177,'Line Details'!$A$7:$Z$343,9,0)&lt;&gt;"",VLOOKUP(P177,'Line Details'!$A$7:$Z$343,9,0),""),"")</f>
        <v/>
      </c>
      <c r="P169" s="670" t="str">
        <f>IFERROR(IF(VLOOKUP(P177,'Line Details'!$A$7:$Z$343,8,0)&lt;&gt;"",VLOOKUP(P177,'Line Details'!$A$7:$Z$343,8,0),""),"")</f>
        <v>-</v>
      </c>
      <c r="Q169" s="164" t="str">
        <f>IFERROR(IF(VLOOKUP(R177,'Line Details'!$A$7:$Z$343,9,0)&lt;&gt;"",VLOOKUP(R177,'Line Details'!$A$7:$Z$343,9,0),""),"")</f>
        <v/>
      </c>
      <c r="R169" s="670" t="str">
        <f>IFERROR(IF(VLOOKUP(R177,'Line Details'!$A$7:$Z$343,8,0)&lt;&gt;"",VLOOKUP(R177,'Line Details'!$A$7:$Z$343,8,0),""),"")</f>
        <v>-</v>
      </c>
      <c r="S169" s="164" t="str">
        <f>IFERROR(IF(VLOOKUP(T177,'Line Details'!$A$7:$Z$343,9,0)&lt;&gt;"",VLOOKUP(T177,'Line Details'!$A$7:$Z$343,9,0),""),"")</f>
        <v/>
      </c>
      <c r="T169" s="670" t="str">
        <f>IFERROR(IF(VLOOKUP(T177,'Line Details'!$A$7:$Z$343,8,0)&lt;&gt;"",VLOOKUP(T177,'Line Details'!$A$7:$Z$343,8,0),""),"")</f>
        <v>-</v>
      </c>
      <c r="U169" s="165" t="str">
        <f>IFERROR(IF(VLOOKUP(B188,'Line Details'!$A$7:$Z$343,9,0)&lt;&gt;"",VLOOKUP(B188,'Line Details'!$A$7:$Z$343,9,0),""),"")</f>
        <v/>
      </c>
    </row>
    <row r="170" spans="1:21" ht="23.15" customHeight="1" x14ac:dyDescent="0.3">
      <c r="A170" s="161"/>
      <c r="B170" s="671"/>
      <c r="C170" s="221">
        <f>IFERROR(IF(VLOOKUP(D177,'Line Details'!$A$7:$Z$343,4,0)&lt;&gt;"",VLOOKUP(D177,'Line Details'!$A$7:$Z$343,4,0),""),"")</f>
        <v>362.3</v>
      </c>
      <c r="D170" s="671"/>
      <c r="E170" s="221">
        <f>IFERROR(IF(VLOOKUP(F177,'Line Details'!$A$7:$Z$343,4,0)&lt;&gt;"",VLOOKUP(F177,'Line Details'!$A$7:$Z$343,4,0),""),"")</f>
        <v>245.7</v>
      </c>
      <c r="F170" s="671"/>
      <c r="G170" s="221">
        <f>IFERROR(IF(VLOOKUP(H177,'Line Details'!$A$7:$Z$343,4,0)&lt;&gt;"",VLOOKUP(H177,'Line Details'!$A$7:$Z$343,4,0),""),"")</f>
        <v>310.2</v>
      </c>
      <c r="H170" s="671"/>
      <c r="I170" s="221">
        <f>IFERROR(IF(VLOOKUP(J177,'Line Details'!$A$7:$Z$343,4,0)&lt;&gt;"",VLOOKUP(J177,'Line Details'!$A$7:$Z$343,4,0),""),"")</f>
        <v>362.9</v>
      </c>
      <c r="J170" s="671"/>
      <c r="K170" s="221">
        <f>IFERROR(IF(VLOOKUP(L177,'Line Details'!$A$7:$Z$343,4,0)&lt;&gt;"",VLOOKUP(L177,'Line Details'!$A$7:$Z$343,4,0),""),"")</f>
        <v>364.3</v>
      </c>
      <c r="L170" s="671"/>
      <c r="M170" s="221">
        <f>IFERROR(IF(VLOOKUP(N177,'Line Details'!$A$7:$Z$343,4,0)&lt;&gt;"",VLOOKUP(N177,'Line Details'!$A$7:$Z$343,4,0),""),"")</f>
        <v>385.9</v>
      </c>
      <c r="N170" s="671"/>
      <c r="O170" s="221">
        <f>IFERROR(IF(VLOOKUP(P177,'Line Details'!$A$7:$Z$343,4,0)&lt;&gt;"",VLOOKUP(P177,'Line Details'!$A$7:$Z$343,4,0),""),"")</f>
        <v>385.7</v>
      </c>
      <c r="P170" s="671"/>
      <c r="Q170" s="221">
        <f>IFERROR(IF(VLOOKUP(R177,'Line Details'!$A$7:$Z$343,4,0)&lt;&gt;"",VLOOKUP(R177,'Line Details'!$A$7:$Z$343,4,0),""),"")</f>
        <v>351.4</v>
      </c>
      <c r="R170" s="671"/>
      <c r="S170" s="221">
        <f>IFERROR(IF(VLOOKUP(T177,'Line Details'!$A$7:$Z$343,4,0)&lt;&gt;"",VLOOKUP(T177,'Line Details'!$A$7:$Z$343,4,0),""),"")</f>
        <v>373</v>
      </c>
      <c r="T170" s="671"/>
      <c r="U170" s="162">
        <f>IFERROR(IF(VLOOKUP(B188,'Line Details'!$A$7:$Z$343,4,0)&lt;&gt;"",VLOOKUP(B188,'Line Details'!$A$7:$Z$343,4,0),""),"")</f>
        <v>419.9</v>
      </c>
    </row>
    <row r="171" spans="1:21" ht="23.15" customHeight="1" x14ac:dyDescent="0.3">
      <c r="A171" s="161"/>
      <c r="B171" s="166" t="str">
        <f>IFERROR(IF(VLOOKUP(B177,'Line Details'!$A$7:$Z$343,6,0)&lt;&gt;"",VLOOKUP(B177,'Line Details'!$A$7:$Z$343,6,0),""),"")</f>
        <v>FDN</v>
      </c>
      <c r="C171" s="221"/>
      <c r="D171" s="166" t="str">
        <f>IFERROR(IF(VLOOKUP(D177,'Line Details'!$A$7:$Z$343,6,0)&lt;&gt;"",VLOOKUP(D177,'Line Details'!$A$7:$Z$343,6,0),""),"")</f>
        <v>FDN</v>
      </c>
      <c r="E171" s="221"/>
      <c r="F171" s="166" t="str">
        <f>IFERROR(IF(VLOOKUP(F177,'Line Details'!$A$7:$Z$343,6,0)&lt;&gt;"",VLOOKUP(F177,'Line Details'!$A$7:$Z$343,6,0),""),"")</f>
        <v>-</v>
      </c>
      <c r="G171" s="221"/>
      <c r="H171" s="166" t="str">
        <f>IFERROR(IF(VLOOKUP(H177,'Line Details'!$A$7:$Z$343,6,0)&lt;&gt;"",VLOOKUP(H177,'Line Details'!$A$7:$Z$343,6,0),""),"")</f>
        <v>-</v>
      </c>
      <c r="I171" s="221"/>
      <c r="J171" s="166" t="str">
        <f>IFERROR(IF(VLOOKUP(J177,'Line Details'!$A$7:$Z$343,6,0)&lt;&gt;"",VLOOKUP(J177,'Line Details'!$A$7:$Z$343,6,0),""),"")</f>
        <v>-</v>
      </c>
      <c r="K171" s="221"/>
      <c r="L171" s="166" t="str">
        <f>IFERROR(IF(VLOOKUP(L177,'Line Details'!$A$7:$Z$343,6,0)&lt;&gt;"",VLOOKUP(L177,'Line Details'!$A$7:$Z$343,6,0),""),"")</f>
        <v>-</v>
      </c>
      <c r="M171" s="221"/>
      <c r="N171" s="166" t="str">
        <f>IFERROR(IF(VLOOKUP(N177,'Line Details'!$A$7:$Z$343,6,0)&lt;&gt;"",VLOOKUP(N177,'Line Details'!$A$7:$Z$343,6,0),""),"")</f>
        <v>-</v>
      </c>
      <c r="O171" s="221"/>
      <c r="P171" s="166" t="str">
        <f>IFERROR(IF(VLOOKUP(P177,'Line Details'!$A$7:$Z$343,6,0)&lt;&gt;"",VLOOKUP(P177,'Line Details'!$A$7:$Z$343,6,0),""),"")</f>
        <v>-</v>
      </c>
      <c r="Q171" s="221"/>
      <c r="R171" s="166" t="str">
        <f>IFERROR(IF(VLOOKUP(R177,'Line Details'!$A$7:$Z$343,6,0)&lt;&gt;"",VLOOKUP(R177,'Line Details'!$A$7:$Z$343,6,0),""),"")</f>
        <v>FDN</v>
      </c>
      <c r="S171" s="221"/>
      <c r="T171" s="166" t="str">
        <f>IFERROR(IF(VLOOKUP(T177,'Line Details'!$A$7:$Z$343,6,0)&lt;&gt;"",VLOOKUP(T177,'Line Details'!$A$7:$Z$343,6,0),""),"")</f>
        <v>-</v>
      </c>
      <c r="U171" s="162"/>
    </row>
    <row r="172" spans="1:21" ht="12" customHeight="1" thickBot="1" x14ac:dyDescent="0.35">
      <c r="A172" s="161"/>
      <c r="B172" s="167" t="str">
        <f>IFERROR(IF(VLOOKUP(B177,'Line Details'!$A$7:$Z$343,7,0)&lt;&gt;"",VLOOKUP(B177,'Line Details'!$A$7:$Z$343,7,0),""),"")</f>
        <v>P</v>
      </c>
      <c r="C172" s="221"/>
      <c r="D172" s="167" t="str">
        <f>IFERROR(IF(VLOOKUP(D177,'Line Details'!$A$7:$Z$343,7,0)&lt;&gt;"",VLOOKUP(D177,'Line Details'!$A$7:$Z$343,7,0),""),"")</f>
        <v>P</v>
      </c>
      <c r="E172" s="221"/>
      <c r="F172" s="167" t="str">
        <f>IFERROR(IF(VLOOKUP(F177,'Line Details'!$A$7:$Z$343,7,0)&lt;&gt;"",VLOOKUP(F177,'Line Details'!$A$7:$Z$343,7,0),""),"")</f>
        <v>-</v>
      </c>
      <c r="G172" s="221"/>
      <c r="H172" s="167" t="str">
        <f>IFERROR(IF(VLOOKUP(H177,'Line Details'!$A$7:$Z$343,7,0)&lt;&gt;"",VLOOKUP(H177,'Line Details'!$A$7:$Z$343,7,0),""),"")</f>
        <v>-</v>
      </c>
      <c r="I172" s="221"/>
      <c r="J172" s="167" t="str">
        <f>IFERROR(IF(VLOOKUP(J177,'Line Details'!$A$7:$Z$343,7,0)&lt;&gt;"",VLOOKUP(J177,'Line Details'!$A$7:$Z$343,7,0),""),"")</f>
        <v>-</v>
      </c>
      <c r="K172" s="221"/>
      <c r="L172" s="167" t="str">
        <f>IFERROR(IF(VLOOKUP(L177,'Line Details'!$A$7:$Z$343,7,0)&lt;&gt;"",VLOOKUP(L177,'Line Details'!$A$7:$Z$343,7,0),""),"")</f>
        <v>-</v>
      </c>
      <c r="M172" s="221"/>
      <c r="N172" s="167" t="str">
        <f>IFERROR(IF(VLOOKUP(N177,'Line Details'!$A$7:$Z$343,7,0)&lt;&gt;"",VLOOKUP(N177,'Line Details'!$A$7:$Z$343,7,0),""),"")</f>
        <v>-</v>
      </c>
      <c r="O172" s="221"/>
      <c r="P172" s="167" t="str">
        <f>IFERROR(IF(VLOOKUP(P177,'Line Details'!$A$7:$Z$343,7,0)&lt;&gt;"",VLOOKUP(P177,'Line Details'!$A$7:$Z$343,7,0),""),"")</f>
        <v>-</v>
      </c>
      <c r="Q172" s="221"/>
      <c r="R172" s="167" t="str">
        <f>IFERROR(IF(VLOOKUP(R177,'Line Details'!$A$7:$Z$343,7,0)&lt;&gt;"",VLOOKUP(R177,'Line Details'!$A$7:$Z$343,7,0),""),"")</f>
        <v>P</v>
      </c>
      <c r="S172" s="221"/>
      <c r="T172" s="167" t="str">
        <f>IFERROR(IF(VLOOKUP(T177,'Line Details'!$A$7:$Z$343,7,0)&lt;&gt;"",VLOOKUP(T177,'Line Details'!$A$7:$Z$343,7,0),""),"")</f>
        <v>-</v>
      </c>
      <c r="U172" s="162"/>
    </row>
    <row r="173" spans="1:21" ht="13.5" thickTop="1" x14ac:dyDescent="0.3">
      <c r="A173" s="154"/>
      <c r="B173" s="169" t="str">
        <f>IFERROR(IF(VLOOKUP(B177,'Line Details'!$A$7:$Z$343,3,0)&lt;&gt;"",VLOOKUP(B177,'Line Details'!$A$7:$Z$343,3,0),""),"")</f>
        <v>A(00-02)+00</v>
      </c>
      <c r="C173" s="170"/>
      <c r="D173" s="169" t="str">
        <f>IFERROR(IF(VLOOKUP(D177,'Line Details'!$A$7:$Z$343,3,0)&lt;&gt;"",VLOOKUP(D177,'Line Details'!$A$7:$Z$343,3,0),""),"")</f>
        <v>A(00-02)+00</v>
      </c>
      <c r="E173" s="170"/>
      <c r="F173" s="169" t="str">
        <f>IFERROR(IF(VLOOKUP(F177,'Line Details'!$A$7:$Z$343,3,0)&lt;&gt;"",VLOOKUP(F177,'Line Details'!$A$7:$Z$343,3,0),""),"")</f>
        <v>B(00-15)+00</v>
      </c>
      <c r="G173" s="170"/>
      <c r="H173" s="169" t="str">
        <f>IFERROR(IF(VLOOKUP(H177,'Line Details'!$A$7:$Z$343,3,0)&lt;&gt;"",VLOOKUP(H177,'Line Details'!$A$7:$Z$343,3,0),""),"")</f>
        <v>A(00-02)+00</v>
      </c>
      <c r="I173" s="170"/>
      <c r="J173" s="169" t="str">
        <f>IFERROR(IF(VLOOKUP(J177,'Line Details'!$A$7:$Z$343,3,0)&lt;&gt;"",VLOOKUP(J177,'Line Details'!$A$7:$Z$343,3,0),""),"")</f>
        <v>A(00-02)+06</v>
      </c>
      <c r="K173" s="170"/>
      <c r="L173" s="169" t="str">
        <f>IFERROR(IF(VLOOKUP(L177,'Line Details'!$A$7:$Z$343,3,0)&lt;&gt;"",VLOOKUP(L177,'Line Details'!$A$7:$Z$343,3,0),""),"")</f>
        <v>A(00-02)+03</v>
      </c>
      <c r="M173" s="170"/>
      <c r="N173" s="169" t="str">
        <f>IFERROR(IF(VLOOKUP(N177,'Line Details'!$A$7:$Z$343,3,0)&lt;&gt;"",VLOOKUP(N177,'Line Details'!$A$7:$Z$343,3,0),""),"")</f>
        <v>A(00-02)+03</v>
      </c>
      <c r="O173" s="170"/>
      <c r="P173" s="169" t="str">
        <f>IFERROR(IF(VLOOKUP(P177,'Line Details'!$A$7:$Z$343,3,0)&lt;&gt;"",VLOOKUP(P177,'Line Details'!$A$7:$Z$343,3,0),""),"")</f>
        <v>A(00-02)+03</v>
      </c>
      <c r="Q173" s="170"/>
      <c r="R173" s="169" t="str">
        <f>IFERROR(IF(VLOOKUP(R177,'Line Details'!$A$7:$Z$343,3,0)&lt;&gt;"",VLOOKUP(R177,'Line Details'!$A$7:$Z$343,3,0),""),"")</f>
        <v>A(00-02)+00</v>
      </c>
      <c r="S173" s="170"/>
      <c r="T173" s="169" t="str">
        <f>IFERROR(IF(VLOOKUP(T177,'Line Details'!$A$7:$Z$343,3,0)&lt;&gt;"",VLOOKUP(T177,'Line Details'!$A$7:$Z$343,3,0),""),"")</f>
        <v>C(15-22)+03</v>
      </c>
      <c r="U173" s="171"/>
    </row>
    <row r="174" spans="1:21" s="142" customFormat="1" x14ac:dyDescent="0.3">
      <c r="A174" s="187"/>
      <c r="B174" s="169" t="str">
        <f>IFERROR(IF(VLOOKUP(B177,'Line Details'!$A$7:$Z$343,2,0)&lt;&gt;"",VLOOKUP(B177,'Line Details'!$A$7:$Z$343,2,0),""),"")</f>
        <v>72/6</v>
      </c>
      <c r="C174" s="170"/>
      <c r="D174" s="169" t="str">
        <f>IFERROR(IF(VLOOKUP(D177,'Line Details'!$A$7:$Z$343,2,0)&lt;&gt;"",VLOOKUP(D177,'Line Details'!$A$7:$Z$343,2,0),""),"")</f>
        <v>72/7</v>
      </c>
      <c r="E174" s="170"/>
      <c r="F174" s="169" t="str">
        <f>IFERROR(IF(VLOOKUP(F177,'Line Details'!$A$7:$Z$343,2,0)&lt;&gt;"",VLOOKUP(F177,'Line Details'!$A$7:$Z$343,2,0),""),"")</f>
        <v>73/0</v>
      </c>
      <c r="G174" s="170"/>
      <c r="H174" s="169" t="str">
        <f>IFERROR(IF(VLOOKUP(H177,'Line Details'!$A$7:$Z$343,2,0)&lt;&gt;"",VLOOKUP(H177,'Line Details'!$A$7:$Z$343,2,0),""),"")</f>
        <v>73/1</v>
      </c>
      <c r="I174" s="170"/>
      <c r="J174" s="169" t="str">
        <f>IFERROR(IF(VLOOKUP(J177,'Line Details'!$A$7:$Z$343,2,0)&lt;&gt;"",VLOOKUP(J177,'Line Details'!$A$7:$Z$343,2,0),""),"")</f>
        <v>73/2</v>
      </c>
      <c r="K174" s="170"/>
      <c r="L174" s="169" t="str">
        <f>IFERROR(IF(VLOOKUP(L177,'Line Details'!$A$7:$Z$343,2,0)&lt;&gt;"",VLOOKUP(L177,'Line Details'!$A$7:$Z$343,2,0),""),"")</f>
        <v>73/3</v>
      </c>
      <c r="M174" s="170"/>
      <c r="N174" s="169" t="str">
        <f>IFERROR(IF(VLOOKUP(N177,'Line Details'!$A$7:$Z$343,2,0)&lt;&gt;"",VLOOKUP(N177,'Line Details'!$A$7:$Z$343,2,0),""),"")</f>
        <v>73/4</v>
      </c>
      <c r="O174" s="170"/>
      <c r="P174" s="169" t="str">
        <f>IFERROR(IF(VLOOKUP(P177,'Line Details'!$A$7:$Z$343,2,0)&lt;&gt;"",VLOOKUP(P177,'Line Details'!$A$7:$Z$343,2,0),""),"")</f>
        <v>73/5</v>
      </c>
      <c r="Q174" s="170"/>
      <c r="R174" s="169" t="str">
        <f>IFERROR(IF(VLOOKUP(R177,'Line Details'!$A$7:$Z$343,2,0)&lt;&gt;"",VLOOKUP(R177,'Line Details'!$A$7:$Z$343,2,0),""),"")</f>
        <v>73/6</v>
      </c>
      <c r="S174" s="170"/>
      <c r="T174" s="169" t="str">
        <f>IFERROR(IF(VLOOKUP(T177,'Line Details'!$A$7:$Z$343,2,0)&lt;&gt;"",VLOOKUP(T177,'Line Details'!$A$7:$Z$343,2,0),""),"")</f>
        <v>74/0</v>
      </c>
      <c r="U174" s="171"/>
    </row>
    <row r="175" spans="1:21" s="431" customFormat="1" ht="26" x14ac:dyDescent="0.3">
      <c r="A175" s="429"/>
      <c r="B175" s="577" t="str">
        <f>IFERROR(IF(VLOOKUP(B177,'Line Details'!$A$7:$AA$343,27,0)&lt;&gt;"",VLOOKUP(B177,'Line Details'!$A$7:$AA$343,27,0),""),"")</f>
        <v>SANDY PS</v>
      </c>
      <c r="C175" s="577" t="str">
        <f>IFERROR(IF(VLOOKUP(C177,'Line Details'!$A$7:$AA$343,27,0)&lt;&gt;"",VLOOKUP(C177,'Line Details'!$A$7:$AA$343,27,0),""),"")</f>
        <v/>
      </c>
      <c r="D175" s="577" t="str">
        <f>IFERROR(IF(VLOOKUP(D177,'Line Details'!$A$7:$AA$343,27,0)&lt;&gt;"",VLOOKUP(D177,'Line Details'!$A$7:$AA$343,27,0),""),"")</f>
        <v>SANDY WET</v>
      </c>
      <c r="E175" s="577" t="str">
        <f>IFERROR(IF(VLOOKUP(E177,'Line Details'!$A$7:$AA$343,27,0)&lt;&gt;"",VLOOKUP(E177,'Line Details'!$A$7:$AA$343,27,0),""),"")</f>
        <v/>
      </c>
      <c r="F175" s="577" t="str">
        <f>IFERROR(IF(VLOOKUP(F177,'Line Details'!$A$7:$AA$343,27,0)&lt;&gt;"",VLOOKUP(F177,'Line Details'!$A$7:$AA$343,27,0),""),"")</f>
        <v/>
      </c>
      <c r="G175" s="577" t="str">
        <f>IFERROR(IF(VLOOKUP(G177,'Line Details'!$A$7:$AA$343,27,0)&lt;&gt;"",VLOOKUP(G177,'Line Details'!$A$7:$AA$343,27,0),""),"")</f>
        <v/>
      </c>
      <c r="H175" s="577" t="str">
        <f>IFERROR(IF(VLOOKUP(H177,'Line Details'!$A$7:$AA$343,27,0)&lt;&gt;"",VLOOKUP(H177,'Line Details'!$A$7:$AA$343,27,0),""),"")</f>
        <v/>
      </c>
      <c r="I175" s="577" t="str">
        <f>IFERROR(IF(VLOOKUP(I177,'Line Details'!$A$7:$AA$343,27,0)&lt;&gt;"",VLOOKUP(I177,'Line Details'!$A$7:$AA$343,27,0),""),"")</f>
        <v/>
      </c>
      <c r="J175" s="577" t="str">
        <f>IFERROR(IF(VLOOKUP(J177,'Line Details'!$A$7:$AA$343,27,0)&lt;&gt;"",VLOOKUP(J177,'Line Details'!$A$7:$AA$343,27,0),""),"")</f>
        <v/>
      </c>
      <c r="K175" s="577" t="str">
        <f>IFERROR(IF(VLOOKUP(K177,'Line Details'!$A$7:$AA$343,27,0)&lt;&gt;"",VLOOKUP(K177,'Line Details'!$A$7:$AA$343,27,0),""),"")</f>
        <v/>
      </c>
      <c r="L175" s="577" t="str">
        <f>IFERROR(IF(VLOOKUP(L177,'Line Details'!$A$7:$AA$343,27,0)&lt;&gt;"",VLOOKUP(L177,'Line Details'!$A$7:$AA$343,27,0),""),"")</f>
        <v/>
      </c>
      <c r="M175" s="577" t="str">
        <f>IFERROR(IF(VLOOKUP(M177,'Line Details'!$A$7:$AA$343,27,0)&lt;&gt;"",VLOOKUP(M177,'Line Details'!$A$7:$AA$343,27,0),""),"")</f>
        <v/>
      </c>
      <c r="N175" s="577" t="str">
        <f>IFERROR(IF(VLOOKUP(N177,'Line Details'!$A$7:$AA$343,27,0)&lt;&gt;"",VLOOKUP(N177,'Line Details'!$A$7:$AA$343,27,0),""),"")</f>
        <v/>
      </c>
      <c r="O175" s="577" t="str">
        <f>IFERROR(IF(VLOOKUP(O177,'Line Details'!$A$7:$AA$343,27,0)&lt;&gt;"",VLOOKUP(O177,'Line Details'!$A$7:$AA$343,27,0),""),"")</f>
        <v/>
      </c>
      <c r="P175" s="577" t="str">
        <f>IFERROR(IF(VLOOKUP(P177,'Line Details'!$A$7:$AA$343,27,0)&lt;&gt;"",VLOOKUP(P177,'Line Details'!$A$7:$AA$343,27,0),""),"")</f>
        <v/>
      </c>
      <c r="Q175" s="577" t="str">
        <f>IFERROR(IF(VLOOKUP(Q177,'Line Details'!$A$7:$AA$343,27,0)&lt;&gt;"",VLOOKUP(Q177,'Line Details'!$A$7:$AA$343,27,0),""),"")</f>
        <v/>
      </c>
      <c r="R175" s="577" t="str">
        <f>IFERROR(IF(VLOOKUP(R177,'Line Details'!$A$7:$AA$343,27,0)&lt;&gt;"",VLOOKUP(R177,'Line Details'!$A$7:$AA$343,27,0),""),"")</f>
        <v>SANDY WET</v>
      </c>
      <c r="S175" s="577" t="str">
        <f>IFERROR(IF(VLOOKUP(S177,'Line Details'!$A$7:$AA$343,27,0)&lt;&gt;"",VLOOKUP(S177,'Line Details'!$A$7:$AA$343,27,0),""),"")</f>
        <v/>
      </c>
      <c r="T175" s="577" t="str">
        <f>IFERROR(IF(VLOOKUP(T177,'Line Details'!$A$7:$AA$343,27,0)&lt;&gt;"",VLOOKUP(T177,'Line Details'!$A$7:$AA$343,27,0),""),"")</f>
        <v/>
      </c>
      <c r="U175" s="430"/>
    </row>
    <row r="176" spans="1:21" x14ac:dyDescent="0.3">
      <c r="A176" s="154"/>
      <c r="B176" s="177">
        <f>IFERROR(IF(VLOOKUP(B177,'Line Details'!$A$7:$Z$343,10,0)&lt;&gt;"",VLOOKUP(B177,'Line Details'!$A$7:$Z$343,10,0),""),"")</f>
        <v>0</v>
      </c>
      <c r="C176" s="158"/>
      <c r="D176" s="177">
        <f>IFERROR(IF(VLOOKUP(D177,'Line Details'!$A$7:$Z$343,10,0)&lt;&gt;"",VLOOKUP(D177,'Line Details'!$A$7:$Z$343,10,0),""),"")</f>
        <v>0</v>
      </c>
      <c r="E176" s="158"/>
      <c r="F176" s="177">
        <f>IFERROR(IF(VLOOKUP(F177,'Line Details'!$A$7:$Z$343,10,0)&lt;&gt;"",VLOOKUP(F177,'Line Details'!$A$7:$Z$343,10,0),""),"")</f>
        <v>0</v>
      </c>
      <c r="G176" s="158"/>
      <c r="H176" s="177">
        <f>IFERROR(IF(VLOOKUP(H177,'Line Details'!$A$7:$Z$343,10,0)&lt;&gt;"",VLOOKUP(H177,'Line Details'!$A$7:$Z$343,10,0),""),"")</f>
        <v>0</v>
      </c>
      <c r="I176" s="158"/>
      <c r="J176" s="177">
        <f>IFERROR(IF(VLOOKUP(J177,'Line Details'!$A$7:$Z$343,10,0)&lt;&gt;"",VLOOKUP(J177,'Line Details'!$A$7:$Z$343,10,0),""),"")</f>
        <v>0</v>
      </c>
      <c r="K176" s="158"/>
      <c r="L176" s="177">
        <f>IFERROR(IF(VLOOKUP(L177,'Line Details'!$A$7:$Z$343,10,0)&lt;&gt;"",VLOOKUP(L177,'Line Details'!$A$7:$Z$343,10,0),""),"")</f>
        <v>0</v>
      </c>
      <c r="M176" s="158"/>
      <c r="N176" s="177">
        <f>IFERROR(IF(VLOOKUP(N177,'Line Details'!$A$7:$Z$343,10,0)&lt;&gt;"",VLOOKUP(N177,'Line Details'!$A$7:$Z$343,10,0),""),"")</f>
        <v>0</v>
      </c>
      <c r="O176" s="158"/>
      <c r="P176" s="177">
        <f>IFERROR(IF(VLOOKUP(P177,'Line Details'!$A$7:$Z$343,10,0)&lt;&gt;"",VLOOKUP(P177,'Line Details'!$A$7:$Z$343,10,0),""),"")</f>
        <v>0</v>
      </c>
      <c r="Q176" s="158"/>
      <c r="R176" s="177">
        <f>IFERROR(IF(VLOOKUP(R177,'Line Details'!$A$7:$Z$343,10,0)&lt;&gt;"",VLOOKUP(R177,'Line Details'!$A$7:$Z$343,10,0),""),"")</f>
        <v>0</v>
      </c>
      <c r="S176" s="158"/>
      <c r="T176" s="177">
        <f>IFERROR(IF(VLOOKUP(T177,'Line Details'!$A$7:$Z$343,10,0)&lt;&gt;"",VLOOKUP(T177,'Line Details'!$A$7:$Z$343,10,0),""),"")</f>
        <v>0</v>
      </c>
      <c r="U176" s="178"/>
    </row>
    <row r="177" spans="1:21" s="190" customFormat="1" x14ac:dyDescent="0.3">
      <c r="A177" s="194"/>
      <c r="B177" s="584">
        <f>+T166+1</f>
        <v>140</v>
      </c>
      <c r="C177" s="584"/>
      <c r="D177" s="584">
        <f>+B177+1</f>
        <v>141</v>
      </c>
      <c r="E177" s="584"/>
      <c r="F177" s="584">
        <f>+D177+1</f>
        <v>142</v>
      </c>
      <c r="G177" s="584"/>
      <c r="H177" s="584">
        <f>+F177+1</f>
        <v>143</v>
      </c>
      <c r="I177" s="584"/>
      <c r="J177" s="584">
        <f>+H177+1</f>
        <v>144</v>
      </c>
      <c r="K177" s="584"/>
      <c r="L177" s="584">
        <f>+J177+1</f>
        <v>145</v>
      </c>
      <c r="M177" s="584"/>
      <c r="N177" s="584">
        <f>+L177+1</f>
        <v>146</v>
      </c>
      <c r="O177" s="584"/>
      <c r="P177" s="584">
        <f>+N177+1</f>
        <v>147</v>
      </c>
      <c r="Q177" s="584"/>
      <c r="R177" s="584">
        <f>+P177+1</f>
        <v>148</v>
      </c>
      <c r="S177" s="584"/>
      <c r="T177" s="584">
        <f>+R177+1</f>
        <v>149</v>
      </c>
      <c r="U177" s="195"/>
    </row>
    <row r="178" spans="1:21" s="190" customFormat="1" x14ac:dyDescent="0.3">
      <c r="A178" s="194"/>
      <c r="B178" s="584"/>
      <c r="C178" s="584"/>
      <c r="D178" s="584"/>
      <c r="E178" s="584"/>
      <c r="F178" s="584"/>
      <c r="G178" s="584"/>
      <c r="H178" s="584"/>
      <c r="I178" s="584"/>
      <c r="J178" s="584"/>
      <c r="K178" s="584"/>
      <c r="L178" s="584"/>
      <c r="M178" s="584"/>
      <c r="N178" s="584"/>
      <c r="O178" s="584"/>
      <c r="P178" s="584"/>
      <c r="Q178" s="584"/>
      <c r="R178" s="584"/>
      <c r="S178" s="584"/>
      <c r="T178" s="584"/>
      <c r="U178" s="195"/>
    </row>
    <row r="179" spans="1:21" s="252" customFormat="1" ht="15" thickBot="1" x14ac:dyDescent="0.4">
      <c r="A179" s="248"/>
      <c r="B179" s="249" t="str">
        <f>IFERROR(IF(VLOOKUP(B188,'Line Details'!$A$7:$Z$343,5,0)&lt;&gt;"",VLOOKUP(B188,'Line Details'!$A$7:$Z$343,5,0),""),"")</f>
        <v/>
      </c>
      <c r="C179" s="247" t="str">
        <f>IFERROR(IF(VLOOKUP(D188,'Line Details'!$A$7:$Z$343,12,0)&lt;&gt;"",VLOOKUP(D188,'Line Details'!$A$7:$Z$343,12,0),""),"")</f>
        <v/>
      </c>
      <c r="D179" s="249" t="str">
        <f>IFERROR(IF(VLOOKUP(D188,'Line Details'!$A$7:$Z$343,5,0)&lt;&gt;"",VLOOKUP(D188,'Line Details'!$A$7:$Z$343,5,0),""),"")</f>
        <v/>
      </c>
      <c r="E179" s="247" t="str">
        <f>IFERROR(IF(VLOOKUP(F188,'Line Details'!$A$7:$Z$343,12,0)&lt;&gt;"",VLOOKUP(F188,'Line Details'!$A$7:$Z$343,12,0),""),"")</f>
        <v/>
      </c>
      <c r="F179" s="249" t="str">
        <f>IFERROR(IF(VLOOKUP(F188,'Line Details'!$A$7:$Z$343,5,0)&lt;&gt;"",VLOOKUP(F188,'Line Details'!$A$7:$Z$343,5,0),""),"")</f>
        <v/>
      </c>
      <c r="G179" s="247" t="str">
        <f>IFERROR(IF(VLOOKUP(H188,'Line Details'!$A$7:$Z$343,12,0)&lt;&gt;"",VLOOKUP(H188,'Line Details'!$A$7:$Z$343,12,0),""),"")</f>
        <v/>
      </c>
      <c r="H179" s="249" t="str">
        <f>IFERROR(IF(VLOOKUP(H188,'Line Details'!$A$7:$Z$343,5,0)&lt;&gt;"",VLOOKUP(H188,'Line Details'!$A$7:$Z$343,5,0),""),"")</f>
        <v/>
      </c>
      <c r="I179" s="247" t="str">
        <f>IFERROR(IF(VLOOKUP(J188,'Line Details'!$A$7:$Z$343,12,0)&lt;&gt;"",VLOOKUP(J188,'Line Details'!$A$7:$Z$343,12,0),""),"")</f>
        <v/>
      </c>
      <c r="J179" s="249" t="str">
        <f>IFERROR(IF(VLOOKUP(J188,'Line Details'!$A$7:$Z$343,5,0)&lt;&gt;"",VLOOKUP(J188,'Line Details'!$A$7:$Z$343,5,0),""),"")</f>
        <v/>
      </c>
      <c r="K179" s="247" t="str">
        <f>IFERROR(IF(VLOOKUP(L188,'Line Details'!$A$7:$Z$343,12,0)&lt;&gt;"",VLOOKUP(L188,'Line Details'!$A$7:$Z$343,12,0),""),"")</f>
        <v/>
      </c>
      <c r="L179" s="250" t="str">
        <f>IFERROR(IF(VLOOKUP(L188,'Line Details'!$A$7:$Z$343,5,0)&lt;&gt;"",VLOOKUP(L188,'Line Details'!$A$7:$Z$343,5,0),""),"")</f>
        <v/>
      </c>
      <c r="M179" s="247" t="str">
        <f>IFERROR(IF(VLOOKUP(N188,'Line Details'!$A$7:$Z$343,12,0)&lt;&gt;"",VLOOKUP(N188,'Line Details'!$A$7:$Z$343,12,0),""),"")</f>
        <v/>
      </c>
      <c r="N179" s="249" t="str">
        <f>IFERROR(IF(VLOOKUP(N188,'Line Details'!$A$7:$Z$343,5,0)&lt;&gt;"",VLOOKUP(N188,'Line Details'!$A$7:$Z$343,5,0),""),"")</f>
        <v/>
      </c>
      <c r="O179" s="247" t="str">
        <f>IFERROR(IF(VLOOKUP(P188,'Line Details'!$A$7:$Z$343,12,0)&lt;&gt;"",VLOOKUP(P188,'Line Details'!$A$7:$Z$343,12,0),""),"")</f>
        <v/>
      </c>
      <c r="P179" s="249" t="str">
        <f>IFERROR(IF(VLOOKUP(P188,'Line Details'!$A$7:$Z$343,5,0)&lt;&gt;"",VLOOKUP(P188,'Line Details'!$A$7:$Z$343,5,0),""),"")</f>
        <v/>
      </c>
      <c r="Q179" s="247" t="str">
        <f>IFERROR(IF(VLOOKUP(R188,'Line Details'!$A$7:$Z$343,12,0)&lt;&gt;"",VLOOKUP(R188,'Line Details'!$A$7:$Z$343,12,0),""),"")</f>
        <v/>
      </c>
      <c r="R179" s="249" t="str">
        <f>IFERROR(IF(VLOOKUP(R188,'Line Details'!$A$7:$Z$343,5,0)&lt;&gt;"",VLOOKUP(R188,'Line Details'!$A$7:$Z$343,5,0),""),"")</f>
        <v/>
      </c>
      <c r="S179" s="247" t="str">
        <f>IFERROR(IF(VLOOKUP(T188,'Line Details'!$A$7:$Z$343,12,0)&lt;&gt;"",VLOOKUP(T188,'Line Details'!$A$7:$Z$343,12,0),""),"")</f>
        <v/>
      </c>
      <c r="T179" s="249" t="str">
        <f>IFERROR(IF(VLOOKUP(T188,'Line Details'!$A$7:$Z$343,5,0)&lt;&gt;"",VLOOKUP(T188,'Line Details'!$A$7:$Z$343,5,0),""),"")</f>
        <v/>
      </c>
      <c r="U179" s="251" t="str">
        <f>IFERROR(IF(VLOOKUP(B199,'Line Details'!$A$7:$Z$343,12,0)&lt;&gt;"",VLOOKUP(B199,'Line Details'!$A$7:$Z$343,12,0),""),"")</f>
        <v/>
      </c>
    </row>
    <row r="180" spans="1:21" ht="12" customHeight="1" thickTop="1" x14ac:dyDescent="0.3">
      <c r="A180" s="161"/>
      <c r="B180" s="670" t="str">
        <f>IFERROR(IF(VLOOKUP(B188,'Line Details'!$A$7:$Z$343,8,0)&lt;&gt;"",VLOOKUP(B188,'Line Details'!$A$7:$Z$343,8,0),""),"")</f>
        <v>-</v>
      </c>
      <c r="C180" s="164" t="str">
        <f>IFERROR(IF(VLOOKUP(D188,'Line Details'!$A$7:$Z$343,9,0)&lt;&gt;"",VLOOKUP(D188,'Line Details'!$A$7:$Z$343,9,0),""),"")</f>
        <v/>
      </c>
      <c r="D180" s="670" t="str">
        <f>IFERROR(IF(VLOOKUP(D188,'Line Details'!$A$7:$Z$343,8,0)&lt;&gt;"",VLOOKUP(D188,'Line Details'!$A$7:$Z$343,8,0),""),"")</f>
        <v>-</v>
      </c>
      <c r="E180" s="164" t="str">
        <f>IFERROR(IF(VLOOKUP(F188,'Line Details'!$A$7:$Z$343,9,0)&lt;&gt;"",VLOOKUP(F188,'Line Details'!$A$7:$Z$343,9,0),""),"")</f>
        <v/>
      </c>
      <c r="F180" s="670" t="str">
        <f>IFERROR(IF(VLOOKUP(F188,'Line Details'!$A$7:$Z$343,8,0)&lt;&gt;"",VLOOKUP(F188,'Line Details'!$A$7:$Z$343,8,0),""),"")</f>
        <v>-</v>
      </c>
      <c r="G180" s="164" t="str">
        <f>IFERROR(IF(VLOOKUP(H188,'Line Details'!$A$7:$Z$343,9,0)&lt;&gt;"",VLOOKUP(H188,'Line Details'!$A$7:$Z$343,9,0),""),"")</f>
        <v/>
      </c>
      <c r="H180" s="670" t="str">
        <f>IFERROR(IF(VLOOKUP(H188,'Line Details'!$A$7:$Z$343,8,0)&lt;&gt;"",VLOOKUP(H188,'Line Details'!$A$7:$Z$343,8,0),""),"")</f>
        <v>ERE</v>
      </c>
      <c r="I180" s="164" t="str">
        <f>IFERROR(IF(VLOOKUP(J188,'Line Details'!$A$7:$Z$343,9,0)&lt;&gt;"",VLOOKUP(J188,'Line Details'!$A$7:$Z$343,9,0),""),"")</f>
        <v/>
      </c>
      <c r="J180" s="670" t="str">
        <f>IFERROR(IF(VLOOKUP(J188,'Line Details'!$A$7:$Z$343,8,0)&lt;&gt;"",VLOOKUP(J188,'Line Details'!$A$7:$Z$343,8,0),""),"")</f>
        <v>-</v>
      </c>
      <c r="K180" s="164" t="str">
        <f>IFERROR(IF(VLOOKUP(L188,'Line Details'!$A$7:$Z$343,9,0)&lt;&gt;"",VLOOKUP(L188,'Line Details'!$A$7:$Z$343,9,0),""),"")</f>
        <v/>
      </c>
      <c r="L180" s="670" t="str">
        <f>IFERROR(IF(VLOOKUP(L188,'Line Details'!$A$7:$Z$343,8,0)&lt;&gt;"",VLOOKUP(L188,'Line Details'!$A$7:$Z$343,8,0),""),"")</f>
        <v>-</v>
      </c>
      <c r="M180" s="164" t="str">
        <f>IFERROR(IF(VLOOKUP(N188,'Line Details'!$A$7:$Z$343,9,0)&lt;&gt;"",VLOOKUP(N188,'Line Details'!$A$7:$Z$343,9,0),""),"")</f>
        <v/>
      </c>
      <c r="N180" s="670" t="str">
        <f>IFERROR(IF(VLOOKUP(N188,'Line Details'!$A$7:$Z$343,8,0)&lt;&gt;"",VLOOKUP(N188,'Line Details'!$A$7:$Z$343,8,0),""),"")</f>
        <v>-</v>
      </c>
      <c r="O180" s="164" t="str">
        <f>IFERROR(IF(VLOOKUP(P188,'Line Details'!$A$7:$Z$343,9,0)&lt;&gt;"",VLOOKUP(P188,'Line Details'!$A$7:$Z$343,9,0),""),"")</f>
        <v/>
      </c>
      <c r="P180" s="670" t="str">
        <f>IFERROR(IF(VLOOKUP(P188,'Line Details'!$A$7:$Z$343,8,0)&lt;&gt;"",VLOOKUP(P188,'Line Details'!$A$7:$Z$343,8,0),""),"")</f>
        <v>-</v>
      </c>
      <c r="Q180" s="164" t="str">
        <f>IFERROR(IF(VLOOKUP(R188,'Line Details'!$A$7:$Z$343,9,0)&lt;&gt;"",VLOOKUP(R188,'Line Details'!$A$7:$Z$343,9,0),""),"")</f>
        <v/>
      </c>
      <c r="R180" s="670" t="str">
        <f>IFERROR(IF(VLOOKUP(R188,'Line Details'!$A$7:$Z$343,8,0)&lt;&gt;"",VLOOKUP(R188,'Line Details'!$A$7:$Z$343,8,0),""),"")</f>
        <v>-</v>
      </c>
      <c r="S180" s="164" t="str">
        <f>IFERROR(IF(VLOOKUP(T188,'Line Details'!$A$7:$Z$343,9,0)&lt;&gt;"",VLOOKUP(T188,'Line Details'!$A$7:$Z$343,9,0),""),"")</f>
        <v/>
      </c>
      <c r="T180" s="670" t="str">
        <f>IFERROR(IF(VLOOKUP(T188,'Line Details'!$A$7:$Z$343,8,0)&lt;&gt;"",VLOOKUP(T188,'Line Details'!$A$7:$Z$343,8,0),""),"")</f>
        <v>-</v>
      </c>
      <c r="U180" s="165" t="str">
        <f>IFERROR(IF(VLOOKUP(B199,'Line Details'!$A$7:$Z$343,9,0)&lt;&gt;"",VLOOKUP(B199,'Line Details'!$A$7:$Z$343,9,0),""),"")</f>
        <v/>
      </c>
    </row>
    <row r="181" spans="1:21" ht="23.15" customHeight="1" x14ac:dyDescent="0.3">
      <c r="A181" s="161"/>
      <c r="B181" s="671"/>
      <c r="C181" s="221">
        <f>IFERROR(IF(VLOOKUP(D188,'Line Details'!$A$7:$Z$343,4,0)&lt;&gt;"",VLOOKUP(D188,'Line Details'!$A$7:$Z$343,4,0),""),"")</f>
        <v>436.9</v>
      </c>
      <c r="D181" s="671"/>
      <c r="E181" s="221">
        <f>IFERROR(IF(VLOOKUP(F188,'Line Details'!$A$7:$Z$343,4,0)&lt;&gt;"",VLOOKUP(F188,'Line Details'!$A$7:$Z$343,4,0),""),"")</f>
        <v>401.2</v>
      </c>
      <c r="F181" s="671"/>
      <c r="G181" s="221">
        <f>IFERROR(IF(VLOOKUP(H188,'Line Details'!$A$7:$Z$343,4,0)&lt;&gt;"",VLOOKUP(H188,'Line Details'!$A$7:$Z$343,4,0),""),"")</f>
        <v>413.1</v>
      </c>
      <c r="H181" s="671"/>
      <c r="I181" s="221">
        <f>IFERROR(IF(VLOOKUP(J188,'Line Details'!$A$7:$Z$343,4,0)&lt;&gt;"",VLOOKUP(J188,'Line Details'!$A$7:$Z$343,4,0),""),"")</f>
        <v>393</v>
      </c>
      <c r="J181" s="671"/>
      <c r="K181" s="221">
        <f>IFERROR(IF(VLOOKUP(L188,'Line Details'!$A$7:$Z$343,4,0)&lt;&gt;"",VLOOKUP(L188,'Line Details'!$A$7:$Z$343,4,0),""),"")</f>
        <v>404.1</v>
      </c>
      <c r="L181" s="671"/>
      <c r="M181" s="221">
        <f>IFERROR(IF(VLOOKUP(N188,'Line Details'!$A$7:$Z$343,4,0)&lt;&gt;"",VLOOKUP(N188,'Line Details'!$A$7:$Z$343,4,0),""),"")</f>
        <v>410.5</v>
      </c>
      <c r="N181" s="671"/>
      <c r="O181" s="221">
        <f>IFERROR(IF(VLOOKUP(P188,'Line Details'!$A$7:$Z$343,4,0)&lt;&gt;"",VLOOKUP(P188,'Line Details'!$A$7:$Z$343,4,0),""),"")</f>
        <v>395.6</v>
      </c>
      <c r="P181" s="671"/>
      <c r="Q181" s="221">
        <f>IFERROR(IF(VLOOKUP(R188,'Line Details'!$A$7:$Z$343,4,0)&lt;&gt;"",VLOOKUP(R188,'Line Details'!$A$7:$Z$343,4,0),""),"")</f>
        <v>352.9</v>
      </c>
      <c r="R181" s="671"/>
      <c r="S181" s="221">
        <f>IFERROR(IF(VLOOKUP(T188,'Line Details'!$A$7:$Z$343,4,0)&lt;&gt;"",VLOOKUP(T188,'Line Details'!$A$7:$Z$343,4,0),""),"")</f>
        <v>386</v>
      </c>
      <c r="T181" s="671"/>
      <c r="U181" s="162">
        <f>IFERROR(IF(VLOOKUP(B199,'Line Details'!$A$7:$Z$343,4,0)&lt;&gt;"",VLOOKUP(B199,'Line Details'!$A$7:$Z$343,4,0),""),"")</f>
        <v>390</v>
      </c>
    </row>
    <row r="182" spans="1:21" ht="23.15" customHeight="1" x14ac:dyDescent="0.3">
      <c r="A182" s="161"/>
      <c r="B182" s="166" t="str">
        <f>IFERROR(IF(VLOOKUP(B188,'Line Details'!$A$7:$Z$343,6,0)&lt;&gt;"",VLOOKUP(B188,'Line Details'!$A$7:$Z$343,6,0),""),"")</f>
        <v>-</v>
      </c>
      <c r="C182" s="221"/>
      <c r="D182" s="166" t="str">
        <f>IFERROR(IF(VLOOKUP(D188,'Line Details'!$A$7:$Z$343,6,0)&lt;&gt;"",VLOOKUP(D188,'Line Details'!$A$7:$Z$343,6,0),""),"")</f>
        <v>FDN</v>
      </c>
      <c r="E182" s="221"/>
      <c r="F182" s="166" t="str">
        <f>IFERROR(IF(VLOOKUP(F188,'Line Details'!$A$7:$Z$343,6,0)&lt;&gt;"",VLOOKUP(F188,'Line Details'!$A$7:$Z$343,6,0),""),"")</f>
        <v>FDN</v>
      </c>
      <c r="G182" s="221"/>
      <c r="H182" s="166" t="str">
        <f>IFERROR(IF(VLOOKUP(H188,'Line Details'!$A$7:$Z$343,6,0)&lt;&gt;"",VLOOKUP(H188,'Line Details'!$A$7:$Z$343,6,0),""),"")</f>
        <v>FDN</v>
      </c>
      <c r="I182" s="221"/>
      <c r="J182" s="166" t="str">
        <f>IFERROR(IF(VLOOKUP(J188,'Line Details'!$A$7:$Z$343,6,0)&lt;&gt;"",VLOOKUP(J188,'Line Details'!$A$7:$Z$343,6,0),""),"")</f>
        <v>FDN</v>
      </c>
      <c r="K182" s="221"/>
      <c r="L182" s="166" t="str">
        <f>IFERROR(IF(VLOOKUP(L188,'Line Details'!$A$7:$Z$343,6,0)&lt;&gt;"",VLOOKUP(L188,'Line Details'!$A$7:$Z$343,6,0),""),"")</f>
        <v>FDN</v>
      </c>
      <c r="M182" s="221"/>
      <c r="N182" s="166" t="str">
        <f>IFERROR(IF(VLOOKUP(N188,'Line Details'!$A$7:$Z$343,6,0)&lt;&gt;"",VLOOKUP(N188,'Line Details'!$A$7:$Z$343,6,0),""),"")</f>
        <v>-</v>
      </c>
      <c r="O182" s="221"/>
      <c r="P182" s="166" t="str">
        <f>IFERROR(IF(VLOOKUP(P188,'Line Details'!$A$7:$Z$343,6,0)&lt;&gt;"",VLOOKUP(P188,'Line Details'!$A$7:$Z$343,6,0),""),"")</f>
        <v>FDN</v>
      </c>
      <c r="Q182" s="221"/>
      <c r="R182" s="166" t="str">
        <f>IFERROR(IF(VLOOKUP(R188,'Line Details'!$A$7:$Z$343,6,0)&lt;&gt;"",VLOOKUP(R188,'Line Details'!$A$7:$Z$343,6,0),""),"")</f>
        <v>FDN</v>
      </c>
      <c r="S182" s="221"/>
      <c r="T182" s="166" t="str">
        <f>IFERROR(IF(VLOOKUP(T188,'Line Details'!$A$7:$Z$343,6,0)&lt;&gt;"",VLOOKUP(T188,'Line Details'!$A$7:$Z$343,6,0),""),"")</f>
        <v>-</v>
      </c>
      <c r="U182" s="162"/>
    </row>
    <row r="183" spans="1:21" ht="12" customHeight="1" thickBot="1" x14ac:dyDescent="0.35">
      <c r="A183" s="161"/>
      <c r="B183" s="167" t="str">
        <f>IFERROR(IF(VLOOKUP(B188,'Line Details'!$A$7:$Z$343,7,0)&lt;&gt;"",VLOOKUP(B188,'Line Details'!$A$7:$Z$343,7,0),""),"")</f>
        <v>-</v>
      </c>
      <c r="C183" s="221"/>
      <c r="D183" s="167" t="str">
        <f>IFERROR(IF(VLOOKUP(D188,'Line Details'!$A$7:$Z$343,7,0)&lt;&gt;"",VLOOKUP(D188,'Line Details'!$A$7:$Z$343,7,0),""),"")</f>
        <v>P</v>
      </c>
      <c r="E183" s="221"/>
      <c r="F183" s="167" t="str">
        <f>IFERROR(IF(VLOOKUP(F188,'Line Details'!$A$7:$Z$343,7,0)&lt;&gt;"",VLOOKUP(F188,'Line Details'!$A$7:$Z$343,7,0),""),"")</f>
        <v>P</v>
      </c>
      <c r="G183" s="221"/>
      <c r="H183" s="167" t="str">
        <f>IFERROR(IF(VLOOKUP(H188,'Line Details'!$A$7:$Z$343,7,0)&lt;&gt;"",VLOOKUP(H188,'Line Details'!$A$7:$Z$343,7,0),""),"")</f>
        <v>P</v>
      </c>
      <c r="I183" s="221"/>
      <c r="J183" s="167" t="str">
        <f>IFERROR(IF(VLOOKUP(J188,'Line Details'!$A$7:$Z$343,7,0)&lt;&gt;"",VLOOKUP(J188,'Line Details'!$A$7:$Z$343,7,0),""),"")</f>
        <v>P</v>
      </c>
      <c r="K183" s="221"/>
      <c r="L183" s="167" t="str">
        <f>IFERROR(IF(VLOOKUP(L188,'Line Details'!$A$7:$Z$343,7,0)&lt;&gt;"",VLOOKUP(L188,'Line Details'!$A$7:$Z$343,7,0),""),"")</f>
        <v>P</v>
      </c>
      <c r="M183" s="221"/>
      <c r="N183" s="167" t="str">
        <f>IFERROR(IF(VLOOKUP(N188,'Line Details'!$A$7:$Z$343,7,0)&lt;&gt;"",VLOOKUP(N188,'Line Details'!$A$7:$Z$343,7,0),""),"")</f>
        <v>-</v>
      </c>
      <c r="O183" s="221"/>
      <c r="P183" s="167" t="str">
        <f>IFERROR(IF(VLOOKUP(P188,'Line Details'!$A$7:$Z$343,7,0)&lt;&gt;"",VLOOKUP(P188,'Line Details'!$A$7:$Z$343,7,0),""),"")</f>
        <v>P</v>
      </c>
      <c r="Q183" s="221"/>
      <c r="R183" s="167" t="str">
        <f>IFERROR(IF(VLOOKUP(R188,'Line Details'!$A$7:$Z$343,7,0)&lt;&gt;"",VLOOKUP(R188,'Line Details'!$A$7:$Z$343,7,0),""),"")</f>
        <v>P</v>
      </c>
      <c r="S183" s="221"/>
      <c r="T183" s="167" t="str">
        <f>IFERROR(IF(VLOOKUP(T188,'Line Details'!$A$7:$Z$343,7,0)&lt;&gt;"",VLOOKUP(T188,'Line Details'!$A$7:$Z$343,7,0),""),"")</f>
        <v>-</v>
      </c>
      <c r="U183" s="162"/>
    </row>
    <row r="184" spans="1:21" ht="13.5" thickTop="1" x14ac:dyDescent="0.3">
      <c r="A184" s="154"/>
      <c r="B184" s="169" t="str">
        <f>IFERROR(IF(VLOOKUP(B188,'Line Details'!$A$7:$Z$343,3,0)&lt;&gt;"",VLOOKUP(B188,'Line Details'!$A$7:$Z$343,3,0),""),"")</f>
        <v>C(15-30)+09</v>
      </c>
      <c r="C184" s="170"/>
      <c r="D184" s="169" t="str">
        <f>IFERROR(IF(VLOOKUP(D188,'Line Details'!$A$7:$Z$343,3,0)&lt;&gt;"",VLOOKUP(D188,'Line Details'!$A$7:$Z$343,3,0),""),"")</f>
        <v>A(00-02)+09</v>
      </c>
      <c r="E184" s="170"/>
      <c r="F184" s="169" t="str">
        <f>IFERROR(IF(VLOOKUP(F188,'Line Details'!$A$7:$Z$343,3,0)&lt;&gt;"",VLOOKUP(F188,'Line Details'!$A$7:$Z$343,3,0),""),"")</f>
        <v>A(00-02)+03</v>
      </c>
      <c r="G184" s="170"/>
      <c r="H184" s="169" t="str">
        <f>IFERROR(IF(VLOOKUP(H188,'Line Details'!$A$7:$Z$343,3,0)&lt;&gt;"",VLOOKUP(H188,'Line Details'!$A$7:$Z$343,3,0),""),"")</f>
        <v>A(00-02)+06</v>
      </c>
      <c r="I184" s="170"/>
      <c r="J184" s="169" t="str">
        <f>IFERROR(IF(VLOOKUP(J188,'Line Details'!$A$7:$Z$343,3,0)&lt;&gt;"",VLOOKUP(J188,'Line Details'!$A$7:$Z$343,3,0),""),"")</f>
        <v>A(00-02)+06</v>
      </c>
      <c r="K184" s="170"/>
      <c r="L184" s="169" t="str">
        <f>IFERROR(IF(VLOOKUP(L188,'Line Details'!$A$7:$Z$343,3,0)&lt;&gt;"",VLOOKUP(L188,'Line Details'!$A$7:$Z$343,3,0),""),"")</f>
        <v>A(00-02)+06</v>
      </c>
      <c r="M184" s="170"/>
      <c r="N184" s="169" t="str">
        <f>IFERROR(IF(VLOOKUP(N188,'Line Details'!$A$7:$Z$343,3,0)&lt;&gt;"",VLOOKUP(N188,'Line Details'!$A$7:$Z$343,3,0),""),"")</f>
        <v>A(00-02)+06</v>
      </c>
      <c r="O184" s="170"/>
      <c r="P184" s="169" t="str">
        <f>IFERROR(IF(VLOOKUP(P188,'Line Details'!$A$7:$Z$343,3,0)&lt;&gt;"",VLOOKUP(P188,'Line Details'!$A$7:$Z$343,3,0),""),"")</f>
        <v>C(15-30)+00</v>
      </c>
      <c r="Q184" s="170"/>
      <c r="R184" s="169" t="str">
        <f>IFERROR(IF(VLOOKUP(R188,'Line Details'!$A$7:$Z$343,3,0)&lt;&gt;"",VLOOKUP(R188,'Line Details'!$A$7:$Z$343,3,0),""),"")</f>
        <v>A(00-02)+03</v>
      </c>
      <c r="S184" s="170"/>
      <c r="T184" s="169" t="str">
        <f>IFERROR(IF(VLOOKUP(T188,'Line Details'!$A$7:$Z$343,3,0)&lt;&gt;"",VLOOKUP(T188,'Line Details'!$A$7:$Z$343,3,0),""),"")</f>
        <v>A(00-02)+00</v>
      </c>
      <c r="U184" s="171"/>
    </row>
    <row r="185" spans="1:21" s="142" customFormat="1" x14ac:dyDescent="0.3">
      <c r="A185" s="187"/>
      <c r="B185" s="169" t="str">
        <f>IFERROR(IF(VLOOKUP(B188,'Line Details'!$A$7:$Z$343,2,0)&lt;&gt;"",VLOOKUP(B188,'Line Details'!$A$7:$Z$343,2,0),""),"")</f>
        <v>75/0</v>
      </c>
      <c r="C185" s="170"/>
      <c r="D185" s="169" t="str">
        <f>IFERROR(IF(VLOOKUP(D188,'Line Details'!$A$7:$Z$343,2,0)&lt;&gt;"",VLOOKUP(D188,'Line Details'!$A$7:$Z$343,2,0),""),"")</f>
        <v>75/1</v>
      </c>
      <c r="E185" s="170"/>
      <c r="F185" s="169" t="str">
        <f>IFERROR(IF(VLOOKUP(F188,'Line Details'!$A$7:$Z$343,2,0)&lt;&gt;"",VLOOKUP(F188,'Line Details'!$A$7:$Z$343,2,0),""),"")</f>
        <v>75/2</v>
      </c>
      <c r="G185" s="170"/>
      <c r="H185" s="169" t="str">
        <f>IFERROR(IF(VLOOKUP(H188,'Line Details'!$A$7:$Z$343,2,0)&lt;&gt;"",VLOOKUP(H188,'Line Details'!$A$7:$Z$343,2,0),""),"")</f>
        <v>75/3</v>
      </c>
      <c r="I185" s="170"/>
      <c r="J185" s="169" t="str">
        <f>IFERROR(IF(VLOOKUP(J188,'Line Details'!$A$7:$Z$343,2,0)&lt;&gt;"",VLOOKUP(J188,'Line Details'!$A$7:$Z$343,2,0),""),"")</f>
        <v>75/4</v>
      </c>
      <c r="K185" s="170"/>
      <c r="L185" s="169" t="str">
        <f>IFERROR(IF(VLOOKUP(L188,'Line Details'!$A$7:$Z$343,2,0)&lt;&gt;"",VLOOKUP(L188,'Line Details'!$A$7:$Z$343,2,0),""),"")</f>
        <v>75/5</v>
      </c>
      <c r="M185" s="170"/>
      <c r="N185" s="169" t="str">
        <f>IFERROR(IF(VLOOKUP(N188,'Line Details'!$A$7:$Z$343,2,0)&lt;&gt;"",VLOOKUP(N188,'Line Details'!$A$7:$Z$343,2,0),""),"")</f>
        <v>75/6</v>
      </c>
      <c r="O185" s="170"/>
      <c r="P185" s="169" t="str">
        <f>IFERROR(IF(VLOOKUP(P188,'Line Details'!$A$7:$Z$343,2,0)&lt;&gt;"",VLOOKUP(P188,'Line Details'!$A$7:$Z$343,2,0),""),"")</f>
        <v>76/0</v>
      </c>
      <c r="Q185" s="170"/>
      <c r="R185" s="169" t="str">
        <f>IFERROR(IF(VLOOKUP(R188,'Line Details'!$A$7:$Z$343,2,0)&lt;&gt;"",VLOOKUP(R188,'Line Details'!$A$7:$Z$343,2,0),""),"")</f>
        <v>76/1</v>
      </c>
      <c r="S185" s="170"/>
      <c r="T185" s="169" t="str">
        <f>IFERROR(IF(VLOOKUP(T188,'Line Details'!$A$7:$Z$343,2,0)&lt;&gt;"",VLOOKUP(T188,'Line Details'!$A$7:$Z$343,2,0),""),"")</f>
        <v>76/2</v>
      </c>
      <c r="U185" s="171"/>
    </row>
    <row r="186" spans="1:21" s="431" customFormat="1" ht="26" x14ac:dyDescent="0.3">
      <c r="A186" s="429"/>
      <c r="B186" s="577" t="str">
        <f>IFERROR(IF(VLOOKUP(B188,'Line Details'!$A$7:$AA$343,27,0)&lt;&gt;"",VLOOKUP(B188,'Line Details'!$A$7:$AA$343,27,0),""),"")</f>
        <v/>
      </c>
      <c r="C186" s="577" t="str">
        <f>IFERROR(IF(VLOOKUP(C188,'Line Details'!$A$7:$AA$343,27,0)&lt;&gt;"",VLOOKUP(C188,'Line Details'!$A$7:$AA$343,27,0),""),"")</f>
        <v/>
      </c>
      <c r="D186" s="577" t="str">
        <f>IFERROR(IF(VLOOKUP(D188,'Line Details'!$A$7:$AA$343,27,0)&lt;&gt;"",VLOOKUP(D188,'Line Details'!$A$7:$AA$343,27,0),""),"")</f>
        <v>SANDY WET</v>
      </c>
      <c r="E186" s="577" t="str">
        <f>IFERROR(IF(VLOOKUP(E188,'Line Details'!$A$7:$AA$343,27,0)&lt;&gt;"",VLOOKUP(E188,'Line Details'!$A$7:$AA$343,27,0),""),"")</f>
        <v/>
      </c>
      <c r="F186" s="577" t="str">
        <f>IFERROR(IF(VLOOKUP(F188,'Line Details'!$A$7:$AA$343,27,0)&lt;&gt;"",VLOOKUP(F188,'Line Details'!$A$7:$AA$343,27,0),""),"")</f>
        <v>SANDY WET</v>
      </c>
      <c r="G186" s="577" t="str">
        <f>IFERROR(IF(VLOOKUP(G188,'Line Details'!$A$7:$AA$343,27,0)&lt;&gt;"",VLOOKUP(G188,'Line Details'!$A$7:$AA$343,27,0),""),"")</f>
        <v/>
      </c>
      <c r="H186" s="577" t="str">
        <f>IFERROR(IF(VLOOKUP(H188,'Line Details'!$A$7:$AA$343,27,0)&lt;&gt;"",VLOOKUP(H188,'Line Details'!$A$7:$AA$343,27,0),""),"")</f>
        <v>SANDY WET</v>
      </c>
      <c r="I186" s="577" t="str">
        <f>IFERROR(IF(VLOOKUP(I188,'Line Details'!$A$7:$AA$343,27,0)&lt;&gt;"",VLOOKUP(I188,'Line Details'!$A$7:$AA$343,27,0),""),"")</f>
        <v/>
      </c>
      <c r="J186" s="577" t="str">
        <f>IFERROR(IF(VLOOKUP(J188,'Line Details'!$A$7:$AA$343,27,0)&lt;&gt;"",VLOOKUP(J188,'Line Details'!$A$7:$AA$343,27,0),""),"")</f>
        <v>SANDY WET</v>
      </c>
      <c r="K186" s="577" t="str">
        <f>IFERROR(IF(VLOOKUP(K188,'Line Details'!$A$7:$AA$343,27,0)&lt;&gt;"",VLOOKUP(K188,'Line Details'!$A$7:$AA$343,27,0),""),"")</f>
        <v/>
      </c>
      <c r="L186" s="577" t="str">
        <f>IFERROR(IF(VLOOKUP(L188,'Line Details'!$A$7:$AA$343,27,0)&lt;&gt;"",VLOOKUP(L188,'Line Details'!$A$7:$AA$343,27,0),""),"")</f>
        <v>SANDY WET</v>
      </c>
      <c r="M186" s="577" t="str">
        <f>IFERROR(IF(VLOOKUP(M188,'Line Details'!$A$7:$AA$343,27,0)&lt;&gt;"",VLOOKUP(M188,'Line Details'!$A$7:$AA$343,27,0),""),"")</f>
        <v/>
      </c>
      <c r="N186" s="577" t="str">
        <f>IFERROR(IF(VLOOKUP(N188,'Line Details'!$A$7:$AA$343,27,0)&lt;&gt;"",VLOOKUP(N188,'Line Details'!$A$7:$AA$343,27,0),""),"")</f>
        <v/>
      </c>
      <c r="O186" s="577" t="str">
        <f>IFERROR(IF(VLOOKUP(O188,'Line Details'!$A$7:$AA$343,27,0)&lt;&gt;"",VLOOKUP(O188,'Line Details'!$A$7:$AA$343,27,0),""),"")</f>
        <v/>
      </c>
      <c r="P186" s="577" t="str">
        <f>IFERROR(IF(VLOOKUP(P188,'Line Details'!$A$7:$AA$343,27,0)&lt;&gt;"",VLOOKUP(P188,'Line Details'!$A$7:$AA$343,27,0),""),"")</f>
        <v>SANDY WET</v>
      </c>
      <c r="Q186" s="577" t="str">
        <f>IFERROR(IF(VLOOKUP(Q188,'Line Details'!$A$7:$AA$343,27,0)&lt;&gt;"",VLOOKUP(Q188,'Line Details'!$A$7:$AA$343,27,0),""),"")</f>
        <v/>
      </c>
      <c r="R186" s="577" t="str">
        <f>IFERROR(IF(VLOOKUP(R188,'Line Details'!$A$7:$AA$343,27,0)&lt;&gt;"",VLOOKUP(R188,'Line Details'!$A$7:$AA$343,27,0),""),"")</f>
        <v>SANDY WET</v>
      </c>
      <c r="S186" s="577" t="str">
        <f>IFERROR(IF(VLOOKUP(S188,'Line Details'!$A$7:$AA$343,27,0)&lt;&gt;"",VLOOKUP(S188,'Line Details'!$A$7:$AA$343,27,0),""),"")</f>
        <v/>
      </c>
      <c r="T186" s="577" t="str">
        <f>IFERROR(IF(VLOOKUP(T188,'Line Details'!$A$7:$AA$343,27,0)&lt;&gt;"",VLOOKUP(T188,'Line Details'!$A$7:$AA$343,27,0),""),"")</f>
        <v/>
      </c>
      <c r="U186" s="430"/>
    </row>
    <row r="187" spans="1:21" x14ac:dyDescent="0.3">
      <c r="A187" s="154"/>
      <c r="B187" s="177">
        <f>IFERROR(IF(VLOOKUP(B188,'Line Details'!$A$7:$Z$343,10,0)&lt;&gt;"",VLOOKUP(B188,'Line Details'!$A$7:$Z$343,10,0),""),"")</f>
        <v>0</v>
      </c>
      <c r="C187" s="158"/>
      <c r="D187" s="177">
        <f>IFERROR(IF(VLOOKUP(D188,'Line Details'!$A$7:$Z$343,10,0)&lt;&gt;"",VLOOKUP(D188,'Line Details'!$A$7:$Z$343,10,0),""),"")</f>
        <v>0</v>
      </c>
      <c r="E187" s="158"/>
      <c r="F187" s="177">
        <f>IFERROR(IF(VLOOKUP(F188,'Line Details'!$A$7:$Z$343,10,0)&lt;&gt;"",VLOOKUP(F188,'Line Details'!$A$7:$Z$343,10,0),""),"")</f>
        <v>0</v>
      </c>
      <c r="G187" s="158"/>
      <c r="H187" s="177">
        <f>IFERROR(IF(VLOOKUP(H188,'Line Details'!$A$7:$Z$343,10,0)&lt;&gt;"",VLOOKUP(H188,'Line Details'!$A$7:$Z$343,10,0),""),"")</f>
        <v>0</v>
      </c>
      <c r="I187" s="158"/>
      <c r="J187" s="177">
        <f>IFERROR(IF(VLOOKUP(J188,'Line Details'!$A$7:$Z$343,10,0)&lt;&gt;"",VLOOKUP(J188,'Line Details'!$A$7:$Z$343,10,0),""),"")</f>
        <v>0</v>
      </c>
      <c r="K187" s="158"/>
      <c r="L187" s="177">
        <f>IFERROR(IF(VLOOKUP(L188,'Line Details'!$A$7:$Z$343,10,0)&lt;&gt;"",VLOOKUP(L188,'Line Details'!$A$7:$Z$343,10,0),""),"")</f>
        <v>0</v>
      </c>
      <c r="M187" s="158"/>
      <c r="N187" s="177">
        <f>IFERROR(IF(VLOOKUP(N188,'Line Details'!$A$7:$Z$343,10,0)&lt;&gt;"",VLOOKUP(N188,'Line Details'!$A$7:$Z$343,10,0),""),"")</f>
        <v>0</v>
      </c>
      <c r="O187" s="158"/>
      <c r="P187" s="177">
        <f>IFERROR(IF(VLOOKUP(P188,'Line Details'!$A$7:$Z$343,10,0)&lt;&gt;"",VLOOKUP(P188,'Line Details'!$A$7:$Z$343,10,0),""),"")</f>
        <v>0</v>
      </c>
      <c r="Q187" s="158"/>
      <c r="R187" s="177">
        <f>IFERROR(IF(VLOOKUP(R188,'Line Details'!$A$7:$Z$343,10,0)&lt;&gt;"",VLOOKUP(R188,'Line Details'!$A$7:$Z$343,10,0),""),"")</f>
        <v>0</v>
      </c>
      <c r="S187" s="158"/>
      <c r="T187" s="177">
        <f>IFERROR(IF(VLOOKUP(T188,'Line Details'!$A$7:$Z$343,10,0)&lt;&gt;"",VLOOKUP(T188,'Line Details'!$A$7:$Z$343,10,0),""),"")</f>
        <v>0</v>
      </c>
      <c r="U187" s="178"/>
    </row>
    <row r="188" spans="1:21" s="190" customFormat="1" x14ac:dyDescent="0.3">
      <c r="A188" s="194"/>
      <c r="B188" s="174">
        <f>+T177+1</f>
        <v>150</v>
      </c>
      <c r="C188" s="174"/>
      <c r="D188" s="174">
        <f>+B188+1</f>
        <v>151</v>
      </c>
      <c r="E188" s="174"/>
      <c r="F188" s="174">
        <f>+D188+1</f>
        <v>152</v>
      </c>
      <c r="G188" s="174"/>
      <c r="H188" s="174">
        <f>+F188+1</f>
        <v>153</v>
      </c>
      <c r="I188" s="174"/>
      <c r="J188" s="174">
        <f>+H188+1</f>
        <v>154</v>
      </c>
      <c r="K188" s="174"/>
      <c r="L188" s="174">
        <f>+J188+1</f>
        <v>155</v>
      </c>
      <c r="M188" s="174"/>
      <c r="N188" s="174">
        <f>+L188+1</f>
        <v>156</v>
      </c>
      <c r="O188" s="174"/>
      <c r="P188" s="174">
        <f>+N188+1</f>
        <v>157</v>
      </c>
      <c r="Q188" s="174"/>
      <c r="R188" s="174">
        <f>+P188+1</f>
        <v>158</v>
      </c>
      <c r="S188" s="174"/>
      <c r="T188" s="174">
        <f>+R188+1</f>
        <v>159</v>
      </c>
      <c r="U188" s="175"/>
    </row>
    <row r="189" spans="1:21" s="190" customFormat="1" x14ac:dyDescent="0.3">
      <c r="A189" s="194"/>
      <c r="B189" s="174"/>
      <c r="C189" s="174"/>
      <c r="D189" s="174"/>
      <c r="E189" s="174"/>
      <c r="F189" s="174"/>
      <c r="G189" s="174"/>
      <c r="H189" s="174"/>
      <c r="I189" s="174"/>
      <c r="J189" s="174"/>
      <c r="K189" s="174"/>
      <c r="L189" s="174"/>
      <c r="M189" s="174"/>
      <c r="N189" s="174"/>
      <c r="O189" s="174"/>
      <c r="P189" s="174"/>
      <c r="Q189" s="174"/>
      <c r="R189" s="174"/>
      <c r="S189" s="174"/>
      <c r="T189" s="174"/>
      <c r="U189" s="175"/>
    </row>
    <row r="190" spans="1:21" s="241" customFormat="1" ht="13.5" thickBot="1" x14ac:dyDescent="0.35">
      <c r="A190" s="238"/>
      <c r="B190" s="239" t="str">
        <f>IFERROR(IF(VLOOKUP(B199,'Line Details'!$A$7:$Z$343,5,0)&lt;&gt;"",VLOOKUP(B199,'Line Details'!$A$7:$Z$343,5,0),""),"")</f>
        <v/>
      </c>
      <c r="C190" s="235" t="str">
        <f>IFERROR(IF(VLOOKUP(D199,'Line Details'!$A$7:$Z$343,12,0)&lt;&gt;"",VLOOKUP(D199,'Line Details'!$A$7:$Z$343,12,0),""),"")</f>
        <v/>
      </c>
      <c r="D190" s="239" t="str">
        <f>IFERROR(IF(VLOOKUP(D199,'Line Details'!$A$7:$Z$343,5,0)&lt;&gt;"",VLOOKUP(D199,'Line Details'!$A$7:$Z$343,5,0),""),"")</f>
        <v/>
      </c>
      <c r="E190" s="235" t="str">
        <f>IFERROR(IF(VLOOKUP(F199,'Line Details'!$A$7:$Z$343,12,0)&lt;&gt;"",VLOOKUP(F199,'Line Details'!$A$7:$Z$343,12,0),""),"")</f>
        <v/>
      </c>
      <c r="F190" s="239" t="str">
        <f>IFERROR(IF(VLOOKUP(F199,'Line Details'!$A$7:$Z$343,5,0)&lt;&gt;"",VLOOKUP(F199,'Line Details'!$A$7:$Z$343,5,0),""),"")</f>
        <v/>
      </c>
      <c r="G190" s="235" t="str">
        <f>IFERROR(IF(VLOOKUP(H199,'Line Details'!$A$7:$Z$343,12,0)&lt;&gt;"",VLOOKUP(H199,'Line Details'!$A$7:$Z$343,12,0),""),"")</f>
        <v/>
      </c>
      <c r="H190" s="239" t="str">
        <f>IFERROR(IF(VLOOKUP(H199,'Line Details'!$A$7:$Z$343,5,0)&lt;&gt;"",VLOOKUP(H199,'Line Details'!$A$7:$Z$343,5,0),""),"")</f>
        <v/>
      </c>
      <c r="I190" s="235" t="str">
        <f>IFERROR(IF(VLOOKUP(J199,'Line Details'!$A$7:$Z$343,12,0)&lt;&gt;"",VLOOKUP(J199,'Line Details'!$A$7:$Z$343,12,0),""),"")</f>
        <v/>
      </c>
      <c r="J190" s="239" t="str">
        <f>IFERROR(IF(VLOOKUP(J199,'Line Details'!$A$7:$Z$343,5,0)&lt;&gt;"",VLOOKUP(J199,'Line Details'!$A$7:$Z$343,5,0),""),"")</f>
        <v/>
      </c>
      <c r="K190" s="235" t="str">
        <f>IFERROR(IF(VLOOKUP(L199,'Line Details'!$A$7:$Z$343,12,0)&lt;&gt;"",VLOOKUP(L199,'Line Details'!$A$7:$Z$343,12,0),""),"")</f>
        <v/>
      </c>
      <c r="L190" s="240" t="str">
        <f>IFERROR(IF(VLOOKUP(L199,'Line Details'!$A$7:$Z$343,5,0)&lt;&gt;"",VLOOKUP(L199,'Line Details'!$A$7:$Z$343,5,0),""),"")</f>
        <v/>
      </c>
      <c r="M190" s="235" t="str">
        <f>IFERROR(IF(VLOOKUP(N199,'Line Details'!$A$7:$Z$343,12,0)&lt;&gt;"",VLOOKUP(N199,'Line Details'!$A$7:$Z$343,12,0),""),"")</f>
        <v/>
      </c>
      <c r="N190" s="239" t="str">
        <f>IFERROR(IF(VLOOKUP(N199,'Line Details'!$A$7:$Z$343,5,0)&lt;&gt;"",VLOOKUP(N199,'Line Details'!$A$7:$Z$343,5,0),""),"")</f>
        <v/>
      </c>
      <c r="O190" s="235" t="str">
        <f>IFERROR(IF(VLOOKUP(P199,'Line Details'!$A$7:$Z$343,12,0)&lt;&gt;"",VLOOKUP(P199,'Line Details'!$A$7:$Z$343,12,0),""),"")</f>
        <v/>
      </c>
      <c r="P190" s="239" t="str">
        <f>IFERROR(IF(VLOOKUP(P199,'Line Details'!$A$7:$Z$343,5,0)&lt;&gt;"",VLOOKUP(P199,'Line Details'!$A$7:$Z$343,5,0),""),"")</f>
        <v/>
      </c>
      <c r="Q190" s="235" t="str">
        <f>IFERROR(IF(VLOOKUP(R199,'Line Details'!$A$7:$Z$343,12,0)&lt;&gt;"",VLOOKUP(R199,'Line Details'!$A$7:$Z$343,12,0),""),"")</f>
        <v/>
      </c>
      <c r="R190" s="239" t="str">
        <f>IFERROR(IF(VLOOKUP(R199,'Line Details'!$A$7:$Z$343,5,0)&lt;&gt;"",VLOOKUP(R199,'Line Details'!$A$7:$Z$343,5,0),""),"")</f>
        <v/>
      </c>
      <c r="S190" s="235" t="str">
        <f>IFERROR(IF(VLOOKUP(T199,'Line Details'!$A$7:$Z$343,12,0)&lt;&gt;"",VLOOKUP(T199,'Line Details'!$A$7:$Z$343,12,0),""),"")</f>
        <v/>
      </c>
      <c r="T190" s="239" t="str">
        <f>IFERROR(IF(VLOOKUP(T199,'Line Details'!$A$7:$Z$343,5,0)&lt;&gt;"",VLOOKUP(T199,'Line Details'!$A$7:$Z$343,5,0),""),"")</f>
        <v/>
      </c>
      <c r="U190" s="236" t="str">
        <f>IFERROR(IF(VLOOKUP(B210,'Line Details'!$A$7:$Z$343,12,0)&lt;&gt;"",VLOOKUP(B210,'Line Details'!$A$7:$Z$343,12,0),""),"")</f>
        <v/>
      </c>
    </row>
    <row r="191" spans="1:21" ht="12" customHeight="1" thickTop="1" x14ac:dyDescent="0.3">
      <c r="A191" s="161"/>
      <c r="B191" s="670" t="str">
        <f>IFERROR(IF(VLOOKUP(B199,'Line Details'!$A$7:$Z$343,8,0)&lt;&gt;"",VLOOKUP(B199,'Line Details'!$A$7:$Z$343,8,0),""),"")</f>
        <v>ERE</v>
      </c>
      <c r="C191" s="164" t="str">
        <f>IFERROR(IF(VLOOKUP(D199,'Line Details'!$A$7:$Z$343,9,0)&lt;&gt;"",VLOOKUP(D199,'Line Details'!$A$7:$Z$343,9,0),""),"")</f>
        <v/>
      </c>
      <c r="D191" s="670" t="str">
        <f>IFERROR(IF(VLOOKUP(D199,'Line Details'!$A$7:$Z$343,8,0)&lt;&gt;"",VLOOKUP(D199,'Line Details'!$A$7:$Z$343,8,0),""),"")</f>
        <v>ERE</v>
      </c>
      <c r="E191" s="164" t="str">
        <f>IFERROR(IF(VLOOKUP(F199,'Line Details'!$A$7:$Z$343,9,0)&lt;&gt;"",VLOOKUP(F199,'Line Details'!$A$7:$Z$343,9,0),""),"")</f>
        <v/>
      </c>
      <c r="F191" s="670" t="str">
        <f>IFERROR(IF(VLOOKUP(F199,'Line Details'!$A$7:$Z$343,8,0)&lt;&gt;"",VLOOKUP(F199,'Line Details'!$A$7:$Z$343,8,0),""),"")</f>
        <v>-</v>
      </c>
      <c r="G191" s="164" t="str">
        <f>IFERROR(IF(VLOOKUP(H199,'Line Details'!$A$7:$Z$343,9,0)&lt;&gt;"",VLOOKUP(H199,'Line Details'!$A$7:$Z$343,9,0),""),"")</f>
        <v/>
      </c>
      <c r="H191" s="670" t="str">
        <f>IFERROR(IF(VLOOKUP(H199,'Line Details'!$A$7:$Z$343,8,0)&lt;&gt;"",VLOOKUP(H199,'Line Details'!$A$7:$Z$343,8,0),""),"")</f>
        <v>-</v>
      </c>
      <c r="I191" s="164" t="str">
        <f>IFERROR(IF(VLOOKUP(J199,'Line Details'!$A$7:$Z$343,9,0)&lt;&gt;"",VLOOKUP(J199,'Line Details'!$A$7:$Z$343,9,0),""),"")</f>
        <v/>
      </c>
      <c r="J191" s="670" t="str">
        <f>IFERROR(IF(VLOOKUP(J199,'Line Details'!$A$7:$Z$343,8,0)&lt;&gt;"",VLOOKUP(J199,'Line Details'!$A$7:$Z$343,8,0),""),"")</f>
        <v>-</v>
      </c>
      <c r="K191" s="164" t="str">
        <f>IFERROR(IF(VLOOKUP(L199,'Line Details'!$A$7:$Z$343,9,0)&lt;&gt;"",VLOOKUP(L199,'Line Details'!$A$7:$Z$343,9,0),""),"")</f>
        <v/>
      </c>
      <c r="L191" s="670" t="str">
        <f>IFERROR(IF(VLOOKUP(L199,'Line Details'!$A$7:$Z$343,8,0)&lt;&gt;"",VLOOKUP(L199,'Line Details'!$A$7:$Z$343,8,0),""),"")</f>
        <v>-</v>
      </c>
      <c r="M191" s="164" t="str">
        <f>IFERROR(IF(VLOOKUP(N199,'Line Details'!$A$7:$Z$343,9,0)&lt;&gt;"",VLOOKUP(N199,'Line Details'!$A$7:$Z$343,9,0),""),"")</f>
        <v/>
      </c>
      <c r="N191" s="670" t="str">
        <f>IFERROR(IF(VLOOKUP(N199,'Line Details'!$A$7:$Z$343,8,0)&lt;&gt;"",VLOOKUP(N199,'Line Details'!$A$7:$Z$343,8,0),""),"")</f>
        <v>-</v>
      </c>
      <c r="O191" s="164" t="str">
        <f>IFERROR(IF(VLOOKUP(P199,'Line Details'!$A$7:$Z$343,9,0)&lt;&gt;"",VLOOKUP(P199,'Line Details'!$A$7:$Z$343,9,0),""),"")</f>
        <v/>
      </c>
      <c r="P191" s="670" t="str">
        <f>IFERROR(IF(VLOOKUP(P199,'Line Details'!$A$7:$Z$343,8,0)&lt;&gt;"",VLOOKUP(P199,'Line Details'!$A$7:$Z$343,8,0),""),"")</f>
        <v>-</v>
      </c>
      <c r="Q191" s="164" t="str">
        <f>IFERROR(IF(VLOOKUP(R199,'Line Details'!$A$7:$Z$343,9,0)&lt;&gt;"",VLOOKUP(R199,'Line Details'!$A$7:$Z$343,9,0),""),"")</f>
        <v/>
      </c>
      <c r="R191" s="670" t="str">
        <f>IFERROR(IF(VLOOKUP(R199,'Line Details'!$A$7:$Z$343,8,0)&lt;&gt;"",VLOOKUP(R199,'Line Details'!$A$7:$Z$343,8,0),""),"")</f>
        <v>-</v>
      </c>
      <c r="S191" s="164" t="str">
        <f>IFERROR(IF(VLOOKUP(T199,'Line Details'!$A$7:$Z$343,9,0)&lt;&gt;"",VLOOKUP(T199,'Line Details'!$A$7:$Z$343,9,0),""),"")</f>
        <v/>
      </c>
      <c r="T191" s="670" t="str">
        <f>IFERROR(IF(VLOOKUP(T199,'Line Details'!$A$7:$Z$343,8,0)&lt;&gt;"",VLOOKUP(T199,'Line Details'!$A$7:$Z$343,8,0),""),"")</f>
        <v>-</v>
      </c>
      <c r="U191" s="165" t="str">
        <f>IFERROR(IF(VLOOKUP(B210,'Line Details'!$A$7:$Z$343,9,0)&lt;&gt;"",VLOOKUP(B210,'Line Details'!$A$7:$Z$343,9,0),""),"")</f>
        <v/>
      </c>
    </row>
    <row r="192" spans="1:21" ht="23.15" customHeight="1" x14ac:dyDescent="0.3">
      <c r="A192" s="161"/>
      <c r="B192" s="671"/>
      <c r="C192" s="221">
        <f>IFERROR(IF(VLOOKUP(D199,'Line Details'!$A$7:$Z$343,4,0)&lt;&gt;"",VLOOKUP(D199,'Line Details'!$A$7:$Z$343,4,0),""),"")</f>
        <v>379</v>
      </c>
      <c r="D192" s="671"/>
      <c r="E192" s="221">
        <f>IFERROR(IF(VLOOKUP(F199,'Line Details'!$A$7:$Z$343,4,0)&lt;&gt;"",VLOOKUP(F199,'Line Details'!$A$7:$Z$343,4,0),""),"")</f>
        <v>415</v>
      </c>
      <c r="F192" s="671"/>
      <c r="G192" s="221">
        <f>IFERROR(IF(VLOOKUP(H199,'Line Details'!$A$7:$Z$343,4,0)&lt;&gt;"",VLOOKUP(H199,'Line Details'!$A$7:$Z$343,4,0),""),"")</f>
        <v>418</v>
      </c>
      <c r="H192" s="671"/>
      <c r="I192" s="221">
        <f>IFERROR(IF(VLOOKUP(J199,'Line Details'!$A$7:$Z$343,4,0)&lt;&gt;"",VLOOKUP(J199,'Line Details'!$A$7:$Z$343,4,0),""),"")</f>
        <v>415.6</v>
      </c>
      <c r="J192" s="671"/>
      <c r="K192" s="221">
        <f>IFERROR(IF(VLOOKUP(L199,'Line Details'!$A$7:$Z$343,4,0)&lt;&gt;"",VLOOKUP(L199,'Line Details'!$A$7:$Z$343,4,0),""),"")</f>
        <v>400</v>
      </c>
      <c r="L192" s="671"/>
      <c r="M192" s="221">
        <f>IFERROR(IF(VLOOKUP(N199,'Line Details'!$A$7:$Z$343,4,0)&lt;&gt;"",VLOOKUP(N199,'Line Details'!$A$7:$Z$343,4,0),""),"")</f>
        <v>400</v>
      </c>
      <c r="N192" s="671"/>
      <c r="O192" s="221">
        <f>IFERROR(IF(VLOOKUP(P199,'Line Details'!$A$7:$Z$343,4,0)&lt;&gt;"",VLOOKUP(P199,'Line Details'!$A$7:$Z$343,4,0),""),"")</f>
        <v>402.5</v>
      </c>
      <c r="P192" s="671"/>
      <c r="Q192" s="221">
        <f>IFERROR(IF(VLOOKUP(R199,'Line Details'!$A$7:$Z$343,4,0)&lt;&gt;"",VLOOKUP(R199,'Line Details'!$A$7:$Z$343,4,0),""),"")</f>
        <v>439</v>
      </c>
      <c r="R192" s="671"/>
      <c r="S192" s="221">
        <f>IFERROR(IF(VLOOKUP(T199,'Line Details'!$A$7:$Z$343,4,0)&lt;&gt;"",VLOOKUP(T199,'Line Details'!$A$7:$Z$343,4,0),""),"")</f>
        <v>378.4</v>
      </c>
      <c r="T192" s="671"/>
      <c r="U192" s="196">
        <f>IFERROR(IF(VLOOKUP(B210,'Line Details'!$A$7:$Z$343,4,0)&lt;&gt;"",VLOOKUP(B210,'Line Details'!$A$7:$Z$343,4,0),""),"")</f>
        <v>450.4</v>
      </c>
    </row>
    <row r="193" spans="1:21" ht="23.15" customHeight="1" x14ac:dyDescent="0.3">
      <c r="A193" s="161"/>
      <c r="B193" s="166" t="str">
        <f>IFERROR(IF(VLOOKUP(B199,'Line Details'!$A$7:$Z$343,6,0)&lt;&gt;"",VLOOKUP(B199,'Line Details'!$A$7:$Z$343,6,0),""),"")</f>
        <v>FDN</v>
      </c>
      <c r="C193" s="221"/>
      <c r="D193" s="166" t="str">
        <f>IFERROR(IF(VLOOKUP(D199,'Line Details'!$A$7:$Z$343,6,0)&lt;&gt;"",VLOOKUP(D199,'Line Details'!$A$7:$Z$343,6,0),""),"")</f>
        <v>FDN</v>
      </c>
      <c r="E193" s="221"/>
      <c r="F193" s="166" t="str">
        <f>IFERROR(IF(VLOOKUP(F199,'Line Details'!$A$7:$Z$343,6,0)&lt;&gt;"",VLOOKUP(F199,'Line Details'!$A$7:$Z$343,6,0),""),"")</f>
        <v>-</v>
      </c>
      <c r="G193" s="221"/>
      <c r="H193" s="166" t="str">
        <f>IFERROR(IF(VLOOKUP(H199,'Line Details'!$A$7:$Z$343,6,0)&lt;&gt;"",VLOOKUP(H199,'Line Details'!$A$7:$Z$343,6,0),""),"")</f>
        <v>-</v>
      </c>
      <c r="I193" s="221"/>
      <c r="J193" s="166" t="str">
        <f>IFERROR(IF(VLOOKUP(J199,'Line Details'!$A$7:$Z$343,6,0)&lt;&gt;"",VLOOKUP(J199,'Line Details'!$A$7:$Z$343,6,0),""),"")</f>
        <v>-</v>
      </c>
      <c r="K193" s="221"/>
      <c r="L193" s="166" t="str">
        <f>IFERROR(IF(VLOOKUP(L199,'Line Details'!$A$7:$Z$343,6,0)&lt;&gt;"",VLOOKUP(L199,'Line Details'!$A$7:$Z$343,6,0),""),"")</f>
        <v>WIP</v>
      </c>
      <c r="M193" s="221"/>
      <c r="N193" s="166" t="str">
        <f>IFERROR(IF(VLOOKUP(N199,'Line Details'!$A$7:$Z$343,6,0)&lt;&gt;"",VLOOKUP(N199,'Line Details'!$A$7:$Z$343,6,0),""),"")</f>
        <v>FDN</v>
      </c>
      <c r="O193" s="221"/>
      <c r="P193" s="166" t="str">
        <f>IFERROR(IF(VLOOKUP(P199,'Line Details'!$A$7:$Z$343,6,0)&lt;&gt;"",VLOOKUP(P199,'Line Details'!$A$7:$Z$343,6,0),""),"")</f>
        <v>FDN</v>
      </c>
      <c r="Q193" s="221"/>
      <c r="R193" s="166" t="str">
        <f>IFERROR(IF(VLOOKUP(R199,'Line Details'!$A$7:$Z$343,6,0)&lt;&gt;"",VLOOKUP(R199,'Line Details'!$A$7:$Z$343,6,0),""),"")</f>
        <v>FDN</v>
      </c>
      <c r="S193" s="221"/>
      <c r="T193" s="166" t="str">
        <f>IFERROR(IF(VLOOKUP(T199,'Line Details'!$A$7:$Z$343,6,0)&lt;&gt;"",VLOOKUP(T199,'Line Details'!$A$7:$Z$343,6,0),""),"")</f>
        <v>FDN</v>
      </c>
      <c r="U193" s="162"/>
    </row>
    <row r="194" spans="1:21" ht="12" customHeight="1" thickBot="1" x14ac:dyDescent="0.35">
      <c r="A194" s="161"/>
      <c r="B194" s="167" t="str">
        <f>IFERROR(IF(VLOOKUP(B199,'Line Details'!$A$7:$Z$343,7,0)&lt;&gt;"",VLOOKUP(B199,'Line Details'!$A$7:$Z$343,7,0),""),"")</f>
        <v>P</v>
      </c>
      <c r="C194" s="221"/>
      <c r="D194" s="167" t="str">
        <f>IFERROR(IF(VLOOKUP(D199,'Line Details'!$A$7:$Z$343,7,0)&lt;&gt;"",VLOOKUP(D199,'Line Details'!$A$7:$Z$343,7,0),""),"")</f>
        <v>P</v>
      </c>
      <c r="E194" s="221"/>
      <c r="F194" s="167" t="str">
        <f>IFERROR(IF(VLOOKUP(F199,'Line Details'!$A$7:$Z$343,7,0)&lt;&gt;"",VLOOKUP(F199,'Line Details'!$A$7:$Z$343,7,0),""),"")</f>
        <v>-</v>
      </c>
      <c r="G194" s="221"/>
      <c r="H194" s="167" t="str">
        <f>IFERROR(IF(VLOOKUP(H199,'Line Details'!$A$7:$Z$343,7,0)&lt;&gt;"",VLOOKUP(H199,'Line Details'!$A$7:$Z$343,7,0),""),"")</f>
        <v>-</v>
      </c>
      <c r="I194" s="221"/>
      <c r="J194" s="167" t="str">
        <f>IFERROR(IF(VLOOKUP(J199,'Line Details'!$A$7:$Z$343,7,0)&lt;&gt;"",VLOOKUP(J199,'Line Details'!$A$7:$Z$343,7,0),""),"")</f>
        <v>-</v>
      </c>
      <c r="K194" s="221"/>
      <c r="L194" s="167" t="str">
        <f>IFERROR(IF(VLOOKUP(L199,'Line Details'!$A$7:$Z$343,7,0)&lt;&gt;"",VLOOKUP(L199,'Line Details'!$A$7:$Z$343,7,0),""),"")</f>
        <v>-</v>
      </c>
      <c r="M194" s="221"/>
      <c r="N194" s="167" t="str">
        <f>IFERROR(IF(VLOOKUP(N199,'Line Details'!$A$7:$Z$343,7,0)&lt;&gt;"",VLOOKUP(N199,'Line Details'!$A$7:$Z$343,7,0),""),"")</f>
        <v>P</v>
      </c>
      <c r="O194" s="221"/>
      <c r="P194" s="167" t="str">
        <f>IFERROR(IF(VLOOKUP(P199,'Line Details'!$A$7:$Z$343,7,0)&lt;&gt;"",VLOOKUP(P199,'Line Details'!$A$7:$Z$343,7,0),""),"")</f>
        <v>P</v>
      </c>
      <c r="Q194" s="221"/>
      <c r="R194" s="167" t="str">
        <f>IFERROR(IF(VLOOKUP(R199,'Line Details'!$A$7:$Z$343,7,0)&lt;&gt;"",VLOOKUP(R199,'Line Details'!$A$7:$Z$343,7,0),""),"")</f>
        <v>P</v>
      </c>
      <c r="S194" s="221"/>
      <c r="T194" s="167" t="str">
        <f>IFERROR(IF(VLOOKUP(T199,'Line Details'!$A$7:$Z$343,7,0)&lt;&gt;"",VLOOKUP(T199,'Line Details'!$A$7:$Z$343,7,0),""),"")</f>
        <v>P</v>
      </c>
      <c r="U194" s="162"/>
    </row>
    <row r="195" spans="1:21" ht="13.5" thickTop="1" x14ac:dyDescent="0.3">
      <c r="A195" s="154"/>
      <c r="B195" s="169" t="str">
        <f>IFERROR(IF(VLOOKUP(B199,'Line Details'!$A$7:$Z$343,3,0)&lt;&gt;"",VLOOKUP(B199,'Line Details'!$A$7:$Z$343,3,0),""),"")</f>
        <v>A(00-02)+03</v>
      </c>
      <c r="C195" s="170"/>
      <c r="D195" s="169" t="str">
        <f>IFERROR(IF(VLOOKUP(D199,'Line Details'!$A$7:$Z$343,3,0)&lt;&gt;"",VLOOKUP(D199,'Line Details'!$A$7:$Z$343,3,0),""),"")</f>
        <v>C(15-22)+03</v>
      </c>
      <c r="E195" s="170"/>
      <c r="F195" s="169" t="str">
        <f>IFERROR(IF(VLOOKUP(F199,'Line Details'!$A$7:$Z$343,3,0)&lt;&gt;"",VLOOKUP(F199,'Line Details'!$A$7:$Z$343,3,0),""),"")</f>
        <v>A(00-02)+06</v>
      </c>
      <c r="G195" s="170"/>
      <c r="H195" s="169" t="str">
        <f>IFERROR(IF(VLOOKUP(H199,'Line Details'!$A$7:$Z$343,3,0)&lt;&gt;"",VLOOKUP(H199,'Line Details'!$A$7:$Z$343,3,0),""),"")</f>
        <v>A(00-02)+06</v>
      </c>
      <c r="I195" s="170"/>
      <c r="J195" s="169" t="str">
        <f>IFERROR(IF(VLOOKUP(J199,'Line Details'!$A$7:$Z$343,3,0)&lt;&gt;"",VLOOKUP(J199,'Line Details'!$A$7:$Z$343,3,0),""),"")</f>
        <v>C(15-30)+03</v>
      </c>
      <c r="K195" s="170"/>
      <c r="L195" s="169" t="str">
        <f>IFERROR(IF(VLOOKUP(L199,'Line Details'!$A$7:$Z$343,3,0)&lt;&gt;"",VLOOKUP(L199,'Line Details'!$A$7:$Z$343,3,0),""),"")</f>
        <v>A(00-02)+03</v>
      </c>
      <c r="M195" s="170"/>
      <c r="N195" s="169" t="str">
        <f>IFERROR(IF(VLOOKUP(N199,'Line Details'!$A$7:$Z$343,3,0)&lt;&gt;"",VLOOKUP(N199,'Line Details'!$A$7:$Z$343,3,0),""),"")</f>
        <v>A(00-02)+06</v>
      </c>
      <c r="O195" s="170"/>
      <c r="P195" s="169" t="str">
        <f>IFERROR(IF(VLOOKUP(P199,'Line Details'!$A$7:$Z$343,3,0)&lt;&gt;"",VLOOKUP(P199,'Line Details'!$A$7:$Z$343,3,0),""),"")</f>
        <v>C(15-22)+03</v>
      </c>
      <c r="Q195" s="170"/>
      <c r="R195" s="169" t="str">
        <f>IFERROR(IF(VLOOKUP(R199,'Line Details'!$A$7:$Z$343,3,0)&lt;&gt;"",VLOOKUP(R199,'Line Details'!$A$7:$Z$343,3,0),""),"")</f>
        <v>A(00-02)+09</v>
      </c>
      <c r="S195" s="170"/>
      <c r="T195" s="169" t="str">
        <f>IFERROR(IF(VLOOKUP(T199,'Line Details'!$A$7:$Z$343,3,0)&lt;&gt;"",VLOOKUP(T199,'Line Details'!$A$7:$Z$343,3,0),""),"")</f>
        <v>D(30-45)+06</v>
      </c>
      <c r="U195" s="171"/>
    </row>
    <row r="196" spans="1:21" s="142" customFormat="1" x14ac:dyDescent="0.3">
      <c r="A196" s="187"/>
      <c r="B196" s="169" t="str">
        <f>IFERROR(IF(VLOOKUP(B199,'Line Details'!$A$7:$Z$343,2,0)&lt;&gt;"",VLOOKUP(B199,'Line Details'!$A$7:$Z$343,2,0),""),"")</f>
        <v>76/3</v>
      </c>
      <c r="C196" s="170"/>
      <c r="D196" s="169" t="str">
        <f>IFERROR(IF(VLOOKUP(D199,'Line Details'!$A$7:$Z$343,2,0)&lt;&gt;"",VLOOKUP(D199,'Line Details'!$A$7:$Z$343,2,0),""),"")</f>
        <v>77/0</v>
      </c>
      <c r="E196" s="170"/>
      <c r="F196" s="169" t="str">
        <f>IFERROR(IF(VLOOKUP(F199,'Line Details'!$A$7:$Z$343,2,0)&lt;&gt;"",VLOOKUP(F199,'Line Details'!$A$7:$Z$343,2,0),""),"")</f>
        <v>77/1</v>
      </c>
      <c r="G196" s="170"/>
      <c r="H196" s="169" t="str">
        <f>IFERROR(IF(VLOOKUP(H199,'Line Details'!$A$7:$Z$343,2,0)&lt;&gt;"",VLOOKUP(H199,'Line Details'!$A$7:$Z$343,2,0),""),"")</f>
        <v>77/2</v>
      </c>
      <c r="I196" s="170"/>
      <c r="J196" s="169" t="str">
        <f>IFERROR(IF(VLOOKUP(J199,'Line Details'!$A$7:$Z$343,2,0)&lt;&gt;"",VLOOKUP(J199,'Line Details'!$A$7:$Z$343,2,0),""),"")</f>
        <v>78/0</v>
      </c>
      <c r="K196" s="170"/>
      <c r="L196" s="169" t="str">
        <f>IFERROR(IF(VLOOKUP(L199,'Line Details'!$A$7:$Z$343,2,0)&lt;&gt;"",VLOOKUP(L199,'Line Details'!$A$7:$Z$343,2,0),""),"")</f>
        <v>78/1</v>
      </c>
      <c r="M196" s="170"/>
      <c r="N196" s="169" t="str">
        <f>IFERROR(IF(VLOOKUP(N199,'Line Details'!$A$7:$Z$343,2,0)&lt;&gt;"",VLOOKUP(N199,'Line Details'!$A$7:$Z$343,2,0),""),"")</f>
        <v>78/2</v>
      </c>
      <c r="O196" s="170"/>
      <c r="P196" s="169" t="str">
        <f>IFERROR(IF(VLOOKUP(P199,'Line Details'!$A$7:$Z$343,2,0)&lt;&gt;"",VLOOKUP(P199,'Line Details'!$A$7:$Z$343,2,0),""),"")</f>
        <v>79/0</v>
      </c>
      <c r="Q196" s="170"/>
      <c r="R196" s="169" t="str">
        <f>IFERROR(IF(VLOOKUP(R199,'Line Details'!$A$7:$Z$343,2,0)&lt;&gt;"",VLOOKUP(R199,'Line Details'!$A$7:$Z$343,2,0),""),"")</f>
        <v>79/1</v>
      </c>
      <c r="S196" s="170"/>
      <c r="T196" s="169" t="str">
        <f>IFERROR(IF(VLOOKUP(T199,'Line Details'!$A$7:$Z$343,2,0)&lt;&gt;"",VLOOKUP(T199,'Line Details'!$A$7:$Z$343,2,0),""),"")</f>
        <v>80/0</v>
      </c>
      <c r="U196" s="171"/>
    </row>
    <row r="197" spans="1:21" s="431" customFormat="1" ht="26" x14ac:dyDescent="0.3">
      <c r="A197" s="429"/>
      <c r="B197" s="577" t="str">
        <f>IFERROR(IF(VLOOKUP(B199,'Line Details'!$A$7:$AA$343,27,0)&lt;&gt;"",VLOOKUP(B199,'Line Details'!$A$7:$AA$343,27,0),""),"")</f>
        <v>SANDY PS</v>
      </c>
      <c r="C197" s="577" t="str">
        <f>IFERROR(IF(VLOOKUP(C199,'Line Details'!$A$7:$AA$343,27,0)&lt;&gt;"",VLOOKUP(C199,'Line Details'!$A$7:$AA$343,27,0),""),"")</f>
        <v/>
      </c>
      <c r="D197" s="577" t="str">
        <f>IFERROR(IF(VLOOKUP(D199,'Line Details'!$A$7:$AA$343,27,0)&lt;&gt;"",VLOOKUP(D199,'Line Details'!$A$7:$AA$343,27,0),""),"")</f>
        <v>SANDY WET</v>
      </c>
      <c r="E197" s="577" t="str">
        <f>IFERROR(IF(VLOOKUP(E199,'Line Details'!$A$7:$AA$343,27,0)&lt;&gt;"",VLOOKUP(E199,'Line Details'!$A$7:$AA$343,27,0),""),"")</f>
        <v/>
      </c>
      <c r="F197" s="577" t="str">
        <f>IFERROR(IF(VLOOKUP(F199,'Line Details'!$A$7:$AA$343,27,0)&lt;&gt;"",VLOOKUP(F199,'Line Details'!$A$7:$AA$343,27,0),""),"")</f>
        <v/>
      </c>
      <c r="G197" s="577" t="str">
        <f>IFERROR(IF(VLOOKUP(G199,'Line Details'!$A$7:$AA$343,27,0)&lt;&gt;"",VLOOKUP(G199,'Line Details'!$A$7:$AA$343,27,0),""),"")</f>
        <v/>
      </c>
      <c r="H197" s="577" t="str">
        <f>IFERROR(IF(VLOOKUP(H199,'Line Details'!$A$7:$AA$343,27,0)&lt;&gt;"",VLOOKUP(H199,'Line Details'!$A$7:$AA$343,27,0),""),"")</f>
        <v/>
      </c>
      <c r="I197" s="577" t="str">
        <f>IFERROR(IF(VLOOKUP(I199,'Line Details'!$A$7:$AA$343,27,0)&lt;&gt;"",VLOOKUP(I199,'Line Details'!$A$7:$AA$343,27,0),""),"")</f>
        <v/>
      </c>
      <c r="J197" s="577" t="str">
        <f>IFERROR(IF(VLOOKUP(J199,'Line Details'!$A$7:$AA$343,27,0)&lt;&gt;"",VLOOKUP(J199,'Line Details'!$A$7:$AA$343,27,0),""),"")</f>
        <v/>
      </c>
      <c r="K197" s="577" t="str">
        <f>IFERROR(IF(VLOOKUP(K199,'Line Details'!$A$7:$AA$343,27,0)&lt;&gt;"",VLOOKUP(K199,'Line Details'!$A$7:$AA$343,27,0),""),"")</f>
        <v/>
      </c>
      <c r="L197" s="577" t="str">
        <f>IFERROR(IF(VLOOKUP(L199,'Line Details'!$A$7:$AA$343,27,0)&lt;&gt;"",VLOOKUP(L199,'Line Details'!$A$7:$AA$343,27,0),""),"")</f>
        <v>SANDY PS</v>
      </c>
      <c r="M197" s="577" t="str">
        <f>IFERROR(IF(VLOOKUP(M199,'Line Details'!$A$7:$AA$343,27,0)&lt;&gt;"",VLOOKUP(M199,'Line Details'!$A$7:$AA$343,27,0),""),"")</f>
        <v/>
      </c>
      <c r="N197" s="577" t="str">
        <f>IFERROR(IF(VLOOKUP(N199,'Line Details'!$A$7:$AA$343,27,0)&lt;&gt;"",VLOOKUP(N199,'Line Details'!$A$7:$AA$343,27,0),""),"")</f>
        <v>SANDY  PS</v>
      </c>
      <c r="O197" s="577" t="str">
        <f>IFERROR(IF(VLOOKUP(O199,'Line Details'!$A$7:$AA$343,27,0)&lt;&gt;"",VLOOKUP(O199,'Line Details'!$A$7:$AA$343,27,0),""),"")</f>
        <v/>
      </c>
      <c r="P197" s="577" t="str">
        <f>IFERROR(IF(VLOOKUP(P199,'Line Details'!$A$7:$AA$343,27,0)&lt;&gt;"",VLOOKUP(P199,'Line Details'!$A$7:$AA$343,27,0),""),"")</f>
        <v>SANDY PS</v>
      </c>
      <c r="Q197" s="577" t="str">
        <f>IFERROR(IF(VLOOKUP(Q199,'Line Details'!$A$7:$AA$343,27,0)&lt;&gt;"",VLOOKUP(Q199,'Line Details'!$A$7:$AA$343,27,0),""),"")</f>
        <v/>
      </c>
      <c r="R197" s="577" t="str">
        <f>IFERROR(IF(VLOOKUP(R199,'Line Details'!$A$7:$AA$343,27,0)&lt;&gt;"",VLOOKUP(R199,'Line Details'!$A$7:$AA$343,27,0),""),"")</f>
        <v>SANDY WET</v>
      </c>
      <c r="S197" s="577" t="str">
        <f>IFERROR(IF(VLOOKUP(S199,'Line Details'!$A$7:$AA$343,27,0)&lt;&gt;"",VLOOKUP(S199,'Line Details'!$A$7:$AA$343,27,0),""),"")</f>
        <v/>
      </c>
      <c r="T197" s="577" t="str">
        <f>IFERROR(IF(VLOOKUP(T199,'Line Details'!$A$7:$AA$343,27,0)&lt;&gt;"",VLOOKUP(T199,'Line Details'!$A$7:$AA$343,27,0),""),"")</f>
        <v>SANDY WET</v>
      </c>
      <c r="U197" s="430"/>
    </row>
    <row r="198" spans="1:21" x14ac:dyDescent="0.3">
      <c r="A198" s="154"/>
      <c r="B198" s="177">
        <f>IFERROR(IF(VLOOKUP(B199,'Line Details'!$A$7:$Z$343,10,0)&lt;&gt;"",VLOOKUP(B199,'Line Details'!$A$7:$Z$343,10,0),""),"")</f>
        <v>0</v>
      </c>
      <c r="C198" s="158"/>
      <c r="D198" s="177">
        <f>IFERROR(IF(VLOOKUP(D199,'Line Details'!$A$7:$Z$343,10,0)&lt;&gt;"",VLOOKUP(D199,'Line Details'!$A$7:$Z$343,10,0),""),"")</f>
        <v>0</v>
      </c>
      <c r="E198" s="158"/>
      <c r="F198" s="177">
        <f>IFERROR(IF(VLOOKUP(F199,'Line Details'!$A$7:$Z$343,10,0)&lt;&gt;"",VLOOKUP(F199,'Line Details'!$A$7:$Z$343,10,0),""),"")</f>
        <v>0</v>
      </c>
      <c r="G198" s="158"/>
      <c r="H198" s="177">
        <f>IFERROR(IF(VLOOKUP(H199,'Line Details'!$A$7:$Z$343,10,0)&lt;&gt;"",VLOOKUP(H199,'Line Details'!$A$7:$Z$343,10,0),""),"")</f>
        <v>0</v>
      </c>
      <c r="I198" s="158"/>
      <c r="J198" s="177">
        <f>IFERROR(IF(VLOOKUP(J199,'Line Details'!$A$7:$Z$343,10,0)&lt;&gt;"",VLOOKUP(J199,'Line Details'!$A$7:$Z$343,10,0),""),"")</f>
        <v>0</v>
      </c>
      <c r="K198" s="158"/>
      <c r="L198" s="177">
        <f>IFERROR(IF(VLOOKUP(L199,'Line Details'!$A$7:$Z$343,10,0)&lt;&gt;"",VLOOKUP(L199,'Line Details'!$A$7:$Z$343,10,0),""),"")</f>
        <v>0</v>
      </c>
      <c r="M198" s="158"/>
      <c r="N198" s="177">
        <f>IFERROR(IF(VLOOKUP(N199,'Line Details'!$A$7:$Z$343,10,0)&lt;&gt;"",VLOOKUP(N199,'Line Details'!$A$7:$Z$343,10,0),""),"")</f>
        <v>0</v>
      </c>
      <c r="O198" s="158"/>
      <c r="P198" s="177">
        <f>IFERROR(IF(VLOOKUP(P199,'Line Details'!$A$7:$Z$343,10,0)&lt;&gt;"",VLOOKUP(P199,'Line Details'!$A$7:$Z$343,10,0),""),"")</f>
        <v>0</v>
      </c>
      <c r="Q198" s="158"/>
      <c r="R198" s="177">
        <f>IFERROR(IF(VLOOKUP(R199,'Line Details'!$A$7:$Z$343,10,0)&lt;&gt;"",VLOOKUP(R199,'Line Details'!$A$7:$Z$343,10,0),""),"")</f>
        <v>0</v>
      </c>
      <c r="S198" s="158"/>
      <c r="T198" s="177">
        <f>IFERROR(IF(VLOOKUP(T199,'Line Details'!$A$7:$Z$343,10,0)&lt;&gt;"",VLOOKUP(T199,'Line Details'!$A$7:$Z$343,10,0),""),"")</f>
        <v>0</v>
      </c>
      <c r="U198" s="178"/>
    </row>
    <row r="199" spans="1:21" s="190" customFormat="1" x14ac:dyDescent="0.3">
      <c r="A199" s="194"/>
      <c r="B199" s="174">
        <f>+T188+1</f>
        <v>160</v>
      </c>
      <c r="C199" s="174"/>
      <c r="D199" s="174">
        <f>+B199+1</f>
        <v>161</v>
      </c>
      <c r="E199" s="174"/>
      <c r="F199" s="174">
        <f>+D199+1</f>
        <v>162</v>
      </c>
      <c r="G199" s="174"/>
      <c r="H199" s="174">
        <f>+F199+1</f>
        <v>163</v>
      </c>
      <c r="I199" s="174"/>
      <c r="J199" s="174">
        <f>+H199+1</f>
        <v>164</v>
      </c>
      <c r="K199" s="174"/>
      <c r="L199" s="174">
        <f>+J199+1</f>
        <v>165</v>
      </c>
      <c r="M199" s="174"/>
      <c r="N199" s="174">
        <f>+L199+1</f>
        <v>166</v>
      </c>
      <c r="O199" s="174"/>
      <c r="P199" s="174">
        <f>+N199+1</f>
        <v>167</v>
      </c>
      <c r="Q199" s="174"/>
      <c r="R199" s="174">
        <f>+P199+1</f>
        <v>168</v>
      </c>
      <c r="S199" s="174"/>
      <c r="T199" s="174">
        <f>+R199+1</f>
        <v>169</v>
      </c>
      <c r="U199" s="175"/>
    </row>
    <row r="200" spans="1:21" s="190" customFormat="1" x14ac:dyDescent="0.3">
      <c r="A200" s="194"/>
      <c r="B200" s="174"/>
      <c r="C200" s="174"/>
      <c r="D200" s="174"/>
      <c r="E200" s="174"/>
      <c r="F200" s="174"/>
      <c r="G200" s="174"/>
      <c r="H200" s="174"/>
      <c r="I200" s="174"/>
      <c r="J200" s="174"/>
      <c r="K200" s="174"/>
      <c r="L200" s="174"/>
      <c r="M200" s="174"/>
      <c r="N200" s="174"/>
      <c r="O200" s="174"/>
      <c r="P200" s="174"/>
      <c r="Q200" s="174"/>
      <c r="R200" s="174"/>
      <c r="S200" s="174"/>
      <c r="T200" s="174"/>
      <c r="U200" s="175"/>
    </row>
    <row r="201" spans="1:21" ht="13.5" thickBot="1" x14ac:dyDescent="0.35">
      <c r="A201" s="154"/>
      <c r="B201" s="170" t="str">
        <f>IFERROR(IF(VLOOKUP(B210,'Line Details'!$A$7:$Z$343,5,0)&lt;&gt;"",VLOOKUP(B210,'Line Details'!$A$7:$Z$343,5,0),""),"")</f>
        <v/>
      </c>
      <c r="C201" s="575" t="str">
        <f>IFERROR(IF(VLOOKUP(D210,'Line Details'!$A$7:$Z$343,12,0)&lt;&gt;"",VLOOKUP(D210,'Line Details'!$A$7:$Z$343,12,0),""),"")</f>
        <v/>
      </c>
      <c r="D201" s="170" t="str">
        <f>IFERROR(IF(VLOOKUP(D210,'Line Details'!$A$7:$Z$343,5,0)&lt;&gt;"",VLOOKUP(D210,'Line Details'!$A$7:$Z$343,5,0),""),"")</f>
        <v/>
      </c>
      <c r="E201" s="585" t="str">
        <f>IFERROR(IF(VLOOKUP(F210,'Line Details'!$A$7:$Z$343,12,0)&lt;&gt;"",VLOOKUP(F210,'Line Details'!$A$7:$Z$343,12,0),""),"")</f>
        <v/>
      </c>
      <c r="F201" s="170" t="str">
        <f>IFERROR(IF(VLOOKUP(F210,'Line Details'!$A$7:$Z$343,5,0)&lt;&gt;"",VLOOKUP(F210,'Line Details'!$A$7:$Z$343,5,0),""),"")</f>
        <v/>
      </c>
      <c r="G201" s="585" t="str">
        <f>IFERROR(IF(VLOOKUP(H210,'Line Details'!$A$7:$Z$343,12,0)&lt;&gt;"",VLOOKUP(H210,'Line Details'!$A$7:$Z$343,12,0),""),"")</f>
        <v/>
      </c>
      <c r="H201" s="170" t="str">
        <f>IFERROR(IF(VLOOKUP(H210,'Line Details'!$A$7:$Z$343,5,0)&lt;&gt;"",VLOOKUP(H210,'Line Details'!$A$7:$Z$343,5,0),""),"")</f>
        <v/>
      </c>
      <c r="I201" s="585" t="str">
        <f>IFERROR(IF(VLOOKUP(J210,'Line Details'!$A$7:$Z$343,12,0)&lt;&gt;"",VLOOKUP(J210,'Line Details'!$A$7:$Z$343,12,0),""),"")</f>
        <v/>
      </c>
      <c r="J201" s="170" t="str">
        <f>IFERROR(IF(VLOOKUP(J210,'Line Details'!$A$7:$Z$343,5,0)&lt;&gt;"",VLOOKUP(J210,'Line Details'!$A$7:$Z$343,5,0),""),"")</f>
        <v/>
      </c>
      <c r="K201" s="585" t="str">
        <f>IFERROR(IF(VLOOKUP(L210,'Line Details'!$A$7:$Z$343,12,0)&lt;&gt;"",VLOOKUP(L210,'Line Details'!$A$7:$Z$343,12,0),""),"")</f>
        <v/>
      </c>
      <c r="L201" s="170" t="str">
        <f>IFERROR(IF(VLOOKUP(L210,'Line Details'!$A$7:$Z$343,5,0)&lt;&gt;"",VLOOKUP(L210,'Line Details'!$A$7:$Z$343,5,0),""),"")</f>
        <v/>
      </c>
      <c r="M201" s="585" t="str">
        <f>IFERROR(IF(VLOOKUP(N210,'Line Details'!$A$7:$Z$343,12,0)&lt;&gt;"",VLOOKUP(N210,'Line Details'!$A$7:$Z$343,12,0),""),"")</f>
        <v/>
      </c>
      <c r="N201" s="170" t="str">
        <f>IFERROR(IF(VLOOKUP(N210,'Line Details'!$A$7:$Z$343,5,0)&lt;&gt;"",VLOOKUP(N210,'Line Details'!$A$7:$Z$343,5,0),""),"")</f>
        <v/>
      </c>
      <c r="O201" s="585" t="str">
        <f>IFERROR(IF(VLOOKUP(P210,'Line Details'!$A$7:$Z$343,12,0)&lt;&gt;"",VLOOKUP(P210,'Line Details'!$A$7:$Z$343,12,0),""),"")</f>
        <v/>
      </c>
      <c r="P201" s="170" t="str">
        <f>IFERROR(IF(VLOOKUP(P210,'Line Details'!$A$7:$Z$343,5,0)&lt;&gt;"",VLOOKUP(P210,'Line Details'!$A$7:$Z$343,5,0),""),"")</f>
        <v/>
      </c>
      <c r="Q201" s="585" t="str">
        <f>IFERROR(IF(VLOOKUP(R210,'Line Details'!$A$7:$Z$343,12,0)&lt;&gt;"",VLOOKUP(R210,'Line Details'!$A$7:$Z$343,12,0),""),"")</f>
        <v/>
      </c>
      <c r="R201" s="170" t="str">
        <f>IFERROR(IF(VLOOKUP(R210,'Line Details'!$A$7:$Z$343,5,0)&lt;&gt;"",VLOOKUP(R210,'Line Details'!$A$7:$Z$343,5,0),""),"")</f>
        <v/>
      </c>
      <c r="S201" s="585" t="str">
        <f>IFERROR(IF(VLOOKUP(T210,'Line Details'!$A$7:$Z$343,12,0)&lt;&gt;"",VLOOKUP(T210,'Line Details'!$A$7:$Z$343,12,0),""),"")</f>
        <v/>
      </c>
      <c r="T201" s="170" t="str">
        <f>IFERROR(IF(VLOOKUP(T210,'Line Details'!$A$7:$Z$343,5,0)&lt;&gt;"",VLOOKUP(T210,'Line Details'!$A$7:$Z$343,5,0),""),"")</f>
        <v/>
      </c>
      <c r="U201" s="227" t="str">
        <f>IFERROR(IF(VLOOKUP(B221,'Line Details'!$A$7:$Z$343,12,0)&lt;&gt;"",VLOOKUP(B221,'Line Details'!$A$7:$Z$343,12,0),""),"")</f>
        <v/>
      </c>
    </row>
    <row r="202" spans="1:21" ht="12" customHeight="1" thickTop="1" x14ac:dyDescent="0.3">
      <c r="A202" s="161"/>
      <c r="B202" s="670" t="str">
        <f>IFERROR(IF(VLOOKUP(B210,'Line Details'!$A$7:$Z$343,8,0)&lt;&gt;"",VLOOKUP(B210,'Line Details'!$A$7:$Z$343,8,0),""),"")</f>
        <v>ERE</v>
      </c>
      <c r="C202" s="164" t="str">
        <f>IFERROR(IF(VLOOKUP(D210,'Line Details'!$A$7:$Z$343,9,0)&lt;&gt;"",VLOOKUP(D210,'Line Details'!$A$7:$Z$343,9,0),""),"")</f>
        <v/>
      </c>
      <c r="D202" s="670" t="str">
        <f>IFERROR(IF(VLOOKUP(D210,'Line Details'!$A$7:$Z$343,8,0)&lt;&gt;"",VLOOKUP(D210,'Line Details'!$A$7:$Z$343,8,0),""),"")</f>
        <v>-</v>
      </c>
      <c r="E202" s="164" t="str">
        <f>IFERROR(IF(VLOOKUP(F210,'Line Details'!$A$7:$Z$343,9,0)&lt;&gt;"",VLOOKUP(F210,'Line Details'!$A$7:$Z$343,9,0),""),"")</f>
        <v/>
      </c>
      <c r="F202" s="670" t="str">
        <f>IFERROR(IF(VLOOKUP(F210,'Line Details'!$A$7:$Z$343,8,0)&lt;&gt;"",VLOOKUP(F210,'Line Details'!$A$7:$Z$343,8,0),""),"")</f>
        <v>-</v>
      </c>
      <c r="G202" s="164" t="str">
        <f>IFERROR(IF(VLOOKUP(H210,'Line Details'!$A$7:$Z$343,9,0)&lt;&gt;"",VLOOKUP(H210,'Line Details'!$A$7:$Z$343,9,0),""),"")</f>
        <v/>
      </c>
      <c r="H202" s="670" t="str">
        <f>IFERROR(IF(VLOOKUP(H210,'Line Details'!$A$7:$Z$343,8,0)&lt;&gt;"",VLOOKUP(H210,'Line Details'!$A$7:$Z$343,8,0),""),"")</f>
        <v>-</v>
      </c>
      <c r="I202" s="164" t="str">
        <f>IFERROR(IF(VLOOKUP(J210,'Line Details'!$A$7:$Z$343,9,0)&lt;&gt;"",VLOOKUP(J210,'Line Details'!$A$7:$Z$343,9,0),""),"")</f>
        <v/>
      </c>
      <c r="J202" s="670" t="str">
        <f>IFERROR(IF(VLOOKUP(J210,'Line Details'!$A$7:$Z$343,8,0)&lt;&gt;"",VLOOKUP(J210,'Line Details'!$A$7:$Z$343,8,0),""),"")</f>
        <v>-</v>
      </c>
      <c r="K202" s="164" t="str">
        <f>IFERROR(IF(VLOOKUP(L210,'Line Details'!$A$7:$Z$343,9,0)&lt;&gt;"",VLOOKUP(L210,'Line Details'!$A$7:$Z$343,9,0),""),"")</f>
        <v/>
      </c>
      <c r="L202" s="670" t="str">
        <f>IFERROR(IF(VLOOKUP(L210,'Line Details'!$A$7:$Z$343,8,0)&lt;&gt;"",VLOOKUP(L210,'Line Details'!$A$7:$Z$343,8,0),""),"")</f>
        <v>-</v>
      </c>
      <c r="M202" s="164" t="str">
        <f>IFERROR(IF(VLOOKUP(N210,'Line Details'!$A$7:$Z$343,9,0)&lt;&gt;"",VLOOKUP(N210,'Line Details'!$A$7:$Z$343,9,0),""),"")</f>
        <v/>
      </c>
      <c r="N202" s="670" t="str">
        <f>IFERROR(IF(VLOOKUP(N210,'Line Details'!$A$7:$Z$343,8,0)&lt;&gt;"",VLOOKUP(N210,'Line Details'!$A$7:$Z$343,8,0),""),"")</f>
        <v>-</v>
      </c>
      <c r="O202" s="164" t="str">
        <f>IFERROR(IF(VLOOKUP(P210,'Line Details'!$A$7:$Z$343,9,0)&lt;&gt;"",VLOOKUP(P210,'Line Details'!$A$7:$Z$343,9,0),""),"")</f>
        <v/>
      </c>
      <c r="P202" s="670" t="str">
        <f>IFERROR(IF(VLOOKUP(P210,'Line Details'!$A$7:$Z$343,8,0)&lt;&gt;"",VLOOKUP(P210,'Line Details'!$A$7:$Z$343,8,0),""),"")</f>
        <v>-</v>
      </c>
      <c r="Q202" s="164" t="str">
        <f>IFERROR(IF(VLOOKUP(R210,'Line Details'!$A$7:$Z$343,9,0)&lt;&gt;"",VLOOKUP(R210,'Line Details'!$A$7:$Z$343,9,0),""),"")</f>
        <v/>
      </c>
      <c r="R202" s="670" t="str">
        <f>IFERROR(IF(VLOOKUP(R210,'Line Details'!$A$7:$Z$343,8,0)&lt;&gt;"",VLOOKUP(R210,'Line Details'!$A$7:$Z$343,8,0),""),"")</f>
        <v>-</v>
      </c>
      <c r="S202" s="164" t="str">
        <f>IFERROR(IF(VLOOKUP(T210,'Line Details'!$A$7:$Z$343,9,0)&lt;&gt;"",VLOOKUP(T210,'Line Details'!$A$7:$Z$343,9,0),""),"")</f>
        <v/>
      </c>
      <c r="T202" s="670" t="str">
        <f>IFERROR(IF(VLOOKUP(T210,'Line Details'!$A$7:$Z$343,8,0)&lt;&gt;"",VLOOKUP(T210,'Line Details'!$A$7:$Z$343,8,0),""),"")</f>
        <v>ERE</v>
      </c>
      <c r="U202" s="165" t="str">
        <f>IFERROR(IF(VLOOKUP(B221,'Line Details'!$A$7:$Z$343,9,0)&lt;&gt;"",VLOOKUP(B221,'Line Details'!$A$7:$Z$343,9,0),""),"")</f>
        <v/>
      </c>
    </row>
    <row r="203" spans="1:21" ht="23.15" customHeight="1" x14ac:dyDescent="0.3">
      <c r="A203" s="161"/>
      <c r="B203" s="671"/>
      <c r="C203" s="221">
        <f>IFERROR(IF(VLOOKUP(D210,'Line Details'!$A$7:$Z$343,4,0)&lt;&gt;"",VLOOKUP(D210,'Line Details'!$A$7:$Z$343,4,0),""),"")</f>
        <v>337.6</v>
      </c>
      <c r="D203" s="671"/>
      <c r="E203" s="221">
        <f>IFERROR(IF(VLOOKUP(F210,'Line Details'!$A$7:$Z$343,4,0)&lt;&gt;"",VLOOKUP(F210,'Line Details'!$A$7:$Z$343,4,0),""),"")</f>
        <v>333</v>
      </c>
      <c r="F203" s="671"/>
      <c r="G203" s="221">
        <f>IFERROR(IF(VLOOKUP(H210,'Line Details'!$A$7:$Z$343,4,0)&lt;&gt;"",VLOOKUP(H210,'Line Details'!$A$7:$Z$343,4,0),""),"")</f>
        <v>319.89999999999998</v>
      </c>
      <c r="H203" s="671"/>
      <c r="I203" s="221">
        <f>IFERROR(IF(VLOOKUP(J210,'Line Details'!$A$7:$Z$343,4,0)&lt;&gt;"",VLOOKUP(J210,'Line Details'!$A$7:$Z$343,4,0),""),"")</f>
        <v>345.7</v>
      </c>
      <c r="J203" s="671"/>
      <c r="K203" s="221">
        <f>IFERROR(IF(VLOOKUP(L210,'Line Details'!$A$7:$Z$343,4,0)&lt;&gt;"",VLOOKUP(L210,'Line Details'!$A$7:$Z$343,4,0),""),"")</f>
        <v>255.1</v>
      </c>
      <c r="L203" s="671"/>
      <c r="M203" s="221">
        <f>IFERROR(IF(VLOOKUP(N210,'Line Details'!$A$7:$Z$343,4,0)&lt;&gt;"",VLOOKUP(N210,'Line Details'!$A$7:$Z$343,4,0),""),"")</f>
        <v>155.80000000000001</v>
      </c>
      <c r="N203" s="671"/>
      <c r="O203" s="221">
        <f>IFERROR(IF(VLOOKUP(P210,'Line Details'!$A$7:$Z$343,4,0)&lt;&gt;"",VLOOKUP(P210,'Line Details'!$A$7:$Z$343,4,0),""),"")</f>
        <v>225.3</v>
      </c>
      <c r="P203" s="671"/>
      <c r="Q203" s="221">
        <f>IFERROR(IF(VLOOKUP(R210,'Line Details'!$A$7:$Z$343,4,0)&lt;&gt;"",VLOOKUP(R210,'Line Details'!$A$7:$Z$343,4,0),""),"")</f>
        <v>413.1</v>
      </c>
      <c r="R203" s="671"/>
      <c r="S203" s="221">
        <f>IFERROR(IF(VLOOKUP(T210,'Line Details'!$A$7:$Z$343,4,0)&lt;&gt;"",VLOOKUP(T210,'Line Details'!$A$7:$Z$343,4,0),""),"")</f>
        <v>290.8</v>
      </c>
      <c r="T203" s="671"/>
      <c r="U203" s="162">
        <f>IFERROR(IF(VLOOKUP(B221,'Line Details'!$A$7:$Z$343,4,0)&lt;&gt;"",VLOOKUP(B221,'Line Details'!$A$7:$Z$343,4,0),""),"")</f>
        <v>162.9</v>
      </c>
    </row>
    <row r="204" spans="1:21" ht="23.15" customHeight="1" x14ac:dyDescent="0.3">
      <c r="A204" s="161"/>
      <c r="B204" s="166" t="str">
        <f>IFERROR(IF(VLOOKUP(B210,'Line Details'!$A$7:$Z$343,6,0)&lt;&gt;"",VLOOKUP(B210,'Line Details'!$A$7:$Z$343,6,0),""),"")</f>
        <v>FDN</v>
      </c>
      <c r="C204" s="221"/>
      <c r="D204" s="166" t="str">
        <f>IFERROR(IF(VLOOKUP(D210,'Line Details'!$A$7:$Z$343,6,0)&lt;&gt;"",VLOOKUP(D210,'Line Details'!$A$7:$Z$343,6,0),""),"")</f>
        <v>-</v>
      </c>
      <c r="E204" s="221"/>
      <c r="F204" s="166" t="str">
        <f>IFERROR(IF(VLOOKUP(F210,'Line Details'!$A$7:$Z$343,6,0)&lt;&gt;"",VLOOKUP(F210,'Line Details'!$A$7:$Z$343,6,0),""),"")</f>
        <v>FDN</v>
      </c>
      <c r="G204" s="221"/>
      <c r="H204" s="166" t="str">
        <f>IFERROR(IF(VLOOKUP(H210,'Line Details'!$A$7:$Z$343,6,0)&lt;&gt;"",VLOOKUP(H210,'Line Details'!$A$7:$Z$343,6,0),""),"")</f>
        <v>FDN</v>
      </c>
      <c r="I204" s="221"/>
      <c r="J204" s="166" t="str">
        <f>IFERROR(IF(VLOOKUP(J210,'Line Details'!$A$7:$Z$343,6,0)&lt;&gt;"",VLOOKUP(J210,'Line Details'!$A$7:$Z$343,6,0),""),"")</f>
        <v>FDN</v>
      </c>
      <c r="K204" s="221"/>
      <c r="L204" s="166" t="str">
        <f>IFERROR(IF(VLOOKUP(L210,'Line Details'!$A$7:$Z$343,6,0)&lt;&gt;"",VLOOKUP(L210,'Line Details'!$A$7:$Z$343,6,0),""),"")</f>
        <v>FDN</v>
      </c>
      <c r="M204" s="221"/>
      <c r="N204" s="166" t="str">
        <f>IFERROR(IF(VLOOKUP(N210,'Line Details'!$A$7:$Z$343,6,0)&lt;&gt;"",VLOOKUP(N210,'Line Details'!$A$7:$Z$343,6,0),""),"")</f>
        <v>FDN</v>
      </c>
      <c r="O204" s="221"/>
      <c r="P204" s="166" t="str">
        <f>IFERROR(IF(VLOOKUP(P210,'Line Details'!$A$7:$Z$343,6,0)&lt;&gt;"",VLOOKUP(P210,'Line Details'!$A$7:$Z$343,6,0),""),"")</f>
        <v>FDN</v>
      </c>
      <c r="Q204" s="221"/>
      <c r="R204" s="166" t="str">
        <f>IFERROR(IF(VLOOKUP(R210,'Line Details'!$A$7:$Z$343,6,0)&lt;&gt;"",VLOOKUP(R210,'Line Details'!$A$7:$Z$343,6,0),""),"")</f>
        <v>-</v>
      </c>
      <c r="S204" s="221"/>
      <c r="T204" s="166" t="str">
        <f>IFERROR(IF(VLOOKUP(T210,'Line Details'!$A$7:$Z$343,6,0)&lt;&gt;"",VLOOKUP(T210,'Line Details'!$A$7:$Z$343,6,0),""),"")</f>
        <v>FDN</v>
      </c>
      <c r="U204" s="162"/>
    </row>
    <row r="205" spans="1:21" ht="12" customHeight="1" thickBot="1" x14ac:dyDescent="0.35">
      <c r="A205" s="161"/>
      <c r="B205" s="167" t="str">
        <f>IFERROR(IF(VLOOKUP(B210,'Line Details'!$A$7:$Z$343,7,0)&lt;&gt;"",VLOOKUP(B210,'Line Details'!$A$7:$Z$343,7,0),""),"")</f>
        <v>P</v>
      </c>
      <c r="C205" s="221"/>
      <c r="D205" s="167" t="str">
        <f>IFERROR(IF(VLOOKUP(D210,'Line Details'!$A$7:$Z$343,7,0)&lt;&gt;"",VLOOKUP(D210,'Line Details'!$A$7:$Z$343,7,0),""),"")</f>
        <v>-</v>
      </c>
      <c r="E205" s="221"/>
      <c r="F205" s="167" t="str">
        <f>IFERROR(IF(VLOOKUP(F210,'Line Details'!$A$7:$Z$343,7,0)&lt;&gt;"",VLOOKUP(F210,'Line Details'!$A$7:$Z$343,7,0),""),"")</f>
        <v>-</v>
      </c>
      <c r="G205" s="221"/>
      <c r="H205" s="167" t="str">
        <f>IFERROR(IF(VLOOKUP(H210,'Line Details'!$A$7:$Z$343,7,0)&lt;&gt;"",VLOOKUP(H210,'Line Details'!$A$7:$Z$343,7,0),""),"")</f>
        <v>P</v>
      </c>
      <c r="I205" s="221"/>
      <c r="J205" s="167" t="str">
        <f>IFERROR(IF(VLOOKUP(J210,'Line Details'!$A$7:$Z$343,7,0)&lt;&gt;"",VLOOKUP(J210,'Line Details'!$A$7:$Z$343,7,0),""),"")</f>
        <v>P</v>
      </c>
      <c r="K205" s="221"/>
      <c r="L205" s="167" t="str">
        <f>IFERROR(IF(VLOOKUP(L210,'Line Details'!$A$7:$Z$343,7,0)&lt;&gt;"",VLOOKUP(L210,'Line Details'!$A$7:$Z$343,7,0),""),"")</f>
        <v>P</v>
      </c>
      <c r="M205" s="221"/>
      <c r="N205" s="167" t="str">
        <f>IFERROR(IF(VLOOKUP(N210,'Line Details'!$A$7:$Z$343,7,0)&lt;&gt;"",VLOOKUP(N210,'Line Details'!$A$7:$Z$343,7,0),""),"")</f>
        <v>P</v>
      </c>
      <c r="O205" s="221"/>
      <c r="P205" s="167" t="str">
        <f>IFERROR(IF(VLOOKUP(P210,'Line Details'!$A$7:$Z$343,7,0)&lt;&gt;"",VLOOKUP(P210,'Line Details'!$A$7:$Z$343,7,0),""),"")</f>
        <v>P</v>
      </c>
      <c r="Q205" s="221"/>
      <c r="R205" s="167" t="str">
        <f>IFERROR(IF(VLOOKUP(R210,'Line Details'!$A$7:$Z$343,7,0)&lt;&gt;"",VLOOKUP(R210,'Line Details'!$A$7:$Z$343,7,0),""),"")</f>
        <v>-</v>
      </c>
      <c r="S205" s="221"/>
      <c r="T205" s="167" t="str">
        <f>IFERROR(IF(VLOOKUP(T210,'Line Details'!$A$7:$Z$343,7,0)&lt;&gt;"",VLOOKUP(T210,'Line Details'!$A$7:$Z$343,7,0),""),"")</f>
        <v>P</v>
      </c>
      <c r="U205" s="162"/>
    </row>
    <row r="206" spans="1:21" ht="13.5" thickTop="1" x14ac:dyDescent="0.3">
      <c r="A206" s="154"/>
      <c r="B206" s="169" t="str">
        <f>IFERROR(IF(VLOOKUP(B210,'Line Details'!$A$7:$Z$343,3,0)&lt;&gt;"",VLOOKUP(B210,'Line Details'!$A$7:$Z$343,3,0),""),"")</f>
        <v>C(15-30)+09</v>
      </c>
      <c r="C206" s="170"/>
      <c r="D206" s="169" t="str">
        <f>IFERROR(IF(VLOOKUP(D210,'Line Details'!$A$7:$Z$343,3,0)&lt;&gt;"",VLOOKUP(D210,'Line Details'!$A$7:$Z$343,3,0),""),"")</f>
        <v>B(00-07)+00</v>
      </c>
      <c r="E206" s="170"/>
      <c r="F206" s="169" t="str">
        <f>IFERROR(IF(VLOOKUP(F210,'Line Details'!$A$7:$Z$343,3,0)&lt;&gt;"",VLOOKUP(F210,'Line Details'!$A$7:$Z$343,3,0),""),"")</f>
        <v>A(00-02)+00</v>
      </c>
      <c r="G206" s="170"/>
      <c r="H206" s="169" t="str">
        <f>IFERROR(IF(VLOOKUP(H210,'Line Details'!$A$7:$Z$343,3,0)&lt;&gt;"",VLOOKUP(H210,'Line Details'!$A$7:$Z$343,3,0),""),"")</f>
        <v>A(00-02)+00</v>
      </c>
      <c r="I206" s="170"/>
      <c r="J206" s="169" t="str">
        <f>IFERROR(IF(VLOOKUP(J210,'Line Details'!$A$7:$Z$343,3,0)&lt;&gt;"",VLOOKUP(J210,'Line Details'!$A$7:$Z$343,3,0),""),"")</f>
        <v>D(45-60)+00</v>
      </c>
      <c r="K206" s="170"/>
      <c r="L206" s="169" t="str">
        <f>IFERROR(IF(VLOOKUP(L210,'Line Details'!$A$7:$Z$343,3,0)&lt;&gt;"",VLOOKUP(L210,'Line Details'!$A$7:$Z$343,3,0),""),"")</f>
        <v>C(15-30)+00</v>
      </c>
      <c r="M206" s="170"/>
      <c r="N206" s="169" t="str">
        <f>IFERROR(IF(VLOOKUP(N210,'Line Details'!$A$7:$Z$343,3,0)&lt;&gt;"",VLOOKUP(N210,'Line Details'!$A$7:$Z$343,3,0),""),"")</f>
        <v>D(45-60)+00</v>
      </c>
      <c r="O206" s="170"/>
      <c r="P206" s="169" t="str">
        <f>IFERROR(IF(VLOOKUP(P210,'Line Details'!$A$7:$Z$343,3,0)&lt;&gt;"",VLOOKUP(P210,'Line Details'!$A$7:$Z$343,3,0),""),"")</f>
        <v>D(30-45)+06</v>
      </c>
      <c r="Q206" s="170"/>
      <c r="R206" s="169" t="str">
        <f>IFERROR(IF(VLOOKUP(R210,'Line Details'!$A$7:$Z$343,3,0)&lt;&gt;"",VLOOKUP(R210,'Line Details'!$A$7:$Z$343,3,0),""),"")</f>
        <v>B(00-07)+03</v>
      </c>
      <c r="S206" s="170"/>
      <c r="T206" s="169" t="str">
        <f>IFERROR(IF(VLOOKUP(T210,'Line Details'!$A$7:$Z$343,3,0)&lt;&gt;"",VLOOKUP(T210,'Line Details'!$A$7:$Z$343,3,0),""),"")</f>
        <v>B(00-07)+00</v>
      </c>
      <c r="U206" s="171"/>
    </row>
    <row r="207" spans="1:21" s="142" customFormat="1" x14ac:dyDescent="0.3">
      <c r="A207" s="187"/>
      <c r="B207" s="169" t="str">
        <f>IFERROR(IF(VLOOKUP(B210,'Line Details'!$A$7:$Z$343,2,0)&lt;&gt;"",VLOOKUP(B210,'Line Details'!$A$7:$Z$343,2,0),""),"")</f>
        <v>81/0</v>
      </c>
      <c r="C207" s="170"/>
      <c r="D207" s="169" t="str">
        <f>IFERROR(IF(VLOOKUP(D210,'Line Details'!$A$7:$Z$343,2,0)&lt;&gt;"",VLOOKUP(D210,'Line Details'!$A$7:$Z$343,2,0),""),"")</f>
        <v>82/0</v>
      </c>
      <c r="E207" s="170"/>
      <c r="F207" s="169" t="str">
        <f>IFERROR(IF(VLOOKUP(F210,'Line Details'!$A$7:$Z$343,2,0)&lt;&gt;"",VLOOKUP(F210,'Line Details'!$A$7:$Z$343,2,0),""),"")</f>
        <v>82/1</v>
      </c>
      <c r="G207" s="170"/>
      <c r="H207" s="169" t="str">
        <f>IFERROR(IF(VLOOKUP(H210,'Line Details'!$A$7:$Z$343,2,0)&lt;&gt;"",VLOOKUP(H210,'Line Details'!$A$7:$Z$343,2,0),""),"")</f>
        <v>82/2</v>
      </c>
      <c r="I207" s="170"/>
      <c r="J207" s="169" t="str">
        <f>IFERROR(IF(VLOOKUP(J210,'Line Details'!$A$7:$Z$343,2,0)&lt;&gt;"",VLOOKUP(J210,'Line Details'!$A$7:$Z$343,2,0),""),"")</f>
        <v>83/0</v>
      </c>
      <c r="K207" s="170"/>
      <c r="L207" s="169" t="str">
        <f>IFERROR(IF(VLOOKUP(L210,'Line Details'!$A$7:$Z$343,2,0)&lt;&gt;"",VLOOKUP(L210,'Line Details'!$A$7:$Z$343,2,0),""),"")</f>
        <v>84/0</v>
      </c>
      <c r="M207" s="170"/>
      <c r="N207" s="169" t="str">
        <f>IFERROR(IF(VLOOKUP(N210,'Line Details'!$A$7:$Z$343,2,0)&lt;&gt;"",VLOOKUP(N210,'Line Details'!$A$7:$Z$343,2,0),""),"")</f>
        <v>85/0</v>
      </c>
      <c r="O207" s="170"/>
      <c r="P207" s="169" t="str">
        <f>IFERROR(IF(VLOOKUP(P210,'Line Details'!$A$7:$Z$343,2,0)&lt;&gt;"",VLOOKUP(P210,'Line Details'!$A$7:$Z$343,2,0),""),"")</f>
        <v>86/0</v>
      </c>
      <c r="Q207" s="170"/>
      <c r="R207" s="169" t="str">
        <f>IFERROR(IF(VLOOKUP(R210,'Line Details'!$A$7:$Z$343,2,0)&lt;&gt;"",VLOOKUP(R210,'Line Details'!$A$7:$Z$343,2,0),""),"")</f>
        <v>87/0</v>
      </c>
      <c r="S207" s="170"/>
      <c r="T207" s="169" t="str">
        <f>IFERROR(IF(VLOOKUP(T210,'Line Details'!$A$7:$Z$343,2,0)&lt;&gt;"",VLOOKUP(T210,'Line Details'!$A$7:$Z$343,2,0),""),"")</f>
        <v>88/0</v>
      </c>
      <c r="U207" s="171"/>
    </row>
    <row r="208" spans="1:21" s="431" customFormat="1" ht="52" x14ac:dyDescent="0.3">
      <c r="A208" s="429"/>
      <c r="B208" s="577" t="str">
        <f>IFERROR(IF(VLOOKUP(B210,'Line Details'!$A$7:$AA$343,27,0)&lt;&gt;"",VLOOKUP(B210,'Line Details'!$A$7:$AA$343,27,0),""),"")</f>
        <v>SANDY PS &amp; Boulder Soiling</v>
      </c>
      <c r="C208" s="577" t="str">
        <f>IFERROR(IF(VLOOKUP(C210,'Line Details'!$A$7:$AA$343,27,0)&lt;&gt;"",VLOOKUP(C210,'Line Details'!$A$7:$AA$343,27,0),""),"")</f>
        <v/>
      </c>
      <c r="D208" s="577" t="str">
        <f>IFERROR(IF(VLOOKUP(D210,'Line Details'!$A$7:$AA$343,27,0)&lt;&gt;"",VLOOKUP(D210,'Line Details'!$A$7:$AA$343,27,0),""),"")</f>
        <v/>
      </c>
      <c r="E208" s="577" t="str">
        <f>IFERROR(IF(VLOOKUP(E210,'Line Details'!$A$7:$AA$343,27,0)&lt;&gt;"",VLOOKUP(E210,'Line Details'!$A$7:$AA$343,27,0),""),"")</f>
        <v/>
      </c>
      <c r="F208" s="577" t="str">
        <f>IFERROR(IF(VLOOKUP(F210,'Line Details'!$A$7:$AA$343,27,0)&lt;&gt;"",VLOOKUP(F210,'Line Details'!$A$7:$AA$343,27,0),""),"")</f>
        <v>SANDY WET</v>
      </c>
      <c r="G208" s="577" t="str">
        <f>IFERROR(IF(VLOOKUP(G210,'Line Details'!$A$7:$AA$343,27,0)&lt;&gt;"",VLOOKUP(G210,'Line Details'!$A$7:$AA$343,27,0),""),"")</f>
        <v/>
      </c>
      <c r="H208" s="577" t="str">
        <f>IFERROR(IF(VLOOKUP(H210,'Line Details'!$A$7:$AA$343,27,0)&lt;&gt;"",VLOOKUP(H210,'Line Details'!$A$7:$AA$343,27,0),""),"")</f>
        <v>SANDY WET</v>
      </c>
      <c r="I208" s="577" t="str">
        <f>IFERROR(IF(VLOOKUP(I210,'Line Details'!$A$7:$AA$343,27,0)&lt;&gt;"",VLOOKUP(I210,'Line Details'!$A$7:$AA$343,27,0),""),"")</f>
        <v/>
      </c>
      <c r="J208" s="577" t="str">
        <f>IFERROR(IF(VLOOKUP(J210,'Line Details'!$A$7:$AA$343,27,0)&lt;&gt;"",VLOOKUP(J210,'Line Details'!$A$7:$AA$343,27,0),""),"")</f>
        <v>SANDY WET</v>
      </c>
      <c r="K208" s="577" t="str">
        <f>IFERROR(IF(VLOOKUP(K210,'Line Details'!$A$7:$AA$343,27,0)&lt;&gt;"",VLOOKUP(K210,'Line Details'!$A$7:$AA$343,27,0),""),"")</f>
        <v/>
      </c>
      <c r="L208" s="577" t="str">
        <f>IFERROR(IF(VLOOKUP(L210,'Line Details'!$A$7:$AA$343,27,0)&lt;&gt;"",VLOOKUP(L210,'Line Details'!$A$7:$AA$343,27,0),""),"")</f>
        <v>SANDY WET</v>
      </c>
      <c r="M208" s="577" t="str">
        <f>IFERROR(IF(VLOOKUP(M210,'Line Details'!$A$7:$AA$343,27,0)&lt;&gt;"",VLOOKUP(M210,'Line Details'!$A$7:$AA$343,27,0),""),"")</f>
        <v/>
      </c>
      <c r="N208" s="577" t="str">
        <f>IFERROR(IF(VLOOKUP(N210,'Line Details'!$A$7:$AA$343,27,0)&lt;&gt;"",VLOOKUP(N210,'Line Details'!$A$7:$AA$343,27,0),""),"")</f>
        <v>SANDY PS with Boulder Soiling</v>
      </c>
      <c r="O208" s="577" t="str">
        <f>IFERROR(IF(VLOOKUP(O210,'Line Details'!$A$7:$AA$343,27,0)&lt;&gt;"",VLOOKUP(O210,'Line Details'!$A$7:$AA$343,27,0),""),"")</f>
        <v/>
      </c>
      <c r="P208" s="577" t="str">
        <f>IFERROR(IF(VLOOKUP(P210,'Line Details'!$A$7:$AA$343,27,0)&lt;&gt;"",VLOOKUP(P210,'Line Details'!$A$7:$AA$343,27,0),""),"")</f>
        <v>SANDY FS &amp; Boulder Soiling</v>
      </c>
      <c r="Q208" s="577" t="str">
        <f>IFERROR(IF(VLOOKUP(Q210,'Line Details'!$A$7:$AA$343,27,0)&lt;&gt;"",VLOOKUP(Q210,'Line Details'!$A$7:$AA$343,27,0),""),"")</f>
        <v/>
      </c>
      <c r="R208" s="577" t="str">
        <f>IFERROR(IF(VLOOKUP(R210,'Line Details'!$A$7:$AA$343,27,0)&lt;&gt;"",VLOOKUP(R210,'Line Details'!$A$7:$AA$343,27,0),""),"")</f>
        <v/>
      </c>
      <c r="S208" s="577" t="str">
        <f>IFERROR(IF(VLOOKUP(S210,'Line Details'!$A$7:$AA$343,27,0)&lt;&gt;"",VLOOKUP(S210,'Line Details'!$A$7:$AA$343,27,0),""),"")</f>
        <v/>
      </c>
      <c r="T208" s="577" t="str">
        <f>IFERROR(IF(VLOOKUP(T210,'Line Details'!$A$7:$AA$343,27,0)&lt;&gt;"",VLOOKUP(T210,'Line Details'!$A$7:$AA$343,27,0),""),"")</f>
        <v>SANDY PS with Boulder Soiling</v>
      </c>
      <c r="U208" s="430"/>
    </row>
    <row r="209" spans="1:21" x14ac:dyDescent="0.3">
      <c r="A209" s="154"/>
      <c r="B209" s="177">
        <f>IFERROR(IF(VLOOKUP(B210,'Line Details'!$A$7:$Z$343,10,0)&lt;&gt;"",VLOOKUP(B210,'Line Details'!$A$7:$Z$343,10,0),""),"")</f>
        <v>0</v>
      </c>
      <c r="C209" s="158"/>
      <c r="D209" s="177">
        <f>IFERROR(IF(VLOOKUP(D210,'Line Details'!$A$7:$Z$343,10,0)&lt;&gt;"",VLOOKUP(D210,'Line Details'!$A$7:$Z$343,10,0),""),"")</f>
        <v>0</v>
      </c>
      <c r="E209" s="158"/>
      <c r="F209" s="177">
        <f>IFERROR(IF(VLOOKUP(F210,'Line Details'!$A$7:$Z$343,10,0)&lt;&gt;"",VLOOKUP(F210,'Line Details'!$A$7:$Z$343,10,0),""),"")</f>
        <v>0</v>
      </c>
      <c r="G209" s="158"/>
      <c r="H209" s="177">
        <f>IFERROR(IF(VLOOKUP(H210,'Line Details'!$A$7:$Z$343,10,0)&lt;&gt;"",VLOOKUP(H210,'Line Details'!$A$7:$Z$343,10,0),""),"")</f>
        <v>0</v>
      </c>
      <c r="I209" s="158"/>
      <c r="J209" s="177">
        <f>IFERROR(IF(VLOOKUP(J210,'Line Details'!$A$7:$Z$343,10,0)&lt;&gt;"",VLOOKUP(J210,'Line Details'!$A$7:$Z$343,10,0),""),"")</f>
        <v>0</v>
      </c>
      <c r="K209" s="158"/>
      <c r="L209" s="177">
        <f>IFERROR(IF(VLOOKUP(L210,'Line Details'!$A$7:$Z$343,10,0)&lt;&gt;"",VLOOKUP(L210,'Line Details'!$A$7:$Z$343,10,0),""),"")</f>
        <v>0</v>
      </c>
      <c r="M209" s="158"/>
      <c r="N209" s="177">
        <f>IFERROR(IF(VLOOKUP(N210,'Line Details'!$A$7:$Z$343,10,0)&lt;&gt;"",VLOOKUP(N210,'Line Details'!$A$7:$Z$343,10,0),""),"")</f>
        <v>0</v>
      </c>
      <c r="O209" s="158"/>
      <c r="P209" s="177">
        <f>IFERROR(IF(VLOOKUP(P210,'Line Details'!$A$7:$Z$343,10,0)&lt;&gt;"",VLOOKUP(P210,'Line Details'!$A$7:$Z$343,10,0),""),"")</f>
        <v>0</v>
      </c>
      <c r="Q209" s="158"/>
      <c r="R209" s="177">
        <f>IFERROR(IF(VLOOKUP(R210,'Line Details'!$A$7:$Z$343,10,0)&lt;&gt;"",VLOOKUP(R210,'Line Details'!$A$7:$Z$343,10,0),""),"")</f>
        <v>0</v>
      </c>
      <c r="S209" s="158"/>
      <c r="T209" s="177">
        <f>IFERROR(IF(VLOOKUP(T210,'Line Details'!$A$7:$Z$343,10,0)&lt;&gt;"",VLOOKUP(T210,'Line Details'!$A$7:$Z$343,10,0),""),"")</f>
        <v>0</v>
      </c>
      <c r="U209" s="178"/>
    </row>
    <row r="210" spans="1:21" s="190" customFormat="1" x14ac:dyDescent="0.3">
      <c r="A210" s="194"/>
      <c r="B210" s="174">
        <f>+T199+1</f>
        <v>170</v>
      </c>
      <c r="C210" s="174"/>
      <c r="D210" s="174">
        <f>+B210+1</f>
        <v>171</v>
      </c>
      <c r="E210" s="174"/>
      <c r="F210" s="174">
        <f>+D210+1</f>
        <v>172</v>
      </c>
      <c r="G210" s="174"/>
      <c r="H210" s="174">
        <f>+F210+1</f>
        <v>173</v>
      </c>
      <c r="I210" s="174"/>
      <c r="J210" s="174">
        <f>+H210+1</f>
        <v>174</v>
      </c>
      <c r="K210" s="174"/>
      <c r="L210" s="174">
        <f>+J210+1</f>
        <v>175</v>
      </c>
      <c r="M210" s="174"/>
      <c r="N210" s="174">
        <f>+L210+1</f>
        <v>176</v>
      </c>
      <c r="O210" s="174"/>
      <c r="P210" s="174">
        <f>+N210+1</f>
        <v>177</v>
      </c>
      <c r="Q210" s="174"/>
      <c r="R210" s="174">
        <f>+P210+1</f>
        <v>178</v>
      </c>
      <c r="S210" s="174"/>
      <c r="T210" s="174">
        <f>+R210+1</f>
        <v>179</v>
      </c>
      <c r="U210" s="175"/>
    </row>
    <row r="211" spans="1:21" s="190" customFormat="1" x14ac:dyDescent="0.3">
      <c r="A211" s="194"/>
      <c r="B211" s="579"/>
      <c r="C211" s="579"/>
      <c r="D211" s="579"/>
      <c r="E211" s="579"/>
      <c r="F211" s="579"/>
      <c r="G211" s="579"/>
      <c r="H211" s="579"/>
      <c r="I211" s="579"/>
      <c r="J211" s="579"/>
      <c r="K211" s="579"/>
      <c r="L211" s="579"/>
      <c r="M211" s="579"/>
      <c r="N211" s="579"/>
      <c r="O211" s="579"/>
      <c r="P211" s="579"/>
      <c r="Q211" s="579"/>
      <c r="R211" s="579"/>
      <c r="S211" s="579"/>
      <c r="T211" s="579"/>
      <c r="U211" s="186"/>
    </row>
    <row r="212" spans="1:21" s="246" customFormat="1" ht="13.5" thickBot="1" x14ac:dyDescent="0.4">
      <c r="A212" s="242"/>
      <c r="B212" s="573" t="str">
        <f>IFERROR(IF(VLOOKUP(B221,'Line Details'!$A$7:$Z$343,5,0)&lt;&gt;"",VLOOKUP(B221,'Line Details'!$A$7:$Z$343,5,0),""),"")</f>
        <v/>
      </c>
      <c r="C212" s="575" t="str">
        <f>IFERROR(IF(VLOOKUP(D221,'Line Details'!$A$7:$Z$343,12,0)&lt;&gt;"",VLOOKUP(D221,'Line Details'!$A$7:$Z$343,12,0),""),"")</f>
        <v/>
      </c>
      <c r="D212" s="573" t="str">
        <f>IFERROR(IF(VLOOKUP(D221,'Line Details'!$A$7:$Z$343,5,0)&lt;&gt;"",VLOOKUP(D221,'Line Details'!$A$7:$Z$343,5,0),""),"")</f>
        <v/>
      </c>
      <c r="E212" s="575" t="str">
        <f>IFERROR(IF(VLOOKUP(F221,'Line Details'!$A$7:$Z$343,12,0)&lt;&gt;"",VLOOKUP(F221,'Line Details'!$A$7:$Z$343,12,0),""),"")</f>
        <v/>
      </c>
      <c r="F212" s="573" t="str">
        <f>IFERROR(IF(VLOOKUP(F221,'Line Details'!$A$7:$Z$343,5,0)&lt;&gt;"",VLOOKUP(F221,'Line Details'!$A$7:$Z$343,5,0),""),"")</f>
        <v/>
      </c>
      <c r="G212" s="575" t="str">
        <f>IFERROR(IF(VLOOKUP(H221,'Line Details'!$A$7:$Z$343,12,0)&lt;&gt;"",VLOOKUP(H221,'Line Details'!$A$7:$Z$343,12,0),""),"")</f>
        <v/>
      </c>
      <c r="H212" s="573" t="str">
        <f>IFERROR(IF(VLOOKUP(H221,'Line Details'!$A$7:$Z$343,5,0)&lt;&gt;"",VLOOKUP(H221,'Line Details'!$A$7:$Z$343,5,0),""),"")</f>
        <v/>
      </c>
      <c r="I212" s="575" t="str">
        <f>IFERROR(IF(VLOOKUP(J221,'Line Details'!$A$7:$Z$343,12,0)&lt;&gt;"",VLOOKUP(J221,'Line Details'!$A$7:$Z$343,12,0),""),"")</f>
        <v/>
      </c>
      <c r="J212" s="573" t="str">
        <f>IFERROR(IF(VLOOKUP(J221,'Line Details'!$A$7:$Z$343,5,0)&lt;&gt;"",VLOOKUP(J221,'Line Details'!$A$7:$Z$343,5,0),""),"")</f>
        <v/>
      </c>
      <c r="K212" s="575" t="str">
        <f>IFERROR(IF(VLOOKUP(L221,'Line Details'!$A$7:$Z$343,12,0)&lt;&gt;"",VLOOKUP(L221,'Line Details'!$A$7:$Z$343,12,0),""),"")</f>
        <v/>
      </c>
      <c r="L212" s="573" t="str">
        <f>IFERROR(IF(VLOOKUP(L221,'Line Details'!$A$7:$Z$343,5,0)&lt;&gt;"",VLOOKUP(L221,'Line Details'!$A$7:$Z$343,5,0),""),"")</f>
        <v/>
      </c>
      <c r="M212" s="575" t="str">
        <f>IFERROR(IF(VLOOKUP(N221,'Line Details'!$A$7:$Z$343,12,0)&lt;&gt;"",VLOOKUP(N221,'Line Details'!$A$7:$Z$343,12,0),""),"")</f>
        <v/>
      </c>
      <c r="N212" s="573" t="str">
        <f>IFERROR(IF(VLOOKUP(N221,'Line Details'!$A$7:$Z$343,5,0)&lt;&gt;"",VLOOKUP(N221,'Line Details'!$A$7:$Z$343,5,0),""),"")</f>
        <v/>
      </c>
      <c r="O212" s="575" t="str">
        <f>IFERROR(IF(VLOOKUP(P221,'Line Details'!$A$7:$Z$343,12,0)&lt;&gt;"",VLOOKUP(P221,'Line Details'!$A$7:$Z$343,12,0),""),"")</f>
        <v/>
      </c>
      <c r="P212" s="573" t="str">
        <f>IFERROR(IF(VLOOKUP(P221,'Line Details'!$A$7:$Z$343,5,0)&lt;&gt;"",VLOOKUP(P221,'Line Details'!$A$7:$Z$343,5,0),""),"")</f>
        <v/>
      </c>
      <c r="Q212" s="575" t="str">
        <f>IFERROR(IF(VLOOKUP(R221,'Line Details'!$A$7:$Z$343,12,0)&lt;&gt;"",VLOOKUP(R221,'Line Details'!$A$7:$Z$343,12,0),""),"")</f>
        <v/>
      </c>
      <c r="R212" s="573" t="str">
        <f>IFERROR(IF(VLOOKUP(R221,'Line Details'!$A$7:$Z$343,5,0)&lt;&gt;"",VLOOKUP(R221,'Line Details'!$A$7:$Z$343,5,0),""),"")</f>
        <v/>
      </c>
      <c r="S212" s="575" t="str">
        <f>IFERROR(IF(VLOOKUP(T221,'Line Details'!$A$7:$Z$343,12,0)&lt;&gt;"",VLOOKUP(T221,'Line Details'!$A$7:$Z$343,12,0),""),"")</f>
        <v/>
      </c>
      <c r="T212" s="573" t="str">
        <f>IFERROR(IF(VLOOKUP(T221,'Line Details'!$A$7:$Z$343,5,0)&lt;&gt;"",VLOOKUP(T221,'Line Details'!$A$7:$Z$343,5,0),""),"")</f>
        <v/>
      </c>
      <c r="U212" s="245" t="str">
        <f>IFERROR(IF(VLOOKUP(B232,'Line Details'!$A$7:$Z$343,12,0)&lt;&gt;"",VLOOKUP(B232,'Line Details'!$A$7:$Z$343,12,0),""),"")</f>
        <v/>
      </c>
    </row>
    <row r="213" spans="1:21" ht="12" customHeight="1" thickTop="1" x14ac:dyDescent="0.3">
      <c r="A213" s="161"/>
      <c r="B213" s="670" t="str">
        <f>IFERROR(IF(VLOOKUP(B221,'Line Details'!$A$7:$Z$343,8,0)&lt;&gt;"",VLOOKUP(B221,'Line Details'!$A$7:$Z$343,8,0),""),"")</f>
        <v>Erec WIP</v>
      </c>
      <c r="C213" s="164" t="str">
        <f>IFERROR(IF(VLOOKUP(D221,'Line Details'!$A$7:$Z$343,9,0)&lt;&gt;"",VLOOKUP(D221,'Line Details'!$A$7:$Z$343,9,0),""),"")</f>
        <v/>
      </c>
      <c r="D213" s="670" t="str">
        <f>IFERROR(IF(VLOOKUP(D221,'Line Details'!$A$7:$Z$343,8,0)&lt;&gt;"",VLOOKUP(D221,'Line Details'!$A$7:$Z$343,8,0),""),"")</f>
        <v>-</v>
      </c>
      <c r="E213" s="164" t="str">
        <f>IFERROR(IF(VLOOKUP(F221,'Line Details'!$A$7:$Z$343,9,0)&lt;&gt;"",VLOOKUP(F221,'Line Details'!$A$7:$Z$343,9,0),""),"")</f>
        <v/>
      </c>
      <c r="F213" s="670" t="str">
        <f>IFERROR(IF(VLOOKUP(F221,'Line Details'!$A$7:$Z$343,8,0)&lt;&gt;"",VLOOKUP(F221,'Line Details'!$A$7:$Z$343,8,0),""),"")</f>
        <v>-</v>
      </c>
      <c r="G213" s="164" t="str">
        <f>IFERROR(IF(VLOOKUP(H221,'Line Details'!$A$7:$Z$343,9,0)&lt;&gt;"",VLOOKUP(H221,'Line Details'!$A$7:$Z$343,9,0),""),"")</f>
        <v/>
      </c>
      <c r="H213" s="670" t="str">
        <f>IFERROR(IF(VLOOKUP(H221,'Line Details'!$A$7:$Z$343,8,0)&lt;&gt;"",VLOOKUP(H221,'Line Details'!$A$7:$Z$343,8,0),""),"")</f>
        <v>-</v>
      </c>
      <c r="I213" s="164" t="str">
        <f>IFERROR(IF(VLOOKUP(J221,'Line Details'!$A$7:$Z$343,9,0)&lt;&gt;"",VLOOKUP(J221,'Line Details'!$A$7:$Z$343,9,0),""),"")</f>
        <v/>
      </c>
      <c r="J213" s="670" t="str">
        <f>IFERROR(IF(VLOOKUP(J221,'Line Details'!$A$7:$Z$343,8,0)&lt;&gt;"",VLOOKUP(J221,'Line Details'!$A$7:$Z$343,8,0),""),"")</f>
        <v>-</v>
      </c>
      <c r="K213" s="164" t="str">
        <f>IFERROR(IF(VLOOKUP(L221,'Line Details'!$A$7:$Z$343,9,0)&lt;&gt;"",VLOOKUP(L221,'Line Details'!$A$7:$Z$343,9,0),""),"")</f>
        <v/>
      </c>
      <c r="L213" s="670" t="str">
        <f>IFERROR(IF(VLOOKUP(L221,'Line Details'!$A$7:$Z$343,8,0)&lt;&gt;"",VLOOKUP(L221,'Line Details'!$A$7:$Z$343,8,0),""),"")</f>
        <v>-</v>
      </c>
      <c r="M213" s="164" t="str">
        <f>IFERROR(IF(VLOOKUP(N221,'Line Details'!$A$7:$Z$343,9,0)&lt;&gt;"",VLOOKUP(N221,'Line Details'!$A$7:$Z$343,9,0),""),"")</f>
        <v/>
      </c>
      <c r="N213" s="670" t="str">
        <f>IFERROR(IF(VLOOKUP(N221,'Line Details'!$A$7:$Z$343,8,0)&lt;&gt;"",VLOOKUP(N221,'Line Details'!$A$7:$Z$343,8,0),""),"")</f>
        <v>-</v>
      </c>
      <c r="O213" s="164" t="str">
        <f>IFERROR(IF(VLOOKUP(P221,'Line Details'!$A$7:$Z$343,9,0)&lt;&gt;"",VLOOKUP(P221,'Line Details'!$A$7:$Z$343,9,0),""),"")</f>
        <v/>
      </c>
      <c r="P213" s="670" t="str">
        <f>IFERROR(IF(VLOOKUP(P221,'Line Details'!$A$7:$Z$343,8,0)&lt;&gt;"",VLOOKUP(P221,'Line Details'!$A$7:$Z$343,8,0),""),"")</f>
        <v>-</v>
      </c>
      <c r="Q213" s="164" t="str">
        <f>IFERROR(IF(VLOOKUP(R221,'Line Details'!$A$7:$Z$343,9,0)&lt;&gt;"",VLOOKUP(R221,'Line Details'!$A$7:$Z$343,9,0),""),"")</f>
        <v/>
      </c>
      <c r="R213" s="670" t="str">
        <f>IFERROR(IF(VLOOKUP(R221,'Line Details'!$A$7:$Z$343,8,0)&lt;&gt;"",VLOOKUP(R221,'Line Details'!$A$7:$Z$343,8,0),""),"")</f>
        <v>-</v>
      </c>
      <c r="S213" s="164" t="str">
        <f>IFERROR(IF(VLOOKUP(T221,'Line Details'!$A$7:$Z$343,9,0)&lt;&gt;"",VLOOKUP(T221,'Line Details'!$A$7:$Z$343,9,0),""),"")</f>
        <v/>
      </c>
      <c r="T213" s="670" t="str">
        <f>IFERROR(IF(VLOOKUP(T221,'Line Details'!$A$7:$Z$343,8,0)&lt;&gt;"",VLOOKUP(T221,'Line Details'!$A$7:$Z$343,8,0),""),"")</f>
        <v>-</v>
      </c>
      <c r="U213" s="165" t="str">
        <f>IFERROR(IF(VLOOKUP(B232,'Line Details'!$A$7:$Z$343,9,0)&lt;&gt;"",VLOOKUP(B232,'Line Details'!$A$7:$Z$343,9,0),""),"")</f>
        <v/>
      </c>
    </row>
    <row r="214" spans="1:21" ht="23.15" customHeight="1" x14ac:dyDescent="0.3">
      <c r="A214" s="161"/>
      <c r="B214" s="671"/>
      <c r="C214" s="221">
        <f>IFERROR(IF(VLOOKUP(D221,'Line Details'!$A$7:$Z$343,4,0)&lt;&gt;"",VLOOKUP(D221,'Line Details'!$A$7:$Z$343,4,0),""),"")</f>
        <v>278.7</v>
      </c>
      <c r="D214" s="671"/>
      <c r="E214" s="221">
        <f>IFERROR(IF(VLOOKUP(F221,'Line Details'!$A$7:$Z$343,4,0)&lt;&gt;"",VLOOKUP(F221,'Line Details'!$A$7:$Z$343,4,0),""),"")</f>
        <v>159.30000000000001</v>
      </c>
      <c r="F214" s="671"/>
      <c r="G214" s="221">
        <f>IFERROR(IF(VLOOKUP(H221,'Line Details'!$A$7:$Z$343,4,0)&lt;&gt;"",VLOOKUP(H221,'Line Details'!$A$7:$Z$343,4,0),""),"")</f>
        <v>383</v>
      </c>
      <c r="H214" s="671"/>
      <c r="I214" s="221">
        <f>IFERROR(IF(VLOOKUP(J221,'Line Details'!$A$7:$Z$343,4,0)&lt;&gt;"",VLOOKUP(J221,'Line Details'!$A$7:$Z$343,4,0),""),"")</f>
        <v>380</v>
      </c>
      <c r="J214" s="671"/>
      <c r="K214" s="221">
        <f>IFERROR(IF(VLOOKUP(L221,'Line Details'!$A$7:$Z$343,4,0)&lt;&gt;"",VLOOKUP(L221,'Line Details'!$A$7:$Z$343,4,0),""),"")</f>
        <v>394</v>
      </c>
      <c r="L214" s="671"/>
      <c r="M214" s="221">
        <f>IFERROR(IF(VLOOKUP(N221,'Line Details'!$A$7:$Z$343,4,0)&lt;&gt;"",VLOOKUP(N221,'Line Details'!$A$7:$Z$343,4,0),""),"")</f>
        <v>374</v>
      </c>
      <c r="N214" s="671"/>
      <c r="O214" s="221">
        <f>IFERROR(IF(VLOOKUP(P221,'Line Details'!$A$7:$Z$343,4,0)&lt;&gt;"",VLOOKUP(P221,'Line Details'!$A$7:$Z$343,4,0),""),"")</f>
        <v>377</v>
      </c>
      <c r="P214" s="671"/>
      <c r="Q214" s="221">
        <f>IFERROR(IF(VLOOKUP(R221,'Line Details'!$A$7:$Z$343,4,0)&lt;&gt;"",VLOOKUP(R221,'Line Details'!$A$7:$Z$343,4,0),""),"")</f>
        <v>364</v>
      </c>
      <c r="R214" s="671"/>
      <c r="S214" s="221">
        <f>IFERROR(IF(VLOOKUP(T221,'Line Details'!$A$7:$Z$343,4,0)&lt;&gt;"",VLOOKUP(T221,'Line Details'!$A$7:$Z$343,4,0),""),"")</f>
        <v>344</v>
      </c>
      <c r="T214" s="671"/>
      <c r="U214" s="162">
        <f>IFERROR(IF(VLOOKUP(B232,'Line Details'!$A$7:$Z$343,4,0)&lt;&gt;"",VLOOKUP(B232,'Line Details'!$A$7:$Z$343,4,0),""),"")</f>
        <v>416</v>
      </c>
    </row>
    <row r="215" spans="1:21" x14ac:dyDescent="0.3">
      <c r="A215" s="161"/>
      <c r="B215" s="166" t="str">
        <f>IFERROR(IF(VLOOKUP(B221,'Line Details'!$A$7:$Z$343,6,0)&lt;&gt;"",VLOOKUP(B221,'Line Details'!$A$7:$Z$343,6,0),""),"")</f>
        <v>FDN</v>
      </c>
      <c r="C215" s="221"/>
      <c r="D215" s="166" t="str">
        <f>IFERROR(IF(VLOOKUP(D221,'Line Details'!$A$7:$Z$343,6,0)&lt;&gt;"",VLOOKUP(D221,'Line Details'!$A$7:$Z$343,6,0),""),"")</f>
        <v>FDN</v>
      </c>
      <c r="E215" s="221"/>
      <c r="F215" s="166" t="str">
        <f>IFERROR(IF(VLOOKUP(F221,'Line Details'!$A$7:$Z$343,6,0)&lt;&gt;"",VLOOKUP(F221,'Line Details'!$A$7:$Z$343,6,0),""),"")</f>
        <v>FDN</v>
      </c>
      <c r="G215" s="221"/>
      <c r="H215" s="166" t="str">
        <f>IFERROR(IF(VLOOKUP(H221,'Line Details'!$A$7:$Z$343,6,0)&lt;&gt;"",VLOOKUP(H221,'Line Details'!$A$7:$Z$343,6,0),""),"")</f>
        <v>FDN</v>
      </c>
      <c r="I215" s="221"/>
      <c r="J215" s="166" t="str">
        <f>IFERROR(IF(VLOOKUP(J221,'Line Details'!$A$7:$Z$343,6,0)&lt;&gt;"",VLOOKUP(J221,'Line Details'!$A$7:$Z$343,6,0),""),"")</f>
        <v>FDN</v>
      </c>
      <c r="K215" s="221"/>
      <c r="L215" s="166" t="str">
        <f>IFERROR(IF(VLOOKUP(L221,'Line Details'!$A$7:$Z$343,6,0)&lt;&gt;"",VLOOKUP(L221,'Line Details'!$A$7:$Z$343,6,0),""),"")</f>
        <v>-</v>
      </c>
      <c r="M215" s="221"/>
      <c r="N215" s="166" t="str">
        <f>IFERROR(IF(VLOOKUP(N221,'Line Details'!$A$7:$Z$343,6,0)&lt;&gt;"",VLOOKUP(N221,'Line Details'!$A$7:$Z$343,6,0),""),"")</f>
        <v>FDN</v>
      </c>
      <c r="O215" s="221"/>
      <c r="P215" s="166" t="str">
        <f>IFERROR(IF(VLOOKUP(P221,'Line Details'!$A$7:$Z$343,6,0)&lt;&gt;"",VLOOKUP(P221,'Line Details'!$A$7:$Z$343,6,0),""),"")</f>
        <v>FDN</v>
      </c>
      <c r="Q215" s="221"/>
      <c r="R215" s="166" t="str">
        <f>IFERROR(IF(VLOOKUP(R221,'Line Details'!$A$7:$Z$343,6,0)&lt;&gt;"",VLOOKUP(R221,'Line Details'!$A$7:$Z$343,6,0),""),"")</f>
        <v>-</v>
      </c>
      <c r="S215" s="221"/>
      <c r="T215" s="166" t="str">
        <f>IFERROR(IF(VLOOKUP(T221,'Line Details'!$A$7:$Z$343,6,0)&lt;&gt;"",VLOOKUP(T221,'Line Details'!$A$7:$Z$343,6,0),""),"")</f>
        <v>FDN</v>
      </c>
      <c r="U215" s="162"/>
    </row>
    <row r="216" spans="1:21" ht="12" customHeight="1" thickBot="1" x14ac:dyDescent="0.35">
      <c r="A216" s="161"/>
      <c r="B216" s="167" t="str">
        <f>IFERROR(IF(VLOOKUP(B221,'Line Details'!$A$7:$Z$343,7,0)&lt;&gt;"",VLOOKUP(B221,'Line Details'!$A$7:$Z$343,7,0),""),"")</f>
        <v>P</v>
      </c>
      <c r="C216" s="221"/>
      <c r="D216" s="167" t="str">
        <f>IFERROR(IF(VLOOKUP(D221,'Line Details'!$A$7:$Z$343,7,0)&lt;&gt;"",VLOOKUP(D221,'Line Details'!$A$7:$Z$343,7,0),""),"")</f>
        <v>P</v>
      </c>
      <c r="E216" s="221"/>
      <c r="F216" s="167" t="str">
        <f>IFERROR(IF(VLOOKUP(F221,'Line Details'!$A$7:$Z$343,7,0)&lt;&gt;"",VLOOKUP(F221,'Line Details'!$A$7:$Z$343,7,0),""),"")</f>
        <v>P</v>
      </c>
      <c r="G216" s="221"/>
      <c r="H216" s="167" t="str">
        <f>IFERROR(IF(VLOOKUP(H221,'Line Details'!$A$7:$Z$343,7,0)&lt;&gt;"",VLOOKUP(H221,'Line Details'!$A$7:$Z$343,7,0),""),"")</f>
        <v>P</v>
      </c>
      <c r="I216" s="221"/>
      <c r="J216" s="167" t="str">
        <f>IFERROR(IF(VLOOKUP(J221,'Line Details'!$A$7:$Z$343,7,0)&lt;&gt;"",VLOOKUP(J221,'Line Details'!$A$7:$Z$343,7,0),""),"")</f>
        <v>P</v>
      </c>
      <c r="K216" s="221"/>
      <c r="L216" s="167" t="str">
        <f>IFERROR(IF(VLOOKUP(L221,'Line Details'!$A$7:$Z$343,7,0)&lt;&gt;"",VLOOKUP(L221,'Line Details'!$A$7:$Z$343,7,0),""),"")</f>
        <v>-</v>
      </c>
      <c r="M216" s="221"/>
      <c r="N216" s="167" t="str">
        <f>IFERROR(IF(VLOOKUP(N221,'Line Details'!$A$7:$Z$343,7,0)&lt;&gt;"",VLOOKUP(N221,'Line Details'!$A$7:$Z$343,7,0),""),"")</f>
        <v>P</v>
      </c>
      <c r="O216" s="221"/>
      <c r="P216" s="167" t="str">
        <f>IFERROR(IF(VLOOKUP(P221,'Line Details'!$A$7:$Z$343,7,0)&lt;&gt;"",VLOOKUP(P221,'Line Details'!$A$7:$Z$343,7,0),""),"")</f>
        <v>P</v>
      </c>
      <c r="Q216" s="221"/>
      <c r="R216" s="167" t="str">
        <f>IFERROR(IF(VLOOKUP(R221,'Line Details'!$A$7:$Z$343,7,0)&lt;&gt;"",VLOOKUP(R221,'Line Details'!$A$7:$Z$343,7,0),""),"")</f>
        <v>-</v>
      </c>
      <c r="S216" s="221"/>
      <c r="T216" s="167" t="str">
        <f>IFERROR(IF(VLOOKUP(T221,'Line Details'!$A$7:$Z$343,7,0)&lt;&gt;"",VLOOKUP(T221,'Line Details'!$A$7:$Z$343,7,0),""),"")</f>
        <v>P</v>
      </c>
      <c r="U216" s="162"/>
    </row>
    <row r="217" spans="1:21" ht="13.5" thickTop="1" x14ac:dyDescent="0.3">
      <c r="A217" s="154"/>
      <c r="B217" s="169" t="str">
        <f>IFERROR(IF(VLOOKUP(B221,'Line Details'!$A$7:$Z$343,3,0)&lt;&gt;"",VLOOKUP(B221,'Line Details'!$A$7:$Z$343,3,0),""),"")</f>
        <v>C(15-30)+00</v>
      </c>
      <c r="C217" s="170"/>
      <c r="D217" s="169" t="str">
        <f>IFERROR(IF(VLOOKUP(D221,'Line Details'!$A$7:$Z$343,3,0)&lt;&gt;"",VLOOKUP(D221,'Line Details'!$A$7:$Z$343,3,0),""),"")</f>
        <v>D(30-45)+00</v>
      </c>
      <c r="E217" s="170"/>
      <c r="F217" s="169" t="str">
        <f>IFERROR(IF(VLOOKUP(F221,'Line Details'!$A$7:$Z$343,3,0)&lt;&gt;"",VLOOKUP(F221,'Line Details'!$A$7:$Z$343,3,0),""),"")</f>
        <v>D(45-60)+00</v>
      </c>
      <c r="G217" s="170"/>
      <c r="H217" s="169" t="str">
        <f>IFERROR(IF(VLOOKUP(H221,'Line Details'!$A$7:$Z$343,3,0)&lt;&gt;"",VLOOKUP(H221,'Line Details'!$A$7:$Z$343,3,0),""),"")</f>
        <v>A(00-02)+03</v>
      </c>
      <c r="I217" s="170"/>
      <c r="J217" s="169" t="str">
        <f>IFERROR(IF(VLOOKUP(J221,'Line Details'!$A$7:$Z$343,3,0)&lt;&gt;"",VLOOKUP(J221,'Line Details'!$A$7:$Z$343,3,0),""),"")</f>
        <v>A(00-02)+03</v>
      </c>
      <c r="K217" s="170"/>
      <c r="L217" s="169" t="str">
        <f>IFERROR(IF(VLOOKUP(L221,'Line Details'!$A$7:$Z$343,3,0)&lt;&gt;"",VLOOKUP(L221,'Line Details'!$A$7:$Z$343,3,0),""),"")</f>
        <v>A(00-02)+06</v>
      </c>
      <c r="M217" s="170"/>
      <c r="N217" s="169" t="str">
        <f>IFERROR(IF(VLOOKUP(N221,'Line Details'!$A$7:$Z$343,3,0)&lt;&gt;"",VLOOKUP(N221,'Line Details'!$A$7:$Z$343,3,0),""),"")</f>
        <v>A(00-02)+06</v>
      </c>
      <c r="O217" s="170"/>
      <c r="P217" s="169" t="str">
        <f>IFERROR(IF(VLOOKUP(P221,'Line Details'!$A$7:$Z$343,3,0)&lt;&gt;"",VLOOKUP(P221,'Line Details'!$A$7:$Z$343,3,0),""),"")</f>
        <v>A(00-02)+03</v>
      </c>
      <c r="Q217" s="170"/>
      <c r="R217" s="169" t="str">
        <f>IFERROR(IF(VLOOKUP(R221,'Line Details'!$A$7:$Z$343,3,0)&lt;&gt;"",VLOOKUP(R221,'Line Details'!$A$7:$Z$343,3,0),""),"")</f>
        <v>A(00-02)+03</v>
      </c>
      <c r="S217" s="170"/>
      <c r="T217" s="169" t="str">
        <f>IFERROR(IF(VLOOKUP(T221,'Line Details'!$A$7:$Z$343,3,0)&lt;&gt;"",VLOOKUP(T221,'Line Details'!$A$7:$Z$343,3,0),""),"")</f>
        <v>A(00-02)+03</v>
      </c>
      <c r="U217" s="171"/>
    </row>
    <row r="218" spans="1:21" s="142" customFormat="1" x14ac:dyDescent="0.3">
      <c r="A218" s="187"/>
      <c r="B218" s="169" t="str">
        <f>IFERROR(IF(VLOOKUP(B221,'Line Details'!$A$7:$Z$343,2,0)&lt;&gt;"",VLOOKUP(B221,'Line Details'!$A$7:$Z$343,2,0),""),"")</f>
        <v>89/0</v>
      </c>
      <c r="C218" s="170"/>
      <c r="D218" s="169" t="str">
        <f>IFERROR(IF(VLOOKUP(D221,'Line Details'!$A$7:$Z$343,2,0)&lt;&gt;"",VLOOKUP(D221,'Line Details'!$A$7:$Z$343,2,0),""),"")</f>
        <v>90/0</v>
      </c>
      <c r="E218" s="170"/>
      <c r="F218" s="169" t="str">
        <f>IFERROR(IF(VLOOKUP(F221,'Line Details'!$A$7:$Z$343,2,0)&lt;&gt;"",VLOOKUP(F221,'Line Details'!$A$7:$Z$343,2,0),""),"")</f>
        <v>91/0</v>
      </c>
      <c r="G218" s="170"/>
      <c r="H218" s="169" t="str">
        <f>IFERROR(IF(VLOOKUP(H221,'Line Details'!$A$7:$Z$343,2,0)&lt;&gt;"",VLOOKUP(H221,'Line Details'!$A$7:$Z$343,2,0),""),"")</f>
        <v>91/1</v>
      </c>
      <c r="I218" s="170"/>
      <c r="J218" s="169" t="str">
        <f>IFERROR(IF(VLOOKUP(J221,'Line Details'!$A$7:$Z$343,2,0)&lt;&gt;"",VLOOKUP(J221,'Line Details'!$A$7:$Z$343,2,0),""),"")</f>
        <v>91/2</v>
      </c>
      <c r="K218" s="170"/>
      <c r="L218" s="169" t="str">
        <f>IFERROR(IF(VLOOKUP(L221,'Line Details'!$A$7:$Z$343,2,0)&lt;&gt;"",VLOOKUP(L221,'Line Details'!$A$7:$Z$343,2,0),""),"")</f>
        <v>91/3</v>
      </c>
      <c r="M218" s="170"/>
      <c r="N218" s="169" t="str">
        <f>IFERROR(IF(VLOOKUP(N221,'Line Details'!$A$7:$Z$343,2,0)&lt;&gt;"",VLOOKUP(N221,'Line Details'!$A$7:$Z$343,2,0),""),"")</f>
        <v>91/4</v>
      </c>
      <c r="O218" s="170"/>
      <c r="P218" s="169" t="str">
        <f>IFERROR(IF(VLOOKUP(P221,'Line Details'!$A$7:$Z$343,2,0)&lt;&gt;"",VLOOKUP(P221,'Line Details'!$A$7:$Z$343,2,0),""),"")</f>
        <v>91/5</v>
      </c>
      <c r="Q218" s="170"/>
      <c r="R218" s="169" t="str">
        <f>IFERROR(IF(VLOOKUP(R221,'Line Details'!$A$7:$Z$343,2,0)&lt;&gt;"",VLOOKUP(R221,'Line Details'!$A$7:$Z$343,2,0),""),"")</f>
        <v>91/6</v>
      </c>
      <c r="S218" s="170"/>
      <c r="T218" s="169" t="str">
        <f>IFERROR(IF(VLOOKUP(T221,'Line Details'!$A$7:$Z$343,2,0)&lt;&gt;"",VLOOKUP(T221,'Line Details'!$A$7:$Z$343,2,0),""),"")</f>
        <v>91/7</v>
      </c>
      <c r="U218" s="171"/>
    </row>
    <row r="219" spans="1:21" s="431" customFormat="1" ht="65" x14ac:dyDescent="0.3">
      <c r="A219" s="429"/>
      <c r="B219" s="577" t="str">
        <f>IFERROR(IF(VLOOKUP(B221,'Line Details'!$A$7:$AA$343,27,0)&lt;&gt;"",VLOOKUP(B221,'Line Details'!$A$7:$AA$343,27,0),""),"")</f>
        <v>SANDY WET with Boulder Soiling</v>
      </c>
      <c r="C219" s="577" t="str">
        <f>IFERROR(IF(VLOOKUP(C221,'Line Details'!$A$7:$AA$343,27,0)&lt;&gt;"",VLOOKUP(C221,'Line Details'!$A$7:$AA$343,27,0),""),"")</f>
        <v/>
      </c>
      <c r="D219" s="577" t="str">
        <f>IFERROR(IF(VLOOKUP(D221,'Line Details'!$A$7:$AA$343,27,0)&lt;&gt;"",VLOOKUP(D221,'Line Details'!$A$7:$AA$343,27,0),""),"")</f>
        <v>SANDY WET with Boulder Soiling</v>
      </c>
      <c r="E219" s="577" t="str">
        <f>IFERROR(IF(VLOOKUP(E221,'Line Details'!$A$7:$AA$343,27,0)&lt;&gt;"",VLOOKUP(E221,'Line Details'!$A$7:$AA$343,27,0),""),"")</f>
        <v/>
      </c>
      <c r="F219" s="577" t="str">
        <f>IFERROR(IF(VLOOKUP(F221,'Line Details'!$A$7:$AA$343,27,0)&lt;&gt;"",VLOOKUP(F221,'Line Details'!$A$7:$AA$343,27,0),""),"")</f>
        <v>WET &amp; Boulder Soiling</v>
      </c>
      <c r="G219" s="577" t="str">
        <f>IFERROR(IF(VLOOKUP(G221,'Line Details'!$A$7:$AA$343,27,0)&lt;&gt;"",VLOOKUP(G221,'Line Details'!$A$7:$AA$343,27,0),""),"")</f>
        <v/>
      </c>
      <c r="H219" s="577" t="str">
        <f>IFERROR(IF(VLOOKUP(H221,'Line Details'!$A$7:$AA$343,27,0)&lt;&gt;"",VLOOKUP(H221,'Line Details'!$A$7:$AA$343,27,0),""),"")</f>
        <v>SANDY WET</v>
      </c>
      <c r="I219" s="577" t="str">
        <f>IFERROR(IF(VLOOKUP(I221,'Line Details'!$A$7:$AA$343,27,0)&lt;&gt;"",VLOOKUP(I221,'Line Details'!$A$7:$AA$343,27,0),""),"")</f>
        <v/>
      </c>
      <c r="J219" s="577" t="str">
        <f>IFERROR(IF(VLOOKUP(J221,'Line Details'!$A$7:$AA$343,27,0)&lt;&gt;"",VLOOKUP(J221,'Line Details'!$A$7:$AA$343,27,0),""),"")</f>
        <v>SANDY PS</v>
      </c>
      <c r="K219" s="577" t="str">
        <f>IFERROR(IF(VLOOKUP(K221,'Line Details'!$A$7:$AA$343,27,0)&lt;&gt;"",VLOOKUP(K221,'Line Details'!$A$7:$AA$343,27,0),""),"")</f>
        <v/>
      </c>
      <c r="L219" s="577" t="str">
        <f>IFERROR(IF(VLOOKUP(L221,'Line Details'!$A$7:$AA$343,27,0)&lt;&gt;"",VLOOKUP(L221,'Line Details'!$A$7:$AA$343,27,0),""),"")</f>
        <v/>
      </c>
      <c r="M219" s="577" t="str">
        <f>IFERROR(IF(VLOOKUP(M221,'Line Details'!$A$7:$AA$343,27,0)&lt;&gt;"",VLOOKUP(M221,'Line Details'!$A$7:$AA$343,27,0),""),"")</f>
        <v/>
      </c>
      <c r="N219" s="577" t="str">
        <f>IFERROR(IF(VLOOKUP(N221,'Line Details'!$A$7:$AA$343,27,0)&lt;&gt;"",VLOOKUP(N221,'Line Details'!$A$7:$AA$343,27,0),""),"")</f>
        <v>Sandy WET</v>
      </c>
      <c r="O219" s="577" t="str">
        <f>IFERROR(IF(VLOOKUP(O221,'Line Details'!$A$7:$AA$343,27,0)&lt;&gt;"",VLOOKUP(O221,'Line Details'!$A$7:$AA$343,27,0),""),"")</f>
        <v/>
      </c>
      <c r="P219" s="577" t="str">
        <f>IFERROR(IF(VLOOKUP(P221,'Line Details'!$A$7:$AA$343,27,0)&lt;&gt;"",VLOOKUP(P221,'Line Details'!$A$7:$AA$343,27,0),""),"")</f>
        <v>SANDY WET &amp; Boulder Soiling</v>
      </c>
      <c r="Q219" s="577" t="str">
        <f>IFERROR(IF(VLOOKUP(Q221,'Line Details'!$A$7:$AA$343,27,0)&lt;&gt;"",VLOOKUP(Q221,'Line Details'!$A$7:$AA$343,27,0),""),"")</f>
        <v/>
      </c>
      <c r="R219" s="577" t="str">
        <f>IFERROR(IF(VLOOKUP(R221,'Line Details'!$A$7:$AA$343,27,0)&lt;&gt;"",VLOOKUP(R221,'Line Details'!$A$7:$AA$343,27,0),""),"")</f>
        <v/>
      </c>
      <c r="S219" s="577" t="str">
        <f>IFERROR(IF(VLOOKUP(S221,'Line Details'!$A$7:$AA$343,27,0)&lt;&gt;"",VLOOKUP(S221,'Line Details'!$A$7:$AA$343,27,0),""),"")</f>
        <v/>
      </c>
      <c r="T219" s="577" t="str">
        <f>IFERROR(IF(VLOOKUP(T221,'Line Details'!$A$7:$AA$343,27,0)&lt;&gt;"",VLOOKUP(T221,'Line Details'!$A$7:$AA$343,27,0),""),"")</f>
        <v>SANDY WET &amp; Boulder Soiling</v>
      </c>
      <c r="U219" s="430"/>
    </row>
    <row r="220" spans="1:21" x14ac:dyDescent="0.3">
      <c r="A220" s="154"/>
      <c r="B220" s="177">
        <f>IFERROR(IF(VLOOKUP(B221,'Line Details'!$A$7:$Z$343,10,0)&lt;&gt;"",VLOOKUP(B221,'Line Details'!$A$7:$Z$343,10,0),""),"")</f>
        <v>0</v>
      </c>
      <c r="C220" s="158"/>
      <c r="D220" s="177">
        <f>IFERROR(IF(VLOOKUP(D221,'Line Details'!$A$7:$Z$343,10,0)&lt;&gt;"",VLOOKUP(D221,'Line Details'!$A$7:$Z$343,10,0),""),"")</f>
        <v>0</v>
      </c>
      <c r="E220" s="158"/>
      <c r="F220" s="177">
        <f>IFERROR(IF(VLOOKUP(F221,'Line Details'!$A$7:$Z$343,10,0)&lt;&gt;"",VLOOKUP(F221,'Line Details'!$A$7:$Z$343,10,0),""),"")</f>
        <v>0</v>
      </c>
      <c r="G220" s="158"/>
      <c r="H220" s="177">
        <f>IFERROR(IF(VLOOKUP(H221,'Line Details'!$A$7:$Z$343,10,0)&lt;&gt;"",VLOOKUP(H221,'Line Details'!$A$7:$Z$343,10,0),""),"")</f>
        <v>0</v>
      </c>
      <c r="I220" s="158"/>
      <c r="J220" s="177">
        <f>IFERROR(IF(VLOOKUP(J221,'Line Details'!$A$7:$Z$343,10,0)&lt;&gt;"",VLOOKUP(J221,'Line Details'!$A$7:$Z$343,10,0),""),"")</f>
        <v>0</v>
      </c>
      <c r="K220" s="158"/>
      <c r="L220" s="177">
        <f>IFERROR(IF(VLOOKUP(L221,'Line Details'!$A$7:$Z$343,10,0)&lt;&gt;"",VLOOKUP(L221,'Line Details'!$A$7:$Z$343,10,0),""),"")</f>
        <v>0</v>
      </c>
      <c r="M220" s="158"/>
      <c r="N220" s="177">
        <f>IFERROR(IF(VLOOKUP(N221,'Line Details'!$A$7:$Z$343,10,0)&lt;&gt;"",VLOOKUP(N221,'Line Details'!$A$7:$Z$343,10,0),""),"")</f>
        <v>0</v>
      </c>
      <c r="O220" s="158"/>
      <c r="P220" s="177">
        <f>IFERROR(IF(VLOOKUP(P221,'Line Details'!$A$7:$Z$343,10,0)&lt;&gt;"",VLOOKUP(P221,'Line Details'!$A$7:$Z$343,10,0),""),"")</f>
        <v>0</v>
      </c>
      <c r="Q220" s="158"/>
      <c r="R220" s="177">
        <f>IFERROR(IF(VLOOKUP(R221,'Line Details'!$A$7:$Z$343,10,0)&lt;&gt;"",VLOOKUP(R221,'Line Details'!$A$7:$Z$343,10,0),""),"")</f>
        <v>0</v>
      </c>
      <c r="S220" s="158"/>
      <c r="T220" s="177">
        <f>IFERROR(IF(VLOOKUP(T221,'Line Details'!$A$7:$Z$343,10,0)&lt;&gt;"",VLOOKUP(T221,'Line Details'!$A$7:$Z$343,10,0),""),"")</f>
        <v>0</v>
      </c>
      <c r="U220" s="178"/>
    </row>
    <row r="221" spans="1:21" s="190" customFormat="1" ht="13.5" thickBot="1" x14ac:dyDescent="0.35">
      <c r="A221" s="188"/>
      <c r="B221" s="197">
        <f>+T210+1</f>
        <v>180</v>
      </c>
      <c r="C221" s="197"/>
      <c r="D221" s="197">
        <f>+B221+1</f>
        <v>181</v>
      </c>
      <c r="E221" s="197"/>
      <c r="F221" s="197">
        <f>+D221+1</f>
        <v>182</v>
      </c>
      <c r="G221" s="197"/>
      <c r="H221" s="197">
        <f>+F221+1</f>
        <v>183</v>
      </c>
      <c r="I221" s="197"/>
      <c r="J221" s="197">
        <f>+H221+1</f>
        <v>184</v>
      </c>
      <c r="K221" s="197"/>
      <c r="L221" s="197">
        <f>+J221+1</f>
        <v>185</v>
      </c>
      <c r="M221" s="197"/>
      <c r="N221" s="197">
        <f>+L221+1</f>
        <v>186</v>
      </c>
      <c r="O221" s="197"/>
      <c r="P221" s="197">
        <f>+N221+1</f>
        <v>187</v>
      </c>
      <c r="Q221" s="197"/>
      <c r="R221" s="197">
        <f>+P221+1</f>
        <v>188</v>
      </c>
      <c r="S221" s="197"/>
      <c r="T221" s="197">
        <f>+R221+1</f>
        <v>189</v>
      </c>
      <c r="U221" s="189"/>
    </row>
    <row r="222" spans="1:21" s="190" customFormat="1" ht="13.5" thickTop="1" x14ac:dyDescent="0.3">
      <c r="A222" s="191"/>
      <c r="B222" s="192"/>
      <c r="C222" s="192"/>
      <c r="D222" s="192"/>
      <c r="E222" s="192"/>
      <c r="F222" s="192"/>
      <c r="G222" s="192"/>
      <c r="H222" s="192"/>
      <c r="I222" s="192"/>
      <c r="J222" s="192"/>
      <c r="K222" s="192"/>
      <c r="L222" s="192"/>
      <c r="M222" s="192"/>
      <c r="N222" s="192"/>
      <c r="O222" s="192"/>
      <c r="P222" s="192"/>
      <c r="Q222" s="192"/>
      <c r="R222" s="192"/>
      <c r="S222" s="192"/>
      <c r="T222" s="192"/>
      <c r="U222" s="193"/>
    </row>
    <row r="223" spans="1:21" s="246" customFormat="1" ht="13.5" thickBot="1" x14ac:dyDescent="0.4">
      <c r="A223" s="242"/>
      <c r="B223" s="573" t="str">
        <f>IFERROR(IF(VLOOKUP(B232,'Line Details'!$A$7:$Z$343,5,0)&lt;&gt;"",VLOOKUP(B232,'Line Details'!$A$7:$Z$343,5,0),""),"")</f>
        <v/>
      </c>
      <c r="C223" s="575" t="str">
        <f>IFERROR(IF(VLOOKUP(D232,'Line Details'!$A$7:$Z$343,12,0)&lt;&gt;"",VLOOKUP(D232,'Line Details'!$A$7:$Z$343,12,0),""),"")</f>
        <v/>
      </c>
      <c r="D223" s="573" t="str">
        <f>IFERROR(IF(VLOOKUP(D232,'Line Details'!$A$7:$Z$343,5,0)&lt;&gt;"",VLOOKUP(D232,'Line Details'!$A$7:$Z$343,5,0),""),"")</f>
        <v/>
      </c>
      <c r="E223" s="575" t="str">
        <f>IFERROR(IF(VLOOKUP(F232,'Line Details'!$A$7:$Z$343,12,0)&lt;&gt;"",VLOOKUP(F232,'Line Details'!$A$7:$Z$343,12,0),""),"")</f>
        <v/>
      </c>
      <c r="F223" s="573" t="str">
        <f>IFERROR(IF(VLOOKUP(F232,'Line Details'!$A$7:$Z$343,5,0)&lt;&gt;"",VLOOKUP(F232,'Line Details'!$A$7:$Z$343,5,0),""),"")</f>
        <v/>
      </c>
      <c r="G223" s="575" t="str">
        <f>IFERROR(IF(VLOOKUP(H232,'Line Details'!$A$7:$Z$343,12,0)&lt;&gt;"",VLOOKUP(H232,'Line Details'!$A$7:$Z$343,12,0),""),"")</f>
        <v/>
      </c>
      <c r="H223" s="573" t="str">
        <f>IFERROR(IF(VLOOKUP(H232,'Line Details'!$A$7:$Z$343,5,0)&lt;&gt;"",VLOOKUP(H232,'Line Details'!$A$7:$Z$343,5,0),""),"")</f>
        <v/>
      </c>
      <c r="I223" s="575" t="str">
        <f>IFERROR(IF(VLOOKUP(J232,'Line Details'!$A$7:$Z$343,12,0)&lt;&gt;"",VLOOKUP(J232,'Line Details'!$A$7:$Z$343,12,0),""),"")</f>
        <v/>
      </c>
      <c r="J223" s="573" t="str">
        <f>IFERROR(IF(VLOOKUP(J232,'Line Details'!$A$7:$Z$343,5,0)&lt;&gt;"",VLOOKUP(J232,'Line Details'!$A$7:$Z$343,5,0),""),"")</f>
        <v/>
      </c>
      <c r="K223" s="575" t="str">
        <f>IFERROR(IF(VLOOKUP(L232,'Line Details'!$A$7:$Z$343,12,0)&lt;&gt;"",VLOOKUP(L232,'Line Details'!$A$7:$Z$343,12,0),""),"")</f>
        <v/>
      </c>
      <c r="L223" s="573" t="str">
        <f>IFERROR(IF(VLOOKUP(L232,'Line Details'!$A$7:$Z$343,5,0)&lt;&gt;"",VLOOKUP(L232,'Line Details'!$A$7:$Z$343,5,0),""),"")</f>
        <v/>
      </c>
      <c r="M223" s="575" t="str">
        <f>IFERROR(IF(VLOOKUP(N232,'Line Details'!$A$7:$Z$343,12,0)&lt;&gt;"",VLOOKUP(N232,'Line Details'!$A$7:$Z$343,12,0),""),"")</f>
        <v/>
      </c>
      <c r="N223" s="573" t="str">
        <f>IFERROR(IF(VLOOKUP(N232,'Line Details'!$A$7:$Z$343,5,0)&lt;&gt;"",VLOOKUP(N232,'Line Details'!$A$7:$Z$343,5,0),""),"")</f>
        <v/>
      </c>
      <c r="O223" s="575" t="str">
        <f>IFERROR(IF(VLOOKUP(P232,'Line Details'!$A$7:$Z$343,12,0)&lt;&gt;"",VLOOKUP(P232,'Line Details'!$A$7:$Z$343,12,0),""),"")</f>
        <v/>
      </c>
      <c r="P223" s="573" t="str">
        <f>IFERROR(IF(VLOOKUP(P232,'Line Details'!$A$7:$Z$343,5,0)&lt;&gt;"",VLOOKUP(P232,'Line Details'!$A$7:$Z$343,5,0),""),"")</f>
        <v/>
      </c>
      <c r="Q223" s="575" t="str">
        <f>IFERROR(IF(VLOOKUP(R232,'Line Details'!$A$7:$Z$343,12,0)&lt;&gt;"",VLOOKUP(R232,'Line Details'!$A$7:$Z$343,12,0),""),"")</f>
        <v/>
      </c>
      <c r="R223" s="573" t="str">
        <f>IFERROR(IF(VLOOKUP(R232,'Line Details'!$A$7:$Z$343,5,0)&lt;&gt;"",VLOOKUP(R232,'Line Details'!$A$7:$Z$343,5,0),""),"")</f>
        <v/>
      </c>
      <c r="S223" s="575" t="str">
        <f>IFERROR(IF(VLOOKUP(T232,'Line Details'!$A$7:$Z$343,12,0)&lt;&gt;"",VLOOKUP(T232,'Line Details'!$A$7:$Z$343,12,0),""),"")</f>
        <v/>
      </c>
      <c r="T223" s="573" t="str">
        <f>IFERROR(IF(VLOOKUP(T232,'Line Details'!$A$7:$Z$343,5,0)&lt;&gt;"",VLOOKUP(T232,'Line Details'!$A$7:$Z$343,5,0),""),"")</f>
        <v/>
      </c>
      <c r="U223" s="245" t="str">
        <f>IFERROR(IF(VLOOKUP(B243,'Line Details'!$A$7:$Z$343,12,0)&lt;&gt;"",VLOOKUP(B243,'Line Details'!$A$7:$Z$343,12,0),""),"")</f>
        <v/>
      </c>
    </row>
    <row r="224" spans="1:21" ht="12" customHeight="1" thickTop="1" x14ac:dyDescent="0.3">
      <c r="A224" s="161"/>
      <c r="B224" s="670" t="str">
        <f>IFERROR(IF(VLOOKUP(B232,'Line Details'!$A$7:$Z$343,8,0)&lt;&gt;"",VLOOKUP(B232,'Line Details'!$A$7:$Z$343,8,0),""),"")</f>
        <v>ERE</v>
      </c>
      <c r="C224" s="164" t="str">
        <f>IFERROR(IF(VLOOKUP(D232,'Line Details'!$A$7:$Z$343,9,0)&lt;&gt;"",VLOOKUP(D232,'Line Details'!$A$7:$Z$343,9,0),""),"")</f>
        <v/>
      </c>
      <c r="D224" s="670" t="str">
        <f>IFERROR(IF(VLOOKUP(D232,'Line Details'!$A$7:$Z$343,8,0)&lt;&gt;"",VLOOKUP(D232,'Line Details'!$A$7:$Z$343,8,0),""),"")</f>
        <v>-</v>
      </c>
      <c r="E224" s="164" t="str">
        <f>IFERROR(IF(VLOOKUP(F232,'Line Details'!$A$7:$Z$343,9,0)&lt;&gt;"",VLOOKUP(F232,'Line Details'!$A$7:$Z$343,9,0),""),"")</f>
        <v/>
      </c>
      <c r="F224" s="670" t="str">
        <f>IFERROR(IF(VLOOKUP(F232,'Line Details'!$A$7:$Z$343,8,0)&lt;&gt;"",VLOOKUP(F232,'Line Details'!$A$7:$Z$343,8,0),""),"")</f>
        <v>-</v>
      </c>
      <c r="G224" s="164" t="str">
        <f>IFERROR(IF(VLOOKUP(H232,'Line Details'!$A$7:$Z$343,9,0)&lt;&gt;"",VLOOKUP(H232,'Line Details'!$A$7:$Z$343,9,0),""),"")</f>
        <v/>
      </c>
      <c r="H224" s="670" t="str">
        <f>IFERROR(IF(VLOOKUP(H232,'Line Details'!$A$7:$Z$343,8,0)&lt;&gt;"",VLOOKUP(H232,'Line Details'!$A$7:$Z$343,8,0),""),"")</f>
        <v>-</v>
      </c>
      <c r="I224" s="164" t="str">
        <f>IFERROR(IF(VLOOKUP(J232,'Line Details'!$A$7:$Z$343,9,0)&lt;&gt;"",VLOOKUP(J232,'Line Details'!$A$7:$Z$343,9,0),""),"")</f>
        <v/>
      </c>
      <c r="J224" s="670" t="str">
        <f>IFERROR(IF(VLOOKUP(J232,'Line Details'!$A$7:$Z$343,8,0)&lt;&gt;"",VLOOKUP(J232,'Line Details'!$A$7:$Z$343,8,0),""),"")</f>
        <v>-</v>
      </c>
      <c r="K224" s="164" t="str">
        <f>IFERROR(IF(VLOOKUP(L232,'Line Details'!$A$7:$Z$343,9,0)&lt;&gt;"",VLOOKUP(L232,'Line Details'!$A$7:$Z$343,9,0),""),"")</f>
        <v/>
      </c>
      <c r="L224" s="670" t="str">
        <f>IFERROR(IF(VLOOKUP(L232,'Line Details'!$A$7:$Z$343,8,0)&lt;&gt;"",VLOOKUP(L232,'Line Details'!$A$7:$Z$343,8,0),""),"")</f>
        <v>-</v>
      </c>
      <c r="M224" s="164" t="str">
        <f>IFERROR(IF(VLOOKUP(N232,'Line Details'!$A$7:$Z$343,9,0)&lt;&gt;"",VLOOKUP(N232,'Line Details'!$A$7:$Z$343,9,0),""),"")</f>
        <v/>
      </c>
      <c r="N224" s="670" t="str">
        <f>IFERROR(IF(VLOOKUP(N232,'Line Details'!$A$7:$Z$343,8,0)&lt;&gt;"",VLOOKUP(N232,'Line Details'!$A$7:$Z$343,8,0),""),"")</f>
        <v>-</v>
      </c>
      <c r="O224" s="164" t="str">
        <f>IFERROR(IF(VLOOKUP(P232,'Line Details'!$A$7:$Z$343,9,0)&lt;&gt;"",VLOOKUP(P232,'Line Details'!$A$7:$Z$343,9,0),""),"")</f>
        <v/>
      </c>
      <c r="P224" s="670" t="str">
        <f>IFERROR(IF(VLOOKUP(P232,'Line Details'!$A$7:$Z$343,8,0)&lt;&gt;"",VLOOKUP(P232,'Line Details'!$A$7:$Z$343,8,0),""),"")</f>
        <v>-</v>
      </c>
      <c r="Q224" s="164" t="str">
        <f>IFERROR(IF(VLOOKUP(R232,'Line Details'!$A$7:$Z$343,9,0)&lt;&gt;"",VLOOKUP(R232,'Line Details'!$A$7:$Z$343,9,0),""),"")</f>
        <v/>
      </c>
      <c r="R224" s="670" t="str">
        <f>IFERROR(IF(VLOOKUP(R232,'Line Details'!$A$7:$Z$343,8,0)&lt;&gt;"",VLOOKUP(R232,'Line Details'!$A$7:$Z$343,8,0),""),"")</f>
        <v>-</v>
      </c>
      <c r="S224" s="164" t="str">
        <f>IFERROR(IF(VLOOKUP(T232,'Line Details'!$A$7:$Z$343,9,0)&lt;&gt;"",VLOOKUP(T232,'Line Details'!$A$7:$Z$343,9,0),""),"")</f>
        <v/>
      </c>
      <c r="T224" s="670" t="str">
        <f>IFERROR(IF(VLOOKUP(T232,'Line Details'!$A$7:$Z$343,8,0)&lt;&gt;"",VLOOKUP(T232,'Line Details'!$A$7:$Z$343,8,0),""),"")</f>
        <v>-</v>
      </c>
      <c r="U224" s="165" t="str">
        <f>IFERROR(IF(VLOOKUP(B243,'Line Details'!$A$7:$Z$343,9,0)&lt;&gt;"",VLOOKUP(B243,'Line Details'!$A$7:$Z$343,9,0),""),"")</f>
        <v/>
      </c>
    </row>
    <row r="225" spans="1:21" ht="23.15" customHeight="1" x14ac:dyDescent="0.3">
      <c r="A225" s="161"/>
      <c r="B225" s="671"/>
      <c r="C225" s="221">
        <f>IFERROR(IF(VLOOKUP(D232,'Line Details'!$A$7:$Z$343,4,0)&lt;&gt;"",VLOOKUP(D232,'Line Details'!$A$7:$Z$343,4,0),""),"")</f>
        <v>377</v>
      </c>
      <c r="D225" s="671"/>
      <c r="E225" s="221">
        <f>IFERROR(IF(VLOOKUP(F232,'Line Details'!$A$7:$Z$343,4,0)&lt;&gt;"",VLOOKUP(F232,'Line Details'!$A$7:$Z$343,4,0),""),"")</f>
        <v>346.4</v>
      </c>
      <c r="F225" s="671"/>
      <c r="G225" s="221">
        <f>IFERROR(IF(VLOOKUP(H232,'Line Details'!$A$7:$Z$343,4,0)&lt;&gt;"",VLOOKUP(H232,'Line Details'!$A$7:$Z$343,4,0),""),"")</f>
        <v>162.80000000000001</v>
      </c>
      <c r="H225" s="671"/>
      <c r="I225" s="221">
        <f>IFERROR(IF(VLOOKUP(J232,'Line Details'!$A$7:$Z$343,4,0)&lt;&gt;"",VLOOKUP(J232,'Line Details'!$A$7:$Z$343,4,0),""),"")</f>
        <v>166.2</v>
      </c>
      <c r="J225" s="671"/>
      <c r="K225" s="221">
        <f>IFERROR(IF(VLOOKUP(L232,'Line Details'!$A$7:$Z$343,4,0)&lt;&gt;"",VLOOKUP(L232,'Line Details'!$A$7:$Z$343,4,0),""),"")</f>
        <v>412.4</v>
      </c>
      <c r="L225" s="671"/>
      <c r="M225" s="221">
        <f>IFERROR(IF(VLOOKUP(N232,'Line Details'!$A$7:$Z$343,4,0)&lt;&gt;"",VLOOKUP(N232,'Line Details'!$A$7:$Z$343,4,0),""),"")</f>
        <v>265.10000000000002</v>
      </c>
      <c r="N225" s="671"/>
      <c r="O225" s="221">
        <f>IFERROR(IF(VLOOKUP(P232,'Line Details'!$A$7:$Z$343,4,0)&lt;&gt;"",VLOOKUP(P232,'Line Details'!$A$7:$Z$343,4,0),""),"")</f>
        <v>276</v>
      </c>
      <c r="P225" s="671"/>
      <c r="Q225" s="221">
        <f>IFERROR(IF(VLOOKUP(R232,'Line Details'!$A$7:$Z$343,4,0)&lt;&gt;"",VLOOKUP(R232,'Line Details'!$A$7:$Z$343,4,0),""),"")</f>
        <v>425.9</v>
      </c>
      <c r="R225" s="671"/>
      <c r="S225" s="221">
        <f>IFERROR(IF(VLOOKUP(T232,'Line Details'!$A$7:$Z$343,4,0)&lt;&gt;"",VLOOKUP(T232,'Line Details'!$A$7:$Z$343,4,0),""),"")</f>
        <v>341.7</v>
      </c>
      <c r="T225" s="671"/>
      <c r="U225" s="162">
        <f>IFERROR(IF(VLOOKUP(B243,'Line Details'!$A$7:$Z$343,4,0)&lt;&gt;"",VLOOKUP(B243,'Line Details'!$A$7:$Z$343,4,0),""),"")</f>
        <v>393.5</v>
      </c>
    </row>
    <row r="226" spans="1:21" ht="23.15" customHeight="1" x14ac:dyDescent="0.3">
      <c r="A226" s="161"/>
      <c r="B226" s="166" t="str">
        <f>IFERROR(IF(VLOOKUP(B232,'Line Details'!$A$7:$Z$343,6,0)&lt;&gt;"",VLOOKUP(B232,'Line Details'!$A$7:$Z$343,6,0),""),"")</f>
        <v>FDN</v>
      </c>
      <c r="C226" s="221"/>
      <c r="D226" s="166" t="str">
        <f>IFERROR(IF(VLOOKUP(D232,'Line Details'!$A$7:$Z$343,6,0)&lt;&gt;"",VLOOKUP(D232,'Line Details'!$A$7:$Z$343,6,0),""),"")</f>
        <v>-</v>
      </c>
      <c r="E226" s="221"/>
      <c r="F226" s="166" t="str">
        <f>IFERROR(IF(VLOOKUP(F232,'Line Details'!$A$7:$Z$343,6,0)&lt;&gt;"",VLOOKUP(F232,'Line Details'!$A$7:$Z$343,6,0),""),"")</f>
        <v>FDN</v>
      </c>
      <c r="G226" s="221"/>
      <c r="H226" s="166" t="str">
        <f>IFERROR(IF(VLOOKUP(H232,'Line Details'!$A$7:$Z$343,6,0)&lt;&gt;"",VLOOKUP(H232,'Line Details'!$A$7:$Z$343,6,0),""),"")</f>
        <v>FDN</v>
      </c>
      <c r="I226" s="221"/>
      <c r="J226" s="166" t="str">
        <f>IFERROR(IF(VLOOKUP(J232,'Line Details'!$A$7:$Z$343,6,0)&lt;&gt;"",VLOOKUP(J232,'Line Details'!$A$7:$Z$343,6,0),""),"")</f>
        <v>FDN</v>
      </c>
      <c r="K226" s="221"/>
      <c r="L226" s="166" t="str">
        <f>IFERROR(IF(VLOOKUP(L232,'Line Details'!$A$7:$Z$343,6,0)&lt;&gt;"",VLOOKUP(L232,'Line Details'!$A$7:$Z$343,6,0),""),"")</f>
        <v>FDN</v>
      </c>
      <c r="M226" s="221"/>
      <c r="N226" s="166" t="str">
        <f>IFERROR(IF(VLOOKUP(N232,'Line Details'!$A$7:$Z$343,6,0)&lt;&gt;"",VLOOKUP(N232,'Line Details'!$A$7:$Z$343,6,0),""),"")</f>
        <v>FDN</v>
      </c>
      <c r="O226" s="221"/>
      <c r="P226" s="166" t="str">
        <f>IFERROR(IF(VLOOKUP(P232,'Line Details'!$A$7:$Z$343,6,0)&lt;&gt;"",VLOOKUP(P232,'Line Details'!$A$7:$Z$343,6,0),""),"")</f>
        <v>FDN</v>
      </c>
      <c r="Q226" s="221"/>
      <c r="R226" s="166" t="str">
        <f>IFERROR(IF(VLOOKUP(R232,'Line Details'!$A$7:$Z$343,6,0)&lt;&gt;"",VLOOKUP(R232,'Line Details'!$A$7:$Z$343,6,0),""),"")</f>
        <v>FDN</v>
      </c>
      <c r="S226" s="221"/>
      <c r="T226" s="166" t="str">
        <f>IFERROR(IF(VLOOKUP(T232,'Line Details'!$A$7:$Z$343,6,0)&lt;&gt;"",VLOOKUP(T232,'Line Details'!$A$7:$Z$343,6,0),""),"")</f>
        <v>FDN</v>
      </c>
      <c r="U226" s="171"/>
    </row>
    <row r="227" spans="1:21" ht="12" customHeight="1" thickBot="1" x14ac:dyDescent="0.35">
      <c r="A227" s="161"/>
      <c r="B227" s="167" t="str">
        <f>IFERROR(IF(VLOOKUP(B232,'Line Details'!$A$7:$Z$343,7,0)&lt;&gt;"",VLOOKUP(B232,'Line Details'!$A$7:$Z$343,7,0),""),"")</f>
        <v>P</v>
      </c>
      <c r="C227" s="221"/>
      <c r="D227" s="167" t="str">
        <f>IFERROR(IF(VLOOKUP(D232,'Line Details'!$A$7:$Z$343,7,0)&lt;&gt;"",VLOOKUP(D232,'Line Details'!$A$7:$Z$343,7,0),""),"")</f>
        <v>-</v>
      </c>
      <c r="E227" s="221"/>
      <c r="F227" s="167" t="str">
        <f>IFERROR(IF(VLOOKUP(F232,'Line Details'!$A$7:$Z$343,7,0)&lt;&gt;"",VLOOKUP(F232,'Line Details'!$A$7:$Z$343,7,0),""),"")</f>
        <v>-</v>
      </c>
      <c r="G227" s="221"/>
      <c r="H227" s="167" t="str">
        <f>IFERROR(IF(VLOOKUP(H232,'Line Details'!$A$7:$Z$343,7,0)&lt;&gt;"",VLOOKUP(H232,'Line Details'!$A$7:$Z$343,7,0),""),"")</f>
        <v>P</v>
      </c>
      <c r="I227" s="221"/>
      <c r="J227" s="167" t="str">
        <f>IFERROR(IF(VLOOKUP(J232,'Line Details'!$A$7:$Z$343,7,0)&lt;&gt;"",VLOOKUP(J232,'Line Details'!$A$7:$Z$343,7,0),""),"")</f>
        <v>P</v>
      </c>
      <c r="K227" s="221"/>
      <c r="L227" s="167" t="str">
        <f>IFERROR(IF(VLOOKUP(L232,'Line Details'!$A$7:$Z$343,7,0)&lt;&gt;"",VLOOKUP(L232,'Line Details'!$A$7:$Z$343,7,0),""),"")</f>
        <v>P</v>
      </c>
      <c r="M227" s="221"/>
      <c r="N227" s="167" t="str">
        <f>IFERROR(IF(VLOOKUP(N232,'Line Details'!$A$7:$Z$343,7,0)&lt;&gt;"",VLOOKUP(N232,'Line Details'!$A$7:$Z$343,7,0),""),"")</f>
        <v>P</v>
      </c>
      <c r="O227" s="221"/>
      <c r="P227" s="167" t="str">
        <f>IFERROR(IF(VLOOKUP(P232,'Line Details'!$A$7:$Z$343,7,0)&lt;&gt;"",VLOOKUP(P232,'Line Details'!$A$7:$Z$343,7,0),""),"")</f>
        <v>P</v>
      </c>
      <c r="Q227" s="221"/>
      <c r="R227" s="167" t="str">
        <f>IFERROR(IF(VLOOKUP(R232,'Line Details'!$A$7:$Z$343,7,0)&lt;&gt;"",VLOOKUP(R232,'Line Details'!$A$7:$Z$343,7,0),""),"")</f>
        <v>P</v>
      </c>
      <c r="S227" s="221"/>
      <c r="T227" s="167" t="str">
        <f>IFERROR(IF(VLOOKUP(T232,'Line Details'!$A$7:$Z$343,7,0)&lt;&gt;"",VLOOKUP(T232,'Line Details'!$A$7:$Z$343,7,0),""),"")</f>
        <v>P</v>
      </c>
      <c r="U227" s="171"/>
    </row>
    <row r="228" spans="1:21" ht="13.5" thickTop="1" x14ac:dyDescent="0.3">
      <c r="A228" s="154"/>
      <c r="B228" s="169" t="str">
        <f>IFERROR(IF(VLOOKUP(B232,'Line Details'!$A$7:$Z$343,3,0)&lt;&gt;"",VLOOKUP(B232,'Line Details'!$A$7:$Z$343,3,0),""),"")</f>
        <v>A(00-02)+03</v>
      </c>
      <c r="C228" s="170"/>
      <c r="D228" s="169" t="str">
        <f>IFERROR(IF(VLOOKUP(D232,'Line Details'!$A$7:$Z$343,3,0)&lt;&gt;"",VLOOKUP(D232,'Line Details'!$A$7:$Z$343,3,0),""),"")</f>
        <v>A(00-02)+03</v>
      </c>
      <c r="E228" s="170"/>
      <c r="F228" s="169" t="str">
        <f>IFERROR(IF(VLOOKUP(F232,'Line Details'!$A$7:$Z$343,3,0)&lt;&gt;"",VLOOKUP(F232,'Line Details'!$A$7:$Z$343,3,0),""),"")</f>
        <v>D(45-60)+00</v>
      </c>
      <c r="G228" s="170"/>
      <c r="H228" s="169" t="str">
        <f>IFERROR(IF(VLOOKUP(H232,'Line Details'!$A$7:$Z$343,3,0)&lt;&gt;"",VLOOKUP(H232,'Line Details'!$A$7:$Z$343,3,0),""),"")</f>
        <v>D(30-45)+00</v>
      </c>
      <c r="I228" s="170"/>
      <c r="J228" s="169" t="str">
        <f>IFERROR(IF(VLOOKUP(J232,'Line Details'!$A$7:$Z$343,3,0)&lt;&gt;"",VLOOKUP(J232,'Line Details'!$A$7:$Z$343,3,0),""),"")</f>
        <v>C(15-30)+06</v>
      </c>
      <c r="K228" s="170"/>
      <c r="L228" s="169" t="str">
        <f>IFERROR(IF(VLOOKUP(L232,'Line Details'!$A$7:$Z$343,3,0)&lt;&gt;"",VLOOKUP(L232,'Line Details'!$A$7:$Z$343,3,0),""),"")</f>
        <v>D(30-45)+03</v>
      </c>
      <c r="M228" s="170"/>
      <c r="N228" s="169" t="str">
        <f>IFERROR(IF(VLOOKUP(N232,'Line Details'!$A$7:$Z$343,3,0)&lt;&gt;"",VLOOKUP(N232,'Line Details'!$A$7:$Z$343,3,0),""),"")</f>
        <v>A(00-02)+03</v>
      </c>
      <c r="O228" s="170"/>
      <c r="P228" s="169" t="str">
        <f>IFERROR(IF(VLOOKUP(P232,'Line Details'!$A$7:$Z$343,3,0)&lt;&gt;"",VLOOKUP(P232,'Line Details'!$A$7:$Z$343,3,0),""),"")</f>
        <v>A(00-02)+03</v>
      </c>
      <c r="Q228" s="170"/>
      <c r="R228" s="169" t="str">
        <f>IFERROR(IF(VLOOKUP(R232,'Line Details'!$A$7:$Z$343,3,0)&lt;&gt;"",VLOOKUP(R232,'Line Details'!$A$7:$Z$343,3,0),""),"")</f>
        <v>A(00-02)+06</v>
      </c>
      <c r="S228" s="170"/>
      <c r="T228" s="169" t="str">
        <f>IFERROR(IF(VLOOKUP(T232,'Line Details'!$A$7:$Z$343,3,0)&lt;&gt;"",VLOOKUP(T232,'Line Details'!$A$7:$Z$343,3,0),""),"")</f>
        <v>C(15-22)+03</v>
      </c>
      <c r="U228" s="171"/>
    </row>
    <row r="229" spans="1:21" s="142" customFormat="1" x14ac:dyDescent="0.3">
      <c r="A229" s="187"/>
      <c r="B229" s="169" t="str">
        <f>IFERROR(IF(VLOOKUP(B232,'Line Details'!$A$7:$Z$343,2,0)&lt;&gt;"",VLOOKUP(B232,'Line Details'!$A$7:$Z$343,2,0),""),"")</f>
        <v>91/8</v>
      </c>
      <c r="C229" s="170"/>
      <c r="D229" s="169" t="str">
        <f>IFERROR(IF(VLOOKUP(D232,'Line Details'!$A$7:$Z$343,2,0)&lt;&gt;"",VLOOKUP(D232,'Line Details'!$A$7:$Z$343,2,0),""),"")</f>
        <v>91/9</v>
      </c>
      <c r="E229" s="170"/>
      <c r="F229" s="169" t="str">
        <f>IFERROR(IF(VLOOKUP(F232,'Line Details'!$A$7:$Z$343,2,0)&lt;&gt;"",VLOOKUP(F232,'Line Details'!$A$7:$Z$343,2,0),""),"")</f>
        <v>92/0</v>
      </c>
      <c r="G229" s="170"/>
      <c r="H229" s="169" t="str">
        <f>IFERROR(IF(VLOOKUP(H232,'Line Details'!$A$7:$Z$343,2,0)&lt;&gt;"",VLOOKUP(H232,'Line Details'!$A$7:$Z$343,2,0),""),"")</f>
        <v>93/0</v>
      </c>
      <c r="I229" s="170"/>
      <c r="J229" s="169" t="str">
        <f>IFERROR(IF(VLOOKUP(J232,'Line Details'!$A$7:$Z$343,2,0)&lt;&gt;"",VLOOKUP(J232,'Line Details'!$A$7:$Z$343,2,0),""),"")</f>
        <v>94/0</v>
      </c>
      <c r="K229" s="170"/>
      <c r="L229" s="169" t="str">
        <f>IFERROR(IF(VLOOKUP(L232,'Line Details'!$A$7:$Z$343,2,0)&lt;&gt;"",VLOOKUP(L232,'Line Details'!$A$7:$Z$343,2,0),""),"")</f>
        <v>95/0</v>
      </c>
      <c r="M229" s="170"/>
      <c r="N229" s="169" t="str">
        <f>IFERROR(IF(VLOOKUP(N232,'Line Details'!$A$7:$Z$343,2,0)&lt;&gt;"",VLOOKUP(N232,'Line Details'!$A$7:$Z$343,2,0),""),"")</f>
        <v>95/1</v>
      </c>
      <c r="O229" s="170"/>
      <c r="P229" s="169" t="str">
        <f>IFERROR(IF(VLOOKUP(P232,'Line Details'!$A$7:$Z$343,2,0)&lt;&gt;"",VLOOKUP(P232,'Line Details'!$A$7:$Z$343,2,0),""),"")</f>
        <v>95/2</v>
      </c>
      <c r="Q229" s="170"/>
      <c r="R229" s="169" t="str">
        <f>IFERROR(IF(VLOOKUP(R232,'Line Details'!$A$7:$Z$343,2,0)&lt;&gt;"",VLOOKUP(R232,'Line Details'!$A$7:$Z$343,2,0),""),"")</f>
        <v>95/3</v>
      </c>
      <c r="S229" s="170"/>
      <c r="T229" s="169" t="str">
        <f>IFERROR(IF(VLOOKUP(T232,'Line Details'!$A$7:$Z$343,2,0)&lt;&gt;"",VLOOKUP(T232,'Line Details'!$A$7:$Z$343,2,0),""),"")</f>
        <v>96/0</v>
      </c>
      <c r="U229" s="171"/>
    </row>
    <row r="230" spans="1:21" s="431" customFormat="1" ht="52" x14ac:dyDescent="0.3">
      <c r="A230" s="429"/>
      <c r="B230" s="577" t="str">
        <f>IFERROR(IF(VLOOKUP(B232,'Line Details'!$A$7:$AA$343,27,0)&lt;&gt;"",VLOOKUP(B232,'Line Details'!$A$7:$AA$343,27,0),""),"")</f>
        <v>SANDY WET &amp; Boulder Soiling</v>
      </c>
      <c r="C230" s="577" t="str">
        <f>IFERROR(IF(VLOOKUP(C232,'Line Details'!$A$7:$AA$343,27,0)&lt;&gt;"",VLOOKUP(C232,'Line Details'!$A$7:$AA$343,27,0),""),"")</f>
        <v/>
      </c>
      <c r="D230" s="577" t="str">
        <f>IFERROR(IF(VLOOKUP(D232,'Line Details'!$A$7:$AA$343,27,0)&lt;&gt;"",VLOOKUP(D232,'Line Details'!$A$7:$AA$343,27,0),""),"")</f>
        <v/>
      </c>
      <c r="E230" s="577" t="str">
        <f>IFERROR(IF(VLOOKUP(E232,'Line Details'!$A$7:$AA$343,27,0)&lt;&gt;"",VLOOKUP(E232,'Line Details'!$A$7:$AA$343,27,0),""),"")</f>
        <v/>
      </c>
      <c r="F230" s="577" t="str">
        <f>IFERROR(IF(VLOOKUP(F232,'Line Details'!$A$7:$AA$343,27,0)&lt;&gt;"",VLOOKUP(F232,'Line Details'!$A$7:$AA$343,27,0),""),"")</f>
        <v>SANDY WET</v>
      </c>
      <c r="G230" s="577" t="str">
        <f>IFERROR(IF(VLOOKUP(G232,'Line Details'!$A$7:$AA$343,27,0)&lt;&gt;"",VLOOKUP(G232,'Line Details'!$A$7:$AA$343,27,0),""),"")</f>
        <v/>
      </c>
      <c r="H230" s="577" t="str">
        <f>IFERROR(IF(VLOOKUP(H232,'Line Details'!$A$7:$AA$343,27,0)&lt;&gt;"",VLOOKUP(H232,'Line Details'!$A$7:$AA$343,27,0),""),"")</f>
        <v>SANDY WET &amp; Boulder Soiling</v>
      </c>
      <c r="I230" s="577" t="str">
        <f>IFERROR(IF(VLOOKUP(I232,'Line Details'!$A$7:$AA$343,27,0)&lt;&gt;"",VLOOKUP(I232,'Line Details'!$A$7:$AA$343,27,0),""),"")</f>
        <v/>
      </c>
      <c r="J230" s="577" t="str">
        <f>IFERROR(IF(VLOOKUP(J232,'Line Details'!$A$7:$AA$343,27,0)&lt;&gt;"",VLOOKUP(J232,'Line Details'!$A$7:$AA$343,27,0),""),"")</f>
        <v>WET</v>
      </c>
      <c r="K230" s="577" t="str">
        <f>IFERROR(IF(VLOOKUP(K232,'Line Details'!$A$7:$AA$343,27,0)&lt;&gt;"",VLOOKUP(K232,'Line Details'!$A$7:$AA$343,27,0),""),"")</f>
        <v/>
      </c>
      <c r="L230" s="577" t="str">
        <f>IFERROR(IF(VLOOKUP(L232,'Line Details'!$A$7:$AA$343,27,0)&lt;&gt;"",VLOOKUP(L232,'Line Details'!$A$7:$AA$343,27,0),""),"")</f>
        <v>SANDY WET</v>
      </c>
      <c r="M230" s="577" t="str">
        <f>IFERROR(IF(VLOOKUP(M232,'Line Details'!$A$7:$AA$343,27,0)&lt;&gt;"",VLOOKUP(M232,'Line Details'!$A$7:$AA$343,27,0),""),"")</f>
        <v/>
      </c>
      <c r="N230" s="577" t="str">
        <f>IFERROR(IF(VLOOKUP(N232,'Line Details'!$A$7:$AA$343,27,0)&lt;&gt;"",VLOOKUP(N232,'Line Details'!$A$7:$AA$343,27,0),""),"")</f>
        <v>SANDY WET &amp; Boulder Soiling</v>
      </c>
      <c r="O230" s="577" t="str">
        <f>IFERROR(IF(VLOOKUP(O232,'Line Details'!$A$7:$AA$343,27,0)&lt;&gt;"",VLOOKUP(O232,'Line Details'!$A$7:$AA$343,27,0),""),"")</f>
        <v/>
      </c>
      <c r="P230" s="577" t="str">
        <f>IFERROR(IF(VLOOKUP(P232,'Line Details'!$A$7:$AA$343,27,0)&lt;&gt;"",VLOOKUP(P232,'Line Details'!$A$7:$AA$343,27,0),""),"")</f>
        <v>SANDY PS &amp; Boulder Soiling</v>
      </c>
      <c r="Q230" s="577" t="str">
        <f>IFERROR(IF(VLOOKUP(Q232,'Line Details'!$A$7:$AA$343,27,0)&lt;&gt;"",VLOOKUP(Q232,'Line Details'!$A$7:$AA$343,27,0),""),"")</f>
        <v/>
      </c>
      <c r="R230" s="577" t="str">
        <f>IFERROR(IF(VLOOKUP(R232,'Line Details'!$A$7:$AA$343,27,0)&lt;&gt;"",VLOOKUP(R232,'Line Details'!$A$7:$AA$343,27,0),""),"")</f>
        <v>SANDY WET</v>
      </c>
      <c r="S230" s="577" t="str">
        <f>IFERROR(IF(VLOOKUP(S232,'Line Details'!$A$7:$AA$343,27,0)&lt;&gt;"",VLOOKUP(S232,'Line Details'!$A$7:$AA$343,27,0),""),"")</f>
        <v/>
      </c>
      <c r="T230" s="577" t="str">
        <f>IFERROR(IF(VLOOKUP(T232,'Line Details'!$A$7:$AA$343,27,0)&lt;&gt;"",VLOOKUP(T232,'Line Details'!$A$7:$AA$343,27,0),""),"")</f>
        <v>Sandy WET</v>
      </c>
      <c r="U230" s="430"/>
    </row>
    <row r="231" spans="1:21" x14ac:dyDescent="0.3">
      <c r="A231" s="154"/>
      <c r="B231" s="177">
        <f>IFERROR(IF(VLOOKUP(B232,'Line Details'!$A$7:$Z$343,10,0)&lt;&gt;"",VLOOKUP(B232,'Line Details'!$A$7:$Z$343,10,0),""),"")</f>
        <v>0</v>
      </c>
      <c r="C231" s="158"/>
      <c r="D231" s="177">
        <f>IFERROR(IF(VLOOKUP(D232,'Line Details'!$A$7:$Z$343,10,0)&lt;&gt;"",VLOOKUP(D232,'Line Details'!$A$7:$Z$343,10,0),""),"")</f>
        <v>0</v>
      </c>
      <c r="E231" s="158"/>
      <c r="F231" s="177">
        <f>IFERROR(IF(VLOOKUP(F232,'Line Details'!$A$7:$Z$343,10,0)&lt;&gt;"",VLOOKUP(F232,'Line Details'!$A$7:$Z$343,10,0),""),"")</f>
        <v>0</v>
      </c>
      <c r="G231" s="158"/>
      <c r="H231" s="177">
        <f>IFERROR(IF(VLOOKUP(H232,'Line Details'!$A$7:$Z$343,10,0)&lt;&gt;"",VLOOKUP(H232,'Line Details'!$A$7:$Z$343,10,0),""),"")</f>
        <v>0</v>
      </c>
      <c r="I231" s="158"/>
      <c r="J231" s="177">
        <f>IFERROR(IF(VLOOKUP(J232,'Line Details'!$A$7:$Z$343,10,0)&lt;&gt;"",VLOOKUP(J232,'Line Details'!$A$7:$Z$343,10,0),""),"")</f>
        <v>0</v>
      </c>
      <c r="K231" s="158"/>
      <c r="L231" s="177">
        <f>IFERROR(IF(VLOOKUP(L232,'Line Details'!$A$7:$Z$343,10,0)&lt;&gt;"",VLOOKUP(L232,'Line Details'!$A$7:$Z$343,10,0),""),"")</f>
        <v>0</v>
      </c>
      <c r="M231" s="158"/>
      <c r="N231" s="177">
        <f>IFERROR(IF(VLOOKUP(N232,'Line Details'!$A$7:$Z$343,10,0)&lt;&gt;"",VLOOKUP(N232,'Line Details'!$A$7:$Z$343,10,0),""),"")</f>
        <v>0</v>
      </c>
      <c r="O231" s="158"/>
      <c r="P231" s="177">
        <f>IFERROR(IF(VLOOKUP(P232,'Line Details'!$A$7:$Z$343,10,0)&lt;&gt;"",VLOOKUP(P232,'Line Details'!$A$7:$Z$343,10,0),""),"")</f>
        <v>0</v>
      </c>
      <c r="Q231" s="158"/>
      <c r="R231" s="177">
        <f>IFERROR(IF(VLOOKUP(R232,'Line Details'!$A$7:$Z$343,10,0)&lt;&gt;"",VLOOKUP(R232,'Line Details'!$A$7:$Z$343,10,0),""),"")</f>
        <v>0</v>
      </c>
      <c r="S231" s="158"/>
      <c r="T231" s="177">
        <f>IFERROR(IF(VLOOKUP(T232,'Line Details'!$A$7:$Z$343,10,0)&lt;&gt;"",VLOOKUP(T232,'Line Details'!$A$7:$Z$343,10,0),""),"")</f>
        <v>0</v>
      </c>
      <c r="U231" s="178"/>
    </row>
    <row r="232" spans="1:21" s="190" customFormat="1" x14ac:dyDescent="0.3">
      <c r="A232" s="194"/>
      <c r="B232" s="174">
        <f>+T221+1</f>
        <v>190</v>
      </c>
      <c r="C232" s="174"/>
      <c r="D232" s="174">
        <f>+B232+1</f>
        <v>191</v>
      </c>
      <c r="E232" s="174"/>
      <c r="F232" s="174">
        <f>+D232+1</f>
        <v>192</v>
      </c>
      <c r="G232" s="174"/>
      <c r="H232" s="174">
        <f>+F232+1</f>
        <v>193</v>
      </c>
      <c r="I232" s="174"/>
      <c r="J232" s="174">
        <f>+H232+1</f>
        <v>194</v>
      </c>
      <c r="K232" s="174"/>
      <c r="L232" s="174">
        <f>+J232+1</f>
        <v>195</v>
      </c>
      <c r="M232" s="174"/>
      <c r="N232" s="174">
        <f>+L232+1</f>
        <v>196</v>
      </c>
      <c r="O232" s="174"/>
      <c r="P232" s="174">
        <f>+N232+1</f>
        <v>197</v>
      </c>
      <c r="Q232" s="174"/>
      <c r="R232" s="174">
        <f>+P232+1</f>
        <v>198</v>
      </c>
      <c r="S232" s="174"/>
      <c r="T232" s="174">
        <f>+R232+1</f>
        <v>199</v>
      </c>
      <c r="U232" s="175"/>
    </row>
    <row r="233" spans="1:21" s="190" customFormat="1" x14ac:dyDescent="0.3">
      <c r="A233" s="194"/>
      <c r="B233" s="174"/>
      <c r="C233" s="174"/>
      <c r="D233" s="174"/>
      <c r="E233" s="174"/>
      <c r="F233" s="174"/>
      <c r="G233" s="174"/>
      <c r="H233" s="174"/>
      <c r="I233" s="174"/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5"/>
    </row>
    <row r="234" spans="1:21" s="254" customFormat="1" ht="13.5" thickBot="1" x14ac:dyDescent="0.4">
      <c r="A234" s="253"/>
      <c r="B234" s="573" t="str">
        <f>IFERROR(IF(VLOOKUP(B243,'Line Details'!$A$7:$Z$343,5,0)&lt;&gt;"",VLOOKUP(B243,'Line Details'!$A$7:$Z$343,5,0),""),"")</f>
        <v/>
      </c>
      <c r="C234" s="574" t="str">
        <f>IFERROR(IF(VLOOKUP(D243,'Line Details'!$A$7:$Z$343,12,0)&lt;&gt;"",VLOOKUP(D243,'Line Details'!$A$7:$Z$343,12,0),""),"")</f>
        <v/>
      </c>
      <c r="D234" s="573" t="str">
        <f>IFERROR(IF(VLOOKUP(D243,'Line Details'!$A$7:$Z$343,5,0)&lt;&gt;"",VLOOKUP(D243,'Line Details'!$A$7:$Z$343,5,0),""),"")</f>
        <v/>
      </c>
      <c r="E234" s="574" t="str">
        <f>IFERROR(IF(VLOOKUP(F243,'Line Details'!$A$7:$Z$343,12,0)&lt;&gt;"",VLOOKUP(F243,'Line Details'!$A$7:$Z$343,12,0),""),"")</f>
        <v/>
      </c>
      <c r="F234" s="573" t="str">
        <f>IFERROR(IF(VLOOKUP(F243,'Line Details'!$A$7:$Z$343,5,0)&lt;&gt;"",VLOOKUP(F243,'Line Details'!$A$7:$Z$343,5,0),""),"")</f>
        <v/>
      </c>
      <c r="G234" s="574" t="str">
        <f>IFERROR(IF(VLOOKUP(H243,'Line Details'!$A$7:$Z$343,12,0)&lt;&gt;"",VLOOKUP(H243,'Line Details'!$A$7:$Z$343,12,0),""),"")</f>
        <v/>
      </c>
      <c r="H234" s="573" t="str">
        <f>IFERROR(IF(VLOOKUP(H243,'Line Details'!$A$7:$Z$343,5,0)&lt;&gt;"",VLOOKUP(H243,'Line Details'!$A$7:$Z$343,5,0),""),"")</f>
        <v/>
      </c>
      <c r="I234" s="574" t="str">
        <f>IFERROR(IF(VLOOKUP(J243,'Line Details'!$A$7:$Z$343,12,0)&lt;&gt;"",VLOOKUP(J243,'Line Details'!$A$7:$Z$343,12,0),""),"")</f>
        <v/>
      </c>
      <c r="J234" s="573" t="str">
        <f>IFERROR(IF(VLOOKUP(J243,'Line Details'!$A$7:$Z$343,5,0)&lt;&gt;"",VLOOKUP(J243,'Line Details'!$A$7:$Z$343,5,0),""),"")</f>
        <v/>
      </c>
      <c r="K234" s="574" t="str">
        <f>IFERROR(IF(VLOOKUP(L243,'Line Details'!$A$7:$Z$343,12,0)&lt;&gt;"",VLOOKUP(L243,'Line Details'!$A$7:$Z$343,12,0),""),"")</f>
        <v/>
      </c>
      <c r="L234" s="573" t="str">
        <f>IFERROR(IF(VLOOKUP(L243,'Line Details'!$A$7:$Z$343,5,0)&lt;&gt;"",VLOOKUP(L243,'Line Details'!$A$7:$Z$343,5,0),""),"")</f>
        <v/>
      </c>
      <c r="M234" s="574" t="str">
        <f>IFERROR(IF(VLOOKUP(N243,'Line Details'!$A$7:$Z$343,12,0)&lt;&gt;"",VLOOKUP(N243,'Line Details'!$A$7:$Z$343,12,0),""),"")</f>
        <v/>
      </c>
      <c r="N234" s="573" t="str">
        <f>IFERROR(IF(VLOOKUP(N243,'Line Details'!$A$7:$Z$343,5,0)&lt;&gt;"",VLOOKUP(N243,'Line Details'!$A$7:$Z$343,5,0),""),"")</f>
        <v/>
      </c>
      <c r="O234" s="574" t="str">
        <f>IFERROR(IF(VLOOKUP(P243,'Line Details'!$A$7:$Z$343,12,0)&lt;&gt;"",VLOOKUP(P243,'Line Details'!$A$7:$Z$343,12,0),""),"")</f>
        <v/>
      </c>
      <c r="P234" s="573" t="str">
        <f>IFERROR(IF(VLOOKUP(P243,'Line Details'!$A$7:$Z$343,5,0)&lt;&gt;"",VLOOKUP(P243,'Line Details'!$A$7:$Z$343,5,0),""),"")</f>
        <v/>
      </c>
      <c r="Q234" s="574" t="str">
        <f>IFERROR(IF(VLOOKUP(R243,'Line Details'!$A$7:$Z$343,12,0)&lt;&gt;"",VLOOKUP(R243,'Line Details'!$A$7:$Z$343,12,0),""),"")</f>
        <v/>
      </c>
      <c r="R234" s="573" t="str">
        <f>IFERROR(IF(VLOOKUP(R243,'Line Details'!$A$7:$Z$343,5,0)&lt;&gt;"",VLOOKUP(R243,'Line Details'!$A$7:$Z$343,5,0),""),"")</f>
        <v/>
      </c>
      <c r="S234" s="574" t="str">
        <f>IFERROR(IF(VLOOKUP(T243,'Line Details'!$A$7:$Z$343,12,0)&lt;&gt;"",VLOOKUP(T243,'Line Details'!$A$7:$Z$343,12,0),""),"")</f>
        <v/>
      </c>
      <c r="T234" s="573" t="str">
        <f>IFERROR(IF(VLOOKUP(T243,'Line Details'!$A$7:$Z$343,5,0)&lt;&gt;"",VLOOKUP(T243,'Line Details'!$A$7:$Z$343,5,0),""),"")</f>
        <v/>
      </c>
      <c r="U234" s="243" t="str">
        <f>IFERROR(IF(VLOOKUP(B254,'Line Details'!$A$7:$Z$343,12,0)&lt;&gt;"",VLOOKUP(B254,'Line Details'!$A$7:$Z$343,12,0),""),"")</f>
        <v/>
      </c>
    </row>
    <row r="235" spans="1:21" s="190" customFormat="1" ht="13.5" thickTop="1" x14ac:dyDescent="0.3">
      <c r="A235" s="194"/>
      <c r="B235" s="670" t="str">
        <f>IFERROR(IF(VLOOKUP(B243,'Line Details'!$A$7:$Z$343,8,0)&lt;&gt;"",VLOOKUP(B243,'Line Details'!$A$7:$Z$343,8,0),""),"")</f>
        <v>-</v>
      </c>
      <c r="C235" s="164" t="str">
        <f>IFERROR(IF(VLOOKUP(D243,'Line Details'!$A$7:$Z$343,9,0)&lt;&gt;"",VLOOKUP(D243,'Line Details'!$A$7:$Z$343,9,0),""),"")</f>
        <v/>
      </c>
      <c r="D235" s="670" t="str">
        <f>IFERROR(IF(VLOOKUP(D243,'Line Details'!$A$7:$Z$343,8,0)&lt;&gt;"",VLOOKUP(D243,'Line Details'!$A$7:$Z$343,8,0),""),"")</f>
        <v>-</v>
      </c>
      <c r="E235" s="164" t="str">
        <f>IFERROR(IF(VLOOKUP(F243,'Line Details'!$A$7:$Z$343,9,0)&lt;&gt;"",VLOOKUP(F243,'Line Details'!$A$7:$Z$343,9,0),""),"")</f>
        <v/>
      </c>
      <c r="F235" s="670" t="str">
        <f>IFERROR(IF(VLOOKUP(F243,'Line Details'!$A$7:$Z$343,8,0)&lt;&gt;"",VLOOKUP(F243,'Line Details'!$A$7:$Z$343,8,0),""),"")</f>
        <v>-</v>
      </c>
      <c r="G235" s="164" t="str">
        <f>IFERROR(IF(VLOOKUP(H243,'Line Details'!$A$7:$Z$343,9,0)&lt;&gt;"",VLOOKUP(H243,'Line Details'!$A$7:$Z$343,9,0),""),"")</f>
        <v/>
      </c>
      <c r="H235" s="670" t="str">
        <f>IFERROR(IF(VLOOKUP(H243,'Line Details'!$A$7:$Z$343,8,0)&lt;&gt;"",VLOOKUP(H243,'Line Details'!$A$7:$Z$343,8,0),""),"")</f>
        <v>-</v>
      </c>
      <c r="I235" s="164" t="str">
        <f>IFERROR(IF(VLOOKUP(J243,'Line Details'!$A$7:$Z$343,9,0)&lt;&gt;"",VLOOKUP(J243,'Line Details'!$A$7:$Z$343,9,0),""),"")</f>
        <v/>
      </c>
      <c r="J235" s="670" t="str">
        <f>IFERROR(IF(VLOOKUP(J243,'Line Details'!$A$7:$Z$343,8,0)&lt;&gt;"",VLOOKUP(J243,'Line Details'!$A$7:$Z$343,8,0),""),"")</f>
        <v>-</v>
      </c>
      <c r="K235" s="164" t="str">
        <f>IFERROR(IF(VLOOKUP(L243,'Line Details'!$A$7:$Z$343,9,0)&lt;&gt;"",VLOOKUP(L243,'Line Details'!$A$7:$Z$343,9,0),""),"")</f>
        <v/>
      </c>
      <c r="L235" s="670" t="str">
        <f>IFERROR(IF(VLOOKUP(L243,'Line Details'!$A$7:$Z$343,8,0)&lt;&gt;"",VLOOKUP(L243,'Line Details'!$A$7:$Z$343,8,0),""),"")</f>
        <v>-</v>
      </c>
      <c r="M235" s="164" t="str">
        <f>IFERROR(IF(VLOOKUP(N243,'Line Details'!$A$7:$Z$343,9,0)&lt;&gt;"",VLOOKUP(N243,'Line Details'!$A$7:$Z$343,9,0),""),"")</f>
        <v/>
      </c>
      <c r="N235" s="670" t="str">
        <f>IFERROR(IF(VLOOKUP(N243,'Line Details'!$A$7:$Z$343,8,0)&lt;&gt;"",VLOOKUP(N243,'Line Details'!$A$7:$Z$343,8,0),""),"")</f>
        <v>-</v>
      </c>
      <c r="O235" s="164" t="str">
        <f>IFERROR(IF(VLOOKUP(P243,'Line Details'!$A$7:$Z$343,9,0)&lt;&gt;"",VLOOKUP(P243,'Line Details'!$A$7:$Z$343,9,0),""),"")</f>
        <v/>
      </c>
      <c r="P235" s="670" t="str">
        <f>IFERROR(IF(VLOOKUP(P243,'Line Details'!$A$7:$Z$343,8,0)&lt;&gt;"",VLOOKUP(P243,'Line Details'!$A$7:$Z$343,8,0),""),"")</f>
        <v>-</v>
      </c>
      <c r="Q235" s="164" t="str">
        <f>IFERROR(IF(VLOOKUP(R243,'Line Details'!$A$7:$Z$343,9,0)&lt;&gt;"",VLOOKUP(R243,'Line Details'!$A$7:$Z$343,9,0),""),"")</f>
        <v/>
      </c>
      <c r="R235" s="670" t="str">
        <f>IFERROR(IF(VLOOKUP(R243,'Line Details'!$A$7:$Z$343,8,0)&lt;&gt;"",VLOOKUP(R243,'Line Details'!$A$7:$Z$343,8,0),""),"")</f>
        <v>-</v>
      </c>
      <c r="S235" s="164" t="str">
        <f>IFERROR(IF(VLOOKUP(T243,'Line Details'!$A$7:$Z$343,9,0)&lt;&gt;"",VLOOKUP(T243,'Line Details'!$A$7:$Z$343,9,0),""),"")</f>
        <v/>
      </c>
      <c r="T235" s="670" t="str">
        <f>IFERROR(IF(VLOOKUP(T243,'Line Details'!$A$7:$Z$343,8,0)&lt;&gt;"",VLOOKUP(T243,'Line Details'!$A$7:$Z$343,8,0),""),"")</f>
        <v>-</v>
      </c>
      <c r="U235" s="165" t="str">
        <f>IFERROR(IF(VLOOKUP(B254,'Line Details'!$A$7:$Z$343,9,0)&lt;&gt;"",VLOOKUP(B254,'Line Details'!$A$7:$Z$343,9,0),""),"")</f>
        <v/>
      </c>
    </row>
    <row r="236" spans="1:21" s="190" customFormat="1" x14ac:dyDescent="0.3">
      <c r="A236" s="194"/>
      <c r="B236" s="671"/>
      <c r="C236" s="221">
        <f>IFERROR(IF(VLOOKUP(D243,'Line Details'!$A$7:$Z$343,4,0)&lt;&gt;"",VLOOKUP(D243,'Line Details'!$A$7:$Z$343,4,0),""),"")</f>
        <v>400.1</v>
      </c>
      <c r="D236" s="671"/>
      <c r="E236" s="221">
        <f>IFERROR(IF(VLOOKUP(F243,'Line Details'!$A$7:$Z$343,4,0)&lt;&gt;"",VLOOKUP(F243,'Line Details'!$A$7:$Z$343,4,0),""),"")</f>
        <v>352.1</v>
      </c>
      <c r="F236" s="671"/>
      <c r="G236" s="221">
        <f>IFERROR(IF(VLOOKUP(H243,'Line Details'!$A$7:$Z$343,4,0)&lt;&gt;"",VLOOKUP(H243,'Line Details'!$A$7:$Z$343,4,0),""),"")</f>
        <v>343.3</v>
      </c>
      <c r="H236" s="671"/>
      <c r="I236" s="221">
        <f>IFERROR(IF(VLOOKUP(J243,'Line Details'!$A$7:$Z$343,4,0)&lt;&gt;"",VLOOKUP(J243,'Line Details'!$A$7:$Z$343,4,0),""),"")</f>
        <v>399.8</v>
      </c>
      <c r="J236" s="671"/>
      <c r="K236" s="221">
        <f>IFERROR(IF(VLOOKUP(L243,'Line Details'!$A$7:$Z$343,4,0)&lt;&gt;"",VLOOKUP(L243,'Line Details'!$A$7:$Z$343,4,0),""),"")</f>
        <v>406.2</v>
      </c>
      <c r="L236" s="671"/>
      <c r="M236" s="221">
        <f>IFERROR(IF(VLOOKUP(N243,'Line Details'!$A$7:$Z$343,4,0)&lt;&gt;"",VLOOKUP(N243,'Line Details'!$A$7:$Z$343,4,0),""),"")</f>
        <v>214.6</v>
      </c>
      <c r="N236" s="671"/>
      <c r="O236" s="221">
        <f>IFERROR(IF(VLOOKUP(P243,'Line Details'!$A$7:$Z$343,4,0)&lt;&gt;"",VLOOKUP(P243,'Line Details'!$A$7:$Z$343,4,0),""),"")</f>
        <v>173.5</v>
      </c>
      <c r="P236" s="671"/>
      <c r="Q236" s="221">
        <f>IFERROR(IF(VLOOKUP(R243,'Line Details'!$A$7:$Z$343,4,0)&lt;&gt;"",VLOOKUP(R243,'Line Details'!$A$7:$Z$343,4,0),""),"")</f>
        <v>97.2</v>
      </c>
      <c r="R236" s="671"/>
      <c r="S236" s="221">
        <f>IFERROR(IF(VLOOKUP(T243,'Line Details'!$A$7:$Z$343,4,0)&lt;&gt;"",VLOOKUP(T243,'Line Details'!$A$7:$Z$343,4,0),""),"")</f>
        <v>170.7</v>
      </c>
      <c r="T236" s="671"/>
      <c r="U236" s="162">
        <f>IFERROR(IF(VLOOKUP(B254,'Line Details'!$A$7:$Z$343,4,0)&lt;&gt;"",VLOOKUP(B254,'Line Details'!$A$7:$Z$343,4,0),""),"")</f>
        <v>142.80000000000001</v>
      </c>
    </row>
    <row r="237" spans="1:21" s="190" customFormat="1" x14ac:dyDescent="0.3">
      <c r="A237" s="194"/>
      <c r="B237" s="166" t="str">
        <f>IFERROR(IF(VLOOKUP(B243,'Line Details'!$A$7:$Z$343,6,0)&lt;&gt;"",VLOOKUP(B243,'Line Details'!$A$7:$Z$343,6,0),""),"")</f>
        <v>FDN</v>
      </c>
      <c r="C237" s="221"/>
      <c r="D237" s="166" t="str">
        <f>IFERROR(IF(VLOOKUP(D243,'Line Details'!$A$7:$Z$343,6,0)&lt;&gt;"",VLOOKUP(D243,'Line Details'!$A$7:$Z$343,6,0),""),"")</f>
        <v>FDN</v>
      </c>
      <c r="E237" s="221"/>
      <c r="F237" s="166" t="str">
        <f>IFERROR(IF(VLOOKUP(F243,'Line Details'!$A$7:$Z$343,6,0)&lt;&gt;"",VLOOKUP(F243,'Line Details'!$A$7:$Z$343,6,0),""),"")</f>
        <v>-</v>
      </c>
      <c r="G237" s="221"/>
      <c r="H237" s="166" t="str">
        <f>IFERROR(IF(VLOOKUP(H243,'Line Details'!$A$7:$Z$343,6,0)&lt;&gt;"",VLOOKUP(H243,'Line Details'!$A$7:$Z$343,6,0),""),"")</f>
        <v>-</v>
      </c>
      <c r="I237" s="221"/>
      <c r="J237" s="166" t="str">
        <f>IFERROR(IF(VLOOKUP(J243,'Line Details'!$A$7:$Z$343,6,0)&lt;&gt;"",VLOOKUP(J243,'Line Details'!$A$7:$Z$343,6,0),""),"")</f>
        <v>FDN</v>
      </c>
      <c r="K237" s="221"/>
      <c r="L237" s="166" t="str">
        <f>IFERROR(IF(VLOOKUP(L243,'Line Details'!$A$7:$Z$343,6,0)&lt;&gt;"",VLOOKUP(L243,'Line Details'!$A$7:$Z$343,6,0),""),"")</f>
        <v>FDN</v>
      </c>
      <c r="M237" s="221"/>
      <c r="N237" s="166" t="str">
        <f>IFERROR(IF(VLOOKUP(N243,'Line Details'!$A$7:$Z$343,6,0)&lt;&gt;"",VLOOKUP(N243,'Line Details'!$A$7:$Z$343,6,0),""),"")</f>
        <v>FDN</v>
      </c>
      <c r="O237" s="221"/>
      <c r="P237" s="166" t="str">
        <f>IFERROR(IF(VLOOKUP(P243,'Line Details'!$A$7:$Z$343,6,0)&lt;&gt;"",VLOOKUP(P243,'Line Details'!$A$7:$Z$343,6,0),""),"")</f>
        <v>FDN</v>
      </c>
      <c r="Q237" s="221"/>
      <c r="R237" s="166" t="str">
        <f>IFERROR(IF(VLOOKUP(R243,'Line Details'!$A$7:$Z$343,6,0)&lt;&gt;"",VLOOKUP(R243,'Line Details'!$A$7:$Z$343,6,0),""),"")</f>
        <v>FDN</v>
      </c>
      <c r="S237" s="221"/>
      <c r="T237" s="166" t="str">
        <f>IFERROR(IF(VLOOKUP(T243,'Line Details'!$A$7:$Z$343,6,0)&lt;&gt;"",VLOOKUP(T243,'Line Details'!$A$7:$Z$343,6,0),""),"")</f>
        <v>FDN</v>
      </c>
      <c r="U237" s="171"/>
    </row>
    <row r="238" spans="1:21" s="190" customFormat="1" ht="13.5" thickBot="1" x14ac:dyDescent="0.35">
      <c r="A238" s="194"/>
      <c r="B238" s="167" t="str">
        <f>IFERROR(IF(VLOOKUP(B243,'Line Details'!$A$7:$Z$343,7,0)&lt;&gt;"",VLOOKUP(B243,'Line Details'!$A$7:$Z$343,7,0),""),"")</f>
        <v>P</v>
      </c>
      <c r="C238" s="221"/>
      <c r="D238" s="167" t="str">
        <f>IFERROR(IF(VLOOKUP(D243,'Line Details'!$A$7:$Z$343,7,0)&lt;&gt;"",VLOOKUP(D243,'Line Details'!$A$7:$Z$343,7,0),""),"")</f>
        <v>P</v>
      </c>
      <c r="E238" s="221"/>
      <c r="F238" s="167" t="str">
        <f>IFERROR(IF(VLOOKUP(F243,'Line Details'!$A$7:$Z$343,7,0)&lt;&gt;"",VLOOKUP(F243,'Line Details'!$A$7:$Z$343,7,0),""),"")</f>
        <v>-</v>
      </c>
      <c r="G238" s="221"/>
      <c r="H238" s="167" t="str">
        <f>IFERROR(IF(VLOOKUP(H243,'Line Details'!$A$7:$Z$343,7,0)&lt;&gt;"",VLOOKUP(H243,'Line Details'!$A$7:$Z$343,7,0),""),"")</f>
        <v>-</v>
      </c>
      <c r="I238" s="221"/>
      <c r="J238" s="167" t="str">
        <f>IFERROR(IF(VLOOKUP(J243,'Line Details'!$A$7:$Z$343,7,0)&lt;&gt;"",VLOOKUP(J243,'Line Details'!$A$7:$Z$343,7,0),""),"")</f>
        <v>P</v>
      </c>
      <c r="K238" s="221"/>
      <c r="L238" s="167" t="str">
        <f>IFERROR(IF(VLOOKUP(L243,'Line Details'!$A$7:$Z$343,7,0)&lt;&gt;"",VLOOKUP(L243,'Line Details'!$A$7:$Z$343,7,0),""),"")</f>
        <v>P</v>
      </c>
      <c r="M238" s="221"/>
      <c r="N238" s="167" t="str">
        <f>IFERROR(IF(VLOOKUP(N243,'Line Details'!$A$7:$Z$343,7,0)&lt;&gt;"",VLOOKUP(N243,'Line Details'!$A$7:$Z$343,7,0),""),"")</f>
        <v>-</v>
      </c>
      <c r="O238" s="221"/>
      <c r="P238" s="167" t="str">
        <f>IFERROR(IF(VLOOKUP(P243,'Line Details'!$A$7:$Z$343,7,0)&lt;&gt;"",VLOOKUP(P243,'Line Details'!$A$7:$Z$343,7,0),""),"")</f>
        <v>P</v>
      </c>
      <c r="Q238" s="221"/>
      <c r="R238" s="167" t="str">
        <f>IFERROR(IF(VLOOKUP(R243,'Line Details'!$A$7:$Z$343,7,0)&lt;&gt;"",VLOOKUP(R243,'Line Details'!$A$7:$Z$343,7,0),""),"")</f>
        <v>P</v>
      </c>
      <c r="S238" s="221"/>
      <c r="T238" s="167" t="str">
        <f>IFERROR(IF(VLOOKUP(T243,'Line Details'!$A$7:$Z$343,7,0)&lt;&gt;"",VLOOKUP(T243,'Line Details'!$A$7:$Z$343,7,0),""),"")</f>
        <v>P</v>
      </c>
      <c r="U238" s="171"/>
    </row>
    <row r="239" spans="1:21" s="190" customFormat="1" ht="13.5" thickTop="1" x14ac:dyDescent="0.3">
      <c r="A239" s="194"/>
      <c r="B239" s="169" t="str">
        <f>IFERROR(IF(VLOOKUP(B243,'Line Details'!$A$7:$Z$343,3,0)&lt;&gt;"",VLOOKUP(B243,'Line Details'!$A$7:$Z$343,3,0),""),"")</f>
        <v>A(00-02)+09</v>
      </c>
      <c r="C239" s="170"/>
      <c r="D239" s="169" t="str">
        <f>IFERROR(IF(VLOOKUP(D243,'Line Details'!$A$7:$Z$343,3,0)&lt;&gt;"",VLOOKUP(D243,'Line Details'!$A$7:$Z$343,3,0),""),"")</f>
        <v>B(00-15)+03</v>
      </c>
      <c r="E239" s="170"/>
      <c r="F239" s="169" t="str">
        <f>IFERROR(IF(VLOOKUP(F243,'Line Details'!$A$7:$Z$343,3,0)&lt;&gt;"",VLOOKUP(F243,'Line Details'!$A$7:$Z$343,3,0),""),"")</f>
        <v>A(00-02)+00</v>
      </c>
      <c r="G239" s="170"/>
      <c r="H239" s="169" t="str">
        <f>IFERROR(IF(VLOOKUP(H243,'Line Details'!$A$7:$Z$343,3,0)&lt;&gt;"",VLOOKUP(H243,'Line Details'!$A$7:$Z$343,3,0),""),"")</f>
        <v>D(30-45)+00</v>
      </c>
      <c r="I239" s="170"/>
      <c r="J239" s="169" t="str">
        <f>IFERROR(IF(VLOOKUP(J243,'Line Details'!$A$7:$Z$343,3,0)&lt;&gt;"",VLOOKUP(J243,'Line Details'!$A$7:$Z$343,3,0),""),"")</f>
        <v>C(15-22)+06</v>
      </c>
      <c r="K239" s="170"/>
      <c r="L239" s="169" t="str">
        <f>IFERROR(IF(VLOOKUP(L243,'Line Details'!$A$7:$Z$343,3,0)&lt;&gt;"",VLOOKUP(L243,'Line Details'!$A$7:$Z$343,3,0),""),"")</f>
        <v>D(30-45)+03</v>
      </c>
      <c r="M239" s="170"/>
      <c r="N239" s="169" t="str">
        <f>IFERROR(IF(VLOOKUP(N243,'Line Details'!$A$7:$Z$343,3,0)&lt;&gt;"",VLOOKUP(N243,'Line Details'!$A$7:$Z$343,3,0),""),"")</f>
        <v>D(45-60)+00</v>
      </c>
      <c r="O239" s="170"/>
      <c r="P239" s="169" t="str">
        <f>IFERROR(IF(VLOOKUP(P243,'Line Details'!$A$7:$Z$343,3,0)&lt;&gt;"",VLOOKUP(P243,'Line Details'!$A$7:$Z$343,3,0),""),"")</f>
        <v>C(15-22)+00</v>
      </c>
      <c r="Q239" s="170"/>
      <c r="R239" s="169" t="str">
        <f>IFERROR(IF(VLOOKUP(R243,'Line Details'!$A$7:$Z$343,3,0)&lt;&gt;"",VLOOKUP(R243,'Line Details'!$A$7:$Z$343,3,0),""),"")</f>
        <v>C(15-22)+00</v>
      </c>
      <c r="S239" s="170"/>
      <c r="T239" s="169" t="str">
        <f>IFERROR(IF(VLOOKUP(T243,'Line Details'!$A$7:$Z$343,3,0)&lt;&gt;"",VLOOKUP(T243,'Line Details'!$A$7:$Z$343,3,0),""),"")</f>
        <v>D(45-60)+09</v>
      </c>
      <c r="U239" s="171"/>
    </row>
    <row r="240" spans="1:21" s="190" customFormat="1" x14ac:dyDescent="0.3">
      <c r="A240" s="194"/>
      <c r="B240" s="169" t="str">
        <f>IFERROR(IF(VLOOKUP(B243,'Line Details'!$A$7:$Z$343,2,0)&lt;&gt;"",VLOOKUP(B243,'Line Details'!$A$7:$Z$343,2,0),""),"")</f>
        <v>96/1</v>
      </c>
      <c r="C240" s="170"/>
      <c r="D240" s="169" t="str">
        <f>IFERROR(IF(VLOOKUP(D243,'Line Details'!$A$7:$Z$343,2,0)&lt;&gt;"",VLOOKUP(D243,'Line Details'!$A$7:$Z$343,2,0),""),"")</f>
        <v>97/0</v>
      </c>
      <c r="E240" s="170"/>
      <c r="F240" s="169" t="str">
        <f>IFERROR(IF(VLOOKUP(F243,'Line Details'!$A$7:$Z$343,2,0)&lt;&gt;"",VLOOKUP(F243,'Line Details'!$A$7:$Z$343,2,0),""),"")</f>
        <v>97/1</v>
      </c>
      <c r="G240" s="170"/>
      <c r="H240" s="169" t="str">
        <f>IFERROR(IF(VLOOKUP(H243,'Line Details'!$A$7:$Z$343,2,0)&lt;&gt;"",VLOOKUP(H243,'Line Details'!$A$7:$Z$343,2,0),""),"")</f>
        <v>98/0</v>
      </c>
      <c r="I240" s="170"/>
      <c r="J240" s="169" t="str">
        <f>IFERROR(IF(VLOOKUP(J243,'Line Details'!$A$7:$Z$343,2,0)&lt;&gt;"",VLOOKUP(J243,'Line Details'!$A$7:$Z$343,2,0),""),"")</f>
        <v>99/0</v>
      </c>
      <c r="K240" s="170"/>
      <c r="L240" s="169" t="str">
        <f>IFERROR(IF(VLOOKUP(L243,'Line Details'!$A$7:$Z$343,2,0)&lt;&gt;"",VLOOKUP(L243,'Line Details'!$A$7:$Z$343,2,0),""),"")</f>
        <v>100/0</v>
      </c>
      <c r="M240" s="170"/>
      <c r="N240" s="169" t="str">
        <f>IFERROR(IF(VLOOKUP(N243,'Line Details'!$A$7:$Z$343,2,0)&lt;&gt;"",VLOOKUP(N243,'Line Details'!$A$7:$Z$343,2,0),""),"")</f>
        <v>101/0</v>
      </c>
      <c r="O240" s="170"/>
      <c r="P240" s="169" t="str">
        <f>IFERROR(IF(VLOOKUP(P243,'Line Details'!$A$7:$Z$343,2,0)&lt;&gt;"",VLOOKUP(P243,'Line Details'!$A$7:$Z$343,2,0),""),"")</f>
        <v>102/0</v>
      </c>
      <c r="Q240" s="170"/>
      <c r="R240" s="169" t="str">
        <f>IFERROR(IF(VLOOKUP(R243,'Line Details'!$A$7:$Z$343,2,0)&lt;&gt;"",VLOOKUP(R243,'Line Details'!$A$7:$Z$343,2,0),""),"")</f>
        <v>103/0</v>
      </c>
      <c r="S240" s="170"/>
      <c r="T240" s="169" t="str">
        <f>IFERROR(IF(VLOOKUP(T243,'Line Details'!$A$7:$Z$343,2,0)&lt;&gt;"",VLOOKUP(T243,'Line Details'!$A$7:$Z$343,2,0),""),"")</f>
        <v>104/0</v>
      </c>
      <c r="U240" s="171"/>
    </row>
    <row r="241" spans="1:21" s="431" customFormat="1" ht="52" x14ac:dyDescent="0.3">
      <c r="A241" s="429"/>
      <c r="B241" s="577" t="str">
        <f>IFERROR(IF(VLOOKUP(B243,'Line Details'!$A$7:$AA$343,27,0)&lt;&gt;"",VLOOKUP(B243,'Line Details'!$A$7:$AA$343,27,0),""),"")</f>
        <v>SANDY WET</v>
      </c>
      <c r="C241" s="577" t="str">
        <f>IFERROR(IF(VLOOKUP(C243,'Line Details'!$A$7:$AA$343,27,0)&lt;&gt;"",VLOOKUP(C243,'Line Details'!$A$7:$AA$343,27,0),""),"")</f>
        <v/>
      </c>
      <c r="D241" s="577" t="str">
        <f>IFERROR(IF(VLOOKUP(D243,'Line Details'!$A$7:$AA$343,27,0)&lt;&gt;"",VLOOKUP(D243,'Line Details'!$A$7:$AA$343,27,0),""),"")</f>
        <v>SANDY PS</v>
      </c>
      <c r="E241" s="577" t="str">
        <f>IFERROR(IF(VLOOKUP(E243,'Line Details'!$A$7:$AA$343,27,0)&lt;&gt;"",VLOOKUP(E243,'Line Details'!$A$7:$AA$343,27,0),""),"")</f>
        <v/>
      </c>
      <c r="F241" s="577" t="str">
        <f>IFERROR(IF(VLOOKUP(F243,'Line Details'!$A$7:$AA$343,27,0)&lt;&gt;"",VLOOKUP(F243,'Line Details'!$A$7:$AA$343,27,0),""),"")</f>
        <v/>
      </c>
      <c r="G241" s="577" t="str">
        <f>IFERROR(IF(VLOOKUP(G243,'Line Details'!$A$7:$AA$343,27,0)&lt;&gt;"",VLOOKUP(G243,'Line Details'!$A$7:$AA$343,27,0),""),"")</f>
        <v/>
      </c>
      <c r="H241" s="577" t="str">
        <f>IFERROR(IF(VLOOKUP(H243,'Line Details'!$A$7:$AA$343,27,0)&lt;&gt;"",VLOOKUP(H243,'Line Details'!$A$7:$AA$343,27,0),""),"")</f>
        <v/>
      </c>
      <c r="I241" s="577" t="str">
        <f>IFERROR(IF(VLOOKUP(I243,'Line Details'!$A$7:$AA$343,27,0)&lt;&gt;"",VLOOKUP(I243,'Line Details'!$A$7:$AA$343,27,0),""),"")</f>
        <v/>
      </c>
      <c r="J241" s="577" t="str">
        <f>IFERROR(IF(VLOOKUP(J243,'Line Details'!$A$7:$AA$343,27,0)&lt;&gt;"",VLOOKUP(J243,'Line Details'!$A$7:$AA$343,27,0),""),"")</f>
        <v>Sandy Wet &amp; Boulder Soiling</v>
      </c>
      <c r="K241" s="577" t="str">
        <f>IFERROR(IF(VLOOKUP(K243,'Line Details'!$A$7:$AA$343,27,0)&lt;&gt;"",VLOOKUP(K243,'Line Details'!$A$7:$AA$343,27,0),""),"")</f>
        <v/>
      </c>
      <c r="L241" s="577" t="str">
        <f>IFERROR(IF(VLOOKUP(L243,'Line Details'!$A$7:$AA$343,27,0)&lt;&gt;"",VLOOKUP(L243,'Line Details'!$A$7:$AA$343,27,0),""),"")</f>
        <v>SANDY WET</v>
      </c>
      <c r="M241" s="577" t="str">
        <f>IFERROR(IF(VLOOKUP(M243,'Line Details'!$A$7:$AA$343,27,0)&lt;&gt;"",VLOOKUP(M243,'Line Details'!$A$7:$AA$343,27,0),""),"")</f>
        <v/>
      </c>
      <c r="N241" s="577" t="str">
        <f>IFERROR(IF(VLOOKUP(N243,'Line Details'!$A$7:$AA$343,27,0)&lt;&gt;"",VLOOKUP(N243,'Line Details'!$A$7:$AA$343,27,0),""),"")</f>
        <v>SANDY WET</v>
      </c>
      <c r="O241" s="577" t="str">
        <f>IFERROR(IF(VLOOKUP(O243,'Line Details'!$A$7:$AA$343,27,0)&lt;&gt;"",VLOOKUP(O243,'Line Details'!$A$7:$AA$343,27,0),""),"")</f>
        <v/>
      </c>
      <c r="P241" s="577" t="str">
        <f>IFERROR(IF(VLOOKUP(P243,'Line Details'!$A$7:$AA$343,27,0)&lt;&gt;"",VLOOKUP(P243,'Line Details'!$A$7:$AA$343,27,0),""),"")</f>
        <v>SANDY PS</v>
      </c>
      <c r="Q241" s="577" t="str">
        <f>IFERROR(IF(VLOOKUP(Q243,'Line Details'!$A$7:$AA$343,27,0)&lt;&gt;"",VLOOKUP(Q243,'Line Details'!$A$7:$AA$343,27,0),""),"")</f>
        <v/>
      </c>
      <c r="R241" s="577" t="str">
        <f>IFERROR(IF(VLOOKUP(R243,'Line Details'!$A$7:$AA$343,27,0)&lt;&gt;"",VLOOKUP(R243,'Line Details'!$A$7:$AA$343,27,0),""),"")</f>
        <v>Sandy PS</v>
      </c>
      <c r="S241" s="577" t="str">
        <f>IFERROR(IF(VLOOKUP(S243,'Line Details'!$A$7:$AA$343,27,0)&lt;&gt;"",VLOOKUP(S243,'Line Details'!$A$7:$AA$343,27,0),""),"")</f>
        <v/>
      </c>
      <c r="T241" s="577" t="str">
        <f>IFERROR(IF(VLOOKUP(T243,'Line Details'!$A$7:$AA$343,27,0)&lt;&gt;"",VLOOKUP(T243,'Line Details'!$A$7:$AA$343,27,0),""),"")</f>
        <v>Sandy WET</v>
      </c>
      <c r="U241" s="430"/>
    </row>
    <row r="242" spans="1:21" s="190" customFormat="1" x14ac:dyDescent="0.3">
      <c r="A242" s="194"/>
      <c r="B242" s="177">
        <f>IFERROR(IF(VLOOKUP(B243,'Line Details'!$A$7:$Z$343,10,0)&lt;&gt;"",VLOOKUP(B243,'Line Details'!$A$7:$Z$343,10,0),""),"")</f>
        <v>0</v>
      </c>
      <c r="C242" s="158"/>
      <c r="D242" s="177">
        <f>IFERROR(IF(VLOOKUP(D243,'Line Details'!$A$7:$Z$343,10,0)&lt;&gt;"",VLOOKUP(D243,'Line Details'!$A$7:$Z$343,10,0),""),"")</f>
        <v>0</v>
      </c>
      <c r="E242" s="158"/>
      <c r="F242" s="177">
        <f>IFERROR(IF(VLOOKUP(F243,'Line Details'!$A$7:$Z$343,10,0)&lt;&gt;"",VLOOKUP(F243,'Line Details'!$A$7:$Z$343,10,0),""),"")</f>
        <v>0</v>
      </c>
      <c r="G242" s="158"/>
      <c r="H242" s="177">
        <f>IFERROR(IF(VLOOKUP(H243,'Line Details'!$A$7:$Z$343,10,0)&lt;&gt;"",VLOOKUP(H243,'Line Details'!$A$7:$Z$343,10,0),""),"")</f>
        <v>0</v>
      </c>
      <c r="I242" s="158"/>
      <c r="J242" s="177">
        <f>IFERROR(IF(VLOOKUP(J243,'Line Details'!$A$7:$Z$343,10,0)&lt;&gt;"",VLOOKUP(J243,'Line Details'!$A$7:$Z$343,10,0),""),"")</f>
        <v>0</v>
      </c>
      <c r="K242" s="158"/>
      <c r="L242" s="177">
        <f>IFERROR(IF(VLOOKUP(L243,'Line Details'!$A$7:$Z$343,10,0)&lt;&gt;"",VLOOKUP(L243,'Line Details'!$A$7:$Z$343,10,0),""),"")</f>
        <v>0</v>
      </c>
      <c r="M242" s="158"/>
      <c r="N242" s="177">
        <f>IFERROR(IF(VLOOKUP(N243,'Line Details'!$A$7:$Z$343,10,0)&lt;&gt;"",VLOOKUP(N243,'Line Details'!$A$7:$Z$343,10,0),""),"")</f>
        <v>0</v>
      </c>
      <c r="O242" s="158"/>
      <c r="P242" s="177">
        <f>IFERROR(IF(VLOOKUP(P243,'Line Details'!$A$7:$Z$343,10,0)&lt;&gt;"",VLOOKUP(P243,'Line Details'!$A$7:$Z$343,10,0),""),"")</f>
        <v>0</v>
      </c>
      <c r="Q242" s="158"/>
      <c r="R242" s="177">
        <f>IFERROR(IF(VLOOKUP(R243,'Line Details'!$A$7:$Z$343,10,0)&lt;&gt;"",VLOOKUP(R243,'Line Details'!$A$7:$Z$343,10,0),""),"")</f>
        <v>0</v>
      </c>
      <c r="S242" s="158"/>
      <c r="T242" s="177">
        <f>IFERROR(IF(VLOOKUP(T243,'Line Details'!$A$7:$Z$343,10,0)&lt;&gt;"",VLOOKUP(T243,'Line Details'!$A$7:$Z$343,10,0),""),"")</f>
        <v>0</v>
      </c>
      <c r="U242" s="178"/>
    </row>
    <row r="243" spans="1:21" s="190" customFormat="1" x14ac:dyDescent="0.3">
      <c r="A243" s="194"/>
      <c r="B243" s="174">
        <f>+T232+1</f>
        <v>200</v>
      </c>
      <c r="C243" s="174"/>
      <c r="D243" s="174">
        <f>+B243+1</f>
        <v>201</v>
      </c>
      <c r="E243" s="174"/>
      <c r="F243" s="174">
        <f>+D243+1</f>
        <v>202</v>
      </c>
      <c r="G243" s="174"/>
      <c r="H243" s="174">
        <f>+F243+1</f>
        <v>203</v>
      </c>
      <c r="I243" s="174"/>
      <c r="J243" s="174">
        <f>+H243+1</f>
        <v>204</v>
      </c>
      <c r="K243" s="174"/>
      <c r="L243" s="174">
        <f>+J243+1</f>
        <v>205</v>
      </c>
      <c r="M243" s="174"/>
      <c r="N243" s="174">
        <f>+L243+1</f>
        <v>206</v>
      </c>
      <c r="O243" s="174"/>
      <c r="P243" s="174">
        <f>+N243+1</f>
        <v>207</v>
      </c>
      <c r="Q243" s="174"/>
      <c r="R243" s="174">
        <f>+P243+1</f>
        <v>208</v>
      </c>
      <c r="S243" s="174"/>
      <c r="T243" s="174">
        <f>+R243+1</f>
        <v>209</v>
      </c>
      <c r="U243" s="175"/>
    </row>
    <row r="244" spans="1:21" s="190" customFormat="1" x14ac:dyDescent="0.3">
      <c r="A244" s="194"/>
      <c r="B244" s="174"/>
      <c r="C244" s="174"/>
      <c r="D244" s="174"/>
      <c r="E244" s="174"/>
      <c r="F244" s="174"/>
      <c r="G244" s="174"/>
      <c r="H244" s="174"/>
      <c r="I244" s="174"/>
      <c r="J244" s="174"/>
      <c r="K244" s="174"/>
      <c r="L244" s="174"/>
      <c r="M244" s="174"/>
      <c r="N244" s="174"/>
      <c r="O244" s="174"/>
      <c r="P244" s="174"/>
      <c r="Q244" s="174"/>
      <c r="R244" s="174"/>
      <c r="S244" s="174"/>
      <c r="T244" s="174"/>
      <c r="U244" s="175"/>
    </row>
    <row r="245" spans="1:21" s="254" customFormat="1" ht="13.5" thickBot="1" x14ac:dyDescent="0.4">
      <c r="A245" s="253"/>
      <c r="B245" s="573" t="str">
        <f>IFERROR(IF(VLOOKUP(B254,'Line Details'!$A$7:$Z$343,5,0)&lt;&gt;"",VLOOKUP(B254,'Line Details'!$A$7:$Z$343,5,0),""),"")</f>
        <v/>
      </c>
      <c r="C245" s="574" t="str">
        <f>IFERROR(IF(VLOOKUP(D254,'Line Details'!$A$7:$Z$343,12,0)&lt;&gt;"",VLOOKUP(D254,'Line Details'!$A$7:$Z$343,12,0),""),"")</f>
        <v>220kV</v>
      </c>
      <c r="D245" s="573" t="str">
        <f>IFERROR(IF(VLOOKUP(D254,'Line Details'!$A$7:$Z$343,5,0)&lt;&gt;"",VLOOKUP(D254,'Line Details'!$A$7:$Z$343,5,0),""),"")</f>
        <v/>
      </c>
      <c r="E245" s="574" t="str">
        <f>IFERROR(IF(VLOOKUP(F254,'Line Details'!$A$7:$Z$343,12,0)&lt;&gt;"",VLOOKUP(F254,'Line Details'!$A$7:$Z$343,12,0),""),"")</f>
        <v/>
      </c>
      <c r="F245" s="573" t="str">
        <f>IFERROR(IF(VLOOKUP(F254,'Line Details'!$A$7:$Z$343,5,0)&lt;&gt;"",VLOOKUP(F254,'Line Details'!$A$7:$Z$343,5,0),""),"")</f>
        <v/>
      </c>
      <c r="G245" s="574" t="str">
        <f>IFERROR(IF(VLOOKUP(H254,'Line Details'!$A$7:$Z$343,12,0)&lt;&gt;"",VLOOKUP(H254,'Line Details'!$A$7:$Z$343,12,0),""),"")</f>
        <v/>
      </c>
      <c r="H245" s="573" t="str">
        <f>IFERROR(IF(VLOOKUP(H254,'Line Details'!$A$7:$Z$343,5,0)&lt;&gt;"",VLOOKUP(H254,'Line Details'!$A$7:$Z$343,5,0),""),"")</f>
        <v/>
      </c>
      <c r="I245" s="574" t="str">
        <f>IFERROR(IF(VLOOKUP(J254,'Line Details'!$A$7:$Z$343,12,0)&lt;&gt;"",VLOOKUP(J254,'Line Details'!$A$7:$Z$343,12,0),""),"")</f>
        <v/>
      </c>
      <c r="J245" s="573" t="str">
        <f>IFERROR(IF(VLOOKUP(J254,'Line Details'!$A$7:$Z$343,5,0)&lt;&gt;"",VLOOKUP(J254,'Line Details'!$A$7:$Z$343,5,0),""),"")</f>
        <v/>
      </c>
      <c r="K245" s="574" t="str">
        <f>IFERROR(IF(VLOOKUP(L254,'Line Details'!$A$7:$Z$343,12,0)&lt;&gt;"",VLOOKUP(L254,'Line Details'!$A$7:$Z$343,12,0),""),"")</f>
        <v/>
      </c>
      <c r="L245" s="573" t="str">
        <f>IFERROR(IF(VLOOKUP(L254,'Line Details'!$A$7:$Z$343,5,0)&lt;&gt;"",VLOOKUP(L254,'Line Details'!$A$7:$Z$343,5,0),""),"")</f>
        <v/>
      </c>
      <c r="M245" s="574" t="str">
        <f>IFERROR(IF(VLOOKUP(N254,'Line Details'!$A$7:$Z$343,12,0)&lt;&gt;"",VLOOKUP(N254,'Line Details'!$A$7:$Z$343,12,0),""),"")</f>
        <v/>
      </c>
      <c r="N245" s="573" t="str">
        <f>IFERROR(IF(VLOOKUP(N254,'Line Details'!$A$7:$Z$343,5,0)&lt;&gt;"",VLOOKUP(N254,'Line Details'!$A$7:$Z$343,5,0),""),"")</f>
        <v/>
      </c>
      <c r="O245" s="574" t="str">
        <f>IFERROR(IF(VLOOKUP(P254,'Line Details'!$A$7:$Z$343,12,0)&lt;&gt;"",VLOOKUP(P254,'Line Details'!$A$7:$Z$343,12,0),""),"")</f>
        <v/>
      </c>
      <c r="P245" s="573" t="str">
        <f>IFERROR(IF(VLOOKUP(P254,'Line Details'!$A$7:$Z$343,5,0)&lt;&gt;"",VLOOKUP(P254,'Line Details'!$A$7:$Z$343,5,0),""),"")</f>
        <v/>
      </c>
      <c r="Q245" s="574" t="str">
        <f>IFERROR(IF(VLOOKUP(R254,'Line Details'!$A$7:$Z$343,12,0)&lt;&gt;"",VLOOKUP(R254,'Line Details'!$A$7:$Z$343,12,0),""),"")</f>
        <v/>
      </c>
      <c r="R245" s="573" t="str">
        <f>IFERROR(IF(VLOOKUP(R254,'Line Details'!$A$7:$Z$343,5,0)&lt;&gt;"",VLOOKUP(R254,'Line Details'!$A$7:$Z$343,5,0),""),"")</f>
        <v/>
      </c>
      <c r="S245" s="574" t="str">
        <f>IFERROR(IF(VLOOKUP(T254,'Line Details'!$A$7:$Z$343,12,0)&lt;&gt;"",VLOOKUP(T254,'Line Details'!$A$7:$Z$343,12,0),""),"")</f>
        <v/>
      </c>
      <c r="T245" s="573" t="str">
        <f>IFERROR(IF(VLOOKUP(T254,'Line Details'!$A$7:$Z$343,5,0)&lt;&gt;"",VLOOKUP(T254,'Line Details'!$A$7:$Z$343,5,0),""),"")</f>
        <v/>
      </c>
      <c r="U245" s="243" t="str">
        <f>IFERROR(IF(VLOOKUP(B265,'Line Details'!$A$7:$Z$343,12,0)&lt;&gt;"",VLOOKUP(B265,'Line Details'!$A$7:$Z$343,12,0),""),"")</f>
        <v/>
      </c>
    </row>
    <row r="246" spans="1:21" s="190" customFormat="1" ht="13.5" thickTop="1" x14ac:dyDescent="0.3">
      <c r="A246" s="194"/>
      <c r="B246" s="670" t="str">
        <f>IFERROR(IF(VLOOKUP(B254,'Line Details'!$A$7:$Z$343,8,0)&lt;&gt;"",VLOOKUP(B254,'Line Details'!$A$7:$Z$343,8,0),""),"")</f>
        <v>-</v>
      </c>
      <c r="C246" s="164" t="str">
        <f>IFERROR(IF(VLOOKUP(D254,'Line Details'!$A$7:$Z$343,9,0)&lt;&gt;"",VLOOKUP(D254,'Line Details'!$A$7:$Z$343,9,0),""),"")</f>
        <v/>
      </c>
      <c r="D246" s="670" t="str">
        <f>IFERROR(IF(VLOOKUP(D254,'Line Details'!$A$7:$Z$343,8,0)&lt;&gt;"",VLOOKUP(D254,'Line Details'!$A$7:$Z$343,8,0),""),"")</f>
        <v>-</v>
      </c>
      <c r="E246" s="164" t="str">
        <f>IFERROR(IF(VLOOKUP(F254,'Line Details'!$A$7:$Z$343,9,0)&lt;&gt;"",VLOOKUP(F254,'Line Details'!$A$7:$Z$343,9,0),""),"")</f>
        <v/>
      </c>
      <c r="F246" s="670" t="str">
        <f>IFERROR(IF(VLOOKUP(F254,'Line Details'!$A$7:$Z$343,8,0)&lt;&gt;"",VLOOKUP(F254,'Line Details'!$A$7:$Z$343,8,0),""),"")</f>
        <v>-</v>
      </c>
      <c r="G246" s="164" t="str">
        <f>IFERROR(IF(VLOOKUP(H254,'Line Details'!$A$7:$Z$343,9,0)&lt;&gt;"",VLOOKUP(H254,'Line Details'!$A$7:$Z$343,9,0),""),"")</f>
        <v/>
      </c>
      <c r="H246" s="670" t="str">
        <f>IFERROR(IF(VLOOKUP(H254,'Line Details'!$A$7:$Z$343,8,0)&lt;&gt;"",VLOOKUP(H254,'Line Details'!$A$7:$Z$343,8,0),""),"")</f>
        <v>-</v>
      </c>
      <c r="I246" s="164" t="str">
        <f>IFERROR(IF(VLOOKUP(J254,'Line Details'!$A$7:$Z$343,9,0)&lt;&gt;"",VLOOKUP(J254,'Line Details'!$A$7:$Z$343,9,0),""),"")</f>
        <v/>
      </c>
      <c r="J246" s="670" t="str">
        <f>IFERROR(IF(VLOOKUP(J254,'Line Details'!$A$7:$Z$343,8,0)&lt;&gt;"",VLOOKUP(J254,'Line Details'!$A$7:$Z$343,8,0),""),"")</f>
        <v>-</v>
      </c>
      <c r="K246" s="164" t="str">
        <f>IFERROR(IF(VLOOKUP(L254,'Line Details'!$A$7:$Z$343,9,0)&lt;&gt;"",VLOOKUP(L254,'Line Details'!$A$7:$Z$343,9,0),""),"")</f>
        <v/>
      </c>
      <c r="L246" s="670" t="str">
        <f>IFERROR(IF(VLOOKUP(L254,'Line Details'!$A$7:$Z$343,8,0)&lt;&gt;"",VLOOKUP(L254,'Line Details'!$A$7:$Z$343,8,0),""),"")</f>
        <v>-</v>
      </c>
      <c r="M246" s="164" t="str">
        <f>IFERROR(IF(VLOOKUP(N254,'Line Details'!$A$7:$Z$343,9,0)&lt;&gt;"",VLOOKUP(N254,'Line Details'!$A$7:$Z$343,9,0),""),"")</f>
        <v/>
      </c>
      <c r="N246" s="670" t="str">
        <f>IFERROR(IF(VLOOKUP(N254,'Line Details'!$A$7:$Z$343,8,0)&lt;&gt;"",VLOOKUP(N254,'Line Details'!$A$7:$Z$343,8,0),""),"")</f>
        <v>-</v>
      </c>
      <c r="O246" s="164" t="str">
        <f>IFERROR(IF(VLOOKUP(P254,'Line Details'!$A$7:$Z$343,9,0)&lt;&gt;"",VLOOKUP(P254,'Line Details'!$A$7:$Z$343,9,0),""),"")</f>
        <v/>
      </c>
      <c r="P246" s="670" t="str">
        <f>IFERROR(IF(VLOOKUP(P254,'Line Details'!$A$7:$Z$343,8,0)&lt;&gt;"",VLOOKUP(P254,'Line Details'!$A$7:$Z$343,8,0),""),"")</f>
        <v>-</v>
      </c>
      <c r="Q246" s="164" t="str">
        <f>IFERROR(IF(VLOOKUP(R254,'Line Details'!$A$7:$Z$343,9,0)&lt;&gt;"",VLOOKUP(R254,'Line Details'!$A$7:$Z$343,9,0),""),"")</f>
        <v/>
      </c>
      <c r="R246" s="670" t="str">
        <f>IFERROR(IF(VLOOKUP(R254,'Line Details'!$A$7:$Z$343,8,0)&lt;&gt;"",VLOOKUP(R254,'Line Details'!$A$7:$Z$343,8,0),""),"")</f>
        <v>-</v>
      </c>
      <c r="S246" s="164" t="str">
        <f>IFERROR(IF(VLOOKUP(T254,'Line Details'!$A$7:$Z$343,9,0)&lt;&gt;"",VLOOKUP(T254,'Line Details'!$A$7:$Z$343,9,0),""),"")</f>
        <v/>
      </c>
      <c r="T246" s="670" t="str">
        <f>IFERROR(IF(VLOOKUP(T254,'Line Details'!$A$7:$Z$343,8,0)&lt;&gt;"",VLOOKUP(T254,'Line Details'!$A$7:$Z$343,8,0),""),"")</f>
        <v>-</v>
      </c>
      <c r="U246" s="165" t="str">
        <f>IFERROR(IF(VLOOKUP(B265,'Line Details'!$A$7:$Z$343,9,0)&lt;&gt;"",VLOOKUP(B265,'Line Details'!$A$7:$Z$343,9,0),""),"")</f>
        <v/>
      </c>
    </row>
    <row r="247" spans="1:21" s="190" customFormat="1" x14ac:dyDescent="0.3">
      <c r="A247" s="194"/>
      <c r="B247" s="671"/>
      <c r="C247" s="221">
        <f>IFERROR(IF(VLOOKUP(D254,'Line Details'!$A$7:$Z$343,4,0)&lt;&gt;"",VLOOKUP(D254,'Line Details'!$A$7:$Z$343,4,0),""),"")</f>
        <v>200</v>
      </c>
      <c r="D247" s="671"/>
      <c r="E247" s="221">
        <f>IFERROR(IF(VLOOKUP(F254,'Line Details'!$A$7:$Z$343,4,0)&lt;&gt;"",VLOOKUP(F254,'Line Details'!$A$7:$Z$343,4,0),""),"")</f>
        <v>389.5</v>
      </c>
      <c r="F247" s="671"/>
      <c r="G247" s="221">
        <f>IFERROR(IF(VLOOKUP(H254,'Line Details'!$A$7:$Z$343,4,0)&lt;&gt;"",VLOOKUP(H254,'Line Details'!$A$7:$Z$343,4,0),""),"")</f>
        <v>140.30000000000001</v>
      </c>
      <c r="H247" s="671"/>
      <c r="I247" s="221">
        <f>IFERROR(IF(VLOOKUP(J254,'Line Details'!$A$7:$Z$343,4,0)&lt;&gt;"",VLOOKUP(J254,'Line Details'!$A$7:$Z$343,4,0),""),"")</f>
        <v>238</v>
      </c>
      <c r="J247" s="671"/>
      <c r="K247" s="221">
        <f>IFERROR(IF(VLOOKUP(L254,'Line Details'!$A$7:$Z$343,4,0)&lt;&gt;"",VLOOKUP(L254,'Line Details'!$A$7:$Z$343,4,0),""),"")</f>
        <v>255.8</v>
      </c>
      <c r="L247" s="671"/>
      <c r="M247" s="221">
        <f>IFERROR(IF(VLOOKUP(N254,'Line Details'!$A$7:$Z$343,4,0)&lt;&gt;"",VLOOKUP(N254,'Line Details'!$A$7:$Z$343,4,0),""),"")</f>
        <v>252.2</v>
      </c>
      <c r="N247" s="671"/>
      <c r="O247" s="221">
        <f>IFERROR(IF(VLOOKUP(P254,'Line Details'!$A$7:$Z$343,4,0)&lt;&gt;"",VLOOKUP(P254,'Line Details'!$A$7:$Z$343,4,0),""),"")</f>
        <v>434.6</v>
      </c>
      <c r="P247" s="671"/>
      <c r="Q247" s="221">
        <f>IFERROR(IF(VLOOKUP(R254,'Line Details'!$A$7:$Z$343,4,0)&lt;&gt;"",VLOOKUP(R254,'Line Details'!$A$7:$Z$343,4,0),""),"")</f>
        <v>351.7</v>
      </c>
      <c r="R247" s="671"/>
      <c r="S247" s="221">
        <f>IFERROR(IF(VLOOKUP(T254,'Line Details'!$A$7:$Z$343,4,0)&lt;&gt;"",VLOOKUP(T254,'Line Details'!$A$7:$Z$343,4,0),""),"")</f>
        <v>380.9</v>
      </c>
      <c r="T247" s="671"/>
      <c r="U247" s="162">
        <f>IFERROR(IF(VLOOKUP(B265,'Line Details'!$A$7:$Z$343,4,0)&lt;&gt;"",VLOOKUP(B265,'Line Details'!$A$7:$Z$343,4,0),""),"")</f>
        <v>408.2</v>
      </c>
    </row>
    <row r="248" spans="1:21" s="190" customFormat="1" x14ac:dyDescent="0.3">
      <c r="A248" s="194"/>
      <c r="B248" s="166" t="str">
        <f>IFERROR(IF(VLOOKUP(B254,'Line Details'!$A$7:$Z$343,6,0)&lt;&gt;"",VLOOKUP(B254,'Line Details'!$A$7:$Z$343,6,0),""),"")</f>
        <v>WIP</v>
      </c>
      <c r="C248" s="221"/>
      <c r="D248" s="166" t="str">
        <f>IFERROR(IF(VLOOKUP(D254,'Line Details'!$A$7:$Z$343,6,0)&lt;&gt;"",VLOOKUP(D254,'Line Details'!$A$7:$Z$343,6,0),""),"")</f>
        <v>FDN</v>
      </c>
      <c r="E248" s="221"/>
      <c r="F248" s="166" t="str">
        <f>IFERROR(IF(VLOOKUP(F254,'Line Details'!$A$7:$Z$343,6,0)&lt;&gt;"",VLOOKUP(F254,'Line Details'!$A$7:$Z$343,6,0),""),"")</f>
        <v>-</v>
      </c>
      <c r="G248" s="221"/>
      <c r="H248" s="166" t="str">
        <f>IFERROR(IF(VLOOKUP(H254,'Line Details'!$A$7:$Z$343,6,0)&lt;&gt;"",VLOOKUP(H254,'Line Details'!$A$7:$Z$343,6,0),""),"")</f>
        <v>-</v>
      </c>
      <c r="I248" s="221"/>
      <c r="J248" s="166" t="str">
        <f>IFERROR(IF(VLOOKUP(J254,'Line Details'!$A$7:$Z$343,6,0)&lt;&gt;"",VLOOKUP(J254,'Line Details'!$A$7:$Z$343,6,0),""),"")</f>
        <v>FDN</v>
      </c>
      <c r="K248" s="221"/>
      <c r="L248" s="166" t="str">
        <f>IFERROR(IF(VLOOKUP(L254,'Line Details'!$A$7:$Z$343,6,0)&lt;&gt;"",VLOOKUP(L254,'Line Details'!$A$7:$Z$343,6,0),""),"")</f>
        <v>FDN</v>
      </c>
      <c r="M248" s="221"/>
      <c r="N248" s="166" t="str">
        <f>IFERROR(IF(VLOOKUP(N254,'Line Details'!$A$7:$Z$343,6,0)&lt;&gt;"",VLOOKUP(N254,'Line Details'!$A$7:$Z$343,6,0),""),"")</f>
        <v>FDN</v>
      </c>
      <c r="O248" s="221"/>
      <c r="P248" s="166" t="str">
        <f>IFERROR(IF(VLOOKUP(P254,'Line Details'!$A$7:$Z$343,6,0)&lt;&gt;"",VLOOKUP(P254,'Line Details'!$A$7:$Z$343,6,0),""),"")</f>
        <v>FDN</v>
      </c>
      <c r="Q248" s="221"/>
      <c r="R248" s="166" t="str">
        <f>IFERROR(IF(VLOOKUP(R254,'Line Details'!$A$7:$Z$343,6,0)&lt;&gt;"",VLOOKUP(R254,'Line Details'!$A$7:$Z$343,6,0),""),"")</f>
        <v>FDN</v>
      </c>
      <c r="S248" s="221"/>
      <c r="T248" s="166" t="str">
        <f>IFERROR(IF(VLOOKUP(T254,'Line Details'!$A$7:$Z$343,6,0)&lt;&gt;"",VLOOKUP(T254,'Line Details'!$A$7:$Z$343,6,0),""),"")</f>
        <v>FDN</v>
      </c>
      <c r="U248" s="171"/>
    </row>
    <row r="249" spans="1:21" s="190" customFormat="1" ht="13.5" thickBot="1" x14ac:dyDescent="0.35">
      <c r="A249" s="194"/>
      <c r="B249" s="167" t="str">
        <f>IFERROR(IF(VLOOKUP(B254,'Line Details'!$A$7:$Z$343,7,0)&lt;&gt;"",VLOOKUP(B254,'Line Details'!$A$7:$Z$343,7,0),""),"")</f>
        <v>-</v>
      </c>
      <c r="C249" s="221"/>
      <c r="D249" s="167" t="str">
        <f>IFERROR(IF(VLOOKUP(D254,'Line Details'!$A$7:$Z$343,7,0)&lt;&gt;"",VLOOKUP(D254,'Line Details'!$A$7:$Z$343,7,0),""),"")</f>
        <v>-</v>
      </c>
      <c r="E249" s="221"/>
      <c r="F249" s="167" t="str">
        <f>IFERROR(IF(VLOOKUP(F254,'Line Details'!$A$7:$Z$343,7,0)&lt;&gt;"",VLOOKUP(F254,'Line Details'!$A$7:$Z$343,7,0),""),"")</f>
        <v>-</v>
      </c>
      <c r="G249" s="221"/>
      <c r="H249" s="167" t="str">
        <f>IFERROR(IF(VLOOKUP(H254,'Line Details'!$A$7:$Z$343,7,0)&lt;&gt;"",VLOOKUP(H254,'Line Details'!$A$7:$Z$343,7,0),""),"")</f>
        <v>-</v>
      </c>
      <c r="I249" s="221"/>
      <c r="J249" s="167" t="str">
        <f>IFERROR(IF(VLOOKUP(J254,'Line Details'!$A$7:$Z$343,7,0)&lt;&gt;"",VLOOKUP(J254,'Line Details'!$A$7:$Z$343,7,0),""),"")</f>
        <v>-</v>
      </c>
      <c r="K249" s="221"/>
      <c r="L249" s="167" t="str">
        <f>IFERROR(IF(VLOOKUP(L254,'Line Details'!$A$7:$Z$343,7,0)&lt;&gt;"",VLOOKUP(L254,'Line Details'!$A$7:$Z$343,7,0),""),"")</f>
        <v>P</v>
      </c>
      <c r="M249" s="221"/>
      <c r="N249" s="167" t="str">
        <f>IFERROR(IF(VLOOKUP(N254,'Line Details'!$A$7:$Z$343,7,0)&lt;&gt;"",VLOOKUP(N254,'Line Details'!$A$7:$Z$343,7,0),""),"")</f>
        <v>P</v>
      </c>
      <c r="O249" s="221"/>
      <c r="P249" s="167" t="str">
        <f>IFERROR(IF(VLOOKUP(P254,'Line Details'!$A$7:$Z$343,7,0)&lt;&gt;"",VLOOKUP(P254,'Line Details'!$A$7:$Z$343,7,0),""),"")</f>
        <v>P</v>
      </c>
      <c r="Q249" s="221"/>
      <c r="R249" s="167" t="str">
        <f>IFERROR(IF(VLOOKUP(R254,'Line Details'!$A$7:$Z$343,7,0)&lt;&gt;"",VLOOKUP(R254,'Line Details'!$A$7:$Z$343,7,0),""),"")</f>
        <v>P</v>
      </c>
      <c r="S249" s="221"/>
      <c r="T249" s="167" t="str">
        <f>IFERROR(IF(VLOOKUP(T254,'Line Details'!$A$7:$Z$343,7,0)&lt;&gt;"",VLOOKUP(T254,'Line Details'!$A$7:$Z$343,7,0),""),"")</f>
        <v>P</v>
      </c>
      <c r="U249" s="171"/>
    </row>
    <row r="250" spans="1:21" s="190" customFormat="1" ht="13.5" thickTop="1" x14ac:dyDescent="0.3">
      <c r="A250" s="194"/>
      <c r="B250" s="169" t="str">
        <f>IFERROR(IF(VLOOKUP(B254,'Line Details'!$A$7:$Z$343,3,0)&lt;&gt;"",VLOOKUP(B254,'Line Details'!$A$7:$Z$343,3,0),""),"")</f>
        <v>DD(30-52)+25</v>
      </c>
      <c r="C250" s="170"/>
      <c r="D250" s="169" t="str">
        <f>IFERROR(IF(VLOOKUP(D254,'Line Details'!$A$7:$Z$343,3,0)&lt;&gt;"",VLOOKUP(D254,'Line Details'!$A$7:$Z$343,3,0),""),"")</f>
        <v>DD(30-52)+25</v>
      </c>
      <c r="E250" s="170"/>
      <c r="F250" s="169" t="str">
        <f>IFERROR(IF(VLOOKUP(F254,'Line Details'!$A$7:$Z$343,3,0)&lt;&gt;"",VLOOKUP(F254,'Line Details'!$A$7:$Z$343,3,0),""),"")</f>
        <v>A(00-02)+06</v>
      </c>
      <c r="G250" s="170"/>
      <c r="H250" s="169" t="str">
        <f>IFERROR(IF(VLOOKUP(H254,'Line Details'!$A$7:$Z$343,3,0)&lt;&gt;"",VLOOKUP(H254,'Line Details'!$A$7:$Z$343,3,0),""),"")</f>
        <v>D(30-45)+00</v>
      </c>
      <c r="I250" s="170"/>
      <c r="J250" s="169" t="str">
        <f>IFERROR(IF(VLOOKUP(J254,'Line Details'!$A$7:$Z$343,3,0)&lt;&gt;"",VLOOKUP(J254,'Line Details'!$A$7:$Z$343,3,0),""),"")</f>
        <v>A(00-02)+00</v>
      </c>
      <c r="K250" s="170"/>
      <c r="L250" s="169" t="str">
        <f>IFERROR(IF(VLOOKUP(L254,'Line Details'!$A$7:$Z$343,3,0)&lt;&gt;"",VLOOKUP(L254,'Line Details'!$A$7:$Z$343,3,0),""),"")</f>
        <v>D(45-60)+00</v>
      </c>
      <c r="M250" s="170"/>
      <c r="N250" s="169" t="str">
        <f>IFERROR(IF(VLOOKUP(N254,'Line Details'!$A$7:$Z$343,3,0)&lt;&gt;"",VLOOKUP(N254,'Line Details'!$A$7:$Z$343,3,0),""),"")</f>
        <v>D(45-60)+06</v>
      </c>
      <c r="O250" s="170"/>
      <c r="P250" s="169" t="str">
        <f>IFERROR(IF(VLOOKUP(P254,'Line Details'!$A$7:$Z$343,3,0)&lt;&gt;"",VLOOKUP(P254,'Line Details'!$A$7:$Z$343,3,0),""),"")</f>
        <v>D(30-45)+06</v>
      </c>
      <c r="Q250" s="170"/>
      <c r="R250" s="169" t="str">
        <f>IFERROR(IF(VLOOKUP(R254,'Line Details'!$A$7:$Z$343,3,0)&lt;&gt;"",VLOOKUP(R254,'Line Details'!$A$7:$Z$343,3,0),""),"")</f>
        <v>C(15-22)+00</v>
      </c>
      <c r="S250" s="170"/>
      <c r="T250" s="169" t="str">
        <f>IFERROR(IF(VLOOKUP(T254,'Line Details'!$A$7:$Z$343,3,0)&lt;&gt;"",VLOOKUP(T254,'Line Details'!$A$7:$Z$343,3,0),""),"")</f>
        <v>A(00-02)+03</v>
      </c>
      <c r="U250" s="171"/>
    </row>
    <row r="251" spans="1:21" s="190" customFormat="1" x14ac:dyDescent="0.3">
      <c r="A251" s="194"/>
      <c r="B251" s="169" t="str">
        <f>IFERROR(IF(VLOOKUP(B254,'Line Details'!$A$7:$Z$343,2,0)&lt;&gt;"",VLOOKUP(B254,'Line Details'!$A$7:$Z$343,2,0),""),"")</f>
        <v>105/0</v>
      </c>
      <c r="C251" s="170"/>
      <c r="D251" s="169" t="str">
        <f>IFERROR(IF(VLOOKUP(D254,'Line Details'!$A$7:$Z$343,2,0)&lt;&gt;"",VLOOKUP(D254,'Line Details'!$A$7:$Z$343,2,0),""),"")</f>
        <v>106/0</v>
      </c>
      <c r="E251" s="170"/>
      <c r="F251" s="169" t="str">
        <f>IFERROR(IF(VLOOKUP(F254,'Line Details'!$A$7:$Z$343,2,0)&lt;&gt;"",VLOOKUP(F254,'Line Details'!$A$7:$Z$343,2,0),""),"")</f>
        <v>106/1</v>
      </c>
      <c r="G251" s="170"/>
      <c r="H251" s="169" t="str">
        <f>IFERROR(IF(VLOOKUP(H254,'Line Details'!$A$7:$Z$343,2,0)&lt;&gt;"",VLOOKUP(H254,'Line Details'!$A$7:$Z$343,2,0),""),"")</f>
        <v>107/0</v>
      </c>
      <c r="I251" s="170"/>
      <c r="J251" s="169" t="str">
        <f>IFERROR(IF(VLOOKUP(J254,'Line Details'!$A$7:$Z$343,2,0)&lt;&gt;"",VLOOKUP(J254,'Line Details'!$A$7:$Z$343,2,0),""),"")</f>
        <v>107/1</v>
      </c>
      <c r="K251" s="170"/>
      <c r="L251" s="169" t="str">
        <f>IFERROR(IF(VLOOKUP(L254,'Line Details'!$A$7:$Z$343,2,0)&lt;&gt;"",VLOOKUP(L254,'Line Details'!$A$7:$Z$343,2,0),""),"")</f>
        <v>108/0</v>
      </c>
      <c r="M251" s="170"/>
      <c r="N251" s="169" t="str">
        <f>IFERROR(IF(VLOOKUP(N254,'Line Details'!$A$7:$Z$343,2,0)&lt;&gt;"",VLOOKUP(N254,'Line Details'!$A$7:$Z$343,2,0),""),"")</f>
        <v>109/0</v>
      </c>
      <c r="O251" s="170"/>
      <c r="P251" s="169" t="str">
        <f>IFERROR(IF(VLOOKUP(P254,'Line Details'!$A$7:$Z$343,2,0)&lt;&gt;"",VLOOKUP(P254,'Line Details'!$A$7:$Z$343,2,0),""),"")</f>
        <v>110/0</v>
      </c>
      <c r="Q251" s="170"/>
      <c r="R251" s="169" t="str">
        <f>IFERROR(IF(VLOOKUP(R254,'Line Details'!$A$7:$Z$343,2,0)&lt;&gt;"",VLOOKUP(R254,'Line Details'!$A$7:$Z$343,2,0),""),"")</f>
        <v>111/0</v>
      </c>
      <c r="S251" s="170"/>
      <c r="T251" s="169" t="str">
        <f>IFERROR(IF(VLOOKUP(T254,'Line Details'!$A$7:$Z$343,2,0)&lt;&gt;"",VLOOKUP(T254,'Line Details'!$A$7:$Z$343,2,0),""),"")</f>
        <v>111/1</v>
      </c>
      <c r="U251" s="171"/>
    </row>
    <row r="252" spans="1:21" s="431" customFormat="1" ht="52" x14ac:dyDescent="0.3">
      <c r="A252" s="429"/>
      <c r="B252" s="577" t="str">
        <f>IFERROR(IF(VLOOKUP(B254,'Line Details'!$A$7:$AA$343,27,0)&lt;&gt;"",VLOOKUP(B254,'Line Details'!$A$7:$AA$343,27,0),""),"")</f>
        <v>SANDY PS</v>
      </c>
      <c r="C252" s="577" t="str">
        <f>IFERROR(IF(VLOOKUP(C254,'Line Details'!$A$7:$AA$343,27,0)&lt;&gt;"",VLOOKUP(C254,'Line Details'!$A$7:$AA$343,27,0),""),"")</f>
        <v/>
      </c>
      <c r="D252" s="577" t="str">
        <f>IFERROR(IF(VLOOKUP(D254,'Line Details'!$A$7:$AA$343,27,0)&lt;&gt;"",VLOOKUP(D254,'Line Details'!$A$7:$AA$343,27,0),""),"")</f>
        <v>SANDY PS</v>
      </c>
      <c r="E252" s="577" t="str">
        <f>IFERROR(IF(VLOOKUP(E254,'Line Details'!$A$7:$AA$343,27,0)&lt;&gt;"",VLOOKUP(E254,'Line Details'!$A$7:$AA$343,27,0),""),"")</f>
        <v/>
      </c>
      <c r="F252" s="577" t="str">
        <f>IFERROR(IF(VLOOKUP(F254,'Line Details'!$A$7:$AA$343,27,0)&lt;&gt;"",VLOOKUP(F254,'Line Details'!$A$7:$AA$343,27,0),""),"")</f>
        <v/>
      </c>
      <c r="G252" s="577" t="str">
        <f>IFERROR(IF(VLOOKUP(G254,'Line Details'!$A$7:$AA$343,27,0)&lt;&gt;"",VLOOKUP(G254,'Line Details'!$A$7:$AA$343,27,0),""),"")</f>
        <v/>
      </c>
      <c r="H252" s="577" t="str">
        <f>IFERROR(IF(VLOOKUP(H254,'Line Details'!$A$7:$AA$343,27,0)&lt;&gt;"",VLOOKUP(H254,'Line Details'!$A$7:$AA$343,27,0),""),"")</f>
        <v/>
      </c>
      <c r="I252" s="577" t="str">
        <f>IFERROR(IF(VLOOKUP(I254,'Line Details'!$A$7:$AA$343,27,0)&lt;&gt;"",VLOOKUP(I254,'Line Details'!$A$7:$AA$343,27,0),""),"")</f>
        <v/>
      </c>
      <c r="J252" s="577" t="str">
        <f>IFERROR(IF(VLOOKUP(J254,'Line Details'!$A$7:$AA$343,27,0)&lt;&gt;"",VLOOKUP(J254,'Line Details'!$A$7:$AA$343,27,0),""),"")</f>
        <v>SANDY FS  &amp; Boulder Soiling</v>
      </c>
      <c r="K252" s="577" t="str">
        <f>IFERROR(IF(VLOOKUP(K254,'Line Details'!$A$7:$AA$343,27,0)&lt;&gt;"",VLOOKUP(K254,'Line Details'!$A$7:$AA$343,27,0),""),"")</f>
        <v/>
      </c>
      <c r="L252" s="577" t="str">
        <f>IFERROR(IF(VLOOKUP(L254,'Line Details'!$A$7:$AA$343,27,0)&lt;&gt;"",VLOOKUP(L254,'Line Details'!$A$7:$AA$343,27,0),""),"")</f>
        <v>SANDY PS</v>
      </c>
      <c r="M252" s="577" t="str">
        <f>IFERROR(IF(VLOOKUP(M254,'Line Details'!$A$7:$AA$343,27,0)&lt;&gt;"",VLOOKUP(M254,'Line Details'!$A$7:$AA$343,27,0),""),"")</f>
        <v/>
      </c>
      <c r="N252" s="577" t="str">
        <f>IFERROR(IF(VLOOKUP(N254,'Line Details'!$A$7:$AA$343,27,0)&lt;&gt;"",VLOOKUP(N254,'Line Details'!$A$7:$AA$343,27,0),""),"")</f>
        <v>SANDY PS</v>
      </c>
      <c r="O252" s="577" t="str">
        <f>IFERROR(IF(VLOOKUP(O254,'Line Details'!$A$7:$AA$343,27,0)&lt;&gt;"",VLOOKUP(O254,'Line Details'!$A$7:$AA$343,27,0),""),"")</f>
        <v/>
      </c>
      <c r="P252" s="577" t="str">
        <f>IFERROR(IF(VLOOKUP(P254,'Line Details'!$A$7:$AA$343,27,0)&lt;&gt;"",VLOOKUP(P254,'Line Details'!$A$7:$AA$343,27,0),""),"")</f>
        <v>SANDY WET</v>
      </c>
      <c r="Q252" s="577" t="str">
        <f>IFERROR(IF(VLOOKUP(Q254,'Line Details'!$A$7:$AA$343,27,0)&lt;&gt;"",VLOOKUP(Q254,'Line Details'!$A$7:$AA$343,27,0),""),"")</f>
        <v/>
      </c>
      <c r="R252" s="577" t="str">
        <f>IFERROR(IF(VLOOKUP(R254,'Line Details'!$A$7:$AA$343,27,0)&lt;&gt;"",VLOOKUP(R254,'Line Details'!$A$7:$AA$343,27,0),""),"")</f>
        <v>WET</v>
      </c>
      <c r="S252" s="577" t="str">
        <f>IFERROR(IF(VLOOKUP(S254,'Line Details'!$A$7:$AA$343,27,0)&lt;&gt;"",VLOOKUP(S254,'Line Details'!$A$7:$AA$343,27,0),""),"")</f>
        <v/>
      </c>
      <c r="T252" s="577" t="str">
        <f>IFERROR(IF(VLOOKUP(T254,'Line Details'!$A$7:$AA$343,27,0)&lt;&gt;"",VLOOKUP(T254,'Line Details'!$A$7:$AA$343,27,0),""),"")</f>
        <v>WET</v>
      </c>
      <c r="U252" s="430"/>
    </row>
    <row r="253" spans="1:21" s="190" customFormat="1" x14ac:dyDescent="0.3">
      <c r="A253" s="194"/>
      <c r="B253" s="177">
        <f>IFERROR(IF(VLOOKUP(B254,'Line Details'!$A$7:$Z$343,10,0)&lt;&gt;"",VLOOKUP(B254,'Line Details'!$A$7:$Z$343,10,0),""),"")</f>
        <v>0</v>
      </c>
      <c r="C253" s="158"/>
      <c r="D253" s="177">
        <f>IFERROR(IF(VLOOKUP(D254,'Line Details'!$A$7:$Z$343,10,0)&lt;&gt;"",VLOOKUP(D254,'Line Details'!$A$7:$Z$343,10,0),""),"")</f>
        <v>0</v>
      </c>
      <c r="E253" s="158"/>
      <c r="F253" s="177">
        <f>IFERROR(IF(VLOOKUP(F254,'Line Details'!$A$7:$Z$343,10,0)&lt;&gt;"",VLOOKUP(F254,'Line Details'!$A$7:$Z$343,10,0),""),"")</f>
        <v>0</v>
      </c>
      <c r="G253" s="158"/>
      <c r="H253" s="177">
        <f>IFERROR(IF(VLOOKUP(H254,'Line Details'!$A$7:$Z$343,10,0)&lt;&gt;"",VLOOKUP(H254,'Line Details'!$A$7:$Z$343,10,0),""),"")</f>
        <v>0</v>
      </c>
      <c r="I253" s="158"/>
      <c r="J253" s="177">
        <f>IFERROR(IF(VLOOKUP(J254,'Line Details'!$A$7:$Z$343,10,0)&lt;&gt;"",VLOOKUP(J254,'Line Details'!$A$7:$Z$343,10,0),""),"")</f>
        <v>0</v>
      </c>
      <c r="K253" s="158"/>
      <c r="L253" s="177">
        <f>IFERROR(IF(VLOOKUP(L254,'Line Details'!$A$7:$Z$343,10,0)&lt;&gt;"",VLOOKUP(L254,'Line Details'!$A$7:$Z$343,10,0),""),"")</f>
        <v>0</v>
      </c>
      <c r="M253" s="158"/>
      <c r="N253" s="177">
        <f>IFERROR(IF(VLOOKUP(N254,'Line Details'!$A$7:$Z$343,10,0)&lt;&gt;"",VLOOKUP(N254,'Line Details'!$A$7:$Z$343,10,0),""),"")</f>
        <v>0</v>
      </c>
      <c r="O253" s="158"/>
      <c r="P253" s="177">
        <f>IFERROR(IF(VLOOKUP(P254,'Line Details'!$A$7:$Z$343,10,0)&lt;&gt;"",VLOOKUP(P254,'Line Details'!$A$7:$Z$343,10,0),""),"")</f>
        <v>0</v>
      </c>
      <c r="Q253" s="158"/>
      <c r="R253" s="177">
        <f>IFERROR(IF(VLOOKUP(R254,'Line Details'!$A$7:$Z$343,10,0)&lt;&gt;"",VLOOKUP(R254,'Line Details'!$A$7:$Z$343,10,0),""),"")</f>
        <v>0</v>
      </c>
      <c r="S253" s="158"/>
      <c r="T253" s="177">
        <f>IFERROR(IF(VLOOKUP(T254,'Line Details'!$A$7:$Z$343,10,0)&lt;&gt;"",VLOOKUP(T254,'Line Details'!$A$7:$Z$343,10,0),""),"")</f>
        <v>0</v>
      </c>
      <c r="U253" s="178"/>
    </row>
    <row r="254" spans="1:21" s="190" customFormat="1" x14ac:dyDescent="0.3">
      <c r="A254" s="194"/>
      <c r="B254" s="174">
        <f>+T243+1</f>
        <v>210</v>
      </c>
      <c r="C254" s="174"/>
      <c r="D254" s="174">
        <f>+B254+1</f>
        <v>211</v>
      </c>
      <c r="E254" s="174"/>
      <c r="F254" s="174">
        <f>+D254+1</f>
        <v>212</v>
      </c>
      <c r="G254" s="174"/>
      <c r="H254" s="174">
        <f>+F254+1</f>
        <v>213</v>
      </c>
      <c r="I254" s="174"/>
      <c r="J254" s="174">
        <f>+H254+1</f>
        <v>214</v>
      </c>
      <c r="K254" s="174"/>
      <c r="L254" s="174">
        <f>+J254+1</f>
        <v>215</v>
      </c>
      <c r="M254" s="174"/>
      <c r="N254" s="174">
        <f>+L254+1</f>
        <v>216</v>
      </c>
      <c r="O254" s="174"/>
      <c r="P254" s="174">
        <f>+N254+1</f>
        <v>217</v>
      </c>
      <c r="Q254" s="174"/>
      <c r="R254" s="174">
        <f>+P254+1</f>
        <v>218</v>
      </c>
      <c r="S254" s="174"/>
      <c r="T254" s="174">
        <f>+R254+1</f>
        <v>219</v>
      </c>
      <c r="U254" s="175"/>
    </row>
    <row r="255" spans="1:21" s="190" customFormat="1" x14ac:dyDescent="0.3">
      <c r="A255" s="194"/>
      <c r="B255" s="174"/>
      <c r="C255" s="174"/>
      <c r="D255" s="174"/>
      <c r="E255" s="174"/>
      <c r="F255" s="174"/>
      <c r="G255" s="174"/>
      <c r="H255" s="174"/>
      <c r="I255" s="174"/>
      <c r="J255" s="174"/>
      <c r="K255" s="174"/>
      <c r="L255" s="174"/>
      <c r="M255" s="174"/>
      <c r="N255" s="174"/>
      <c r="O255" s="174"/>
      <c r="P255" s="174"/>
      <c r="Q255" s="174"/>
      <c r="R255" s="174"/>
      <c r="S255" s="174"/>
      <c r="T255" s="174"/>
      <c r="U255" s="175"/>
    </row>
    <row r="256" spans="1:21" s="241" customFormat="1" ht="13.5" thickBot="1" x14ac:dyDescent="0.35">
      <c r="A256" s="238"/>
      <c r="B256" s="239" t="str">
        <f>IFERROR(IF(VLOOKUP(B265,'Line Details'!$A$7:$Z$343,5,0)&lt;&gt;"",VLOOKUP(B265,'Line Details'!$A$7:$Z$343,5,0),""),"")</f>
        <v/>
      </c>
      <c r="C256" s="235" t="str">
        <f>IFERROR(IF(VLOOKUP(D265,'Line Details'!$A$7:$Z$343,12,0)&lt;&gt;"",VLOOKUP(D265,'Line Details'!$A$7:$Z$343,12,0),""),"")</f>
        <v/>
      </c>
      <c r="D256" s="239" t="str">
        <f>IFERROR(IF(VLOOKUP(D265,'Line Details'!$A$7:$Z$343,5,0)&lt;&gt;"",VLOOKUP(D265,'Line Details'!$A$7:$Z$343,5,0),""),"")</f>
        <v/>
      </c>
      <c r="E256" s="235" t="str">
        <f>IFERROR(IF(VLOOKUP(F265,'Line Details'!$A$7:$Z$343,12,0)&lt;&gt;"",VLOOKUP(F265,'Line Details'!$A$7:$Z$343,12,0),""),"")</f>
        <v/>
      </c>
      <c r="F256" s="239" t="str">
        <f>IFERROR(IF(VLOOKUP(F265,'Line Details'!$A$7:$Z$343,5,0)&lt;&gt;"",VLOOKUP(F265,'Line Details'!$A$7:$Z$343,5,0),""),"")</f>
        <v/>
      </c>
      <c r="G256" s="235" t="str">
        <f>IFERROR(IF(VLOOKUP(H265,'Line Details'!$A$7:$Z$343,12,0)&lt;&gt;"",VLOOKUP(H265,'Line Details'!$A$7:$Z$343,12,0),""),"")</f>
        <v/>
      </c>
      <c r="H256" s="239" t="str">
        <f>IFERROR(IF(VLOOKUP(H265,'Line Details'!$A$7:$Z$343,5,0)&lt;&gt;"",VLOOKUP(H265,'Line Details'!$A$7:$Z$343,5,0),""),"")</f>
        <v/>
      </c>
      <c r="I256" s="235" t="str">
        <f>IFERROR(IF(VLOOKUP(J265,'Line Details'!$A$7:$Z$343,12,0)&lt;&gt;"",VLOOKUP(J265,'Line Details'!$A$7:$Z$343,12,0),""),"")</f>
        <v/>
      </c>
      <c r="J256" s="239" t="str">
        <f>IFERROR(IF(VLOOKUP(J265,'Line Details'!$A$7:$Z$343,5,0)&lt;&gt;"",VLOOKUP(J265,'Line Details'!$A$7:$Z$343,5,0),""),"")</f>
        <v/>
      </c>
      <c r="K256" s="235" t="str">
        <f>IFERROR(IF(VLOOKUP(L265,'Line Details'!$A$7:$Z$343,12,0)&lt;&gt;"",VLOOKUP(L265,'Line Details'!$A$7:$Z$343,12,0),""),"")</f>
        <v/>
      </c>
      <c r="L256" s="240" t="str">
        <f>IFERROR(IF(VLOOKUP(L265,'Line Details'!$A$7:$Z$343,5,0)&lt;&gt;"",VLOOKUP(L265,'Line Details'!$A$7:$Z$343,5,0),""),"")</f>
        <v/>
      </c>
      <c r="M256" s="235" t="str">
        <f>IFERROR(IF(VLOOKUP(N265,'Line Details'!$A$7:$Z$343,12,0)&lt;&gt;"",VLOOKUP(N265,'Line Details'!$A$7:$Z$343,12,0),""),"")</f>
        <v/>
      </c>
      <c r="N256" s="239" t="str">
        <f>IFERROR(IF(VLOOKUP(N265,'Line Details'!$A$7:$Z$343,5,0)&lt;&gt;"",VLOOKUP(N265,'Line Details'!$A$7:$Z$343,5,0),""),"")</f>
        <v/>
      </c>
      <c r="O256" s="235" t="str">
        <f>IFERROR(IF(VLOOKUP(P265,'Line Details'!$A$7:$Z$343,12,0)&lt;&gt;"",VLOOKUP(P265,'Line Details'!$A$7:$Z$343,12,0),""),"")</f>
        <v/>
      </c>
      <c r="P256" s="239" t="str">
        <f>IFERROR(IF(VLOOKUP(P265,'Line Details'!$A$7:$Z$343,5,0)&lt;&gt;"",VLOOKUP(P265,'Line Details'!$A$7:$Z$343,5,0),""),"")</f>
        <v/>
      </c>
      <c r="Q256" s="235" t="str">
        <f>IFERROR(IF(VLOOKUP(R265,'Line Details'!$A$7:$Z$343,12,0)&lt;&gt;"",VLOOKUP(R265,'Line Details'!$A$7:$Z$343,12,0),""),"")</f>
        <v>SH</v>
      </c>
      <c r="R256" s="239" t="str">
        <f>IFERROR(IF(VLOOKUP(R265,'Line Details'!$A$7:$Z$343,5,0)&lt;&gt;"",VLOOKUP(R265,'Line Details'!$A$7:$Z$343,5,0),""),"")</f>
        <v/>
      </c>
      <c r="S256" s="235" t="str">
        <f>IFERROR(IF(VLOOKUP(T265,'Line Details'!$A$7:$Z$343,12,0)&lt;&gt;"",VLOOKUP(T265,'Line Details'!$A$7:$Z$343,12,0),""),"")</f>
        <v/>
      </c>
      <c r="T256" s="239" t="str">
        <f>IFERROR(IF(VLOOKUP(T265,'Line Details'!$A$7:$Z$343,5,0)&lt;&gt;"",VLOOKUP(T265,'Line Details'!$A$7:$Z$343,5,0),""),"")</f>
        <v/>
      </c>
      <c r="U256" s="236" t="str">
        <f>IFERROR(IF(VLOOKUP(B276,'Line Details'!$A$7:$Z$343,12,0)&lt;&gt;"",VLOOKUP(B276,'Line Details'!$A$7:$Z$343,12,0),""),"")</f>
        <v/>
      </c>
    </row>
    <row r="257" spans="1:21" s="190" customFormat="1" ht="13.5" thickTop="1" x14ac:dyDescent="0.3">
      <c r="A257" s="194"/>
      <c r="B257" s="670" t="str">
        <f>IFERROR(IF(VLOOKUP(B265,'Line Details'!$A$7:$Z$343,8,0)&lt;&gt;"",VLOOKUP(B265,'Line Details'!$A$7:$Z$343,8,0),""),"")</f>
        <v>-</v>
      </c>
      <c r="C257" s="164" t="str">
        <f>IFERROR(IF(VLOOKUP(D265,'Line Details'!$A$7:$Z$343,9,0)&lt;&gt;"",VLOOKUP(D265,'Line Details'!$A$7:$Z$343,9,0),""),"")</f>
        <v/>
      </c>
      <c r="D257" s="670" t="str">
        <f>IFERROR(IF(VLOOKUP(D265,'Line Details'!$A$7:$Z$343,8,0)&lt;&gt;"",VLOOKUP(D265,'Line Details'!$A$7:$Z$343,8,0),""),"")</f>
        <v>-</v>
      </c>
      <c r="E257" s="164" t="str">
        <f>IFERROR(IF(VLOOKUP(F265,'Line Details'!$A$7:$Z$343,9,0)&lt;&gt;"",VLOOKUP(F265,'Line Details'!$A$7:$Z$343,9,0),""),"")</f>
        <v/>
      </c>
      <c r="F257" s="670" t="str">
        <f>IFERROR(IF(VLOOKUP(F265,'Line Details'!$A$7:$Z$343,8,0)&lt;&gt;"",VLOOKUP(F265,'Line Details'!$A$7:$Z$343,8,0),""),"")</f>
        <v>-</v>
      </c>
      <c r="G257" s="164" t="str">
        <f>IFERROR(IF(VLOOKUP(H265,'Line Details'!$A$7:$Z$343,9,0)&lt;&gt;"",VLOOKUP(H265,'Line Details'!$A$7:$Z$343,9,0),""),"")</f>
        <v/>
      </c>
      <c r="H257" s="670" t="str">
        <f>IFERROR(IF(VLOOKUP(H265,'Line Details'!$A$7:$Z$343,8,0)&lt;&gt;"",VLOOKUP(H265,'Line Details'!$A$7:$Z$343,8,0),""),"")</f>
        <v>-</v>
      </c>
      <c r="I257" s="164" t="str">
        <f>IFERROR(IF(VLOOKUP(J265,'Line Details'!$A$7:$Z$343,9,0)&lt;&gt;"",VLOOKUP(J265,'Line Details'!$A$7:$Z$343,9,0),""),"")</f>
        <v/>
      </c>
      <c r="J257" s="670" t="str">
        <f>IFERROR(IF(VLOOKUP(J265,'Line Details'!$A$7:$Z$343,8,0)&lt;&gt;"",VLOOKUP(J265,'Line Details'!$A$7:$Z$343,8,0),""),"")</f>
        <v>-</v>
      </c>
      <c r="K257" s="164" t="str">
        <f>IFERROR(IF(VLOOKUP(L265,'Line Details'!$A$7:$Z$343,9,0)&lt;&gt;"",VLOOKUP(L265,'Line Details'!$A$7:$Z$343,9,0),""),"")</f>
        <v/>
      </c>
      <c r="L257" s="670" t="str">
        <f>IFERROR(IF(VLOOKUP(L265,'Line Details'!$A$7:$Z$343,8,0)&lt;&gt;"",VLOOKUP(L265,'Line Details'!$A$7:$Z$343,8,0),""),"")</f>
        <v>-</v>
      </c>
      <c r="M257" s="164" t="str">
        <f>IFERROR(IF(VLOOKUP(N265,'Line Details'!$A$7:$Z$343,9,0)&lt;&gt;"",VLOOKUP(N265,'Line Details'!$A$7:$Z$343,9,0),""),"")</f>
        <v/>
      </c>
      <c r="N257" s="670" t="str">
        <f>IFERROR(IF(VLOOKUP(N265,'Line Details'!$A$7:$Z$343,8,0)&lt;&gt;"",VLOOKUP(N265,'Line Details'!$A$7:$Z$343,8,0),""),"")</f>
        <v>-</v>
      </c>
      <c r="O257" s="164" t="str">
        <f>IFERROR(IF(VLOOKUP(P265,'Line Details'!$A$7:$Z$343,9,0)&lt;&gt;"",VLOOKUP(P265,'Line Details'!$A$7:$Z$343,9,0),""),"")</f>
        <v/>
      </c>
      <c r="P257" s="670" t="str">
        <f>IFERROR(IF(VLOOKUP(P265,'Line Details'!$A$7:$Z$343,8,0)&lt;&gt;"",VLOOKUP(P265,'Line Details'!$A$7:$Z$343,8,0),""),"")</f>
        <v>-</v>
      </c>
      <c r="Q257" s="164" t="str">
        <f>IFERROR(IF(VLOOKUP(R265,'Line Details'!$A$7:$Z$343,9,0)&lt;&gt;"",VLOOKUP(R265,'Line Details'!$A$7:$Z$343,9,0),""),"")</f>
        <v/>
      </c>
      <c r="R257" s="670" t="str">
        <f>IFERROR(IF(VLOOKUP(R265,'Line Details'!$A$7:$Z$343,8,0)&lt;&gt;"",VLOOKUP(R265,'Line Details'!$A$7:$Z$343,8,0),""),"")</f>
        <v>-</v>
      </c>
      <c r="S257" s="164" t="str">
        <f>IFERROR(IF(VLOOKUP(T265,'Line Details'!$A$7:$Z$343,9,0)&lt;&gt;"",VLOOKUP(T265,'Line Details'!$A$7:$Z$343,9,0),""),"")</f>
        <v/>
      </c>
      <c r="T257" s="670" t="str">
        <f>IFERROR(IF(VLOOKUP(T265,'Line Details'!$A$7:$Z$343,8,0)&lt;&gt;"",VLOOKUP(T265,'Line Details'!$A$7:$Z$343,8,0),""),"")</f>
        <v>-</v>
      </c>
      <c r="U257" s="165" t="str">
        <f>IFERROR(IF(VLOOKUP(B276,'Line Details'!$A$7:$Z$343,9,0)&lt;&gt;"",VLOOKUP(B276,'Line Details'!$A$7:$Z$343,9,0),""),"")</f>
        <v/>
      </c>
    </row>
    <row r="258" spans="1:21" s="190" customFormat="1" x14ac:dyDescent="0.3">
      <c r="A258" s="194"/>
      <c r="B258" s="671"/>
      <c r="C258" s="221">
        <f>IFERROR(IF(VLOOKUP(D265,'Line Details'!$A$7:$Z$343,4,0)&lt;&gt;"",VLOOKUP(D265,'Line Details'!$A$7:$Z$343,4,0),""),"")</f>
        <v>401.7</v>
      </c>
      <c r="D258" s="671"/>
      <c r="E258" s="221">
        <f>IFERROR(IF(VLOOKUP(F265,'Line Details'!$A$7:$Z$343,4,0)&lt;&gt;"",VLOOKUP(F265,'Line Details'!$A$7:$Z$343,4,0),""),"")</f>
        <v>339.9</v>
      </c>
      <c r="F258" s="671"/>
      <c r="G258" s="221">
        <f>IFERROR(IF(VLOOKUP(H265,'Line Details'!$A$7:$Z$343,4,0)&lt;&gt;"",VLOOKUP(H265,'Line Details'!$A$7:$Z$343,4,0),""),"")</f>
        <v>379.9</v>
      </c>
      <c r="H258" s="671"/>
      <c r="I258" s="221">
        <f>IFERROR(IF(VLOOKUP(J265,'Line Details'!$A$7:$Z$343,4,0)&lt;&gt;"",VLOOKUP(J265,'Line Details'!$A$7:$Z$343,4,0),""),"")</f>
        <v>377.1</v>
      </c>
      <c r="J258" s="671"/>
      <c r="K258" s="221">
        <f>IFERROR(IF(VLOOKUP(L265,'Line Details'!$A$7:$Z$343,4,0)&lt;&gt;"",VLOOKUP(L265,'Line Details'!$A$7:$Z$343,4,0),""),"")</f>
        <v>350.2</v>
      </c>
      <c r="L258" s="671"/>
      <c r="M258" s="221">
        <f>IFERROR(IF(VLOOKUP(N265,'Line Details'!$A$7:$Z$343,4,0)&lt;&gt;"",VLOOKUP(N265,'Line Details'!$A$7:$Z$343,4,0),""),"")</f>
        <v>270</v>
      </c>
      <c r="N258" s="671"/>
      <c r="O258" s="221">
        <f>IFERROR(IF(VLOOKUP(P265,'Line Details'!$A$7:$Z$343,4,0)&lt;&gt;"",VLOOKUP(P265,'Line Details'!$A$7:$Z$343,4,0),""),"")</f>
        <v>745</v>
      </c>
      <c r="P258" s="671"/>
      <c r="Q258" s="221">
        <f>IFERROR(IF(VLOOKUP(R265,'Line Details'!$A$7:$Z$343,4,0)&lt;&gt;"",VLOOKUP(R265,'Line Details'!$A$7:$Z$343,4,0),""),"")</f>
        <v>667.5</v>
      </c>
      <c r="R258" s="671"/>
      <c r="S258" s="221">
        <f>IFERROR(IF(VLOOKUP(T265,'Line Details'!$A$7:$Z$343,4,0)&lt;&gt;"",VLOOKUP(T265,'Line Details'!$A$7:$Z$343,4,0),""),"")</f>
        <v>296.3</v>
      </c>
      <c r="T258" s="671"/>
      <c r="U258" s="162">
        <f>IFERROR(IF(VLOOKUP(B276,'Line Details'!$A$7:$Z$343,4,0)&lt;&gt;"",VLOOKUP(B276,'Line Details'!$A$7:$Z$343,4,0),""),"")</f>
        <v>77.8</v>
      </c>
    </row>
    <row r="259" spans="1:21" s="190" customFormat="1" x14ac:dyDescent="0.3">
      <c r="A259" s="194"/>
      <c r="B259" s="166" t="str">
        <f>IFERROR(IF(VLOOKUP(B265,'Line Details'!$A$7:$Z$343,6,0)&lt;&gt;"",VLOOKUP(B265,'Line Details'!$A$7:$Z$343,6,0),""),"")</f>
        <v>FDN</v>
      </c>
      <c r="C259" s="221"/>
      <c r="D259" s="166" t="str">
        <f>IFERROR(IF(VLOOKUP(D265,'Line Details'!$A$7:$Z$343,6,0)&lt;&gt;"",VLOOKUP(D265,'Line Details'!$A$7:$Z$343,6,0),""),"")</f>
        <v>FDN</v>
      </c>
      <c r="E259" s="221"/>
      <c r="F259" s="166" t="str">
        <f>IFERROR(IF(VLOOKUP(F265,'Line Details'!$A$7:$Z$343,6,0)&lt;&gt;"",VLOOKUP(F265,'Line Details'!$A$7:$Z$343,6,0),""),"")</f>
        <v>FDN</v>
      </c>
      <c r="G259" s="221"/>
      <c r="H259" s="166" t="str">
        <f>IFERROR(IF(VLOOKUP(H265,'Line Details'!$A$7:$Z$343,6,0)&lt;&gt;"",VLOOKUP(H265,'Line Details'!$A$7:$Z$343,6,0),""),"")</f>
        <v>FDN</v>
      </c>
      <c r="I259" s="221"/>
      <c r="J259" s="166" t="str">
        <f>IFERROR(IF(VLOOKUP(J265,'Line Details'!$A$7:$Z$343,6,0)&lt;&gt;"",VLOOKUP(J265,'Line Details'!$A$7:$Z$343,6,0),""),"")</f>
        <v>FDN</v>
      </c>
      <c r="K259" s="221"/>
      <c r="L259" s="166" t="str">
        <f>IFERROR(IF(VLOOKUP(L265,'Line Details'!$A$7:$Z$343,6,0)&lt;&gt;"",VLOOKUP(L265,'Line Details'!$A$7:$Z$343,6,0),""),"")</f>
        <v>-</v>
      </c>
      <c r="M259" s="221"/>
      <c r="N259" s="166" t="str">
        <f>IFERROR(IF(VLOOKUP(N265,'Line Details'!$A$7:$Z$343,6,0)&lt;&gt;"",VLOOKUP(N265,'Line Details'!$A$7:$Z$343,6,0),""),"")</f>
        <v>-</v>
      </c>
      <c r="O259" s="221"/>
      <c r="P259" s="166" t="str">
        <f>IFERROR(IF(VLOOKUP(P265,'Line Details'!$A$7:$Z$343,6,0)&lt;&gt;"",VLOOKUP(P265,'Line Details'!$A$7:$Z$343,6,0),""),"")</f>
        <v>-</v>
      </c>
      <c r="Q259" s="221"/>
      <c r="R259" s="166" t="str">
        <f>IFERROR(IF(VLOOKUP(R265,'Line Details'!$A$7:$Z$343,6,0)&lt;&gt;"",VLOOKUP(R265,'Line Details'!$A$7:$Z$343,6,0),""),"")</f>
        <v>-</v>
      </c>
      <c r="S259" s="221"/>
      <c r="T259" s="166" t="str">
        <f>IFERROR(IF(VLOOKUP(T265,'Line Details'!$A$7:$Z$343,6,0)&lt;&gt;"",VLOOKUP(T265,'Line Details'!$A$7:$Z$343,6,0),""),"")</f>
        <v>-</v>
      </c>
      <c r="U259" s="171"/>
    </row>
    <row r="260" spans="1:21" s="190" customFormat="1" ht="13.5" thickBot="1" x14ac:dyDescent="0.35">
      <c r="A260" s="194"/>
      <c r="B260" s="167" t="str">
        <f>IFERROR(IF(VLOOKUP(B265,'Line Details'!$A$7:$Z$343,7,0)&lt;&gt;"",VLOOKUP(B265,'Line Details'!$A$7:$Z$343,7,0),""),"")</f>
        <v>P</v>
      </c>
      <c r="C260" s="221"/>
      <c r="D260" s="167" t="str">
        <f>IFERROR(IF(VLOOKUP(D265,'Line Details'!$A$7:$Z$343,7,0)&lt;&gt;"",VLOOKUP(D265,'Line Details'!$A$7:$Z$343,7,0),""),"")</f>
        <v>P</v>
      </c>
      <c r="E260" s="221"/>
      <c r="F260" s="167" t="str">
        <f>IFERROR(IF(VLOOKUP(F265,'Line Details'!$A$7:$Z$343,7,0)&lt;&gt;"",VLOOKUP(F265,'Line Details'!$A$7:$Z$343,7,0),""),"")</f>
        <v>P</v>
      </c>
      <c r="G260" s="221"/>
      <c r="H260" s="167" t="str">
        <f>IFERROR(IF(VLOOKUP(H265,'Line Details'!$A$7:$Z$343,7,0)&lt;&gt;"",VLOOKUP(H265,'Line Details'!$A$7:$Z$343,7,0),""),"")</f>
        <v>P</v>
      </c>
      <c r="I260" s="221"/>
      <c r="J260" s="167" t="str">
        <f>IFERROR(IF(VLOOKUP(J265,'Line Details'!$A$7:$Z$343,7,0)&lt;&gt;"",VLOOKUP(J265,'Line Details'!$A$7:$Z$343,7,0),""),"")</f>
        <v>P</v>
      </c>
      <c r="K260" s="221"/>
      <c r="L260" s="167" t="str">
        <f>IFERROR(IF(VLOOKUP(L265,'Line Details'!$A$7:$Z$343,7,0)&lt;&gt;"",VLOOKUP(L265,'Line Details'!$A$7:$Z$343,7,0),""),"")</f>
        <v>-</v>
      </c>
      <c r="M260" s="221"/>
      <c r="N260" s="167" t="str">
        <f>IFERROR(IF(VLOOKUP(N265,'Line Details'!$A$7:$Z$343,7,0)&lt;&gt;"",VLOOKUP(N265,'Line Details'!$A$7:$Z$343,7,0),""),"")</f>
        <v>-</v>
      </c>
      <c r="O260" s="221"/>
      <c r="P260" s="167" t="str">
        <f>IFERROR(IF(VLOOKUP(P265,'Line Details'!$A$7:$Z$343,7,0)&lt;&gt;"",VLOOKUP(P265,'Line Details'!$A$7:$Z$343,7,0),""),"")</f>
        <v>-</v>
      </c>
      <c r="Q260" s="221"/>
      <c r="R260" s="167" t="str">
        <f>IFERROR(IF(VLOOKUP(R265,'Line Details'!$A$7:$Z$343,7,0)&lt;&gt;"",VLOOKUP(R265,'Line Details'!$A$7:$Z$343,7,0),""),"")</f>
        <v>-</v>
      </c>
      <c r="S260" s="221"/>
      <c r="T260" s="167" t="str">
        <f>IFERROR(IF(VLOOKUP(T265,'Line Details'!$A$7:$Z$343,7,0)&lt;&gt;"",VLOOKUP(T265,'Line Details'!$A$7:$Z$343,7,0),""),"")</f>
        <v>-</v>
      </c>
      <c r="U260" s="171"/>
    </row>
    <row r="261" spans="1:21" s="190" customFormat="1" ht="13.5" thickTop="1" x14ac:dyDescent="0.3">
      <c r="A261" s="194"/>
      <c r="B261" s="169" t="str">
        <f>IFERROR(IF(VLOOKUP(B265,'Line Details'!$A$7:$Z$343,3,0)&lt;&gt;"",VLOOKUP(B265,'Line Details'!$A$7:$Z$343,3,0),""),"")</f>
        <v>D(45-60)+06</v>
      </c>
      <c r="C261" s="170"/>
      <c r="D261" s="169" t="str">
        <f>IFERROR(IF(VLOOKUP(D265,'Line Details'!$A$7:$Z$343,3,0)&lt;&gt;"",VLOOKUP(D265,'Line Details'!$A$7:$Z$343,3,0),""),"")</f>
        <v>C(15-22)+06</v>
      </c>
      <c r="E261" s="170"/>
      <c r="F261" s="169" t="str">
        <f>IFERROR(IF(VLOOKUP(F265,'Line Details'!$A$7:$Z$343,3,0)&lt;&gt;"",VLOOKUP(F265,'Line Details'!$A$7:$Z$343,3,0),""),"")</f>
        <v>C(15-22)+03</v>
      </c>
      <c r="G261" s="170"/>
      <c r="H261" s="169" t="str">
        <f>IFERROR(IF(VLOOKUP(H265,'Line Details'!$A$7:$Z$343,3,0)&lt;&gt;"",VLOOKUP(H265,'Line Details'!$A$7:$Z$343,3,0),""),"")</f>
        <v>C(15-30)+03</v>
      </c>
      <c r="I261" s="170"/>
      <c r="J261" s="169" t="str">
        <f>IFERROR(IF(VLOOKUP(J265,'Line Details'!$A$7:$Z$343,3,0)&lt;&gt;"",VLOOKUP(J265,'Line Details'!$A$7:$Z$343,3,0),""),"")</f>
        <v>D(30-45)+03</v>
      </c>
      <c r="K261" s="170"/>
      <c r="L261" s="169" t="str">
        <f>IFERROR(IF(VLOOKUP(L265,'Line Details'!$A$7:$Z$343,3,0)&lt;&gt;"",VLOOKUP(L265,'Line Details'!$A$7:$Z$343,3,0),""),"")</f>
        <v>SP2_ DD+00</v>
      </c>
      <c r="M261" s="170"/>
      <c r="N261" s="169" t="str">
        <f>IFERROR(IF(VLOOKUP(N265,'Line Details'!$A$7:$Z$343,3,0)&lt;&gt;"",VLOOKUP(N265,'Line Details'!$A$7:$Z$343,3,0),""),"")</f>
        <v>SP1_DB+30</v>
      </c>
      <c r="O261" s="170"/>
      <c r="P261" s="169" t="str">
        <f>IFERROR(IF(VLOOKUP(P265,'Line Details'!$A$7:$Z$343,3,0)&lt;&gt;"",VLOOKUP(P265,'Line Details'!$A$7:$Z$343,3,0),""),"")</f>
        <v>SP1_DB+40</v>
      </c>
      <c r="Q261" s="170"/>
      <c r="R261" s="169" t="str">
        <f>IFERROR(IF(VLOOKUP(R265,'Line Details'!$A$7:$Z$343,3,0)&lt;&gt;"",VLOOKUP(R265,'Line Details'!$A$7:$Z$343,3,0),""),"")</f>
        <v>SP2_ DD+09</v>
      </c>
      <c r="S261" s="170"/>
      <c r="T261" s="169" t="str">
        <f>IFERROR(IF(VLOOKUP(T265,'Line Details'!$A$7:$Z$343,3,0)&lt;&gt;"",VLOOKUP(T265,'Line Details'!$A$7:$Z$343,3,0),""),"")</f>
        <v>D(45-60)+00</v>
      </c>
      <c r="U261" s="171"/>
    </row>
    <row r="262" spans="1:21" s="190" customFormat="1" x14ac:dyDescent="0.3">
      <c r="A262" s="194"/>
      <c r="B262" s="169" t="str">
        <f>IFERROR(IF(VLOOKUP(B265,'Line Details'!$A$7:$Z$343,2,0)&lt;&gt;"",VLOOKUP(B265,'Line Details'!$A$7:$Z$343,2,0),""),"")</f>
        <v>112/0</v>
      </c>
      <c r="C262" s="170"/>
      <c r="D262" s="169" t="str">
        <f>IFERROR(IF(VLOOKUP(D265,'Line Details'!$A$7:$Z$343,2,0)&lt;&gt;"",VLOOKUP(D265,'Line Details'!$A$7:$Z$343,2,0),""),"")</f>
        <v>113/0</v>
      </c>
      <c r="E262" s="170"/>
      <c r="F262" s="169" t="str">
        <f>IFERROR(IF(VLOOKUP(F265,'Line Details'!$A$7:$Z$343,2,0)&lt;&gt;"",VLOOKUP(F265,'Line Details'!$A$7:$Z$343,2,0),""),"")</f>
        <v>114/0</v>
      </c>
      <c r="G262" s="170"/>
      <c r="H262" s="169" t="str">
        <f>IFERROR(IF(VLOOKUP(H265,'Line Details'!$A$7:$Z$343,2,0)&lt;&gt;"",VLOOKUP(H265,'Line Details'!$A$7:$Z$343,2,0),""),"")</f>
        <v>115/0</v>
      </c>
      <c r="I262" s="170"/>
      <c r="J262" s="169" t="str">
        <f>IFERROR(IF(VLOOKUP(J265,'Line Details'!$A$7:$Z$343,2,0)&lt;&gt;"",VLOOKUP(J265,'Line Details'!$A$7:$Z$343,2,0),""),"")</f>
        <v>116/0</v>
      </c>
      <c r="K262" s="170"/>
      <c r="L262" s="169" t="str">
        <f>IFERROR(IF(VLOOKUP(L265,'Line Details'!$A$7:$Z$343,2,0)&lt;&gt;"",VLOOKUP(L265,'Line Details'!$A$7:$Z$343,2,0),""),"")</f>
        <v>117/0</v>
      </c>
      <c r="M262" s="170"/>
      <c r="N262" s="169" t="str">
        <f>IFERROR(IF(VLOOKUP(N265,'Line Details'!$A$7:$Z$343,2,0)&lt;&gt;"",VLOOKUP(N265,'Line Details'!$A$7:$Z$343,2,0),""),"")</f>
        <v>117/1</v>
      </c>
      <c r="O262" s="170"/>
      <c r="P262" s="169" t="str">
        <f>IFERROR(IF(VLOOKUP(P265,'Line Details'!$A$7:$Z$343,2,0)&lt;&gt;"",VLOOKUP(P265,'Line Details'!$A$7:$Z$343,2,0),""),"")</f>
        <v>117/2</v>
      </c>
      <c r="Q262" s="170"/>
      <c r="R262" s="169" t="str">
        <f>IFERROR(IF(VLOOKUP(R265,'Line Details'!$A$7:$Z$343,2,0)&lt;&gt;"",VLOOKUP(R265,'Line Details'!$A$7:$Z$343,2,0),""),"")</f>
        <v>118/0</v>
      </c>
      <c r="S262" s="170"/>
      <c r="T262" s="169" t="str">
        <f>IFERROR(IF(VLOOKUP(T265,'Line Details'!$A$7:$Z$343,2,0)&lt;&gt;"",VLOOKUP(T265,'Line Details'!$A$7:$Z$343,2,0),""),"")</f>
        <v>119/0</v>
      </c>
      <c r="U262" s="171"/>
    </row>
    <row r="263" spans="1:21" s="431" customFormat="1" ht="26" x14ac:dyDescent="0.3">
      <c r="A263" s="429"/>
      <c r="B263" s="577" t="str">
        <f>IFERROR(IF(VLOOKUP(B265,'Line Details'!$A$7:$AA$343,27,0)&lt;&gt;"",VLOOKUP(B265,'Line Details'!$A$7:$AA$343,27,0),""),"")</f>
        <v>WET</v>
      </c>
      <c r="C263" s="577" t="str">
        <f>IFERROR(IF(VLOOKUP(C265,'Line Details'!$A$7:$AA$343,27,0)&lt;&gt;"",VLOOKUP(C265,'Line Details'!$A$7:$AA$343,27,0),""),"")</f>
        <v/>
      </c>
      <c r="D263" s="577" t="str">
        <f>IFERROR(IF(VLOOKUP(D265,'Line Details'!$A$7:$AA$343,27,0)&lt;&gt;"",VLOOKUP(D265,'Line Details'!$A$7:$AA$343,27,0),""),"")</f>
        <v>WET</v>
      </c>
      <c r="E263" s="577" t="str">
        <f>IFERROR(IF(VLOOKUP(E265,'Line Details'!$A$7:$AA$343,27,0)&lt;&gt;"",VLOOKUP(E265,'Line Details'!$A$7:$AA$343,27,0),""),"")</f>
        <v/>
      </c>
      <c r="F263" s="577" t="str">
        <f>IFERROR(IF(VLOOKUP(F265,'Line Details'!$A$7:$AA$343,27,0)&lt;&gt;"",VLOOKUP(F265,'Line Details'!$A$7:$AA$343,27,0),""),"")</f>
        <v>WET</v>
      </c>
      <c r="G263" s="577" t="str">
        <f>IFERROR(IF(VLOOKUP(G265,'Line Details'!$A$7:$AA$343,27,0)&lt;&gt;"",VLOOKUP(G265,'Line Details'!$A$7:$AA$343,27,0),""),"")</f>
        <v/>
      </c>
      <c r="H263" s="577" t="str">
        <f>IFERROR(IF(VLOOKUP(H265,'Line Details'!$A$7:$AA$343,27,0)&lt;&gt;"",VLOOKUP(H265,'Line Details'!$A$7:$AA$343,27,0),""),"")</f>
        <v>SANDY WET</v>
      </c>
      <c r="I263" s="577" t="str">
        <f>IFERROR(IF(VLOOKUP(I265,'Line Details'!$A$7:$AA$343,27,0)&lt;&gt;"",VLOOKUP(I265,'Line Details'!$A$7:$AA$343,27,0),""),"")</f>
        <v/>
      </c>
      <c r="J263" s="577" t="str">
        <f>IFERROR(IF(VLOOKUP(J265,'Line Details'!$A$7:$AA$343,27,0)&lt;&gt;"",VLOOKUP(J265,'Line Details'!$A$7:$AA$343,27,0),""),"")</f>
        <v>SANDY WET</v>
      </c>
      <c r="K263" s="577" t="str">
        <f>IFERROR(IF(VLOOKUP(K265,'Line Details'!$A$7:$AA$343,27,0)&lt;&gt;"",VLOOKUP(K265,'Line Details'!$A$7:$AA$343,27,0),""),"")</f>
        <v/>
      </c>
      <c r="L263" s="577" t="str">
        <f>IFERROR(IF(VLOOKUP(L265,'Line Details'!$A$7:$AA$343,27,0)&lt;&gt;"",VLOOKUP(L265,'Line Details'!$A$7:$AA$343,27,0),""),"")</f>
        <v/>
      </c>
      <c r="M263" s="577" t="str">
        <f>IFERROR(IF(VLOOKUP(M265,'Line Details'!$A$7:$AA$343,27,0)&lt;&gt;"",VLOOKUP(M265,'Line Details'!$A$7:$AA$343,27,0),""),"")</f>
        <v/>
      </c>
      <c r="N263" s="577" t="str">
        <f>IFERROR(IF(VLOOKUP(N265,'Line Details'!$A$7:$AA$343,27,0)&lt;&gt;"",VLOOKUP(N265,'Line Details'!$A$7:$AA$343,27,0),""),"")</f>
        <v/>
      </c>
      <c r="O263" s="577" t="str">
        <f>IFERROR(IF(VLOOKUP(O265,'Line Details'!$A$7:$AA$343,27,0)&lt;&gt;"",VLOOKUP(O265,'Line Details'!$A$7:$AA$343,27,0),""),"")</f>
        <v/>
      </c>
      <c r="P263" s="577" t="str">
        <f>IFERROR(IF(VLOOKUP(P265,'Line Details'!$A$7:$AA$343,27,0)&lt;&gt;"",VLOOKUP(P265,'Line Details'!$A$7:$AA$343,27,0),""),"")</f>
        <v/>
      </c>
      <c r="Q263" s="577" t="str">
        <f>IFERROR(IF(VLOOKUP(Q265,'Line Details'!$A$7:$AA$343,27,0)&lt;&gt;"",VLOOKUP(Q265,'Line Details'!$A$7:$AA$343,27,0),""),"")</f>
        <v/>
      </c>
      <c r="R263" s="577" t="str">
        <f>IFERROR(IF(VLOOKUP(R265,'Line Details'!$A$7:$AA$343,27,0)&lt;&gt;"",VLOOKUP(R265,'Line Details'!$A$7:$AA$343,27,0),""),"")</f>
        <v/>
      </c>
      <c r="S263" s="577" t="str">
        <f>IFERROR(IF(VLOOKUP(S265,'Line Details'!$A$7:$AA$343,27,0)&lt;&gt;"",VLOOKUP(S265,'Line Details'!$A$7:$AA$343,27,0),""),"")</f>
        <v/>
      </c>
      <c r="T263" s="577" t="str">
        <f>IFERROR(IF(VLOOKUP(T265,'Line Details'!$A$7:$AA$343,27,0)&lt;&gt;"",VLOOKUP(T265,'Line Details'!$A$7:$AA$343,27,0),""),"")</f>
        <v/>
      </c>
      <c r="U263" s="430"/>
    </row>
    <row r="264" spans="1:21" s="190" customFormat="1" x14ac:dyDescent="0.3">
      <c r="A264" s="194"/>
      <c r="B264" s="177">
        <f>IFERROR(IF(VLOOKUP(B265,'Line Details'!$A$7:$Z$343,10,0)&lt;&gt;"",VLOOKUP(B265,'Line Details'!$A$7:$Z$343,10,0),""),"")</f>
        <v>0</v>
      </c>
      <c r="C264" s="158"/>
      <c r="D264" s="177">
        <f>IFERROR(IF(VLOOKUP(D265,'Line Details'!$A$7:$Z$343,10,0)&lt;&gt;"",VLOOKUP(D265,'Line Details'!$A$7:$Z$343,10,0),""),"")</f>
        <v>0</v>
      </c>
      <c r="E264" s="158"/>
      <c r="F264" s="177">
        <f>IFERROR(IF(VLOOKUP(F265,'Line Details'!$A$7:$Z$343,10,0)&lt;&gt;"",VLOOKUP(F265,'Line Details'!$A$7:$Z$343,10,0),""),"")</f>
        <v>0</v>
      </c>
      <c r="G264" s="158"/>
      <c r="H264" s="177">
        <f>IFERROR(IF(VLOOKUP(H265,'Line Details'!$A$7:$Z$343,10,0)&lt;&gt;"",VLOOKUP(H265,'Line Details'!$A$7:$Z$343,10,0),""),"")</f>
        <v>0</v>
      </c>
      <c r="I264" s="158"/>
      <c r="J264" s="177">
        <f>IFERROR(IF(VLOOKUP(J265,'Line Details'!$A$7:$Z$343,10,0)&lt;&gt;"",VLOOKUP(J265,'Line Details'!$A$7:$Z$343,10,0),""),"")</f>
        <v>0</v>
      </c>
      <c r="K264" s="158"/>
      <c r="L264" s="177">
        <f>IFERROR(IF(VLOOKUP(L265,'Line Details'!$A$7:$Z$343,10,0)&lt;&gt;"",VLOOKUP(L265,'Line Details'!$A$7:$Z$343,10,0),""),"")</f>
        <v>0</v>
      </c>
      <c r="M264" s="158"/>
      <c r="N264" s="177">
        <f>IFERROR(IF(VLOOKUP(N265,'Line Details'!$A$7:$Z$343,10,0)&lt;&gt;"",VLOOKUP(N265,'Line Details'!$A$7:$Z$343,10,0),""),"")</f>
        <v>0</v>
      </c>
      <c r="O264" s="158"/>
      <c r="P264" s="177">
        <f>IFERROR(IF(VLOOKUP(P265,'Line Details'!$A$7:$Z$343,10,0)&lt;&gt;"",VLOOKUP(P265,'Line Details'!$A$7:$Z$343,10,0),""),"")</f>
        <v>0</v>
      </c>
      <c r="Q264" s="158"/>
      <c r="R264" s="177">
        <f>IFERROR(IF(VLOOKUP(R265,'Line Details'!$A$7:$Z$343,10,0)&lt;&gt;"",VLOOKUP(R265,'Line Details'!$A$7:$Z$343,10,0),""),"")</f>
        <v>0</v>
      </c>
      <c r="S264" s="158"/>
      <c r="T264" s="177">
        <f>IFERROR(IF(VLOOKUP(T265,'Line Details'!$A$7:$Z$343,10,0)&lt;&gt;"",VLOOKUP(T265,'Line Details'!$A$7:$Z$343,10,0),""),"")</f>
        <v>0</v>
      </c>
      <c r="U264" s="178"/>
    </row>
    <row r="265" spans="1:21" s="190" customFormat="1" x14ac:dyDescent="0.3">
      <c r="A265" s="194"/>
      <c r="B265" s="174">
        <f>+T254+1</f>
        <v>220</v>
      </c>
      <c r="C265" s="174"/>
      <c r="D265" s="174">
        <f>+B265+1</f>
        <v>221</v>
      </c>
      <c r="E265" s="174"/>
      <c r="F265" s="174">
        <f>+D265+1</f>
        <v>222</v>
      </c>
      <c r="G265" s="174"/>
      <c r="H265" s="174">
        <f>+F265+1</f>
        <v>223</v>
      </c>
      <c r="I265" s="174"/>
      <c r="J265" s="174">
        <f>+H265+1</f>
        <v>224</v>
      </c>
      <c r="K265" s="174"/>
      <c r="L265" s="174">
        <f>+J265+1</f>
        <v>225</v>
      </c>
      <c r="M265" s="174"/>
      <c r="N265" s="174">
        <f>+L265+1</f>
        <v>226</v>
      </c>
      <c r="O265" s="174"/>
      <c r="P265" s="174">
        <f>+N265+1</f>
        <v>227</v>
      </c>
      <c r="Q265" s="174"/>
      <c r="R265" s="174">
        <f>+P265+1</f>
        <v>228</v>
      </c>
      <c r="S265" s="174"/>
      <c r="T265" s="174">
        <f>+R265+1</f>
        <v>229</v>
      </c>
      <c r="U265" s="175"/>
    </row>
    <row r="266" spans="1:21" s="190" customFormat="1" x14ac:dyDescent="0.3">
      <c r="A266" s="194"/>
      <c r="B266" s="174"/>
      <c r="C266" s="174"/>
      <c r="D266" s="174"/>
      <c r="E266" s="174"/>
      <c r="F266" s="174"/>
      <c r="G266" s="174"/>
      <c r="H266" s="174"/>
      <c r="I266" s="174"/>
      <c r="J266" s="174"/>
      <c r="K266" s="174"/>
      <c r="L266" s="174"/>
      <c r="M266" s="174"/>
      <c r="N266" s="174"/>
      <c r="O266" s="174"/>
      <c r="P266" s="174"/>
      <c r="Q266" s="174"/>
      <c r="R266" s="174"/>
      <c r="S266" s="174"/>
      <c r="T266" s="174"/>
      <c r="U266" s="175"/>
    </row>
    <row r="267" spans="1:21" s="241" customFormat="1" ht="24.5" thickBot="1" x14ac:dyDescent="0.35">
      <c r="A267" s="238"/>
      <c r="B267" s="239" t="str">
        <f>IFERROR(IF(VLOOKUP(B276,'Line Details'!$A$7:$Z$343,5,0)&lt;&gt;"",VLOOKUP(B276,'Line Details'!$A$7:$Z$343,5,0),""),"")</f>
        <v/>
      </c>
      <c r="C267" s="235" t="str">
        <f>IFERROR(IF(VLOOKUP(D276,'Line Details'!$A$7:$Z$343,12,0)&lt;&gt;"",VLOOKUP(D276,'Line Details'!$A$7:$Z$343,12,0),""),"")</f>
        <v/>
      </c>
      <c r="D267" s="239" t="str">
        <f>IFERROR(IF(VLOOKUP(D276,'Line Details'!$A$7:$Z$343,5,0)&lt;&gt;"",VLOOKUP(D276,'Line Details'!$A$7:$Z$343,5,0),""),"")</f>
        <v/>
      </c>
      <c r="E267" s="235" t="str">
        <f>IFERROR(IF(VLOOKUP(F276,'Line Details'!$A$7:$Z$343,12,0)&lt;&gt;"",VLOOKUP(F276,'Line Details'!$A$7:$Z$343,12,0),""),"")</f>
        <v>800kV HVDC</v>
      </c>
      <c r="F267" s="239" t="str">
        <f>IFERROR(IF(VLOOKUP(F276,'Line Details'!$A$7:$Z$343,5,0)&lt;&gt;"",VLOOKUP(F276,'Line Details'!$A$7:$Z$343,5,0),""),"")</f>
        <v/>
      </c>
      <c r="G267" s="235" t="str">
        <f>IFERROR(IF(VLOOKUP(H276,'Line Details'!$A$7:$Z$343,12,0)&lt;&gt;"",VLOOKUP(H276,'Line Details'!$A$7:$Z$343,12,0),""),"")</f>
        <v/>
      </c>
      <c r="H267" s="239" t="str">
        <f>IFERROR(IF(VLOOKUP(H276,'Line Details'!$A$7:$Z$343,5,0)&lt;&gt;"",VLOOKUP(H276,'Line Details'!$A$7:$Z$343,5,0),""),"")</f>
        <v/>
      </c>
      <c r="I267" s="235" t="str">
        <f>IFERROR(IF(VLOOKUP(J276,'Line Details'!$A$7:$Z$343,12,0)&lt;&gt;"",VLOOKUP(J276,'Line Details'!$A$7:$Z$343,12,0),""),"")</f>
        <v/>
      </c>
      <c r="J267" s="239" t="str">
        <f>IFERROR(IF(VLOOKUP(J276,'Line Details'!$A$7:$Z$343,5,0)&lt;&gt;"",VLOOKUP(J276,'Line Details'!$A$7:$Z$343,5,0),""),"")</f>
        <v/>
      </c>
      <c r="K267" s="235" t="str">
        <f>IFERROR(IF(VLOOKUP(L276,'Line Details'!$A$7:$Z$343,12,0)&lt;&gt;"",VLOOKUP(L276,'Line Details'!$A$7:$Z$343,12,0),""),"")</f>
        <v>400kV</v>
      </c>
      <c r="L267" s="240" t="str">
        <f>IFERROR(IF(VLOOKUP(L276,'Line Details'!$A$7:$Z$343,5,0)&lt;&gt;"",VLOOKUP(L276,'Line Details'!$A$7:$Z$343,5,0),""),"")</f>
        <v/>
      </c>
      <c r="M267" s="235" t="str">
        <f>IFERROR(IF(VLOOKUP(N276,'Line Details'!$A$7:$Z$343,12,0)&lt;&gt;"",VLOOKUP(N276,'Line Details'!$A$7:$Z$343,12,0),""),"")</f>
        <v/>
      </c>
      <c r="N267" s="239" t="str">
        <f>IFERROR(IF(VLOOKUP(N276,'Line Details'!$A$7:$Z$343,5,0)&lt;&gt;"",VLOOKUP(N276,'Line Details'!$A$7:$Z$343,5,0),""),"")</f>
        <v/>
      </c>
      <c r="O267" s="235" t="str">
        <f>IFERROR(IF(VLOOKUP(P276,'Line Details'!$A$7:$Z$343,12,0)&lt;&gt;"",VLOOKUP(P276,'Line Details'!$A$7:$Z$343,12,0),""),"")</f>
        <v/>
      </c>
      <c r="P267" s="239" t="str">
        <f>IFERROR(IF(VLOOKUP(P276,'Line Details'!$A$7:$Z$343,5,0)&lt;&gt;"",VLOOKUP(P276,'Line Details'!$A$7:$Z$343,5,0),""),"")</f>
        <v/>
      </c>
      <c r="Q267" s="235" t="str">
        <f>IFERROR(IF(VLOOKUP(R276,'Line Details'!$A$7:$Z$343,12,0)&lt;&gt;"",VLOOKUP(R276,'Line Details'!$A$7:$Z$343,12,0),""),"")</f>
        <v/>
      </c>
      <c r="R267" s="239" t="str">
        <f>IFERROR(IF(VLOOKUP(R276,'Line Details'!$A$7:$Z$343,5,0)&lt;&gt;"",VLOOKUP(R276,'Line Details'!$A$7:$Z$343,5,0),""),"")</f>
        <v/>
      </c>
      <c r="S267" s="235" t="str">
        <f>IFERROR(IF(VLOOKUP(T276,'Line Details'!$A$7:$Z$343,12,0)&lt;&gt;"",VLOOKUP(T276,'Line Details'!$A$7:$Z$343,12,0),""),"")</f>
        <v/>
      </c>
      <c r="T267" s="239" t="str">
        <f>IFERROR(IF(VLOOKUP(T276,'Line Details'!$A$7:$Z$343,5,0)&lt;&gt;"",VLOOKUP(T276,'Line Details'!$A$7:$Z$343,5,0),""),"")</f>
        <v/>
      </c>
      <c r="U267" s="236" t="str">
        <f>IFERROR(IF(VLOOKUP(B287,'Line Details'!$A$7:$Z$343,12,0)&lt;&gt;"",VLOOKUP(B287,'Line Details'!$A$7:$Z$343,12,0),""),"")</f>
        <v/>
      </c>
    </row>
    <row r="268" spans="1:21" s="190" customFormat="1" ht="13.5" thickTop="1" x14ac:dyDescent="0.3">
      <c r="A268" s="194"/>
      <c r="B268" s="670" t="str">
        <f>IFERROR(IF(VLOOKUP(B276,'Line Details'!$A$7:$Z$343,8,0)&lt;&gt;"",VLOOKUP(B276,'Line Details'!$A$7:$Z$343,8,0),""),"")</f>
        <v>-</v>
      </c>
      <c r="C268" s="164" t="str">
        <f>IFERROR(IF(VLOOKUP(D276,'Line Details'!$A$7:$Z$343,9,0)&lt;&gt;"",VLOOKUP(D276,'Line Details'!$A$7:$Z$343,9,0),""),"")</f>
        <v/>
      </c>
      <c r="D268" s="670" t="str">
        <f>IFERROR(IF(VLOOKUP(D276,'Line Details'!$A$7:$Z$343,8,0)&lt;&gt;"",VLOOKUP(D276,'Line Details'!$A$7:$Z$343,8,0),""),"")</f>
        <v>-</v>
      </c>
      <c r="E268" s="164" t="str">
        <f>IFERROR(IF(VLOOKUP(F276,'Line Details'!$A$7:$Z$343,9,0)&lt;&gt;"",VLOOKUP(F276,'Line Details'!$A$7:$Z$343,9,0),""),"")</f>
        <v/>
      </c>
      <c r="F268" s="670" t="str">
        <f>IFERROR(IF(VLOOKUP(F276,'Line Details'!$A$7:$Z$343,8,0)&lt;&gt;"",VLOOKUP(F276,'Line Details'!$A$7:$Z$343,8,0),""),"")</f>
        <v>-</v>
      </c>
      <c r="G268" s="164" t="str">
        <f>IFERROR(IF(VLOOKUP(H276,'Line Details'!$A$7:$Z$343,9,0)&lt;&gt;"",VLOOKUP(H276,'Line Details'!$A$7:$Z$343,9,0),""),"")</f>
        <v/>
      </c>
      <c r="H268" s="670" t="str">
        <f>IFERROR(IF(VLOOKUP(H276,'Line Details'!$A$7:$Z$343,8,0)&lt;&gt;"",VLOOKUP(H276,'Line Details'!$A$7:$Z$343,8,0),""),"")</f>
        <v>-</v>
      </c>
      <c r="I268" s="164" t="str">
        <f>IFERROR(IF(VLOOKUP(J276,'Line Details'!$A$7:$Z$343,9,0)&lt;&gt;"",VLOOKUP(J276,'Line Details'!$A$7:$Z$343,9,0),""),"")</f>
        <v/>
      </c>
      <c r="J268" s="670" t="str">
        <f>IFERROR(IF(VLOOKUP(J276,'Line Details'!$A$7:$Z$343,8,0)&lt;&gt;"",VLOOKUP(J276,'Line Details'!$A$7:$Z$343,8,0),""),"")</f>
        <v>-</v>
      </c>
      <c r="K268" s="164" t="str">
        <f>IFERROR(IF(VLOOKUP(L276,'Line Details'!$A$7:$Z$343,9,0)&lt;&gt;"",VLOOKUP(L276,'Line Details'!$A$7:$Z$343,9,0),""),"")</f>
        <v/>
      </c>
      <c r="L268" s="670" t="str">
        <f>IFERROR(IF(VLOOKUP(L276,'Line Details'!$A$7:$Z$343,8,0)&lt;&gt;"",VLOOKUP(L276,'Line Details'!$A$7:$Z$343,8,0),""),"")</f>
        <v>-</v>
      </c>
      <c r="M268" s="164" t="str">
        <f>IFERROR(IF(VLOOKUP(N276,'Line Details'!$A$7:$Z$343,9,0)&lt;&gt;"",VLOOKUP(N276,'Line Details'!$A$7:$Z$343,9,0),""),"")</f>
        <v/>
      </c>
      <c r="N268" s="670" t="str">
        <f>IFERROR(IF(VLOOKUP(N276,'Line Details'!$A$7:$Z$343,8,0)&lt;&gt;"",VLOOKUP(N276,'Line Details'!$A$7:$Z$343,8,0),""),"")</f>
        <v>-</v>
      </c>
      <c r="O268" s="164" t="str">
        <f>IFERROR(IF(VLOOKUP(P276,'Line Details'!$A$7:$Z$343,9,0)&lt;&gt;"",VLOOKUP(P276,'Line Details'!$A$7:$Z$343,9,0),""),"")</f>
        <v/>
      </c>
      <c r="P268" s="670" t="str">
        <f>IFERROR(IF(VLOOKUP(P276,'Line Details'!$A$7:$Z$343,8,0)&lt;&gt;"",VLOOKUP(P276,'Line Details'!$A$7:$Z$343,8,0),""),"")</f>
        <v>-</v>
      </c>
      <c r="Q268" s="164" t="str">
        <f>IFERROR(IF(VLOOKUP(R276,'Line Details'!$A$7:$Z$343,9,0)&lt;&gt;"",VLOOKUP(R276,'Line Details'!$A$7:$Z$343,9,0),""),"")</f>
        <v/>
      </c>
      <c r="R268" s="670" t="str">
        <f>IFERROR(IF(VLOOKUP(R276,'Line Details'!$A$7:$Z$343,8,0)&lt;&gt;"",VLOOKUP(R276,'Line Details'!$A$7:$Z$343,8,0),""),"")</f>
        <v>-</v>
      </c>
      <c r="S268" s="164" t="str">
        <f>IFERROR(IF(VLOOKUP(T276,'Line Details'!$A$7:$Z$343,9,0)&lt;&gt;"",VLOOKUP(T276,'Line Details'!$A$7:$Z$343,9,0),""),"")</f>
        <v/>
      </c>
      <c r="T268" s="670" t="str">
        <f>IFERROR(IF(VLOOKUP(T276,'Line Details'!$A$7:$Z$343,8,0)&lt;&gt;"",VLOOKUP(T276,'Line Details'!$A$7:$Z$343,8,0),""),"")</f>
        <v>-</v>
      </c>
      <c r="U268" s="165" t="str">
        <f>IFERROR(IF(VLOOKUP(B287,'Line Details'!$A$7:$Z$343,9,0)&lt;&gt;"",VLOOKUP(B287,'Line Details'!$A$7:$Z$343,9,0),""),"")</f>
        <v/>
      </c>
    </row>
    <row r="269" spans="1:21" s="190" customFormat="1" x14ac:dyDescent="0.3">
      <c r="A269" s="194"/>
      <c r="B269" s="671"/>
      <c r="C269" s="221">
        <f>IFERROR(IF(VLOOKUP(D276,'Line Details'!$A$7:$Z$343,4,0)&lt;&gt;"",VLOOKUP(D276,'Line Details'!$A$7:$Z$343,4,0),""),"")</f>
        <v>0</v>
      </c>
      <c r="D269" s="671"/>
      <c r="E269" s="221">
        <f>IFERROR(IF(VLOOKUP(F276,'Line Details'!$A$7:$Z$343,4,0)&lt;&gt;"",VLOOKUP(F276,'Line Details'!$A$7:$Z$343,4,0),""),"")</f>
        <v>88</v>
      </c>
      <c r="F269" s="671"/>
      <c r="G269" s="221">
        <f>IFERROR(IF(VLOOKUP(H276,'Line Details'!$A$7:$Z$343,4,0)&lt;&gt;"",VLOOKUP(H276,'Line Details'!$A$7:$Z$343,4,0),""),"")</f>
        <v>64.599999999999994</v>
      </c>
      <c r="H269" s="671"/>
      <c r="I269" s="221">
        <f>IFERROR(IF(VLOOKUP(J276,'Line Details'!$A$7:$Z$343,4,0)&lt;&gt;"",VLOOKUP(J276,'Line Details'!$A$7:$Z$343,4,0),""),"")</f>
        <v>183</v>
      </c>
      <c r="J269" s="671"/>
      <c r="K269" s="221">
        <f>IFERROR(IF(VLOOKUP(L276,'Line Details'!$A$7:$Z$343,4,0)&lt;&gt;"",VLOOKUP(L276,'Line Details'!$A$7:$Z$343,4,0),""),"")</f>
        <v>213.3</v>
      </c>
      <c r="L269" s="671"/>
      <c r="M269" s="221">
        <f>IFERROR(IF(VLOOKUP(N276,'Line Details'!$A$7:$Z$343,4,0)&lt;&gt;"",VLOOKUP(N276,'Line Details'!$A$7:$Z$343,4,0),""),"")</f>
        <v>449</v>
      </c>
      <c r="N269" s="671"/>
      <c r="O269" s="221">
        <f>IFERROR(IF(VLOOKUP(P276,'Line Details'!$A$7:$Z$343,4,0)&lt;&gt;"",VLOOKUP(P276,'Line Details'!$A$7:$Z$343,4,0),""),"")</f>
        <v>414</v>
      </c>
      <c r="P269" s="671"/>
      <c r="Q269" s="221">
        <f>IFERROR(IF(VLOOKUP(R276,'Line Details'!$A$7:$Z$343,4,0)&lt;&gt;"",VLOOKUP(R276,'Line Details'!$A$7:$Z$343,4,0),""),"")</f>
        <v>414.4</v>
      </c>
      <c r="R269" s="671"/>
      <c r="S269" s="221">
        <f>IFERROR(IF(VLOOKUP(T276,'Line Details'!$A$7:$Z$343,4,0)&lt;&gt;"",VLOOKUP(T276,'Line Details'!$A$7:$Z$343,4,0),""),"")</f>
        <v>424.7</v>
      </c>
      <c r="T269" s="671"/>
      <c r="U269" s="162">
        <f>IFERROR(IF(VLOOKUP(B287,'Line Details'!$A$7:$Z$343,4,0)&lt;&gt;"",VLOOKUP(B287,'Line Details'!$A$7:$Z$343,4,0),""),"")</f>
        <v>236.8</v>
      </c>
    </row>
    <row r="270" spans="1:21" s="190" customFormat="1" x14ac:dyDescent="0.3">
      <c r="A270" s="194"/>
      <c r="B270" s="166" t="str">
        <f>IFERROR(IF(VLOOKUP(B276,'Line Details'!$A$7:$Z$343,6,0)&lt;&gt;"",VLOOKUP(B276,'Line Details'!$A$7:$Z$343,6,0),""),"")</f>
        <v>-</v>
      </c>
      <c r="C270" s="221"/>
      <c r="D270" s="166" t="str">
        <f>IFERROR(IF(VLOOKUP(D276,'Line Details'!$A$7:$Z$343,6,0)&lt;&gt;"",VLOOKUP(D276,'Line Details'!$A$7:$Z$343,6,0),""),"")</f>
        <v>-</v>
      </c>
      <c r="E270" s="221"/>
      <c r="F270" s="166" t="str">
        <f>IFERROR(IF(VLOOKUP(F276,'Line Details'!$A$7:$Z$343,6,0)&lt;&gt;"",VLOOKUP(F276,'Line Details'!$A$7:$Z$343,6,0),""),"")</f>
        <v>-</v>
      </c>
      <c r="G270" s="221"/>
      <c r="H270" s="166" t="str">
        <f>IFERROR(IF(VLOOKUP(H276,'Line Details'!$A$7:$Z$343,6,0)&lt;&gt;"",VLOOKUP(H276,'Line Details'!$A$7:$Z$343,6,0),""),"")</f>
        <v>-</v>
      </c>
      <c r="I270" s="221"/>
      <c r="J270" s="166" t="str">
        <f>IFERROR(IF(VLOOKUP(J276,'Line Details'!$A$7:$Z$343,6,0)&lt;&gt;"",VLOOKUP(J276,'Line Details'!$A$7:$Z$343,6,0),""),"")</f>
        <v>-</v>
      </c>
      <c r="K270" s="221"/>
      <c r="L270" s="166" t="str">
        <f>IFERROR(IF(VLOOKUP(L276,'Line Details'!$A$7:$Z$343,6,0)&lt;&gt;"",VLOOKUP(L276,'Line Details'!$A$7:$Z$343,6,0),""),"")</f>
        <v>-</v>
      </c>
      <c r="M270" s="221"/>
      <c r="N270" s="166" t="str">
        <f>IFERROR(IF(VLOOKUP(N276,'Line Details'!$A$7:$Z$343,6,0)&lt;&gt;"",VLOOKUP(N276,'Line Details'!$A$7:$Z$343,6,0),""),"")</f>
        <v>-</v>
      </c>
      <c r="O270" s="221"/>
      <c r="P270" s="166" t="str">
        <f>IFERROR(IF(VLOOKUP(P276,'Line Details'!$A$7:$Z$343,6,0)&lt;&gt;"",VLOOKUP(P276,'Line Details'!$A$7:$Z$343,6,0),""),"")</f>
        <v>FDN</v>
      </c>
      <c r="Q270" s="221"/>
      <c r="R270" s="166" t="str">
        <f>IFERROR(IF(VLOOKUP(R276,'Line Details'!$A$7:$Z$343,6,0)&lt;&gt;"",VLOOKUP(R276,'Line Details'!$A$7:$Z$343,6,0),""),"")</f>
        <v>FDN</v>
      </c>
      <c r="S270" s="221"/>
      <c r="T270" s="166" t="str">
        <f>IFERROR(IF(VLOOKUP(T276,'Line Details'!$A$7:$Z$343,6,0)&lt;&gt;"",VLOOKUP(T276,'Line Details'!$A$7:$Z$343,6,0),""),"")</f>
        <v>FDN</v>
      </c>
      <c r="U270" s="171"/>
    </row>
    <row r="271" spans="1:21" s="190" customFormat="1" ht="13.5" thickBot="1" x14ac:dyDescent="0.35">
      <c r="A271" s="194"/>
      <c r="B271" s="167" t="str">
        <f>IFERROR(IF(VLOOKUP(B276,'Line Details'!$A$7:$Z$343,7,0)&lt;&gt;"",VLOOKUP(B276,'Line Details'!$A$7:$Z$343,7,0),""),"")</f>
        <v>-</v>
      </c>
      <c r="C271" s="221"/>
      <c r="D271" s="167" t="str">
        <f>IFERROR(IF(VLOOKUP(D276,'Line Details'!$A$7:$Z$343,7,0)&lt;&gt;"",VLOOKUP(D276,'Line Details'!$A$7:$Z$343,7,0),""),"")</f>
        <v>-</v>
      </c>
      <c r="E271" s="221"/>
      <c r="F271" s="167" t="str">
        <f>IFERROR(IF(VLOOKUP(F276,'Line Details'!$A$7:$Z$343,7,0)&lt;&gt;"",VLOOKUP(F276,'Line Details'!$A$7:$Z$343,7,0),""),"")</f>
        <v>-</v>
      </c>
      <c r="G271" s="221"/>
      <c r="H271" s="167" t="str">
        <f>IFERROR(IF(VLOOKUP(H276,'Line Details'!$A$7:$Z$343,7,0)&lt;&gt;"",VLOOKUP(H276,'Line Details'!$A$7:$Z$343,7,0),""),"")</f>
        <v>-</v>
      </c>
      <c r="I271" s="221"/>
      <c r="J271" s="167" t="str">
        <f>IFERROR(IF(VLOOKUP(J276,'Line Details'!$A$7:$Z$343,7,0)&lt;&gt;"",VLOOKUP(J276,'Line Details'!$A$7:$Z$343,7,0),""),"")</f>
        <v>-</v>
      </c>
      <c r="K271" s="221"/>
      <c r="L271" s="167" t="str">
        <f>IFERROR(IF(VLOOKUP(L276,'Line Details'!$A$7:$Z$343,7,0)&lt;&gt;"",VLOOKUP(L276,'Line Details'!$A$7:$Z$343,7,0),""),"")</f>
        <v>-</v>
      </c>
      <c r="M271" s="221"/>
      <c r="N271" s="167" t="str">
        <f>IFERROR(IF(VLOOKUP(N276,'Line Details'!$A$7:$Z$343,7,0)&lt;&gt;"",VLOOKUP(N276,'Line Details'!$A$7:$Z$343,7,0),""),"")</f>
        <v>-</v>
      </c>
      <c r="O271" s="221"/>
      <c r="P271" s="167" t="str">
        <f>IFERROR(IF(VLOOKUP(P276,'Line Details'!$A$7:$Z$343,7,0)&lt;&gt;"",VLOOKUP(P276,'Line Details'!$A$7:$Z$343,7,0),""),"")</f>
        <v>P</v>
      </c>
      <c r="Q271" s="221"/>
      <c r="R271" s="167" t="str">
        <f>IFERROR(IF(VLOOKUP(R276,'Line Details'!$A$7:$Z$343,7,0)&lt;&gt;"",VLOOKUP(R276,'Line Details'!$A$7:$Z$343,7,0),""),"")</f>
        <v>P</v>
      </c>
      <c r="S271" s="221"/>
      <c r="T271" s="167" t="str">
        <f>IFERROR(IF(VLOOKUP(T276,'Line Details'!$A$7:$Z$343,7,0)&lt;&gt;"",VLOOKUP(T276,'Line Details'!$A$7:$Z$343,7,0),""),"")</f>
        <v>P</v>
      </c>
      <c r="U271" s="171"/>
    </row>
    <row r="272" spans="1:21" s="190" customFormat="1" ht="13.5" thickTop="1" x14ac:dyDescent="0.3">
      <c r="A272" s="194"/>
      <c r="B272" s="169" t="str">
        <f>IFERROR(IF(VLOOKUP(B276,'Line Details'!$A$7:$Z$343,3,0)&lt;&gt;"",VLOOKUP(B276,'Line Details'!$A$7:$Z$343,3,0),""),"")</f>
        <v>D(45-60)+00</v>
      </c>
      <c r="C272" s="170"/>
      <c r="D272" s="169" t="str">
        <f>IFERROR(IF(VLOOKUP(D276,'Line Details'!$A$7:$Z$343,3,0)&lt;&gt;"",VLOOKUP(D276,'Line Details'!$A$7:$Z$343,3,0),""),"")</f>
        <v>Gantry UP</v>
      </c>
      <c r="E272" s="170"/>
      <c r="F272" s="169" t="str">
        <f>IFERROR(IF(VLOOKUP(F276,'Line Details'!$A$7:$Z$343,3,0)&lt;&gt;"",VLOOKUP(F276,'Line Details'!$A$7:$Z$343,3,0),""),"")</f>
        <v>Gantry UP</v>
      </c>
      <c r="G272" s="170"/>
      <c r="H272" s="169" t="str">
        <f>IFERROR(IF(VLOOKUP(H276,'Line Details'!$A$7:$Z$343,3,0)&lt;&gt;"",VLOOKUP(H276,'Line Details'!$A$7:$Z$343,3,0),""),"")</f>
        <v>D(45-60)+00</v>
      </c>
      <c r="I272" s="170"/>
      <c r="J272" s="169" t="str">
        <f>IFERROR(IF(VLOOKUP(J276,'Line Details'!$A$7:$Z$343,3,0)&lt;&gt;"",VLOOKUP(J276,'Line Details'!$A$7:$Z$343,3,0),""),"")</f>
        <v>D(30-52)+25</v>
      </c>
      <c r="K272" s="170"/>
      <c r="L272" s="169" t="str">
        <f>IFERROR(IF(VLOOKUP(L276,'Line Details'!$A$7:$Z$343,3,0)&lt;&gt;"",VLOOKUP(L276,'Line Details'!$A$7:$Z$343,3,0),""),"")</f>
        <v>D(30-52)+30</v>
      </c>
      <c r="M272" s="170"/>
      <c r="N272" s="169" t="str">
        <f>IFERROR(IF(VLOOKUP(N276,'Line Details'!$A$7:$Z$343,3,0)&lt;&gt;"",VLOOKUP(N276,'Line Details'!$A$7:$Z$343,3,0),""),"")</f>
        <v>B(00-07)+00</v>
      </c>
      <c r="O272" s="170"/>
      <c r="P272" s="169" t="str">
        <f>IFERROR(IF(VLOOKUP(P276,'Line Details'!$A$7:$Z$343,3,0)&lt;&gt;"",VLOOKUP(P276,'Line Details'!$A$7:$Z$343,3,0),""),"")</f>
        <v>A(00-02)+09</v>
      </c>
      <c r="Q272" s="170"/>
      <c r="R272" s="169" t="str">
        <f>IFERROR(IF(VLOOKUP(R276,'Line Details'!$A$7:$Z$343,3,0)&lt;&gt;"",VLOOKUP(R276,'Line Details'!$A$7:$Z$343,3,0),""),"")</f>
        <v>D(30-45)+06</v>
      </c>
      <c r="S272" s="170"/>
      <c r="T272" s="169" t="str">
        <f>IFERROR(IF(VLOOKUP(T276,'Line Details'!$A$7:$Z$343,3,0)&lt;&gt;"",VLOOKUP(T276,'Line Details'!$A$7:$Z$343,3,0),""),"")</f>
        <v>D(45-60)+03</v>
      </c>
      <c r="U272" s="171"/>
    </row>
    <row r="273" spans="1:21" s="190" customFormat="1" x14ac:dyDescent="0.3">
      <c r="A273" s="194"/>
      <c r="B273" s="169" t="str">
        <f>IFERROR(IF(VLOOKUP(B276,'Line Details'!$A$7:$Z$343,2,0)&lt;&gt;"",VLOOKUP(B276,'Line Details'!$A$7:$Z$343,2,0),""),"")</f>
        <v>120/0</v>
      </c>
      <c r="C273" s="170"/>
      <c r="D273" s="169" t="str">
        <f>IFERROR(IF(VLOOKUP(D276,'Line Details'!$A$7:$Z$343,2,0)&lt;&gt;"",VLOOKUP(D276,'Line Details'!$A$7:$Z$343,2,0),""),"")</f>
        <v>GANTRY</v>
      </c>
      <c r="E273" s="170"/>
      <c r="F273" s="169" t="str">
        <f>IFERROR(IF(VLOOKUP(F276,'Line Details'!$A$7:$Z$343,2,0)&lt;&gt;"",VLOOKUP(F276,'Line Details'!$A$7:$Z$343,2,0),""),"")</f>
        <v>GANTRY</v>
      </c>
      <c r="G273" s="170"/>
      <c r="H273" s="169" t="str">
        <f>IFERROR(IF(VLOOKUP(H276,'Line Details'!$A$7:$Z$343,2,0)&lt;&gt;"",VLOOKUP(H276,'Line Details'!$A$7:$Z$343,2,0),""),"")</f>
        <v>121/0</v>
      </c>
      <c r="I273" s="170"/>
      <c r="J273" s="169" t="str">
        <f>IFERROR(IF(VLOOKUP(J276,'Line Details'!$A$7:$Z$343,2,0)&lt;&gt;"",VLOOKUP(J276,'Line Details'!$A$7:$Z$343,2,0),""),"")</f>
        <v>122/0</v>
      </c>
      <c r="K273" s="170"/>
      <c r="L273" s="169" t="str">
        <f>IFERROR(IF(VLOOKUP(L276,'Line Details'!$A$7:$Z$343,2,0)&lt;&gt;"",VLOOKUP(L276,'Line Details'!$A$7:$Z$343,2,0),""),"")</f>
        <v>123/0</v>
      </c>
      <c r="M273" s="170"/>
      <c r="N273" s="169" t="str">
        <f>IFERROR(IF(VLOOKUP(N276,'Line Details'!$A$7:$Z$343,2,0)&lt;&gt;"",VLOOKUP(N276,'Line Details'!$A$7:$Z$343,2,0),""),"")</f>
        <v>123/1</v>
      </c>
      <c r="O273" s="170"/>
      <c r="P273" s="169" t="str">
        <f>IFERROR(IF(VLOOKUP(P276,'Line Details'!$A$7:$Z$343,2,0)&lt;&gt;"",VLOOKUP(P276,'Line Details'!$A$7:$Z$343,2,0),""),"")</f>
        <v>123/2</v>
      </c>
      <c r="Q273" s="170"/>
      <c r="R273" s="169" t="str">
        <f>IFERROR(IF(VLOOKUP(R276,'Line Details'!$A$7:$Z$343,2,0)&lt;&gt;"",VLOOKUP(R276,'Line Details'!$A$7:$Z$343,2,0),""),"")</f>
        <v>124/0</v>
      </c>
      <c r="S273" s="170"/>
      <c r="T273" s="169" t="str">
        <f>IFERROR(IF(VLOOKUP(T276,'Line Details'!$A$7:$Z$343,2,0)&lt;&gt;"",VLOOKUP(T276,'Line Details'!$A$7:$Z$343,2,0),""),"")</f>
        <v>125/0</v>
      </c>
      <c r="U273" s="171"/>
    </row>
    <row r="274" spans="1:21" s="431" customFormat="1" ht="26" x14ac:dyDescent="0.3">
      <c r="A274" s="429"/>
      <c r="B274" s="577" t="str">
        <f>IFERROR(IF(VLOOKUP(B276,'Line Details'!$A$7:$AA$343,27,0)&lt;&gt;"",VLOOKUP(B276,'Line Details'!$A$7:$AA$343,27,0),""),"")</f>
        <v/>
      </c>
      <c r="C274" s="577" t="str">
        <f>IFERROR(IF(VLOOKUP(C276,'Line Details'!$A$7:$AA$343,27,0)&lt;&gt;"",VLOOKUP(C276,'Line Details'!$A$7:$AA$343,27,0),""),"")</f>
        <v/>
      </c>
      <c r="D274" s="577" t="str">
        <f>IFERROR(IF(VLOOKUP(D276,'Line Details'!$A$7:$AA$343,27,0)&lt;&gt;"",VLOOKUP(D276,'Line Details'!$A$7:$AA$343,27,0),""),"")</f>
        <v/>
      </c>
      <c r="E274" s="577" t="str">
        <f>IFERROR(IF(VLOOKUP(E276,'Line Details'!$A$7:$AA$343,27,0)&lt;&gt;"",VLOOKUP(E276,'Line Details'!$A$7:$AA$343,27,0),""),"")</f>
        <v/>
      </c>
      <c r="F274" s="577" t="str">
        <f>IFERROR(IF(VLOOKUP(F276,'Line Details'!$A$7:$AA$343,27,0)&lt;&gt;"",VLOOKUP(F276,'Line Details'!$A$7:$AA$343,27,0),""),"")</f>
        <v/>
      </c>
      <c r="G274" s="577" t="str">
        <f>IFERROR(IF(VLOOKUP(G276,'Line Details'!$A$7:$AA$343,27,0)&lt;&gt;"",VLOOKUP(G276,'Line Details'!$A$7:$AA$343,27,0),""),"")</f>
        <v/>
      </c>
      <c r="H274" s="577" t="str">
        <f>IFERROR(IF(VLOOKUP(H276,'Line Details'!$A$7:$AA$343,27,0)&lt;&gt;"",VLOOKUP(H276,'Line Details'!$A$7:$AA$343,27,0),""),"")</f>
        <v/>
      </c>
      <c r="I274" s="577" t="str">
        <f>IFERROR(IF(VLOOKUP(I276,'Line Details'!$A$7:$AA$343,27,0)&lt;&gt;"",VLOOKUP(I276,'Line Details'!$A$7:$AA$343,27,0),""),"")</f>
        <v/>
      </c>
      <c r="J274" s="577" t="str">
        <f>IFERROR(IF(VLOOKUP(J276,'Line Details'!$A$7:$AA$343,27,0)&lt;&gt;"",VLOOKUP(J276,'Line Details'!$A$7:$AA$343,27,0),""),"")</f>
        <v/>
      </c>
      <c r="K274" s="577" t="str">
        <f>IFERROR(IF(VLOOKUP(K276,'Line Details'!$A$7:$AA$343,27,0)&lt;&gt;"",VLOOKUP(K276,'Line Details'!$A$7:$AA$343,27,0),""),"")</f>
        <v/>
      </c>
      <c r="L274" s="577" t="str">
        <f>IFERROR(IF(VLOOKUP(L276,'Line Details'!$A$7:$AA$343,27,0)&lt;&gt;"",VLOOKUP(L276,'Line Details'!$A$7:$AA$343,27,0),""),"")</f>
        <v/>
      </c>
      <c r="M274" s="577" t="str">
        <f>IFERROR(IF(VLOOKUP(M276,'Line Details'!$A$7:$AA$343,27,0)&lt;&gt;"",VLOOKUP(M276,'Line Details'!$A$7:$AA$343,27,0),""),"")</f>
        <v/>
      </c>
      <c r="N274" s="577" t="str">
        <f>IFERROR(IF(VLOOKUP(N276,'Line Details'!$A$7:$AA$343,27,0)&lt;&gt;"",VLOOKUP(N276,'Line Details'!$A$7:$AA$343,27,0),""),"")</f>
        <v/>
      </c>
      <c r="O274" s="577" t="str">
        <f>IFERROR(IF(VLOOKUP(O276,'Line Details'!$A$7:$AA$343,27,0)&lt;&gt;"",VLOOKUP(O276,'Line Details'!$A$7:$AA$343,27,0),""),"")</f>
        <v/>
      </c>
      <c r="P274" s="577" t="str">
        <f>IFERROR(IF(VLOOKUP(P276,'Line Details'!$A$7:$AA$343,27,0)&lt;&gt;"",VLOOKUP(P276,'Line Details'!$A$7:$AA$343,27,0),""),"")</f>
        <v>SANDY WET</v>
      </c>
      <c r="Q274" s="577" t="str">
        <f>IFERROR(IF(VLOOKUP(Q276,'Line Details'!$A$7:$AA$343,27,0)&lt;&gt;"",VLOOKUP(Q276,'Line Details'!$A$7:$AA$343,27,0),""),"")</f>
        <v/>
      </c>
      <c r="R274" s="577" t="str">
        <f>IFERROR(IF(VLOOKUP(R276,'Line Details'!$A$7:$AA$343,27,0)&lt;&gt;"",VLOOKUP(R276,'Line Details'!$A$7:$AA$343,27,0),""),"")</f>
        <v>SANDY PS</v>
      </c>
      <c r="S274" s="577" t="str">
        <f>IFERROR(IF(VLOOKUP(S276,'Line Details'!$A$7:$AA$343,27,0)&lt;&gt;"",VLOOKUP(S276,'Line Details'!$A$7:$AA$343,27,0),""),"")</f>
        <v/>
      </c>
      <c r="T274" s="577" t="str">
        <f>IFERROR(IF(VLOOKUP(T276,'Line Details'!$A$7:$AA$343,27,0)&lt;&gt;"",VLOOKUP(T276,'Line Details'!$A$7:$AA$343,27,0),""),"")</f>
        <v>SANDY PS</v>
      </c>
      <c r="U274" s="430"/>
    </row>
    <row r="275" spans="1:21" s="190" customFormat="1" x14ac:dyDescent="0.3">
      <c r="A275" s="194"/>
      <c r="B275" s="177">
        <f>IFERROR(IF(VLOOKUP(B276,'Line Details'!$A$7:$Z$343,10,0)&lt;&gt;"",VLOOKUP(B276,'Line Details'!$A$7:$Z$343,10,0),""),"")</f>
        <v>0</v>
      </c>
      <c r="C275" s="158"/>
      <c r="D275" s="177">
        <f>IFERROR(IF(VLOOKUP(D276,'Line Details'!$A$7:$Z$343,10,0)&lt;&gt;"",VLOOKUP(D276,'Line Details'!$A$7:$Z$343,10,0),""),"")</f>
        <v>0</v>
      </c>
      <c r="E275" s="158"/>
      <c r="F275" s="177">
        <f>IFERROR(IF(VLOOKUP(F276,'Line Details'!$A$7:$Z$343,10,0)&lt;&gt;"",VLOOKUP(F276,'Line Details'!$A$7:$Z$343,10,0),""),"")</f>
        <v>0</v>
      </c>
      <c r="G275" s="158"/>
      <c r="H275" s="177">
        <f>IFERROR(IF(VLOOKUP(H276,'Line Details'!$A$7:$Z$343,10,0)&lt;&gt;"",VLOOKUP(H276,'Line Details'!$A$7:$Z$343,10,0),""),"")</f>
        <v>0</v>
      </c>
      <c r="I275" s="158"/>
      <c r="J275" s="177">
        <f>IFERROR(IF(VLOOKUP(J276,'Line Details'!$A$7:$Z$343,10,0)&lt;&gt;"",VLOOKUP(J276,'Line Details'!$A$7:$Z$343,10,0),""),"")</f>
        <v>0</v>
      </c>
      <c r="K275" s="158"/>
      <c r="L275" s="177">
        <f>IFERROR(IF(VLOOKUP(L276,'Line Details'!$A$7:$Z$343,10,0)&lt;&gt;"",VLOOKUP(L276,'Line Details'!$A$7:$Z$343,10,0),""),"")</f>
        <v>0</v>
      </c>
      <c r="M275" s="158"/>
      <c r="N275" s="177">
        <f>IFERROR(IF(VLOOKUP(N276,'Line Details'!$A$7:$Z$343,10,0)&lt;&gt;"",VLOOKUP(N276,'Line Details'!$A$7:$Z$343,10,0),""),"")</f>
        <v>0</v>
      </c>
      <c r="O275" s="158"/>
      <c r="P275" s="177">
        <f>IFERROR(IF(VLOOKUP(P276,'Line Details'!$A$7:$Z$343,10,0)&lt;&gt;"",VLOOKUP(P276,'Line Details'!$A$7:$Z$343,10,0),""),"")</f>
        <v>0</v>
      </c>
      <c r="Q275" s="158"/>
      <c r="R275" s="177">
        <f>IFERROR(IF(VLOOKUP(R276,'Line Details'!$A$7:$Z$343,10,0)&lt;&gt;"",VLOOKUP(R276,'Line Details'!$A$7:$Z$343,10,0),""),"")</f>
        <v>0</v>
      </c>
      <c r="S275" s="158"/>
      <c r="T275" s="177">
        <f>IFERROR(IF(VLOOKUP(T276,'Line Details'!$A$7:$Z$343,10,0)&lt;&gt;"",VLOOKUP(T276,'Line Details'!$A$7:$Z$343,10,0),""),"")</f>
        <v>0</v>
      </c>
      <c r="U275" s="178"/>
    </row>
    <row r="276" spans="1:21" s="190" customFormat="1" x14ac:dyDescent="0.3">
      <c r="A276" s="194"/>
      <c r="B276" s="174">
        <f>+T265+1</f>
        <v>230</v>
      </c>
      <c r="C276" s="174"/>
      <c r="D276" s="174">
        <f>+B276+1</f>
        <v>231</v>
      </c>
      <c r="E276" s="174"/>
      <c r="F276" s="174">
        <f>+D276+1</f>
        <v>232</v>
      </c>
      <c r="G276" s="174"/>
      <c r="H276" s="174">
        <f>+F276+1</f>
        <v>233</v>
      </c>
      <c r="I276" s="174"/>
      <c r="J276" s="174">
        <f>+H276+1</f>
        <v>234</v>
      </c>
      <c r="K276" s="174"/>
      <c r="L276" s="174">
        <f>+J276+1</f>
        <v>235</v>
      </c>
      <c r="M276" s="174"/>
      <c r="N276" s="174">
        <f>+L276+1</f>
        <v>236</v>
      </c>
      <c r="O276" s="174"/>
      <c r="P276" s="174">
        <f>+N276+1</f>
        <v>237</v>
      </c>
      <c r="Q276" s="174"/>
      <c r="R276" s="174">
        <f>+P276+1</f>
        <v>238</v>
      </c>
      <c r="S276" s="174"/>
      <c r="T276" s="174">
        <f>+R276+1</f>
        <v>239</v>
      </c>
      <c r="U276" s="175"/>
    </row>
    <row r="277" spans="1:21" s="190" customFormat="1" x14ac:dyDescent="0.3">
      <c r="A277" s="194"/>
      <c r="B277" s="174"/>
      <c r="C277" s="174"/>
      <c r="D277" s="174"/>
      <c r="E277" s="174"/>
      <c r="F277" s="174"/>
      <c r="G277" s="174"/>
      <c r="H277" s="174"/>
      <c r="I277" s="174"/>
      <c r="J277" s="174"/>
      <c r="K277" s="174"/>
      <c r="L277" s="174"/>
      <c r="M277" s="174"/>
      <c r="N277" s="174"/>
      <c r="O277" s="174"/>
      <c r="P277" s="174"/>
      <c r="Q277" s="174"/>
      <c r="R277" s="174"/>
      <c r="S277" s="174"/>
      <c r="T277" s="174"/>
      <c r="U277" s="175"/>
    </row>
    <row r="278" spans="1:21" s="241" customFormat="1" ht="13.5" thickBot="1" x14ac:dyDescent="0.35">
      <c r="A278" s="238"/>
      <c r="B278" s="239" t="str">
        <f>IFERROR(IF(VLOOKUP(B287,'Line Details'!$A$7:$Z$343,5,0)&lt;&gt;"",VLOOKUP(B287,'Line Details'!$A$7:$Z$343,5,0),""),"")</f>
        <v/>
      </c>
      <c r="C278" s="235" t="str">
        <f>IFERROR(IF(VLOOKUP(D287,'Line Details'!$A$7:$Z$343,12,0)&lt;&gt;"",VLOOKUP(D287,'Line Details'!$A$7:$Z$343,12,0),""),"")</f>
        <v/>
      </c>
      <c r="D278" s="239" t="str">
        <f>IFERROR(IF(VLOOKUP(D287,'Line Details'!$A$7:$Z$343,5,0)&lt;&gt;"",VLOOKUP(D287,'Line Details'!$A$7:$Z$343,5,0),""),"")</f>
        <v/>
      </c>
      <c r="E278" s="235" t="str">
        <f>IFERROR(IF(VLOOKUP(F287,'Line Details'!$A$7:$Z$343,12,0)&lt;&gt;"",VLOOKUP(F287,'Line Details'!$A$7:$Z$343,12,0),""),"")</f>
        <v/>
      </c>
      <c r="F278" s="239" t="str">
        <f>IFERROR(IF(VLOOKUP(F287,'Line Details'!$A$7:$Z$343,5,0)&lt;&gt;"",VLOOKUP(F287,'Line Details'!$A$7:$Z$343,5,0),""),"")</f>
        <v/>
      </c>
      <c r="G278" s="235" t="str">
        <f>IFERROR(IF(VLOOKUP(H287,'Line Details'!$A$7:$Z$343,12,0)&lt;&gt;"",VLOOKUP(H287,'Line Details'!$A$7:$Z$343,12,0),""),"")</f>
        <v/>
      </c>
      <c r="H278" s="239" t="str">
        <f>IFERROR(IF(VLOOKUP(H287,'Line Details'!$A$7:$Z$343,5,0)&lt;&gt;"",VLOOKUP(H287,'Line Details'!$A$7:$Z$343,5,0),""),"")</f>
        <v/>
      </c>
      <c r="I278" s="235" t="str">
        <f>IFERROR(IF(VLOOKUP(J287,'Line Details'!$A$7:$Z$343,12,0)&lt;&gt;"",VLOOKUP(J287,'Line Details'!$A$7:$Z$343,12,0),""),"")</f>
        <v/>
      </c>
      <c r="J278" s="239" t="str">
        <f>IFERROR(IF(VLOOKUP(J287,'Line Details'!$A$7:$Z$343,5,0)&lt;&gt;"",VLOOKUP(J287,'Line Details'!$A$7:$Z$343,5,0),""),"")</f>
        <v/>
      </c>
      <c r="K278" s="235" t="str">
        <f>IFERROR(IF(VLOOKUP(L287,'Line Details'!$A$7:$Z$343,12,0)&lt;&gt;"",VLOOKUP(L287,'Line Details'!$A$7:$Z$343,12,0),""),"")</f>
        <v/>
      </c>
      <c r="L278" s="240" t="str">
        <f>IFERROR(IF(VLOOKUP(L287,'Line Details'!$A$7:$Z$343,5,0)&lt;&gt;"",VLOOKUP(L287,'Line Details'!$A$7:$Z$343,5,0),""),"")</f>
        <v/>
      </c>
      <c r="M278" s="235" t="str">
        <f>IFERROR(IF(VLOOKUP(N287,'Line Details'!$A$7:$Z$343,12,0)&lt;&gt;"",VLOOKUP(N287,'Line Details'!$A$7:$Z$343,12,0),""),"")</f>
        <v/>
      </c>
      <c r="N278" s="239" t="str">
        <f>IFERROR(IF(VLOOKUP(N287,'Line Details'!$A$7:$Z$343,5,0)&lt;&gt;"",VLOOKUP(N287,'Line Details'!$A$7:$Z$343,5,0),""),"")</f>
        <v/>
      </c>
      <c r="O278" s="235" t="str">
        <f>IFERROR(IF(VLOOKUP(P287,'Line Details'!$A$7:$Z$343,12,0)&lt;&gt;"",VLOOKUP(P287,'Line Details'!$A$7:$Z$343,12,0),""),"")</f>
        <v/>
      </c>
      <c r="P278" s="239" t="str">
        <f>IFERROR(IF(VLOOKUP(P287,'Line Details'!$A$7:$Z$343,5,0)&lt;&gt;"",VLOOKUP(P287,'Line Details'!$A$7:$Z$343,5,0),""),"")</f>
        <v/>
      </c>
      <c r="Q278" s="235" t="str">
        <f>IFERROR(IF(VLOOKUP(R287,'Line Details'!$A$7:$Z$343,12,0)&lt;&gt;"",VLOOKUP(R287,'Line Details'!$A$7:$Z$343,12,0),""),"")</f>
        <v/>
      </c>
      <c r="R278" s="239" t="str">
        <f>IFERROR(IF(VLOOKUP(R287,'Line Details'!$A$7:$Z$343,5,0)&lt;&gt;"",VLOOKUP(R287,'Line Details'!$A$7:$Z$343,5,0),""),"")</f>
        <v/>
      </c>
      <c r="S278" s="235" t="str">
        <f>IFERROR(IF(VLOOKUP(T287,'Line Details'!$A$7:$Z$343,12,0)&lt;&gt;"",VLOOKUP(T287,'Line Details'!$A$7:$Z$343,12,0),""),"")</f>
        <v/>
      </c>
      <c r="T278" s="239" t="str">
        <f>IFERROR(IF(VLOOKUP(T287,'Line Details'!$A$7:$Z$343,5,0)&lt;&gt;"",VLOOKUP(T287,'Line Details'!$A$7:$Z$343,5,0),""),"")</f>
        <v/>
      </c>
      <c r="U278" s="236" t="str">
        <f>IFERROR(IF(VLOOKUP(B298,'Line Details'!$A$7:$Z$343,12,0)&lt;&gt;"",VLOOKUP(B298,'Line Details'!$A$7:$Z$343,12,0),""),"")</f>
        <v/>
      </c>
    </row>
    <row r="279" spans="1:21" s="190" customFormat="1" ht="13.5" thickTop="1" x14ac:dyDescent="0.3">
      <c r="A279" s="194"/>
      <c r="B279" s="670" t="str">
        <f>IFERROR(IF(VLOOKUP(B287,'Line Details'!$A$7:$Z$343,8,0)&lt;&gt;"",VLOOKUP(B287,'Line Details'!$A$7:$Z$343,8,0),""),"")</f>
        <v>-</v>
      </c>
      <c r="C279" s="164" t="str">
        <f>IFERROR(IF(VLOOKUP(D287,'Line Details'!$A$7:$Z$343,9,0)&lt;&gt;"",VLOOKUP(D287,'Line Details'!$A$7:$Z$343,9,0),""),"")</f>
        <v/>
      </c>
      <c r="D279" s="670" t="str">
        <f>IFERROR(IF(VLOOKUP(D287,'Line Details'!$A$7:$Z$343,8,0)&lt;&gt;"",VLOOKUP(D287,'Line Details'!$A$7:$Z$343,8,0),""),"")</f>
        <v>-</v>
      </c>
      <c r="E279" s="164" t="str">
        <f>IFERROR(IF(VLOOKUP(F287,'Line Details'!$A$7:$Z$343,9,0)&lt;&gt;"",VLOOKUP(F287,'Line Details'!$A$7:$Z$343,9,0),""),"")</f>
        <v/>
      </c>
      <c r="F279" s="670" t="str">
        <f>IFERROR(IF(VLOOKUP(F287,'Line Details'!$A$7:$Z$343,8,0)&lt;&gt;"",VLOOKUP(F287,'Line Details'!$A$7:$Z$343,8,0),""),"")</f>
        <v>-</v>
      </c>
      <c r="G279" s="164" t="str">
        <f>IFERROR(IF(VLOOKUP(H287,'Line Details'!$A$7:$Z$343,9,0)&lt;&gt;"",VLOOKUP(H287,'Line Details'!$A$7:$Z$343,9,0),""),"")</f>
        <v/>
      </c>
      <c r="H279" s="670" t="str">
        <f>IFERROR(IF(VLOOKUP(H287,'Line Details'!$A$7:$Z$343,8,0)&lt;&gt;"",VLOOKUP(H287,'Line Details'!$A$7:$Z$343,8,0),""),"")</f>
        <v>-</v>
      </c>
      <c r="I279" s="164" t="str">
        <f>IFERROR(IF(VLOOKUP(J287,'Line Details'!$A$7:$Z$343,9,0)&lt;&gt;"",VLOOKUP(J287,'Line Details'!$A$7:$Z$343,9,0),""),"")</f>
        <v/>
      </c>
      <c r="J279" s="670" t="str">
        <f>IFERROR(IF(VLOOKUP(J287,'Line Details'!$A$7:$Z$343,8,0)&lt;&gt;"",VLOOKUP(J287,'Line Details'!$A$7:$Z$343,8,0),""),"")</f>
        <v>-</v>
      </c>
      <c r="K279" s="164" t="str">
        <f>IFERROR(IF(VLOOKUP(L287,'Line Details'!$A$7:$Z$343,9,0)&lt;&gt;"",VLOOKUP(L287,'Line Details'!$A$7:$Z$343,9,0),""),"")</f>
        <v/>
      </c>
      <c r="L279" s="670" t="str">
        <f>IFERROR(IF(VLOOKUP(L287,'Line Details'!$A$7:$Z$343,8,0)&lt;&gt;"",VLOOKUP(L287,'Line Details'!$A$7:$Z$343,8,0),""),"")</f>
        <v>-</v>
      </c>
      <c r="M279" s="164" t="str">
        <f>IFERROR(IF(VLOOKUP(N287,'Line Details'!$A$7:$Z$343,9,0)&lt;&gt;"",VLOOKUP(N287,'Line Details'!$A$7:$Z$343,9,0),""),"")</f>
        <v/>
      </c>
      <c r="N279" s="670" t="str">
        <f>IFERROR(IF(VLOOKUP(N287,'Line Details'!$A$7:$Z$343,8,0)&lt;&gt;"",VLOOKUP(N287,'Line Details'!$A$7:$Z$343,8,0),""),"")</f>
        <v>-</v>
      </c>
      <c r="O279" s="164" t="str">
        <f>IFERROR(IF(VLOOKUP(P287,'Line Details'!$A$7:$Z$343,9,0)&lt;&gt;"",VLOOKUP(P287,'Line Details'!$A$7:$Z$343,9,0),""),"")</f>
        <v/>
      </c>
      <c r="P279" s="670" t="str">
        <f>IFERROR(IF(VLOOKUP(P287,'Line Details'!$A$7:$Z$343,8,0)&lt;&gt;"",VLOOKUP(P287,'Line Details'!$A$7:$Z$343,8,0),""),"")</f>
        <v>-</v>
      </c>
      <c r="Q279" s="164" t="str">
        <f>IFERROR(IF(VLOOKUP(R287,'Line Details'!$A$7:$Z$343,9,0)&lt;&gt;"",VLOOKUP(R287,'Line Details'!$A$7:$Z$343,9,0),""),"")</f>
        <v/>
      </c>
      <c r="R279" s="670" t="str">
        <f>IFERROR(IF(VLOOKUP(R287,'Line Details'!$A$7:$Z$343,8,0)&lt;&gt;"",VLOOKUP(R287,'Line Details'!$A$7:$Z$343,8,0),""),"")</f>
        <v>-</v>
      </c>
      <c r="S279" s="164" t="str">
        <f>IFERROR(IF(VLOOKUP(T287,'Line Details'!$A$7:$Z$343,9,0)&lt;&gt;"",VLOOKUP(T287,'Line Details'!$A$7:$Z$343,9,0),""),"")</f>
        <v/>
      </c>
      <c r="T279" s="670" t="str">
        <f>IFERROR(IF(VLOOKUP(T287,'Line Details'!$A$7:$Z$343,8,0)&lt;&gt;"",VLOOKUP(T287,'Line Details'!$A$7:$Z$343,8,0),""),"")</f>
        <v>-</v>
      </c>
      <c r="U279" s="165" t="str">
        <f>IFERROR(IF(VLOOKUP(B298,'Line Details'!$A$7:$Z$343,9,0)&lt;&gt;"",VLOOKUP(B298,'Line Details'!$A$7:$Z$343,9,0),""),"")</f>
        <v/>
      </c>
    </row>
    <row r="280" spans="1:21" s="190" customFormat="1" x14ac:dyDescent="0.3">
      <c r="A280" s="194"/>
      <c r="B280" s="671"/>
      <c r="C280" s="221">
        <f>IFERROR(IF(VLOOKUP(D287,'Line Details'!$A$7:$Z$343,4,0)&lt;&gt;"",VLOOKUP(D287,'Line Details'!$A$7:$Z$343,4,0),""),"")</f>
        <v>386.1</v>
      </c>
      <c r="D280" s="671"/>
      <c r="E280" s="221">
        <f>IFERROR(IF(VLOOKUP(F287,'Line Details'!$A$7:$Z$343,4,0)&lt;&gt;"",VLOOKUP(F287,'Line Details'!$A$7:$Z$343,4,0),""),"")</f>
        <v>331.1</v>
      </c>
      <c r="F280" s="671"/>
      <c r="G280" s="221">
        <f>IFERROR(IF(VLOOKUP(H287,'Line Details'!$A$7:$Z$343,4,0)&lt;&gt;"",VLOOKUP(H287,'Line Details'!$A$7:$Z$343,4,0),""),"")</f>
        <v>385</v>
      </c>
      <c r="H280" s="671"/>
      <c r="I280" s="221">
        <f>IFERROR(IF(VLOOKUP(J287,'Line Details'!$A$7:$Z$343,4,0)&lt;&gt;"",VLOOKUP(J287,'Line Details'!$A$7:$Z$343,4,0),""),"")</f>
        <v>390.4</v>
      </c>
      <c r="J280" s="671"/>
      <c r="K280" s="221">
        <f>IFERROR(IF(VLOOKUP(L287,'Line Details'!$A$7:$Z$343,4,0)&lt;&gt;"",VLOOKUP(L287,'Line Details'!$A$7:$Z$343,4,0),""),"")</f>
        <v>321</v>
      </c>
      <c r="L280" s="671"/>
      <c r="M280" s="221">
        <f>IFERROR(IF(VLOOKUP(N287,'Line Details'!$A$7:$Z$343,4,0)&lt;&gt;"",VLOOKUP(N287,'Line Details'!$A$7:$Z$343,4,0),""),"")</f>
        <v>315</v>
      </c>
      <c r="N280" s="671"/>
      <c r="O280" s="221">
        <f>IFERROR(IF(VLOOKUP(P287,'Line Details'!$A$7:$Z$343,4,0)&lt;&gt;"",VLOOKUP(P287,'Line Details'!$A$7:$Z$343,4,0),""),"")</f>
        <v>324.5</v>
      </c>
      <c r="P280" s="671"/>
      <c r="Q280" s="221">
        <f>IFERROR(IF(VLOOKUP(R287,'Line Details'!$A$7:$Z$343,4,0)&lt;&gt;"",VLOOKUP(R287,'Line Details'!$A$7:$Z$343,4,0),""),"")</f>
        <v>390.6</v>
      </c>
      <c r="R280" s="671"/>
      <c r="S280" s="221">
        <f>IFERROR(IF(VLOOKUP(T287,'Line Details'!$A$7:$Z$343,4,0)&lt;&gt;"",VLOOKUP(T287,'Line Details'!$A$7:$Z$343,4,0),""),"")</f>
        <v>388</v>
      </c>
      <c r="T280" s="671"/>
      <c r="U280" s="162">
        <f>IFERROR(IF(VLOOKUP(B298,'Line Details'!$A$7:$Z$343,4,0)&lt;&gt;"",VLOOKUP(B298,'Line Details'!$A$7:$Z$343,4,0),""),"")</f>
        <v>426</v>
      </c>
    </row>
    <row r="281" spans="1:21" s="190" customFormat="1" x14ac:dyDescent="0.3">
      <c r="A281" s="194"/>
      <c r="B281" s="166" t="str">
        <f>IFERROR(IF(VLOOKUP(B287,'Line Details'!$A$7:$Z$343,6,0)&lt;&gt;"",VLOOKUP(B287,'Line Details'!$A$7:$Z$343,6,0),""),"")</f>
        <v>FDN</v>
      </c>
      <c r="C281" s="221"/>
      <c r="D281" s="166" t="str">
        <f>IFERROR(IF(VLOOKUP(D287,'Line Details'!$A$7:$Z$343,6,0)&lt;&gt;"",VLOOKUP(D287,'Line Details'!$A$7:$Z$343,6,0),""),"")</f>
        <v>FDN</v>
      </c>
      <c r="E281" s="221"/>
      <c r="F281" s="166" t="str">
        <f>IFERROR(IF(VLOOKUP(F287,'Line Details'!$A$7:$Z$343,6,0)&lt;&gt;"",VLOOKUP(F287,'Line Details'!$A$7:$Z$343,6,0),""),"")</f>
        <v>FDN</v>
      </c>
      <c r="G281" s="221"/>
      <c r="H281" s="166" t="str">
        <f>IFERROR(IF(VLOOKUP(H287,'Line Details'!$A$7:$Z$343,6,0)&lt;&gt;"",VLOOKUP(H287,'Line Details'!$A$7:$Z$343,6,0),""),"")</f>
        <v>-</v>
      </c>
      <c r="I281" s="221"/>
      <c r="J281" s="166" t="str">
        <f>IFERROR(IF(VLOOKUP(J287,'Line Details'!$A$7:$Z$343,6,0)&lt;&gt;"",VLOOKUP(J287,'Line Details'!$A$7:$Z$343,6,0),""),"")</f>
        <v>FDN</v>
      </c>
      <c r="K281" s="221"/>
      <c r="L281" s="166" t="str">
        <f>IFERROR(IF(VLOOKUP(L287,'Line Details'!$A$7:$Z$343,6,0)&lt;&gt;"",VLOOKUP(L287,'Line Details'!$A$7:$Z$343,6,0),""),"")</f>
        <v>FDN</v>
      </c>
      <c r="M281" s="221"/>
      <c r="N281" s="166" t="str">
        <f>IFERROR(IF(VLOOKUP(N287,'Line Details'!$A$7:$Z$343,6,0)&lt;&gt;"",VLOOKUP(N287,'Line Details'!$A$7:$Z$343,6,0),""),"")</f>
        <v>FDN</v>
      </c>
      <c r="O281" s="221"/>
      <c r="P281" s="166" t="str">
        <f>IFERROR(IF(VLOOKUP(P287,'Line Details'!$A$7:$Z$343,6,0)&lt;&gt;"",VLOOKUP(P287,'Line Details'!$A$7:$Z$343,6,0),""),"")</f>
        <v>FDN</v>
      </c>
      <c r="Q281" s="221"/>
      <c r="R281" s="166" t="str">
        <f>IFERROR(IF(VLOOKUP(R287,'Line Details'!$A$7:$Z$343,6,0)&lt;&gt;"",VLOOKUP(R287,'Line Details'!$A$7:$Z$343,6,0),""),"")</f>
        <v>FDN</v>
      </c>
      <c r="S281" s="221"/>
      <c r="T281" s="166" t="str">
        <f>IFERROR(IF(VLOOKUP(T287,'Line Details'!$A$7:$Z$343,6,0)&lt;&gt;"",VLOOKUP(T287,'Line Details'!$A$7:$Z$343,6,0),""),"")</f>
        <v>FDN</v>
      </c>
      <c r="U281" s="171"/>
    </row>
    <row r="282" spans="1:21" s="190" customFormat="1" ht="13.5" thickBot="1" x14ac:dyDescent="0.35">
      <c r="A282" s="194"/>
      <c r="B282" s="167" t="str">
        <f>IFERROR(IF(VLOOKUP(B287,'Line Details'!$A$7:$Z$343,7,0)&lt;&gt;"",VLOOKUP(B287,'Line Details'!$A$7:$Z$343,7,0),""),"")</f>
        <v>P</v>
      </c>
      <c r="C282" s="221"/>
      <c r="D282" s="167" t="str">
        <f>IFERROR(IF(VLOOKUP(D287,'Line Details'!$A$7:$Z$343,7,0)&lt;&gt;"",VLOOKUP(D287,'Line Details'!$A$7:$Z$343,7,0),""),"")</f>
        <v>P</v>
      </c>
      <c r="E282" s="221"/>
      <c r="F282" s="167" t="str">
        <f>IFERROR(IF(VLOOKUP(F287,'Line Details'!$A$7:$Z$343,7,0)&lt;&gt;"",VLOOKUP(F287,'Line Details'!$A$7:$Z$343,7,0),""),"")</f>
        <v>P</v>
      </c>
      <c r="G282" s="221"/>
      <c r="H282" s="167" t="str">
        <f>IFERROR(IF(VLOOKUP(H287,'Line Details'!$A$7:$Z$343,7,0)&lt;&gt;"",VLOOKUP(H287,'Line Details'!$A$7:$Z$343,7,0),""),"")</f>
        <v>-</v>
      </c>
      <c r="I282" s="221"/>
      <c r="J282" s="167" t="str">
        <f>IFERROR(IF(VLOOKUP(J287,'Line Details'!$A$7:$Z$343,7,0)&lt;&gt;"",VLOOKUP(J287,'Line Details'!$A$7:$Z$343,7,0),""),"")</f>
        <v>P</v>
      </c>
      <c r="K282" s="221"/>
      <c r="L282" s="167" t="str">
        <f>IFERROR(IF(VLOOKUP(L287,'Line Details'!$A$7:$Z$343,7,0)&lt;&gt;"",VLOOKUP(L287,'Line Details'!$A$7:$Z$343,7,0),""),"")</f>
        <v>P</v>
      </c>
      <c r="M282" s="221"/>
      <c r="N282" s="167" t="str">
        <f>IFERROR(IF(VLOOKUP(N287,'Line Details'!$A$7:$Z$343,7,0)&lt;&gt;"",VLOOKUP(N287,'Line Details'!$A$7:$Z$343,7,0),""),"")</f>
        <v>P</v>
      </c>
      <c r="O282" s="221"/>
      <c r="P282" s="167" t="str">
        <f>IFERROR(IF(VLOOKUP(P287,'Line Details'!$A$7:$Z$343,7,0)&lt;&gt;"",VLOOKUP(P287,'Line Details'!$A$7:$Z$343,7,0),""),"")</f>
        <v>P</v>
      </c>
      <c r="Q282" s="221"/>
      <c r="R282" s="167" t="str">
        <f>IFERROR(IF(VLOOKUP(R287,'Line Details'!$A$7:$Z$343,7,0)&lt;&gt;"",VLOOKUP(R287,'Line Details'!$A$7:$Z$343,7,0),""),"")</f>
        <v>P</v>
      </c>
      <c r="S282" s="221"/>
      <c r="T282" s="167" t="str">
        <f>IFERROR(IF(VLOOKUP(T287,'Line Details'!$A$7:$Z$343,7,0)&lt;&gt;"",VLOOKUP(T287,'Line Details'!$A$7:$Z$343,7,0),""),"")</f>
        <v>P</v>
      </c>
      <c r="U282" s="171"/>
    </row>
    <row r="283" spans="1:21" s="190" customFormat="1" ht="13.5" thickTop="1" x14ac:dyDescent="0.3">
      <c r="A283" s="194"/>
      <c r="B283" s="169" t="str">
        <f>IFERROR(IF(VLOOKUP(B287,'Line Details'!$A$7:$Z$343,3,0)&lt;&gt;"",VLOOKUP(B287,'Line Details'!$A$7:$Z$343,3,0),""),"")</f>
        <v>D(30-45)+00</v>
      </c>
      <c r="C283" s="170"/>
      <c r="D283" s="169" t="str">
        <f>IFERROR(IF(VLOOKUP(D287,'Line Details'!$A$7:$Z$343,3,0)&lt;&gt;"",VLOOKUP(D287,'Line Details'!$A$7:$Z$343,3,0),""),"")</f>
        <v>D(30-45)+03</v>
      </c>
      <c r="E283" s="170"/>
      <c r="F283" s="169" t="str">
        <f>IFERROR(IF(VLOOKUP(F287,'Line Details'!$A$7:$Z$343,3,0)&lt;&gt;"",VLOOKUP(F287,'Line Details'!$A$7:$Z$343,3,0),""),"")</f>
        <v>D(30-45)+00</v>
      </c>
      <c r="G283" s="170"/>
      <c r="H283" s="169" t="str">
        <f>IFERROR(IF(VLOOKUP(H287,'Line Details'!$A$7:$Z$343,3,0)&lt;&gt;"",VLOOKUP(H287,'Line Details'!$A$7:$Z$343,3,0),""),"")</f>
        <v>A(00-02)+03</v>
      </c>
      <c r="I283" s="170"/>
      <c r="J283" s="169" t="str">
        <f>IFERROR(IF(VLOOKUP(J287,'Line Details'!$A$7:$Z$343,3,0)&lt;&gt;"",VLOOKUP(J287,'Line Details'!$A$7:$Z$343,3,0),""),"")</f>
        <v>D(30-45)+00</v>
      </c>
      <c r="K283" s="170"/>
      <c r="L283" s="169" t="str">
        <f>IFERROR(IF(VLOOKUP(L287,'Line Details'!$A$7:$Z$343,3,0)&lt;&gt;"",VLOOKUP(L287,'Line Details'!$A$7:$Z$343,3,0),""),"")</f>
        <v>A(00-02)+00</v>
      </c>
      <c r="M283" s="170"/>
      <c r="N283" s="169" t="str">
        <f>IFERROR(IF(VLOOKUP(N287,'Line Details'!$A$7:$Z$343,3,0)&lt;&gt;"",VLOOKUP(N287,'Line Details'!$A$7:$Z$343,3,0),""),"")</f>
        <v>A(00-02)+00</v>
      </c>
      <c r="O283" s="170"/>
      <c r="P283" s="169" t="str">
        <f>IFERROR(IF(VLOOKUP(P287,'Line Details'!$A$7:$Z$343,3,0)&lt;&gt;"",VLOOKUP(P287,'Line Details'!$A$7:$Z$343,3,0),""),"")</f>
        <v>C(15-30)+00</v>
      </c>
      <c r="Q283" s="170"/>
      <c r="R283" s="169" t="str">
        <f>IFERROR(IF(VLOOKUP(R287,'Line Details'!$A$7:$Z$343,3,0)&lt;&gt;"",VLOOKUP(R287,'Line Details'!$A$7:$Z$343,3,0),""),"")</f>
        <v>D(30-45)+06</v>
      </c>
      <c r="S283" s="170"/>
      <c r="T283" s="169" t="str">
        <f>IFERROR(IF(VLOOKUP(T287,'Line Details'!$A$7:$Z$343,3,0)&lt;&gt;"",VLOOKUP(T287,'Line Details'!$A$7:$Z$343,3,0),""),"")</f>
        <v>A(00-02)+03</v>
      </c>
      <c r="U283" s="171"/>
    </row>
    <row r="284" spans="1:21" s="190" customFormat="1" x14ac:dyDescent="0.3">
      <c r="A284" s="194"/>
      <c r="B284" s="169" t="str">
        <f>IFERROR(IF(VLOOKUP(B287,'Line Details'!$A$7:$Z$343,2,0)&lt;&gt;"",VLOOKUP(B287,'Line Details'!$A$7:$Z$343,2,0),""),"")</f>
        <v>126/0</v>
      </c>
      <c r="C284" s="170"/>
      <c r="D284" s="169" t="str">
        <f>IFERROR(IF(VLOOKUP(D287,'Line Details'!$A$7:$Z$343,2,0)&lt;&gt;"",VLOOKUP(D287,'Line Details'!$A$7:$Z$343,2,0),""),"")</f>
        <v>127/0</v>
      </c>
      <c r="E284" s="170"/>
      <c r="F284" s="169" t="str">
        <f>IFERROR(IF(VLOOKUP(F287,'Line Details'!$A$7:$Z$343,2,0)&lt;&gt;"",VLOOKUP(F287,'Line Details'!$A$7:$Z$343,2,0),""),"")</f>
        <v>128/0</v>
      </c>
      <c r="G284" s="170"/>
      <c r="H284" s="169" t="str">
        <f>IFERROR(IF(VLOOKUP(H287,'Line Details'!$A$7:$Z$343,2,0)&lt;&gt;"",VLOOKUP(H287,'Line Details'!$A$7:$Z$343,2,0),""),"")</f>
        <v>128/1</v>
      </c>
      <c r="I284" s="170"/>
      <c r="J284" s="169" t="str">
        <f>IFERROR(IF(VLOOKUP(J287,'Line Details'!$A$7:$Z$343,2,0)&lt;&gt;"",VLOOKUP(J287,'Line Details'!$A$7:$Z$343,2,0),""),"")</f>
        <v>129/0</v>
      </c>
      <c r="K284" s="170"/>
      <c r="L284" s="169" t="str">
        <f>IFERROR(IF(VLOOKUP(L287,'Line Details'!$A$7:$Z$343,2,0)&lt;&gt;"",VLOOKUP(L287,'Line Details'!$A$7:$Z$343,2,0),""),"")</f>
        <v>129/1</v>
      </c>
      <c r="M284" s="170"/>
      <c r="N284" s="169" t="str">
        <f>IFERROR(IF(VLOOKUP(N287,'Line Details'!$A$7:$Z$343,2,0)&lt;&gt;"",VLOOKUP(N287,'Line Details'!$A$7:$Z$343,2,0),""),"")</f>
        <v>129/2</v>
      </c>
      <c r="O284" s="170"/>
      <c r="P284" s="169" t="str">
        <f>IFERROR(IF(VLOOKUP(P287,'Line Details'!$A$7:$Z$343,2,0)&lt;&gt;"",VLOOKUP(P287,'Line Details'!$A$7:$Z$343,2,0),""),"")</f>
        <v>130/0</v>
      </c>
      <c r="Q284" s="170"/>
      <c r="R284" s="169" t="str">
        <f>IFERROR(IF(VLOOKUP(R287,'Line Details'!$A$7:$Z$343,2,0)&lt;&gt;"",VLOOKUP(R287,'Line Details'!$A$7:$Z$343,2,0),""),"")</f>
        <v>131/0</v>
      </c>
      <c r="S284" s="170"/>
      <c r="T284" s="169" t="str">
        <f>IFERROR(IF(VLOOKUP(T287,'Line Details'!$A$7:$Z$343,2,0)&lt;&gt;"",VLOOKUP(T287,'Line Details'!$A$7:$Z$343,2,0),""),"")</f>
        <v>131/1</v>
      </c>
      <c r="U284" s="171"/>
    </row>
    <row r="285" spans="1:21" s="431" customFormat="1" ht="65" x14ac:dyDescent="0.3">
      <c r="A285" s="429"/>
      <c r="B285" s="577" t="str">
        <f>IFERROR(IF(VLOOKUP(B287,'Line Details'!$A$7:$AA$343,27,0)&lt;&gt;"",VLOOKUP(B287,'Line Details'!$A$7:$AA$343,27,0),""),"")</f>
        <v>SANDY PS &amp; 3Leg Boulder Soiling</v>
      </c>
      <c r="C285" s="577" t="str">
        <f>IFERROR(IF(VLOOKUP(C287,'Line Details'!$A$7:$AA$343,27,0)&lt;&gt;"",VLOOKUP(C287,'Line Details'!$A$7:$AA$343,27,0),""),"")</f>
        <v/>
      </c>
      <c r="D285" s="577" t="str">
        <f>IFERROR(IF(VLOOKUP(D287,'Line Details'!$A$7:$AA$343,27,0)&lt;&gt;"",VLOOKUP(D287,'Line Details'!$A$7:$AA$343,27,0),""),"")</f>
        <v>SANDY FS &amp; Boulder Soiling</v>
      </c>
      <c r="E285" s="577" t="str">
        <f>IFERROR(IF(VLOOKUP(E287,'Line Details'!$A$7:$AA$343,27,0)&lt;&gt;"",VLOOKUP(E287,'Line Details'!$A$7:$AA$343,27,0),""),"")</f>
        <v/>
      </c>
      <c r="F285" s="577" t="str">
        <f>IFERROR(IF(VLOOKUP(F287,'Line Details'!$A$7:$AA$343,27,0)&lt;&gt;"",VLOOKUP(F287,'Line Details'!$A$7:$AA$343,27,0),""),"")</f>
        <v>SANDY PS &amp; 3leg Boulder Soiling</v>
      </c>
      <c r="G285" s="577" t="str">
        <f>IFERROR(IF(VLOOKUP(G287,'Line Details'!$A$7:$AA$343,27,0)&lt;&gt;"",VLOOKUP(G287,'Line Details'!$A$7:$AA$343,27,0),""),"")</f>
        <v/>
      </c>
      <c r="H285" s="577" t="str">
        <f>IFERROR(IF(VLOOKUP(H287,'Line Details'!$A$7:$AA$343,27,0)&lt;&gt;"",VLOOKUP(H287,'Line Details'!$A$7:$AA$343,27,0),""),"")</f>
        <v>SANDY PS</v>
      </c>
      <c r="I285" s="577" t="str">
        <f>IFERROR(IF(VLOOKUP(I287,'Line Details'!$A$7:$AA$343,27,0)&lt;&gt;"",VLOOKUP(I287,'Line Details'!$A$7:$AA$343,27,0),""),"")</f>
        <v/>
      </c>
      <c r="J285" s="577" t="str">
        <f>IFERROR(IF(VLOOKUP(J287,'Line Details'!$A$7:$AA$343,27,0)&lt;&gt;"",VLOOKUP(J287,'Line Details'!$A$7:$AA$343,27,0),""),"")</f>
        <v>SANDY PS</v>
      </c>
      <c r="K285" s="577" t="str">
        <f>IFERROR(IF(VLOOKUP(K287,'Line Details'!$A$7:$AA$343,27,0)&lt;&gt;"",VLOOKUP(K287,'Line Details'!$A$7:$AA$343,27,0),""),"")</f>
        <v/>
      </c>
      <c r="L285" s="577" t="str">
        <f>IFERROR(IF(VLOOKUP(L287,'Line Details'!$A$7:$AA$343,27,0)&lt;&gt;"",VLOOKUP(L287,'Line Details'!$A$7:$AA$343,27,0),""),"")</f>
        <v>SANDY PS &amp; 3leg Boulder Soiling</v>
      </c>
      <c r="M285" s="577" t="str">
        <f>IFERROR(IF(VLOOKUP(M287,'Line Details'!$A$7:$AA$343,27,0)&lt;&gt;"",VLOOKUP(M287,'Line Details'!$A$7:$AA$343,27,0),""),"")</f>
        <v/>
      </c>
      <c r="N285" s="577" t="str">
        <f>IFERROR(IF(VLOOKUP(N287,'Line Details'!$A$7:$AA$343,27,0)&lt;&gt;"",VLOOKUP(N287,'Line Details'!$A$7:$AA$343,27,0),""),"")</f>
        <v>SANDY WET</v>
      </c>
      <c r="O285" s="577" t="str">
        <f>IFERROR(IF(VLOOKUP(O287,'Line Details'!$A$7:$AA$343,27,0)&lt;&gt;"",VLOOKUP(O287,'Line Details'!$A$7:$AA$343,27,0),""),"")</f>
        <v/>
      </c>
      <c r="P285" s="577" t="str">
        <f>IFERROR(IF(VLOOKUP(P287,'Line Details'!$A$7:$AA$343,27,0)&lt;&gt;"",VLOOKUP(P287,'Line Details'!$A$7:$AA$343,27,0),""),"")</f>
        <v>SANDY FS  &amp; Boulder Soiling</v>
      </c>
      <c r="Q285" s="577" t="str">
        <f>IFERROR(IF(VLOOKUP(Q287,'Line Details'!$A$7:$AA$343,27,0)&lt;&gt;"",VLOOKUP(Q287,'Line Details'!$A$7:$AA$343,27,0),""),"")</f>
        <v/>
      </c>
      <c r="R285" s="577" t="str">
        <f>IFERROR(IF(VLOOKUP(R287,'Line Details'!$A$7:$AA$343,27,0)&lt;&gt;"",VLOOKUP(R287,'Line Details'!$A$7:$AA$343,27,0),""),"")</f>
        <v>SANDY WET</v>
      </c>
      <c r="S285" s="577" t="str">
        <f>IFERROR(IF(VLOOKUP(S287,'Line Details'!$A$7:$AA$343,27,0)&lt;&gt;"",VLOOKUP(S287,'Line Details'!$A$7:$AA$343,27,0),""),"")</f>
        <v/>
      </c>
      <c r="T285" s="577" t="str">
        <f>IFERROR(IF(VLOOKUP(T287,'Line Details'!$A$7:$AA$343,27,0)&lt;&gt;"",VLOOKUP(T287,'Line Details'!$A$7:$AA$343,27,0),""),"")</f>
        <v>SANDY WET</v>
      </c>
      <c r="U285" s="430"/>
    </row>
    <row r="286" spans="1:21" s="190" customFormat="1" x14ac:dyDescent="0.3">
      <c r="A286" s="194"/>
      <c r="B286" s="177">
        <f>IFERROR(IF(VLOOKUP(B287,'Line Details'!$A$7:$Z$343,10,0)&lt;&gt;"",VLOOKUP(B287,'Line Details'!$A$7:$Z$343,10,0),""),"")</f>
        <v>0</v>
      </c>
      <c r="C286" s="158"/>
      <c r="D286" s="177">
        <f>IFERROR(IF(VLOOKUP(D287,'Line Details'!$A$7:$Z$343,10,0)&lt;&gt;"",VLOOKUP(D287,'Line Details'!$A$7:$Z$343,10,0),""),"")</f>
        <v>0</v>
      </c>
      <c r="E286" s="158"/>
      <c r="F286" s="177">
        <f>IFERROR(IF(VLOOKUP(F287,'Line Details'!$A$7:$Z$343,10,0)&lt;&gt;"",VLOOKUP(F287,'Line Details'!$A$7:$Z$343,10,0),""),"")</f>
        <v>0</v>
      </c>
      <c r="G286" s="158"/>
      <c r="H286" s="177">
        <f>IFERROR(IF(VLOOKUP(H287,'Line Details'!$A$7:$Z$343,10,0)&lt;&gt;"",VLOOKUP(H287,'Line Details'!$A$7:$Z$343,10,0),""),"")</f>
        <v>0</v>
      </c>
      <c r="I286" s="158"/>
      <c r="J286" s="177">
        <f>IFERROR(IF(VLOOKUP(J287,'Line Details'!$A$7:$Z$343,10,0)&lt;&gt;"",VLOOKUP(J287,'Line Details'!$A$7:$Z$343,10,0),""),"")</f>
        <v>0</v>
      </c>
      <c r="K286" s="158"/>
      <c r="L286" s="177">
        <f>IFERROR(IF(VLOOKUP(L287,'Line Details'!$A$7:$Z$343,10,0)&lt;&gt;"",VLOOKUP(L287,'Line Details'!$A$7:$Z$343,10,0),""),"")</f>
        <v>0</v>
      </c>
      <c r="M286" s="158"/>
      <c r="N286" s="177">
        <f>IFERROR(IF(VLOOKUP(N287,'Line Details'!$A$7:$Z$343,10,0)&lt;&gt;"",VLOOKUP(N287,'Line Details'!$A$7:$Z$343,10,0),""),"")</f>
        <v>0</v>
      </c>
      <c r="O286" s="158"/>
      <c r="P286" s="177">
        <f>IFERROR(IF(VLOOKUP(P287,'Line Details'!$A$7:$Z$343,10,0)&lt;&gt;"",VLOOKUP(P287,'Line Details'!$A$7:$Z$343,10,0),""),"")</f>
        <v>0</v>
      </c>
      <c r="Q286" s="158"/>
      <c r="R286" s="177">
        <f>IFERROR(IF(VLOOKUP(R287,'Line Details'!$A$7:$Z$343,10,0)&lt;&gt;"",VLOOKUP(R287,'Line Details'!$A$7:$Z$343,10,0),""),"")</f>
        <v>0</v>
      </c>
      <c r="S286" s="158"/>
      <c r="T286" s="177">
        <f>IFERROR(IF(VLOOKUP(T287,'Line Details'!$A$7:$Z$343,10,0)&lt;&gt;"",VLOOKUP(T287,'Line Details'!$A$7:$Z$343,10,0),""),"")</f>
        <v>0</v>
      </c>
      <c r="U286" s="178"/>
    </row>
    <row r="287" spans="1:21" s="190" customFormat="1" x14ac:dyDescent="0.3">
      <c r="A287" s="194"/>
      <c r="B287" s="174">
        <f>+T276+1</f>
        <v>240</v>
      </c>
      <c r="C287" s="174"/>
      <c r="D287" s="174">
        <f>+B287+1</f>
        <v>241</v>
      </c>
      <c r="E287" s="174"/>
      <c r="F287" s="174">
        <f>+D287+1</f>
        <v>242</v>
      </c>
      <c r="G287" s="174"/>
      <c r="H287" s="174">
        <f>+F287+1</f>
        <v>243</v>
      </c>
      <c r="I287" s="174"/>
      <c r="J287" s="174">
        <f>+H287+1</f>
        <v>244</v>
      </c>
      <c r="K287" s="174"/>
      <c r="L287" s="174">
        <f>+J287+1</f>
        <v>245</v>
      </c>
      <c r="M287" s="174"/>
      <c r="N287" s="174">
        <f>+L287+1</f>
        <v>246</v>
      </c>
      <c r="O287" s="174"/>
      <c r="P287" s="174">
        <f>+N287+1</f>
        <v>247</v>
      </c>
      <c r="Q287" s="174"/>
      <c r="R287" s="174">
        <f>+P287+1</f>
        <v>248</v>
      </c>
      <c r="S287" s="174"/>
      <c r="T287" s="174">
        <f>+R287+1</f>
        <v>249</v>
      </c>
      <c r="U287" s="175"/>
    </row>
    <row r="288" spans="1:21" s="190" customFormat="1" x14ac:dyDescent="0.3">
      <c r="A288" s="194"/>
      <c r="B288" s="174"/>
      <c r="C288" s="174"/>
      <c r="D288" s="174"/>
      <c r="E288" s="174"/>
      <c r="F288" s="174"/>
      <c r="G288" s="174"/>
      <c r="H288" s="174"/>
      <c r="I288" s="174"/>
      <c r="J288" s="174"/>
      <c r="K288" s="174"/>
      <c r="L288" s="174"/>
      <c r="M288" s="174"/>
      <c r="N288" s="174"/>
      <c r="O288" s="174"/>
      <c r="P288" s="174"/>
      <c r="Q288" s="174"/>
      <c r="R288" s="174"/>
      <c r="S288" s="174"/>
      <c r="T288" s="174"/>
      <c r="U288" s="175"/>
    </row>
    <row r="289" spans="1:21" s="241" customFormat="1" ht="13.5" thickBot="1" x14ac:dyDescent="0.35">
      <c r="A289" s="238"/>
      <c r="B289" s="239" t="str">
        <f>IFERROR(IF(VLOOKUP(B298,'Line Details'!$A$7:$Z$343,5,0)&lt;&gt;"",VLOOKUP(B298,'Line Details'!$A$7:$Z$343,5,0),""),"")</f>
        <v/>
      </c>
      <c r="C289" s="235" t="str">
        <f>IFERROR(IF(VLOOKUP(D298,'Line Details'!$A$7:$Z$343,12,0)&lt;&gt;"",VLOOKUP(D298,'Line Details'!$A$7:$Z$343,12,0),""),"")</f>
        <v/>
      </c>
      <c r="D289" s="239" t="str">
        <f>IFERROR(IF(VLOOKUP(D298,'Line Details'!$A$7:$Z$343,5,0)&lt;&gt;"",VLOOKUP(D298,'Line Details'!$A$7:$Z$343,5,0),""),"")</f>
        <v/>
      </c>
      <c r="E289" s="235" t="str">
        <f>IFERROR(IF(VLOOKUP(F298,'Line Details'!$A$7:$Z$343,12,0)&lt;&gt;"",VLOOKUP(F298,'Line Details'!$A$7:$Z$343,12,0),""),"")</f>
        <v/>
      </c>
      <c r="F289" s="239" t="str">
        <f>IFERROR(IF(VLOOKUP(F298,'Line Details'!$A$7:$Z$343,5,0)&lt;&gt;"",VLOOKUP(F298,'Line Details'!$A$7:$Z$343,5,0),""),"")</f>
        <v/>
      </c>
      <c r="G289" s="235" t="str">
        <f>IFERROR(IF(VLOOKUP(H298,'Line Details'!$A$7:$Z$343,12,0)&lt;&gt;"",VLOOKUP(H298,'Line Details'!$A$7:$Z$343,12,0),""),"")</f>
        <v/>
      </c>
      <c r="H289" s="239" t="str">
        <f>IFERROR(IF(VLOOKUP(H298,'Line Details'!$A$7:$Z$343,5,0)&lt;&gt;"",VLOOKUP(H298,'Line Details'!$A$7:$Z$343,5,0),""),"")</f>
        <v/>
      </c>
      <c r="I289" s="235" t="str">
        <f>IFERROR(IF(VLOOKUP(J298,'Line Details'!$A$7:$Z$343,12,0)&lt;&gt;"",VLOOKUP(J298,'Line Details'!$A$7:$Z$343,12,0),""),"")</f>
        <v/>
      </c>
      <c r="J289" s="239" t="str">
        <f>IFERROR(IF(VLOOKUP(J298,'Line Details'!$A$7:$Z$343,5,0)&lt;&gt;"",VLOOKUP(J298,'Line Details'!$A$7:$Z$343,5,0),""),"")</f>
        <v/>
      </c>
      <c r="K289" s="235" t="str">
        <f>IFERROR(IF(VLOOKUP(L298,'Line Details'!$A$7:$Z$343,12,0)&lt;&gt;"",VLOOKUP(L298,'Line Details'!$A$7:$Z$343,12,0),""),"")</f>
        <v/>
      </c>
      <c r="L289" s="240" t="str">
        <f>IFERROR(IF(VLOOKUP(L298,'Line Details'!$A$7:$Z$343,5,0)&lt;&gt;"",VLOOKUP(L298,'Line Details'!$A$7:$Z$343,5,0),""),"")</f>
        <v/>
      </c>
      <c r="M289" s="235" t="str">
        <f>IFERROR(IF(VLOOKUP(N298,'Line Details'!$A$7:$Z$343,12,0)&lt;&gt;"",VLOOKUP(N298,'Line Details'!$A$7:$Z$343,12,0),""),"")</f>
        <v/>
      </c>
      <c r="N289" s="239" t="str">
        <f>IFERROR(IF(VLOOKUP(N298,'Line Details'!$A$7:$Z$343,5,0)&lt;&gt;"",VLOOKUP(N298,'Line Details'!$A$7:$Z$343,5,0),""),"")</f>
        <v/>
      </c>
      <c r="O289" s="235" t="str">
        <f>IFERROR(IF(VLOOKUP(P298,'Line Details'!$A$7:$Z$343,12,0)&lt;&gt;"",VLOOKUP(P298,'Line Details'!$A$7:$Z$343,12,0),""),"")</f>
        <v/>
      </c>
      <c r="P289" s="239" t="str">
        <f>IFERROR(IF(VLOOKUP(P298,'Line Details'!$A$7:$Z$343,5,0)&lt;&gt;"",VLOOKUP(P298,'Line Details'!$A$7:$Z$343,5,0),""),"")</f>
        <v/>
      </c>
      <c r="Q289" s="235" t="str">
        <f>IFERROR(IF(VLOOKUP(R298,'Line Details'!$A$7:$Z$343,12,0)&lt;&gt;"",VLOOKUP(R298,'Line Details'!$A$7:$Z$343,12,0),""),"")</f>
        <v/>
      </c>
      <c r="R289" s="239" t="str">
        <f>IFERROR(IF(VLOOKUP(R298,'Line Details'!$A$7:$Z$343,5,0)&lt;&gt;"",VLOOKUP(R298,'Line Details'!$A$7:$Z$343,5,0),""),"")</f>
        <v/>
      </c>
      <c r="S289" s="235" t="str">
        <f>IFERROR(IF(VLOOKUP(T298,'Line Details'!$A$7:$Z$343,12,0)&lt;&gt;"",VLOOKUP(T298,'Line Details'!$A$7:$Z$343,12,0),""),"")</f>
        <v/>
      </c>
      <c r="T289" s="239" t="str">
        <f>IFERROR(IF(VLOOKUP(T298,'Line Details'!$A$7:$Z$343,5,0)&lt;&gt;"",VLOOKUP(T298,'Line Details'!$A$7:$Z$343,5,0),""),"")</f>
        <v/>
      </c>
      <c r="U289" s="236" t="str">
        <f>IFERROR(IF(VLOOKUP(B309,'Line Details'!$A$7:$Z$343,12,0)&lt;&gt;"",VLOOKUP(B309,'Line Details'!$A$7:$Z$343,12,0),""),"")</f>
        <v/>
      </c>
    </row>
    <row r="290" spans="1:21" s="190" customFormat="1" ht="13.5" thickTop="1" x14ac:dyDescent="0.3">
      <c r="A290" s="194"/>
      <c r="B290" s="670" t="str">
        <f>IFERROR(IF(VLOOKUP(B298,'Line Details'!$A$7:$Z$343,8,0)&lt;&gt;"",VLOOKUP(B298,'Line Details'!$A$7:$Z$343,8,0),""),"")</f>
        <v>ERE</v>
      </c>
      <c r="C290" s="164" t="str">
        <f>IFERROR(IF(VLOOKUP(D298,'Line Details'!$A$7:$Z$343,9,0)&lt;&gt;"",VLOOKUP(D298,'Line Details'!$A$7:$Z$343,9,0),""),"")</f>
        <v/>
      </c>
      <c r="D290" s="670" t="str">
        <f>IFERROR(IF(VLOOKUP(D298,'Line Details'!$A$7:$Z$343,8,0)&lt;&gt;"",VLOOKUP(D298,'Line Details'!$A$7:$Z$343,8,0),""),"")</f>
        <v>Erec WIP</v>
      </c>
      <c r="E290" s="164" t="str">
        <f>IFERROR(IF(VLOOKUP(F298,'Line Details'!$A$7:$Z$343,9,0)&lt;&gt;"",VLOOKUP(F298,'Line Details'!$A$7:$Z$343,9,0),""),"")</f>
        <v/>
      </c>
      <c r="F290" s="670" t="str">
        <f>IFERROR(IF(VLOOKUP(F298,'Line Details'!$A$7:$Z$343,8,0)&lt;&gt;"",VLOOKUP(F298,'Line Details'!$A$7:$Z$343,8,0),""),"")</f>
        <v>-</v>
      </c>
      <c r="G290" s="164" t="str">
        <f>IFERROR(IF(VLOOKUP(H298,'Line Details'!$A$7:$Z$343,9,0)&lt;&gt;"",VLOOKUP(H298,'Line Details'!$A$7:$Z$343,9,0),""),"")</f>
        <v/>
      </c>
      <c r="H290" s="670" t="str">
        <f>IFERROR(IF(VLOOKUP(H298,'Line Details'!$A$7:$Z$343,8,0)&lt;&gt;"",VLOOKUP(H298,'Line Details'!$A$7:$Z$343,8,0),""),"")</f>
        <v>-</v>
      </c>
      <c r="I290" s="164" t="str">
        <f>IFERROR(IF(VLOOKUP(J298,'Line Details'!$A$7:$Z$343,9,0)&lt;&gt;"",VLOOKUP(J298,'Line Details'!$A$7:$Z$343,9,0),""),"")</f>
        <v/>
      </c>
      <c r="J290" s="670" t="str">
        <f>IFERROR(IF(VLOOKUP(J298,'Line Details'!$A$7:$Z$343,8,0)&lt;&gt;"",VLOOKUP(J298,'Line Details'!$A$7:$Z$343,8,0),""),"")</f>
        <v>-</v>
      </c>
      <c r="K290" s="164" t="str">
        <f>IFERROR(IF(VLOOKUP(L298,'Line Details'!$A$7:$Z$343,9,0)&lt;&gt;"",VLOOKUP(L298,'Line Details'!$A$7:$Z$343,9,0),""),"")</f>
        <v/>
      </c>
      <c r="L290" s="670" t="str">
        <f>IFERROR(IF(VLOOKUP(L298,'Line Details'!$A$7:$Z$343,8,0)&lt;&gt;"",VLOOKUP(L298,'Line Details'!$A$7:$Z$343,8,0),""),"")</f>
        <v>-</v>
      </c>
      <c r="M290" s="164" t="str">
        <f>IFERROR(IF(VLOOKUP(N298,'Line Details'!$A$7:$Z$343,9,0)&lt;&gt;"",VLOOKUP(N298,'Line Details'!$A$7:$Z$343,9,0),""),"")</f>
        <v/>
      </c>
      <c r="N290" s="670" t="str">
        <f>IFERROR(IF(VLOOKUP(N298,'Line Details'!$A$7:$Z$343,8,0)&lt;&gt;"",VLOOKUP(N298,'Line Details'!$A$7:$Z$343,8,0),""),"")</f>
        <v>-</v>
      </c>
      <c r="O290" s="164" t="str">
        <f>IFERROR(IF(VLOOKUP(P298,'Line Details'!$A$7:$Z$343,9,0)&lt;&gt;"",VLOOKUP(P298,'Line Details'!$A$7:$Z$343,9,0),""),"")</f>
        <v/>
      </c>
      <c r="P290" s="670" t="str">
        <f>IFERROR(IF(VLOOKUP(P298,'Line Details'!$A$7:$Z$343,8,0)&lt;&gt;"",VLOOKUP(P298,'Line Details'!$A$7:$Z$343,8,0),""),"")</f>
        <v>-</v>
      </c>
      <c r="Q290" s="164" t="str">
        <f>IFERROR(IF(VLOOKUP(R298,'Line Details'!$A$7:$Z$343,9,0)&lt;&gt;"",VLOOKUP(R298,'Line Details'!$A$7:$Z$343,9,0),""),"")</f>
        <v/>
      </c>
      <c r="R290" s="670" t="str">
        <f>IFERROR(IF(VLOOKUP(R298,'Line Details'!$A$7:$Z$343,8,0)&lt;&gt;"",VLOOKUP(R298,'Line Details'!$A$7:$Z$343,8,0),""),"")</f>
        <v>-</v>
      </c>
      <c r="S290" s="164" t="str">
        <f>IFERROR(IF(VLOOKUP(T298,'Line Details'!$A$7:$Z$343,9,0)&lt;&gt;"",VLOOKUP(T298,'Line Details'!$A$7:$Z$343,9,0),""),"")</f>
        <v/>
      </c>
      <c r="T290" s="670" t="str">
        <f>IFERROR(IF(VLOOKUP(T298,'Line Details'!$A$7:$Z$343,8,0)&lt;&gt;"",VLOOKUP(T298,'Line Details'!$A$7:$Z$343,8,0),""),"")</f>
        <v>-</v>
      </c>
      <c r="U290" s="165" t="str">
        <f>IFERROR(IF(VLOOKUP(B309,'Line Details'!$A$7:$Z$343,9,0)&lt;&gt;"",VLOOKUP(B309,'Line Details'!$A$7:$Z$343,9,0),""),"")</f>
        <v/>
      </c>
    </row>
    <row r="291" spans="1:21" s="190" customFormat="1" x14ac:dyDescent="0.3">
      <c r="A291" s="194"/>
      <c r="B291" s="671"/>
      <c r="C291" s="221">
        <f>IFERROR(IF(VLOOKUP(D298,'Line Details'!$A$7:$Z$343,4,0)&lt;&gt;"",VLOOKUP(D298,'Line Details'!$A$7:$Z$343,4,0),""),"")</f>
        <v>390.6</v>
      </c>
      <c r="D291" s="671"/>
      <c r="E291" s="221">
        <f>IFERROR(IF(VLOOKUP(F298,'Line Details'!$A$7:$Z$343,4,0)&lt;&gt;"",VLOOKUP(F298,'Line Details'!$A$7:$Z$343,4,0),""),"")</f>
        <v>348</v>
      </c>
      <c r="F291" s="671"/>
      <c r="G291" s="221">
        <f>IFERROR(IF(VLOOKUP(H298,'Line Details'!$A$7:$Z$343,4,0)&lt;&gt;"",VLOOKUP(H298,'Line Details'!$A$7:$Z$343,4,0),""),"")</f>
        <v>411.6</v>
      </c>
      <c r="H291" s="671"/>
      <c r="I291" s="221">
        <f>IFERROR(IF(VLOOKUP(J298,'Line Details'!$A$7:$Z$343,4,0)&lt;&gt;"",VLOOKUP(J298,'Line Details'!$A$7:$Z$343,4,0),""),"")</f>
        <v>410</v>
      </c>
      <c r="J291" s="671"/>
      <c r="K291" s="221">
        <f>IFERROR(IF(VLOOKUP(L298,'Line Details'!$A$7:$Z$343,4,0)&lt;&gt;"",VLOOKUP(L298,'Line Details'!$A$7:$Z$343,4,0),""),"")</f>
        <v>410</v>
      </c>
      <c r="L291" s="671"/>
      <c r="M291" s="221">
        <f>IFERROR(IF(VLOOKUP(N298,'Line Details'!$A$7:$Z$343,4,0)&lt;&gt;"",VLOOKUP(N298,'Line Details'!$A$7:$Z$343,4,0),""),"")</f>
        <v>395</v>
      </c>
      <c r="N291" s="671"/>
      <c r="O291" s="221">
        <f>IFERROR(IF(VLOOKUP(P298,'Line Details'!$A$7:$Z$343,4,0)&lt;&gt;"",VLOOKUP(P298,'Line Details'!$A$7:$Z$343,4,0),""),"")</f>
        <v>400</v>
      </c>
      <c r="P291" s="671"/>
      <c r="Q291" s="221">
        <f>IFERROR(IF(VLOOKUP(R298,'Line Details'!$A$7:$Z$343,4,0)&lt;&gt;"",VLOOKUP(R298,'Line Details'!$A$7:$Z$343,4,0),""),"")</f>
        <v>400</v>
      </c>
      <c r="R291" s="671"/>
      <c r="S291" s="221">
        <f>IFERROR(IF(VLOOKUP(T298,'Line Details'!$A$7:$Z$343,4,0)&lt;&gt;"",VLOOKUP(T298,'Line Details'!$A$7:$Z$343,4,0),""),"")</f>
        <v>417.4</v>
      </c>
      <c r="T291" s="671"/>
      <c r="U291" s="162">
        <f>IFERROR(IF(VLOOKUP(B309,'Line Details'!$A$7:$Z$343,4,0)&lt;&gt;"",VLOOKUP(B309,'Line Details'!$A$7:$Z$343,4,0),""),"")</f>
        <v>411</v>
      </c>
    </row>
    <row r="292" spans="1:21" s="190" customFormat="1" x14ac:dyDescent="0.3">
      <c r="A292" s="194"/>
      <c r="B292" s="166" t="str">
        <f>IFERROR(IF(VLOOKUP(B298,'Line Details'!$A$7:$Z$343,6,0)&lt;&gt;"",VLOOKUP(B298,'Line Details'!$A$7:$Z$343,6,0),""),"")</f>
        <v>FDN</v>
      </c>
      <c r="C292" s="221"/>
      <c r="D292" s="166" t="str">
        <f>IFERROR(IF(VLOOKUP(D298,'Line Details'!$A$7:$Z$343,6,0)&lt;&gt;"",VLOOKUP(D298,'Line Details'!$A$7:$Z$343,6,0),""),"")</f>
        <v>FDN</v>
      </c>
      <c r="E292" s="221"/>
      <c r="F292" s="166" t="str">
        <f>IFERROR(IF(VLOOKUP(F298,'Line Details'!$A$7:$Z$343,6,0)&lt;&gt;"",VLOOKUP(F298,'Line Details'!$A$7:$Z$343,6,0),""),"")</f>
        <v>FDN</v>
      </c>
      <c r="G292" s="221"/>
      <c r="H292" s="166" t="str">
        <f>IFERROR(IF(VLOOKUP(H298,'Line Details'!$A$7:$Z$343,6,0)&lt;&gt;"",VLOOKUP(H298,'Line Details'!$A$7:$Z$343,6,0),""),"")</f>
        <v>FDN</v>
      </c>
      <c r="I292" s="221"/>
      <c r="J292" s="166" t="str">
        <f>IFERROR(IF(VLOOKUP(J298,'Line Details'!$A$7:$Z$343,6,0)&lt;&gt;"",VLOOKUP(J298,'Line Details'!$A$7:$Z$343,6,0),""),"")</f>
        <v>FDN</v>
      </c>
      <c r="K292" s="221"/>
      <c r="L292" s="166" t="str">
        <f>IFERROR(IF(VLOOKUP(L298,'Line Details'!$A$7:$Z$343,6,0)&lt;&gt;"",VLOOKUP(L298,'Line Details'!$A$7:$Z$343,6,0),""),"")</f>
        <v>FDN</v>
      </c>
      <c r="M292" s="221"/>
      <c r="N292" s="166" t="str">
        <f>IFERROR(IF(VLOOKUP(N298,'Line Details'!$A$7:$Z$343,6,0)&lt;&gt;"",VLOOKUP(N298,'Line Details'!$A$7:$Z$343,6,0),""),"")</f>
        <v>-</v>
      </c>
      <c r="O292" s="221"/>
      <c r="P292" s="166" t="str">
        <f>IFERROR(IF(VLOOKUP(P298,'Line Details'!$A$7:$Z$343,6,0)&lt;&gt;"",VLOOKUP(P298,'Line Details'!$A$7:$Z$343,6,0),""),"")</f>
        <v>-</v>
      </c>
      <c r="Q292" s="221"/>
      <c r="R292" s="166" t="str">
        <f>IFERROR(IF(VLOOKUP(R298,'Line Details'!$A$7:$Z$343,6,0)&lt;&gt;"",VLOOKUP(R298,'Line Details'!$A$7:$Z$343,6,0),""),"")</f>
        <v>-</v>
      </c>
      <c r="S292" s="221"/>
      <c r="T292" s="166" t="str">
        <f>IFERROR(IF(VLOOKUP(T298,'Line Details'!$A$7:$Z$343,6,0)&lt;&gt;"",VLOOKUP(T298,'Line Details'!$A$7:$Z$343,6,0),""),"")</f>
        <v>-</v>
      </c>
      <c r="U292" s="171"/>
    </row>
    <row r="293" spans="1:21" s="190" customFormat="1" ht="13.5" thickBot="1" x14ac:dyDescent="0.35">
      <c r="A293" s="194"/>
      <c r="B293" s="167" t="str">
        <f>IFERROR(IF(VLOOKUP(B298,'Line Details'!$A$7:$Z$343,7,0)&lt;&gt;"",VLOOKUP(B298,'Line Details'!$A$7:$Z$343,7,0),""),"")</f>
        <v>P</v>
      </c>
      <c r="C293" s="221"/>
      <c r="D293" s="167" t="str">
        <f>IFERROR(IF(VLOOKUP(D298,'Line Details'!$A$7:$Z$343,7,0)&lt;&gt;"",VLOOKUP(D298,'Line Details'!$A$7:$Z$343,7,0),""),"")</f>
        <v>P</v>
      </c>
      <c r="E293" s="221"/>
      <c r="F293" s="167" t="str">
        <f>IFERROR(IF(VLOOKUP(F298,'Line Details'!$A$7:$Z$343,7,0)&lt;&gt;"",VLOOKUP(F298,'Line Details'!$A$7:$Z$343,7,0),""),"")</f>
        <v>P</v>
      </c>
      <c r="G293" s="221"/>
      <c r="H293" s="167" t="str">
        <f>IFERROR(IF(VLOOKUP(H298,'Line Details'!$A$7:$Z$343,7,0)&lt;&gt;"",VLOOKUP(H298,'Line Details'!$A$7:$Z$343,7,0),""),"")</f>
        <v>P</v>
      </c>
      <c r="I293" s="221"/>
      <c r="J293" s="167" t="str">
        <f>IFERROR(IF(VLOOKUP(J298,'Line Details'!$A$7:$Z$343,7,0)&lt;&gt;"",VLOOKUP(J298,'Line Details'!$A$7:$Z$343,7,0),""),"")</f>
        <v>P</v>
      </c>
      <c r="K293" s="221"/>
      <c r="L293" s="167" t="str">
        <f>IFERROR(IF(VLOOKUP(L298,'Line Details'!$A$7:$Z$343,7,0)&lt;&gt;"",VLOOKUP(L298,'Line Details'!$A$7:$Z$343,7,0),""),"")</f>
        <v>P</v>
      </c>
      <c r="M293" s="221"/>
      <c r="N293" s="167" t="str">
        <f>IFERROR(IF(VLOOKUP(N298,'Line Details'!$A$7:$Z$343,7,0)&lt;&gt;"",VLOOKUP(N298,'Line Details'!$A$7:$Z$343,7,0),""),"")</f>
        <v>-</v>
      </c>
      <c r="O293" s="221"/>
      <c r="P293" s="167" t="str">
        <f>IFERROR(IF(VLOOKUP(P298,'Line Details'!$A$7:$Z$343,7,0)&lt;&gt;"",VLOOKUP(P298,'Line Details'!$A$7:$Z$343,7,0),""),"")</f>
        <v>-</v>
      </c>
      <c r="Q293" s="221"/>
      <c r="R293" s="167" t="str">
        <f>IFERROR(IF(VLOOKUP(R298,'Line Details'!$A$7:$Z$343,7,0)&lt;&gt;"",VLOOKUP(R298,'Line Details'!$A$7:$Z$343,7,0),""),"")</f>
        <v>-</v>
      </c>
      <c r="S293" s="221"/>
      <c r="T293" s="167" t="str">
        <f>IFERROR(IF(VLOOKUP(T298,'Line Details'!$A$7:$Z$343,7,0)&lt;&gt;"",VLOOKUP(T298,'Line Details'!$A$7:$Z$343,7,0),""),"")</f>
        <v>-</v>
      </c>
      <c r="U293" s="171"/>
    </row>
    <row r="294" spans="1:21" s="190" customFormat="1" ht="13.5" thickTop="1" x14ac:dyDescent="0.3">
      <c r="A294" s="194"/>
      <c r="B294" s="169" t="str">
        <f>IFERROR(IF(VLOOKUP(B298,'Line Details'!$A$7:$Z$343,3,0)&lt;&gt;"",VLOOKUP(B298,'Line Details'!$A$7:$Z$343,3,0),""),"")</f>
        <v>A(00-02)+06</v>
      </c>
      <c r="C294" s="170"/>
      <c r="D294" s="169" t="str">
        <f>IFERROR(IF(VLOOKUP(D298,'Line Details'!$A$7:$Z$343,3,0)&lt;&gt;"",VLOOKUP(D298,'Line Details'!$A$7:$Z$343,3,0),""),"")</f>
        <v>A(00-02)+00</v>
      </c>
      <c r="E294" s="170"/>
      <c r="F294" s="169" t="str">
        <f>IFERROR(IF(VLOOKUP(F298,'Line Details'!$A$7:$Z$343,3,0)&lt;&gt;"",VLOOKUP(F298,'Line Details'!$A$7:$Z$343,3,0),""),"")</f>
        <v>D(45-60)+03</v>
      </c>
      <c r="G294" s="170"/>
      <c r="H294" s="169" t="str">
        <f>IFERROR(IF(VLOOKUP(H298,'Line Details'!$A$7:$Z$343,3,0)&lt;&gt;"",VLOOKUP(H298,'Line Details'!$A$7:$Z$343,3,0),""),"")</f>
        <v>A(00-02)+06</v>
      </c>
      <c r="I294" s="170"/>
      <c r="J294" s="169" t="str">
        <f>IFERROR(IF(VLOOKUP(J298,'Line Details'!$A$7:$Z$343,3,0)&lt;&gt;"",VLOOKUP(J298,'Line Details'!$A$7:$Z$343,3,0),""),"")</f>
        <v>A(00-02)+03</v>
      </c>
      <c r="K294" s="170"/>
      <c r="L294" s="169" t="str">
        <f>IFERROR(IF(VLOOKUP(L298,'Line Details'!$A$7:$Z$343,3,0)&lt;&gt;"",VLOOKUP(L298,'Line Details'!$A$7:$Z$343,3,0),""),"")</f>
        <v>A(00-02)+03</v>
      </c>
      <c r="M294" s="170"/>
      <c r="N294" s="169" t="str">
        <f>IFERROR(IF(VLOOKUP(N298,'Line Details'!$A$7:$Z$343,3,0)&lt;&gt;"",VLOOKUP(N298,'Line Details'!$A$7:$Z$343,3,0),""),"")</f>
        <v>A(00-02)+03</v>
      </c>
      <c r="O294" s="170"/>
      <c r="P294" s="169" t="str">
        <f>IFERROR(IF(VLOOKUP(P298,'Line Details'!$A$7:$Z$343,3,0)&lt;&gt;"",VLOOKUP(P298,'Line Details'!$A$7:$Z$343,3,0),""),"")</f>
        <v>D(30-45)+03</v>
      </c>
      <c r="Q294" s="170"/>
      <c r="R294" s="169" t="str">
        <f>IFERROR(IF(VLOOKUP(R298,'Line Details'!$A$7:$Z$343,3,0)&lt;&gt;"",VLOOKUP(R298,'Line Details'!$A$7:$Z$343,3,0),""),"")</f>
        <v>A(00-02)+09</v>
      </c>
      <c r="S294" s="170"/>
      <c r="T294" s="169" t="str">
        <f>IFERROR(IF(VLOOKUP(T298,'Line Details'!$A$7:$Z$343,3,0)&lt;&gt;"",VLOOKUP(T298,'Line Details'!$A$7:$Z$343,3,0),""),"")</f>
        <v>A(00-02)+03</v>
      </c>
      <c r="U294" s="171"/>
    </row>
    <row r="295" spans="1:21" s="190" customFormat="1" x14ac:dyDescent="0.3">
      <c r="A295" s="194"/>
      <c r="B295" s="169" t="str">
        <f>IFERROR(IF(VLOOKUP(B298,'Line Details'!$A$7:$Z$343,2,0)&lt;&gt;"",VLOOKUP(B298,'Line Details'!$A$7:$Z$343,2,0),""),"")</f>
        <v>131/2</v>
      </c>
      <c r="C295" s="170"/>
      <c r="D295" s="169" t="str">
        <f>IFERROR(IF(VLOOKUP(D298,'Line Details'!$A$7:$Z$343,2,0)&lt;&gt;"",VLOOKUP(D298,'Line Details'!$A$7:$Z$343,2,0),""),"")</f>
        <v>131/3</v>
      </c>
      <c r="E295" s="170"/>
      <c r="F295" s="169" t="str">
        <f>IFERROR(IF(VLOOKUP(F298,'Line Details'!$A$7:$Z$343,2,0)&lt;&gt;"",VLOOKUP(F298,'Line Details'!$A$7:$Z$343,2,0),""),"")</f>
        <v>132/0</v>
      </c>
      <c r="G295" s="170"/>
      <c r="H295" s="169" t="str">
        <f>IFERROR(IF(VLOOKUP(H298,'Line Details'!$A$7:$Z$343,2,0)&lt;&gt;"",VLOOKUP(H298,'Line Details'!$A$7:$Z$343,2,0),""),"")</f>
        <v>132/1</v>
      </c>
      <c r="I295" s="170"/>
      <c r="J295" s="169" t="str">
        <f>IFERROR(IF(VLOOKUP(J298,'Line Details'!$A$7:$Z$343,2,0)&lt;&gt;"",VLOOKUP(J298,'Line Details'!$A$7:$Z$343,2,0),""),"")</f>
        <v>132/2</v>
      </c>
      <c r="K295" s="170"/>
      <c r="L295" s="169" t="str">
        <f>IFERROR(IF(VLOOKUP(L298,'Line Details'!$A$7:$Z$343,2,0)&lt;&gt;"",VLOOKUP(L298,'Line Details'!$A$7:$Z$343,2,0),""),"")</f>
        <v>132/3</v>
      </c>
      <c r="M295" s="170"/>
      <c r="N295" s="169" t="str">
        <f>IFERROR(IF(VLOOKUP(N298,'Line Details'!$A$7:$Z$343,2,0)&lt;&gt;"",VLOOKUP(N298,'Line Details'!$A$7:$Z$343,2,0),""),"")</f>
        <v>132/4</v>
      </c>
      <c r="O295" s="170"/>
      <c r="P295" s="169" t="str">
        <f>IFERROR(IF(VLOOKUP(P298,'Line Details'!$A$7:$Z$343,2,0)&lt;&gt;"",VLOOKUP(P298,'Line Details'!$A$7:$Z$343,2,0),""),"")</f>
        <v>133/0</v>
      </c>
      <c r="Q295" s="170"/>
      <c r="R295" s="169" t="str">
        <f>IFERROR(IF(VLOOKUP(R298,'Line Details'!$A$7:$Z$343,2,0)&lt;&gt;"",VLOOKUP(R298,'Line Details'!$A$7:$Z$343,2,0),""),"")</f>
        <v>133/1</v>
      </c>
      <c r="S295" s="170"/>
      <c r="T295" s="169" t="str">
        <f>IFERROR(IF(VLOOKUP(T298,'Line Details'!$A$7:$Z$343,2,0)&lt;&gt;"",VLOOKUP(T298,'Line Details'!$A$7:$Z$343,2,0),""),"")</f>
        <v>133/2</v>
      </c>
      <c r="U295" s="171"/>
    </row>
    <row r="296" spans="1:21" s="431" customFormat="1" ht="52" x14ac:dyDescent="0.3">
      <c r="A296" s="429"/>
      <c r="B296" s="577" t="str">
        <f>IFERROR(IF(VLOOKUP(B298,'Line Details'!$A$7:$AA$343,27,0)&lt;&gt;"",VLOOKUP(B298,'Line Details'!$A$7:$AA$343,27,0),""),"")</f>
        <v>SANDY PS</v>
      </c>
      <c r="C296" s="577" t="str">
        <f>IFERROR(IF(VLOOKUP(C298,'Line Details'!$A$7:$AA$343,27,0)&lt;&gt;"",VLOOKUP(C298,'Line Details'!$A$7:$AA$343,27,0),""),"")</f>
        <v/>
      </c>
      <c r="D296" s="577" t="str">
        <f>IFERROR(IF(VLOOKUP(D298,'Line Details'!$A$7:$AA$343,27,0)&lt;&gt;"",VLOOKUP(D298,'Line Details'!$A$7:$AA$343,27,0),""),"")</f>
        <v>SANDY WET &amp; Boulder Soiling</v>
      </c>
      <c r="E296" s="577" t="str">
        <f>IFERROR(IF(VLOOKUP(E298,'Line Details'!$A$7:$AA$343,27,0)&lt;&gt;"",VLOOKUP(E298,'Line Details'!$A$7:$AA$343,27,0),""),"")</f>
        <v/>
      </c>
      <c r="F296" s="577" t="str">
        <f>IFERROR(IF(VLOOKUP(F298,'Line Details'!$A$7:$AA$343,27,0)&lt;&gt;"",VLOOKUP(F298,'Line Details'!$A$7:$AA$343,27,0),""),"")</f>
        <v>SANDY WET</v>
      </c>
      <c r="G296" s="577" t="str">
        <f>IFERROR(IF(VLOOKUP(G298,'Line Details'!$A$7:$AA$343,27,0)&lt;&gt;"",VLOOKUP(G298,'Line Details'!$A$7:$AA$343,27,0),""),"")</f>
        <v/>
      </c>
      <c r="H296" s="577" t="str">
        <f>IFERROR(IF(VLOOKUP(H298,'Line Details'!$A$7:$AA$343,27,0)&lt;&gt;"",VLOOKUP(H298,'Line Details'!$A$7:$AA$343,27,0),""),"")</f>
        <v>WET &amp; Boulder Soiling</v>
      </c>
      <c r="I296" s="577" t="str">
        <f>IFERROR(IF(VLOOKUP(I298,'Line Details'!$A$7:$AA$343,27,0)&lt;&gt;"",VLOOKUP(I298,'Line Details'!$A$7:$AA$343,27,0),""),"")</f>
        <v/>
      </c>
      <c r="J296" s="577" t="str">
        <f>IFERROR(IF(VLOOKUP(J298,'Line Details'!$A$7:$AA$343,27,0)&lt;&gt;"",VLOOKUP(J298,'Line Details'!$A$7:$AA$343,27,0),""),"")</f>
        <v>SANDY WET</v>
      </c>
      <c r="K296" s="577" t="str">
        <f>IFERROR(IF(VLOOKUP(K298,'Line Details'!$A$7:$AA$343,27,0)&lt;&gt;"",VLOOKUP(K298,'Line Details'!$A$7:$AA$343,27,0),""),"")</f>
        <v/>
      </c>
      <c r="L296" s="577" t="str">
        <f>IFERROR(IF(VLOOKUP(L298,'Line Details'!$A$7:$AA$343,27,0)&lt;&gt;"",VLOOKUP(L298,'Line Details'!$A$7:$AA$343,27,0),""),"")</f>
        <v>SANDY PS</v>
      </c>
      <c r="M296" s="577" t="str">
        <f>IFERROR(IF(VLOOKUP(M298,'Line Details'!$A$7:$AA$343,27,0)&lt;&gt;"",VLOOKUP(M298,'Line Details'!$A$7:$AA$343,27,0),""),"")</f>
        <v/>
      </c>
      <c r="N296" s="577" t="str">
        <f>IFERROR(IF(VLOOKUP(N298,'Line Details'!$A$7:$AA$343,27,0)&lt;&gt;"",VLOOKUP(N298,'Line Details'!$A$7:$AA$343,27,0),""),"")</f>
        <v>SANDY WET</v>
      </c>
      <c r="O296" s="577" t="str">
        <f>IFERROR(IF(VLOOKUP(O298,'Line Details'!$A$7:$AA$343,27,0)&lt;&gt;"",VLOOKUP(O298,'Line Details'!$A$7:$AA$343,27,0),""),"")</f>
        <v/>
      </c>
      <c r="P296" s="577" t="str">
        <f>IFERROR(IF(VLOOKUP(P298,'Line Details'!$A$7:$AA$343,27,0)&lt;&gt;"",VLOOKUP(P298,'Line Details'!$A$7:$AA$343,27,0),""),"")</f>
        <v/>
      </c>
      <c r="Q296" s="577" t="str">
        <f>IFERROR(IF(VLOOKUP(Q298,'Line Details'!$A$7:$AA$343,27,0)&lt;&gt;"",VLOOKUP(Q298,'Line Details'!$A$7:$AA$343,27,0),""),"")</f>
        <v/>
      </c>
      <c r="R296" s="577" t="str">
        <f>IFERROR(IF(VLOOKUP(R298,'Line Details'!$A$7:$AA$343,27,0)&lt;&gt;"",VLOOKUP(R298,'Line Details'!$A$7:$AA$343,27,0),""),"")</f>
        <v/>
      </c>
      <c r="S296" s="577" t="str">
        <f>IFERROR(IF(VLOOKUP(S298,'Line Details'!$A$7:$AA$343,27,0)&lt;&gt;"",VLOOKUP(S298,'Line Details'!$A$7:$AA$343,27,0),""),"")</f>
        <v/>
      </c>
      <c r="T296" s="577" t="str">
        <f>IFERROR(IF(VLOOKUP(T298,'Line Details'!$A$7:$AA$343,27,0)&lt;&gt;"",VLOOKUP(T298,'Line Details'!$A$7:$AA$343,27,0),""),"")</f>
        <v/>
      </c>
      <c r="U296" s="430"/>
    </row>
    <row r="297" spans="1:21" s="190" customFormat="1" x14ac:dyDescent="0.3">
      <c r="A297" s="194"/>
      <c r="B297" s="177">
        <f>IFERROR(IF(VLOOKUP(B298,'Line Details'!$A$7:$Z$343,10,0)&lt;&gt;"",VLOOKUP(B298,'Line Details'!$A$7:$Z$343,10,0),""),"")</f>
        <v>0</v>
      </c>
      <c r="C297" s="158"/>
      <c r="D297" s="177">
        <f>IFERROR(IF(VLOOKUP(D298,'Line Details'!$A$7:$Z$343,10,0)&lt;&gt;"",VLOOKUP(D298,'Line Details'!$A$7:$Z$343,10,0),""),"")</f>
        <v>0</v>
      </c>
      <c r="E297" s="158"/>
      <c r="F297" s="177">
        <f>IFERROR(IF(VLOOKUP(F298,'Line Details'!$A$7:$Z$343,10,0)&lt;&gt;"",VLOOKUP(F298,'Line Details'!$A$7:$Z$343,10,0),""),"")</f>
        <v>0</v>
      </c>
      <c r="G297" s="158"/>
      <c r="H297" s="177">
        <f>IFERROR(IF(VLOOKUP(H298,'Line Details'!$A$7:$Z$343,10,0)&lt;&gt;"",VLOOKUP(H298,'Line Details'!$A$7:$Z$343,10,0),""),"")</f>
        <v>0</v>
      </c>
      <c r="I297" s="158"/>
      <c r="J297" s="177">
        <f>IFERROR(IF(VLOOKUP(J298,'Line Details'!$A$7:$Z$343,10,0)&lt;&gt;"",VLOOKUP(J298,'Line Details'!$A$7:$Z$343,10,0),""),"")</f>
        <v>0</v>
      </c>
      <c r="K297" s="158"/>
      <c r="L297" s="177">
        <f>IFERROR(IF(VLOOKUP(L298,'Line Details'!$A$7:$Z$343,10,0)&lt;&gt;"",VLOOKUP(L298,'Line Details'!$A$7:$Z$343,10,0),""),"")</f>
        <v>0</v>
      </c>
      <c r="M297" s="158"/>
      <c r="N297" s="177">
        <f>IFERROR(IF(VLOOKUP(N298,'Line Details'!$A$7:$Z$343,10,0)&lt;&gt;"",VLOOKUP(N298,'Line Details'!$A$7:$Z$343,10,0),""),"")</f>
        <v>0</v>
      </c>
      <c r="O297" s="158"/>
      <c r="P297" s="177">
        <f>IFERROR(IF(VLOOKUP(P298,'Line Details'!$A$7:$Z$343,10,0)&lt;&gt;"",VLOOKUP(P298,'Line Details'!$A$7:$Z$343,10,0),""),"")</f>
        <v>0</v>
      </c>
      <c r="Q297" s="158"/>
      <c r="R297" s="177">
        <f>IFERROR(IF(VLOOKUP(R298,'Line Details'!$A$7:$Z$343,10,0)&lt;&gt;"",VLOOKUP(R298,'Line Details'!$A$7:$Z$343,10,0),""),"")</f>
        <v>0</v>
      </c>
      <c r="S297" s="158"/>
      <c r="T297" s="177">
        <f>IFERROR(IF(VLOOKUP(T298,'Line Details'!$A$7:$Z$343,10,0)&lt;&gt;"",VLOOKUP(T298,'Line Details'!$A$7:$Z$343,10,0),""),"")</f>
        <v>0</v>
      </c>
      <c r="U297" s="178"/>
    </row>
    <row r="298" spans="1:21" s="190" customFormat="1" x14ac:dyDescent="0.3">
      <c r="A298" s="194"/>
      <c r="B298" s="174">
        <f>+T287+1</f>
        <v>250</v>
      </c>
      <c r="C298" s="174"/>
      <c r="D298" s="174">
        <f>+B298+1</f>
        <v>251</v>
      </c>
      <c r="E298" s="174"/>
      <c r="F298" s="174">
        <f>+D298+1</f>
        <v>252</v>
      </c>
      <c r="G298" s="174"/>
      <c r="H298" s="174">
        <f>+F298+1</f>
        <v>253</v>
      </c>
      <c r="I298" s="174"/>
      <c r="J298" s="174">
        <f>+H298+1</f>
        <v>254</v>
      </c>
      <c r="K298" s="174"/>
      <c r="L298" s="174">
        <f>+J298+1</f>
        <v>255</v>
      </c>
      <c r="M298" s="174"/>
      <c r="N298" s="174">
        <f>+L298+1</f>
        <v>256</v>
      </c>
      <c r="O298" s="174"/>
      <c r="P298" s="174">
        <f>+N298+1</f>
        <v>257</v>
      </c>
      <c r="Q298" s="174"/>
      <c r="R298" s="174">
        <f>+P298+1</f>
        <v>258</v>
      </c>
      <c r="S298" s="174"/>
      <c r="T298" s="174">
        <f>+R298+1</f>
        <v>259</v>
      </c>
      <c r="U298" s="175"/>
    </row>
    <row r="299" spans="1:21" s="190" customFormat="1" x14ac:dyDescent="0.3">
      <c r="A299" s="194"/>
      <c r="B299" s="174"/>
      <c r="C299" s="174"/>
      <c r="D299" s="174"/>
      <c r="E299" s="174"/>
      <c r="F299" s="174"/>
      <c r="G299" s="174"/>
      <c r="H299" s="174"/>
      <c r="I299" s="174"/>
      <c r="J299" s="174"/>
      <c r="K299" s="174"/>
      <c r="L299" s="174"/>
      <c r="M299" s="174"/>
      <c r="N299" s="174"/>
      <c r="O299" s="174"/>
      <c r="P299" s="174"/>
      <c r="Q299" s="174"/>
      <c r="R299" s="174"/>
      <c r="S299" s="174"/>
      <c r="T299" s="174"/>
      <c r="U299" s="175"/>
    </row>
    <row r="300" spans="1:21" s="241" customFormat="1" ht="13.5" thickBot="1" x14ac:dyDescent="0.35">
      <c r="A300" s="238"/>
      <c r="B300" s="239" t="str">
        <f>IFERROR(IF(VLOOKUP(B309,'Line Details'!$A$7:$Z$343,5,0)&lt;&gt;"",VLOOKUP(B309,'Line Details'!$A$7:$Z$343,5,0),""),"")</f>
        <v/>
      </c>
      <c r="C300" s="235" t="str">
        <f>IFERROR(IF(VLOOKUP(D309,'Line Details'!$A$7:$Z$343,12,0)&lt;&gt;"",VLOOKUP(D309,'Line Details'!$A$7:$Z$343,12,0),""),"")</f>
        <v/>
      </c>
      <c r="D300" s="239" t="str">
        <f>IFERROR(IF(VLOOKUP(D309,'Line Details'!$A$7:$Z$343,5,0)&lt;&gt;"",VLOOKUP(D309,'Line Details'!$A$7:$Z$343,5,0),""),"")</f>
        <v/>
      </c>
      <c r="E300" s="235" t="str">
        <f>IFERROR(IF(VLOOKUP(F309,'Line Details'!$A$7:$Z$343,12,0)&lt;&gt;"",VLOOKUP(F309,'Line Details'!$A$7:$Z$343,12,0),""),"")</f>
        <v/>
      </c>
      <c r="F300" s="239" t="str">
        <f>IFERROR(IF(VLOOKUP(F309,'Line Details'!$A$7:$Z$343,5,0)&lt;&gt;"",VLOOKUP(F309,'Line Details'!$A$7:$Z$343,5,0),""),"")</f>
        <v/>
      </c>
      <c r="G300" s="235" t="str">
        <f>IFERROR(IF(VLOOKUP(H309,'Line Details'!$A$7:$Z$343,12,0)&lt;&gt;"",VLOOKUP(H309,'Line Details'!$A$7:$Z$343,12,0),""),"")</f>
        <v/>
      </c>
      <c r="H300" s="239" t="str">
        <f>IFERROR(IF(VLOOKUP(H309,'Line Details'!$A$7:$Z$343,5,0)&lt;&gt;"",VLOOKUP(H309,'Line Details'!$A$7:$Z$343,5,0),""),"")</f>
        <v/>
      </c>
      <c r="I300" s="235" t="str">
        <f>IFERROR(IF(VLOOKUP(J309,'Line Details'!$A$7:$Z$343,12,0)&lt;&gt;"",VLOOKUP(J309,'Line Details'!$A$7:$Z$343,12,0),""),"")</f>
        <v/>
      </c>
      <c r="J300" s="239" t="str">
        <f>IFERROR(IF(VLOOKUP(J309,'Line Details'!$A$7:$Z$343,5,0)&lt;&gt;"",VLOOKUP(J309,'Line Details'!$A$7:$Z$343,5,0),""),"")</f>
        <v/>
      </c>
      <c r="K300" s="235" t="str">
        <f>IFERROR(IF(VLOOKUP(L309,'Line Details'!$A$7:$Z$343,12,0)&lt;&gt;"",VLOOKUP(L309,'Line Details'!$A$7:$Z$343,12,0),""),"")</f>
        <v/>
      </c>
      <c r="L300" s="240" t="str">
        <f>IFERROR(IF(VLOOKUP(L309,'Line Details'!$A$7:$Z$343,5,0)&lt;&gt;"",VLOOKUP(L309,'Line Details'!$A$7:$Z$343,5,0),""),"")</f>
        <v/>
      </c>
      <c r="M300" s="235" t="str">
        <f>IFERROR(IF(VLOOKUP(N309,'Line Details'!$A$7:$Z$343,12,0)&lt;&gt;"",VLOOKUP(N309,'Line Details'!$A$7:$Z$343,12,0),""),"")</f>
        <v/>
      </c>
      <c r="N300" s="239" t="str">
        <f>IFERROR(IF(VLOOKUP(N309,'Line Details'!$A$7:$Z$343,5,0)&lt;&gt;"",VLOOKUP(N309,'Line Details'!$A$7:$Z$343,5,0),""),"")</f>
        <v/>
      </c>
      <c r="O300" s="235" t="str">
        <f>IFERROR(IF(VLOOKUP(P309,'Line Details'!$A$7:$Z$343,12,0)&lt;&gt;"",VLOOKUP(P309,'Line Details'!$A$7:$Z$343,12,0),""),"")</f>
        <v>132kV</v>
      </c>
      <c r="P300" s="239" t="str">
        <f>IFERROR(IF(VLOOKUP(P309,'Line Details'!$A$7:$Z$343,5,0)&lt;&gt;"",VLOOKUP(P309,'Line Details'!$A$7:$Z$343,5,0),""),"")</f>
        <v/>
      </c>
      <c r="Q300" s="235" t="str">
        <f>IFERROR(IF(VLOOKUP(R309,'Line Details'!$A$7:$Z$343,12,0)&lt;&gt;"",VLOOKUP(R309,'Line Details'!$A$7:$Z$343,12,0),""),"")</f>
        <v/>
      </c>
      <c r="R300" s="239" t="str">
        <f>IFERROR(IF(VLOOKUP(R309,'Line Details'!$A$7:$Z$343,5,0)&lt;&gt;"",VLOOKUP(R309,'Line Details'!$A$7:$Z$343,5,0),""),"")</f>
        <v/>
      </c>
      <c r="S300" s="235" t="str">
        <f>IFERROR(IF(VLOOKUP(T309,'Line Details'!$A$7:$Z$343,12,0)&lt;&gt;"",VLOOKUP(T309,'Line Details'!$A$7:$Z$343,12,0),""),"")</f>
        <v/>
      </c>
      <c r="T300" s="239" t="str">
        <f>IFERROR(IF(VLOOKUP(T309,'Line Details'!$A$7:$Z$343,5,0)&lt;&gt;"",VLOOKUP(T309,'Line Details'!$A$7:$Z$343,5,0),""),"")</f>
        <v/>
      </c>
      <c r="U300" s="236" t="str">
        <f>IFERROR(IF(VLOOKUP(B320,'Line Details'!$A$7:$Z$343,12,0)&lt;&gt;"",VLOOKUP(B320,'Line Details'!$A$7:$Z$343,12,0),""),"")</f>
        <v/>
      </c>
    </row>
    <row r="301" spans="1:21" s="190" customFormat="1" ht="13.5" thickTop="1" x14ac:dyDescent="0.3">
      <c r="A301" s="194"/>
      <c r="B301" s="670" t="str">
        <f>IFERROR(IF(VLOOKUP(B309,'Line Details'!$A$7:$Z$343,8,0)&lt;&gt;"",VLOOKUP(B309,'Line Details'!$A$7:$Z$343,8,0),""),"")</f>
        <v>-</v>
      </c>
      <c r="C301" s="164" t="str">
        <f>IFERROR(IF(VLOOKUP(D309,'Line Details'!$A$7:$Z$343,9,0)&lt;&gt;"",VLOOKUP(D309,'Line Details'!$A$7:$Z$343,9,0),""),"")</f>
        <v/>
      </c>
      <c r="D301" s="670" t="str">
        <f>IFERROR(IF(VLOOKUP(D309,'Line Details'!$A$7:$Z$343,8,0)&lt;&gt;"",VLOOKUP(D309,'Line Details'!$A$7:$Z$343,8,0),""),"")</f>
        <v>-</v>
      </c>
      <c r="E301" s="164" t="str">
        <f>IFERROR(IF(VLOOKUP(F309,'Line Details'!$A$7:$Z$343,9,0)&lt;&gt;"",VLOOKUP(F309,'Line Details'!$A$7:$Z$343,9,0),""),"")</f>
        <v/>
      </c>
      <c r="F301" s="670" t="str">
        <f>IFERROR(IF(VLOOKUP(F309,'Line Details'!$A$7:$Z$343,8,0)&lt;&gt;"",VLOOKUP(F309,'Line Details'!$A$7:$Z$343,8,0),""),"")</f>
        <v>-</v>
      </c>
      <c r="G301" s="164" t="str">
        <f>IFERROR(IF(VLOOKUP(H309,'Line Details'!$A$7:$Z$343,9,0)&lt;&gt;"",VLOOKUP(H309,'Line Details'!$A$7:$Z$343,9,0),""),"")</f>
        <v/>
      </c>
      <c r="H301" s="670" t="str">
        <f>IFERROR(IF(VLOOKUP(H309,'Line Details'!$A$7:$Z$343,8,0)&lt;&gt;"",VLOOKUP(H309,'Line Details'!$A$7:$Z$343,8,0),""),"")</f>
        <v>-</v>
      </c>
      <c r="I301" s="164" t="str">
        <f>IFERROR(IF(VLOOKUP(J309,'Line Details'!$A$7:$Z$343,9,0)&lt;&gt;"",VLOOKUP(J309,'Line Details'!$A$7:$Z$343,9,0),""),"")</f>
        <v/>
      </c>
      <c r="J301" s="670" t="str">
        <f>IFERROR(IF(VLOOKUP(J309,'Line Details'!$A$7:$Z$343,8,0)&lt;&gt;"",VLOOKUP(J309,'Line Details'!$A$7:$Z$343,8,0),""),"")</f>
        <v>-</v>
      </c>
      <c r="K301" s="164" t="str">
        <f>IFERROR(IF(VLOOKUP(L309,'Line Details'!$A$7:$Z$343,9,0)&lt;&gt;"",VLOOKUP(L309,'Line Details'!$A$7:$Z$343,9,0),""),"")</f>
        <v/>
      </c>
      <c r="L301" s="670" t="str">
        <f>IFERROR(IF(VLOOKUP(L309,'Line Details'!$A$7:$Z$343,8,0)&lt;&gt;"",VLOOKUP(L309,'Line Details'!$A$7:$Z$343,8,0),""),"")</f>
        <v>-</v>
      </c>
      <c r="M301" s="164" t="str">
        <f>IFERROR(IF(VLOOKUP(N309,'Line Details'!$A$7:$Z$343,9,0)&lt;&gt;"",VLOOKUP(N309,'Line Details'!$A$7:$Z$343,9,0),""),"")</f>
        <v/>
      </c>
      <c r="N301" s="670" t="str">
        <f>IFERROR(IF(VLOOKUP(N309,'Line Details'!$A$7:$Z$343,8,0)&lt;&gt;"",VLOOKUP(N309,'Line Details'!$A$7:$Z$343,8,0),""),"")</f>
        <v>-</v>
      </c>
      <c r="O301" s="164" t="str">
        <f>IFERROR(IF(VLOOKUP(P309,'Line Details'!$A$7:$Z$343,9,0)&lt;&gt;"",VLOOKUP(P309,'Line Details'!$A$7:$Z$343,9,0),""),"")</f>
        <v/>
      </c>
      <c r="P301" s="670" t="str">
        <f>IFERROR(IF(VLOOKUP(P309,'Line Details'!$A$7:$Z$343,8,0)&lt;&gt;"",VLOOKUP(P309,'Line Details'!$A$7:$Z$343,8,0),""),"")</f>
        <v>-</v>
      </c>
      <c r="Q301" s="164" t="str">
        <f>IFERROR(IF(VLOOKUP(R309,'Line Details'!$A$7:$Z$343,9,0)&lt;&gt;"",VLOOKUP(R309,'Line Details'!$A$7:$Z$343,9,0),""),"")</f>
        <v/>
      </c>
      <c r="R301" s="670" t="str">
        <f>IFERROR(IF(VLOOKUP(R309,'Line Details'!$A$7:$Z$343,8,0)&lt;&gt;"",VLOOKUP(R309,'Line Details'!$A$7:$Z$343,8,0),""),"")</f>
        <v>-</v>
      </c>
      <c r="S301" s="164" t="str">
        <f>IFERROR(IF(VLOOKUP(T309,'Line Details'!$A$7:$Z$343,9,0)&lt;&gt;"",VLOOKUP(T309,'Line Details'!$A$7:$Z$343,9,0),""),"")</f>
        <v/>
      </c>
      <c r="T301" s="670" t="str">
        <f>IFERROR(IF(VLOOKUP(T309,'Line Details'!$A$7:$Z$343,8,0)&lt;&gt;"",VLOOKUP(T309,'Line Details'!$A$7:$Z$343,8,0),""),"")</f>
        <v/>
      </c>
      <c r="U301" s="165" t="str">
        <f>IFERROR(IF(VLOOKUP(B320,'Line Details'!$A$7:$Z$343,9,0)&lt;&gt;"",VLOOKUP(B320,'Line Details'!$A$7:$Z$343,9,0),""),"")</f>
        <v/>
      </c>
    </row>
    <row r="302" spans="1:21" s="190" customFormat="1" x14ac:dyDescent="0.3">
      <c r="A302" s="194"/>
      <c r="B302" s="671"/>
      <c r="C302" s="221">
        <f>IFERROR(IF(VLOOKUP(D309,'Line Details'!$A$7:$Z$343,4,0)&lt;&gt;"",VLOOKUP(D309,'Line Details'!$A$7:$Z$343,4,0),""),"")</f>
        <v>376.1</v>
      </c>
      <c r="D302" s="671"/>
      <c r="E302" s="221">
        <f>IFERROR(IF(VLOOKUP(F309,'Line Details'!$A$7:$Z$343,4,0)&lt;&gt;"",VLOOKUP(F309,'Line Details'!$A$7:$Z$343,4,0),""),"")</f>
        <v>454.4</v>
      </c>
      <c r="F302" s="671"/>
      <c r="G302" s="221">
        <f>IFERROR(IF(VLOOKUP(H309,'Line Details'!$A$7:$Z$343,4,0)&lt;&gt;"",VLOOKUP(H309,'Line Details'!$A$7:$Z$343,4,0),""),"")</f>
        <v>311.7</v>
      </c>
      <c r="H302" s="671"/>
      <c r="I302" s="221">
        <f>IFERROR(IF(VLOOKUP(J309,'Line Details'!$A$7:$Z$343,4,0)&lt;&gt;"",VLOOKUP(J309,'Line Details'!$A$7:$Z$343,4,0),""),"")</f>
        <v>185.8</v>
      </c>
      <c r="J302" s="671"/>
      <c r="K302" s="221">
        <f>IFERROR(IF(VLOOKUP(L309,'Line Details'!$A$7:$Z$343,4,0)&lt;&gt;"",VLOOKUP(L309,'Line Details'!$A$7:$Z$343,4,0),""),"")</f>
        <v>333.8</v>
      </c>
      <c r="L302" s="671"/>
      <c r="M302" s="221">
        <f>IFERROR(IF(VLOOKUP(N309,'Line Details'!$A$7:$Z$343,4,0)&lt;&gt;"",VLOOKUP(N309,'Line Details'!$A$7:$Z$343,4,0),""),"")</f>
        <v>319.8</v>
      </c>
      <c r="N302" s="671"/>
      <c r="O302" s="221">
        <f>IFERROR(IF(VLOOKUP(P309,'Line Details'!$A$7:$Z$343,4,0)&lt;&gt;"",VLOOKUP(P309,'Line Details'!$A$7:$Z$343,4,0),""),"")</f>
        <v>304.7</v>
      </c>
      <c r="P302" s="671"/>
      <c r="Q302" s="221">
        <f>IFERROR(IF(VLOOKUP(R309,'Line Details'!$A$7:$Z$343,4,0)&lt;&gt;"",VLOOKUP(R309,'Line Details'!$A$7:$Z$343,4,0),""),"")</f>
        <v>65.099999999999994</v>
      </c>
      <c r="R302" s="671"/>
      <c r="S302" s="221" t="str">
        <f>IFERROR(IF(VLOOKUP(T309,'Line Details'!$A$7:$Z$343,4,0)&lt;&gt;"",VLOOKUP(T309,'Line Details'!$A$7:$Z$343,4,0),""),"")</f>
        <v/>
      </c>
      <c r="T302" s="671"/>
      <c r="U302" s="162" t="str">
        <f>IFERROR(IF(VLOOKUP(B320,'Line Details'!$A$7:$Z$343,4,0)&lt;&gt;"",VLOOKUP(B320,'Line Details'!$A$7:$Z$343,4,0),""),"")</f>
        <v/>
      </c>
    </row>
    <row r="303" spans="1:21" s="190" customFormat="1" x14ac:dyDescent="0.3">
      <c r="A303" s="194"/>
      <c r="B303" s="166" t="str">
        <f>IFERROR(IF(VLOOKUP(B309,'Line Details'!$A$7:$Z$343,6,0)&lt;&gt;"",VLOOKUP(B309,'Line Details'!$A$7:$Z$343,6,0),""),"")</f>
        <v>-</v>
      </c>
      <c r="C303" s="221"/>
      <c r="D303" s="166" t="str">
        <f>IFERROR(IF(VLOOKUP(D309,'Line Details'!$A$7:$Z$343,6,0)&lt;&gt;"",VLOOKUP(D309,'Line Details'!$A$7:$Z$343,6,0),""),"")</f>
        <v>-</v>
      </c>
      <c r="E303" s="221"/>
      <c r="F303" s="166" t="str">
        <f>IFERROR(IF(VLOOKUP(F309,'Line Details'!$A$7:$Z$343,6,0)&lt;&gt;"",VLOOKUP(F309,'Line Details'!$A$7:$Z$343,6,0),""),"")</f>
        <v>-</v>
      </c>
      <c r="G303" s="221"/>
      <c r="H303" s="166" t="str">
        <f>IFERROR(IF(VLOOKUP(H309,'Line Details'!$A$7:$Z$343,6,0)&lt;&gt;"",VLOOKUP(H309,'Line Details'!$A$7:$Z$343,6,0),""),"")</f>
        <v>-</v>
      </c>
      <c r="I303" s="221"/>
      <c r="J303" s="166" t="str">
        <f>IFERROR(IF(VLOOKUP(J309,'Line Details'!$A$7:$Z$343,6,0)&lt;&gt;"",VLOOKUP(J309,'Line Details'!$A$7:$Z$343,6,0),""),"")</f>
        <v>-</v>
      </c>
      <c r="K303" s="221"/>
      <c r="L303" s="166" t="str">
        <f>IFERROR(IF(VLOOKUP(L309,'Line Details'!$A$7:$Z$343,6,0)&lt;&gt;"",VLOOKUP(L309,'Line Details'!$A$7:$Z$343,6,0),""),"")</f>
        <v>-</v>
      </c>
      <c r="M303" s="221"/>
      <c r="N303" s="166" t="str">
        <f>IFERROR(IF(VLOOKUP(N309,'Line Details'!$A$7:$Z$343,6,0)&lt;&gt;"",VLOOKUP(N309,'Line Details'!$A$7:$Z$343,6,0),""),"")</f>
        <v>-</v>
      </c>
      <c r="O303" s="221"/>
      <c r="P303" s="166" t="str">
        <f>IFERROR(IF(VLOOKUP(P309,'Line Details'!$A$7:$Z$343,6,0)&lt;&gt;"",VLOOKUP(P309,'Line Details'!$A$7:$Z$343,6,0),""),"")</f>
        <v>-</v>
      </c>
      <c r="Q303" s="221"/>
      <c r="R303" s="166" t="str">
        <f>IFERROR(IF(VLOOKUP(R309,'Line Details'!$A$7:$Z$343,6,0)&lt;&gt;"",VLOOKUP(R309,'Line Details'!$A$7:$Z$343,6,0),""),"")</f>
        <v>-</v>
      </c>
      <c r="S303" s="221"/>
      <c r="T303" s="166" t="str">
        <f>IFERROR(IF(VLOOKUP(T309,'Line Details'!$A$7:$Z$343,6,0)&lt;&gt;"",VLOOKUP(T309,'Line Details'!$A$7:$Z$343,6,0),""),"")</f>
        <v/>
      </c>
      <c r="U303" s="171"/>
    </row>
    <row r="304" spans="1:21" s="190" customFormat="1" ht="13.5" thickBot="1" x14ac:dyDescent="0.35">
      <c r="A304" s="194"/>
      <c r="B304" s="167" t="str">
        <f>IFERROR(IF(VLOOKUP(B309,'Line Details'!$A$7:$Z$343,7,0)&lt;&gt;"",VLOOKUP(B309,'Line Details'!$A$7:$Z$343,7,0),""),"")</f>
        <v>-</v>
      </c>
      <c r="C304" s="221"/>
      <c r="D304" s="167" t="str">
        <f>IFERROR(IF(VLOOKUP(D309,'Line Details'!$A$7:$Z$343,7,0)&lt;&gt;"",VLOOKUP(D309,'Line Details'!$A$7:$Z$343,7,0),""),"")</f>
        <v>-</v>
      </c>
      <c r="E304" s="221"/>
      <c r="F304" s="167" t="str">
        <f>IFERROR(IF(VLOOKUP(F309,'Line Details'!$A$7:$Z$343,7,0)&lt;&gt;"",VLOOKUP(F309,'Line Details'!$A$7:$Z$343,7,0),""),"")</f>
        <v>-</v>
      </c>
      <c r="G304" s="221"/>
      <c r="H304" s="167" t="str">
        <f>IFERROR(IF(VLOOKUP(H309,'Line Details'!$A$7:$Z$343,7,0)&lt;&gt;"",VLOOKUP(H309,'Line Details'!$A$7:$Z$343,7,0),""),"")</f>
        <v>-</v>
      </c>
      <c r="I304" s="221"/>
      <c r="J304" s="167" t="str">
        <f>IFERROR(IF(VLOOKUP(J309,'Line Details'!$A$7:$Z$343,7,0)&lt;&gt;"",VLOOKUP(J309,'Line Details'!$A$7:$Z$343,7,0),""),"")</f>
        <v>-</v>
      </c>
      <c r="K304" s="221"/>
      <c r="L304" s="167" t="str">
        <f>IFERROR(IF(VLOOKUP(L309,'Line Details'!$A$7:$Z$343,7,0)&lt;&gt;"",VLOOKUP(L309,'Line Details'!$A$7:$Z$343,7,0),""),"")</f>
        <v>-</v>
      </c>
      <c r="M304" s="221"/>
      <c r="N304" s="167" t="str">
        <f>IFERROR(IF(VLOOKUP(N309,'Line Details'!$A$7:$Z$343,7,0)&lt;&gt;"",VLOOKUP(N309,'Line Details'!$A$7:$Z$343,7,0),""),"")</f>
        <v>-</v>
      </c>
      <c r="O304" s="221"/>
      <c r="P304" s="167" t="str">
        <f>IFERROR(IF(VLOOKUP(P309,'Line Details'!$A$7:$Z$343,7,0)&lt;&gt;"",VLOOKUP(P309,'Line Details'!$A$7:$Z$343,7,0),""),"")</f>
        <v>-</v>
      </c>
      <c r="Q304" s="221"/>
      <c r="R304" s="167" t="str">
        <f>IFERROR(IF(VLOOKUP(R309,'Line Details'!$A$7:$Z$343,7,0)&lt;&gt;"",VLOOKUP(R309,'Line Details'!$A$7:$Z$343,7,0),""),"")</f>
        <v>-</v>
      </c>
      <c r="S304" s="221"/>
      <c r="T304" s="167" t="str">
        <f>IFERROR(IF(VLOOKUP(T309,'Line Details'!$A$7:$Z$343,7,0)&lt;&gt;"",VLOOKUP(T309,'Line Details'!$A$7:$Z$343,7,0),""),"")</f>
        <v/>
      </c>
      <c r="U304" s="171"/>
    </row>
    <row r="305" spans="1:21" s="190" customFormat="1" ht="13.5" thickTop="1" x14ac:dyDescent="0.3">
      <c r="A305" s="194"/>
      <c r="B305" s="169" t="str">
        <f>IFERROR(IF(VLOOKUP(B309,'Line Details'!$A$7:$Z$343,3,0)&lt;&gt;"",VLOOKUP(B309,'Line Details'!$A$7:$Z$343,3,0),""),"")</f>
        <v>A(00-02)+03</v>
      </c>
      <c r="C305" s="170"/>
      <c r="D305" s="169" t="str">
        <f>IFERROR(IF(VLOOKUP(D309,'Line Details'!$A$7:$Z$343,3,0)&lt;&gt;"",VLOOKUP(D309,'Line Details'!$A$7:$Z$343,3,0),""),"")</f>
        <v>A(00-02)+06</v>
      </c>
      <c r="E305" s="170"/>
      <c r="F305" s="169" t="str">
        <f>IFERROR(IF(VLOOKUP(F309,'Line Details'!$A$7:$Z$343,3,0)&lt;&gt;"",VLOOKUP(F309,'Line Details'!$A$7:$Z$343,3,0),""),"")</f>
        <v>A(00-02)+09</v>
      </c>
      <c r="G305" s="170"/>
      <c r="H305" s="169" t="str">
        <f>IFERROR(IF(VLOOKUP(H309,'Line Details'!$A$7:$Z$343,3,0)&lt;&gt;"",VLOOKUP(H309,'Line Details'!$A$7:$Z$343,3,0),""),"")</f>
        <v>D(45-60)+00</v>
      </c>
      <c r="I305" s="170"/>
      <c r="J305" s="169" t="str">
        <f>IFERROR(IF(VLOOKUP(J309,'Line Details'!$A$7:$Z$343,3,0)&lt;&gt;"",VLOOKUP(J309,'Line Details'!$A$7:$Z$343,3,0),""),"")</f>
        <v>A(00-02)+03</v>
      </c>
      <c r="K305" s="170"/>
      <c r="L305" s="169" t="str">
        <f>IFERROR(IF(VLOOKUP(L309,'Line Details'!$A$7:$Z$343,3,0)&lt;&gt;"",VLOOKUP(L309,'Line Details'!$A$7:$Z$343,3,0),""),"")</f>
        <v>A(00-02)+00</v>
      </c>
      <c r="M305" s="170"/>
      <c r="N305" s="169" t="str">
        <f>IFERROR(IF(VLOOKUP(N309,'Line Details'!$A$7:$Z$343,3,0)&lt;&gt;"",VLOOKUP(N309,'Line Details'!$A$7:$Z$343,3,0),""),"")</f>
        <v>A(00-02)+00</v>
      </c>
      <c r="O305" s="170"/>
      <c r="P305" s="169" t="str">
        <f>IFERROR(IF(VLOOKUP(P309,'Line Details'!$A$7:$Z$343,3,0)&lt;&gt;"",VLOOKUP(P309,'Line Details'!$A$7:$Z$343,3,0),""),"")</f>
        <v>C(15-30)+00</v>
      </c>
      <c r="Q305" s="170"/>
      <c r="R305" s="169" t="str">
        <f>IFERROR(IF(VLOOKUP(R309,'Line Details'!$A$7:$Z$343,3,0)&lt;&gt;"",VLOOKUP(R309,'Line Details'!$A$7:$Z$343,3,0),""),"")</f>
        <v>D(45-60)+00</v>
      </c>
      <c r="S305" s="170"/>
      <c r="T305" s="169" t="str">
        <f>IFERROR(IF(VLOOKUP(T309,'Line Details'!$A$7:$Z$343,3,0)&lt;&gt;"",VLOOKUP(T309,'Line Details'!$A$7:$Z$343,3,0),""),"")</f>
        <v/>
      </c>
      <c r="U305" s="171"/>
    </row>
    <row r="306" spans="1:21" s="190" customFormat="1" x14ac:dyDescent="0.3">
      <c r="A306" s="194"/>
      <c r="B306" s="169" t="str">
        <f>IFERROR(IF(VLOOKUP(B309,'Line Details'!$A$7:$Z$343,2,0)&lt;&gt;"",VLOOKUP(B309,'Line Details'!$A$7:$Z$343,2,0),""),"")</f>
        <v>133/3</v>
      </c>
      <c r="C306" s="170"/>
      <c r="D306" s="169" t="str">
        <f>IFERROR(IF(VLOOKUP(D309,'Line Details'!$A$7:$Z$343,2,0)&lt;&gt;"",VLOOKUP(D309,'Line Details'!$A$7:$Z$343,2,0),""),"")</f>
        <v>133/4</v>
      </c>
      <c r="E306" s="170"/>
      <c r="F306" s="169" t="str">
        <f>IFERROR(IF(VLOOKUP(F309,'Line Details'!$A$7:$Z$343,2,0)&lt;&gt;"",VLOOKUP(F309,'Line Details'!$A$7:$Z$343,2,0),""),"")</f>
        <v>133/5</v>
      </c>
      <c r="G306" s="170"/>
      <c r="H306" s="169" t="str">
        <f>IFERROR(IF(VLOOKUP(H309,'Line Details'!$A$7:$Z$343,2,0)&lt;&gt;"",VLOOKUP(H309,'Line Details'!$A$7:$Z$343,2,0),""),"")</f>
        <v>134/0</v>
      </c>
      <c r="I306" s="170"/>
      <c r="J306" s="169" t="str">
        <f>IFERROR(IF(VLOOKUP(J309,'Line Details'!$A$7:$Z$343,2,0)&lt;&gt;"",VLOOKUP(J309,'Line Details'!$A$7:$Z$343,2,0),""),"")</f>
        <v>134/1</v>
      </c>
      <c r="K306" s="170"/>
      <c r="L306" s="169" t="str">
        <f>IFERROR(IF(VLOOKUP(L309,'Line Details'!$A$7:$Z$343,2,0)&lt;&gt;"",VLOOKUP(L309,'Line Details'!$A$7:$Z$343,2,0),""),"")</f>
        <v>134/2</v>
      </c>
      <c r="M306" s="170"/>
      <c r="N306" s="169" t="str">
        <f>IFERROR(IF(VLOOKUP(N309,'Line Details'!$A$7:$Z$343,2,0)&lt;&gt;"",VLOOKUP(N309,'Line Details'!$A$7:$Z$343,2,0),""),"")</f>
        <v>134/3</v>
      </c>
      <c r="O306" s="170"/>
      <c r="P306" s="169" t="str">
        <f>IFERROR(IF(VLOOKUP(P309,'Line Details'!$A$7:$Z$343,2,0)&lt;&gt;"",VLOOKUP(P309,'Line Details'!$A$7:$Z$343,2,0),""),"")</f>
        <v>135/0</v>
      </c>
      <c r="Q306" s="170"/>
      <c r="R306" s="169" t="str">
        <f>IFERROR(IF(VLOOKUP(R309,'Line Details'!$A$7:$Z$343,2,0)&lt;&gt;"",VLOOKUP(R309,'Line Details'!$A$7:$Z$343,2,0),""),"")</f>
        <v>136/0</v>
      </c>
      <c r="S306" s="170"/>
      <c r="T306" s="169" t="str">
        <f>IFERROR(IF(VLOOKUP(T309,'Line Details'!$A$7:$Z$343,2,0)&lt;&gt;"",VLOOKUP(T309,'Line Details'!$A$7:$Z$343,2,0),""),"")</f>
        <v/>
      </c>
      <c r="U306" s="171"/>
    </row>
    <row r="307" spans="1:21" s="142" customFormat="1" ht="13.5" thickBot="1" x14ac:dyDescent="0.35">
      <c r="A307" s="426"/>
      <c r="B307" s="427" t="str">
        <f>IFERROR(IF(VLOOKUP(B309,'Line Details'!$A$7:$AA$343,27,0)&lt;&gt;"",VLOOKUP(B309,'Line Details'!$A$7:$AA$343,27,0),""),"")</f>
        <v/>
      </c>
      <c r="C307" s="427" t="str">
        <f>IFERROR(IF(VLOOKUP(C309,'Line Details'!$A$7:$AA$343,27,0)&lt;&gt;"",VLOOKUP(C309,'Line Details'!$A$7:$AA$343,27,0),""),"")</f>
        <v/>
      </c>
      <c r="D307" s="427" t="str">
        <f>IFERROR(IF(VLOOKUP(D309,'Line Details'!$A$7:$AA$343,27,0)&lt;&gt;"",VLOOKUP(D309,'Line Details'!$A$7:$AA$343,27,0),""),"")</f>
        <v/>
      </c>
      <c r="E307" s="427" t="str">
        <f>IFERROR(IF(VLOOKUP(E309,'Line Details'!$A$7:$AA$343,27,0)&lt;&gt;"",VLOOKUP(E309,'Line Details'!$A$7:$AA$343,27,0),""),"")</f>
        <v/>
      </c>
      <c r="F307" s="427" t="str">
        <f>IFERROR(IF(VLOOKUP(F309,'Line Details'!$A$7:$AA$343,27,0)&lt;&gt;"",VLOOKUP(F309,'Line Details'!$A$7:$AA$343,27,0),""),"")</f>
        <v/>
      </c>
      <c r="G307" s="427" t="str">
        <f>IFERROR(IF(VLOOKUP(G309,'Line Details'!$A$7:$AA$343,27,0)&lt;&gt;"",VLOOKUP(G309,'Line Details'!$A$7:$AA$343,27,0),""),"")</f>
        <v/>
      </c>
      <c r="H307" s="427" t="str">
        <f>IFERROR(IF(VLOOKUP(H309,'Line Details'!$A$7:$AA$343,27,0)&lt;&gt;"",VLOOKUP(H309,'Line Details'!$A$7:$AA$343,27,0),""),"")</f>
        <v/>
      </c>
      <c r="I307" s="427" t="str">
        <f>IFERROR(IF(VLOOKUP(I309,'Line Details'!$A$7:$AA$343,27,0)&lt;&gt;"",VLOOKUP(I309,'Line Details'!$A$7:$AA$343,27,0),""),"")</f>
        <v/>
      </c>
      <c r="J307" s="427" t="str">
        <f>IFERROR(IF(VLOOKUP(J309,'Line Details'!$A$7:$AA$343,27,0)&lt;&gt;"",VLOOKUP(J309,'Line Details'!$A$7:$AA$343,27,0),""),"")</f>
        <v/>
      </c>
      <c r="K307" s="427" t="str">
        <f>IFERROR(IF(VLOOKUP(K309,'Line Details'!$A$7:$AA$343,27,0)&lt;&gt;"",VLOOKUP(K309,'Line Details'!$A$7:$AA$343,27,0),""),"")</f>
        <v/>
      </c>
      <c r="L307" s="427" t="str">
        <f>IFERROR(IF(VLOOKUP(L309,'Line Details'!$A$7:$AA$343,27,0)&lt;&gt;"",VLOOKUP(L309,'Line Details'!$A$7:$AA$343,27,0),""),"")</f>
        <v/>
      </c>
      <c r="M307" s="427" t="str">
        <f>IFERROR(IF(VLOOKUP(M309,'Line Details'!$A$7:$AA$343,27,0)&lt;&gt;"",VLOOKUP(M309,'Line Details'!$A$7:$AA$343,27,0),""),"")</f>
        <v/>
      </c>
      <c r="N307" s="427" t="str">
        <f>IFERROR(IF(VLOOKUP(N309,'Line Details'!$A$7:$AA$343,27,0)&lt;&gt;"",VLOOKUP(N309,'Line Details'!$A$7:$AA$343,27,0),""),"")</f>
        <v/>
      </c>
      <c r="O307" s="427" t="str">
        <f>IFERROR(IF(VLOOKUP(O309,'Line Details'!$A$7:$AA$343,27,0)&lt;&gt;"",VLOOKUP(O309,'Line Details'!$A$7:$AA$343,27,0),""),"")</f>
        <v/>
      </c>
      <c r="P307" s="427" t="str">
        <f>IFERROR(IF(VLOOKUP(P309,'Line Details'!$A$7:$AA$343,27,0)&lt;&gt;"",VLOOKUP(P309,'Line Details'!$A$7:$AA$343,27,0),""),"")</f>
        <v/>
      </c>
      <c r="Q307" s="427" t="str">
        <f>IFERROR(IF(VLOOKUP(Q309,'Line Details'!$A$7:$AA$343,27,0)&lt;&gt;"",VLOOKUP(Q309,'Line Details'!$A$7:$AA$343,27,0),""),"")</f>
        <v/>
      </c>
      <c r="R307" s="427" t="str">
        <f>IFERROR(IF(VLOOKUP(R309,'Line Details'!$A$7:$AA$343,27,0)&lt;&gt;"",VLOOKUP(R309,'Line Details'!$A$7:$AA$343,27,0),""),"")</f>
        <v/>
      </c>
      <c r="S307" s="427" t="str">
        <f>IFERROR(IF(VLOOKUP(S309,'Line Details'!$A$7:$AA$343,27,0)&lt;&gt;"",VLOOKUP(S309,'Line Details'!$A$7:$AA$343,27,0),""),"")</f>
        <v/>
      </c>
      <c r="T307" s="427" t="str">
        <f>IFERROR(IF(VLOOKUP(T309,'Line Details'!$A$7:$AA$343,27,0)&lt;&gt;"",VLOOKUP(T309,'Line Details'!$A$7:$AA$343,27,0),""),"")</f>
        <v/>
      </c>
      <c r="U307" s="428"/>
    </row>
    <row r="308" spans="1:21" s="190" customFormat="1" hidden="1" x14ac:dyDescent="0.3">
      <c r="A308" s="194"/>
      <c r="B308" s="177">
        <f>IFERROR(IF(VLOOKUP(B309,'Line Details'!$A$7:$Z$343,10,0)&lt;&gt;"",VLOOKUP(B309,'Line Details'!$A$7:$Z$343,10,0),""),"")</f>
        <v>0</v>
      </c>
      <c r="C308" s="158"/>
      <c r="D308" s="177">
        <f>IFERROR(IF(VLOOKUP(D309,'Line Details'!$A$7:$Z$343,10,0)&lt;&gt;"",VLOOKUP(D309,'Line Details'!$A$7:$Z$343,10,0),""),"")</f>
        <v>0</v>
      </c>
      <c r="E308" s="158"/>
      <c r="F308" s="177">
        <f>IFERROR(IF(VLOOKUP(F309,'Line Details'!$A$7:$Z$343,10,0)&lt;&gt;"",VLOOKUP(F309,'Line Details'!$A$7:$Z$343,10,0),""),"")</f>
        <v>0</v>
      </c>
      <c r="G308" s="158"/>
      <c r="H308" s="177">
        <f>IFERROR(IF(VLOOKUP(H309,'Line Details'!$A$7:$Z$343,10,0)&lt;&gt;"",VLOOKUP(H309,'Line Details'!$A$7:$Z$343,10,0),""),"")</f>
        <v>0</v>
      </c>
      <c r="I308" s="158"/>
      <c r="J308" s="177">
        <f>IFERROR(IF(VLOOKUP(J309,'Line Details'!$A$7:$Z$343,10,0)&lt;&gt;"",VLOOKUP(J309,'Line Details'!$A$7:$Z$343,10,0),""),"")</f>
        <v>0</v>
      </c>
      <c r="K308" s="158"/>
      <c r="L308" s="177">
        <f>IFERROR(IF(VLOOKUP(L309,'Line Details'!$A$7:$Z$343,10,0)&lt;&gt;"",VLOOKUP(L309,'Line Details'!$A$7:$Z$343,10,0),""),"")</f>
        <v>0</v>
      </c>
      <c r="M308" s="158"/>
      <c r="N308" s="177">
        <f>IFERROR(IF(VLOOKUP(N309,'Line Details'!$A$7:$Z$343,10,0)&lt;&gt;"",VLOOKUP(N309,'Line Details'!$A$7:$Z$343,10,0),""),"")</f>
        <v>0</v>
      </c>
      <c r="O308" s="158"/>
      <c r="P308" s="177">
        <f>IFERROR(IF(VLOOKUP(P309,'Line Details'!$A$7:$Z$343,10,0)&lt;&gt;"",VLOOKUP(P309,'Line Details'!$A$7:$Z$343,10,0),""),"")</f>
        <v>0</v>
      </c>
      <c r="Q308" s="158"/>
      <c r="R308" s="177">
        <f>IFERROR(IF(VLOOKUP(R309,'Line Details'!$A$7:$Z$343,10,0)&lt;&gt;"",VLOOKUP(R309,'Line Details'!$A$7:$Z$343,10,0),""),"")</f>
        <v>0</v>
      </c>
      <c r="S308" s="158"/>
      <c r="T308" s="177" t="str">
        <f>IFERROR(IF(VLOOKUP(T309,'Line Details'!$A$7:$Z$343,10,0)&lt;&gt;"",VLOOKUP(T309,'Line Details'!$A$7:$Z$343,10,0),""),"")</f>
        <v/>
      </c>
      <c r="U308" s="178"/>
    </row>
    <row r="309" spans="1:21" s="190" customFormat="1" hidden="1" x14ac:dyDescent="0.3">
      <c r="A309" s="194"/>
      <c r="B309" s="174">
        <f>+T298+1</f>
        <v>260</v>
      </c>
      <c r="C309" s="174"/>
      <c r="D309" s="174">
        <f>+B309+1</f>
        <v>261</v>
      </c>
      <c r="E309" s="174"/>
      <c r="F309" s="174">
        <f>+D309+1</f>
        <v>262</v>
      </c>
      <c r="G309" s="174"/>
      <c r="H309" s="174">
        <f>+F309+1</f>
        <v>263</v>
      </c>
      <c r="I309" s="174"/>
      <c r="J309" s="174">
        <f>+H309+1</f>
        <v>264</v>
      </c>
      <c r="K309" s="174"/>
      <c r="L309" s="174">
        <f>+J309+1</f>
        <v>265</v>
      </c>
      <c r="M309" s="174"/>
      <c r="N309" s="174">
        <f>+L309+1</f>
        <v>266</v>
      </c>
      <c r="O309" s="174"/>
      <c r="P309" s="174">
        <f>+N309+1</f>
        <v>267</v>
      </c>
      <c r="Q309" s="174"/>
      <c r="R309" s="174">
        <f>+P309+1</f>
        <v>268</v>
      </c>
      <c r="S309" s="174"/>
      <c r="T309" s="174">
        <f>+R309+1</f>
        <v>269</v>
      </c>
      <c r="U309" s="175"/>
    </row>
    <row r="310" spans="1:21" s="190" customFormat="1" hidden="1" x14ac:dyDescent="0.3">
      <c r="A310" s="194"/>
      <c r="B310" s="174"/>
      <c r="C310" s="174"/>
      <c r="D310" s="174"/>
      <c r="E310" s="174"/>
      <c r="F310" s="174"/>
      <c r="G310" s="174"/>
      <c r="H310" s="174"/>
      <c r="I310" s="174"/>
      <c r="J310" s="174"/>
      <c r="K310" s="174"/>
      <c r="L310" s="174"/>
      <c r="M310" s="174"/>
      <c r="N310" s="174"/>
      <c r="O310" s="174"/>
      <c r="P310" s="174"/>
      <c r="Q310" s="174"/>
      <c r="R310" s="174"/>
      <c r="S310" s="174"/>
      <c r="T310" s="174"/>
      <c r="U310" s="175"/>
    </row>
    <row r="311" spans="1:21" s="252" customFormat="1" ht="15" hidden="1" thickBot="1" x14ac:dyDescent="0.4">
      <c r="A311" s="248"/>
      <c r="B311" s="249" t="str">
        <f>IFERROR(IF(VLOOKUP(B320,'Line Details'!$A$7:$Z$343,5,0)&lt;&gt;"",VLOOKUP(B320,'Line Details'!$A$7:$Z$343,5,0),""),"")</f>
        <v/>
      </c>
      <c r="C311" s="247" t="str">
        <f>IFERROR(IF(VLOOKUP(D320,'Line Details'!$A$7:$Z$343,12,0)&lt;&gt;"",VLOOKUP(D320,'Line Details'!$A$7:$Z$343,12,0),""),"")</f>
        <v/>
      </c>
      <c r="D311" s="249" t="str">
        <f>IFERROR(IF(VLOOKUP(D320,'Line Details'!$A$7:$Z$343,5,0)&lt;&gt;"",VLOOKUP(D320,'Line Details'!$A$7:$Z$343,5,0),""),"")</f>
        <v/>
      </c>
      <c r="E311" s="247" t="str">
        <f>IFERROR(IF(VLOOKUP(F320,'Line Details'!$A$7:$Z$343,12,0)&lt;&gt;"",VLOOKUP(F320,'Line Details'!$A$7:$Z$343,12,0),""),"")</f>
        <v/>
      </c>
      <c r="F311" s="249" t="str">
        <f>IFERROR(IF(VLOOKUP(F320,'Line Details'!$A$7:$Z$343,5,0)&lt;&gt;"",VLOOKUP(F320,'Line Details'!$A$7:$Z$343,5,0),""),"")</f>
        <v/>
      </c>
      <c r="G311" s="247" t="str">
        <f>IFERROR(IF(VLOOKUP(H320,'Line Details'!$A$7:$Z$343,12,0)&lt;&gt;"",VLOOKUP(H320,'Line Details'!$A$7:$Z$343,12,0),""),"")</f>
        <v/>
      </c>
      <c r="H311" s="249" t="str">
        <f>IFERROR(IF(VLOOKUP(H320,'Line Details'!$A$7:$Z$343,5,0)&lt;&gt;"",VLOOKUP(H320,'Line Details'!$A$7:$Z$343,5,0),""),"")</f>
        <v/>
      </c>
      <c r="I311" s="247" t="str">
        <f>IFERROR(IF(VLOOKUP(J320,'Line Details'!$A$7:$Z$343,12,0)&lt;&gt;"",VLOOKUP(J320,'Line Details'!$A$7:$Z$343,12,0),""),"")</f>
        <v/>
      </c>
      <c r="J311" s="249" t="str">
        <f>IFERROR(IF(VLOOKUP(J320,'Line Details'!$A$7:$Z$343,5,0)&lt;&gt;"",VLOOKUP(J320,'Line Details'!$A$7:$Z$343,5,0),""),"")</f>
        <v/>
      </c>
      <c r="K311" s="247" t="str">
        <f>IFERROR(IF(VLOOKUP(L320,'Line Details'!$A$7:$Z$343,12,0)&lt;&gt;"",VLOOKUP(L320,'Line Details'!$A$7:$Z$343,12,0),""),"")</f>
        <v/>
      </c>
      <c r="L311" s="250" t="str">
        <f>IFERROR(IF(VLOOKUP(L320,'Line Details'!$A$7:$Z$343,5,0)&lt;&gt;"",VLOOKUP(L320,'Line Details'!$A$7:$Z$343,5,0),""),"")</f>
        <v/>
      </c>
      <c r="M311" s="247" t="str">
        <f>IFERROR(IF(VLOOKUP(N320,'Line Details'!$A$7:$Z$343,12,0)&lt;&gt;"",VLOOKUP(N320,'Line Details'!$A$7:$Z$343,12,0),""),"")</f>
        <v/>
      </c>
      <c r="N311" s="249" t="str">
        <f>IFERROR(IF(VLOOKUP(N320,'Line Details'!$A$7:$Z$343,5,0)&lt;&gt;"",VLOOKUP(N320,'Line Details'!$A$7:$Z$343,5,0),""),"")</f>
        <v/>
      </c>
      <c r="O311" s="247" t="str">
        <f>IFERROR(IF(VLOOKUP(P320,'Line Details'!$A$7:$Z$343,12,0)&lt;&gt;"",VLOOKUP(P320,'Line Details'!$A$7:$Z$343,12,0),""),"")</f>
        <v/>
      </c>
      <c r="P311" s="249" t="str">
        <f>IFERROR(IF(VLOOKUP(P320,'Line Details'!$A$7:$Z$343,5,0)&lt;&gt;"",VLOOKUP(P320,'Line Details'!$A$7:$Z$343,5,0),""),"")</f>
        <v/>
      </c>
      <c r="Q311" s="247" t="str">
        <f>IFERROR(IF(VLOOKUP(R320,'Line Details'!$A$7:$Z$343,12,0)&lt;&gt;"",VLOOKUP(R320,'Line Details'!$A$7:$Z$343,12,0),""),"")</f>
        <v/>
      </c>
      <c r="R311" s="249" t="str">
        <f>IFERROR(IF(VLOOKUP(R320,'Line Details'!$A$7:$Z$343,5,0)&lt;&gt;"",VLOOKUP(R320,'Line Details'!$A$7:$Z$343,5,0),""),"")</f>
        <v/>
      </c>
      <c r="S311" s="247" t="str">
        <f>IFERROR(IF(VLOOKUP(T320,'Line Details'!$A$7:$Z$343,12,0)&lt;&gt;"",VLOOKUP(T320,'Line Details'!$A$7:$Z$343,12,0),""),"")</f>
        <v/>
      </c>
      <c r="T311" s="249" t="str">
        <f>IFERROR(IF(VLOOKUP(T320,'Line Details'!$A$7:$Z$343,5,0)&lt;&gt;"",VLOOKUP(T320,'Line Details'!$A$7:$Z$343,5,0),""),"")</f>
        <v/>
      </c>
      <c r="U311" s="251" t="str">
        <f>IFERROR(IF(VLOOKUP(B331,'Line Details'!$A$7:$Z$343,12,0)&lt;&gt;"",VLOOKUP(B331,'Line Details'!$A$7:$Z$343,12,0),""),"")</f>
        <v/>
      </c>
    </row>
    <row r="312" spans="1:21" s="190" customFormat="1" ht="13.5" hidden="1" thickTop="1" x14ac:dyDescent="0.3">
      <c r="A312" s="194"/>
      <c r="B312" s="670" t="str">
        <f>IFERROR(IF(VLOOKUP(B320,'Line Details'!$A$7:$Z$343,8,0)&lt;&gt;"",VLOOKUP(B320,'Line Details'!$A$7:$Z$343,8,0),""),"")</f>
        <v/>
      </c>
      <c r="C312" s="164" t="str">
        <f>IFERROR(IF(VLOOKUP(D320,'Line Details'!$A$7:$Z$343,9,0)&lt;&gt;"",VLOOKUP(D320,'Line Details'!$A$7:$Z$343,9,0),""),"")</f>
        <v/>
      </c>
      <c r="D312" s="670" t="str">
        <f>IFERROR(IF(VLOOKUP(D320,'Line Details'!$A$7:$Z$343,8,0)&lt;&gt;"",VLOOKUP(D320,'Line Details'!$A$7:$Z$343,8,0),""),"")</f>
        <v/>
      </c>
      <c r="E312" s="164" t="str">
        <f>IFERROR(IF(VLOOKUP(F320,'Line Details'!$A$7:$Z$343,9,0)&lt;&gt;"",VLOOKUP(F320,'Line Details'!$A$7:$Z$343,9,0),""),"")</f>
        <v/>
      </c>
      <c r="F312" s="670" t="str">
        <f>IFERROR(IF(VLOOKUP(F320,'Line Details'!$A$7:$Z$343,8,0)&lt;&gt;"",VLOOKUP(F320,'Line Details'!$A$7:$Z$343,8,0),""),"")</f>
        <v/>
      </c>
      <c r="G312" s="164" t="str">
        <f>IFERROR(IF(VLOOKUP(H320,'Line Details'!$A$7:$Z$343,9,0)&lt;&gt;"",VLOOKUP(H320,'Line Details'!$A$7:$Z$343,9,0),""),"")</f>
        <v/>
      </c>
      <c r="H312" s="670" t="str">
        <f>IFERROR(IF(VLOOKUP(H320,'Line Details'!$A$7:$Z$343,8,0)&lt;&gt;"",VLOOKUP(H320,'Line Details'!$A$7:$Z$343,8,0),""),"")</f>
        <v/>
      </c>
      <c r="I312" s="164" t="str">
        <f>IFERROR(IF(VLOOKUP(J320,'Line Details'!$A$7:$Z$343,9,0)&lt;&gt;"",VLOOKUP(J320,'Line Details'!$A$7:$Z$343,9,0),""),"")</f>
        <v/>
      </c>
      <c r="J312" s="670" t="str">
        <f>IFERROR(IF(VLOOKUP(J320,'Line Details'!$A$7:$Z$343,8,0)&lt;&gt;"",VLOOKUP(J320,'Line Details'!$A$7:$Z$343,8,0),""),"")</f>
        <v/>
      </c>
      <c r="K312" s="164" t="str">
        <f>IFERROR(IF(VLOOKUP(L320,'Line Details'!$A$7:$Z$343,9,0)&lt;&gt;"",VLOOKUP(L320,'Line Details'!$A$7:$Z$343,9,0),""),"")</f>
        <v/>
      </c>
      <c r="L312" s="670" t="str">
        <f>IFERROR(IF(VLOOKUP(L320,'Line Details'!$A$7:$Z$343,8,0)&lt;&gt;"",VLOOKUP(L320,'Line Details'!$A$7:$Z$343,8,0),""),"")</f>
        <v/>
      </c>
      <c r="M312" s="164" t="str">
        <f>IFERROR(IF(VLOOKUP(N320,'Line Details'!$A$7:$Z$343,9,0)&lt;&gt;"",VLOOKUP(N320,'Line Details'!$A$7:$Z$343,9,0),""),"")</f>
        <v/>
      </c>
      <c r="N312" s="670" t="str">
        <f>IFERROR(IF(VLOOKUP(N320,'Line Details'!$A$7:$Z$343,8,0)&lt;&gt;"",VLOOKUP(N320,'Line Details'!$A$7:$Z$343,8,0),""),"")</f>
        <v/>
      </c>
      <c r="O312" s="164" t="str">
        <f>IFERROR(IF(VLOOKUP(P320,'Line Details'!$A$7:$Z$343,9,0)&lt;&gt;"",VLOOKUP(P320,'Line Details'!$A$7:$Z$343,9,0),""),"")</f>
        <v/>
      </c>
      <c r="P312" s="670" t="str">
        <f>IFERROR(IF(VLOOKUP(P320,'Line Details'!$A$7:$Z$343,8,0)&lt;&gt;"",VLOOKUP(P320,'Line Details'!$A$7:$Z$343,8,0),""),"")</f>
        <v/>
      </c>
      <c r="Q312" s="164" t="str">
        <f>IFERROR(IF(VLOOKUP(R320,'Line Details'!$A$7:$Z$343,9,0)&lt;&gt;"",VLOOKUP(R320,'Line Details'!$A$7:$Z$343,9,0),""),"")</f>
        <v/>
      </c>
      <c r="R312" s="670" t="str">
        <f>IFERROR(IF(VLOOKUP(R320,'Line Details'!$A$7:$Z$343,8,0)&lt;&gt;"",VLOOKUP(R320,'Line Details'!$A$7:$Z$343,8,0),""),"")</f>
        <v/>
      </c>
      <c r="S312" s="164" t="str">
        <f>IFERROR(IF(VLOOKUP(T320,'Line Details'!$A$7:$Z$343,9,0)&lt;&gt;"",VLOOKUP(T320,'Line Details'!$A$7:$Z$343,9,0),""),"")</f>
        <v/>
      </c>
      <c r="T312" s="670" t="str">
        <f>IFERROR(IF(VLOOKUP(T320,'Line Details'!$A$7:$Z$343,8,0)&lt;&gt;"",VLOOKUP(T320,'Line Details'!$A$7:$Z$343,8,0),""),"")</f>
        <v/>
      </c>
      <c r="U312" s="165" t="str">
        <f>IFERROR(IF(VLOOKUP(B331,'Line Details'!$A$7:$Z$343,9,0)&lt;&gt;"",VLOOKUP(B331,'Line Details'!$A$7:$Z$343,9,0),""),"")</f>
        <v/>
      </c>
    </row>
    <row r="313" spans="1:21" s="190" customFormat="1" hidden="1" x14ac:dyDescent="0.3">
      <c r="A313" s="194"/>
      <c r="B313" s="671"/>
      <c r="C313" s="221" t="str">
        <f>IFERROR(IF(VLOOKUP(D320,'Line Details'!$A$7:$Z$343,4,0)&lt;&gt;"",VLOOKUP(D320,'Line Details'!$A$7:$Z$343,4,0),""),"")</f>
        <v/>
      </c>
      <c r="D313" s="671"/>
      <c r="E313" s="221" t="str">
        <f>IFERROR(IF(VLOOKUP(F320,'Line Details'!$A$7:$Z$343,4,0)&lt;&gt;"",VLOOKUP(F320,'Line Details'!$A$7:$Z$343,4,0),""),"")</f>
        <v/>
      </c>
      <c r="F313" s="671"/>
      <c r="G313" s="221" t="str">
        <f>IFERROR(IF(VLOOKUP(H320,'Line Details'!$A$7:$Z$343,4,0)&lt;&gt;"",VLOOKUP(H320,'Line Details'!$A$7:$Z$343,4,0),""),"")</f>
        <v/>
      </c>
      <c r="H313" s="671"/>
      <c r="I313" s="221" t="str">
        <f>IFERROR(IF(VLOOKUP(J320,'Line Details'!$A$7:$Z$343,4,0)&lt;&gt;"",VLOOKUP(J320,'Line Details'!$A$7:$Z$343,4,0),""),"")</f>
        <v/>
      </c>
      <c r="J313" s="671"/>
      <c r="K313" s="221" t="str">
        <f>IFERROR(IF(VLOOKUP(L320,'Line Details'!$A$7:$Z$343,4,0)&lt;&gt;"",VLOOKUP(L320,'Line Details'!$A$7:$Z$343,4,0),""),"")</f>
        <v/>
      </c>
      <c r="L313" s="671"/>
      <c r="M313" s="221" t="str">
        <f>IFERROR(IF(VLOOKUP(N320,'Line Details'!$A$7:$Z$343,4,0)&lt;&gt;"",VLOOKUP(N320,'Line Details'!$A$7:$Z$343,4,0),""),"")</f>
        <v/>
      </c>
      <c r="N313" s="671"/>
      <c r="O313" s="221" t="str">
        <f>IFERROR(IF(VLOOKUP(P320,'Line Details'!$A$7:$Z$343,4,0)&lt;&gt;"",VLOOKUP(P320,'Line Details'!$A$7:$Z$343,4,0),""),"")</f>
        <v/>
      </c>
      <c r="P313" s="671"/>
      <c r="Q313" s="221" t="str">
        <f>IFERROR(IF(VLOOKUP(R320,'Line Details'!$A$7:$Z$343,4,0)&lt;&gt;"",VLOOKUP(R320,'Line Details'!$A$7:$Z$343,4,0),""),"")</f>
        <v/>
      </c>
      <c r="R313" s="671"/>
      <c r="S313" s="221" t="str">
        <f>IFERROR(IF(VLOOKUP(T320,'Line Details'!$A$7:$Z$343,4,0)&lt;&gt;"",VLOOKUP(T320,'Line Details'!$A$7:$Z$343,4,0),""),"")</f>
        <v/>
      </c>
      <c r="T313" s="671"/>
      <c r="U313" s="162" t="str">
        <f>IFERROR(IF(VLOOKUP(B331,'Line Details'!$A$7:$Z$343,4,0)&lt;&gt;"",VLOOKUP(B331,'Line Details'!$A$7:$Z$343,4,0),""),"")</f>
        <v/>
      </c>
    </row>
    <row r="314" spans="1:21" s="190" customFormat="1" hidden="1" x14ac:dyDescent="0.3">
      <c r="A314" s="194"/>
      <c r="B314" s="166" t="str">
        <f>IFERROR(IF(VLOOKUP(B320,'Line Details'!$A$7:$Z$343,6,0)&lt;&gt;"",VLOOKUP(B320,'Line Details'!$A$7:$Z$343,6,0),""),"")</f>
        <v/>
      </c>
      <c r="C314" s="221"/>
      <c r="D314" s="166" t="str">
        <f>IFERROR(IF(VLOOKUP(D320,'Line Details'!$A$7:$Z$343,6,0)&lt;&gt;"",VLOOKUP(D320,'Line Details'!$A$7:$Z$343,6,0),""),"")</f>
        <v/>
      </c>
      <c r="E314" s="221"/>
      <c r="F314" s="166" t="str">
        <f>IFERROR(IF(VLOOKUP(F320,'Line Details'!$A$7:$Z$343,6,0)&lt;&gt;"",VLOOKUP(F320,'Line Details'!$A$7:$Z$343,6,0),""),"")</f>
        <v/>
      </c>
      <c r="G314" s="221"/>
      <c r="H314" s="166" t="str">
        <f>IFERROR(IF(VLOOKUP(H320,'Line Details'!$A$7:$Z$343,6,0)&lt;&gt;"",VLOOKUP(H320,'Line Details'!$A$7:$Z$343,6,0),""),"")</f>
        <v/>
      </c>
      <c r="I314" s="221"/>
      <c r="J314" s="166" t="str">
        <f>IFERROR(IF(VLOOKUP(J320,'Line Details'!$A$7:$Z$343,6,0)&lt;&gt;"",VLOOKUP(J320,'Line Details'!$A$7:$Z$343,6,0),""),"")</f>
        <v/>
      </c>
      <c r="K314" s="221"/>
      <c r="L314" s="166" t="str">
        <f>IFERROR(IF(VLOOKUP(L320,'Line Details'!$A$7:$Z$343,6,0)&lt;&gt;"",VLOOKUP(L320,'Line Details'!$A$7:$Z$343,6,0),""),"")</f>
        <v/>
      </c>
      <c r="M314" s="221"/>
      <c r="N314" s="166" t="str">
        <f>IFERROR(IF(VLOOKUP(N320,'Line Details'!$A$7:$Z$343,6,0)&lt;&gt;"",VLOOKUP(N320,'Line Details'!$A$7:$Z$343,6,0),""),"")</f>
        <v/>
      </c>
      <c r="O314" s="221"/>
      <c r="P314" s="166" t="str">
        <f>IFERROR(IF(VLOOKUP(P320,'Line Details'!$A$7:$Z$343,6,0)&lt;&gt;"",VLOOKUP(P320,'Line Details'!$A$7:$Z$343,6,0),""),"")</f>
        <v/>
      </c>
      <c r="Q314" s="221"/>
      <c r="R314" s="166" t="str">
        <f>IFERROR(IF(VLOOKUP(R320,'Line Details'!$A$7:$Z$343,6,0)&lt;&gt;"",VLOOKUP(R320,'Line Details'!$A$7:$Z$343,6,0),""),"")</f>
        <v/>
      </c>
      <c r="S314" s="221"/>
      <c r="T314" s="166" t="str">
        <f>IFERROR(IF(VLOOKUP(T320,'Line Details'!$A$7:$Z$343,6,0)&lt;&gt;"",VLOOKUP(T320,'Line Details'!$A$7:$Z$343,6,0),""),"")</f>
        <v/>
      </c>
      <c r="U314" s="171"/>
    </row>
    <row r="315" spans="1:21" s="190" customFormat="1" ht="13.5" hidden="1" thickBot="1" x14ac:dyDescent="0.35">
      <c r="A315" s="194"/>
      <c r="B315" s="167" t="str">
        <f>IFERROR(IF(VLOOKUP(B320,'Line Details'!$A$7:$Z$343,7,0)&lt;&gt;"",VLOOKUP(B320,'Line Details'!$A$7:$Z$343,7,0),""),"")</f>
        <v/>
      </c>
      <c r="C315" s="221"/>
      <c r="D315" s="167" t="str">
        <f>IFERROR(IF(VLOOKUP(D320,'Line Details'!$A$7:$Z$343,7,0)&lt;&gt;"",VLOOKUP(D320,'Line Details'!$A$7:$Z$343,7,0),""),"")</f>
        <v/>
      </c>
      <c r="E315" s="221"/>
      <c r="F315" s="167" t="str">
        <f>IFERROR(IF(VLOOKUP(F320,'Line Details'!$A$7:$Z$343,7,0)&lt;&gt;"",VLOOKUP(F320,'Line Details'!$A$7:$Z$343,7,0),""),"")</f>
        <v/>
      </c>
      <c r="G315" s="221"/>
      <c r="H315" s="167" t="str">
        <f>IFERROR(IF(VLOOKUP(H320,'Line Details'!$A$7:$Z$343,7,0)&lt;&gt;"",VLOOKUP(H320,'Line Details'!$A$7:$Z$343,7,0),""),"")</f>
        <v/>
      </c>
      <c r="I315" s="221"/>
      <c r="J315" s="167" t="str">
        <f>IFERROR(IF(VLOOKUP(J320,'Line Details'!$A$7:$Z$343,7,0)&lt;&gt;"",VLOOKUP(J320,'Line Details'!$A$7:$Z$343,7,0),""),"")</f>
        <v/>
      </c>
      <c r="K315" s="221"/>
      <c r="L315" s="167" t="str">
        <f>IFERROR(IF(VLOOKUP(L320,'Line Details'!$A$7:$Z$343,7,0)&lt;&gt;"",VLOOKUP(L320,'Line Details'!$A$7:$Z$343,7,0),""),"")</f>
        <v/>
      </c>
      <c r="M315" s="221"/>
      <c r="N315" s="167" t="str">
        <f>IFERROR(IF(VLOOKUP(N320,'Line Details'!$A$7:$Z$343,7,0)&lt;&gt;"",VLOOKUP(N320,'Line Details'!$A$7:$Z$343,7,0),""),"")</f>
        <v/>
      </c>
      <c r="O315" s="221"/>
      <c r="P315" s="167" t="str">
        <f>IFERROR(IF(VLOOKUP(P320,'Line Details'!$A$7:$Z$343,7,0)&lt;&gt;"",VLOOKUP(P320,'Line Details'!$A$7:$Z$343,7,0),""),"")</f>
        <v/>
      </c>
      <c r="Q315" s="221"/>
      <c r="R315" s="167" t="str">
        <f>IFERROR(IF(VLOOKUP(R320,'Line Details'!$A$7:$Z$343,7,0)&lt;&gt;"",VLOOKUP(R320,'Line Details'!$A$7:$Z$343,7,0),""),"")</f>
        <v/>
      </c>
      <c r="S315" s="221"/>
      <c r="T315" s="167" t="str">
        <f>IFERROR(IF(VLOOKUP(T320,'Line Details'!$A$7:$Z$343,7,0)&lt;&gt;"",VLOOKUP(T320,'Line Details'!$A$7:$Z$343,7,0),""),"")</f>
        <v/>
      </c>
      <c r="U315" s="171"/>
    </row>
    <row r="316" spans="1:21" s="190" customFormat="1" ht="13.5" hidden="1" thickTop="1" x14ac:dyDescent="0.3">
      <c r="A316" s="194"/>
      <c r="B316" s="169" t="str">
        <f>IFERROR(IF(VLOOKUP(B320,'Line Details'!$A$7:$Z$343,3,0)&lt;&gt;"",VLOOKUP(B320,'Line Details'!$A$7:$Z$343,3,0),""),"")</f>
        <v/>
      </c>
      <c r="C316" s="170"/>
      <c r="D316" s="169" t="str">
        <f>IFERROR(IF(VLOOKUP(D320,'Line Details'!$A$7:$Z$343,3,0)&lt;&gt;"",VLOOKUP(D320,'Line Details'!$A$7:$Z$343,3,0),""),"")</f>
        <v/>
      </c>
      <c r="E316" s="170"/>
      <c r="F316" s="169" t="str">
        <f>IFERROR(IF(VLOOKUP(F320,'Line Details'!$A$7:$Z$343,3,0)&lt;&gt;"",VLOOKUP(F320,'Line Details'!$A$7:$Z$343,3,0),""),"")</f>
        <v/>
      </c>
      <c r="G316" s="170"/>
      <c r="H316" s="169" t="str">
        <f>IFERROR(IF(VLOOKUP(H320,'Line Details'!$A$7:$Z$343,3,0)&lt;&gt;"",VLOOKUP(H320,'Line Details'!$A$7:$Z$343,3,0),""),"")</f>
        <v/>
      </c>
      <c r="I316" s="170"/>
      <c r="J316" s="169" t="str">
        <f>IFERROR(IF(VLOOKUP(J320,'Line Details'!$A$7:$Z$343,3,0)&lt;&gt;"",VLOOKUP(J320,'Line Details'!$A$7:$Z$343,3,0),""),"")</f>
        <v/>
      </c>
      <c r="K316" s="170"/>
      <c r="L316" s="169" t="str">
        <f>IFERROR(IF(VLOOKUP(L320,'Line Details'!$A$7:$Z$343,3,0)&lt;&gt;"",VLOOKUP(L320,'Line Details'!$A$7:$Z$343,3,0),""),"")</f>
        <v/>
      </c>
      <c r="M316" s="170"/>
      <c r="N316" s="169" t="str">
        <f>IFERROR(IF(VLOOKUP(N320,'Line Details'!$A$7:$Z$343,3,0)&lt;&gt;"",VLOOKUP(N320,'Line Details'!$A$7:$Z$343,3,0),""),"")</f>
        <v/>
      </c>
      <c r="O316" s="170"/>
      <c r="P316" s="169" t="str">
        <f>IFERROR(IF(VLOOKUP(P320,'Line Details'!$A$7:$Z$343,3,0)&lt;&gt;"",VLOOKUP(P320,'Line Details'!$A$7:$Z$343,3,0),""),"")</f>
        <v/>
      </c>
      <c r="Q316" s="170"/>
      <c r="R316" s="169" t="str">
        <f>IFERROR(IF(VLOOKUP(R320,'Line Details'!$A$7:$Z$343,3,0)&lt;&gt;"",VLOOKUP(R320,'Line Details'!$A$7:$Z$343,3,0),""),"")</f>
        <v/>
      </c>
      <c r="S316" s="170"/>
      <c r="T316" s="169" t="str">
        <f>IFERROR(IF(VLOOKUP(T320,'Line Details'!$A$7:$Z$343,3,0)&lt;&gt;"",VLOOKUP(T320,'Line Details'!$A$7:$Z$343,3,0),""),"")</f>
        <v/>
      </c>
      <c r="U316" s="171"/>
    </row>
    <row r="317" spans="1:21" s="190" customFormat="1" hidden="1" x14ac:dyDescent="0.3">
      <c r="A317" s="194"/>
      <c r="B317" s="169" t="str">
        <f>IFERROR(IF(VLOOKUP(B320,'Line Details'!$A$7:$Z$343,2,0)&lt;&gt;"",VLOOKUP(B320,'Line Details'!$A$7:$Z$343,2,0),""),"")</f>
        <v/>
      </c>
      <c r="C317" s="170"/>
      <c r="D317" s="169" t="str">
        <f>IFERROR(IF(VLOOKUP(D320,'Line Details'!$A$7:$Z$343,2,0)&lt;&gt;"",VLOOKUP(D320,'Line Details'!$A$7:$Z$343,2,0),""),"")</f>
        <v/>
      </c>
      <c r="E317" s="170"/>
      <c r="F317" s="169" t="str">
        <f>IFERROR(IF(VLOOKUP(F320,'Line Details'!$A$7:$Z$343,2,0)&lt;&gt;"",VLOOKUP(F320,'Line Details'!$A$7:$Z$343,2,0),""),"")</f>
        <v/>
      </c>
      <c r="G317" s="170"/>
      <c r="H317" s="169" t="str">
        <f>IFERROR(IF(VLOOKUP(H320,'Line Details'!$A$7:$Z$343,2,0)&lt;&gt;"",VLOOKUP(H320,'Line Details'!$A$7:$Z$343,2,0),""),"")</f>
        <v/>
      </c>
      <c r="I317" s="170"/>
      <c r="J317" s="169" t="str">
        <f>IFERROR(IF(VLOOKUP(J320,'Line Details'!$A$7:$Z$343,2,0)&lt;&gt;"",VLOOKUP(J320,'Line Details'!$A$7:$Z$343,2,0),""),"")</f>
        <v/>
      </c>
      <c r="K317" s="170"/>
      <c r="L317" s="169" t="str">
        <f>IFERROR(IF(VLOOKUP(L320,'Line Details'!$A$7:$Z$343,2,0)&lt;&gt;"",VLOOKUP(L320,'Line Details'!$A$7:$Z$343,2,0),""),"")</f>
        <v/>
      </c>
      <c r="M317" s="170"/>
      <c r="N317" s="169" t="str">
        <f>IFERROR(IF(VLOOKUP(N320,'Line Details'!$A$7:$Z$343,2,0)&lt;&gt;"",VLOOKUP(N320,'Line Details'!$A$7:$Z$343,2,0),""),"")</f>
        <v/>
      </c>
      <c r="O317" s="170"/>
      <c r="P317" s="169" t="str">
        <f>IFERROR(IF(VLOOKUP(P320,'Line Details'!$A$7:$Z$343,2,0)&lt;&gt;"",VLOOKUP(P320,'Line Details'!$A$7:$Z$343,2,0),""),"")</f>
        <v/>
      </c>
      <c r="Q317" s="170"/>
      <c r="R317" s="169" t="str">
        <f>IFERROR(IF(VLOOKUP(R320,'Line Details'!$A$7:$Z$343,2,0)&lt;&gt;"",VLOOKUP(R320,'Line Details'!$A$7:$Z$343,2,0),""),"")</f>
        <v/>
      </c>
      <c r="S317" s="170"/>
      <c r="T317" s="169" t="str">
        <f>IFERROR(IF(VLOOKUP(T320,'Line Details'!$A$7:$Z$343,2,0)&lt;&gt;"",VLOOKUP(T320,'Line Details'!$A$7:$Z$343,2,0),""),"")</f>
        <v/>
      </c>
      <c r="U317" s="171"/>
    </row>
    <row r="318" spans="1:21" s="142" customFormat="1" hidden="1" x14ac:dyDescent="0.3">
      <c r="A318" s="168"/>
      <c r="B318" s="169" t="str">
        <f>IFERROR(IF(VLOOKUP(B320,'Line Details'!$A$7:$AA$343,27,0)&lt;&gt;"",VLOOKUP(B320,'Line Details'!$A$7:$AA$343,27,0),""),"")</f>
        <v/>
      </c>
      <c r="C318" s="169" t="str">
        <f>IFERROR(IF(VLOOKUP(C320,'Line Details'!$A$7:$AA$343,27,0)&lt;&gt;"",VLOOKUP(C320,'Line Details'!$A$7:$AA$343,27,0),""),"")</f>
        <v/>
      </c>
      <c r="D318" s="169" t="str">
        <f>IFERROR(IF(VLOOKUP(D320,'Line Details'!$A$7:$AA$343,27,0)&lt;&gt;"",VLOOKUP(D320,'Line Details'!$A$7:$AA$343,27,0),""),"")</f>
        <v/>
      </c>
      <c r="E318" s="169" t="str">
        <f>IFERROR(IF(VLOOKUP(E320,'Line Details'!$A$7:$AA$343,27,0)&lt;&gt;"",VLOOKUP(E320,'Line Details'!$A$7:$AA$343,27,0),""),"")</f>
        <v/>
      </c>
      <c r="F318" s="169" t="str">
        <f>IFERROR(IF(VLOOKUP(F320,'Line Details'!$A$7:$AA$343,27,0)&lt;&gt;"",VLOOKUP(F320,'Line Details'!$A$7:$AA$343,27,0),""),"")</f>
        <v/>
      </c>
      <c r="G318" s="169" t="str">
        <f>IFERROR(IF(VLOOKUP(G320,'Line Details'!$A$7:$AA$343,27,0)&lt;&gt;"",VLOOKUP(G320,'Line Details'!$A$7:$AA$343,27,0),""),"")</f>
        <v/>
      </c>
      <c r="H318" s="169" t="str">
        <f>IFERROR(IF(VLOOKUP(H320,'Line Details'!$A$7:$AA$343,27,0)&lt;&gt;"",VLOOKUP(H320,'Line Details'!$A$7:$AA$343,27,0),""),"")</f>
        <v/>
      </c>
      <c r="I318" s="169" t="str">
        <f>IFERROR(IF(VLOOKUP(I320,'Line Details'!$A$7:$AA$343,27,0)&lt;&gt;"",VLOOKUP(I320,'Line Details'!$A$7:$AA$343,27,0),""),"")</f>
        <v/>
      </c>
      <c r="J318" s="169" t="str">
        <f>IFERROR(IF(VLOOKUP(J320,'Line Details'!$A$7:$AA$343,27,0)&lt;&gt;"",VLOOKUP(J320,'Line Details'!$A$7:$AA$343,27,0),""),"")</f>
        <v/>
      </c>
      <c r="K318" s="169" t="str">
        <f>IFERROR(IF(VLOOKUP(K320,'Line Details'!$A$7:$AA$343,27,0)&lt;&gt;"",VLOOKUP(K320,'Line Details'!$A$7:$AA$343,27,0),""),"")</f>
        <v/>
      </c>
      <c r="L318" s="169" t="str">
        <f>IFERROR(IF(VLOOKUP(L320,'Line Details'!$A$7:$AA$343,27,0)&lt;&gt;"",VLOOKUP(L320,'Line Details'!$A$7:$AA$343,27,0),""),"")</f>
        <v/>
      </c>
      <c r="M318" s="169" t="str">
        <f>IFERROR(IF(VLOOKUP(M320,'Line Details'!$A$7:$AA$343,27,0)&lt;&gt;"",VLOOKUP(M320,'Line Details'!$A$7:$AA$343,27,0),""),"")</f>
        <v/>
      </c>
      <c r="N318" s="169" t="str">
        <f>IFERROR(IF(VLOOKUP(N320,'Line Details'!$A$7:$AA$343,27,0)&lt;&gt;"",VLOOKUP(N320,'Line Details'!$A$7:$AA$343,27,0),""),"")</f>
        <v/>
      </c>
      <c r="O318" s="169" t="str">
        <f>IFERROR(IF(VLOOKUP(O320,'Line Details'!$A$7:$AA$343,27,0)&lt;&gt;"",VLOOKUP(O320,'Line Details'!$A$7:$AA$343,27,0),""),"")</f>
        <v/>
      </c>
      <c r="P318" s="169" t="str">
        <f>IFERROR(IF(VLOOKUP(P320,'Line Details'!$A$7:$AA$343,27,0)&lt;&gt;"",VLOOKUP(P320,'Line Details'!$A$7:$AA$343,27,0),""),"")</f>
        <v/>
      </c>
      <c r="Q318" s="169" t="str">
        <f>IFERROR(IF(VLOOKUP(Q320,'Line Details'!$A$7:$AA$343,27,0)&lt;&gt;"",VLOOKUP(Q320,'Line Details'!$A$7:$AA$343,27,0),""),"")</f>
        <v/>
      </c>
      <c r="R318" s="169" t="str">
        <f>IFERROR(IF(VLOOKUP(R320,'Line Details'!$A$7:$AA$343,27,0)&lt;&gt;"",VLOOKUP(R320,'Line Details'!$A$7:$AA$343,27,0),""),"")</f>
        <v/>
      </c>
      <c r="S318" s="169" t="str">
        <f>IFERROR(IF(VLOOKUP(S320,'Line Details'!$A$7:$AA$343,27,0)&lt;&gt;"",VLOOKUP(S320,'Line Details'!$A$7:$AA$343,27,0),""),"")</f>
        <v/>
      </c>
      <c r="T318" s="169" t="str">
        <f>IFERROR(IF(VLOOKUP(T320,'Line Details'!$A$7:$AA$343,27,0)&lt;&gt;"",VLOOKUP(T320,'Line Details'!$A$7:$AA$343,27,0),""),"")</f>
        <v/>
      </c>
      <c r="U318" s="171"/>
    </row>
    <row r="319" spans="1:21" s="190" customFormat="1" hidden="1" x14ac:dyDescent="0.3">
      <c r="A319" s="194"/>
      <c r="B319" s="177" t="str">
        <f>IFERROR(IF(VLOOKUP(B320,'Line Details'!$A$7:$Z$343,10,0)&lt;&gt;"",VLOOKUP(B320,'Line Details'!$A$7:$Z$343,10,0),""),"")</f>
        <v/>
      </c>
      <c r="C319" s="158"/>
      <c r="D319" s="177" t="str">
        <f>IFERROR(IF(VLOOKUP(D320,'Line Details'!$A$7:$Z$343,10,0)&lt;&gt;"",VLOOKUP(D320,'Line Details'!$A$7:$Z$343,10,0),""),"")</f>
        <v/>
      </c>
      <c r="E319" s="158"/>
      <c r="F319" s="177" t="str">
        <f>IFERROR(IF(VLOOKUP(F320,'Line Details'!$A$7:$Z$343,10,0)&lt;&gt;"",VLOOKUP(F320,'Line Details'!$A$7:$Z$343,10,0),""),"")</f>
        <v/>
      </c>
      <c r="G319" s="158"/>
      <c r="H319" s="177" t="str">
        <f>IFERROR(IF(VLOOKUP(H320,'Line Details'!$A$7:$Z$343,10,0)&lt;&gt;"",VLOOKUP(H320,'Line Details'!$A$7:$Z$343,10,0),""),"")</f>
        <v/>
      </c>
      <c r="I319" s="158"/>
      <c r="J319" s="177" t="str">
        <f>IFERROR(IF(VLOOKUP(J320,'Line Details'!$A$7:$Z$343,10,0)&lt;&gt;"",VLOOKUP(J320,'Line Details'!$A$7:$Z$343,10,0),""),"")</f>
        <v/>
      </c>
      <c r="K319" s="158"/>
      <c r="L319" s="177" t="str">
        <f>IFERROR(IF(VLOOKUP(L320,'Line Details'!$A$7:$Z$343,10,0)&lt;&gt;"",VLOOKUP(L320,'Line Details'!$A$7:$Z$343,10,0),""),"")</f>
        <v/>
      </c>
      <c r="M319" s="158"/>
      <c r="N319" s="177" t="str">
        <f>IFERROR(IF(VLOOKUP(N320,'Line Details'!$A$7:$Z$343,10,0)&lt;&gt;"",VLOOKUP(N320,'Line Details'!$A$7:$Z$343,10,0),""),"")</f>
        <v/>
      </c>
      <c r="O319" s="158"/>
      <c r="P319" s="177" t="str">
        <f>IFERROR(IF(VLOOKUP(P320,'Line Details'!$A$7:$Z$343,10,0)&lt;&gt;"",VLOOKUP(P320,'Line Details'!$A$7:$Z$343,10,0),""),"")</f>
        <v/>
      </c>
      <c r="Q319" s="158"/>
      <c r="R319" s="177" t="str">
        <f>IFERROR(IF(VLOOKUP(R320,'Line Details'!$A$7:$Z$343,10,0)&lt;&gt;"",VLOOKUP(R320,'Line Details'!$A$7:$Z$343,10,0),""),"")</f>
        <v/>
      </c>
      <c r="S319" s="158"/>
      <c r="T319" s="177" t="str">
        <f>IFERROR(IF(VLOOKUP(T320,'Line Details'!$A$7:$Z$343,10,0)&lt;&gt;"",VLOOKUP(T320,'Line Details'!$A$7:$Z$343,10,0),""),"")</f>
        <v/>
      </c>
      <c r="U319" s="178"/>
    </row>
    <row r="320" spans="1:21" s="190" customFormat="1" hidden="1" x14ac:dyDescent="0.3">
      <c r="A320" s="194"/>
      <c r="B320" s="174">
        <f>+T309+1</f>
        <v>270</v>
      </c>
      <c r="C320" s="174"/>
      <c r="D320" s="174">
        <f>+B320+1</f>
        <v>271</v>
      </c>
      <c r="E320" s="174"/>
      <c r="F320" s="174">
        <f>+D320+1</f>
        <v>272</v>
      </c>
      <c r="G320" s="174"/>
      <c r="H320" s="174">
        <f>+F320+1</f>
        <v>273</v>
      </c>
      <c r="I320" s="174"/>
      <c r="J320" s="174">
        <f>+H320+1</f>
        <v>274</v>
      </c>
      <c r="K320" s="174"/>
      <c r="L320" s="174">
        <f>+J320+1</f>
        <v>275</v>
      </c>
      <c r="M320" s="174"/>
      <c r="N320" s="174">
        <f>+L320+1</f>
        <v>276</v>
      </c>
      <c r="O320" s="174"/>
      <c r="P320" s="174">
        <f>+N320+1</f>
        <v>277</v>
      </c>
      <c r="Q320" s="174"/>
      <c r="R320" s="174">
        <f>+P320+1</f>
        <v>278</v>
      </c>
      <c r="S320" s="174"/>
      <c r="T320" s="174">
        <f>+R320+1</f>
        <v>279</v>
      </c>
      <c r="U320" s="175"/>
    </row>
    <row r="321" spans="1:21" s="190" customFormat="1" hidden="1" x14ac:dyDescent="0.3">
      <c r="A321" s="194"/>
      <c r="B321" s="174"/>
      <c r="C321" s="174"/>
      <c r="D321" s="174"/>
      <c r="E321" s="174"/>
      <c r="F321" s="174"/>
      <c r="G321" s="174"/>
      <c r="H321" s="174"/>
      <c r="I321" s="174"/>
      <c r="J321" s="174"/>
      <c r="K321" s="174"/>
      <c r="L321" s="174"/>
      <c r="M321" s="174"/>
      <c r="N321" s="174"/>
      <c r="O321" s="174"/>
      <c r="P321" s="174"/>
      <c r="Q321" s="174"/>
      <c r="R321" s="174"/>
      <c r="S321" s="174"/>
      <c r="T321" s="174"/>
      <c r="U321" s="175"/>
    </row>
    <row r="322" spans="1:21" s="241" customFormat="1" ht="13.5" hidden="1" thickBot="1" x14ac:dyDescent="0.35">
      <c r="A322" s="238"/>
      <c r="B322" s="239" t="str">
        <f>IFERROR(IF(VLOOKUP(B331,'Line Details'!$A$7:$Z$343,5,0)&lt;&gt;"",VLOOKUP(B331,'Line Details'!$A$7:$Z$343,5,0),""),"")</f>
        <v/>
      </c>
      <c r="C322" s="235" t="str">
        <f>IFERROR(IF(VLOOKUP(D331,'Line Details'!$A$7:$Z$343,12,0)&lt;&gt;"",VLOOKUP(D331,'Line Details'!$A$7:$Z$343,12,0),""),"")</f>
        <v/>
      </c>
      <c r="D322" s="239" t="str">
        <f>IFERROR(IF(VLOOKUP(D331,'Line Details'!$A$7:$Z$343,5,0)&lt;&gt;"",VLOOKUP(D331,'Line Details'!$A$7:$Z$343,5,0),""),"")</f>
        <v/>
      </c>
      <c r="E322" s="235" t="str">
        <f>IFERROR(IF(VLOOKUP(F331,'Line Details'!$A$7:$Z$343,12,0)&lt;&gt;"",VLOOKUP(F331,'Line Details'!$A$7:$Z$343,12,0),""),"")</f>
        <v/>
      </c>
      <c r="F322" s="239" t="str">
        <f>IFERROR(IF(VLOOKUP(F331,'Line Details'!$A$7:$Z$343,5,0)&lt;&gt;"",VLOOKUP(F331,'Line Details'!$A$7:$Z$343,5,0),""),"")</f>
        <v/>
      </c>
      <c r="G322" s="235" t="str">
        <f>IFERROR(IF(VLOOKUP(H331,'Line Details'!$A$7:$Z$343,12,0)&lt;&gt;"",VLOOKUP(H331,'Line Details'!$A$7:$Z$343,12,0),""),"")</f>
        <v/>
      </c>
      <c r="H322" s="239" t="str">
        <f>IFERROR(IF(VLOOKUP(H331,'Line Details'!$A$7:$Z$343,5,0)&lt;&gt;"",VLOOKUP(H331,'Line Details'!$A$7:$Z$343,5,0),""),"")</f>
        <v/>
      </c>
      <c r="I322" s="235" t="str">
        <f>IFERROR(IF(VLOOKUP(J331,'Line Details'!$A$7:$Z$343,12,0)&lt;&gt;"",VLOOKUP(J331,'Line Details'!$A$7:$Z$343,12,0),""),"")</f>
        <v/>
      </c>
      <c r="J322" s="239" t="str">
        <f>IFERROR(IF(VLOOKUP(J331,'Line Details'!$A$7:$Z$343,5,0)&lt;&gt;"",VLOOKUP(J331,'Line Details'!$A$7:$Z$343,5,0),""),"")</f>
        <v/>
      </c>
      <c r="K322" s="235" t="str">
        <f>IFERROR(IF(VLOOKUP(L331,'Line Details'!$A$7:$Z$343,12,0)&lt;&gt;"",VLOOKUP(L331,'Line Details'!$A$7:$Z$343,12,0),""),"")</f>
        <v/>
      </c>
      <c r="L322" s="240" t="str">
        <f>IFERROR(IF(VLOOKUP(L331,'Line Details'!$A$7:$Z$343,5,0)&lt;&gt;"",VLOOKUP(L331,'Line Details'!$A$7:$Z$343,5,0),""),"")</f>
        <v/>
      </c>
      <c r="M322" s="235" t="str">
        <f>IFERROR(IF(VLOOKUP(N331,'Line Details'!$A$7:$Z$343,12,0)&lt;&gt;"",VLOOKUP(N331,'Line Details'!$A$7:$Z$343,12,0),""),"")</f>
        <v/>
      </c>
      <c r="N322" s="239" t="str">
        <f>IFERROR(IF(VLOOKUP(N331,'Line Details'!$A$7:$Z$343,5,0)&lt;&gt;"",VLOOKUP(N331,'Line Details'!$A$7:$Z$343,5,0),""),"")</f>
        <v/>
      </c>
      <c r="O322" s="235" t="str">
        <f>IFERROR(IF(VLOOKUP(P331,'Line Details'!$A$7:$Z$343,12,0)&lt;&gt;"",VLOOKUP(P331,'Line Details'!$A$7:$Z$343,12,0),""),"")</f>
        <v/>
      </c>
      <c r="P322" s="239" t="str">
        <f>IFERROR(IF(VLOOKUP(P331,'Line Details'!$A$7:$Z$343,5,0)&lt;&gt;"",VLOOKUP(P331,'Line Details'!$A$7:$Z$343,5,0),""),"")</f>
        <v/>
      </c>
      <c r="Q322" s="235" t="str">
        <f>IFERROR(IF(VLOOKUP(R331,'Line Details'!$A$7:$Z$343,12,0)&lt;&gt;"",VLOOKUP(R331,'Line Details'!$A$7:$Z$343,12,0),""),"")</f>
        <v/>
      </c>
      <c r="R322" s="239" t="str">
        <f>IFERROR(IF(VLOOKUP(R331,'Line Details'!$A$7:$Z$343,5,0)&lt;&gt;"",VLOOKUP(R331,'Line Details'!$A$7:$Z$343,5,0),""),"")</f>
        <v/>
      </c>
      <c r="S322" s="235" t="str">
        <f>IFERROR(IF(VLOOKUP(T331,'Line Details'!$A$7:$Z$343,12,0)&lt;&gt;"",VLOOKUP(T331,'Line Details'!$A$7:$Z$343,12,0),""),"")</f>
        <v/>
      </c>
      <c r="T322" s="239" t="str">
        <f>IFERROR(IF(VLOOKUP(T331,'Line Details'!$A$7:$Z$343,5,0)&lt;&gt;"",VLOOKUP(T331,'Line Details'!$A$7:$Z$343,5,0),""),"")</f>
        <v/>
      </c>
      <c r="U322" s="236" t="str">
        <f>IFERROR(IF(VLOOKUP(#REF!,'Line Details'!$A$7:$Z$343,12,0)&lt;&gt;"",VLOOKUP(#REF!,'Line Details'!$A$7:$Z$343,12,0),""),"")</f>
        <v/>
      </c>
    </row>
    <row r="323" spans="1:21" s="190" customFormat="1" ht="13.5" hidden="1" thickTop="1" x14ac:dyDescent="0.3">
      <c r="A323" s="194"/>
      <c r="B323" s="670" t="str">
        <f>IFERROR(IF(VLOOKUP(B331,'Line Details'!$A$7:$Z$343,8,0)&lt;&gt;"",VLOOKUP(B331,'Line Details'!$A$7:$Z$343,8,0),""),"")</f>
        <v/>
      </c>
      <c r="C323" s="164" t="str">
        <f>IFERROR(IF(VLOOKUP(D331,'Line Details'!$A$7:$Z$343,9,0)&lt;&gt;"",VLOOKUP(D331,'Line Details'!$A$7:$Z$343,9,0),""),"")</f>
        <v/>
      </c>
      <c r="D323" s="670" t="str">
        <f>IFERROR(IF(VLOOKUP(D331,'Line Details'!$A$7:$Z$343,8,0)&lt;&gt;"",VLOOKUP(D331,'Line Details'!$A$7:$Z$343,8,0),""),"")</f>
        <v/>
      </c>
      <c r="E323" s="164" t="str">
        <f>IFERROR(IF(VLOOKUP(F331,'Line Details'!$A$7:$Z$343,9,0)&lt;&gt;"",VLOOKUP(F331,'Line Details'!$A$7:$Z$343,9,0),""),"")</f>
        <v/>
      </c>
      <c r="F323" s="670" t="str">
        <f>IFERROR(IF(VLOOKUP(F331,'Line Details'!$A$7:$Z$343,8,0)&lt;&gt;"",VLOOKUP(F331,'Line Details'!$A$7:$Z$343,8,0),""),"")</f>
        <v/>
      </c>
      <c r="G323" s="164" t="str">
        <f>IFERROR(IF(VLOOKUP(H331,'Line Details'!$A$7:$Z$343,9,0)&lt;&gt;"",VLOOKUP(H331,'Line Details'!$A$7:$Z$343,9,0),""),"")</f>
        <v/>
      </c>
      <c r="H323" s="670" t="str">
        <f>IFERROR(IF(VLOOKUP(H331,'Line Details'!$A$7:$Z$343,8,0)&lt;&gt;"",VLOOKUP(H331,'Line Details'!$A$7:$Z$343,8,0),""),"")</f>
        <v/>
      </c>
      <c r="I323" s="164" t="str">
        <f>IFERROR(IF(VLOOKUP(J331,'Line Details'!$A$7:$Z$343,9,0)&lt;&gt;"",VLOOKUP(J331,'Line Details'!$A$7:$Z$343,9,0),""),"")</f>
        <v/>
      </c>
      <c r="J323" s="670" t="str">
        <f>IFERROR(IF(VLOOKUP(J331,'Line Details'!$A$7:$Z$343,8,0)&lt;&gt;"",VLOOKUP(J331,'Line Details'!$A$7:$Z$343,8,0),""),"")</f>
        <v/>
      </c>
      <c r="K323" s="164" t="str">
        <f>IFERROR(IF(VLOOKUP(L331,'Line Details'!$A$7:$Z$343,9,0)&lt;&gt;"",VLOOKUP(L331,'Line Details'!$A$7:$Z$343,9,0),""),"")</f>
        <v/>
      </c>
      <c r="L323" s="670" t="str">
        <f>IFERROR(IF(VLOOKUP(L331,'Line Details'!$A$7:$Z$343,8,0)&lt;&gt;"",VLOOKUP(L331,'Line Details'!$A$7:$Z$343,8,0),""),"")</f>
        <v/>
      </c>
      <c r="M323" s="164" t="str">
        <f>IFERROR(IF(VLOOKUP(N331,'Line Details'!$A$7:$Z$343,9,0)&lt;&gt;"",VLOOKUP(N331,'Line Details'!$A$7:$Z$343,9,0),""),"")</f>
        <v/>
      </c>
      <c r="N323" s="670" t="str">
        <f>IFERROR(IF(VLOOKUP(N331,'Line Details'!$A$7:$Z$343,8,0)&lt;&gt;"",VLOOKUP(N331,'Line Details'!$A$7:$Z$343,8,0),""),"")</f>
        <v/>
      </c>
      <c r="O323" s="164" t="str">
        <f>IFERROR(IF(VLOOKUP(P331,'Line Details'!$A$7:$Z$343,9,0)&lt;&gt;"",VLOOKUP(P331,'Line Details'!$A$7:$Z$343,9,0),""),"")</f>
        <v/>
      </c>
      <c r="P323" s="670" t="str">
        <f>IFERROR(IF(VLOOKUP(P331,'Line Details'!$A$7:$Z$343,8,0)&lt;&gt;"",VLOOKUP(P331,'Line Details'!$A$7:$Z$343,8,0),""),"")</f>
        <v/>
      </c>
      <c r="Q323" s="164" t="str">
        <f>IFERROR(IF(VLOOKUP(R331,'Line Details'!$A$7:$Z$343,9,0)&lt;&gt;"",VLOOKUP(R331,'Line Details'!$A$7:$Z$343,9,0),""),"")</f>
        <v/>
      </c>
      <c r="R323" s="670" t="str">
        <f>IFERROR(IF(VLOOKUP(R331,'Line Details'!$A$7:$Z$343,8,0)&lt;&gt;"",VLOOKUP(R331,'Line Details'!$A$7:$Z$343,8,0),""),"")</f>
        <v/>
      </c>
      <c r="S323" s="164" t="str">
        <f>IFERROR(IF(VLOOKUP(T331,'Line Details'!$A$7:$Z$343,9,0)&lt;&gt;"",VLOOKUP(T331,'Line Details'!$A$7:$Z$343,9,0),""),"")</f>
        <v/>
      </c>
      <c r="T323" s="670" t="str">
        <f>IFERROR(IF(VLOOKUP(T331,'Line Details'!$A$7:$Z$343,8,0)&lt;&gt;"",VLOOKUP(T331,'Line Details'!$A$7:$Z$343,8,0),""),"")</f>
        <v/>
      </c>
      <c r="U323" s="165" t="str">
        <f>IFERROR(IF(VLOOKUP(#REF!,'Line Details'!$A$7:$Z$343,9,0)&lt;&gt;"",VLOOKUP(#REF!,'Line Details'!$A$7:$Z$343,9,0),""),"")</f>
        <v/>
      </c>
    </row>
    <row r="324" spans="1:21" s="190" customFormat="1" hidden="1" x14ac:dyDescent="0.3">
      <c r="A324" s="194"/>
      <c r="B324" s="671"/>
      <c r="C324" s="221" t="str">
        <f>IFERROR(IF(VLOOKUP(D331,'Line Details'!$A$7:$Z$343,4,0)&lt;&gt;"",VLOOKUP(D331,'Line Details'!$A$7:$Z$343,4,0),""),"")</f>
        <v/>
      </c>
      <c r="D324" s="671"/>
      <c r="E324" s="221" t="str">
        <f>IFERROR(IF(VLOOKUP(F331,'Line Details'!$A$7:$Z$343,4,0)&lt;&gt;"",VLOOKUP(F331,'Line Details'!$A$7:$Z$343,4,0),""),"")</f>
        <v/>
      </c>
      <c r="F324" s="671"/>
      <c r="G324" s="221" t="str">
        <f>IFERROR(IF(VLOOKUP(H331,'Line Details'!$A$7:$Z$343,4,0)&lt;&gt;"",VLOOKUP(H331,'Line Details'!$A$7:$Z$343,4,0),""),"")</f>
        <v/>
      </c>
      <c r="H324" s="671"/>
      <c r="I324" s="221" t="str">
        <f>IFERROR(IF(VLOOKUP(J331,'Line Details'!$A$7:$Z$343,4,0)&lt;&gt;"",VLOOKUP(J331,'Line Details'!$A$7:$Z$343,4,0),""),"")</f>
        <v/>
      </c>
      <c r="J324" s="671"/>
      <c r="K324" s="221" t="str">
        <f>IFERROR(IF(VLOOKUP(L331,'Line Details'!$A$7:$Z$343,4,0)&lt;&gt;"",VLOOKUP(L331,'Line Details'!$A$7:$Z$343,4,0),""),"")</f>
        <v/>
      </c>
      <c r="L324" s="671"/>
      <c r="M324" s="221" t="str">
        <f>IFERROR(IF(VLOOKUP(N331,'Line Details'!$A$7:$Z$343,4,0)&lt;&gt;"",VLOOKUP(N331,'Line Details'!$A$7:$Z$343,4,0),""),"")</f>
        <v/>
      </c>
      <c r="N324" s="671"/>
      <c r="O324" s="221" t="str">
        <f>IFERROR(IF(VLOOKUP(P331,'Line Details'!$A$7:$Z$343,4,0)&lt;&gt;"",VLOOKUP(P331,'Line Details'!$A$7:$Z$343,4,0),""),"")</f>
        <v/>
      </c>
      <c r="P324" s="671"/>
      <c r="Q324" s="221" t="str">
        <f>IFERROR(IF(VLOOKUP(R331,'Line Details'!$A$7:$Z$343,4,0)&lt;&gt;"",VLOOKUP(R331,'Line Details'!$A$7:$Z$343,4,0),""),"")</f>
        <v/>
      </c>
      <c r="R324" s="671"/>
      <c r="S324" s="221" t="str">
        <f>IFERROR(IF(VLOOKUP(T331,'Line Details'!$A$7:$Z$343,4,0)&lt;&gt;"",VLOOKUP(T331,'Line Details'!$A$7:$Z$343,4,0),""),"")</f>
        <v/>
      </c>
      <c r="T324" s="671"/>
      <c r="U324" s="162" t="str">
        <f>IFERROR(IF(VLOOKUP(B342,'Line Details'!$A$7:$Z$343,4,0)&lt;&gt;"",VLOOKUP(B342,'Line Details'!$A$7:$Z$343,4,0),""),"")</f>
        <v/>
      </c>
    </row>
    <row r="325" spans="1:21" s="190" customFormat="1" hidden="1" x14ac:dyDescent="0.3">
      <c r="A325" s="194"/>
      <c r="B325" s="166" t="str">
        <f>IFERROR(IF(VLOOKUP(B331,'Line Details'!$A$7:$Z$343,6,0)&lt;&gt;"",VLOOKUP(B331,'Line Details'!$A$7:$Z$343,6,0),""),"")</f>
        <v/>
      </c>
      <c r="C325" s="221"/>
      <c r="D325" s="166" t="str">
        <f>IFERROR(IF(VLOOKUP(D331,'Line Details'!$A$7:$Z$343,6,0)&lt;&gt;"",VLOOKUP(D331,'Line Details'!$A$7:$Z$343,6,0),""),"")</f>
        <v/>
      </c>
      <c r="E325" s="221"/>
      <c r="F325" s="166" t="str">
        <f>IFERROR(IF(VLOOKUP(F331,'Line Details'!$A$7:$Z$343,6,0)&lt;&gt;"",VLOOKUP(F331,'Line Details'!$A$7:$Z$343,6,0),""),"")</f>
        <v/>
      </c>
      <c r="G325" s="221"/>
      <c r="H325" s="166" t="str">
        <f>IFERROR(IF(VLOOKUP(H331,'Line Details'!$A$7:$Z$343,6,0)&lt;&gt;"",VLOOKUP(H331,'Line Details'!$A$7:$Z$343,6,0),""),"")</f>
        <v/>
      </c>
      <c r="I325" s="221"/>
      <c r="J325" s="166" t="str">
        <f>IFERROR(IF(VLOOKUP(J331,'Line Details'!$A$7:$Z$343,6,0)&lt;&gt;"",VLOOKUP(J331,'Line Details'!$A$7:$Z$343,6,0),""),"")</f>
        <v/>
      </c>
      <c r="K325" s="221"/>
      <c r="L325" s="166" t="str">
        <f>IFERROR(IF(VLOOKUP(L331,'Line Details'!$A$7:$Z$343,6,0)&lt;&gt;"",VLOOKUP(L331,'Line Details'!$A$7:$Z$343,6,0),""),"")</f>
        <v/>
      </c>
      <c r="M325" s="221"/>
      <c r="N325" s="166" t="str">
        <f>IFERROR(IF(VLOOKUP(N331,'Line Details'!$A$7:$Z$343,6,0)&lt;&gt;"",VLOOKUP(N331,'Line Details'!$A$7:$Z$343,6,0),""),"")</f>
        <v/>
      </c>
      <c r="O325" s="221"/>
      <c r="P325" s="166" t="str">
        <f>IFERROR(IF(VLOOKUP(P331,'Line Details'!$A$7:$Z$343,6,0)&lt;&gt;"",VLOOKUP(P331,'Line Details'!$A$7:$Z$343,6,0),""),"")</f>
        <v/>
      </c>
      <c r="Q325" s="221"/>
      <c r="R325" s="166" t="str">
        <f>IFERROR(IF(VLOOKUP(R331,'Line Details'!$A$7:$Z$343,6,0)&lt;&gt;"",VLOOKUP(R331,'Line Details'!$A$7:$Z$343,6,0),""),"")</f>
        <v/>
      </c>
      <c r="S325" s="221"/>
      <c r="T325" s="166" t="str">
        <f>IFERROR(IF(VLOOKUP(T331,'Line Details'!$A$7:$Z$343,6,0)&lt;&gt;"",VLOOKUP(T331,'Line Details'!$A$7:$Z$343,6,0),""),"")</f>
        <v/>
      </c>
      <c r="U325" s="171"/>
    </row>
    <row r="326" spans="1:21" s="190" customFormat="1" ht="13.5" hidden="1" thickBot="1" x14ac:dyDescent="0.35">
      <c r="A326" s="194"/>
      <c r="B326" s="167" t="str">
        <f>IFERROR(IF(VLOOKUP(B331,'Line Details'!$A$7:$Z$343,7,0)&lt;&gt;"",VLOOKUP(B331,'Line Details'!$A$7:$Z$343,7,0),""),"")</f>
        <v/>
      </c>
      <c r="C326" s="221"/>
      <c r="D326" s="167" t="str">
        <f>IFERROR(IF(VLOOKUP(D331,'Line Details'!$A$7:$Z$343,7,0)&lt;&gt;"",VLOOKUP(D331,'Line Details'!$A$7:$Z$343,7,0),""),"")</f>
        <v/>
      </c>
      <c r="E326" s="221"/>
      <c r="F326" s="167" t="str">
        <f>IFERROR(IF(VLOOKUP(F331,'Line Details'!$A$7:$Z$343,7,0)&lt;&gt;"",VLOOKUP(F331,'Line Details'!$A$7:$Z$343,7,0),""),"")</f>
        <v/>
      </c>
      <c r="G326" s="221"/>
      <c r="H326" s="167" t="str">
        <f>IFERROR(IF(VLOOKUP(H331,'Line Details'!$A$7:$Z$343,7,0)&lt;&gt;"",VLOOKUP(H331,'Line Details'!$A$7:$Z$343,7,0),""),"")</f>
        <v/>
      </c>
      <c r="I326" s="221"/>
      <c r="J326" s="167" t="str">
        <f>IFERROR(IF(VLOOKUP(J331,'Line Details'!$A$7:$Z$343,7,0)&lt;&gt;"",VLOOKUP(J331,'Line Details'!$A$7:$Z$343,7,0),""),"")</f>
        <v/>
      </c>
      <c r="K326" s="221"/>
      <c r="L326" s="167" t="str">
        <f>IFERROR(IF(VLOOKUP(L331,'Line Details'!$A$7:$Z$343,7,0)&lt;&gt;"",VLOOKUP(L331,'Line Details'!$A$7:$Z$343,7,0),""),"")</f>
        <v/>
      </c>
      <c r="M326" s="221"/>
      <c r="N326" s="167" t="str">
        <f>IFERROR(IF(VLOOKUP(N331,'Line Details'!$A$7:$Z$343,7,0)&lt;&gt;"",VLOOKUP(N331,'Line Details'!$A$7:$Z$343,7,0),""),"")</f>
        <v/>
      </c>
      <c r="O326" s="221"/>
      <c r="P326" s="167" t="str">
        <f>IFERROR(IF(VLOOKUP(P331,'Line Details'!$A$7:$Z$343,7,0)&lt;&gt;"",VLOOKUP(P331,'Line Details'!$A$7:$Z$343,7,0),""),"")</f>
        <v/>
      </c>
      <c r="Q326" s="221"/>
      <c r="R326" s="167" t="str">
        <f>IFERROR(IF(VLOOKUP(R331,'Line Details'!$A$7:$Z$343,7,0)&lt;&gt;"",VLOOKUP(R331,'Line Details'!$A$7:$Z$343,7,0),""),"")</f>
        <v/>
      </c>
      <c r="S326" s="221"/>
      <c r="T326" s="167" t="str">
        <f>IFERROR(IF(VLOOKUP(T331,'Line Details'!$A$7:$Z$343,7,0)&lt;&gt;"",VLOOKUP(T331,'Line Details'!$A$7:$Z$343,7,0),""),"")</f>
        <v/>
      </c>
      <c r="U326" s="171"/>
    </row>
    <row r="327" spans="1:21" s="190" customFormat="1" ht="13.5" hidden="1" thickTop="1" x14ac:dyDescent="0.3">
      <c r="A327" s="194"/>
      <c r="B327" s="169" t="str">
        <f>IFERROR(IF(VLOOKUP(B331,'Line Details'!$A$7:$Z$343,3,0)&lt;&gt;"",VLOOKUP(B331,'Line Details'!$A$7:$Z$343,3,0),""),"")</f>
        <v/>
      </c>
      <c r="C327" s="170"/>
      <c r="D327" s="169" t="str">
        <f>IFERROR(IF(VLOOKUP(D331,'Line Details'!$A$7:$Z$343,3,0)&lt;&gt;"",VLOOKUP(D331,'Line Details'!$A$7:$Z$343,3,0),""),"")</f>
        <v/>
      </c>
      <c r="E327" s="170"/>
      <c r="F327" s="169" t="str">
        <f>IFERROR(IF(VLOOKUP(F331,'Line Details'!$A$7:$Z$343,3,0)&lt;&gt;"",VLOOKUP(F331,'Line Details'!$A$7:$Z$343,3,0),""),"")</f>
        <v/>
      </c>
      <c r="G327" s="170"/>
      <c r="H327" s="169" t="str">
        <f>IFERROR(IF(VLOOKUP(H331,'Line Details'!$A$7:$Z$343,3,0)&lt;&gt;"",VLOOKUP(H331,'Line Details'!$A$7:$Z$343,3,0),""),"")</f>
        <v/>
      </c>
      <c r="I327" s="170"/>
      <c r="J327" s="169" t="str">
        <f>IFERROR(IF(VLOOKUP(J331,'Line Details'!$A$7:$Z$343,3,0)&lt;&gt;"",VLOOKUP(J331,'Line Details'!$A$7:$Z$343,3,0),""),"")</f>
        <v/>
      </c>
      <c r="K327" s="170"/>
      <c r="L327" s="169" t="str">
        <f>IFERROR(IF(VLOOKUP(L331,'Line Details'!$A$7:$Z$343,3,0)&lt;&gt;"",VLOOKUP(L331,'Line Details'!$A$7:$Z$343,3,0),""),"")</f>
        <v/>
      </c>
      <c r="M327" s="170"/>
      <c r="N327" s="169" t="str">
        <f>IFERROR(IF(VLOOKUP(N331,'Line Details'!$A$7:$Z$343,3,0)&lt;&gt;"",VLOOKUP(N331,'Line Details'!$A$7:$Z$343,3,0),""),"")</f>
        <v/>
      </c>
      <c r="O327" s="170"/>
      <c r="P327" s="169" t="str">
        <f>IFERROR(IF(VLOOKUP(P331,'Line Details'!$A$7:$Z$343,3,0)&lt;&gt;"",VLOOKUP(P331,'Line Details'!$A$7:$Z$343,3,0),""),"")</f>
        <v/>
      </c>
      <c r="Q327" s="170"/>
      <c r="R327" s="169" t="str">
        <f>IFERROR(IF(VLOOKUP(R331,'Line Details'!$A$7:$Z$343,3,0)&lt;&gt;"",VLOOKUP(R331,'Line Details'!$A$7:$Z$343,3,0),""),"")</f>
        <v/>
      </c>
      <c r="S327" s="170"/>
      <c r="T327" s="169" t="str">
        <f>IFERROR(IF(VLOOKUP(T331,'Line Details'!$A$7:$Z$343,3,0)&lt;&gt;"",VLOOKUP(T331,'Line Details'!$A$7:$Z$343,3,0),""),"")</f>
        <v/>
      </c>
      <c r="U327" s="171"/>
    </row>
    <row r="328" spans="1:21" s="190" customFormat="1" hidden="1" x14ac:dyDescent="0.3">
      <c r="A328" s="194"/>
      <c r="B328" s="169" t="str">
        <f>IFERROR(IF(VLOOKUP(B331,'Line Details'!$A$7:$Z$343,2,0)&lt;&gt;"",VLOOKUP(B331,'Line Details'!$A$7:$Z$343,2,0),""),"")</f>
        <v/>
      </c>
      <c r="C328" s="170"/>
      <c r="D328" s="169" t="str">
        <f>IFERROR(IF(VLOOKUP(D331,'Line Details'!$A$7:$Z$343,2,0)&lt;&gt;"",VLOOKUP(D331,'Line Details'!$A$7:$Z$343,2,0),""),"")</f>
        <v/>
      </c>
      <c r="E328" s="170"/>
      <c r="F328" s="169" t="str">
        <f>IFERROR(IF(VLOOKUP(F331,'Line Details'!$A$7:$Z$343,2,0)&lt;&gt;"",VLOOKUP(F331,'Line Details'!$A$7:$Z$343,2,0),""),"")</f>
        <v/>
      </c>
      <c r="G328" s="170"/>
      <c r="H328" s="169" t="str">
        <f>IFERROR(IF(VLOOKUP(H331,'Line Details'!$A$7:$Z$343,2,0)&lt;&gt;"",VLOOKUP(H331,'Line Details'!$A$7:$Z$343,2,0),""),"")</f>
        <v/>
      </c>
      <c r="I328" s="170"/>
      <c r="J328" s="169" t="str">
        <f>IFERROR(IF(VLOOKUP(J331,'Line Details'!$A$7:$Z$343,2,0)&lt;&gt;"",VLOOKUP(J331,'Line Details'!$A$7:$Z$343,2,0),""),"")</f>
        <v/>
      </c>
      <c r="K328" s="170"/>
      <c r="L328" s="169" t="str">
        <f>IFERROR(IF(VLOOKUP(L331,'Line Details'!$A$7:$Z$343,2,0)&lt;&gt;"",VLOOKUP(L331,'Line Details'!$A$7:$Z$343,2,0),""),"")</f>
        <v/>
      </c>
      <c r="M328" s="170"/>
      <c r="N328" s="169" t="str">
        <f>IFERROR(IF(VLOOKUP(N331,'Line Details'!$A$7:$Z$343,2,0)&lt;&gt;"",VLOOKUP(N331,'Line Details'!$A$7:$Z$343,2,0),""),"")</f>
        <v/>
      </c>
      <c r="O328" s="170"/>
      <c r="P328" s="169" t="str">
        <f>IFERROR(IF(VLOOKUP(P331,'Line Details'!$A$7:$Z$343,2,0)&lt;&gt;"",VLOOKUP(P331,'Line Details'!$A$7:$Z$343,2,0),""),"")</f>
        <v/>
      </c>
      <c r="Q328" s="170"/>
      <c r="R328" s="169" t="str">
        <f>IFERROR(IF(VLOOKUP(R331,'Line Details'!$A$7:$Z$343,2,0)&lt;&gt;"",VLOOKUP(R331,'Line Details'!$A$7:$Z$343,2,0),""),"")</f>
        <v/>
      </c>
      <c r="S328" s="170"/>
      <c r="T328" s="169" t="str">
        <f>IFERROR(IF(VLOOKUP(T331,'Line Details'!$A$7:$Z$343,2,0)&lt;&gt;"",VLOOKUP(T331,'Line Details'!$A$7:$Z$343,2,0),""),"")</f>
        <v/>
      </c>
      <c r="U328" s="171"/>
    </row>
    <row r="329" spans="1:21" s="142" customFormat="1" hidden="1" x14ac:dyDescent="0.3">
      <c r="A329" s="168"/>
      <c r="B329" s="169" t="str">
        <f>IFERROR(IF(VLOOKUP(B331,'Line Details'!$A$7:$AA$343,27,0)&lt;&gt;"",VLOOKUP(B331,'Line Details'!$A$7:$AA$343,27,0),""),"")</f>
        <v/>
      </c>
      <c r="C329" s="169" t="str">
        <f>IFERROR(IF(VLOOKUP(C331,'Line Details'!$A$7:$AA$343,27,0)&lt;&gt;"",VLOOKUP(C331,'Line Details'!$A$7:$AA$343,27,0),""),"")</f>
        <v/>
      </c>
      <c r="D329" s="169" t="str">
        <f>IFERROR(IF(VLOOKUP(D331,'Line Details'!$A$7:$AA$343,27,0)&lt;&gt;"",VLOOKUP(D331,'Line Details'!$A$7:$AA$343,27,0),""),"")</f>
        <v/>
      </c>
      <c r="E329" s="169" t="str">
        <f>IFERROR(IF(VLOOKUP(E331,'Line Details'!$A$7:$AA$343,27,0)&lt;&gt;"",VLOOKUP(E331,'Line Details'!$A$7:$AA$343,27,0),""),"")</f>
        <v/>
      </c>
      <c r="F329" s="169" t="str">
        <f>IFERROR(IF(VLOOKUP(F331,'Line Details'!$A$7:$AA$343,27,0)&lt;&gt;"",VLOOKUP(F331,'Line Details'!$A$7:$AA$343,27,0),""),"")</f>
        <v/>
      </c>
      <c r="G329" s="169" t="str">
        <f>IFERROR(IF(VLOOKUP(G331,'Line Details'!$A$7:$AA$343,27,0)&lt;&gt;"",VLOOKUP(G331,'Line Details'!$A$7:$AA$343,27,0),""),"")</f>
        <v/>
      </c>
      <c r="H329" s="169" t="str">
        <f>IFERROR(IF(VLOOKUP(H331,'Line Details'!$A$7:$AA$343,27,0)&lt;&gt;"",VLOOKUP(H331,'Line Details'!$A$7:$AA$343,27,0),""),"")</f>
        <v/>
      </c>
      <c r="I329" s="169" t="str">
        <f>IFERROR(IF(VLOOKUP(I331,'Line Details'!$A$7:$AA$343,27,0)&lt;&gt;"",VLOOKUP(I331,'Line Details'!$A$7:$AA$343,27,0),""),"")</f>
        <v/>
      </c>
      <c r="J329" s="169" t="str">
        <f>IFERROR(IF(VLOOKUP(J331,'Line Details'!$A$7:$AA$343,27,0)&lt;&gt;"",VLOOKUP(J331,'Line Details'!$A$7:$AA$343,27,0),""),"")</f>
        <v/>
      </c>
      <c r="K329" s="169" t="str">
        <f>IFERROR(IF(VLOOKUP(K331,'Line Details'!$A$7:$AA$343,27,0)&lt;&gt;"",VLOOKUP(K331,'Line Details'!$A$7:$AA$343,27,0),""),"")</f>
        <v/>
      </c>
      <c r="L329" s="169" t="str">
        <f>IFERROR(IF(VLOOKUP(L331,'Line Details'!$A$7:$AA$343,27,0)&lt;&gt;"",VLOOKUP(L331,'Line Details'!$A$7:$AA$343,27,0),""),"")</f>
        <v/>
      </c>
      <c r="M329" s="169" t="str">
        <f>IFERROR(IF(VLOOKUP(M331,'Line Details'!$A$7:$AA$343,27,0)&lt;&gt;"",VLOOKUP(M331,'Line Details'!$A$7:$AA$343,27,0),""),"")</f>
        <v/>
      </c>
      <c r="N329" s="169" t="str">
        <f>IFERROR(IF(VLOOKUP(N331,'Line Details'!$A$7:$AA$343,27,0)&lt;&gt;"",VLOOKUP(N331,'Line Details'!$A$7:$AA$343,27,0),""),"")</f>
        <v/>
      </c>
      <c r="O329" s="169" t="str">
        <f>IFERROR(IF(VLOOKUP(O331,'Line Details'!$A$7:$AA$343,27,0)&lt;&gt;"",VLOOKUP(O331,'Line Details'!$A$7:$AA$343,27,0),""),"")</f>
        <v/>
      </c>
      <c r="P329" s="169" t="str">
        <f>IFERROR(IF(VLOOKUP(P331,'Line Details'!$A$7:$AA$343,27,0)&lt;&gt;"",VLOOKUP(P331,'Line Details'!$A$7:$AA$343,27,0),""),"")</f>
        <v/>
      </c>
      <c r="Q329" s="169" t="str">
        <f>IFERROR(IF(VLOOKUP(Q331,'Line Details'!$A$7:$AA$343,27,0)&lt;&gt;"",VLOOKUP(Q331,'Line Details'!$A$7:$AA$343,27,0),""),"")</f>
        <v/>
      </c>
      <c r="R329" s="169" t="str">
        <f>IFERROR(IF(VLOOKUP(R331,'Line Details'!$A$7:$AA$343,27,0)&lt;&gt;"",VLOOKUP(R331,'Line Details'!$A$7:$AA$343,27,0),""),"")</f>
        <v/>
      </c>
      <c r="S329" s="169" t="str">
        <f>IFERROR(IF(VLOOKUP(S331,'Line Details'!$A$7:$AA$343,27,0)&lt;&gt;"",VLOOKUP(S331,'Line Details'!$A$7:$AA$343,27,0),""),"")</f>
        <v/>
      </c>
      <c r="T329" s="169" t="str">
        <f>IFERROR(IF(VLOOKUP(T331,'Line Details'!$A$7:$AA$343,27,0)&lt;&gt;"",VLOOKUP(T331,'Line Details'!$A$7:$AA$343,27,0),""),"")</f>
        <v/>
      </c>
      <c r="U329" s="171"/>
    </row>
    <row r="330" spans="1:21" s="190" customFormat="1" hidden="1" x14ac:dyDescent="0.3">
      <c r="A330" s="194"/>
      <c r="B330" s="177" t="str">
        <f>IFERROR(IF(VLOOKUP(B331,'Line Details'!$A$7:$Z$343,10,0)&lt;&gt;"",VLOOKUP(B331,'Line Details'!$A$7:$Z$343,10,0),""),"")</f>
        <v/>
      </c>
      <c r="C330" s="158"/>
      <c r="D330" s="177" t="str">
        <f>IFERROR(IF(VLOOKUP(D331,'Line Details'!$A$7:$Z$343,10,0)&lt;&gt;"",VLOOKUP(D331,'Line Details'!$A$7:$Z$343,10,0),""),"")</f>
        <v/>
      </c>
      <c r="E330" s="158"/>
      <c r="F330" s="177" t="str">
        <f>IFERROR(IF(VLOOKUP(F331,'Line Details'!$A$7:$Z$343,10,0)&lt;&gt;"",VLOOKUP(F331,'Line Details'!$A$7:$Z$343,10,0),""),"")</f>
        <v/>
      </c>
      <c r="G330" s="158"/>
      <c r="H330" s="177" t="str">
        <f>IFERROR(IF(VLOOKUP(H331,'Line Details'!$A$7:$Z$343,10,0)&lt;&gt;"",VLOOKUP(H331,'Line Details'!$A$7:$Z$343,10,0),""),"")</f>
        <v/>
      </c>
      <c r="I330" s="158"/>
      <c r="J330" s="177" t="str">
        <f>IFERROR(IF(VLOOKUP(J331,'Line Details'!$A$7:$Z$343,10,0)&lt;&gt;"",VLOOKUP(J331,'Line Details'!$A$7:$Z$343,10,0),""),"")</f>
        <v/>
      </c>
      <c r="K330" s="158"/>
      <c r="L330" s="177" t="str">
        <f>IFERROR(IF(VLOOKUP(L331,'Line Details'!$A$7:$Z$343,10,0)&lt;&gt;"",VLOOKUP(L331,'Line Details'!$A$7:$Z$343,10,0),""),"")</f>
        <v/>
      </c>
      <c r="M330" s="158"/>
      <c r="N330" s="177" t="str">
        <f>IFERROR(IF(VLOOKUP(N331,'Line Details'!$A$7:$Z$343,10,0)&lt;&gt;"",VLOOKUP(N331,'Line Details'!$A$7:$Z$343,10,0),""),"")</f>
        <v/>
      </c>
      <c r="O330" s="158"/>
      <c r="P330" s="177" t="str">
        <f>IFERROR(IF(VLOOKUP(P331,'Line Details'!$A$7:$Z$343,10,0)&lt;&gt;"",VLOOKUP(P331,'Line Details'!$A$7:$Z$343,10,0),""),"")</f>
        <v/>
      </c>
      <c r="Q330" s="158"/>
      <c r="R330" s="177" t="str">
        <f>IFERROR(IF(VLOOKUP(R331,'Line Details'!$A$7:$Z$343,10,0)&lt;&gt;"",VLOOKUP(R331,'Line Details'!$A$7:$Z$343,10,0),""),"")</f>
        <v/>
      </c>
      <c r="S330" s="158"/>
      <c r="T330" s="177" t="str">
        <f>IFERROR(IF(VLOOKUP(T331,'Line Details'!$A$7:$Z$343,10,0)&lt;&gt;"",VLOOKUP(T331,'Line Details'!$A$7:$Z$343,10,0),""),"")</f>
        <v/>
      </c>
      <c r="U330" s="178"/>
    </row>
    <row r="331" spans="1:21" s="190" customFormat="1" hidden="1" x14ac:dyDescent="0.3">
      <c r="A331" s="194"/>
      <c r="B331" s="174">
        <f>+T320+1</f>
        <v>280</v>
      </c>
      <c r="C331" s="174"/>
      <c r="D331" s="174">
        <f>+B331+1</f>
        <v>281</v>
      </c>
      <c r="E331" s="174"/>
      <c r="F331" s="174">
        <f>+D331+1</f>
        <v>282</v>
      </c>
      <c r="G331" s="174"/>
      <c r="H331" s="174">
        <f>+F331+1</f>
        <v>283</v>
      </c>
      <c r="I331" s="174"/>
      <c r="J331" s="174">
        <f>+H331+1</f>
        <v>284</v>
      </c>
      <c r="K331" s="174"/>
      <c r="L331" s="174">
        <f>+J331+1</f>
        <v>285</v>
      </c>
      <c r="M331" s="174"/>
      <c r="N331" s="174">
        <f>+L331+1</f>
        <v>286</v>
      </c>
      <c r="O331" s="174"/>
      <c r="P331" s="174">
        <f>+N331+1</f>
        <v>287</v>
      </c>
      <c r="Q331" s="174"/>
      <c r="R331" s="174">
        <f>+P331+1</f>
        <v>288</v>
      </c>
      <c r="S331" s="174"/>
      <c r="T331" s="174">
        <f>+R331+1</f>
        <v>289</v>
      </c>
      <c r="U331" s="175"/>
    </row>
    <row r="332" spans="1:21" s="190" customFormat="1" hidden="1" x14ac:dyDescent="0.3">
      <c r="A332" s="194"/>
      <c r="B332" s="174"/>
      <c r="C332" s="174"/>
      <c r="D332" s="174"/>
      <c r="E332" s="174"/>
      <c r="F332" s="174"/>
      <c r="G332" s="174"/>
      <c r="H332" s="174"/>
      <c r="I332" s="174"/>
      <c r="J332" s="174"/>
      <c r="K332" s="174"/>
      <c r="L332" s="174"/>
      <c r="M332" s="174"/>
      <c r="N332" s="174"/>
      <c r="O332" s="174"/>
      <c r="P332" s="174"/>
      <c r="Q332" s="174"/>
      <c r="R332" s="174"/>
      <c r="S332" s="174"/>
      <c r="T332" s="174"/>
      <c r="U332" s="175"/>
    </row>
    <row r="333" spans="1:21" s="259" customFormat="1" ht="15" hidden="1" thickBot="1" x14ac:dyDescent="0.4">
      <c r="A333" s="255"/>
      <c r="B333" s="256" t="str">
        <f>IFERROR(IF(VLOOKUP(B342,'Line Details'!$A$7:$Z$343,5,0)&lt;&gt;"",VLOOKUP(B342,'Line Details'!$A$7:$Z$343,5,0),""),"")</f>
        <v/>
      </c>
      <c r="C333" s="257" t="str">
        <f>IFERROR(IF(VLOOKUP(D342,'Line Details'!$A$7:$Z$343,12,0)&lt;&gt;"",VLOOKUP(D342,'Line Details'!$A$7:$Z$343,12,0),""),"")</f>
        <v/>
      </c>
      <c r="D333" s="256" t="str">
        <f>IFERROR(IF(VLOOKUP(D342,'Line Details'!$A$7:$Z$343,5,0)&lt;&gt;"",VLOOKUP(D342,'Line Details'!$A$7:$Z$343,5,0),""),"")</f>
        <v/>
      </c>
      <c r="E333" s="257" t="str">
        <f>IFERROR(IF(VLOOKUP(F342,'Line Details'!$A$7:$Z$343,12,0)&lt;&gt;"",VLOOKUP(F342,'Line Details'!$A$7:$Z$343,12,0),""),"")</f>
        <v/>
      </c>
      <c r="F333" s="256" t="str">
        <f>IFERROR(IF(VLOOKUP(F342,'Line Details'!$A$7:$Z$343,5,0)&lt;&gt;"",VLOOKUP(F342,'Line Details'!$A$7:$Z$343,5,0),""),"")</f>
        <v/>
      </c>
      <c r="G333" s="257" t="str">
        <f>IFERROR(IF(VLOOKUP(H342,'Line Details'!$A$7:$Z$343,12,0)&lt;&gt;"",VLOOKUP(H342,'Line Details'!$A$7:$Z$343,12,0),""),"")</f>
        <v/>
      </c>
      <c r="H333" s="256" t="str">
        <f>IFERROR(IF(VLOOKUP(H342,'Line Details'!$A$7:$Z$343,5,0)&lt;&gt;"",VLOOKUP(H342,'Line Details'!$A$7:$Z$343,5,0),""),"")</f>
        <v/>
      </c>
      <c r="I333" s="257" t="str">
        <f>IFERROR(IF(VLOOKUP(J342,'Line Details'!$A$7:$Z$343,12,0)&lt;&gt;"",VLOOKUP(J342,'Line Details'!$A$7:$Z$343,12,0),""),"")</f>
        <v/>
      </c>
      <c r="J333" s="256" t="str">
        <f>IFERROR(IF(VLOOKUP(J342,'Line Details'!$A$7:$Z$343,5,0)&lt;&gt;"",VLOOKUP(J342,'Line Details'!$A$7:$Z$343,5,0),""),"")</f>
        <v/>
      </c>
      <c r="K333" s="257" t="str">
        <f>IFERROR(IF(VLOOKUP(L342,'Line Details'!$A$7:$Z$343,12,0)&lt;&gt;"",VLOOKUP(L342,'Line Details'!$A$7:$Z$343,12,0),""),"")</f>
        <v/>
      </c>
      <c r="L333" s="256" t="str">
        <f>IFERROR(IF(VLOOKUP(L342,'Line Details'!$A$7:$Z$343,5,0)&lt;&gt;"",VLOOKUP(L342,'Line Details'!$A$7:$Z$343,5,0),""),"")</f>
        <v/>
      </c>
      <c r="M333" s="257" t="str">
        <f>IFERROR(IF(VLOOKUP(N342,'Line Details'!$A$7:$Z$343,12,0)&lt;&gt;"",VLOOKUP(N342,'Line Details'!$A$7:$Z$343,12,0),""),"")</f>
        <v/>
      </c>
      <c r="N333" s="256" t="str">
        <f>IFERROR(IF(VLOOKUP(N342,'Line Details'!$A$7:$Z$343,5,0)&lt;&gt;"",VLOOKUP(N342,'Line Details'!$A$7:$Z$343,5,0),""),"")</f>
        <v/>
      </c>
      <c r="O333" s="257" t="str">
        <f>IFERROR(IF(VLOOKUP(P342,'Line Details'!$A$7:$Z$343,12,0)&lt;&gt;"",VLOOKUP(P342,'Line Details'!$A$7:$Z$343,12,0),""),"")</f>
        <v/>
      </c>
      <c r="P333" s="256" t="str">
        <f>IFERROR(IF(VLOOKUP(P342,'Line Details'!$A$7:$Z$343,5,0)&lt;&gt;"",VLOOKUP(P342,'Line Details'!$A$7:$Z$343,5,0),""),"")</f>
        <v/>
      </c>
      <c r="Q333" s="257" t="str">
        <f>IFERROR(IF(VLOOKUP(R342,'Line Details'!$A$7:$Z$343,12,0)&lt;&gt;"",VLOOKUP(R342,'Line Details'!$A$7:$Z$343,12,0),""),"")</f>
        <v/>
      </c>
      <c r="R333" s="256" t="str">
        <f>IFERROR(IF(VLOOKUP(R342,'Line Details'!$A$7:$Z$343,5,0)&lt;&gt;"",VLOOKUP(R342,'Line Details'!$A$7:$Z$343,5,0),""),"")</f>
        <v/>
      </c>
      <c r="S333" s="257" t="str">
        <f>IFERROR(IF(VLOOKUP(T342,'Line Details'!$A$7:$Z$343,12,0)&lt;&gt;"",VLOOKUP(T342,'Line Details'!$A$7:$Z$343,12,0),""),"")</f>
        <v/>
      </c>
      <c r="T333" s="256" t="str">
        <f>IFERROR(IF(VLOOKUP(T342,'Line Details'!$A$7:$Z$343,5,0)&lt;&gt;"",VLOOKUP(T342,'Line Details'!$A$7:$Z$343,5,0),""),"")</f>
        <v/>
      </c>
      <c r="U333" s="258" t="str">
        <f>IFERROR(IF(VLOOKUP(#REF!,'Line Details'!$A$7:$Z$343,12,0)&lt;&gt;"",VLOOKUP(#REF!,'Line Details'!$A$7:$Z$343,12,0),""),"")</f>
        <v/>
      </c>
    </row>
    <row r="334" spans="1:21" s="190" customFormat="1" ht="13.5" hidden="1" thickTop="1" x14ac:dyDescent="0.3">
      <c r="A334" s="194"/>
      <c r="B334" s="670" t="str">
        <f>IFERROR(IF(VLOOKUP(B342,'Line Details'!$A$7:$Z$343,8,0)&lt;&gt;"",VLOOKUP(B342,'Line Details'!$A$7:$Z$343,8,0),""),"")</f>
        <v/>
      </c>
      <c r="C334" s="164" t="str">
        <f>IFERROR(IF(VLOOKUP(D342,'Line Details'!$A$7:$Z$343,9,0)&lt;&gt;"",VLOOKUP(D342,'Line Details'!$A$7:$Z$343,9,0),""),"")</f>
        <v/>
      </c>
      <c r="D334" s="670" t="str">
        <f>IFERROR(IF(VLOOKUP(D342,'Line Details'!$A$7:$Z$343,8,0)&lt;&gt;"",VLOOKUP(D342,'Line Details'!$A$7:$Z$343,8,0),""),"")</f>
        <v/>
      </c>
      <c r="E334" s="164" t="str">
        <f>IFERROR(IF(VLOOKUP(F342,'Line Details'!$A$7:$Z$343,9,0)&lt;&gt;"",VLOOKUP(F342,'Line Details'!$A$7:$Z$343,9,0),""),"")</f>
        <v/>
      </c>
      <c r="F334" s="670" t="str">
        <f>IFERROR(IF(VLOOKUP(F342,'Line Details'!$A$7:$Z$343,8,0)&lt;&gt;"",VLOOKUP(F342,'Line Details'!$A$7:$Z$343,8,0),""),"")</f>
        <v/>
      </c>
      <c r="G334" s="164" t="str">
        <f>IFERROR(IF(VLOOKUP(H342,'Line Details'!$A$7:$Z$343,9,0)&lt;&gt;"",VLOOKUP(H342,'Line Details'!$A$7:$Z$343,9,0),""),"")</f>
        <v/>
      </c>
      <c r="H334" s="670" t="str">
        <f>IFERROR(IF(VLOOKUP(H342,'Line Details'!$A$7:$Z$343,8,0)&lt;&gt;"",VLOOKUP(H342,'Line Details'!$A$7:$Z$343,8,0),""),"")</f>
        <v/>
      </c>
      <c r="I334" s="164" t="str">
        <f>IFERROR(IF(VLOOKUP(J342,'Line Details'!$A$7:$Z$343,9,0)&lt;&gt;"",VLOOKUP(J342,'Line Details'!$A$7:$Z$343,9,0),""),"")</f>
        <v/>
      </c>
      <c r="J334" s="670" t="str">
        <f>IFERROR(IF(VLOOKUP(J342,'Line Details'!$A$7:$Z$343,8,0)&lt;&gt;"",VLOOKUP(J342,'Line Details'!$A$7:$Z$343,8,0),""),"")</f>
        <v/>
      </c>
      <c r="K334" s="164" t="str">
        <f>IFERROR(IF(VLOOKUP(L342,'Line Details'!$A$7:$Z$343,9,0)&lt;&gt;"",VLOOKUP(L342,'Line Details'!$A$7:$Z$343,9,0),""),"")</f>
        <v/>
      </c>
      <c r="L334" s="670" t="str">
        <f>IFERROR(IF(VLOOKUP(L342,'Line Details'!$A$7:$Z$343,8,0)&lt;&gt;"",VLOOKUP(L342,'Line Details'!$A$7:$Z$343,8,0),""),"")</f>
        <v/>
      </c>
      <c r="M334" s="164" t="str">
        <f>IFERROR(IF(VLOOKUP(N342,'Line Details'!$A$7:$Z$343,9,0)&lt;&gt;"",VLOOKUP(N342,'Line Details'!$A$7:$Z$343,9,0),""),"")</f>
        <v/>
      </c>
      <c r="N334" s="670" t="str">
        <f>IFERROR(IF(VLOOKUP(N342,'Line Details'!$A$7:$Z$343,8,0)&lt;&gt;"",VLOOKUP(N342,'Line Details'!$A$7:$Z$343,8,0),""),"")</f>
        <v/>
      </c>
      <c r="O334" s="164" t="str">
        <f>IFERROR(IF(VLOOKUP(P342,'Line Details'!$A$7:$Z$343,9,0)&lt;&gt;"",VLOOKUP(P342,'Line Details'!$A$7:$Z$343,9,0),""),"")</f>
        <v/>
      </c>
      <c r="P334" s="670" t="str">
        <f>IFERROR(IF(VLOOKUP(P342,'Line Details'!$A$7:$Z$343,8,0)&lt;&gt;"",VLOOKUP(P342,'Line Details'!$A$7:$Z$343,8,0),""),"")</f>
        <v/>
      </c>
      <c r="Q334" s="164" t="str">
        <f>IFERROR(IF(VLOOKUP(R342,'Line Details'!$A$7:$Z$343,9,0)&lt;&gt;"",VLOOKUP(R342,'Line Details'!$A$7:$Z$343,9,0),""),"")</f>
        <v/>
      </c>
      <c r="R334" s="670" t="str">
        <f>IFERROR(IF(VLOOKUP(R342,'Line Details'!$A$7:$Z$343,8,0)&lt;&gt;"",VLOOKUP(R342,'Line Details'!$A$7:$Z$343,8,0),""),"")</f>
        <v/>
      </c>
      <c r="S334" s="164" t="str">
        <f>IFERROR(IF(VLOOKUP(T342,'Line Details'!$A$7:$Z$343,9,0)&lt;&gt;"",VLOOKUP(T342,'Line Details'!$A$7:$Z$343,9,0),""),"")</f>
        <v/>
      </c>
      <c r="T334" s="670" t="str">
        <f>IFERROR(IF(VLOOKUP(T342,'Line Details'!$A$7:$Z$343,8,0)&lt;&gt;"",VLOOKUP(T342,'Line Details'!$A$7:$Z$343,8,0),""),"")</f>
        <v/>
      </c>
      <c r="U334" s="165" t="str">
        <f>IFERROR(IF(VLOOKUP(#REF!,'Line Details'!$A$7:$Z$343,9,0)&lt;&gt;"",VLOOKUP(#REF!,'Line Details'!$A$7:$Z$343,9,0),""),"")</f>
        <v/>
      </c>
    </row>
    <row r="335" spans="1:21" s="190" customFormat="1" hidden="1" x14ac:dyDescent="0.3">
      <c r="A335" s="194"/>
      <c r="B335" s="671"/>
      <c r="C335" s="221" t="str">
        <f>IFERROR(IF(VLOOKUP(D342,'Line Details'!$A$7:$Z$343,4,0)&lt;&gt;"",VLOOKUP(D342,'Line Details'!$A$7:$Z$343,4,0),""),"")</f>
        <v/>
      </c>
      <c r="D335" s="671"/>
      <c r="E335" s="221" t="str">
        <f>IFERROR(IF(VLOOKUP(F342,'Line Details'!$A$7:$Z$343,4,0)&lt;&gt;"",VLOOKUP(F342,'Line Details'!$A$7:$Z$343,4,0),""),"")</f>
        <v/>
      </c>
      <c r="F335" s="671"/>
      <c r="G335" s="221" t="str">
        <f>IFERROR(IF(VLOOKUP(H342,'Line Details'!$A$7:$Z$343,4,0)&lt;&gt;"",VLOOKUP(H342,'Line Details'!$A$7:$Z$343,4,0),""),"")</f>
        <v/>
      </c>
      <c r="H335" s="671"/>
      <c r="I335" s="221" t="str">
        <f>IFERROR(IF(VLOOKUP(J342,'Line Details'!$A$7:$Z$343,4,0)&lt;&gt;"",VLOOKUP(J342,'Line Details'!$A$7:$Z$343,4,0),""),"")</f>
        <v/>
      </c>
      <c r="J335" s="671"/>
      <c r="K335" s="221" t="str">
        <f>IFERROR(IF(VLOOKUP(L342,'Line Details'!$A$7:$Z$343,4,0)&lt;&gt;"",VLOOKUP(L342,'Line Details'!$A$7:$Z$343,4,0),""),"")</f>
        <v/>
      </c>
      <c r="L335" s="671"/>
      <c r="M335" s="221" t="str">
        <f>IFERROR(IF(VLOOKUP(N342,'Line Details'!$A$7:$Z$343,4,0)&lt;&gt;"",VLOOKUP(N342,'Line Details'!$A$7:$Z$343,4,0),""),"")</f>
        <v/>
      </c>
      <c r="N335" s="671"/>
      <c r="O335" s="221" t="str">
        <f>IFERROR(IF(VLOOKUP(P342,'Line Details'!$A$7:$Z$343,4,0)&lt;&gt;"",VLOOKUP(P342,'Line Details'!$A$7:$Z$343,4,0),""),"")</f>
        <v/>
      </c>
      <c r="P335" s="671"/>
      <c r="Q335" s="221" t="str">
        <f>IFERROR(IF(VLOOKUP(R342,'Line Details'!$A$7:$Z$343,4,0)&lt;&gt;"",VLOOKUP(R342,'Line Details'!$A$7:$Z$343,4,0),""),"")</f>
        <v/>
      </c>
      <c r="R335" s="671"/>
      <c r="S335" s="221" t="str">
        <f>IFERROR(IF(VLOOKUP(T342,'Line Details'!$A$7:$Z$343,4,0)&lt;&gt;"",VLOOKUP(T342,'Line Details'!$A$7:$Z$343,4,0),""),"")</f>
        <v/>
      </c>
      <c r="T335" s="671"/>
      <c r="U335" s="162" t="str">
        <f>IFERROR(IF(VLOOKUP(B353,'Line Details'!$A$7:$Z$343,4,0)&lt;&gt;"",VLOOKUP(B353,'Line Details'!$A$7:$Z$343,4,0),""),"")</f>
        <v/>
      </c>
    </row>
    <row r="336" spans="1:21" s="190" customFormat="1" hidden="1" x14ac:dyDescent="0.3">
      <c r="A336" s="194"/>
      <c r="B336" s="166" t="str">
        <f>IFERROR(IF(VLOOKUP(B342,'Line Details'!$A$7:$Z$343,6,0)&lt;&gt;"",VLOOKUP(B342,'Line Details'!$A$7:$Z$343,6,0),""),"")</f>
        <v/>
      </c>
      <c r="C336" s="221"/>
      <c r="D336" s="166" t="str">
        <f>IFERROR(IF(VLOOKUP(D342,'Line Details'!$A$7:$Z$343,6,0)&lt;&gt;"",VLOOKUP(D342,'Line Details'!$A$7:$Z$343,6,0),""),"")</f>
        <v/>
      </c>
      <c r="E336" s="221"/>
      <c r="F336" s="166" t="str">
        <f>IFERROR(IF(VLOOKUP(F342,'Line Details'!$A$7:$Z$343,6,0)&lt;&gt;"",VLOOKUP(F342,'Line Details'!$A$7:$Z$343,6,0),""),"")</f>
        <v/>
      </c>
      <c r="G336" s="221"/>
      <c r="H336" s="166" t="str">
        <f>IFERROR(IF(VLOOKUP(H342,'Line Details'!$A$7:$Z$343,6,0)&lt;&gt;"",VLOOKUP(H342,'Line Details'!$A$7:$Z$343,6,0),""),"")</f>
        <v/>
      </c>
      <c r="I336" s="221"/>
      <c r="J336" s="166" t="str">
        <f>IFERROR(IF(VLOOKUP(J342,'Line Details'!$A$7:$Z$343,6,0)&lt;&gt;"",VLOOKUP(J342,'Line Details'!$A$7:$Z$343,6,0),""),"")</f>
        <v/>
      </c>
      <c r="K336" s="221"/>
      <c r="L336" s="166" t="str">
        <f>IFERROR(IF(VLOOKUP(L342,'Line Details'!$A$7:$Z$343,6,0)&lt;&gt;"",VLOOKUP(L342,'Line Details'!$A$7:$Z$343,6,0),""),"")</f>
        <v/>
      </c>
      <c r="M336" s="221"/>
      <c r="N336" s="166" t="str">
        <f>IFERROR(IF(VLOOKUP(N342,'Line Details'!$A$7:$Z$343,6,0)&lt;&gt;"",VLOOKUP(N342,'Line Details'!$A$7:$Z$343,6,0),""),"")</f>
        <v/>
      </c>
      <c r="O336" s="221"/>
      <c r="P336" s="166" t="str">
        <f>IFERROR(IF(VLOOKUP(P342,'Line Details'!$A$7:$Z$343,6,0)&lt;&gt;"",VLOOKUP(P342,'Line Details'!$A$7:$Z$343,6,0),""),"")</f>
        <v/>
      </c>
      <c r="Q336" s="221"/>
      <c r="R336" s="166" t="str">
        <f>IFERROR(IF(VLOOKUP(R342,'Line Details'!$A$7:$Z$343,6,0)&lt;&gt;"",VLOOKUP(R342,'Line Details'!$A$7:$Z$343,6,0),""),"")</f>
        <v/>
      </c>
      <c r="S336" s="221"/>
      <c r="T336" s="166" t="str">
        <f>IFERROR(IF(VLOOKUP(T342,'Line Details'!$A$7:$Z$343,6,0)&lt;&gt;"",VLOOKUP(T342,'Line Details'!$A$7:$Z$343,6,0),""),"")</f>
        <v/>
      </c>
      <c r="U336" s="171"/>
    </row>
    <row r="337" spans="1:21" s="190" customFormat="1" ht="13.5" hidden="1" thickBot="1" x14ac:dyDescent="0.35">
      <c r="A337" s="194"/>
      <c r="B337" s="167" t="str">
        <f>IFERROR(IF(VLOOKUP(B342,'Line Details'!$A$7:$Z$343,7,0)&lt;&gt;"",VLOOKUP(B342,'Line Details'!$A$7:$Z$343,7,0),""),"")</f>
        <v/>
      </c>
      <c r="C337" s="221"/>
      <c r="D337" s="167" t="str">
        <f>IFERROR(IF(VLOOKUP(D342,'Line Details'!$A$7:$Z$343,7,0)&lt;&gt;"",VLOOKUP(D342,'Line Details'!$A$7:$Z$343,7,0),""),"")</f>
        <v/>
      </c>
      <c r="E337" s="221"/>
      <c r="F337" s="167" t="str">
        <f>IFERROR(IF(VLOOKUP(F342,'Line Details'!$A$7:$Z$343,7,0)&lt;&gt;"",VLOOKUP(F342,'Line Details'!$A$7:$Z$343,7,0),""),"")</f>
        <v/>
      </c>
      <c r="G337" s="221"/>
      <c r="H337" s="167" t="str">
        <f>IFERROR(IF(VLOOKUP(H342,'Line Details'!$A$7:$Z$343,7,0)&lt;&gt;"",VLOOKUP(H342,'Line Details'!$A$7:$Z$343,7,0),""),"")</f>
        <v/>
      </c>
      <c r="I337" s="221"/>
      <c r="J337" s="167" t="str">
        <f>IFERROR(IF(VLOOKUP(J342,'Line Details'!$A$7:$Z$343,7,0)&lt;&gt;"",VLOOKUP(J342,'Line Details'!$A$7:$Z$343,7,0),""),"")</f>
        <v/>
      </c>
      <c r="K337" s="221"/>
      <c r="L337" s="167" t="str">
        <f>IFERROR(IF(VLOOKUP(L342,'Line Details'!$A$7:$Z$343,7,0)&lt;&gt;"",VLOOKUP(L342,'Line Details'!$A$7:$Z$343,7,0),""),"")</f>
        <v/>
      </c>
      <c r="M337" s="221"/>
      <c r="N337" s="167" t="str">
        <f>IFERROR(IF(VLOOKUP(N342,'Line Details'!$A$7:$Z$343,7,0)&lt;&gt;"",VLOOKUP(N342,'Line Details'!$A$7:$Z$343,7,0),""),"")</f>
        <v/>
      </c>
      <c r="O337" s="221"/>
      <c r="P337" s="167" t="str">
        <f>IFERROR(IF(VLOOKUP(P342,'Line Details'!$A$7:$Z$343,7,0)&lt;&gt;"",VLOOKUP(P342,'Line Details'!$A$7:$Z$343,7,0),""),"")</f>
        <v/>
      </c>
      <c r="Q337" s="221"/>
      <c r="R337" s="167" t="str">
        <f>IFERROR(IF(VLOOKUP(R342,'Line Details'!$A$7:$Z$343,7,0)&lt;&gt;"",VLOOKUP(R342,'Line Details'!$A$7:$Z$343,7,0),""),"")</f>
        <v/>
      </c>
      <c r="S337" s="221"/>
      <c r="T337" s="167" t="str">
        <f>IFERROR(IF(VLOOKUP(T342,'Line Details'!$A$7:$Z$343,7,0)&lt;&gt;"",VLOOKUP(T342,'Line Details'!$A$7:$Z$343,7,0),""),"")</f>
        <v/>
      </c>
      <c r="U337" s="171"/>
    </row>
    <row r="338" spans="1:21" s="190" customFormat="1" ht="13.5" hidden="1" thickTop="1" x14ac:dyDescent="0.3">
      <c r="A338" s="194"/>
      <c r="B338" s="169" t="str">
        <f>IFERROR(IF(VLOOKUP(B342,'Line Details'!$A$7:$Z$343,3,0)&lt;&gt;"",VLOOKUP(B342,'Line Details'!$A$7:$Z$343,3,0),""),"")</f>
        <v/>
      </c>
      <c r="C338" s="170"/>
      <c r="D338" s="169" t="str">
        <f>IFERROR(IF(VLOOKUP(D342,'Line Details'!$A$7:$Z$343,3,0)&lt;&gt;"",VLOOKUP(D342,'Line Details'!$A$7:$Z$343,3,0),""),"")</f>
        <v/>
      </c>
      <c r="E338" s="170"/>
      <c r="F338" s="169" t="str">
        <f>IFERROR(IF(VLOOKUP(F342,'Line Details'!$A$7:$Z$343,3,0)&lt;&gt;"",VLOOKUP(F342,'Line Details'!$A$7:$Z$343,3,0),""),"")</f>
        <v/>
      </c>
      <c r="G338" s="170"/>
      <c r="H338" s="169" t="str">
        <f>IFERROR(IF(VLOOKUP(H342,'Line Details'!$A$7:$Z$343,3,0)&lt;&gt;"",VLOOKUP(H342,'Line Details'!$A$7:$Z$343,3,0),""),"")</f>
        <v/>
      </c>
      <c r="I338" s="170"/>
      <c r="J338" s="169" t="str">
        <f>IFERROR(IF(VLOOKUP(J342,'Line Details'!$A$7:$Z$343,3,0)&lt;&gt;"",VLOOKUP(J342,'Line Details'!$A$7:$Z$343,3,0),""),"")</f>
        <v/>
      </c>
      <c r="K338" s="170"/>
      <c r="L338" s="169" t="str">
        <f>IFERROR(IF(VLOOKUP(L342,'Line Details'!$A$7:$Z$343,3,0)&lt;&gt;"",VLOOKUP(L342,'Line Details'!$A$7:$Z$343,3,0),""),"")</f>
        <v/>
      </c>
      <c r="M338" s="170"/>
      <c r="N338" s="169" t="str">
        <f>IFERROR(IF(VLOOKUP(N342,'Line Details'!$A$7:$Z$343,3,0)&lt;&gt;"",VLOOKUP(N342,'Line Details'!$A$7:$Z$343,3,0),""),"")</f>
        <v/>
      </c>
      <c r="O338" s="170"/>
      <c r="P338" s="169" t="str">
        <f>IFERROR(IF(VLOOKUP(P342,'Line Details'!$A$7:$Z$343,3,0)&lt;&gt;"",VLOOKUP(P342,'Line Details'!$A$7:$Z$343,3,0),""),"")</f>
        <v/>
      </c>
      <c r="Q338" s="170"/>
      <c r="R338" s="169" t="str">
        <f>IFERROR(IF(VLOOKUP(R342,'Line Details'!$A$7:$Z$343,3,0)&lt;&gt;"",VLOOKUP(R342,'Line Details'!$A$7:$Z$343,3,0),""),"")</f>
        <v/>
      </c>
      <c r="S338" s="170"/>
      <c r="T338" s="169" t="str">
        <f>IFERROR(IF(VLOOKUP(T342,'Line Details'!$A$7:$Z$343,3,0)&lt;&gt;"",VLOOKUP(T342,'Line Details'!$A$7:$Z$343,3,0),""),"")</f>
        <v/>
      </c>
      <c r="U338" s="171"/>
    </row>
    <row r="339" spans="1:21" s="190" customFormat="1" hidden="1" x14ac:dyDescent="0.3">
      <c r="A339" s="194"/>
      <c r="B339" s="169" t="str">
        <f>IFERROR(IF(VLOOKUP(B342,'Line Details'!$A$7:$Z$343,2,0)&lt;&gt;"",VLOOKUP(B342,'Line Details'!$A$7:$Z$343,2,0),""),"")</f>
        <v/>
      </c>
      <c r="C339" s="170"/>
      <c r="D339" s="169" t="str">
        <f>IFERROR(IF(VLOOKUP(D342,'Line Details'!$A$7:$Z$343,2,0)&lt;&gt;"",VLOOKUP(D342,'Line Details'!$A$7:$Z$343,2,0),""),"")</f>
        <v/>
      </c>
      <c r="E339" s="170"/>
      <c r="F339" s="169" t="str">
        <f>IFERROR(IF(VLOOKUP(F342,'Line Details'!$A$7:$Z$343,2,0)&lt;&gt;"",VLOOKUP(F342,'Line Details'!$A$7:$Z$343,2,0),""),"")</f>
        <v/>
      </c>
      <c r="G339" s="170"/>
      <c r="H339" s="169" t="str">
        <f>IFERROR(IF(VLOOKUP(H342,'Line Details'!$A$7:$Z$343,2,0)&lt;&gt;"",VLOOKUP(H342,'Line Details'!$A$7:$Z$343,2,0),""),"")</f>
        <v/>
      </c>
      <c r="I339" s="170"/>
      <c r="J339" s="169" t="str">
        <f>IFERROR(IF(VLOOKUP(J342,'Line Details'!$A$7:$Z$343,2,0)&lt;&gt;"",VLOOKUP(J342,'Line Details'!$A$7:$Z$343,2,0),""),"")</f>
        <v/>
      </c>
      <c r="K339" s="170"/>
      <c r="L339" s="169" t="str">
        <f>IFERROR(IF(VLOOKUP(L342,'Line Details'!$A$7:$Z$343,2,0)&lt;&gt;"",VLOOKUP(L342,'Line Details'!$A$7:$Z$343,2,0),""),"")</f>
        <v/>
      </c>
      <c r="M339" s="170"/>
      <c r="N339" s="169" t="str">
        <f>IFERROR(IF(VLOOKUP(N342,'Line Details'!$A$7:$Z$343,2,0)&lt;&gt;"",VLOOKUP(N342,'Line Details'!$A$7:$Z$343,2,0),""),"")</f>
        <v/>
      </c>
      <c r="O339" s="170"/>
      <c r="P339" s="169" t="str">
        <f>IFERROR(IF(VLOOKUP(P342,'Line Details'!$A$7:$Z$343,2,0)&lt;&gt;"",VLOOKUP(P342,'Line Details'!$A$7:$Z$343,2,0),""),"")</f>
        <v/>
      </c>
      <c r="Q339" s="170"/>
      <c r="R339" s="169" t="str">
        <f>IFERROR(IF(VLOOKUP(R342,'Line Details'!$A$7:$Z$343,2,0)&lt;&gt;"",VLOOKUP(R342,'Line Details'!$A$7:$Z$343,2,0),""),"")</f>
        <v/>
      </c>
      <c r="S339" s="170"/>
      <c r="T339" s="169" t="str">
        <f>IFERROR(IF(VLOOKUP(T342,'Line Details'!$A$7:$Z$343,2,0)&lt;&gt;"",VLOOKUP(T342,'Line Details'!$A$7:$Z$343,2,0),""),"")</f>
        <v/>
      </c>
      <c r="U339" s="171"/>
    </row>
    <row r="340" spans="1:21" s="142" customFormat="1" hidden="1" x14ac:dyDescent="0.3">
      <c r="A340" s="168"/>
      <c r="B340" s="169" t="str">
        <f>IFERROR(IF(VLOOKUP(B342,'Line Details'!$A$7:$AA$343,27,0)&lt;&gt;"",VLOOKUP(B342,'Line Details'!$A$7:$AA$343,27,0),""),"")</f>
        <v/>
      </c>
      <c r="C340" s="169" t="str">
        <f>IFERROR(IF(VLOOKUP(C342,'Line Details'!$A$7:$AA$343,27,0)&lt;&gt;"",VLOOKUP(C342,'Line Details'!$A$7:$AA$343,27,0),""),"")</f>
        <v/>
      </c>
      <c r="D340" s="169" t="str">
        <f>IFERROR(IF(VLOOKUP(D342,'Line Details'!$A$7:$AA$343,27,0)&lt;&gt;"",VLOOKUP(D342,'Line Details'!$A$7:$AA$343,27,0),""),"")</f>
        <v/>
      </c>
      <c r="E340" s="169" t="str">
        <f>IFERROR(IF(VLOOKUP(E342,'Line Details'!$A$7:$AA$343,27,0)&lt;&gt;"",VLOOKUP(E342,'Line Details'!$A$7:$AA$343,27,0),""),"")</f>
        <v/>
      </c>
      <c r="F340" s="169" t="str">
        <f>IFERROR(IF(VLOOKUP(F342,'Line Details'!$A$7:$AA$343,27,0)&lt;&gt;"",VLOOKUP(F342,'Line Details'!$A$7:$AA$343,27,0),""),"")</f>
        <v/>
      </c>
      <c r="G340" s="169" t="str">
        <f>IFERROR(IF(VLOOKUP(G342,'Line Details'!$A$7:$AA$343,27,0)&lt;&gt;"",VLOOKUP(G342,'Line Details'!$A$7:$AA$343,27,0),""),"")</f>
        <v/>
      </c>
      <c r="H340" s="169" t="str">
        <f>IFERROR(IF(VLOOKUP(H342,'Line Details'!$A$7:$AA$343,27,0)&lt;&gt;"",VLOOKUP(H342,'Line Details'!$A$7:$AA$343,27,0),""),"")</f>
        <v/>
      </c>
      <c r="I340" s="169" t="str">
        <f>IFERROR(IF(VLOOKUP(I342,'Line Details'!$A$7:$AA$343,27,0)&lt;&gt;"",VLOOKUP(I342,'Line Details'!$A$7:$AA$343,27,0),""),"")</f>
        <v/>
      </c>
      <c r="J340" s="169" t="str">
        <f>IFERROR(IF(VLOOKUP(J342,'Line Details'!$A$7:$AA$343,27,0)&lt;&gt;"",VLOOKUP(J342,'Line Details'!$A$7:$AA$343,27,0),""),"")</f>
        <v/>
      </c>
      <c r="K340" s="169" t="str">
        <f>IFERROR(IF(VLOOKUP(K342,'Line Details'!$A$7:$AA$343,27,0)&lt;&gt;"",VLOOKUP(K342,'Line Details'!$A$7:$AA$343,27,0),""),"")</f>
        <v/>
      </c>
      <c r="L340" s="169" t="str">
        <f>IFERROR(IF(VLOOKUP(L342,'Line Details'!$A$7:$AA$343,27,0)&lt;&gt;"",VLOOKUP(L342,'Line Details'!$A$7:$AA$343,27,0),""),"")</f>
        <v/>
      </c>
      <c r="M340" s="169" t="str">
        <f>IFERROR(IF(VLOOKUP(M342,'Line Details'!$A$7:$AA$343,27,0)&lt;&gt;"",VLOOKUP(M342,'Line Details'!$A$7:$AA$343,27,0),""),"")</f>
        <v/>
      </c>
      <c r="N340" s="169" t="str">
        <f>IFERROR(IF(VLOOKUP(N342,'Line Details'!$A$7:$AA$343,27,0)&lt;&gt;"",VLOOKUP(N342,'Line Details'!$A$7:$AA$343,27,0),""),"")</f>
        <v/>
      </c>
      <c r="O340" s="169" t="str">
        <f>IFERROR(IF(VLOOKUP(O342,'Line Details'!$A$7:$AA$343,27,0)&lt;&gt;"",VLOOKUP(O342,'Line Details'!$A$7:$AA$343,27,0),""),"")</f>
        <v/>
      </c>
      <c r="P340" s="169" t="str">
        <f>IFERROR(IF(VLOOKUP(P342,'Line Details'!$A$7:$AA$343,27,0)&lt;&gt;"",VLOOKUP(P342,'Line Details'!$A$7:$AA$343,27,0),""),"")</f>
        <v/>
      </c>
      <c r="Q340" s="169" t="str">
        <f>IFERROR(IF(VLOOKUP(Q342,'Line Details'!$A$7:$AA$343,27,0)&lt;&gt;"",VLOOKUP(Q342,'Line Details'!$A$7:$AA$343,27,0),""),"")</f>
        <v/>
      </c>
      <c r="R340" s="169" t="str">
        <f>IFERROR(IF(VLOOKUP(R342,'Line Details'!$A$7:$AA$343,27,0)&lt;&gt;"",VLOOKUP(R342,'Line Details'!$A$7:$AA$343,27,0),""),"")</f>
        <v/>
      </c>
      <c r="S340" s="169" t="str">
        <f>IFERROR(IF(VLOOKUP(S342,'Line Details'!$A$7:$AA$343,27,0)&lt;&gt;"",VLOOKUP(S342,'Line Details'!$A$7:$AA$343,27,0),""),"")</f>
        <v/>
      </c>
      <c r="T340" s="169" t="str">
        <f>IFERROR(IF(VLOOKUP(T342,'Line Details'!$A$7:$AA$343,27,0)&lt;&gt;"",VLOOKUP(T342,'Line Details'!$A$7:$AA$343,27,0),""),"")</f>
        <v/>
      </c>
      <c r="U340" s="171"/>
    </row>
    <row r="341" spans="1:21" s="190" customFormat="1" hidden="1" x14ac:dyDescent="0.3">
      <c r="A341" s="194"/>
      <c r="B341" s="177" t="str">
        <f>IFERROR(IF(VLOOKUP(B342,'Line Details'!$A$7:$Z$343,10,0)&lt;&gt;"",VLOOKUP(B342,'Line Details'!$A$7:$Z$343,10,0),""),"")</f>
        <v/>
      </c>
      <c r="C341" s="158"/>
      <c r="D341" s="177" t="str">
        <f>IFERROR(IF(VLOOKUP(D342,'Line Details'!$A$7:$Z$343,10,0)&lt;&gt;"",VLOOKUP(D342,'Line Details'!$A$7:$Z$343,10,0),""),"")</f>
        <v/>
      </c>
      <c r="E341" s="158"/>
      <c r="F341" s="177" t="str">
        <f>IFERROR(IF(VLOOKUP(F342,'Line Details'!$A$7:$Z$343,10,0)&lt;&gt;"",VLOOKUP(F342,'Line Details'!$A$7:$Z$343,10,0),""),"")</f>
        <v/>
      </c>
      <c r="G341" s="158"/>
      <c r="H341" s="177" t="str">
        <f>IFERROR(IF(VLOOKUP(H342,'Line Details'!$A$7:$Z$343,10,0)&lt;&gt;"",VLOOKUP(H342,'Line Details'!$A$7:$Z$343,10,0),""),"")</f>
        <v/>
      </c>
      <c r="I341" s="158"/>
      <c r="J341" s="177" t="str">
        <f>IFERROR(IF(VLOOKUP(J342,'Line Details'!$A$7:$Z$343,10,0)&lt;&gt;"",VLOOKUP(J342,'Line Details'!$A$7:$Z$343,10,0),""),"")</f>
        <v/>
      </c>
      <c r="K341" s="158"/>
      <c r="L341" s="177" t="str">
        <f>IFERROR(IF(VLOOKUP(L342,'Line Details'!$A$7:$Z$343,10,0)&lt;&gt;"",VLOOKUP(L342,'Line Details'!$A$7:$Z$343,10,0),""),"")</f>
        <v/>
      </c>
      <c r="M341" s="158"/>
      <c r="N341" s="177" t="str">
        <f>IFERROR(IF(VLOOKUP(N342,'Line Details'!$A$7:$Z$343,10,0)&lt;&gt;"",VLOOKUP(N342,'Line Details'!$A$7:$Z$343,10,0),""),"")</f>
        <v/>
      </c>
      <c r="O341" s="158"/>
      <c r="P341" s="177" t="str">
        <f>IFERROR(IF(VLOOKUP(P342,'Line Details'!$A$7:$Z$343,10,0)&lt;&gt;"",VLOOKUP(P342,'Line Details'!$A$7:$Z$343,10,0),""),"")</f>
        <v/>
      </c>
      <c r="Q341" s="158"/>
      <c r="R341" s="177" t="str">
        <f>IFERROR(IF(VLOOKUP(R342,'Line Details'!$A$7:$Z$343,10,0)&lt;&gt;"",VLOOKUP(R342,'Line Details'!$A$7:$Z$343,10,0),""),"")</f>
        <v/>
      </c>
      <c r="S341" s="158"/>
      <c r="T341" s="177" t="str">
        <f>IFERROR(IF(VLOOKUP(T342,'Line Details'!$A$7:$Z$343,10,0)&lt;&gt;"",VLOOKUP(T342,'Line Details'!$A$7:$Z$343,10,0),""),"")</f>
        <v/>
      </c>
      <c r="U341" s="178"/>
    </row>
    <row r="342" spans="1:21" s="190" customFormat="1" hidden="1" x14ac:dyDescent="0.3">
      <c r="A342" s="194"/>
      <c r="B342" s="174">
        <f>+T331+1</f>
        <v>290</v>
      </c>
      <c r="C342" s="174"/>
      <c r="D342" s="174">
        <f>+B342+1</f>
        <v>291</v>
      </c>
      <c r="E342" s="174"/>
      <c r="F342" s="174">
        <f>+D342+1</f>
        <v>292</v>
      </c>
      <c r="G342" s="174"/>
      <c r="H342" s="174">
        <f>+F342+1</f>
        <v>293</v>
      </c>
      <c r="I342" s="174"/>
      <c r="J342" s="174">
        <f>+H342+1</f>
        <v>294</v>
      </c>
      <c r="K342" s="174"/>
      <c r="L342" s="174">
        <f>+J342+1</f>
        <v>295</v>
      </c>
      <c r="M342" s="174"/>
      <c r="N342" s="174">
        <f>+L342+1</f>
        <v>296</v>
      </c>
      <c r="O342" s="174"/>
      <c r="P342" s="174">
        <f>+N342+1</f>
        <v>297</v>
      </c>
      <c r="Q342" s="174"/>
      <c r="R342" s="174">
        <f>+P342+1</f>
        <v>298</v>
      </c>
      <c r="S342" s="174"/>
      <c r="T342" s="174">
        <f>+R342+1</f>
        <v>299</v>
      </c>
      <c r="U342" s="175"/>
    </row>
    <row r="343" spans="1:21" s="190" customFormat="1" hidden="1" x14ac:dyDescent="0.3">
      <c r="A343" s="194"/>
      <c r="B343" s="174"/>
      <c r="C343" s="174"/>
      <c r="D343" s="174"/>
      <c r="E343" s="174"/>
      <c r="F343" s="174"/>
      <c r="G343" s="174"/>
      <c r="H343" s="174"/>
      <c r="I343" s="174"/>
      <c r="J343" s="174"/>
      <c r="K343" s="174"/>
      <c r="L343" s="174"/>
      <c r="M343" s="174"/>
      <c r="N343" s="174"/>
      <c r="O343" s="174"/>
      <c r="P343" s="174"/>
      <c r="Q343" s="174"/>
      <c r="R343" s="174"/>
      <c r="S343" s="174"/>
      <c r="T343" s="174"/>
      <c r="U343" s="175"/>
    </row>
    <row r="344" spans="1:21" s="241" customFormat="1" ht="13.5" hidden="1" thickBot="1" x14ac:dyDescent="0.35">
      <c r="A344" s="238"/>
      <c r="B344" s="239" t="str">
        <f>IFERROR(IF(VLOOKUP(B353,'Line Details'!$A$7:$Z$343,5,0)&lt;&gt;"",VLOOKUP(B353,'Line Details'!$A$7:$Z$343,5,0),""),"")</f>
        <v/>
      </c>
      <c r="C344" s="235" t="str">
        <f>IFERROR(IF(VLOOKUP(D353,'Line Details'!$A$7:$Z$343,12,0)&lt;&gt;"",VLOOKUP(D353,'Line Details'!$A$7:$Z$343,12,0),""),"")</f>
        <v/>
      </c>
      <c r="D344" s="239" t="str">
        <f>IFERROR(IF(VLOOKUP(D353,'Line Details'!$A$7:$Z$343,5,0)&lt;&gt;"",VLOOKUP(D353,'Line Details'!$A$7:$Z$343,5,0),""),"")</f>
        <v/>
      </c>
      <c r="E344" s="235" t="str">
        <f>IFERROR(IF(VLOOKUP(F353,'Line Details'!$A$7:$Z$343,12,0)&lt;&gt;"",VLOOKUP(F353,'Line Details'!$A$7:$Z$343,12,0),""),"")</f>
        <v/>
      </c>
      <c r="F344" s="239" t="str">
        <f>IFERROR(IF(VLOOKUP(F353,'Line Details'!$A$7:$Z$343,5,0)&lt;&gt;"",VLOOKUP(F353,'Line Details'!$A$7:$Z$343,5,0),""),"")</f>
        <v/>
      </c>
      <c r="G344" s="235" t="str">
        <f>IFERROR(IF(VLOOKUP(H353,'Line Details'!$A$7:$Z$343,12,0)&lt;&gt;"",VLOOKUP(H353,'Line Details'!$A$7:$Z$343,12,0),""),"")</f>
        <v/>
      </c>
      <c r="H344" s="239" t="str">
        <f>IFERROR(IF(VLOOKUP(H353,'Line Details'!$A$7:$Z$343,5,0)&lt;&gt;"",VLOOKUP(H353,'Line Details'!$A$7:$Z$343,5,0),""),"")</f>
        <v/>
      </c>
      <c r="I344" s="235" t="str">
        <f>IFERROR(IF(VLOOKUP(J353,'Line Details'!$A$7:$Z$343,12,0)&lt;&gt;"",VLOOKUP(J353,'Line Details'!$A$7:$Z$343,12,0),""),"")</f>
        <v/>
      </c>
      <c r="J344" s="239" t="str">
        <f>IFERROR(IF(VLOOKUP(J353,'Line Details'!$A$7:$Z$343,5,0)&lt;&gt;"",VLOOKUP(J353,'Line Details'!$A$7:$Z$343,5,0),""),"")</f>
        <v/>
      </c>
      <c r="K344" s="235" t="str">
        <f>IFERROR(IF(VLOOKUP(L353,'Line Details'!$A$7:$Z$343,12,0)&lt;&gt;"",VLOOKUP(L353,'Line Details'!$A$7:$Z$343,12,0),""),"")</f>
        <v/>
      </c>
      <c r="L344" s="240" t="str">
        <f>IFERROR(IF(VLOOKUP(L353,'Line Details'!$A$7:$Z$343,5,0)&lt;&gt;"",VLOOKUP(L353,'Line Details'!$A$7:$Z$343,5,0),""),"")</f>
        <v/>
      </c>
      <c r="M344" s="235" t="str">
        <f>IFERROR(IF(VLOOKUP(N353,'Line Details'!$A$7:$Z$343,12,0)&lt;&gt;"",VLOOKUP(N353,'Line Details'!$A$7:$Z$343,12,0),""),"")</f>
        <v/>
      </c>
      <c r="N344" s="239" t="str">
        <f>IFERROR(IF(VLOOKUP(N353,'Line Details'!$A$7:$Z$343,5,0)&lt;&gt;"",VLOOKUP(N353,'Line Details'!$A$7:$Z$343,5,0),""),"")</f>
        <v/>
      </c>
      <c r="O344" s="235" t="str">
        <f>IFERROR(IF(VLOOKUP(P353,'Line Details'!$A$7:$Z$343,12,0)&lt;&gt;"",VLOOKUP(P353,'Line Details'!$A$7:$Z$343,12,0),""),"")</f>
        <v/>
      </c>
      <c r="P344" s="239" t="str">
        <f>IFERROR(IF(VLOOKUP(P353,'Line Details'!$A$7:$Z$343,5,0)&lt;&gt;"",VLOOKUP(P353,'Line Details'!$A$7:$Z$343,5,0),""),"")</f>
        <v/>
      </c>
      <c r="Q344" s="235" t="str">
        <f>IFERROR(IF(VLOOKUP(R353,'Line Details'!$A$7:$Z$343,12,0)&lt;&gt;"",VLOOKUP(R353,'Line Details'!$A$7:$Z$343,12,0),""),"")</f>
        <v/>
      </c>
      <c r="R344" s="239" t="str">
        <f>IFERROR(IF(VLOOKUP(R353,'Line Details'!$A$7:$Z$343,5,0)&lt;&gt;"",VLOOKUP(R353,'Line Details'!$A$7:$Z$343,5,0),""),"")</f>
        <v/>
      </c>
      <c r="S344" s="235" t="str">
        <f>IFERROR(IF(VLOOKUP(T353,'Line Details'!$A$7:$Z$343,12,0)&lt;&gt;"",VLOOKUP(T353,'Line Details'!$A$7:$Z$343,12,0),""),"")</f>
        <v/>
      </c>
      <c r="T344" s="239" t="str">
        <f>IFERROR(IF(VLOOKUP(T353,'Line Details'!$A$7:$Z$343,5,0)&lt;&gt;"",VLOOKUP(T353,'Line Details'!$A$7:$Z$343,5,0),""),"")</f>
        <v/>
      </c>
      <c r="U344" s="236" t="str">
        <f>IFERROR(IF(VLOOKUP(B395,'Line Details'!$A$7:$Z$343,12,0)&lt;&gt;"",VLOOKUP(B395,'Line Details'!$A$7:$Z$343,12,0),""),"")</f>
        <v/>
      </c>
    </row>
    <row r="345" spans="1:21" s="190" customFormat="1" ht="13.5" hidden="1" thickTop="1" x14ac:dyDescent="0.3">
      <c r="A345" s="194"/>
      <c r="B345" s="670" t="str">
        <f>IFERROR(IF(VLOOKUP(B353,'Line Details'!$A$7:$Z$343,8,0)&lt;&gt;"",VLOOKUP(B353,'Line Details'!$A$7:$Z$343,8,0),""),"")</f>
        <v/>
      </c>
      <c r="C345" s="164" t="str">
        <f>IFERROR(IF(VLOOKUP(D353,'Line Details'!$A$7:$Z$343,9,0)&lt;&gt;"",VLOOKUP(D353,'Line Details'!$A$7:$Z$343,9,0),""),"")</f>
        <v/>
      </c>
      <c r="D345" s="670" t="str">
        <f>IFERROR(IF(VLOOKUP(D353,'Line Details'!$A$7:$Z$343,8,0)&lt;&gt;"",VLOOKUP(D353,'Line Details'!$A$7:$Z$343,8,0),""),"")</f>
        <v/>
      </c>
      <c r="E345" s="164" t="str">
        <f>IFERROR(IF(VLOOKUP(F353,'Line Details'!$A$7:$Z$343,9,0)&lt;&gt;"",VLOOKUP(F353,'Line Details'!$A$7:$Z$343,9,0),""),"")</f>
        <v/>
      </c>
      <c r="F345" s="670" t="str">
        <f>IFERROR(IF(VLOOKUP(F353,'Line Details'!$A$7:$Z$343,8,0)&lt;&gt;"",VLOOKUP(F353,'Line Details'!$A$7:$Z$343,8,0),""),"")</f>
        <v/>
      </c>
      <c r="G345" s="164" t="str">
        <f>IFERROR(IF(VLOOKUP(H353,'Line Details'!$A$7:$Z$343,9,0)&lt;&gt;"",VLOOKUP(H353,'Line Details'!$A$7:$Z$343,9,0),""),"")</f>
        <v/>
      </c>
      <c r="H345" s="670" t="str">
        <f>IFERROR(IF(VLOOKUP(H353,'Line Details'!$A$7:$Z$343,8,0)&lt;&gt;"",VLOOKUP(H353,'Line Details'!$A$7:$Z$343,8,0),""),"")</f>
        <v/>
      </c>
      <c r="I345" s="164" t="str">
        <f>IFERROR(IF(VLOOKUP(J353,'Line Details'!$A$7:$Z$343,9,0)&lt;&gt;"",VLOOKUP(J353,'Line Details'!$A$7:$Z$343,9,0),""),"")</f>
        <v/>
      </c>
      <c r="J345" s="670" t="str">
        <f>IFERROR(IF(VLOOKUP(J353,'Line Details'!$A$7:$Z$343,8,0)&lt;&gt;"",VLOOKUP(J353,'Line Details'!$A$7:$Z$343,8,0),""),"")</f>
        <v/>
      </c>
      <c r="K345" s="164" t="str">
        <f>IFERROR(IF(VLOOKUP(L353,'Line Details'!$A$7:$Z$343,9,0)&lt;&gt;"",VLOOKUP(L353,'Line Details'!$A$7:$Z$343,9,0),""),"")</f>
        <v/>
      </c>
      <c r="L345" s="670" t="str">
        <f>IFERROR(IF(VLOOKUP(L353,'Line Details'!$A$7:$Z$343,8,0)&lt;&gt;"",VLOOKUP(L353,'Line Details'!$A$7:$Z$343,8,0),""),"")</f>
        <v/>
      </c>
      <c r="M345" s="164" t="str">
        <f>IFERROR(IF(VLOOKUP(N353,'Line Details'!$A$7:$Z$343,9,0)&lt;&gt;"",VLOOKUP(N353,'Line Details'!$A$7:$Z$343,9,0),""),"")</f>
        <v/>
      </c>
      <c r="N345" s="670" t="str">
        <f>IFERROR(IF(VLOOKUP(N353,'Line Details'!$A$7:$Z$343,8,0)&lt;&gt;"",VLOOKUP(N353,'Line Details'!$A$7:$Z$343,8,0),""),"")</f>
        <v/>
      </c>
      <c r="O345" s="164" t="str">
        <f>IFERROR(IF(VLOOKUP(P353,'Line Details'!$A$7:$Z$343,9,0)&lt;&gt;"",VLOOKUP(P353,'Line Details'!$A$7:$Z$343,9,0),""),"")</f>
        <v/>
      </c>
      <c r="P345" s="670" t="str">
        <f>IFERROR(IF(VLOOKUP(P353,'Line Details'!$A$7:$Z$343,8,0)&lt;&gt;"",VLOOKUP(P353,'Line Details'!$A$7:$Z$343,8,0),""),"")</f>
        <v/>
      </c>
      <c r="Q345" s="164" t="str">
        <f>IFERROR(IF(VLOOKUP(R353,'Line Details'!$A$7:$Z$343,9,0)&lt;&gt;"",VLOOKUP(R353,'Line Details'!$A$7:$Z$343,9,0),""),"")</f>
        <v/>
      </c>
      <c r="R345" s="670" t="str">
        <f>IFERROR(IF(VLOOKUP(R353,'Line Details'!$A$7:$Z$343,8,0)&lt;&gt;"",VLOOKUP(R353,'Line Details'!$A$7:$Z$343,8,0),""),"")</f>
        <v/>
      </c>
      <c r="S345" s="164" t="str">
        <f>IFERROR(IF(VLOOKUP(T353,'Line Details'!$A$7:$Z$343,9,0)&lt;&gt;"",VLOOKUP(T353,'Line Details'!$A$7:$Z$343,9,0),""),"")</f>
        <v/>
      </c>
      <c r="T345" s="670" t="str">
        <f>IFERROR(IF(VLOOKUP(T353,'Line Details'!$A$7:$Z$343,8,0)&lt;&gt;"",VLOOKUP(T353,'Line Details'!$A$7:$Z$343,8,0),""),"")</f>
        <v/>
      </c>
      <c r="U345" s="165" t="str">
        <f>IFERROR(IF(VLOOKUP(B395,'Line Details'!$A$7:$Z$343,9,0)&lt;&gt;"",VLOOKUP(B395,'Line Details'!$A$7:$Z$343,9,0),""),"")</f>
        <v/>
      </c>
    </row>
    <row r="346" spans="1:21" s="190" customFormat="1" hidden="1" x14ac:dyDescent="0.3">
      <c r="A346" s="194"/>
      <c r="B346" s="671"/>
      <c r="C346" s="221" t="str">
        <f>IFERROR(IF(VLOOKUP(D353,'Line Details'!$A$7:$Z$343,4,0)&lt;&gt;"",VLOOKUP(D353,'Line Details'!$A$7:$Z$343,4,0),""),"")</f>
        <v/>
      </c>
      <c r="D346" s="671"/>
      <c r="E346" s="221" t="str">
        <f>IFERROR(IF(VLOOKUP(F353,'Line Details'!$A$7:$Z$343,4,0)&lt;&gt;"",VLOOKUP(F353,'Line Details'!$A$7:$Z$343,4,0),""),"")</f>
        <v/>
      </c>
      <c r="F346" s="671"/>
      <c r="G346" s="221" t="str">
        <f>IFERROR(IF(VLOOKUP(H353,'Line Details'!$A$7:$Z$343,4,0)&lt;&gt;"",VLOOKUP(H353,'Line Details'!$A$7:$Z$343,4,0),""),"")</f>
        <v/>
      </c>
      <c r="H346" s="671"/>
      <c r="I346" s="221" t="str">
        <f>IFERROR(IF(VLOOKUP(J353,'Line Details'!$A$7:$Z$343,4,0)&lt;&gt;"",VLOOKUP(J353,'Line Details'!$A$7:$Z$343,4,0),""),"")</f>
        <v/>
      </c>
      <c r="J346" s="671"/>
      <c r="K346" s="221" t="str">
        <f>IFERROR(IF(VLOOKUP(L353,'Line Details'!$A$7:$Z$343,4,0)&lt;&gt;"",VLOOKUP(L353,'Line Details'!$A$7:$Z$343,4,0),""),"")</f>
        <v/>
      </c>
      <c r="L346" s="671"/>
      <c r="M346" s="221" t="str">
        <f>IFERROR(IF(VLOOKUP(N353,'Line Details'!$A$7:$Z$343,4,0)&lt;&gt;"",VLOOKUP(N353,'Line Details'!$A$7:$Z$343,4,0),""),"")</f>
        <v/>
      </c>
      <c r="N346" s="671"/>
      <c r="O346" s="221" t="str">
        <f>IFERROR(IF(VLOOKUP(P353,'Line Details'!$A$7:$Z$343,4,0)&lt;&gt;"",VLOOKUP(P353,'Line Details'!$A$7:$Z$343,4,0),""),"")</f>
        <v/>
      </c>
      <c r="P346" s="671"/>
      <c r="Q346" s="221" t="str">
        <f>IFERROR(IF(VLOOKUP(R353,'Line Details'!$A$7:$Z$343,4,0)&lt;&gt;"",VLOOKUP(R353,'Line Details'!$A$7:$Z$343,4,0),""),"")</f>
        <v/>
      </c>
      <c r="R346" s="671"/>
      <c r="S346" s="221" t="str">
        <f>IFERROR(IF(VLOOKUP(T353,'Line Details'!$A$7:$Z$343,4,0)&lt;&gt;"",VLOOKUP(T353,'Line Details'!$A$7:$Z$343,4,0),""),"")</f>
        <v/>
      </c>
      <c r="T346" s="671"/>
      <c r="U346" s="162" t="str">
        <f>IFERROR(IF(VLOOKUP(B364,'Line Details'!$A$7:$Z$343,4,0)&lt;&gt;"",VLOOKUP(B364,'Line Details'!$A$7:$Z$343,4,0),""),"")</f>
        <v/>
      </c>
    </row>
    <row r="347" spans="1:21" s="190" customFormat="1" hidden="1" x14ac:dyDescent="0.3">
      <c r="A347" s="194"/>
      <c r="B347" s="166" t="str">
        <f>IFERROR(IF(VLOOKUP(B353,'Line Details'!$A$7:$Z$343,6,0)&lt;&gt;"",VLOOKUP(B353,'Line Details'!$A$7:$Z$343,6,0),""),"")</f>
        <v/>
      </c>
      <c r="C347" s="221"/>
      <c r="D347" s="166" t="str">
        <f>IFERROR(IF(VLOOKUP(D353,'Line Details'!$A$7:$Z$343,6,0)&lt;&gt;"",VLOOKUP(D353,'Line Details'!$A$7:$Z$343,6,0),""),"")</f>
        <v/>
      </c>
      <c r="E347" s="221"/>
      <c r="F347" s="166" t="str">
        <f>IFERROR(IF(VLOOKUP(F353,'Line Details'!$A$7:$Z$343,6,0)&lt;&gt;"",VLOOKUP(F353,'Line Details'!$A$7:$Z$343,6,0),""),"")</f>
        <v/>
      </c>
      <c r="G347" s="221"/>
      <c r="H347" s="166" t="str">
        <f>IFERROR(IF(VLOOKUP(H353,'Line Details'!$A$7:$Z$343,6,0)&lt;&gt;"",VLOOKUP(H353,'Line Details'!$A$7:$Z$343,6,0),""),"")</f>
        <v/>
      </c>
      <c r="I347" s="221"/>
      <c r="J347" s="166" t="str">
        <f>IFERROR(IF(VLOOKUP(J353,'Line Details'!$A$7:$Z$343,6,0)&lt;&gt;"",VLOOKUP(J353,'Line Details'!$A$7:$Z$343,6,0),""),"")</f>
        <v/>
      </c>
      <c r="K347" s="221"/>
      <c r="L347" s="166" t="str">
        <f>IFERROR(IF(VLOOKUP(L353,'Line Details'!$A$7:$Z$343,6,0)&lt;&gt;"",VLOOKUP(L353,'Line Details'!$A$7:$Z$343,6,0),""),"")</f>
        <v/>
      </c>
      <c r="M347" s="221"/>
      <c r="N347" s="166" t="str">
        <f>IFERROR(IF(VLOOKUP(N353,'Line Details'!$A$7:$Z$343,6,0)&lt;&gt;"",VLOOKUP(N353,'Line Details'!$A$7:$Z$343,6,0),""),"")</f>
        <v/>
      </c>
      <c r="O347" s="221"/>
      <c r="P347" s="166" t="str">
        <f>IFERROR(IF(VLOOKUP(P353,'Line Details'!$A$7:$Z$343,6,0)&lt;&gt;"",VLOOKUP(P353,'Line Details'!$A$7:$Z$343,6,0),""),"")</f>
        <v/>
      </c>
      <c r="Q347" s="221"/>
      <c r="R347" s="166" t="str">
        <f>IFERROR(IF(VLOOKUP(R353,'Line Details'!$A$7:$Z$343,6,0)&lt;&gt;"",VLOOKUP(R353,'Line Details'!$A$7:$Z$343,6,0),""),"")</f>
        <v/>
      </c>
      <c r="S347" s="221"/>
      <c r="T347" s="166" t="str">
        <f>IFERROR(IF(VLOOKUP(T353,'Line Details'!$A$7:$Z$343,6,0)&lt;&gt;"",VLOOKUP(T353,'Line Details'!$A$7:$Z$343,6,0),""),"")</f>
        <v/>
      </c>
      <c r="U347" s="171"/>
    </row>
    <row r="348" spans="1:21" s="190" customFormat="1" ht="13.5" hidden="1" thickBot="1" x14ac:dyDescent="0.35">
      <c r="A348" s="194"/>
      <c r="B348" s="167" t="str">
        <f>IFERROR(IF(VLOOKUP(B353,'Line Details'!$A$7:$Z$343,7,0)&lt;&gt;"",VLOOKUP(B353,'Line Details'!$A$7:$Z$343,7,0),""),"")</f>
        <v/>
      </c>
      <c r="C348" s="221"/>
      <c r="D348" s="167" t="str">
        <f>IFERROR(IF(VLOOKUP(D353,'Line Details'!$A$7:$Z$343,7,0)&lt;&gt;"",VLOOKUP(D353,'Line Details'!$A$7:$Z$343,7,0),""),"")</f>
        <v/>
      </c>
      <c r="E348" s="221"/>
      <c r="F348" s="167" t="str">
        <f>IFERROR(IF(VLOOKUP(F353,'Line Details'!$A$7:$Z$343,7,0)&lt;&gt;"",VLOOKUP(F353,'Line Details'!$A$7:$Z$343,7,0),""),"")</f>
        <v/>
      </c>
      <c r="G348" s="221"/>
      <c r="H348" s="167" t="str">
        <f>IFERROR(IF(VLOOKUP(H353,'Line Details'!$A$7:$Z$343,7,0)&lt;&gt;"",VLOOKUP(H353,'Line Details'!$A$7:$Z$343,7,0),""),"")</f>
        <v/>
      </c>
      <c r="I348" s="221"/>
      <c r="J348" s="167" t="str">
        <f>IFERROR(IF(VLOOKUP(J353,'Line Details'!$A$7:$Z$343,7,0)&lt;&gt;"",VLOOKUP(J353,'Line Details'!$A$7:$Z$343,7,0),""),"")</f>
        <v/>
      </c>
      <c r="K348" s="221"/>
      <c r="L348" s="167" t="str">
        <f>IFERROR(IF(VLOOKUP(L353,'Line Details'!$A$7:$Z$343,7,0)&lt;&gt;"",VLOOKUP(L353,'Line Details'!$A$7:$Z$343,7,0),""),"")</f>
        <v/>
      </c>
      <c r="M348" s="221"/>
      <c r="N348" s="167" t="str">
        <f>IFERROR(IF(VLOOKUP(N353,'Line Details'!$A$7:$Z$343,7,0)&lt;&gt;"",VLOOKUP(N353,'Line Details'!$A$7:$Z$343,7,0),""),"")</f>
        <v/>
      </c>
      <c r="O348" s="221"/>
      <c r="P348" s="167" t="str">
        <f>IFERROR(IF(VLOOKUP(P353,'Line Details'!$A$7:$Z$343,7,0)&lt;&gt;"",VLOOKUP(P353,'Line Details'!$A$7:$Z$343,7,0),""),"")</f>
        <v/>
      </c>
      <c r="Q348" s="221"/>
      <c r="R348" s="167" t="str">
        <f>IFERROR(IF(VLOOKUP(R353,'Line Details'!$A$7:$Z$343,7,0)&lt;&gt;"",VLOOKUP(R353,'Line Details'!$A$7:$Z$343,7,0),""),"")</f>
        <v/>
      </c>
      <c r="S348" s="221"/>
      <c r="T348" s="167" t="str">
        <f>IFERROR(IF(VLOOKUP(T353,'Line Details'!$A$7:$Z$343,7,0)&lt;&gt;"",VLOOKUP(T353,'Line Details'!$A$7:$Z$343,7,0),""),"")</f>
        <v/>
      </c>
      <c r="U348" s="171"/>
    </row>
    <row r="349" spans="1:21" s="190" customFormat="1" ht="13.5" hidden="1" thickTop="1" x14ac:dyDescent="0.3">
      <c r="A349" s="194"/>
      <c r="B349" s="169" t="str">
        <f>IFERROR(IF(VLOOKUP(B353,'Line Details'!$A$7:$Z$343,3,0)&lt;&gt;"",VLOOKUP(B353,'Line Details'!$A$7:$Z$343,3,0),""),"")</f>
        <v/>
      </c>
      <c r="C349" s="170"/>
      <c r="D349" s="169" t="str">
        <f>IFERROR(IF(VLOOKUP(D353,'Line Details'!$A$7:$Z$343,3,0)&lt;&gt;"",VLOOKUP(D353,'Line Details'!$A$7:$Z$343,3,0),""),"")</f>
        <v/>
      </c>
      <c r="E349" s="170"/>
      <c r="F349" s="169" t="str">
        <f>IFERROR(IF(VLOOKUP(F353,'Line Details'!$A$7:$Z$343,3,0)&lt;&gt;"",VLOOKUP(F353,'Line Details'!$A$7:$Z$343,3,0),""),"")</f>
        <v/>
      </c>
      <c r="G349" s="170"/>
      <c r="H349" s="169" t="str">
        <f>IFERROR(IF(VLOOKUP(H353,'Line Details'!$A$7:$Z$343,3,0)&lt;&gt;"",VLOOKUP(H353,'Line Details'!$A$7:$Z$343,3,0),""),"")</f>
        <v/>
      </c>
      <c r="I349" s="170"/>
      <c r="J349" s="169" t="str">
        <f>IFERROR(IF(VLOOKUP(J353,'Line Details'!$A$7:$Z$343,3,0)&lt;&gt;"",VLOOKUP(J353,'Line Details'!$A$7:$Z$343,3,0),""),"")</f>
        <v/>
      </c>
      <c r="K349" s="170"/>
      <c r="L349" s="169" t="str">
        <f>IFERROR(IF(VLOOKUP(L353,'Line Details'!$A$7:$Z$343,3,0)&lt;&gt;"",VLOOKUP(L353,'Line Details'!$A$7:$Z$343,3,0),""),"")</f>
        <v/>
      </c>
      <c r="M349" s="170"/>
      <c r="N349" s="169" t="str">
        <f>IFERROR(IF(VLOOKUP(N353,'Line Details'!$A$7:$Z$343,3,0)&lt;&gt;"",VLOOKUP(N353,'Line Details'!$A$7:$Z$343,3,0),""),"")</f>
        <v/>
      </c>
      <c r="O349" s="170"/>
      <c r="P349" s="169" t="str">
        <f>IFERROR(IF(VLOOKUP(P353,'Line Details'!$A$7:$Z$343,3,0)&lt;&gt;"",VLOOKUP(P353,'Line Details'!$A$7:$Z$343,3,0),""),"")</f>
        <v/>
      </c>
      <c r="Q349" s="170"/>
      <c r="R349" s="169" t="str">
        <f>IFERROR(IF(VLOOKUP(R353,'Line Details'!$A$7:$Z$343,3,0)&lt;&gt;"",VLOOKUP(R353,'Line Details'!$A$7:$Z$343,3,0),""),"")</f>
        <v/>
      </c>
      <c r="S349" s="170"/>
      <c r="T349" s="169" t="str">
        <f>IFERROR(IF(VLOOKUP(T353,'Line Details'!$A$7:$Z$343,3,0)&lt;&gt;"",VLOOKUP(T353,'Line Details'!$A$7:$Z$343,3,0),""),"")</f>
        <v/>
      </c>
      <c r="U349" s="171"/>
    </row>
    <row r="350" spans="1:21" s="190" customFormat="1" hidden="1" x14ac:dyDescent="0.3">
      <c r="A350" s="194"/>
      <c r="B350" s="169" t="str">
        <f>IFERROR(IF(VLOOKUP(B353,'Line Details'!$A$7:$Z$343,2,0)&lt;&gt;"",VLOOKUP(B353,'Line Details'!$A$7:$Z$343,2,0),""),"")</f>
        <v/>
      </c>
      <c r="C350" s="170"/>
      <c r="D350" s="169" t="str">
        <f>IFERROR(IF(VLOOKUP(D353,'Line Details'!$A$7:$Z$343,2,0)&lt;&gt;"",VLOOKUP(D353,'Line Details'!$A$7:$Z$343,2,0),""),"")</f>
        <v/>
      </c>
      <c r="E350" s="170"/>
      <c r="F350" s="169" t="str">
        <f>IFERROR(IF(VLOOKUP(F353,'Line Details'!$A$7:$Z$343,2,0)&lt;&gt;"",VLOOKUP(F353,'Line Details'!$A$7:$Z$343,2,0),""),"")</f>
        <v/>
      </c>
      <c r="G350" s="170"/>
      <c r="H350" s="169" t="str">
        <f>IFERROR(IF(VLOOKUP(H353,'Line Details'!$A$7:$Z$343,2,0)&lt;&gt;"",VLOOKUP(H353,'Line Details'!$A$7:$Z$343,2,0),""),"")</f>
        <v/>
      </c>
      <c r="I350" s="170"/>
      <c r="J350" s="169" t="str">
        <f>IFERROR(IF(VLOOKUP(J353,'Line Details'!$A$7:$Z$343,2,0)&lt;&gt;"",VLOOKUP(J353,'Line Details'!$A$7:$Z$343,2,0),""),"")</f>
        <v/>
      </c>
      <c r="K350" s="170"/>
      <c r="L350" s="169" t="str">
        <f>IFERROR(IF(VLOOKUP(L353,'Line Details'!$A$7:$Z$343,2,0)&lt;&gt;"",VLOOKUP(L353,'Line Details'!$A$7:$Z$343,2,0),""),"")</f>
        <v/>
      </c>
      <c r="M350" s="170"/>
      <c r="N350" s="169" t="str">
        <f>IFERROR(IF(VLOOKUP(N353,'Line Details'!$A$7:$Z$343,2,0)&lt;&gt;"",VLOOKUP(N353,'Line Details'!$A$7:$Z$343,2,0),""),"")</f>
        <v/>
      </c>
      <c r="O350" s="170"/>
      <c r="P350" s="169" t="str">
        <f>IFERROR(IF(VLOOKUP(P353,'Line Details'!$A$7:$Z$343,2,0)&lt;&gt;"",VLOOKUP(P353,'Line Details'!$A$7:$Z$343,2,0),""),"")</f>
        <v/>
      </c>
      <c r="Q350" s="170"/>
      <c r="R350" s="169" t="str">
        <f>IFERROR(IF(VLOOKUP(R353,'Line Details'!$A$7:$Z$343,2,0)&lt;&gt;"",VLOOKUP(R353,'Line Details'!$A$7:$Z$343,2,0),""),"")</f>
        <v/>
      </c>
      <c r="S350" s="170"/>
      <c r="T350" s="169" t="str">
        <f>IFERROR(IF(VLOOKUP(T353,'Line Details'!$A$7:$Z$343,2,0)&lt;&gt;"",VLOOKUP(T353,'Line Details'!$A$7:$Z$343,2,0),""),"")</f>
        <v/>
      </c>
      <c r="U350" s="171"/>
    </row>
    <row r="351" spans="1:21" s="142" customFormat="1" hidden="1" x14ac:dyDescent="0.3">
      <c r="A351" s="168"/>
      <c r="B351" s="169" t="str">
        <f>IFERROR(IF(VLOOKUP(B353,'Line Details'!$A$7:$AA$343,27,0)&lt;&gt;"",VLOOKUP(B353,'Line Details'!$A$7:$AA$343,27,0),""),"")</f>
        <v/>
      </c>
      <c r="C351" s="169" t="str">
        <f>IFERROR(IF(VLOOKUP(C353,'Line Details'!$A$7:$AA$343,27,0)&lt;&gt;"",VLOOKUP(C353,'Line Details'!$A$7:$AA$343,27,0),""),"")</f>
        <v/>
      </c>
      <c r="D351" s="169" t="str">
        <f>IFERROR(IF(VLOOKUP(D353,'Line Details'!$A$7:$AA$343,27,0)&lt;&gt;"",VLOOKUP(D353,'Line Details'!$A$7:$AA$343,27,0),""),"")</f>
        <v/>
      </c>
      <c r="E351" s="169" t="str">
        <f>IFERROR(IF(VLOOKUP(E353,'Line Details'!$A$7:$AA$343,27,0)&lt;&gt;"",VLOOKUP(E353,'Line Details'!$A$7:$AA$343,27,0),""),"")</f>
        <v/>
      </c>
      <c r="F351" s="169" t="str">
        <f>IFERROR(IF(VLOOKUP(F353,'Line Details'!$A$7:$AA$343,27,0)&lt;&gt;"",VLOOKUP(F353,'Line Details'!$A$7:$AA$343,27,0),""),"")</f>
        <v/>
      </c>
      <c r="G351" s="169" t="str">
        <f>IFERROR(IF(VLOOKUP(G353,'Line Details'!$A$7:$AA$343,27,0)&lt;&gt;"",VLOOKUP(G353,'Line Details'!$A$7:$AA$343,27,0),""),"")</f>
        <v/>
      </c>
      <c r="H351" s="169" t="str">
        <f>IFERROR(IF(VLOOKUP(H353,'Line Details'!$A$7:$AA$343,27,0)&lt;&gt;"",VLOOKUP(H353,'Line Details'!$A$7:$AA$343,27,0),""),"")</f>
        <v/>
      </c>
      <c r="I351" s="169" t="str">
        <f>IFERROR(IF(VLOOKUP(I353,'Line Details'!$A$7:$AA$343,27,0)&lt;&gt;"",VLOOKUP(I353,'Line Details'!$A$7:$AA$343,27,0),""),"")</f>
        <v/>
      </c>
      <c r="J351" s="169" t="str">
        <f>IFERROR(IF(VLOOKUP(J353,'Line Details'!$A$7:$AA$343,27,0)&lt;&gt;"",VLOOKUP(J353,'Line Details'!$A$7:$AA$343,27,0),""),"")</f>
        <v/>
      </c>
      <c r="K351" s="169" t="str">
        <f>IFERROR(IF(VLOOKUP(K353,'Line Details'!$A$7:$AA$343,27,0)&lt;&gt;"",VLOOKUP(K353,'Line Details'!$A$7:$AA$343,27,0),""),"")</f>
        <v/>
      </c>
      <c r="L351" s="169" t="str">
        <f>IFERROR(IF(VLOOKUP(L353,'Line Details'!$A$7:$AA$343,27,0)&lt;&gt;"",VLOOKUP(L353,'Line Details'!$A$7:$AA$343,27,0),""),"")</f>
        <v/>
      </c>
      <c r="M351" s="169" t="str">
        <f>IFERROR(IF(VLOOKUP(M353,'Line Details'!$A$7:$AA$343,27,0)&lt;&gt;"",VLOOKUP(M353,'Line Details'!$A$7:$AA$343,27,0),""),"")</f>
        <v/>
      </c>
      <c r="N351" s="169" t="str">
        <f>IFERROR(IF(VLOOKUP(N353,'Line Details'!$A$7:$AA$343,27,0)&lt;&gt;"",VLOOKUP(N353,'Line Details'!$A$7:$AA$343,27,0),""),"")</f>
        <v/>
      </c>
      <c r="O351" s="169" t="str">
        <f>IFERROR(IF(VLOOKUP(O353,'Line Details'!$A$7:$AA$343,27,0)&lt;&gt;"",VLOOKUP(O353,'Line Details'!$A$7:$AA$343,27,0),""),"")</f>
        <v/>
      </c>
      <c r="P351" s="169" t="str">
        <f>IFERROR(IF(VLOOKUP(P353,'Line Details'!$A$7:$AA$343,27,0)&lt;&gt;"",VLOOKUP(P353,'Line Details'!$A$7:$AA$343,27,0),""),"")</f>
        <v/>
      </c>
      <c r="Q351" s="169" t="str">
        <f>IFERROR(IF(VLOOKUP(Q353,'Line Details'!$A$7:$AA$343,27,0)&lt;&gt;"",VLOOKUP(Q353,'Line Details'!$A$7:$AA$343,27,0),""),"")</f>
        <v/>
      </c>
      <c r="R351" s="169" t="str">
        <f>IFERROR(IF(VLOOKUP(R353,'Line Details'!$A$7:$AA$343,27,0)&lt;&gt;"",VLOOKUP(R353,'Line Details'!$A$7:$AA$343,27,0),""),"")</f>
        <v/>
      </c>
      <c r="S351" s="169" t="str">
        <f>IFERROR(IF(VLOOKUP(S353,'Line Details'!$A$7:$AA$343,27,0)&lt;&gt;"",VLOOKUP(S353,'Line Details'!$A$7:$AA$343,27,0),""),"")</f>
        <v/>
      </c>
      <c r="T351" s="169" t="str">
        <f>IFERROR(IF(VLOOKUP(T353,'Line Details'!$A$7:$AA$343,27,0)&lt;&gt;"",VLOOKUP(T353,'Line Details'!$A$7:$AA$343,27,0),""),"")</f>
        <v/>
      </c>
      <c r="U351" s="171"/>
    </row>
    <row r="352" spans="1:21" s="190" customFormat="1" hidden="1" x14ac:dyDescent="0.3">
      <c r="A352" s="194"/>
      <c r="B352" s="177" t="str">
        <f>IFERROR(IF(VLOOKUP(B353,'Line Details'!$A$7:$Z$343,10,0)&lt;&gt;"",VLOOKUP(B353,'Line Details'!$A$7:$Z$343,10,0),""),"")</f>
        <v/>
      </c>
      <c r="C352" s="158"/>
      <c r="D352" s="177" t="str">
        <f>IFERROR(IF(VLOOKUP(D353,'Line Details'!$A$7:$Z$343,10,0)&lt;&gt;"",VLOOKUP(D353,'Line Details'!$A$7:$Z$343,10,0),""),"")</f>
        <v/>
      </c>
      <c r="E352" s="158"/>
      <c r="F352" s="177" t="str">
        <f>IFERROR(IF(VLOOKUP(F353,'Line Details'!$A$7:$Z$343,10,0)&lt;&gt;"",VLOOKUP(F353,'Line Details'!$A$7:$Z$343,10,0),""),"")</f>
        <v/>
      </c>
      <c r="G352" s="158"/>
      <c r="H352" s="177" t="str">
        <f>IFERROR(IF(VLOOKUP(H353,'Line Details'!$A$7:$Z$343,10,0)&lt;&gt;"",VLOOKUP(H353,'Line Details'!$A$7:$Z$343,10,0),""),"")</f>
        <v/>
      </c>
      <c r="I352" s="158"/>
      <c r="J352" s="177" t="str">
        <f>IFERROR(IF(VLOOKUP(J353,'Line Details'!$A$7:$Z$343,10,0)&lt;&gt;"",VLOOKUP(J353,'Line Details'!$A$7:$Z$343,10,0),""),"")</f>
        <v/>
      </c>
      <c r="K352" s="158"/>
      <c r="L352" s="177" t="str">
        <f>IFERROR(IF(VLOOKUP(L353,'Line Details'!$A$7:$Z$343,10,0)&lt;&gt;"",VLOOKUP(L353,'Line Details'!$A$7:$Z$343,10,0),""),"")</f>
        <v/>
      </c>
      <c r="M352" s="158"/>
      <c r="N352" s="177" t="str">
        <f>IFERROR(IF(VLOOKUP(N353,'Line Details'!$A$7:$Z$343,10,0)&lt;&gt;"",VLOOKUP(N353,'Line Details'!$A$7:$Z$343,10,0),""),"")</f>
        <v/>
      </c>
      <c r="O352" s="158"/>
      <c r="P352" s="177" t="str">
        <f>IFERROR(IF(VLOOKUP(P353,'Line Details'!$A$7:$Z$343,10,0)&lt;&gt;"",VLOOKUP(P353,'Line Details'!$A$7:$Z$343,10,0),""),"")</f>
        <v/>
      </c>
      <c r="Q352" s="158"/>
      <c r="R352" s="177" t="str">
        <f>IFERROR(IF(VLOOKUP(R353,'Line Details'!$A$7:$Z$343,10,0)&lt;&gt;"",VLOOKUP(R353,'Line Details'!$A$7:$Z$343,10,0),""),"")</f>
        <v/>
      </c>
      <c r="S352" s="158"/>
      <c r="T352" s="177" t="str">
        <f>IFERROR(IF(VLOOKUP(T353,'Line Details'!$A$7:$Z$343,10,0)&lt;&gt;"",VLOOKUP(T353,'Line Details'!$A$7:$Z$343,10,0),""),"")</f>
        <v/>
      </c>
      <c r="U352" s="178"/>
    </row>
    <row r="353" spans="1:21" s="190" customFormat="1" hidden="1" x14ac:dyDescent="0.3">
      <c r="A353" s="194"/>
      <c r="B353" s="174">
        <f>+T342+1</f>
        <v>300</v>
      </c>
      <c r="C353" s="174"/>
      <c r="D353" s="174">
        <f>+B353+1</f>
        <v>301</v>
      </c>
      <c r="E353" s="174"/>
      <c r="F353" s="174">
        <f>+D353+1</f>
        <v>302</v>
      </c>
      <c r="G353" s="174"/>
      <c r="H353" s="174">
        <f>+F353+1</f>
        <v>303</v>
      </c>
      <c r="I353" s="174"/>
      <c r="J353" s="174">
        <f>+H353+1</f>
        <v>304</v>
      </c>
      <c r="K353" s="174"/>
      <c r="L353" s="174">
        <f>+J353+1</f>
        <v>305</v>
      </c>
      <c r="M353" s="174"/>
      <c r="N353" s="174">
        <f>+L353+1</f>
        <v>306</v>
      </c>
      <c r="O353" s="174"/>
      <c r="P353" s="174">
        <f>+N353+1</f>
        <v>307</v>
      </c>
      <c r="Q353" s="174"/>
      <c r="R353" s="174">
        <f>+P353+1</f>
        <v>308</v>
      </c>
      <c r="S353" s="174"/>
      <c r="T353" s="174">
        <f>+R353+1</f>
        <v>309</v>
      </c>
      <c r="U353" s="175"/>
    </row>
    <row r="354" spans="1:21" s="190" customFormat="1" hidden="1" x14ac:dyDescent="0.3">
      <c r="A354" s="194"/>
      <c r="B354" s="174"/>
      <c r="C354" s="174"/>
      <c r="D354" s="174"/>
      <c r="E354" s="174"/>
      <c r="F354" s="174"/>
      <c r="G354" s="174"/>
      <c r="H354" s="174"/>
      <c r="I354" s="174"/>
      <c r="J354" s="174"/>
      <c r="K354" s="174"/>
      <c r="L354" s="174"/>
      <c r="M354" s="174"/>
      <c r="N354" s="174"/>
      <c r="O354" s="174"/>
      <c r="P354" s="174"/>
      <c r="Q354" s="174"/>
      <c r="R354" s="174"/>
      <c r="S354" s="174"/>
      <c r="T354" s="174"/>
      <c r="U354" s="175"/>
    </row>
    <row r="355" spans="1:21" s="241" customFormat="1" ht="13.5" hidden="1" thickBot="1" x14ac:dyDescent="0.35">
      <c r="A355" s="238"/>
      <c r="B355" s="239" t="str">
        <f>IFERROR(IF(VLOOKUP(B364,'Line Details'!$A$7:$Z$343,5,0)&lt;&gt;"",VLOOKUP(B364,'Line Details'!$A$7:$Z$343,5,0),""),"")</f>
        <v/>
      </c>
      <c r="C355" s="235" t="str">
        <f>IFERROR(IF(VLOOKUP(D364,'Line Details'!$A$7:$Z$343,12,0)&lt;&gt;"",VLOOKUP(D364,'Line Details'!$A$7:$Z$343,12,0),""),"")</f>
        <v/>
      </c>
      <c r="D355" s="239" t="str">
        <f>IFERROR(IF(VLOOKUP(D364,'Line Details'!$A$7:$Z$343,5,0)&lt;&gt;"",VLOOKUP(D364,'Line Details'!$A$7:$Z$343,5,0),""),"")</f>
        <v/>
      </c>
      <c r="E355" s="235" t="str">
        <f>IFERROR(IF(VLOOKUP(F364,'Line Details'!$A$7:$Z$343,12,0)&lt;&gt;"",VLOOKUP(F364,'Line Details'!$A$7:$Z$343,12,0),""),"")</f>
        <v/>
      </c>
      <c r="F355" s="239" t="str">
        <f>IFERROR(IF(VLOOKUP(F364,'Line Details'!$A$7:$Z$343,5,0)&lt;&gt;"",VLOOKUP(F364,'Line Details'!$A$7:$Z$343,5,0),""),"")</f>
        <v/>
      </c>
      <c r="G355" s="235" t="str">
        <f>IFERROR(IF(VLOOKUP(H364,'Line Details'!$A$7:$Z$343,12,0)&lt;&gt;"",VLOOKUP(H364,'Line Details'!$A$7:$Z$343,12,0),""),"")</f>
        <v/>
      </c>
      <c r="H355" s="239" t="str">
        <f>IFERROR(IF(VLOOKUP(H364,'Line Details'!$A$7:$Z$343,5,0)&lt;&gt;"",VLOOKUP(H364,'Line Details'!$A$7:$Z$343,5,0),""),"")</f>
        <v/>
      </c>
      <c r="I355" s="235" t="str">
        <f>IFERROR(IF(VLOOKUP(J364,'Line Details'!$A$7:$Z$343,12,0)&lt;&gt;"",VLOOKUP(J364,'Line Details'!$A$7:$Z$343,12,0),""),"")</f>
        <v/>
      </c>
      <c r="J355" s="239" t="str">
        <f>IFERROR(IF(VLOOKUP(J364,'Line Details'!$A$7:$Z$343,5,0)&lt;&gt;"",VLOOKUP(J364,'Line Details'!$A$7:$Z$343,5,0),""),"")</f>
        <v/>
      </c>
      <c r="K355" s="235" t="str">
        <f>IFERROR(IF(VLOOKUP(L364,'Line Details'!$A$7:$Z$343,12,0)&lt;&gt;"",VLOOKUP(L364,'Line Details'!$A$7:$Z$343,12,0),""),"")</f>
        <v/>
      </c>
      <c r="L355" s="240" t="str">
        <f>IFERROR(IF(VLOOKUP(L364,'Line Details'!$A$7:$Z$343,5,0)&lt;&gt;"",VLOOKUP(L364,'Line Details'!$A$7:$Z$343,5,0),""),"")</f>
        <v/>
      </c>
      <c r="M355" s="235" t="str">
        <f>IFERROR(IF(VLOOKUP(N364,'Line Details'!$A$7:$Z$343,12,0)&lt;&gt;"",VLOOKUP(N364,'Line Details'!$A$7:$Z$343,12,0),""),"")</f>
        <v/>
      </c>
      <c r="N355" s="239" t="str">
        <f>IFERROR(IF(VLOOKUP(N364,'Line Details'!$A$7:$Z$343,5,0)&lt;&gt;"",VLOOKUP(N364,'Line Details'!$A$7:$Z$343,5,0),""),"")</f>
        <v/>
      </c>
      <c r="O355" s="235" t="str">
        <f>IFERROR(IF(VLOOKUP(P364,'Line Details'!$A$7:$Z$343,12,0)&lt;&gt;"",VLOOKUP(P364,'Line Details'!$A$7:$Z$343,12,0),""),"")</f>
        <v/>
      </c>
      <c r="P355" s="239" t="str">
        <f>IFERROR(IF(VLOOKUP(P364,'Line Details'!$A$7:$Z$343,5,0)&lt;&gt;"",VLOOKUP(P364,'Line Details'!$A$7:$Z$343,5,0),""),"")</f>
        <v/>
      </c>
      <c r="Q355" s="235" t="str">
        <f>IFERROR(IF(VLOOKUP(R364,'Line Details'!$A$7:$Z$343,12,0)&lt;&gt;"",VLOOKUP(R364,'Line Details'!$A$7:$Z$343,12,0),""),"")</f>
        <v/>
      </c>
      <c r="R355" s="239" t="str">
        <f>IFERROR(IF(VLOOKUP(R364,'Line Details'!$A$7:$Z$343,5,0)&lt;&gt;"",VLOOKUP(R364,'Line Details'!$A$7:$Z$343,5,0),""),"")</f>
        <v/>
      </c>
      <c r="S355" s="235" t="str">
        <f>IFERROR(IF(VLOOKUP(T364,'Line Details'!$A$7:$Z$343,12,0)&lt;&gt;"",VLOOKUP(T364,'Line Details'!$A$7:$Z$343,12,0),""),"")</f>
        <v/>
      </c>
      <c r="T355" s="239" t="str">
        <f>IFERROR(IF(VLOOKUP(T364,'Line Details'!$A$7:$Z$343,5,0)&lt;&gt;"",VLOOKUP(T364,'Line Details'!$A$7:$Z$343,5,0),""),"")</f>
        <v/>
      </c>
      <c r="U355" s="236" t="str">
        <f>IFERROR(IF(VLOOKUP(B405,'Line Details'!$A$7:$Z$343,12,0)&lt;&gt;"",VLOOKUP(B405,'Line Details'!$A$7:$Z$343,12,0),""),"")</f>
        <v/>
      </c>
    </row>
    <row r="356" spans="1:21" s="190" customFormat="1" ht="13.5" hidden="1" thickTop="1" x14ac:dyDescent="0.3">
      <c r="A356" s="194"/>
      <c r="B356" s="670" t="str">
        <f>IFERROR(IF(VLOOKUP(B364,'Line Details'!$A$7:$Z$343,8,0)&lt;&gt;"",VLOOKUP(B364,'Line Details'!$A$7:$Z$343,8,0),""),"")</f>
        <v/>
      </c>
      <c r="C356" s="164" t="str">
        <f>IFERROR(IF(VLOOKUP(D364,'Line Details'!$A$7:$Z$343,9,0)&lt;&gt;"",VLOOKUP(D364,'Line Details'!$A$7:$Z$343,9,0),""),"")</f>
        <v/>
      </c>
      <c r="D356" s="670" t="str">
        <f>IFERROR(IF(VLOOKUP(D364,'Line Details'!$A$7:$Z$343,8,0)&lt;&gt;"",VLOOKUP(D364,'Line Details'!$A$7:$Z$343,8,0),""),"")</f>
        <v/>
      </c>
      <c r="E356" s="164" t="str">
        <f>IFERROR(IF(VLOOKUP(F364,'Line Details'!$A$7:$Z$343,9,0)&lt;&gt;"",VLOOKUP(F364,'Line Details'!$A$7:$Z$343,9,0),""),"")</f>
        <v/>
      </c>
      <c r="F356" s="670" t="str">
        <f>IFERROR(IF(VLOOKUP(F364,'Line Details'!$A$7:$Z$343,8,0)&lt;&gt;"",VLOOKUP(F364,'Line Details'!$A$7:$Z$343,8,0),""),"")</f>
        <v/>
      </c>
      <c r="G356" s="164" t="str">
        <f>IFERROR(IF(VLOOKUP(H364,'Line Details'!$A$7:$Z$343,9,0)&lt;&gt;"",VLOOKUP(H364,'Line Details'!$A$7:$Z$343,9,0),""),"")</f>
        <v/>
      </c>
      <c r="H356" s="670" t="str">
        <f>IFERROR(IF(VLOOKUP(H364,'Line Details'!$A$7:$Z$343,8,0)&lt;&gt;"",VLOOKUP(H364,'Line Details'!$A$7:$Z$343,8,0),""),"")</f>
        <v/>
      </c>
      <c r="I356" s="164" t="str">
        <f>IFERROR(IF(VLOOKUP(J364,'Line Details'!$A$7:$Z$343,9,0)&lt;&gt;"",VLOOKUP(J364,'Line Details'!$A$7:$Z$343,9,0),""),"")</f>
        <v/>
      </c>
      <c r="J356" s="670" t="str">
        <f>IFERROR(IF(VLOOKUP(J364,'Line Details'!$A$7:$Z$343,8,0)&lt;&gt;"",VLOOKUP(J364,'Line Details'!$A$7:$Z$343,8,0),""),"")</f>
        <v/>
      </c>
      <c r="K356" s="164" t="str">
        <f>IFERROR(IF(VLOOKUP(L364,'Line Details'!$A$7:$Z$343,9,0)&lt;&gt;"",VLOOKUP(L364,'Line Details'!$A$7:$Z$343,9,0),""),"")</f>
        <v/>
      </c>
      <c r="L356" s="670" t="str">
        <f>IFERROR(IF(VLOOKUP(L364,'Line Details'!$A$7:$Z$343,8,0)&lt;&gt;"",VLOOKUP(L364,'Line Details'!$A$7:$Z$343,8,0),""),"")</f>
        <v/>
      </c>
      <c r="M356" s="164" t="str">
        <f>IFERROR(IF(VLOOKUP(N364,'Line Details'!$A$7:$Z$343,9,0)&lt;&gt;"",VLOOKUP(N364,'Line Details'!$A$7:$Z$343,9,0),""),"")</f>
        <v/>
      </c>
      <c r="N356" s="670" t="str">
        <f>IFERROR(IF(VLOOKUP(N364,'Line Details'!$A$7:$Z$343,8,0)&lt;&gt;"",VLOOKUP(N364,'Line Details'!$A$7:$Z$343,8,0),""),"")</f>
        <v/>
      </c>
      <c r="O356" s="164" t="str">
        <f>IFERROR(IF(VLOOKUP(P364,'Line Details'!$A$7:$Z$343,9,0)&lt;&gt;"",VLOOKUP(P364,'Line Details'!$A$7:$Z$343,9,0),""),"")</f>
        <v/>
      </c>
      <c r="P356" s="670" t="str">
        <f>IFERROR(IF(VLOOKUP(P364,'Line Details'!$A$7:$Z$343,8,0)&lt;&gt;"",VLOOKUP(P364,'Line Details'!$A$7:$Z$343,8,0),""),"")</f>
        <v/>
      </c>
      <c r="Q356" s="164" t="str">
        <f>IFERROR(IF(VLOOKUP(R364,'Line Details'!$A$7:$Z$343,9,0)&lt;&gt;"",VLOOKUP(R364,'Line Details'!$A$7:$Z$343,9,0),""),"")</f>
        <v/>
      </c>
      <c r="R356" s="670" t="str">
        <f>IFERROR(IF(VLOOKUP(R364,'Line Details'!$A$7:$Z$343,8,0)&lt;&gt;"",VLOOKUP(R364,'Line Details'!$A$7:$Z$343,8,0),""),"")</f>
        <v/>
      </c>
      <c r="S356" s="164" t="str">
        <f>IFERROR(IF(VLOOKUP(T364,'Line Details'!$A$7:$Z$343,9,0)&lt;&gt;"",VLOOKUP(T364,'Line Details'!$A$7:$Z$343,9,0),""),"")</f>
        <v/>
      </c>
      <c r="T356" s="670" t="str">
        <f>IFERROR(IF(VLOOKUP(T364,'Line Details'!$A$7:$Z$343,8,0)&lt;&gt;"",VLOOKUP(T364,'Line Details'!$A$7:$Z$343,8,0),""),"")</f>
        <v/>
      </c>
      <c r="U356" s="165" t="str">
        <f>IFERROR(IF(VLOOKUP(B405,'Line Details'!$A$7:$Z$343,9,0)&lt;&gt;"",VLOOKUP(B405,'Line Details'!$A$7:$Z$343,9,0),""),"")</f>
        <v/>
      </c>
    </row>
    <row r="357" spans="1:21" s="190" customFormat="1" hidden="1" x14ac:dyDescent="0.3">
      <c r="A357" s="194"/>
      <c r="B357" s="671"/>
      <c r="C357" s="221" t="str">
        <f>IFERROR(IF(VLOOKUP(D364,'Line Details'!$A$7:$Z$343,4,0)&lt;&gt;"",VLOOKUP(D364,'Line Details'!$A$7:$Z$343,4,0),""),"")</f>
        <v/>
      </c>
      <c r="D357" s="671"/>
      <c r="E357" s="221" t="str">
        <f>IFERROR(IF(VLOOKUP(F364,'Line Details'!$A$7:$Z$343,4,0)&lt;&gt;"",VLOOKUP(F364,'Line Details'!$A$7:$Z$343,4,0),""),"")</f>
        <v/>
      </c>
      <c r="F357" s="671"/>
      <c r="G357" s="221" t="str">
        <f>IFERROR(IF(VLOOKUP(H364,'Line Details'!$A$7:$Z$343,4,0)&lt;&gt;"",VLOOKUP(H364,'Line Details'!$A$7:$Z$343,4,0),""),"")</f>
        <v/>
      </c>
      <c r="H357" s="671"/>
      <c r="I357" s="221" t="str">
        <f>IFERROR(IF(VLOOKUP(J364,'Line Details'!$A$7:$Z$343,4,0)&lt;&gt;"",VLOOKUP(J364,'Line Details'!$A$7:$Z$343,4,0),""),"")</f>
        <v/>
      </c>
      <c r="J357" s="671"/>
      <c r="K357" s="221" t="str">
        <f>IFERROR(IF(VLOOKUP(L364,'Line Details'!$A$7:$Z$343,4,0)&lt;&gt;"",VLOOKUP(L364,'Line Details'!$A$7:$Z$343,4,0),""),"")</f>
        <v/>
      </c>
      <c r="L357" s="671"/>
      <c r="M357" s="221" t="str">
        <f>IFERROR(IF(VLOOKUP(N364,'Line Details'!$A$7:$Z$343,4,0)&lt;&gt;"",VLOOKUP(N364,'Line Details'!$A$7:$Z$343,4,0),""),"")</f>
        <v/>
      </c>
      <c r="N357" s="671"/>
      <c r="O357" s="221" t="str">
        <f>IFERROR(IF(VLOOKUP(P364,'Line Details'!$A$7:$Z$343,4,0)&lt;&gt;"",VLOOKUP(P364,'Line Details'!$A$7:$Z$343,4,0),""),"")</f>
        <v/>
      </c>
      <c r="P357" s="671"/>
      <c r="Q357" s="221" t="str">
        <f>IFERROR(IF(VLOOKUP(R364,'Line Details'!$A$7:$Z$343,4,0)&lt;&gt;"",VLOOKUP(R364,'Line Details'!$A$7:$Z$343,4,0),""),"")</f>
        <v/>
      </c>
      <c r="R357" s="671"/>
      <c r="S357" s="221" t="str">
        <f>IFERROR(IF(VLOOKUP(T364,'Line Details'!$A$7:$Z$343,4,0)&lt;&gt;"",VLOOKUP(T364,'Line Details'!$A$7:$Z$343,4,0),""),"")</f>
        <v/>
      </c>
      <c r="T357" s="671"/>
      <c r="U357" s="162" t="str">
        <f>IFERROR(IF(VLOOKUP(B375,'Line Details'!$A$7:$Z$343,4,0)&lt;&gt;"",VLOOKUP(B375,'Line Details'!$A$7:$Z$343,4,0),""),"")</f>
        <v/>
      </c>
    </row>
    <row r="358" spans="1:21" s="190" customFormat="1" hidden="1" x14ac:dyDescent="0.3">
      <c r="A358" s="194"/>
      <c r="B358" s="166" t="str">
        <f>IFERROR(IF(VLOOKUP(B364,'Line Details'!$A$7:$Z$343,6,0)&lt;&gt;"",VLOOKUP(B364,'Line Details'!$A$7:$Z$343,6,0),""),"")</f>
        <v/>
      </c>
      <c r="C358" s="221"/>
      <c r="D358" s="166" t="str">
        <f>IFERROR(IF(VLOOKUP(D364,'Line Details'!$A$7:$Z$343,6,0)&lt;&gt;"",VLOOKUP(D364,'Line Details'!$A$7:$Z$343,6,0),""),"")</f>
        <v/>
      </c>
      <c r="E358" s="221"/>
      <c r="F358" s="166" t="str">
        <f>IFERROR(IF(VLOOKUP(F364,'Line Details'!$A$7:$Z$343,6,0)&lt;&gt;"",VLOOKUP(F364,'Line Details'!$A$7:$Z$343,6,0),""),"")</f>
        <v/>
      </c>
      <c r="G358" s="221"/>
      <c r="H358" s="166" t="str">
        <f>IFERROR(IF(VLOOKUP(H364,'Line Details'!$A$7:$Z$343,6,0)&lt;&gt;"",VLOOKUP(H364,'Line Details'!$A$7:$Z$343,6,0),""),"")</f>
        <v/>
      </c>
      <c r="I358" s="221"/>
      <c r="J358" s="166" t="str">
        <f>IFERROR(IF(VLOOKUP(J364,'Line Details'!$A$7:$Z$343,6,0)&lt;&gt;"",VLOOKUP(J364,'Line Details'!$A$7:$Z$343,6,0),""),"")</f>
        <v/>
      </c>
      <c r="K358" s="221"/>
      <c r="L358" s="166" t="str">
        <f>IFERROR(IF(VLOOKUP(L364,'Line Details'!$A$7:$Z$343,6,0)&lt;&gt;"",VLOOKUP(L364,'Line Details'!$A$7:$Z$343,6,0),""),"")</f>
        <v/>
      </c>
      <c r="M358" s="221"/>
      <c r="N358" s="166" t="str">
        <f>IFERROR(IF(VLOOKUP(N364,'Line Details'!$A$7:$Z$343,6,0)&lt;&gt;"",VLOOKUP(N364,'Line Details'!$A$7:$Z$343,6,0),""),"")</f>
        <v/>
      </c>
      <c r="O358" s="221"/>
      <c r="P358" s="166" t="str">
        <f>IFERROR(IF(VLOOKUP(P364,'Line Details'!$A$7:$Z$343,6,0)&lt;&gt;"",VLOOKUP(P364,'Line Details'!$A$7:$Z$343,6,0),""),"")</f>
        <v/>
      </c>
      <c r="Q358" s="221"/>
      <c r="R358" s="166" t="str">
        <f>IFERROR(IF(VLOOKUP(R364,'Line Details'!$A$7:$Z$343,6,0)&lt;&gt;"",VLOOKUP(R364,'Line Details'!$A$7:$Z$343,6,0),""),"")</f>
        <v/>
      </c>
      <c r="S358" s="221"/>
      <c r="T358" s="166" t="str">
        <f>IFERROR(IF(VLOOKUP(T364,'Line Details'!$A$7:$Z$343,6,0)&lt;&gt;"",VLOOKUP(T364,'Line Details'!$A$7:$Z$343,6,0),""),"")</f>
        <v/>
      </c>
      <c r="U358" s="171"/>
    </row>
    <row r="359" spans="1:21" s="190" customFormat="1" ht="13.5" hidden="1" thickBot="1" x14ac:dyDescent="0.35">
      <c r="A359" s="194"/>
      <c r="B359" s="167" t="str">
        <f>IFERROR(IF(VLOOKUP(B364,'Line Details'!$A$7:$Z$343,7,0)&lt;&gt;"",VLOOKUP(B364,'Line Details'!$A$7:$Z$343,7,0),""),"")</f>
        <v/>
      </c>
      <c r="C359" s="221"/>
      <c r="D359" s="167" t="str">
        <f>IFERROR(IF(VLOOKUP(D364,'Line Details'!$A$7:$Z$343,7,0)&lt;&gt;"",VLOOKUP(D364,'Line Details'!$A$7:$Z$343,7,0),""),"")</f>
        <v/>
      </c>
      <c r="E359" s="221"/>
      <c r="F359" s="167" t="str">
        <f>IFERROR(IF(VLOOKUP(F364,'Line Details'!$A$7:$Z$343,7,0)&lt;&gt;"",VLOOKUP(F364,'Line Details'!$A$7:$Z$343,7,0),""),"")</f>
        <v/>
      </c>
      <c r="G359" s="221"/>
      <c r="H359" s="167" t="str">
        <f>IFERROR(IF(VLOOKUP(H364,'Line Details'!$A$7:$Z$343,7,0)&lt;&gt;"",VLOOKUP(H364,'Line Details'!$A$7:$Z$343,7,0),""),"")</f>
        <v/>
      </c>
      <c r="I359" s="221"/>
      <c r="J359" s="167" t="str">
        <f>IFERROR(IF(VLOOKUP(J364,'Line Details'!$A$7:$Z$343,7,0)&lt;&gt;"",VLOOKUP(J364,'Line Details'!$A$7:$Z$343,7,0),""),"")</f>
        <v/>
      </c>
      <c r="K359" s="221"/>
      <c r="L359" s="167" t="str">
        <f>IFERROR(IF(VLOOKUP(L364,'Line Details'!$A$7:$Z$343,7,0)&lt;&gt;"",VLOOKUP(L364,'Line Details'!$A$7:$Z$343,7,0),""),"")</f>
        <v/>
      </c>
      <c r="M359" s="221"/>
      <c r="N359" s="167" t="str">
        <f>IFERROR(IF(VLOOKUP(N364,'Line Details'!$A$7:$Z$343,7,0)&lt;&gt;"",VLOOKUP(N364,'Line Details'!$A$7:$Z$343,7,0),""),"")</f>
        <v/>
      </c>
      <c r="O359" s="221"/>
      <c r="P359" s="167" t="str">
        <f>IFERROR(IF(VLOOKUP(P364,'Line Details'!$A$7:$Z$343,7,0)&lt;&gt;"",VLOOKUP(P364,'Line Details'!$A$7:$Z$343,7,0),""),"")</f>
        <v/>
      </c>
      <c r="Q359" s="221"/>
      <c r="R359" s="167" t="str">
        <f>IFERROR(IF(VLOOKUP(R364,'Line Details'!$A$7:$Z$343,7,0)&lt;&gt;"",VLOOKUP(R364,'Line Details'!$A$7:$Z$343,7,0),""),"")</f>
        <v/>
      </c>
      <c r="S359" s="221"/>
      <c r="T359" s="167" t="str">
        <f>IFERROR(IF(VLOOKUP(T364,'Line Details'!$A$7:$Z$343,7,0)&lt;&gt;"",VLOOKUP(T364,'Line Details'!$A$7:$Z$343,7,0),""),"")</f>
        <v/>
      </c>
      <c r="U359" s="171"/>
    </row>
    <row r="360" spans="1:21" s="190" customFormat="1" ht="13.5" hidden="1" thickTop="1" x14ac:dyDescent="0.3">
      <c r="A360" s="194"/>
      <c r="B360" s="169" t="str">
        <f>IFERROR(IF(VLOOKUP(B364,'Line Details'!$A$7:$Z$343,3,0)&lt;&gt;"",VLOOKUP(B364,'Line Details'!$A$7:$Z$343,3,0),""),"")</f>
        <v/>
      </c>
      <c r="C360" s="170"/>
      <c r="D360" s="169" t="str">
        <f>IFERROR(IF(VLOOKUP(D364,'Line Details'!$A$7:$Z$343,3,0)&lt;&gt;"",VLOOKUP(D364,'Line Details'!$A$7:$Z$343,3,0),""),"")</f>
        <v/>
      </c>
      <c r="E360" s="170"/>
      <c r="F360" s="169" t="str">
        <f>IFERROR(IF(VLOOKUP(F364,'Line Details'!$A$7:$Z$343,3,0)&lt;&gt;"",VLOOKUP(F364,'Line Details'!$A$7:$Z$343,3,0),""),"")</f>
        <v/>
      </c>
      <c r="G360" s="170"/>
      <c r="H360" s="169" t="str">
        <f>IFERROR(IF(VLOOKUP(H364,'Line Details'!$A$7:$Z$343,3,0)&lt;&gt;"",VLOOKUP(H364,'Line Details'!$A$7:$Z$343,3,0),""),"")</f>
        <v/>
      </c>
      <c r="I360" s="170"/>
      <c r="J360" s="169" t="str">
        <f>IFERROR(IF(VLOOKUP(J364,'Line Details'!$A$7:$Z$343,3,0)&lt;&gt;"",VLOOKUP(J364,'Line Details'!$A$7:$Z$343,3,0),""),"")</f>
        <v/>
      </c>
      <c r="K360" s="170"/>
      <c r="L360" s="169" t="str">
        <f>IFERROR(IF(VLOOKUP(L364,'Line Details'!$A$7:$Z$343,3,0)&lt;&gt;"",VLOOKUP(L364,'Line Details'!$A$7:$Z$343,3,0),""),"")</f>
        <v/>
      </c>
      <c r="M360" s="170"/>
      <c r="N360" s="169" t="str">
        <f>IFERROR(IF(VLOOKUP(N364,'Line Details'!$A$7:$Z$343,3,0)&lt;&gt;"",VLOOKUP(N364,'Line Details'!$A$7:$Z$343,3,0),""),"")</f>
        <v/>
      </c>
      <c r="O360" s="170"/>
      <c r="P360" s="169" t="str">
        <f>IFERROR(IF(VLOOKUP(P364,'Line Details'!$A$7:$Z$343,3,0)&lt;&gt;"",VLOOKUP(P364,'Line Details'!$A$7:$Z$343,3,0),""),"")</f>
        <v/>
      </c>
      <c r="Q360" s="170"/>
      <c r="R360" s="169" t="str">
        <f>IFERROR(IF(VLOOKUP(R364,'Line Details'!$A$7:$Z$343,3,0)&lt;&gt;"",VLOOKUP(R364,'Line Details'!$A$7:$Z$343,3,0),""),"")</f>
        <v/>
      </c>
      <c r="S360" s="170"/>
      <c r="T360" s="169" t="str">
        <f>IFERROR(IF(VLOOKUP(T364,'Line Details'!$A$7:$Z$343,3,0)&lt;&gt;"",VLOOKUP(T364,'Line Details'!$A$7:$Z$343,3,0),""),"")</f>
        <v/>
      </c>
      <c r="U360" s="171"/>
    </row>
    <row r="361" spans="1:21" s="190" customFormat="1" hidden="1" x14ac:dyDescent="0.3">
      <c r="A361" s="194"/>
      <c r="B361" s="169" t="str">
        <f>IFERROR(IF(VLOOKUP(B364,'Line Details'!$A$7:$Z$343,2,0)&lt;&gt;"",VLOOKUP(B364,'Line Details'!$A$7:$Z$343,2,0),""),"")</f>
        <v/>
      </c>
      <c r="C361" s="170"/>
      <c r="D361" s="169" t="str">
        <f>IFERROR(IF(VLOOKUP(D364,'Line Details'!$A$7:$Z$343,2,0)&lt;&gt;"",VLOOKUP(D364,'Line Details'!$A$7:$Z$343,2,0),""),"")</f>
        <v/>
      </c>
      <c r="E361" s="170"/>
      <c r="F361" s="169" t="str">
        <f>IFERROR(IF(VLOOKUP(F364,'Line Details'!$A$7:$Z$343,2,0)&lt;&gt;"",VLOOKUP(F364,'Line Details'!$A$7:$Z$343,2,0),""),"")</f>
        <v/>
      </c>
      <c r="G361" s="170"/>
      <c r="H361" s="169" t="str">
        <f>IFERROR(IF(VLOOKUP(H364,'Line Details'!$A$7:$Z$343,2,0)&lt;&gt;"",VLOOKUP(H364,'Line Details'!$A$7:$Z$343,2,0),""),"")</f>
        <v/>
      </c>
      <c r="I361" s="170"/>
      <c r="J361" s="169" t="str">
        <f>IFERROR(IF(VLOOKUP(J364,'Line Details'!$A$7:$Z$343,2,0)&lt;&gt;"",VLOOKUP(J364,'Line Details'!$A$7:$Z$343,2,0),""),"")</f>
        <v/>
      </c>
      <c r="K361" s="170"/>
      <c r="L361" s="169" t="str">
        <f>IFERROR(IF(VLOOKUP(L364,'Line Details'!$A$7:$Z$343,2,0)&lt;&gt;"",VLOOKUP(L364,'Line Details'!$A$7:$Z$343,2,0),""),"")</f>
        <v/>
      </c>
      <c r="M361" s="170"/>
      <c r="N361" s="169" t="str">
        <f>IFERROR(IF(VLOOKUP(N364,'Line Details'!$A$7:$Z$343,2,0)&lt;&gt;"",VLOOKUP(N364,'Line Details'!$A$7:$Z$343,2,0),""),"")</f>
        <v/>
      </c>
      <c r="O361" s="170"/>
      <c r="P361" s="169" t="str">
        <f>IFERROR(IF(VLOOKUP(P364,'Line Details'!$A$7:$Z$343,2,0)&lt;&gt;"",VLOOKUP(P364,'Line Details'!$A$7:$Z$343,2,0),""),"")</f>
        <v/>
      </c>
      <c r="Q361" s="170"/>
      <c r="R361" s="169" t="str">
        <f>IFERROR(IF(VLOOKUP(R364,'Line Details'!$A$7:$Z$343,2,0)&lt;&gt;"",VLOOKUP(R364,'Line Details'!$A$7:$Z$343,2,0),""),"")</f>
        <v/>
      </c>
      <c r="S361" s="170"/>
      <c r="T361" s="169" t="str">
        <f>IFERROR(IF(VLOOKUP(T364,'Line Details'!$A$7:$Z$343,2,0)&lt;&gt;"",VLOOKUP(T364,'Line Details'!$A$7:$Z$343,2,0),""),"")</f>
        <v/>
      </c>
      <c r="U361" s="171"/>
    </row>
    <row r="362" spans="1:21" s="142" customFormat="1" hidden="1" x14ac:dyDescent="0.3">
      <c r="A362" s="168"/>
      <c r="B362" s="169" t="str">
        <f>IFERROR(IF(VLOOKUP(B364,'Line Details'!$A$7:$AA$343,27,0)&lt;&gt;"",VLOOKUP(B364,'Line Details'!$A$7:$AA$343,27,0),""),"")</f>
        <v/>
      </c>
      <c r="C362" s="169" t="str">
        <f>IFERROR(IF(VLOOKUP(C364,'Line Details'!$A$7:$AA$343,27,0)&lt;&gt;"",VLOOKUP(C364,'Line Details'!$A$7:$AA$343,27,0),""),"")</f>
        <v/>
      </c>
      <c r="D362" s="169" t="str">
        <f>IFERROR(IF(VLOOKUP(D364,'Line Details'!$A$7:$AA$343,27,0)&lt;&gt;"",VLOOKUP(D364,'Line Details'!$A$7:$AA$343,27,0),""),"")</f>
        <v/>
      </c>
      <c r="E362" s="169" t="str">
        <f>IFERROR(IF(VLOOKUP(E364,'Line Details'!$A$7:$AA$343,27,0)&lt;&gt;"",VLOOKUP(E364,'Line Details'!$A$7:$AA$343,27,0),""),"")</f>
        <v/>
      </c>
      <c r="F362" s="169" t="str">
        <f>IFERROR(IF(VLOOKUP(F364,'Line Details'!$A$7:$AA$343,27,0)&lt;&gt;"",VLOOKUP(F364,'Line Details'!$A$7:$AA$343,27,0),""),"")</f>
        <v/>
      </c>
      <c r="G362" s="169" t="str">
        <f>IFERROR(IF(VLOOKUP(G364,'Line Details'!$A$7:$AA$343,27,0)&lt;&gt;"",VLOOKUP(G364,'Line Details'!$A$7:$AA$343,27,0),""),"")</f>
        <v/>
      </c>
      <c r="H362" s="169" t="str">
        <f>IFERROR(IF(VLOOKUP(H364,'Line Details'!$A$7:$AA$343,27,0)&lt;&gt;"",VLOOKUP(H364,'Line Details'!$A$7:$AA$343,27,0),""),"")</f>
        <v/>
      </c>
      <c r="I362" s="169" t="str">
        <f>IFERROR(IF(VLOOKUP(I364,'Line Details'!$A$7:$AA$343,27,0)&lt;&gt;"",VLOOKUP(I364,'Line Details'!$A$7:$AA$343,27,0),""),"")</f>
        <v/>
      </c>
      <c r="J362" s="169" t="str">
        <f>IFERROR(IF(VLOOKUP(J364,'Line Details'!$A$7:$AA$343,27,0)&lt;&gt;"",VLOOKUP(J364,'Line Details'!$A$7:$AA$343,27,0),""),"")</f>
        <v/>
      </c>
      <c r="K362" s="169" t="str">
        <f>IFERROR(IF(VLOOKUP(K364,'Line Details'!$A$7:$AA$343,27,0)&lt;&gt;"",VLOOKUP(K364,'Line Details'!$A$7:$AA$343,27,0),""),"")</f>
        <v/>
      </c>
      <c r="L362" s="169" t="str">
        <f>IFERROR(IF(VLOOKUP(L364,'Line Details'!$A$7:$AA$343,27,0)&lt;&gt;"",VLOOKUP(L364,'Line Details'!$A$7:$AA$343,27,0),""),"")</f>
        <v/>
      </c>
      <c r="M362" s="169" t="str">
        <f>IFERROR(IF(VLOOKUP(M364,'Line Details'!$A$7:$AA$343,27,0)&lt;&gt;"",VLOOKUP(M364,'Line Details'!$A$7:$AA$343,27,0),""),"")</f>
        <v/>
      </c>
      <c r="N362" s="169" t="str">
        <f>IFERROR(IF(VLOOKUP(N364,'Line Details'!$A$7:$AA$343,27,0)&lt;&gt;"",VLOOKUP(N364,'Line Details'!$A$7:$AA$343,27,0),""),"")</f>
        <v/>
      </c>
      <c r="O362" s="169" t="str">
        <f>IFERROR(IF(VLOOKUP(O364,'Line Details'!$A$7:$AA$343,27,0)&lt;&gt;"",VLOOKUP(O364,'Line Details'!$A$7:$AA$343,27,0),""),"")</f>
        <v/>
      </c>
      <c r="P362" s="169" t="str">
        <f>IFERROR(IF(VLOOKUP(P364,'Line Details'!$A$7:$AA$343,27,0)&lt;&gt;"",VLOOKUP(P364,'Line Details'!$A$7:$AA$343,27,0),""),"")</f>
        <v/>
      </c>
      <c r="Q362" s="169" t="str">
        <f>IFERROR(IF(VLOOKUP(Q364,'Line Details'!$A$7:$AA$343,27,0)&lt;&gt;"",VLOOKUP(Q364,'Line Details'!$A$7:$AA$343,27,0),""),"")</f>
        <v/>
      </c>
      <c r="R362" s="169" t="str">
        <f>IFERROR(IF(VLOOKUP(R364,'Line Details'!$A$7:$AA$343,27,0)&lt;&gt;"",VLOOKUP(R364,'Line Details'!$A$7:$AA$343,27,0),""),"")</f>
        <v/>
      </c>
      <c r="S362" s="169" t="str">
        <f>IFERROR(IF(VLOOKUP(S364,'Line Details'!$A$7:$AA$343,27,0)&lt;&gt;"",VLOOKUP(S364,'Line Details'!$A$7:$AA$343,27,0),""),"")</f>
        <v/>
      </c>
      <c r="T362" s="169" t="str">
        <f>IFERROR(IF(VLOOKUP(T364,'Line Details'!$A$7:$AA$343,27,0)&lt;&gt;"",VLOOKUP(T364,'Line Details'!$A$7:$AA$343,27,0),""),"")</f>
        <v/>
      </c>
      <c r="U362" s="171"/>
    </row>
    <row r="363" spans="1:21" s="190" customFormat="1" hidden="1" x14ac:dyDescent="0.3">
      <c r="A363" s="194"/>
      <c r="B363" s="177" t="str">
        <f>IFERROR(IF(VLOOKUP(B364,'Line Details'!$A$7:$Z$343,10,0)&lt;&gt;"",VLOOKUP(B364,'Line Details'!$A$7:$Z$343,10,0),""),"")</f>
        <v/>
      </c>
      <c r="C363" s="158"/>
      <c r="D363" s="177" t="str">
        <f>IFERROR(IF(VLOOKUP(D364,'Line Details'!$A$7:$Z$343,10,0)&lt;&gt;"",VLOOKUP(D364,'Line Details'!$A$7:$Z$343,10,0),""),"")</f>
        <v/>
      </c>
      <c r="E363" s="158"/>
      <c r="F363" s="177" t="str">
        <f>IFERROR(IF(VLOOKUP(F364,'Line Details'!$A$7:$Z$343,10,0)&lt;&gt;"",VLOOKUP(F364,'Line Details'!$A$7:$Z$343,10,0),""),"")</f>
        <v/>
      </c>
      <c r="G363" s="158"/>
      <c r="H363" s="177" t="str">
        <f>IFERROR(IF(VLOOKUP(H364,'Line Details'!$A$7:$Z$343,10,0)&lt;&gt;"",VLOOKUP(H364,'Line Details'!$A$7:$Z$343,10,0),""),"")</f>
        <v/>
      </c>
      <c r="I363" s="158"/>
      <c r="J363" s="177" t="str">
        <f>IFERROR(IF(VLOOKUP(J364,'Line Details'!$A$7:$Z$343,10,0)&lt;&gt;"",VLOOKUP(J364,'Line Details'!$A$7:$Z$343,10,0),""),"")</f>
        <v/>
      </c>
      <c r="K363" s="158"/>
      <c r="L363" s="177" t="str">
        <f>IFERROR(IF(VLOOKUP(L364,'Line Details'!$A$7:$Z$343,10,0)&lt;&gt;"",VLOOKUP(L364,'Line Details'!$A$7:$Z$343,10,0),""),"")</f>
        <v/>
      </c>
      <c r="M363" s="158"/>
      <c r="N363" s="177" t="str">
        <f>IFERROR(IF(VLOOKUP(N364,'Line Details'!$A$7:$Z$343,10,0)&lt;&gt;"",VLOOKUP(N364,'Line Details'!$A$7:$Z$343,10,0),""),"")</f>
        <v/>
      </c>
      <c r="O363" s="158"/>
      <c r="P363" s="177" t="str">
        <f>IFERROR(IF(VLOOKUP(P364,'Line Details'!$A$7:$Z$343,10,0)&lt;&gt;"",VLOOKUP(P364,'Line Details'!$A$7:$Z$343,10,0),""),"")</f>
        <v/>
      </c>
      <c r="Q363" s="158"/>
      <c r="R363" s="177" t="str">
        <f>IFERROR(IF(VLOOKUP(R364,'Line Details'!$A$7:$Z$343,10,0)&lt;&gt;"",VLOOKUP(R364,'Line Details'!$A$7:$Z$343,10,0),""),"")</f>
        <v/>
      </c>
      <c r="S363" s="158"/>
      <c r="T363" s="177" t="str">
        <f>IFERROR(IF(VLOOKUP(T364,'Line Details'!$A$7:$Z$343,10,0)&lt;&gt;"",VLOOKUP(T364,'Line Details'!$A$7:$Z$343,10,0),""),"")</f>
        <v/>
      </c>
      <c r="U363" s="178"/>
    </row>
    <row r="364" spans="1:21" s="190" customFormat="1" hidden="1" x14ac:dyDescent="0.3">
      <c r="A364" s="194"/>
      <c r="B364" s="174">
        <f>+T353+1</f>
        <v>310</v>
      </c>
      <c r="C364" s="174"/>
      <c r="D364" s="174">
        <f>+B364+1</f>
        <v>311</v>
      </c>
      <c r="E364" s="174"/>
      <c r="F364" s="174">
        <f>+D364+1</f>
        <v>312</v>
      </c>
      <c r="G364" s="174"/>
      <c r="H364" s="174">
        <f>+F364+1</f>
        <v>313</v>
      </c>
      <c r="I364" s="174"/>
      <c r="J364" s="174">
        <f>+H364+1</f>
        <v>314</v>
      </c>
      <c r="K364" s="174"/>
      <c r="L364" s="174">
        <f>+J364+1</f>
        <v>315</v>
      </c>
      <c r="M364" s="174"/>
      <c r="N364" s="174">
        <f>+L364+1</f>
        <v>316</v>
      </c>
      <c r="O364" s="174"/>
      <c r="P364" s="174">
        <f>+N364+1</f>
        <v>317</v>
      </c>
      <c r="Q364" s="174"/>
      <c r="R364" s="174">
        <f>+P364+1</f>
        <v>318</v>
      </c>
      <c r="S364" s="174"/>
      <c r="T364" s="174">
        <f>+R364+1</f>
        <v>319</v>
      </c>
      <c r="U364" s="175"/>
    </row>
    <row r="365" spans="1:21" s="190" customFormat="1" hidden="1" x14ac:dyDescent="0.3">
      <c r="A365" s="194"/>
      <c r="B365" s="174"/>
      <c r="C365" s="174"/>
      <c r="D365" s="174"/>
      <c r="E365" s="174"/>
      <c r="F365" s="174"/>
      <c r="G365" s="174"/>
      <c r="H365" s="174"/>
      <c r="I365" s="174"/>
      <c r="J365" s="174"/>
      <c r="K365" s="174"/>
      <c r="L365" s="174"/>
      <c r="M365" s="174"/>
      <c r="N365" s="174"/>
      <c r="O365" s="174"/>
      <c r="P365" s="174"/>
      <c r="Q365" s="174"/>
      <c r="R365" s="174"/>
      <c r="S365" s="174"/>
      <c r="T365" s="174"/>
      <c r="U365" s="175"/>
    </row>
    <row r="366" spans="1:21" s="241" customFormat="1" ht="13.5" hidden="1" thickBot="1" x14ac:dyDescent="0.35">
      <c r="A366" s="238"/>
      <c r="B366" s="239" t="str">
        <f>IFERROR(IF(VLOOKUP(B375,'Line Details'!$A$7:$Z$343,5,0)&lt;&gt;"",VLOOKUP(B375,'Line Details'!$A$7:$Z$343,5,0),""),"")</f>
        <v/>
      </c>
      <c r="C366" s="235" t="str">
        <f>IFERROR(IF(VLOOKUP(D375,'Line Details'!$A$7:$Z$343,12,0)&lt;&gt;"",VLOOKUP(D375,'Line Details'!$A$7:$Z$343,12,0),""),"")</f>
        <v/>
      </c>
      <c r="D366" s="239" t="str">
        <f>IFERROR(IF(VLOOKUP(D375,'Line Details'!$A$7:$Z$343,5,0)&lt;&gt;"",VLOOKUP(D375,'Line Details'!$A$7:$Z$343,5,0),""),"")</f>
        <v/>
      </c>
      <c r="E366" s="235" t="str">
        <f>IFERROR(IF(VLOOKUP(F375,'Line Details'!$A$7:$Z$343,12,0)&lt;&gt;"",VLOOKUP(F375,'Line Details'!$A$7:$Z$343,12,0),""),"")</f>
        <v/>
      </c>
      <c r="F366" s="239" t="str">
        <f>IFERROR(IF(VLOOKUP(F375,'Line Details'!$A$7:$Z$343,5,0)&lt;&gt;"",VLOOKUP(F375,'Line Details'!$A$7:$Z$343,5,0),""),"")</f>
        <v/>
      </c>
      <c r="G366" s="235" t="str">
        <f>IFERROR(IF(VLOOKUP(H375,'Line Details'!$A$7:$Z$343,12,0)&lt;&gt;"",VLOOKUP(H375,'Line Details'!$A$7:$Z$343,12,0),""),"")</f>
        <v/>
      </c>
      <c r="H366" s="239" t="str">
        <f>IFERROR(IF(VLOOKUP(H375,'Line Details'!$A$7:$Z$343,5,0)&lt;&gt;"",VLOOKUP(H375,'Line Details'!$A$7:$Z$343,5,0),""),"")</f>
        <v/>
      </c>
      <c r="I366" s="235" t="str">
        <f>IFERROR(IF(VLOOKUP(J375,'Line Details'!$A$7:$Z$343,12,0)&lt;&gt;"",VLOOKUP(J375,'Line Details'!$A$7:$Z$343,12,0),""),"")</f>
        <v/>
      </c>
      <c r="J366" s="239" t="str">
        <f>IFERROR(IF(VLOOKUP(J375,'Line Details'!$A$7:$Z$343,5,0)&lt;&gt;"",VLOOKUP(J375,'Line Details'!$A$7:$Z$343,5,0),""),"")</f>
        <v/>
      </c>
      <c r="K366" s="235" t="str">
        <f>IFERROR(IF(VLOOKUP(L375,'Line Details'!$A$7:$Z$343,12,0)&lt;&gt;"",VLOOKUP(L375,'Line Details'!$A$7:$Z$343,12,0),""),"")</f>
        <v/>
      </c>
      <c r="L366" s="240" t="str">
        <f>IFERROR(IF(VLOOKUP(L375,'Line Details'!$A$7:$Z$343,5,0)&lt;&gt;"",VLOOKUP(L375,'Line Details'!$A$7:$Z$343,5,0),""),"")</f>
        <v/>
      </c>
      <c r="M366" s="235" t="str">
        <f>IFERROR(IF(VLOOKUP(N375,'Line Details'!$A$7:$Z$343,12,0)&lt;&gt;"",VLOOKUP(N375,'Line Details'!$A$7:$Z$343,12,0),""),"")</f>
        <v/>
      </c>
      <c r="N366" s="239" t="str">
        <f>IFERROR(IF(VLOOKUP(N375,'Line Details'!$A$7:$Z$343,5,0)&lt;&gt;"",VLOOKUP(N375,'Line Details'!$A$7:$Z$343,5,0),""),"")</f>
        <v/>
      </c>
      <c r="O366" s="235" t="str">
        <f>IFERROR(IF(VLOOKUP(P375,'Line Details'!$A$7:$Z$343,12,0)&lt;&gt;"",VLOOKUP(P375,'Line Details'!$A$7:$Z$343,12,0),""),"")</f>
        <v/>
      </c>
      <c r="P366" s="239" t="str">
        <f>IFERROR(IF(VLOOKUP(P375,'Line Details'!$A$7:$Z$343,5,0)&lt;&gt;"",VLOOKUP(P375,'Line Details'!$A$7:$Z$343,5,0),""),"")</f>
        <v/>
      </c>
      <c r="Q366" s="235" t="str">
        <f>IFERROR(IF(VLOOKUP(R375,'Line Details'!$A$7:$Z$343,12,0)&lt;&gt;"",VLOOKUP(R375,'Line Details'!$A$7:$Z$343,12,0),""),"")</f>
        <v/>
      </c>
      <c r="R366" s="239" t="str">
        <f>IFERROR(IF(VLOOKUP(R375,'Line Details'!$A$7:$Z$343,5,0)&lt;&gt;"",VLOOKUP(R375,'Line Details'!$A$7:$Z$343,5,0),""),"")</f>
        <v/>
      </c>
      <c r="S366" s="235" t="str">
        <f>IFERROR(IF(VLOOKUP(T375,'Line Details'!$A$7:$Z$343,12,0)&lt;&gt;"",VLOOKUP(T375,'Line Details'!$A$7:$Z$343,12,0),""),"")</f>
        <v/>
      </c>
      <c r="T366" s="239" t="str">
        <f>IFERROR(IF(VLOOKUP(T375,'Line Details'!$A$7:$Z$343,5,0)&lt;&gt;"",VLOOKUP(T375,'Line Details'!$A$7:$Z$343,5,0),""),"")</f>
        <v/>
      </c>
      <c r="U366" s="236" t="str">
        <f>IFERROR(IF(VLOOKUP(B415,'Line Details'!$A$7:$Z$343,12,0)&lt;&gt;"",VLOOKUP(B415,'Line Details'!$A$7:$Z$343,12,0),""),"")</f>
        <v/>
      </c>
    </row>
    <row r="367" spans="1:21" s="190" customFormat="1" ht="13.5" hidden="1" thickTop="1" x14ac:dyDescent="0.3">
      <c r="A367" s="194"/>
      <c r="B367" s="670" t="str">
        <f>IFERROR(IF(VLOOKUP(B375,'Line Details'!$A$7:$Z$343,8,0)&lt;&gt;"",VLOOKUP(B375,'Line Details'!$A$7:$Z$343,8,0),""),"")</f>
        <v/>
      </c>
      <c r="C367" s="164" t="str">
        <f>IFERROR(IF(VLOOKUP(D375,'Line Details'!$A$7:$Z$343,9,0)&lt;&gt;"",VLOOKUP(D375,'Line Details'!$A$7:$Z$343,9,0),""),"")</f>
        <v/>
      </c>
      <c r="D367" s="670" t="str">
        <f>IFERROR(IF(VLOOKUP(D375,'Line Details'!$A$7:$Z$343,8,0)&lt;&gt;"",VLOOKUP(D375,'Line Details'!$A$7:$Z$343,8,0),""),"")</f>
        <v/>
      </c>
      <c r="E367" s="164" t="str">
        <f>IFERROR(IF(VLOOKUP(F375,'Line Details'!$A$7:$Z$343,9,0)&lt;&gt;"",VLOOKUP(F375,'Line Details'!$A$7:$Z$343,9,0),""),"")</f>
        <v/>
      </c>
      <c r="F367" s="670" t="str">
        <f>IFERROR(IF(VLOOKUP(F375,'Line Details'!$A$7:$Z$343,8,0)&lt;&gt;"",VLOOKUP(F375,'Line Details'!$A$7:$Z$343,8,0),""),"")</f>
        <v/>
      </c>
      <c r="G367" s="164" t="str">
        <f>IFERROR(IF(VLOOKUP(H375,'Line Details'!$A$7:$Z$343,9,0)&lt;&gt;"",VLOOKUP(H375,'Line Details'!$A$7:$Z$343,9,0),""),"")</f>
        <v/>
      </c>
      <c r="H367" s="670" t="str">
        <f>IFERROR(IF(VLOOKUP(H375,'Line Details'!$A$7:$Z$343,8,0)&lt;&gt;"",VLOOKUP(H375,'Line Details'!$A$7:$Z$343,8,0),""),"")</f>
        <v/>
      </c>
      <c r="I367" s="164" t="str">
        <f>IFERROR(IF(VLOOKUP(J375,'Line Details'!$A$7:$Z$343,9,0)&lt;&gt;"",VLOOKUP(J375,'Line Details'!$A$7:$Z$343,9,0),""),"")</f>
        <v/>
      </c>
      <c r="J367" s="670" t="str">
        <f>IFERROR(IF(VLOOKUP(J375,'Line Details'!$A$7:$Z$343,8,0)&lt;&gt;"",VLOOKUP(J375,'Line Details'!$A$7:$Z$343,8,0),""),"")</f>
        <v/>
      </c>
      <c r="K367" s="164" t="str">
        <f>IFERROR(IF(VLOOKUP(L375,'Line Details'!$A$7:$Z$343,9,0)&lt;&gt;"",VLOOKUP(L375,'Line Details'!$A$7:$Z$343,9,0),""),"")</f>
        <v/>
      </c>
      <c r="L367" s="670" t="str">
        <f>IFERROR(IF(VLOOKUP(L375,'Line Details'!$A$7:$Z$343,8,0)&lt;&gt;"",VLOOKUP(L375,'Line Details'!$A$7:$Z$343,8,0),""),"")</f>
        <v/>
      </c>
      <c r="M367" s="164" t="str">
        <f>IFERROR(IF(VLOOKUP(N375,'Line Details'!$A$7:$Z$343,9,0)&lt;&gt;"",VLOOKUP(N375,'Line Details'!$A$7:$Z$343,9,0),""),"")</f>
        <v/>
      </c>
      <c r="N367" s="670" t="str">
        <f>IFERROR(IF(VLOOKUP(N375,'Line Details'!$A$7:$Z$343,8,0)&lt;&gt;"",VLOOKUP(N375,'Line Details'!$A$7:$Z$343,8,0),""),"")</f>
        <v/>
      </c>
      <c r="O367" s="164" t="str">
        <f>IFERROR(IF(VLOOKUP(P375,'Line Details'!$A$7:$Z$343,9,0)&lt;&gt;"",VLOOKUP(P375,'Line Details'!$A$7:$Z$343,9,0),""),"")</f>
        <v/>
      </c>
      <c r="P367" s="670" t="str">
        <f>IFERROR(IF(VLOOKUP(P375,'Line Details'!$A$7:$Z$343,8,0)&lt;&gt;"",VLOOKUP(P375,'Line Details'!$A$7:$Z$343,8,0),""),"")</f>
        <v/>
      </c>
      <c r="Q367" s="164" t="str">
        <f>IFERROR(IF(VLOOKUP(R375,'Line Details'!$A$7:$Z$343,9,0)&lt;&gt;"",VLOOKUP(R375,'Line Details'!$A$7:$Z$343,9,0),""),"")</f>
        <v/>
      </c>
      <c r="R367" s="670" t="str">
        <f>IFERROR(IF(VLOOKUP(R375,'Line Details'!$A$7:$Z$343,8,0)&lt;&gt;"",VLOOKUP(R375,'Line Details'!$A$7:$Z$343,8,0),""),"")</f>
        <v/>
      </c>
      <c r="S367" s="164" t="str">
        <f>IFERROR(IF(VLOOKUP(T375,'Line Details'!$A$7:$Z$343,9,0)&lt;&gt;"",VLOOKUP(T375,'Line Details'!$A$7:$Z$343,9,0),""),"")</f>
        <v/>
      </c>
      <c r="T367" s="670" t="str">
        <f>IFERROR(IF(VLOOKUP(T375,'Line Details'!$A$7:$Z$343,8,0)&lt;&gt;"",VLOOKUP(T375,'Line Details'!$A$7:$Z$343,8,0),""),"")</f>
        <v/>
      </c>
      <c r="U367" s="165" t="str">
        <f>IFERROR(IF(VLOOKUP(B415,'Line Details'!$A$7:$Z$343,9,0)&lt;&gt;"",VLOOKUP(B415,'Line Details'!$A$7:$Z$343,9,0),""),"")</f>
        <v/>
      </c>
    </row>
    <row r="368" spans="1:21" s="190" customFormat="1" hidden="1" x14ac:dyDescent="0.3">
      <c r="A368" s="194"/>
      <c r="B368" s="671"/>
      <c r="C368" s="221" t="str">
        <f>IFERROR(IF(VLOOKUP(D375,'Line Details'!$A$7:$Z$343,4,0)&lt;&gt;"",VLOOKUP(D375,'Line Details'!$A$7:$Z$343,4,0),""),"")</f>
        <v/>
      </c>
      <c r="D368" s="671"/>
      <c r="E368" s="221" t="str">
        <f>IFERROR(IF(VLOOKUP(F375,'Line Details'!$A$7:$Z$343,4,0)&lt;&gt;"",VLOOKUP(F375,'Line Details'!$A$7:$Z$343,4,0),""),"")</f>
        <v/>
      </c>
      <c r="F368" s="671"/>
      <c r="G368" s="221" t="str">
        <f>IFERROR(IF(VLOOKUP(H375,'Line Details'!$A$7:$Z$343,4,0)&lt;&gt;"",VLOOKUP(H375,'Line Details'!$A$7:$Z$343,4,0),""),"")</f>
        <v/>
      </c>
      <c r="H368" s="671"/>
      <c r="I368" s="221" t="str">
        <f>IFERROR(IF(VLOOKUP(J375,'Line Details'!$A$7:$Z$343,4,0)&lt;&gt;"",VLOOKUP(J375,'Line Details'!$A$7:$Z$343,4,0),""),"")</f>
        <v/>
      </c>
      <c r="J368" s="671"/>
      <c r="K368" s="221" t="str">
        <f>IFERROR(IF(VLOOKUP(L375,'Line Details'!$A$7:$Z$343,4,0)&lt;&gt;"",VLOOKUP(L375,'Line Details'!$A$7:$Z$343,4,0),""),"")</f>
        <v/>
      </c>
      <c r="L368" s="671"/>
      <c r="M368" s="221" t="str">
        <f>IFERROR(IF(VLOOKUP(N375,'Line Details'!$A$7:$Z$343,4,0)&lt;&gt;"",VLOOKUP(N375,'Line Details'!$A$7:$Z$343,4,0),""),"")</f>
        <v/>
      </c>
      <c r="N368" s="671"/>
      <c r="O368" s="221" t="str">
        <f>IFERROR(IF(VLOOKUP(P375,'Line Details'!$A$7:$Z$343,4,0)&lt;&gt;"",VLOOKUP(P375,'Line Details'!$A$7:$Z$343,4,0),""),"")</f>
        <v/>
      </c>
      <c r="P368" s="671"/>
      <c r="Q368" s="221" t="str">
        <f>IFERROR(IF(VLOOKUP(R375,'Line Details'!$A$7:$Z$343,4,0)&lt;&gt;"",VLOOKUP(R375,'Line Details'!$A$7:$Z$343,4,0),""),"")</f>
        <v/>
      </c>
      <c r="R368" s="671"/>
      <c r="S368" s="221" t="str">
        <f>IFERROR(IF(VLOOKUP(T375,'Line Details'!$A$7:$Z$343,4,0)&lt;&gt;"",VLOOKUP(T375,'Line Details'!$A$7:$Z$343,4,0),""),"")</f>
        <v/>
      </c>
      <c r="T368" s="671"/>
      <c r="U368" s="162" t="str">
        <f>IFERROR(IF(VLOOKUP(B386,'Line Details'!$A$7:$Z$343,4,0)&lt;&gt;"",VLOOKUP(B386,'Line Details'!$A$7:$Z$343,4,0),""),"")</f>
        <v/>
      </c>
    </row>
    <row r="369" spans="1:21" s="190" customFormat="1" hidden="1" x14ac:dyDescent="0.3">
      <c r="A369" s="194"/>
      <c r="B369" s="166" t="str">
        <f>IFERROR(IF(VLOOKUP(B375,'Line Details'!$A$7:$Z$343,6,0)&lt;&gt;"",VLOOKUP(B375,'Line Details'!$A$7:$Z$343,6,0),""),"")</f>
        <v/>
      </c>
      <c r="C369" s="221"/>
      <c r="D369" s="166" t="str">
        <f>IFERROR(IF(VLOOKUP(D375,'Line Details'!$A$7:$Z$343,6,0)&lt;&gt;"",VLOOKUP(D375,'Line Details'!$A$7:$Z$343,6,0),""),"")</f>
        <v/>
      </c>
      <c r="E369" s="221"/>
      <c r="F369" s="166" t="str">
        <f>IFERROR(IF(VLOOKUP(F375,'Line Details'!$A$7:$Z$343,6,0)&lt;&gt;"",VLOOKUP(F375,'Line Details'!$A$7:$Z$343,6,0),""),"")</f>
        <v/>
      </c>
      <c r="G369" s="221"/>
      <c r="H369" s="166" t="str">
        <f>IFERROR(IF(VLOOKUP(H375,'Line Details'!$A$7:$Z$343,6,0)&lt;&gt;"",VLOOKUP(H375,'Line Details'!$A$7:$Z$343,6,0),""),"")</f>
        <v/>
      </c>
      <c r="I369" s="221"/>
      <c r="J369" s="166" t="str">
        <f>IFERROR(IF(VLOOKUP(J375,'Line Details'!$A$7:$Z$343,6,0)&lt;&gt;"",VLOOKUP(J375,'Line Details'!$A$7:$Z$343,6,0),""),"")</f>
        <v/>
      </c>
      <c r="K369" s="221"/>
      <c r="L369" s="166" t="str">
        <f>IFERROR(IF(VLOOKUP(L375,'Line Details'!$A$7:$Z$343,6,0)&lt;&gt;"",VLOOKUP(L375,'Line Details'!$A$7:$Z$343,6,0),""),"")</f>
        <v/>
      </c>
      <c r="M369" s="221"/>
      <c r="N369" s="166" t="str">
        <f>IFERROR(IF(VLOOKUP(N375,'Line Details'!$A$7:$Z$343,6,0)&lt;&gt;"",VLOOKUP(N375,'Line Details'!$A$7:$Z$343,6,0),""),"")</f>
        <v/>
      </c>
      <c r="O369" s="221"/>
      <c r="P369" s="166" t="str">
        <f>IFERROR(IF(VLOOKUP(P375,'Line Details'!$A$7:$Z$343,6,0)&lt;&gt;"",VLOOKUP(P375,'Line Details'!$A$7:$Z$343,6,0),""),"")</f>
        <v/>
      </c>
      <c r="Q369" s="221"/>
      <c r="R369" s="166" t="str">
        <f>IFERROR(IF(VLOOKUP(R375,'Line Details'!$A$7:$Z$343,6,0)&lt;&gt;"",VLOOKUP(R375,'Line Details'!$A$7:$Z$343,6,0),""),"")</f>
        <v/>
      </c>
      <c r="S369" s="221"/>
      <c r="T369" s="166" t="str">
        <f>IFERROR(IF(VLOOKUP(T375,'Line Details'!$A$7:$Z$343,6,0)&lt;&gt;"",VLOOKUP(T375,'Line Details'!$A$7:$Z$343,6,0),""),"")</f>
        <v/>
      </c>
      <c r="U369" s="171"/>
    </row>
    <row r="370" spans="1:21" s="190" customFormat="1" ht="13.5" hidden="1" thickBot="1" x14ac:dyDescent="0.35">
      <c r="A370" s="194"/>
      <c r="B370" s="167" t="str">
        <f>IFERROR(IF(VLOOKUP(B375,'Line Details'!$A$7:$Z$343,7,0)&lt;&gt;"",VLOOKUP(B375,'Line Details'!$A$7:$Z$343,7,0),""),"")</f>
        <v/>
      </c>
      <c r="C370" s="221"/>
      <c r="D370" s="167" t="str">
        <f>IFERROR(IF(VLOOKUP(D375,'Line Details'!$A$7:$Z$343,7,0)&lt;&gt;"",VLOOKUP(D375,'Line Details'!$A$7:$Z$343,7,0),""),"")</f>
        <v/>
      </c>
      <c r="E370" s="221"/>
      <c r="F370" s="167" t="str">
        <f>IFERROR(IF(VLOOKUP(F375,'Line Details'!$A$7:$Z$343,7,0)&lt;&gt;"",VLOOKUP(F375,'Line Details'!$A$7:$Z$343,7,0),""),"")</f>
        <v/>
      </c>
      <c r="G370" s="221"/>
      <c r="H370" s="167" t="str">
        <f>IFERROR(IF(VLOOKUP(H375,'Line Details'!$A$7:$Z$343,7,0)&lt;&gt;"",VLOOKUP(H375,'Line Details'!$A$7:$Z$343,7,0),""),"")</f>
        <v/>
      </c>
      <c r="I370" s="221"/>
      <c r="J370" s="167" t="str">
        <f>IFERROR(IF(VLOOKUP(J375,'Line Details'!$A$7:$Z$343,7,0)&lt;&gt;"",VLOOKUP(J375,'Line Details'!$A$7:$Z$343,7,0),""),"")</f>
        <v/>
      </c>
      <c r="K370" s="221"/>
      <c r="L370" s="167" t="str">
        <f>IFERROR(IF(VLOOKUP(L375,'Line Details'!$A$7:$Z$343,7,0)&lt;&gt;"",VLOOKUP(L375,'Line Details'!$A$7:$Z$343,7,0),""),"")</f>
        <v/>
      </c>
      <c r="M370" s="221"/>
      <c r="N370" s="167" t="str">
        <f>IFERROR(IF(VLOOKUP(N375,'Line Details'!$A$7:$Z$343,7,0)&lt;&gt;"",VLOOKUP(N375,'Line Details'!$A$7:$Z$343,7,0),""),"")</f>
        <v/>
      </c>
      <c r="O370" s="221"/>
      <c r="P370" s="167" t="str">
        <f>IFERROR(IF(VLOOKUP(P375,'Line Details'!$A$7:$Z$343,7,0)&lt;&gt;"",VLOOKUP(P375,'Line Details'!$A$7:$Z$343,7,0),""),"")</f>
        <v/>
      </c>
      <c r="Q370" s="221"/>
      <c r="R370" s="167" t="str">
        <f>IFERROR(IF(VLOOKUP(R375,'Line Details'!$A$7:$Z$343,7,0)&lt;&gt;"",VLOOKUP(R375,'Line Details'!$A$7:$Z$343,7,0),""),"")</f>
        <v/>
      </c>
      <c r="S370" s="221"/>
      <c r="T370" s="167" t="str">
        <f>IFERROR(IF(VLOOKUP(T375,'Line Details'!$A$7:$Z$343,7,0)&lt;&gt;"",VLOOKUP(T375,'Line Details'!$A$7:$Z$343,7,0),""),"")</f>
        <v/>
      </c>
      <c r="U370" s="171"/>
    </row>
    <row r="371" spans="1:21" s="190" customFormat="1" ht="13.5" hidden="1" thickTop="1" x14ac:dyDescent="0.3">
      <c r="A371" s="194"/>
      <c r="B371" s="169" t="str">
        <f>IFERROR(IF(VLOOKUP(B375,'Line Details'!$A$7:$Z$343,3,0)&lt;&gt;"",VLOOKUP(B375,'Line Details'!$A$7:$Z$343,3,0),""),"")</f>
        <v/>
      </c>
      <c r="C371" s="170"/>
      <c r="D371" s="169" t="str">
        <f>IFERROR(IF(VLOOKUP(D375,'Line Details'!$A$7:$Z$343,3,0)&lt;&gt;"",VLOOKUP(D375,'Line Details'!$A$7:$Z$343,3,0),""),"")</f>
        <v/>
      </c>
      <c r="E371" s="170"/>
      <c r="F371" s="169" t="str">
        <f>IFERROR(IF(VLOOKUP(F375,'Line Details'!$A$7:$Z$343,3,0)&lt;&gt;"",VLOOKUP(F375,'Line Details'!$A$7:$Z$343,3,0),""),"")</f>
        <v/>
      </c>
      <c r="G371" s="170"/>
      <c r="H371" s="169" t="str">
        <f>IFERROR(IF(VLOOKUP(H375,'Line Details'!$A$7:$Z$343,3,0)&lt;&gt;"",VLOOKUP(H375,'Line Details'!$A$7:$Z$343,3,0),""),"")</f>
        <v/>
      </c>
      <c r="I371" s="170"/>
      <c r="J371" s="169" t="str">
        <f>IFERROR(IF(VLOOKUP(J375,'Line Details'!$A$7:$Z$343,3,0)&lt;&gt;"",VLOOKUP(J375,'Line Details'!$A$7:$Z$343,3,0),""),"")</f>
        <v/>
      </c>
      <c r="K371" s="170"/>
      <c r="L371" s="169" t="str">
        <f>IFERROR(IF(VLOOKUP(L375,'Line Details'!$A$7:$Z$343,3,0)&lt;&gt;"",VLOOKUP(L375,'Line Details'!$A$7:$Z$343,3,0),""),"")</f>
        <v/>
      </c>
      <c r="M371" s="170"/>
      <c r="N371" s="169" t="str">
        <f>IFERROR(IF(VLOOKUP(N375,'Line Details'!$A$7:$Z$343,3,0)&lt;&gt;"",VLOOKUP(N375,'Line Details'!$A$7:$Z$343,3,0),""),"")</f>
        <v/>
      </c>
      <c r="O371" s="170"/>
      <c r="P371" s="169" t="str">
        <f>IFERROR(IF(VLOOKUP(P375,'Line Details'!$A$7:$Z$343,3,0)&lt;&gt;"",VLOOKUP(P375,'Line Details'!$A$7:$Z$343,3,0),""),"")</f>
        <v/>
      </c>
      <c r="Q371" s="170"/>
      <c r="R371" s="169" t="str">
        <f>IFERROR(IF(VLOOKUP(R375,'Line Details'!$A$7:$Z$343,3,0)&lt;&gt;"",VLOOKUP(R375,'Line Details'!$A$7:$Z$343,3,0),""),"")</f>
        <v/>
      </c>
      <c r="S371" s="170"/>
      <c r="T371" s="169" t="str">
        <f>IFERROR(IF(VLOOKUP(T375,'Line Details'!$A$7:$Z$343,3,0)&lt;&gt;"",VLOOKUP(T375,'Line Details'!$A$7:$Z$343,3,0),""),"")</f>
        <v/>
      </c>
      <c r="U371" s="171"/>
    </row>
    <row r="372" spans="1:21" s="190" customFormat="1" hidden="1" x14ac:dyDescent="0.3">
      <c r="A372" s="194"/>
      <c r="B372" s="169" t="str">
        <f>IFERROR(IF(VLOOKUP(B375,'Line Details'!$A$7:$Z$343,2,0)&lt;&gt;"",VLOOKUP(B375,'Line Details'!$A$7:$Z$343,2,0),""),"")</f>
        <v/>
      </c>
      <c r="C372" s="170"/>
      <c r="D372" s="169" t="str">
        <f>IFERROR(IF(VLOOKUP(D375,'Line Details'!$A$7:$Z$343,2,0)&lt;&gt;"",VLOOKUP(D375,'Line Details'!$A$7:$Z$343,2,0),""),"")</f>
        <v/>
      </c>
      <c r="E372" s="170"/>
      <c r="F372" s="169" t="str">
        <f>IFERROR(IF(VLOOKUP(F375,'Line Details'!$A$7:$Z$343,2,0)&lt;&gt;"",VLOOKUP(F375,'Line Details'!$A$7:$Z$343,2,0),""),"")</f>
        <v/>
      </c>
      <c r="G372" s="170"/>
      <c r="H372" s="169" t="str">
        <f>IFERROR(IF(VLOOKUP(H375,'Line Details'!$A$7:$Z$343,2,0)&lt;&gt;"",VLOOKUP(H375,'Line Details'!$A$7:$Z$343,2,0),""),"")</f>
        <v/>
      </c>
      <c r="I372" s="170"/>
      <c r="J372" s="169" t="str">
        <f>IFERROR(IF(VLOOKUP(J375,'Line Details'!$A$7:$Z$343,2,0)&lt;&gt;"",VLOOKUP(J375,'Line Details'!$A$7:$Z$343,2,0),""),"")</f>
        <v/>
      </c>
      <c r="K372" s="170"/>
      <c r="L372" s="169" t="str">
        <f>IFERROR(IF(VLOOKUP(L375,'Line Details'!$A$7:$Z$343,2,0)&lt;&gt;"",VLOOKUP(L375,'Line Details'!$A$7:$Z$343,2,0),""),"")</f>
        <v/>
      </c>
      <c r="M372" s="170"/>
      <c r="N372" s="169" t="str">
        <f>IFERROR(IF(VLOOKUP(N375,'Line Details'!$A$7:$Z$343,2,0)&lt;&gt;"",VLOOKUP(N375,'Line Details'!$A$7:$Z$343,2,0),""),"")</f>
        <v/>
      </c>
      <c r="O372" s="170"/>
      <c r="P372" s="169" t="str">
        <f>IFERROR(IF(VLOOKUP(P375,'Line Details'!$A$7:$Z$343,2,0)&lt;&gt;"",VLOOKUP(P375,'Line Details'!$A$7:$Z$343,2,0),""),"")</f>
        <v/>
      </c>
      <c r="Q372" s="170"/>
      <c r="R372" s="169" t="str">
        <f>IFERROR(IF(VLOOKUP(R375,'Line Details'!$A$7:$Z$343,2,0)&lt;&gt;"",VLOOKUP(R375,'Line Details'!$A$7:$Z$343,2,0),""),"")</f>
        <v/>
      </c>
      <c r="S372" s="170"/>
      <c r="T372" s="169" t="str">
        <f>IFERROR(IF(VLOOKUP(T375,'Line Details'!$A$7:$Z$343,2,0)&lt;&gt;"",VLOOKUP(T375,'Line Details'!$A$7:$Z$343,2,0),""),"")</f>
        <v/>
      </c>
      <c r="U372" s="171"/>
    </row>
    <row r="373" spans="1:21" s="142" customFormat="1" hidden="1" x14ac:dyDescent="0.3">
      <c r="A373" s="168"/>
      <c r="B373" s="169" t="str">
        <f>IFERROR(IF(VLOOKUP(B375,'Line Details'!$A$7:$AA$343,27,0)&lt;&gt;"",VLOOKUP(B375,'Line Details'!$A$7:$AA$343,27,0),""),"")</f>
        <v/>
      </c>
      <c r="C373" s="169" t="str">
        <f>IFERROR(IF(VLOOKUP(C375,'Line Details'!$A$7:$AA$343,27,0)&lt;&gt;"",VLOOKUP(C375,'Line Details'!$A$7:$AA$343,27,0),""),"")</f>
        <v/>
      </c>
      <c r="D373" s="169" t="str">
        <f>IFERROR(IF(VLOOKUP(D375,'Line Details'!$A$7:$AA$343,27,0)&lt;&gt;"",VLOOKUP(D375,'Line Details'!$A$7:$AA$343,27,0),""),"")</f>
        <v/>
      </c>
      <c r="E373" s="169" t="str">
        <f>IFERROR(IF(VLOOKUP(E375,'Line Details'!$A$7:$AA$343,27,0)&lt;&gt;"",VLOOKUP(E375,'Line Details'!$A$7:$AA$343,27,0),""),"")</f>
        <v/>
      </c>
      <c r="F373" s="169" t="str">
        <f>IFERROR(IF(VLOOKUP(F375,'Line Details'!$A$7:$AA$343,27,0)&lt;&gt;"",VLOOKUP(F375,'Line Details'!$A$7:$AA$343,27,0),""),"")</f>
        <v/>
      </c>
      <c r="G373" s="169" t="str">
        <f>IFERROR(IF(VLOOKUP(G375,'Line Details'!$A$7:$AA$343,27,0)&lt;&gt;"",VLOOKUP(G375,'Line Details'!$A$7:$AA$343,27,0),""),"")</f>
        <v/>
      </c>
      <c r="H373" s="169" t="str">
        <f>IFERROR(IF(VLOOKUP(H375,'Line Details'!$A$7:$AA$343,27,0)&lt;&gt;"",VLOOKUP(H375,'Line Details'!$A$7:$AA$343,27,0),""),"")</f>
        <v/>
      </c>
      <c r="I373" s="169" t="str">
        <f>IFERROR(IF(VLOOKUP(I375,'Line Details'!$A$7:$AA$343,27,0)&lt;&gt;"",VLOOKUP(I375,'Line Details'!$A$7:$AA$343,27,0),""),"")</f>
        <v/>
      </c>
      <c r="J373" s="169" t="str">
        <f>IFERROR(IF(VLOOKUP(J375,'Line Details'!$A$7:$AA$343,27,0)&lt;&gt;"",VLOOKUP(J375,'Line Details'!$A$7:$AA$343,27,0),""),"")</f>
        <v/>
      </c>
      <c r="K373" s="169" t="str">
        <f>IFERROR(IF(VLOOKUP(K375,'Line Details'!$A$7:$AA$343,27,0)&lt;&gt;"",VLOOKUP(K375,'Line Details'!$A$7:$AA$343,27,0),""),"")</f>
        <v/>
      </c>
      <c r="L373" s="169" t="str">
        <f>IFERROR(IF(VLOOKUP(L375,'Line Details'!$A$7:$AA$343,27,0)&lt;&gt;"",VLOOKUP(L375,'Line Details'!$A$7:$AA$343,27,0),""),"")</f>
        <v/>
      </c>
      <c r="M373" s="169" t="str">
        <f>IFERROR(IF(VLOOKUP(M375,'Line Details'!$A$7:$AA$343,27,0)&lt;&gt;"",VLOOKUP(M375,'Line Details'!$A$7:$AA$343,27,0),""),"")</f>
        <v/>
      </c>
      <c r="N373" s="169" t="str">
        <f>IFERROR(IF(VLOOKUP(N375,'Line Details'!$A$7:$AA$343,27,0)&lt;&gt;"",VLOOKUP(N375,'Line Details'!$A$7:$AA$343,27,0),""),"")</f>
        <v/>
      </c>
      <c r="O373" s="169" t="str">
        <f>IFERROR(IF(VLOOKUP(O375,'Line Details'!$A$7:$AA$343,27,0)&lt;&gt;"",VLOOKUP(O375,'Line Details'!$A$7:$AA$343,27,0),""),"")</f>
        <v/>
      </c>
      <c r="P373" s="169" t="str">
        <f>IFERROR(IF(VLOOKUP(P375,'Line Details'!$A$7:$AA$343,27,0)&lt;&gt;"",VLOOKUP(P375,'Line Details'!$A$7:$AA$343,27,0),""),"")</f>
        <v/>
      </c>
      <c r="Q373" s="169" t="str">
        <f>IFERROR(IF(VLOOKUP(Q375,'Line Details'!$A$7:$AA$343,27,0)&lt;&gt;"",VLOOKUP(Q375,'Line Details'!$A$7:$AA$343,27,0),""),"")</f>
        <v/>
      </c>
      <c r="R373" s="169" t="str">
        <f>IFERROR(IF(VLOOKUP(R375,'Line Details'!$A$7:$AA$343,27,0)&lt;&gt;"",VLOOKUP(R375,'Line Details'!$A$7:$AA$343,27,0),""),"")</f>
        <v/>
      </c>
      <c r="S373" s="169" t="str">
        <f>IFERROR(IF(VLOOKUP(S375,'Line Details'!$A$7:$AA$343,27,0)&lt;&gt;"",VLOOKUP(S375,'Line Details'!$A$7:$AA$343,27,0),""),"")</f>
        <v/>
      </c>
      <c r="T373" s="169" t="str">
        <f>IFERROR(IF(VLOOKUP(T375,'Line Details'!$A$7:$AA$343,27,0)&lt;&gt;"",VLOOKUP(T375,'Line Details'!$A$7:$AA$343,27,0),""),"")</f>
        <v/>
      </c>
      <c r="U373" s="171"/>
    </row>
    <row r="374" spans="1:21" s="190" customFormat="1" hidden="1" x14ac:dyDescent="0.3">
      <c r="A374" s="194"/>
      <c r="B374" s="177" t="str">
        <f>IFERROR(IF(VLOOKUP(B375,'Line Details'!$A$7:$Z$343,10,0)&lt;&gt;"",VLOOKUP(B375,'Line Details'!$A$7:$Z$343,10,0),""),"")</f>
        <v/>
      </c>
      <c r="C374" s="158"/>
      <c r="D374" s="177" t="str">
        <f>IFERROR(IF(VLOOKUP(D375,'Line Details'!$A$7:$Z$343,10,0)&lt;&gt;"",VLOOKUP(D375,'Line Details'!$A$7:$Z$343,10,0),""),"")</f>
        <v/>
      </c>
      <c r="E374" s="158"/>
      <c r="F374" s="177" t="str">
        <f>IFERROR(IF(VLOOKUP(F375,'Line Details'!$A$7:$Z$343,10,0)&lt;&gt;"",VLOOKUP(F375,'Line Details'!$A$7:$Z$343,10,0),""),"")</f>
        <v/>
      </c>
      <c r="G374" s="158"/>
      <c r="H374" s="177" t="str">
        <f>IFERROR(IF(VLOOKUP(H375,'Line Details'!$A$7:$Z$343,10,0)&lt;&gt;"",VLOOKUP(H375,'Line Details'!$A$7:$Z$343,10,0),""),"")</f>
        <v/>
      </c>
      <c r="I374" s="158"/>
      <c r="J374" s="177" t="str">
        <f>IFERROR(IF(VLOOKUP(J375,'Line Details'!$A$7:$Z$343,10,0)&lt;&gt;"",VLOOKUP(J375,'Line Details'!$A$7:$Z$343,10,0),""),"")</f>
        <v/>
      </c>
      <c r="K374" s="158"/>
      <c r="L374" s="177" t="str">
        <f>IFERROR(IF(VLOOKUP(L375,'Line Details'!$A$7:$Z$343,10,0)&lt;&gt;"",VLOOKUP(L375,'Line Details'!$A$7:$Z$343,10,0),""),"")</f>
        <v/>
      </c>
      <c r="M374" s="158"/>
      <c r="N374" s="177" t="str">
        <f>IFERROR(IF(VLOOKUP(N375,'Line Details'!$A$7:$Z$343,10,0)&lt;&gt;"",VLOOKUP(N375,'Line Details'!$A$7:$Z$343,10,0),""),"")</f>
        <v/>
      </c>
      <c r="O374" s="158"/>
      <c r="P374" s="177" t="str">
        <f>IFERROR(IF(VLOOKUP(P375,'Line Details'!$A$7:$Z$343,10,0)&lt;&gt;"",VLOOKUP(P375,'Line Details'!$A$7:$Z$343,10,0),""),"")</f>
        <v/>
      </c>
      <c r="Q374" s="158"/>
      <c r="R374" s="177" t="str">
        <f>IFERROR(IF(VLOOKUP(R375,'Line Details'!$A$7:$Z$343,10,0)&lt;&gt;"",VLOOKUP(R375,'Line Details'!$A$7:$Z$343,10,0),""),"")</f>
        <v/>
      </c>
      <c r="S374" s="158"/>
      <c r="T374" s="177" t="str">
        <f>IFERROR(IF(VLOOKUP(T375,'Line Details'!$A$7:$Z$343,10,0)&lt;&gt;"",VLOOKUP(T375,'Line Details'!$A$7:$Z$343,10,0),""),"")</f>
        <v/>
      </c>
      <c r="U374" s="178"/>
    </row>
    <row r="375" spans="1:21" s="190" customFormat="1" hidden="1" x14ac:dyDescent="0.3">
      <c r="A375" s="194"/>
      <c r="B375" s="174">
        <f>+T364+1</f>
        <v>320</v>
      </c>
      <c r="C375" s="174"/>
      <c r="D375" s="174">
        <f>+B375+1</f>
        <v>321</v>
      </c>
      <c r="E375" s="174"/>
      <c r="F375" s="174">
        <f>+D375+1</f>
        <v>322</v>
      </c>
      <c r="G375" s="174"/>
      <c r="H375" s="174">
        <f>+F375+1</f>
        <v>323</v>
      </c>
      <c r="I375" s="174"/>
      <c r="J375" s="174">
        <f>+H375+1</f>
        <v>324</v>
      </c>
      <c r="K375" s="174"/>
      <c r="L375" s="174">
        <f>+J375+1</f>
        <v>325</v>
      </c>
      <c r="M375" s="174"/>
      <c r="N375" s="174">
        <f>+L375+1</f>
        <v>326</v>
      </c>
      <c r="O375" s="174"/>
      <c r="P375" s="174">
        <f>+N375+1</f>
        <v>327</v>
      </c>
      <c r="Q375" s="174"/>
      <c r="R375" s="174">
        <f>+P375+1</f>
        <v>328</v>
      </c>
      <c r="S375" s="174"/>
      <c r="T375" s="174">
        <f>+R375+1</f>
        <v>329</v>
      </c>
      <c r="U375" s="175"/>
    </row>
    <row r="376" spans="1:21" s="190" customFormat="1" hidden="1" x14ac:dyDescent="0.3">
      <c r="A376" s="194"/>
      <c r="B376" s="174"/>
      <c r="C376" s="174"/>
      <c r="D376" s="174"/>
      <c r="E376" s="174"/>
      <c r="F376" s="174"/>
      <c r="G376" s="174"/>
      <c r="H376" s="174"/>
      <c r="I376" s="174"/>
      <c r="J376" s="174"/>
      <c r="K376" s="174"/>
      <c r="L376" s="174"/>
      <c r="M376" s="174"/>
      <c r="N376" s="174"/>
      <c r="O376" s="174"/>
      <c r="P376" s="174"/>
      <c r="Q376" s="174"/>
      <c r="R376" s="174"/>
      <c r="S376" s="174"/>
      <c r="T376" s="174"/>
      <c r="U376" s="175"/>
    </row>
    <row r="377" spans="1:21" s="241" customFormat="1" ht="13.5" hidden="1" thickBot="1" x14ac:dyDescent="0.35">
      <c r="A377" s="238"/>
      <c r="B377" s="239" t="str">
        <f>IFERROR(IF(VLOOKUP(B386,'Line Details'!$A$7:$Z$343,5,0)&lt;&gt;"",VLOOKUP(B386,'Line Details'!$A$7:$Z$343,5,0),""),"")</f>
        <v/>
      </c>
      <c r="C377" s="235" t="str">
        <f>IFERROR(IF(VLOOKUP(D386,'Line Details'!$A$7:$Z$343,12,0)&lt;&gt;"",VLOOKUP(D386,'Line Details'!$A$7:$Z$343,12,0),""),"")</f>
        <v/>
      </c>
      <c r="D377" s="239" t="str">
        <f>IFERROR(IF(VLOOKUP(D386,'Line Details'!$A$7:$Z$343,5,0)&lt;&gt;"",VLOOKUP(D386,'Line Details'!$A$7:$Z$343,5,0),""),"")</f>
        <v/>
      </c>
      <c r="E377" s="235" t="str">
        <f>IFERROR(IF(VLOOKUP(F386,'Line Details'!$A$7:$Z$343,12,0)&lt;&gt;"",VLOOKUP(F386,'Line Details'!$A$7:$Z$343,12,0),""),"")</f>
        <v/>
      </c>
      <c r="F377" s="239" t="str">
        <f>IFERROR(IF(VLOOKUP(F386,'Line Details'!$A$7:$Z$343,5,0)&lt;&gt;"",VLOOKUP(F386,'Line Details'!$A$7:$Z$343,5,0),""),"")</f>
        <v/>
      </c>
      <c r="G377" s="235" t="str">
        <f>IFERROR(IF(VLOOKUP(H386,'Line Details'!$A$7:$Z$343,12,0)&lt;&gt;"",VLOOKUP(H386,'Line Details'!$A$7:$Z$343,12,0),""),"")</f>
        <v/>
      </c>
      <c r="H377" s="239" t="str">
        <f>IFERROR(IF(VLOOKUP(H386,'Line Details'!$A$7:$Z$343,5,0)&lt;&gt;"",VLOOKUP(H386,'Line Details'!$A$7:$Z$343,5,0),""),"")</f>
        <v/>
      </c>
      <c r="I377" s="235" t="str">
        <f>IFERROR(IF(VLOOKUP(J386,'Line Details'!$A$7:$Z$343,12,0)&lt;&gt;"",VLOOKUP(J386,'Line Details'!$A$7:$Z$343,12,0),""),"")</f>
        <v/>
      </c>
      <c r="J377" s="239" t="str">
        <f>IFERROR(IF(VLOOKUP(J386,'Line Details'!$A$7:$Z$343,5,0)&lt;&gt;"",VLOOKUP(J386,'Line Details'!$A$7:$Z$343,5,0),""),"")</f>
        <v/>
      </c>
      <c r="K377" s="235" t="str">
        <f>IFERROR(IF(VLOOKUP(L386,'Line Details'!$A$7:$Z$343,12,0)&lt;&gt;"",VLOOKUP(L386,'Line Details'!$A$7:$Z$343,12,0),""),"")</f>
        <v/>
      </c>
      <c r="L377" s="240" t="str">
        <f>IFERROR(IF(VLOOKUP(L386,'Line Details'!$A$7:$Z$343,5,0)&lt;&gt;"",VLOOKUP(L386,'Line Details'!$A$7:$Z$343,5,0),""),"")</f>
        <v/>
      </c>
      <c r="M377" s="235" t="str">
        <f>IFERROR(IF(VLOOKUP(N386,'Line Details'!$A$7:$Z$343,12,0)&lt;&gt;"",VLOOKUP(N386,'Line Details'!$A$7:$Z$343,12,0),""),"")</f>
        <v/>
      </c>
      <c r="N377" s="239" t="str">
        <f>IFERROR(IF(VLOOKUP(N386,'Line Details'!$A$7:$Z$343,5,0)&lt;&gt;"",VLOOKUP(N386,'Line Details'!$A$7:$Z$343,5,0),""),"")</f>
        <v/>
      </c>
      <c r="O377" s="235" t="str">
        <f>IFERROR(IF(VLOOKUP(P386,'Line Details'!$A$7:$Z$343,12,0)&lt;&gt;"",VLOOKUP(P386,'Line Details'!$A$7:$Z$343,12,0),""),"")</f>
        <v/>
      </c>
      <c r="P377" s="239" t="str">
        <f>IFERROR(IF(VLOOKUP(P386,'Line Details'!$A$7:$Z$343,5,0)&lt;&gt;"",VLOOKUP(P386,'Line Details'!$A$7:$Z$343,5,0),""),"")</f>
        <v/>
      </c>
      <c r="Q377" s="235" t="str">
        <f>IFERROR(IF(VLOOKUP(R386,'Line Details'!$A$7:$Z$343,12,0)&lt;&gt;"",VLOOKUP(R386,'Line Details'!$A$7:$Z$343,12,0),""),"")</f>
        <v/>
      </c>
      <c r="R377" s="239" t="str">
        <f>IFERROR(IF(VLOOKUP(R386,'Line Details'!$A$7:$Z$343,5,0)&lt;&gt;"",VLOOKUP(R386,'Line Details'!$A$7:$Z$343,5,0),""),"")</f>
        <v/>
      </c>
      <c r="S377" s="235" t="str">
        <f>IFERROR(IF(VLOOKUP(T386,'Line Details'!$A$7:$Z$343,12,0)&lt;&gt;"",VLOOKUP(T386,'Line Details'!$A$7:$Z$343,12,0),""),"")</f>
        <v/>
      </c>
      <c r="T377" s="239" t="str">
        <f>IFERROR(IF(VLOOKUP(T386,'Line Details'!$A$7:$Z$343,5,0)&lt;&gt;"",VLOOKUP(T386,'Line Details'!$A$7:$Z$343,5,0),""),"")</f>
        <v/>
      </c>
      <c r="U377" s="236" t="str">
        <f>IFERROR(IF(VLOOKUP(B425,'Line Details'!$A$7:$Z$343,12,0)&lt;&gt;"",VLOOKUP(B425,'Line Details'!$A$7:$Z$343,12,0),""),"")</f>
        <v/>
      </c>
    </row>
    <row r="378" spans="1:21" s="190" customFormat="1" ht="13.5" hidden="1" thickTop="1" x14ac:dyDescent="0.3">
      <c r="A378" s="194"/>
      <c r="B378" s="670" t="str">
        <f>IFERROR(IF(VLOOKUP(B386,'Line Details'!$A$7:$Z$343,8,0)&lt;&gt;"",VLOOKUP(B386,'Line Details'!$A$7:$Z$343,8,0),""),"")</f>
        <v/>
      </c>
      <c r="C378" s="164" t="str">
        <f>IFERROR(IF(VLOOKUP(D386,'Line Details'!$A$7:$Z$343,9,0)&lt;&gt;"",VLOOKUP(D386,'Line Details'!$A$7:$Z$343,9,0),""),"")</f>
        <v/>
      </c>
      <c r="D378" s="670" t="str">
        <f>IFERROR(IF(VLOOKUP(D386,'Line Details'!$A$7:$Z$343,8,0)&lt;&gt;"",VLOOKUP(D386,'Line Details'!$A$7:$Z$343,8,0),""),"")</f>
        <v/>
      </c>
      <c r="E378" s="164" t="str">
        <f>IFERROR(IF(VLOOKUP(F386,'Line Details'!$A$7:$Z$343,9,0)&lt;&gt;"",VLOOKUP(F386,'Line Details'!$A$7:$Z$343,9,0),""),"")</f>
        <v/>
      </c>
      <c r="F378" s="670" t="str">
        <f>IFERROR(IF(VLOOKUP(F386,'Line Details'!$A$7:$Z$343,8,0)&lt;&gt;"",VLOOKUP(F386,'Line Details'!$A$7:$Z$343,8,0),""),"")</f>
        <v/>
      </c>
      <c r="G378" s="164" t="str">
        <f>IFERROR(IF(VLOOKUP(H386,'Line Details'!$A$7:$Z$343,9,0)&lt;&gt;"",VLOOKUP(H386,'Line Details'!$A$7:$Z$343,9,0),""),"")</f>
        <v/>
      </c>
      <c r="H378" s="670" t="str">
        <f>IFERROR(IF(VLOOKUP(H386,'Line Details'!$A$7:$Z$343,8,0)&lt;&gt;"",VLOOKUP(H386,'Line Details'!$A$7:$Z$343,8,0),""),"")</f>
        <v/>
      </c>
      <c r="I378" s="164" t="str">
        <f>IFERROR(IF(VLOOKUP(J386,'Line Details'!$A$7:$Z$343,9,0)&lt;&gt;"",VLOOKUP(J386,'Line Details'!$A$7:$Z$343,9,0),""),"")</f>
        <v/>
      </c>
      <c r="J378" s="670" t="str">
        <f>IFERROR(IF(VLOOKUP(J386,'Line Details'!$A$7:$Z$343,8,0)&lt;&gt;"",VLOOKUP(J386,'Line Details'!$A$7:$Z$343,8,0),""),"")</f>
        <v/>
      </c>
      <c r="K378" s="164" t="str">
        <f>IFERROR(IF(VLOOKUP(L386,'Line Details'!$A$7:$Z$343,9,0)&lt;&gt;"",VLOOKUP(L386,'Line Details'!$A$7:$Z$343,9,0),""),"")</f>
        <v/>
      </c>
      <c r="L378" s="670" t="str">
        <f>IFERROR(IF(VLOOKUP(L386,'Line Details'!$A$7:$Z$343,8,0)&lt;&gt;"",VLOOKUP(L386,'Line Details'!$A$7:$Z$343,8,0),""),"")</f>
        <v/>
      </c>
      <c r="M378" s="164" t="str">
        <f>IFERROR(IF(VLOOKUP(N386,'Line Details'!$A$7:$Z$343,9,0)&lt;&gt;"",VLOOKUP(N386,'Line Details'!$A$7:$Z$343,9,0),""),"")</f>
        <v/>
      </c>
      <c r="N378" s="670" t="str">
        <f>IFERROR(IF(VLOOKUP(N386,'Line Details'!$A$7:$Z$343,8,0)&lt;&gt;"",VLOOKUP(N386,'Line Details'!$A$7:$Z$343,8,0),""),"")</f>
        <v/>
      </c>
      <c r="O378" s="164" t="str">
        <f>IFERROR(IF(VLOOKUP(P386,'Line Details'!$A$7:$Z$343,9,0)&lt;&gt;"",VLOOKUP(P386,'Line Details'!$A$7:$Z$343,9,0),""),"")</f>
        <v/>
      </c>
      <c r="P378" s="670" t="str">
        <f>IFERROR(IF(VLOOKUP(P386,'Line Details'!$A$7:$Z$343,8,0)&lt;&gt;"",VLOOKUP(P386,'Line Details'!$A$7:$Z$343,8,0),""),"")</f>
        <v/>
      </c>
      <c r="Q378" s="164" t="str">
        <f>IFERROR(IF(VLOOKUP(R386,'Line Details'!$A$7:$Z$343,9,0)&lt;&gt;"",VLOOKUP(R386,'Line Details'!$A$7:$Z$343,9,0),""),"")</f>
        <v/>
      </c>
      <c r="R378" s="670" t="str">
        <f>IFERROR(IF(VLOOKUP(R386,'Line Details'!$A$7:$Z$343,8,0)&lt;&gt;"",VLOOKUP(R386,'Line Details'!$A$7:$Z$343,8,0),""),"")</f>
        <v/>
      </c>
      <c r="S378" s="164" t="str">
        <f>IFERROR(IF(VLOOKUP(T386,'Line Details'!$A$7:$Z$343,9,0)&lt;&gt;"",VLOOKUP(T386,'Line Details'!$A$7:$Z$343,9,0),""),"")</f>
        <v/>
      </c>
      <c r="T378" s="670" t="str">
        <f>IFERROR(IF(VLOOKUP(T386,'Line Details'!$A$7:$Z$343,8,0)&lt;&gt;"",VLOOKUP(T386,'Line Details'!$A$7:$Z$343,8,0),""),"")</f>
        <v/>
      </c>
      <c r="U378" s="165" t="str">
        <f>IFERROR(IF(VLOOKUP(B425,'Line Details'!$A$7:$Z$343,9,0)&lt;&gt;"",VLOOKUP(B425,'Line Details'!$A$7:$Z$343,9,0),""),"")</f>
        <v/>
      </c>
    </row>
    <row r="379" spans="1:21" s="190" customFormat="1" hidden="1" x14ac:dyDescent="0.3">
      <c r="A379" s="194"/>
      <c r="B379" s="671"/>
      <c r="C379" s="221" t="str">
        <f>IFERROR(IF(VLOOKUP(D386,'Line Details'!$A$7:$Z$343,4,0)&lt;&gt;"",VLOOKUP(D386,'Line Details'!$A$7:$Z$343,4,0),""),"")</f>
        <v/>
      </c>
      <c r="D379" s="671"/>
      <c r="E379" s="221" t="str">
        <f>IFERROR(IF(VLOOKUP(F386,'Line Details'!$A$7:$Z$343,4,0)&lt;&gt;"",VLOOKUP(F386,'Line Details'!$A$7:$Z$343,4,0),""),"")</f>
        <v/>
      </c>
      <c r="F379" s="671"/>
      <c r="G379" s="221" t="str">
        <f>IFERROR(IF(VLOOKUP(H386,'Line Details'!$A$7:$Z$343,4,0)&lt;&gt;"",VLOOKUP(H386,'Line Details'!$A$7:$Z$343,4,0),""),"")</f>
        <v/>
      </c>
      <c r="H379" s="671"/>
      <c r="I379" s="221" t="str">
        <f>IFERROR(IF(VLOOKUP(J386,'Line Details'!$A$7:$Z$343,4,0)&lt;&gt;"",VLOOKUP(J386,'Line Details'!$A$7:$Z$343,4,0),""),"")</f>
        <v/>
      </c>
      <c r="J379" s="671"/>
      <c r="K379" s="221" t="str">
        <f>IFERROR(IF(VLOOKUP(L386,'Line Details'!$A$7:$Z$343,4,0)&lt;&gt;"",VLOOKUP(L386,'Line Details'!$A$7:$Z$343,4,0),""),"")</f>
        <v/>
      </c>
      <c r="L379" s="671"/>
      <c r="M379" s="221" t="str">
        <f>IFERROR(IF(VLOOKUP(N386,'Line Details'!$A$7:$Z$343,4,0)&lt;&gt;"",VLOOKUP(N386,'Line Details'!$A$7:$Z$343,4,0),""),"")</f>
        <v/>
      </c>
      <c r="N379" s="671"/>
      <c r="O379" s="221" t="str">
        <f>IFERROR(IF(VLOOKUP(P386,'Line Details'!$A$7:$Z$343,4,0)&lt;&gt;"",VLOOKUP(P386,'Line Details'!$A$7:$Z$343,4,0),""),"")</f>
        <v/>
      </c>
      <c r="P379" s="671"/>
      <c r="Q379" s="221" t="str">
        <f>IFERROR(IF(VLOOKUP(R386,'Line Details'!$A$7:$Z$343,4,0)&lt;&gt;"",VLOOKUP(R386,'Line Details'!$A$7:$Z$343,4,0),""),"")</f>
        <v/>
      </c>
      <c r="R379" s="671"/>
      <c r="S379" s="221" t="str">
        <f>IFERROR(IF(VLOOKUP(T386,'Line Details'!$A$7:$Z$343,4,0)&lt;&gt;"",VLOOKUP(T386,'Line Details'!$A$7:$Z$343,4,0),""),"")</f>
        <v/>
      </c>
      <c r="T379" s="671"/>
      <c r="U379" s="162" t="str">
        <f>IFERROR(IF(VLOOKUP(B425,'Line Details'!$A$7:$Z$343,4,0)&lt;&gt;"",VLOOKUP(B425,'Line Details'!$A$7:$Z$343,4,0),""),"")</f>
        <v/>
      </c>
    </row>
    <row r="380" spans="1:21" s="190" customFormat="1" hidden="1" x14ac:dyDescent="0.3">
      <c r="A380" s="194"/>
      <c r="B380" s="166" t="str">
        <f>IFERROR(IF(VLOOKUP(B386,'Line Details'!$A$7:$Z$343,6,0)&lt;&gt;"",VLOOKUP(B386,'Line Details'!$A$7:$Z$343,6,0),""),"")</f>
        <v/>
      </c>
      <c r="C380" s="221"/>
      <c r="D380" s="166" t="str">
        <f>IFERROR(IF(VLOOKUP(D386,'Line Details'!$A$7:$Z$343,6,0)&lt;&gt;"",VLOOKUP(D386,'Line Details'!$A$7:$Z$343,6,0),""),"")</f>
        <v/>
      </c>
      <c r="E380" s="221"/>
      <c r="F380" s="166" t="str">
        <f>IFERROR(IF(VLOOKUP(F386,'Line Details'!$A$7:$Z$343,6,0)&lt;&gt;"",VLOOKUP(F386,'Line Details'!$A$7:$Z$343,6,0),""),"")</f>
        <v/>
      </c>
      <c r="G380" s="221"/>
      <c r="H380" s="166" t="str">
        <f>IFERROR(IF(VLOOKUP(H386,'Line Details'!$A$7:$Z$343,6,0)&lt;&gt;"",VLOOKUP(H386,'Line Details'!$A$7:$Z$343,6,0),""),"")</f>
        <v/>
      </c>
      <c r="I380" s="221"/>
      <c r="J380" s="166" t="str">
        <f>IFERROR(IF(VLOOKUP(J386,'Line Details'!$A$7:$Z$343,6,0)&lt;&gt;"",VLOOKUP(J386,'Line Details'!$A$7:$Z$343,6,0),""),"")</f>
        <v/>
      </c>
      <c r="K380" s="221"/>
      <c r="L380" s="166" t="str">
        <f>IFERROR(IF(VLOOKUP(L386,'Line Details'!$A$7:$Z$343,6,0)&lt;&gt;"",VLOOKUP(L386,'Line Details'!$A$7:$Z$343,6,0),""),"")</f>
        <v/>
      </c>
      <c r="M380" s="221"/>
      <c r="N380" s="166" t="str">
        <f>IFERROR(IF(VLOOKUP(N386,'Line Details'!$A$7:$Z$343,6,0)&lt;&gt;"",VLOOKUP(N386,'Line Details'!$A$7:$Z$343,6,0),""),"")</f>
        <v/>
      </c>
      <c r="O380" s="221"/>
      <c r="P380" s="166" t="str">
        <f>IFERROR(IF(VLOOKUP(P386,'Line Details'!$A$7:$Z$343,6,0)&lt;&gt;"",VLOOKUP(P386,'Line Details'!$A$7:$Z$343,6,0),""),"")</f>
        <v/>
      </c>
      <c r="Q380" s="221"/>
      <c r="R380" s="166" t="str">
        <f>IFERROR(IF(VLOOKUP(R386,'Line Details'!$A$7:$Z$343,6,0)&lt;&gt;"",VLOOKUP(R386,'Line Details'!$A$7:$Z$343,6,0),""),"")</f>
        <v/>
      </c>
      <c r="S380" s="221"/>
      <c r="T380" s="166" t="str">
        <f>IFERROR(IF(VLOOKUP(T386,'Line Details'!$A$7:$Z$343,6,0)&lt;&gt;"",VLOOKUP(T386,'Line Details'!$A$7:$Z$343,6,0),""),"")</f>
        <v/>
      </c>
      <c r="U380" s="171"/>
    </row>
    <row r="381" spans="1:21" s="190" customFormat="1" ht="13.5" hidden="1" thickBot="1" x14ac:dyDescent="0.35">
      <c r="A381" s="194"/>
      <c r="B381" s="167" t="str">
        <f>IFERROR(IF(VLOOKUP(B386,'Line Details'!$A$7:$Z$343,7,0)&lt;&gt;"",VLOOKUP(B386,'Line Details'!$A$7:$Z$343,7,0),""),"")</f>
        <v/>
      </c>
      <c r="C381" s="221"/>
      <c r="D381" s="167" t="str">
        <f>IFERROR(IF(VLOOKUP(D386,'Line Details'!$A$7:$Z$343,7,0)&lt;&gt;"",VLOOKUP(D386,'Line Details'!$A$7:$Z$343,7,0),""),"")</f>
        <v/>
      </c>
      <c r="E381" s="221"/>
      <c r="F381" s="167" t="str">
        <f>IFERROR(IF(VLOOKUP(F386,'Line Details'!$A$7:$Z$343,7,0)&lt;&gt;"",VLOOKUP(F386,'Line Details'!$A$7:$Z$343,7,0),""),"")</f>
        <v/>
      </c>
      <c r="G381" s="221"/>
      <c r="H381" s="167" t="str">
        <f>IFERROR(IF(VLOOKUP(H386,'Line Details'!$A$7:$Z$343,7,0)&lt;&gt;"",VLOOKUP(H386,'Line Details'!$A$7:$Z$343,7,0),""),"")</f>
        <v/>
      </c>
      <c r="I381" s="221"/>
      <c r="J381" s="167" t="str">
        <f>IFERROR(IF(VLOOKUP(J386,'Line Details'!$A$7:$Z$343,7,0)&lt;&gt;"",VLOOKUP(J386,'Line Details'!$A$7:$Z$343,7,0),""),"")</f>
        <v/>
      </c>
      <c r="K381" s="221"/>
      <c r="L381" s="167" t="str">
        <f>IFERROR(IF(VLOOKUP(L386,'Line Details'!$A$7:$Z$343,7,0)&lt;&gt;"",VLOOKUP(L386,'Line Details'!$A$7:$Z$343,7,0),""),"")</f>
        <v/>
      </c>
      <c r="M381" s="221"/>
      <c r="N381" s="167" t="str">
        <f>IFERROR(IF(VLOOKUP(N386,'Line Details'!$A$7:$Z$343,7,0)&lt;&gt;"",VLOOKUP(N386,'Line Details'!$A$7:$Z$343,7,0),""),"")</f>
        <v/>
      </c>
      <c r="O381" s="221"/>
      <c r="P381" s="167" t="str">
        <f>IFERROR(IF(VLOOKUP(P386,'Line Details'!$A$7:$Z$343,7,0)&lt;&gt;"",VLOOKUP(P386,'Line Details'!$A$7:$Z$343,7,0),""),"")</f>
        <v/>
      </c>
      <c r="Q381" s="221"/>
      <c r="R381" s="167" t="str">
        <f>IFERROR(IF(VLOOKUP(R386,'Line Details'!$A$7:$Z$343,7,0)&lt;&gt;"",VLOOKUP(R386,'Line Details'!$A$7:$Z$343,7,0),""),"")</f>
        <v/>
      </c>
      <c r="S381" s="221"/>
      <c r="T381" s="167" t="str">
        <f>IFERROR(IF(VLOOKUP(T386,'Line Details'!$A$7:$Z$343,7,0)&lt;&gt;"",VLOOKUP(T386,'Line Details'!$A$7:$Z$343,7,0),""),"")</f>
        <v/>
      </c>
      <c r="U381" s="171"/>
    </row>
    <row r="382" spans="1:21" s="190" customFormat="1" ht="13.5" hidden="1" thickTop="1" x14ac:dyDescent="0.3">
      <c r="A382" s="194"/>
      <c r="B382" s="169" t="str">
        <f>IFERROR(IF(VLOOKUP(B386,'Line Details'!$A$7:$Z$343,3,0)&lt;&gt;"",VLOOKUP(B386,'Line Details'!$A$7:$Z$343,3,0),""),"")</f>
        <v/>
      </c>
      <c r="C382" s="170"/>
      <c r="D382" s="169" t="str">
        <f>IFERROR(IF(VLOOKUP(D386,'Line Details'!$A$7:$Z$343,3,0)&lt;&gt;"",VLOOKUP(D386,'Line Details'!$A$7:$Z$343,3,0),""),"")</f>
        <v/>
      </c>
      <c r="E382" s="170"/>
      <c r="F382" s="169" t="str">
        <f>IFERROR(IF(VLOOKUP(F386,'Line Details'!$A$7:$Z$343,3,0)&lt;&gt;"",VLOOKUP(F386,'Line Details'!$A$7:$Z$343,3,0),""),"")</f>
        <v/>
      </c>
      <c r="G382" s="170"/>
      <c r="H382" s="169" t="str">
        <f>IFERROR(IF(VLOOKUP(H386,'Line Details'!$A$7:$Z$343,3,0)&lt;&gt;"",VLOOKUP(H386,'Line Details'!$A$7:$Z$343,3,0),""),"")</f>
        <v/>
      </c>
      <c r="I382" s="170"/>
      <c r="J382" s="169" t="str">
        <f>IFERROR(IF(VLOOKUP(J386,'Line Details'!$A$7:$Z$343,3,0)&lt;&gt;"",VLOOKUP(J386,'Line Details'!$A$7:$Z$343,3,0),""),"")</f>
        <v/>
      </c>
      <c r="K382" s="170"/>
      <c r="L382" s="169" t="str">
        <f>IFERROR(IF(VLOOKUP(L386,'Line Details'!$A$7:$Z$343,3,0)&lt;&gt;"",VLOOKUP(L386,'Line Details'!$A$7:$Z$343,3,0),""),"")</f>
        <v/>
      </c>
      <c r="M382" s="170"/>
      <c r="N382" s="169" t="str">
        <f>IFERROR(IF(VLOOKUP(N386,'Line Details'!$A$7:$Z$343,3,0)&lt;&gt;"",VLOOKUP(N386,'Line Details'!$A$7:$Z$343,3,0),""),"")</f>
        <v/>
      </c>
      <c r="O382" s="170"/>
      <c r="P382" s="169" t="str">
        <f>IFERROR(IF(VLOOKUP(P386,'Line Details'!$A$7:$Z$343,3,0)&lt;&gt;"",VLOOKUP(P386,'Line Details'!$A$7:$Z$343,3,0),""),"")</f>
        <v/>
      </c>
      <c r="Q382" s="170"/>
      <c r="R382" s="169" t="str">
        <f>IFERROR(IF(VLOOKUP(R386,'Line Details'!$A$7:$Z$343,3,0)&lt;&gt;"",VLOOKUP(R386,'Line Details'!$A$7:$Z$343,3,0),""),"")</f>
        <v/>
      </c>
      <c r="S382" s="170"/>
      <c r="T382" s="169" t="str">
        <f>IFERROR(IF(VLOOKUP(T386,'Line Details'!$A$7:$Z$343,3,0)&lt;&gt;"",VLOOKUP(T386,'Line Details'!$A$7:$Z$343,3,0),""),"")</f>
        <v/>
      </c>
      <c r="U382" s="171"/>
    </row>
    <row r="383" spans="1:21" s="190" customFormat="1" hidden="1" x14ac:dyDescent="0.3">
      <c r="A383" s="194"/>
      <c r="B383" s="169" t="str">
        <f>IFERROR(IF(VLOOKUP(B386,'Line Details'!$A$7:$Z$343,2,0)&lt;&gt;"",VLOOKUP(B386,'Line Details'!$A$7:$Z$343,2,0),""),"")</f>
        <v/>
      </c>
      <c r="C383" s="170"/>
      <c r="D383" s="169" t="str">
        <f>IFERROR(IF(VLOOKUP(D386,'Line Details'!$A$7:$Z$343,2,0)&lt;&gt;"",VLOOKUP(D386,'Line Details'!$A$7:$Z$343,2,0),""),"")</f>
        <v/>
      </c>
      <c r="E383" s="170"/>
      <c r="F383" s="169" t="str">
        <f>IFERROR(IF(VLOOKUP(F386,'Line Details'!$A$7:$Z$343,2,0)&lt;&gt;"",VLOOKUP(F386,'Line Details'!$A$7:$Z$343,2,0),""),"")</f>
        <v/>
      </c>
      <c r="G383" s="170"/>
      <c r="H383" s="169" t="str">
        <f>IFERROR(IF(VLOOKUP(H386,'Line Details'!$A$7:$Z$343,2,0)&lt;&gt;"",VLOOKUP(H386,'Line Details'!$A$7:$Z$343,2,0),""),"")</f>
        <v/>
      </c>
      <c r="I383" s="170"/>
      <c r="J383" s="169" t="str">
        <f>IFERROR(IF(VLOOKUP(J386,'Line Details'!$A$7:$Z$343,2,0)&lt;&gt;"",VLOOKUP(J386,'Line Details'!$A$7:$Z$343,2,0),""),"")</f>
        <v/>
      </c>
      <c r="K383" s="170"/>
      <c r="L383" s="169" t="str">
        <f>IFERROR(IF(VLOOKUP(L386,'Line Details'!$A$7:$Z$343,2,0)&lt;&gt;"",VLOOKUP(L386,'Line Details'!$A$7:$Z$343,2,0),""),"")</f>
        <v/>
      </c>
      <c r="M383" s="170"/>
      <c r="N383" s="169" t="str">
        <f>IFERROR(IF(VLOOKUP(N386,'Line Details'!$A$7:$Z$343,2,0)&lt;&gt;"",VLOOKUP(N386,'Line Details'!$A$7:$Z$343,2,0),""),"")</f>
        <v/>
      </c>
      <c r="O383" s="170"/>
      <c r="P383" s="169" t="str">
        <f>IFERROR(IF(VLOOKUP(P386,'Line Details'!$A$7:$Z$343,2,0)&lt;&gt;"",VLOOKUP(P386,'Line Details'!$A$7:$Z$343,2,0),""),"")</f>
        <v/>
      </c>
      <c r="Q383" s="170"/>
      <c r="R383" s="169" t="str">
        <f>IFERROR(IF(VLOOKUP(R386,'Line Details'!$A$7:$Z$343,2,0)&lt;&gt;"",VLOOKUP(R386,'Line Details'!$A$7:$Z$343,2,0),""),"")</f>
        <v/>
      </c>
      <c r="S383" s="170"/>
      <c r="T383" s="169" t="str">
        <f>IFERROR(IF(VLOOKUP(T386,'Line Details'!$A$7:$Z$343,2,0)&lt;&gt;"",VLOOKUP(T386,'Line Details'!$A$7:$Z$343,2,0),""),"")</f>
        <v/>
      </c>
      <c r="U383" s="171"/>
    </row>
    <row r="384" spans="1:21" s="142" customFormat="1" hidden="1" x14ac:dyDescent="0.3">
      <c r="A384" s="168"/>
      <c r="B384" s="169" t="str">
        <f>IFERROR(IF(VLOOKUP(B386,'Line Details'!$A$7:$AA$343,27,0)&lt;&gt;"",VLOOKUP(B386,'Line Details'!$A$7:$AA$343,27,0),""),"")</f>
        <v/>
      </c>
      <c r="C384" s="169" t="str">
        <f>IFERROR(IF(VLOOKUP(C386,'Line Details'!$A$7:$AA$343,27,0)&lt;&gt;"",VLOOKUP(C386,'Line Details'!$A$7:$AA$343,27,0),""),"")</f>
        <v/>
      </c>
      <c r="D384" s="169" t="str">
        <f>IFERROR(IF(VLOOKUP(D386,'Line Details'!$A$7:$AA$343,27,0)&lt;&gt;"",VLOOKUP(D386,'Line Details'!$A$7:$AA$343,27,0),""),"")</f>
        <v/>
      </c>
      <c r="E384" s="169" t="str">
        <f>IFERROR(IF(VLOOKUP(E386,'Line Details'!$A$7:$AA$343,27,0)&lt;&gt;"",VLOOKUP(E386,'Line Details'!$A$7:$AA$343,27,0),""),"")</f>
        <v/>
      </c>
      <c r="F384" s="169" t="str">
        <f>IFERROR(IF(VLOOKUP(F386,'Line Details'!$A$7:$AA$343,27,0)&lt;&gt;"",VLOOKUP(F386,'Line Details'!$A$7:$AA$343,27,0),""),"")</f>
        <v/>
      </c>
      <c r="G384" s="169" t="str">
        <f>IFERROR(IF(VLOOKUP(G386,'Line Details'!$A$7:$AA$343,27,0)&lt;&gt;"",VLOOKUP(G386,'Line Details'!$A$7:$AA$343,27,0),""),"")</f>
        <v/>
      </c>
      <c r="H384" s="169" t="str">
        <f>IFERROR(IF(VLOOKUP(H386,'Line Details'!$A$7:$AA$343,27,0)&lt;&gt;"",VLOOKUP(H386,'Line Details'!$A$7:$AA$343,27,0),""),"")</f>
        <v/>
      </c>
      <c r="I384" s="169" t="str">
        <f>IFERROR(IF(VLOOKUP(I386,'Line Details'!$A$7:$AA$343,27,0)&lt;&gt;"",VLOOKUP(I386,'Line Details'!$A$7:$AA$343,27,0),""),"")</f>
        <v/>
      </c>
      <c r="J384" s="169" t="str">
        <f>IFERROR(IF(VLOOKUP(J386,'Line Details'!$A$7:$AA$343,27,0)&lt;&gt;"",VLOOKUP(J386,'Line Details'!$A$7:$AA$343,27,0),""),"")</f>
        <v/>
      </c>
      <c r="K384" s="169" t="str">
        <f>IFERROR(IF(VLOOKUP(K386,'Line Details'!$A$7:$AA$343,27,0)&lt;&gt;"",VLOOKUP(K386,'Line Details'!$A$7:$AA$343,27,0),""),"")</f>
        <v/>
      </c>
      <c r="L384" s="169" t="str">
        <f>IFERROR(IF(VLOOKUP(L386,'Line Details'!$A$7:$AA$343,27,0)&lt;&gt;"",VLOOKUP(L386,'Line Details'!$A$7:$AA$343,27,0),""),"")</f>
        <v/>
      </c>
      <c r="M384" s="169" t="str">
        <f>IFERROR(IF(VLOOKUP(M386,'Line Details'!$A$7:$AA$343,27,0)&lt;&gt;"",VLOOKUP(M386,'Line Details'!$A$7:$AA$343,27,0),""),"")</f>
        <v/>
      </c>
      <c r="N384" s="169" t="str">
        <f>IFERROR(IF(VLOOKUP(N386,'Line Details'!$A$7:$AA$343,27,0)&lt;&gt;"",VLOOKUP(N386,'Line Details'!$A$7:$AA$343,27,0),""),"")</f>
        <v/>
      </c>
      <c r="O384" s="169" t="str">
        <f>IFERROR(IF(VLOOKUP(O386,'Line Details'!$A$7:$AA$343,27,0)&lt;&gt;"",VLOOKUP(O386,'Line Details'!$A$7:$AA$343,27,0),""),"")</f>
        <v/>
      </c>
      <c r="P384" s="169" t="str">
        <f>IFERROR(IF(VLOOKUP(P386,'Line Details'!$A$7:$AA$343,27,0)&lt;&gt;"",VLOOKUP(P386,'Line Details'!$A$7:$AA$343,27,0),""),"")</f>
        <v/>
      </c>
      <c r="Q384" s="169" t="str">
        <f>IFERROR(IF(VLOOKUP(Q386,'Line Details'!$A$7:$AA$343,27,0)&lt;&gt;"",VLOOKUP(Q386,'Line Details'!$A$7:$AA$343,27,0),""),"")</f>
        <v/>
      </c>
      <c r="R384" s="169" t="str">
        <f>IFERROR(IF(VLOOKUP(R386,'Line Details'!$A$7:$AA$343,27,0)&lt;&gt;"",VLOOKUP(R386,'Line Details'!$A$7:$AA$343,27,0),""),"")</f>
        <v/>
      </c>
      <c r="S384" s="169" t="str">
        <f>IFERROR(IF(VLOOKUP(S386,'Line Details'!$A$7:$AA$343,27,0)&lt;&gt;"",VLOOKUP(S386,'Line Details'!$A$7:$AA$343,27,0),""),"")</f>
        <v/>
      </c>
      <c r="T384" s="169" t="str">
        <f>IFERROR(IF(VLOOKUP(T386,'Line Details'!$A$7:$AA$343,27,0)&lt;&gt;"",VLOOKUP(T386,'Line Details'!$A$7:$AA$343,27,0),""),"")</f>
        <v/>
      </c>
      <c r="U384" s="171"/>
    </row>
    <row r="385" spans="1:21" s="190" customFormat="1" hidden="1" x14ac:dyDescent="0.3">
      <c r="A385" s="194"/>
      <c r="B385" s="177" t="str">
        <f>IFERROR(IF(VLOOKUP(B386,'Line Details'!$A$7:$Z$343,10,0)&lt;&gt;"",VLOOKUP(B386,'Line Details'!$A$7:$Z$343,10,0),""),"")</f>
        <v/>
      </c>
      <c r="C385" s="158"/>
      <c r="D385" s="177" t="str">
        <f>IFERROR(IF(VLOOKUP(D386,'Line Details'!$A$7:$Z$343,10,0)&lt;&gt;"",VLOOKUP(D386,'Line Details'!$A$7:$Z$343,10,0),""),"")</f>
        <v/>
      </c>
      <c r="E385" s="158"/>
      <c r="F385" s="177" t="str">
        <f>IFERROR(IF(VLOOKUP(F386,'Line Details'!$A$7:$Z$343,10,0)&lt;&gt;"",VLOOKUP(F386,'Line Details'!$A$7:$Z$343,10,0),""),"")</f>
        <v/>
      </c>
      <c r="G385" s="158"/>
      <c r="H385" s="177" t="str">
        <f>IFERROR(IF(VLOOKUP(H386,'Line Details'!$A$7:$Z$343,10,0)&lt;&gt;"",VLOOKUP(H386,'Line Details'!$A$7:$Z$343,10,0),""),"")</f>
        <v/>
      </c>
      <c r="I385" s="158"/>
      <c r="J385" s="177" t="str">
        <f>IFERROR(IF(VLOOKUP(J386,'Line Details'!$A$7:$Z$343,10,0)&lt;&gt;"",VLOOKUP(J386,'Line Details'!$A$7:$Z$343,10,0),""),"")</f>
        <v/>
      </c>
      <c r="K385" s="158"/>
      <c r="L385" s="177" t="str">
        <f>IFERROR(IF(VLOOKUP(L386,'Line Details'!$A$7:$Z$343,10,0)&lt;&gt;"",VLOOKUP(L386,'Line Details'!$A$7:$Z$343,10,0),""),"")</f>
        <v/>
      </c>
      <c r="M385" s="158"/>
      <c r="N385" s="177" t="str">
        <f>IFERROR(IF(VLOOKUP(N386,'Line Details'!$A$7:$Z$343,10,0)&lt;&gt;"",VLOOKUP(N386,'Line Details'!$A$7:$Z$343,10,0),""),"")</f>
        <v/>
      </c>
      <c r="O385" s="158"/>
      <c r="P385" s="177" t="str">
        <f>IFERROR(IF(VLOOKUP(P386,'Line Details'!$A$7:$Z$343,10,0)&lt;&gt;"",VLOOKUP(P386,'Line Details'!$A$7:$Z$343,10,0),""),"")</f>
        <v/>
      </c>
      <c r="Q385" s="158"/>
      <c r="R385" s="177" t="str">
        <f>IFERROR(IF(VLOOKUP(R386,'Line Details'!$A$7:$Z$343,10,0)&lt;&gt;"",VLOOKUP(R386,'Line Details'!$A$7:$Z$343,10,0),""),"")</f>
        <v/>
      </c>
      <c r="S385" s="158"/>
      <c r="T385" s="177" t="str">
        <f>IFERROR(IF(VLOOKUP(T386,'Line Details'!$A$7:$Z$343,10,0)&lt;&gt;"",VLOOKUP(T386,'Line Details'!$A$7:$Z$343,10,0),""),"")</f>
        <v/>
      </c>
      <c r="U385" s="178"/>
    </row>
    <row r="386" spans="1:21" s="190" customFormat="1" hidden="1" x14ac:dyDescent="0.3">
      <c r="A386" s="194"/>
      <c r="B386" s="174">
        <f>+T375+1</f>
        <v>330</v>
      </c>
      <c r="C386" s="174"/>
      <c r="D386" s="174">
        <f>+B386+1</f>
        <v>331</v>
      </c>
      <c r="E386" s="174"/>
      <c r="F386" s="174">
        <f>+D386+1</f>
        <v>332</v>
      </c>
      <c r="G386" s="174"/>
      <c r="H386" s="174">
        <f>+F386+1</f>
        <v>333</v>
      </c>
      <c r="I386" s="174"/>
      <c r="J386" s="174">
        <f>+H386+1</f>
        <v>334</v>
      </c>
      <c r="K386" s="174"/>
      <c r="L386" s="174">
        <f>+J386+1</f>
        <v>335</v>
      </c>
      <c r="M386" s="174"/>
      <c r="N386" s="174">
        <f>+L386+1</f>
        <v>336</v>
      </c>
      <c r="O386" s="174"/>
      <c r="P386" s="174">
        <f>+N386+1</f>
        <v>337</v>
      </c>
      <c r="Q386" s="174"/>
      <c r="R386" s="174">
        <f>+P386+1</f>
        <v>338</v>
      </c>
      <c r="S386" s="174"/>
      <c r="T386" s="174">
        <f>+R386+1</f>
        <v>339</v>
      </c>
      <c r="U386" s="175"/>
    </row>
    <row r="387" spans="1:21" s="190" customFormat="1" ht="13.5" hidden="1" thickBot="1" x14ac:dyDescent="0.35">
      <c r="A387" s="198"/>
      <c r="B387" s="199"/>
      <c r="C387" s="199"/>
      <c r="D387" s="199"/>
      <c r="E387" s="199"/>
      <c r="F387" s="199"/>
      <c r="G387" s="199"/>
      <c r="H387" s="199"/>
      <c r="I387" s="199"/>
      <c r="J387" s="199"/>
      <c r="K387" s="199"/>
      <c r="L387" s="199"/>
      <c r="M387" s="199"/>
      <c r="N387" s="199"/>
      <c r="O387" s="199"/>
      <c r="P387" s="199"/>
      <c r="Q387" s="199"/>
      <c r="R387" s="199"/>
      <c r="S387" s="199"/>
      <c r="T387" s="199"/>
      <c r="U387" s="200"/>
    </row>
    <row r="388" spans="1:21" x14ac:dyDescent="0.3"/>
    <row r="389" spans="1:21" x14ac:dyDescent="0.3"/>
    <row r="390" spans="1:21" x14ac:dyDescent="0.3"/>
    <row r="391" spans="1:21" x14ac:dyDescent="0.3"/>
    <row r="392" spans="1:21" x14ac:dyDescent="0.3"/>
    <row r="393" spans="1:21" x14ac:dyDescent="0.3"/>
    <row r="394" spans="1:21" x14ac:dyDescent="0.3"/>
    <row r="395" spans="1:21" x14ac:dyDescent="0.3"/>
    <row r="396" spans="1:21" x14ac:dyDescent="0.3"/>
    <row r="397" spans="1:21" x14ac:dyDescent="0.3"/>
    <row r="398" spans="1:21" x14ac:dyDescent="0.3"/>
    <row r="399" spans="1:21" x14ac:dyDescent="0.3"/>
    <row r="400" spans="1:21" x14ac:dyDescent="0.3"/>
    <row r="401" x14ac:dyDescent="0.3"/>
    <row r="402" x14ac:dyDescent="0.3"/>
    <row r="403" x14ac:dyDescent="0.3"/>
    <row r="404" x14ac:dyDescent="0.3"/>
    <row r="405" x14ac:dyDescent="0.3"/>
    <row r="406" x14ac:dyDescent="0.3"/>
    <row r="407" x14ac:dyDescent="0.3"/>
    <row r="408" x14ac:dyDescent="0.3"/>
    <row r="409" x14ac:dyDescent="0.3"/>
    <row r="410" x14ac:dyDescent="0.3"/>
    <row r="411" x14ac:dyDescent="0.3"/>
    <row r="412" x14ac:dyDescent="0.3"/>
    <row r="413" x14ac:dyDescent="0.3"/>
    <row r="414" x14ac:dyDescent="0.3"/>
    <row r="415" x14ac:dyDescent="0.3"/>
    <row r="416" x14ac:dyDescent="0.3"/>
    <row r="417" x14ac:dyDescent="0.3"/>
    <row r="418" x14ac:dyDescent="0.3"/>
    <row r="419" x14ac:dyDescent="0.3"/>
    <row r="420" x14ac:dyDescent="0.3"/>
    <row r="421" x14ac:dyDescent="0.3"/>
    <row r="422" x14ac:dyDescent="0.3"/>
    <row r="423" x14ac:dyDescent="0.3"/>
    <row r="424" x14ac:dyDescent="0.3"/>
    <row r="425" x14ac:dyDescent="0.3"/>
    <row r="426" x14ac:dyDescent="0.3"/>
    <row r="427" x14ac:dyDescent="0.3"/>
    <row r="428" ht="13" customHeight="1" x14ac:dyDescent="0.3"/>
    <row r="429" ht="13" customHeight="1" x14ac:dyDescent="0.3"/>
    <row r="430" ht="13" customHeight="1" x14ac:dyDescent="0.3"/>
    <row r="431" ht="13" customHeight="1" x14ac:dyDescent="0.3"/>
    <row r="432" ht="13" customHeight="1" x14ac:dyDescent="0.3"/>
    <row r="433" ht="13" customHeight="1" x14ac:dyDescent="0.3"/>
    <row r="434" ht="13" customHeight="1" x14ac:dyDescent="0.3"/>
    <row r="435" ht="13" customHeight="1" x14ac:dyDescent="0.3"/>
    <row r="436" ht="13" customHeight="1" x14ac:dyDescent="0.3"/>
    <row r="437" ht="13" customHeight="1" x14ac:dyDescent="0.3"/>
    <row r="438" ht="13" customHeight="1" x14ac:dyDescent="0.3"/>
    <row r="439" ht="13" customHeight="1" x14ac:dyDescent="0.3"/>
    <row r="440" ht="13" customHeight="1" x14ac:dyDescent="0.3"/>
    <row r="441" ht="13" customHeight="1" x14ac:dyDescent="0.3"/>
    <row r="442" ht="13" customHeight="1" x14ac:dyDescent="0.3"/>
    <row r="443" ht="13" customHeight="1" x14ac:dyDescent="0.3"/>
    <row r="444" ht="13" customHeight="1" x14ac:dyDescent="0.3"/>
    <row r="445" ht="13" customHeight="1" x14ac:dyDescent="0.3"/>
    <row r="446" ht="13" customHeight="1" x14ac:dyDescent="0.3"/>
    <row r="447" ht="13" customHeight="1" x14ac:dyDescent="0.3"/>
  </sheetData>
  <mergeCells count="357">
    <mergeCell ref="V3:W3"/>
    <mergeCell ref="A1:U1"/>
    <mergeCell ref="A2:U2"/>
    <mergeCell ref="N5:N6"/>
    <mergeCell ref="R5:R6"/>
    <mergeCell ref="V2:W2"/>
    <mergeCell ref="P5:P6"/>
    <mergeCell ref="M3:T3"/>
    <mergeCell ref="C5:D5"/>
    <mergeCell ref="C6:D6"/>
    <mergeCell ref="T15:T16"/>
    <mergeCell ref="B26:B27"/>
    <mergeCell ref="D26:D27"/>
    <mergeCell ref="F26:F27"/>
    <mergeCell ref="H26:H27"/>
    <mergeCell ref="J26:J27"/>
    <mergeCell ref="L26:L27"/>
    <mergeCell ref="N26:N27"/>
    <mergeCell ref="P26:P27"/>
    <mergeCell ref="R26:R27"/>
    <mergeCell ref="T26:T27"/>
    <mergeCell ref="B15:B16"/>
    <mergeCell ref="D15:D16"/>
    <mergeCell ref="F15:F16"/>
    <mergeCell ref="H15:H16"/>
    <mergeCell ref="J15:J16"/>
    <mergeCell ref="L15:L16"/>
    <mergeCell ref="N15:N16"/>
    <mergeCell ref="P15:P16"/>
    <mergeCell ref="R15:R16"/>
    <mergeCell ref="T37:T38"/>
    <mergeCell ref="B48:B49"/>
    <mergeCell ref="D48:D49"/>
    <mergeCell ref="F48:F49"/>
    <mergeCell ref="H48:H49"/>
    <mergeCell ref="J48:J49"/>
    <mergeCell ref="L48:L49"/>
    <mergeCell ref="N48:N49"/>
    <mergeCell ref="P48:P49"/>
    <mergeCell ref="R48:R49"/>
    <mergeCell ref="T48:T49"/>
    <mergeCell ref="B37:B38"/>
    <mergeCell ref="D37:D38"/>
    <mergeCell ref="F37:F38"/>
    <mergeCell ref="H37:H38"/>
    <mergeCell ref="J37:J38"/>
    <mergeCell ref="L37:L38"/>
    <mergeCell ref="N37:N38"/>
    <mergeCell ref="P37:P38"/>
    <mergeCell ref="R37:R38"/>
    <mergeCell ref="T59:T60"/>
    <mergeCell ref="B70:B71"/>
    <mergeCell ref="D70:D71"/>
    <mergeCell ref="F70:F71"/>
    <mergeCell ref="H70:H71"/>
    <mergeCell ref="J70:J71"/>
    <mergeCell ref="L70:L71"/>
    <mergeCell ref="N70:N71"/>
    <mergeCell ref="P70:P71"/>
    <mergeCell ref="R70:R71"/>
    <mergeCell ref="T70:T71"/>
    <mergeCell ref="B59:B60"/>
    <mergeCell ref="D59:D60"/>
    <mergeCell ref="F59:F60"/>
    <mergeCell ref="H59:H60"/>
    <mergeCell ref="J59:J60"/>
    <mergeCell ref="L59:L60"/>
    <mergeCell ref="N59:N60"/>
    <mergeCell ref="P59:P60"/>
    <mergeCell ref="R59:R60"/>
    <mergeCell ref="T81:T82"/>
    <mergeCell ref="B92:B93"/>
    <mergeCell ref="D92:D93"/>
    <mergeCell ref="F92:F93"/>
    <mergeCell ref="H92:H93"/>
    <mergeCell ref="J92:J93"/>
    <mergeCell ref="L92:L93"/>
    <mergeCell ref="N92:N93"/>
    <mergeCell ref="P92:P93"/>
    <mergeCell ref="R92:R93"/>
    <mergeCell ref="T92:T93"/>
    <mergeCell ref="B81:B82"/>
    <mergeCell ref="D81:D82"/>
    <mergeCell ref="F81:F82"/>
    <mergeCell ref="H81:H82"/>
    <mergeCell ref="J81:J82"/>
    <mergeCell ref="L81:L82"/>
    <mergeCell ref="N81:N82"/>
    <mergeCell ref="P81:P82"/>
    <mergeCell ref="R81:R82"/>
    <mergeCell ref="T103:T104"/>
    <mergeCell ref="B114:B115"/>
    <mergeCell ref="D114:D115"/>
    <mergeCell ref="F114:F115"/>
    <mergeCell ref="H114:H115"/>
    <mergeCell ref="J114:J115"/>
    <mergeCell ref="L114:L115"/>
    <mergeCell ref="N114:N115"/>
    <mergeCell ref="P114:P115"/>
    <mergeCell ref="R114:R115"/>
    <mergeCell ref="T114:T115"/>
    <mergeCell ref="B103:B104"/>
    <mergeCell ref="D103:D104"/>
    <mergeCell ref="F103:F104"/>
    <mergeCell ref="H103:H104"/>
    <mergeCell ref="J103:J104"/>
    <mergeCell ref="L103:L104"/>
    <mergeCell ref="N103:N104"/>
    <mergeCell ref="P103:P104"/>
    <mergeCell ref="R103:R104"/>
    <mergeCell ref="T125:T126"/>
    <mergeCell ref="B136:B137"/>
    <mergeCell ref="D136:D137"/>
    <mergeCell ref="F136:F137"/>
    <mergeCell ref="H136:H137"/>
    <mergeCell ref="J136:J137"/>
    <mergeCell ref="L136:L137"/>
    <mergeCell ref="N136:N137"/>
    <mergeCell ref="P136:P137"/>
    <mergeCell ref="R136:R137"/>
    <mergeCell ref="T136:T137"/>
    <mergeCell ref="B125:B126"/>
    <mergeCell ref="D125:D126"/>
    <mergeCell ref="F125:F126"/>
    <mergeCell ref="H125:H126"/>
    <mergeCell ref="J125:J126"/>
    <mergeCell ref="L125:L126"/>
    <mergeCell ref="N125:N126"/>
    <mergeCell ref="P125:P126"/>
    <mergeCell ref="R125:R126"/>
    <mergeCell ref="T147:T148"/>
    <mergeCell ref="B158:B159"/>
    <mergeCell ref="D158:D159"/>
    <mergeCell ref="F158:F159"/>
    <mergeCell ref="H158:H159"/>
    <mergeCell ref="J158:J159"/>
    <mergeCell ref="L158:L159"/>
    <mergeCell ref="N158:N159"/>
    <mergeCell ref="P158:P159"/>
    <mergeCell ref="R158:R159"/>
    <mergeCell ref="T158:T159"/>
    <mergeCell ref="B147:B148"/>
    <mergeCell ref="D147:D148"/>
    <mergeCell ref="F147:F148"/>
    <mergeCell ref="H147:H148"/>
    <mergeCell ref="J147:J148"/>
    <mergeCell ref="L147:L148"/>
    <mergeCell ref="N147:N148"/>
    <mergeCell ref="P147:P148"/>
    <mergeCell ref="R147:R148"/>
    <mergeCell ref="T169:T170"/>
    <mergeCell ref="B180:B181"/>
    <mergeCell ref="D180:D181"/>
    <mergeCell ref="F180:F181"/>
    <mergeCell ref="H180:H181"/>
    <mergeCell ref="J180:J181"/>
    <mergeCell ref="L180:L181"/>
    <mergeCell ref="N180:N181"/>
    <mergeCell ref="P180:P181"/>
    <mergeCell ref="R180:R181"/>
    <mergeCell ref="T180:T181"/>
    <mergeCell ref="B169:B170"/>
    <mergeCell ref="D169:D170"/>
    <mergeCell ref="F169:F170"/>
    <mergeCell ref="H169:H170"/>
    <mergeCell ref="J169:J170"/>
    <mergeCell ref="L169:L170"/>
    <mergeCell ref="N169:N170"/>
    <mergeCell ref="P169:P170"/>
    <mergeCell ref="R169:R170"/>
    <mergeCell ref="T191:T192"/>
    <mergeCell ref="B202:B203"/>
    <mergeCell ref="D202:D203"/>
    <mergeCell ref="F202:F203"/>
    <mergeCell ref="H202:H203"/>
    <mergeCell ref="J202:J203"/>
    <mergeCell ref="L202:L203"/>
    <mergeCell ref="N202:N203"/>
    <mergeCell ref="P202:P203"/>
    <mergeCell ref="R202:R203"/>
    <mergeCell ref="T202:T203"/>
    <mergeCell ref="B191:B192"/>
    <mergeCell ref="D191:D192"/>
    <mergeCell ref="F191:F192"/>
    <mergeCell ref="H191:H192"/>
    <mergeCell ref="J191:J192"/>
    <mergeCell ref="L191:L192"/>
    <mergeCell ref="N191:N192"/>
    <mergeCell ref="P191:P192"/>
    <mergeCell ref="R191:R192"/>
    <mergeCell ref="T213:T214"/>
    <mergeCell ref="B224:B225"/>
    <mergeCell ref="D224:D225"/>
    <mergeCell ref="F224:F225"/>
    <mergeCell ref="H224:H225"/>
    <mergeCell ref="J224:J225"/>
    <mergeCell ref="L224:L225"/>
    <mergeCell ref="N224:N225"/>
    <mergeCell ref="P224:P225"/>
    <mergeCell ref="R224:R225"/>
    <mergeCell ref="T224:T225"/>
    <mergeCell ref="B213:B214"/>
    <mergeCell ref="D213:D214"/>
    <mergeCell ref="F213:F214"/>
    <mergeCell ref="H213:H214"/>
    <mergeCell ref="J213:J214"/>
    <mergeCell ref="L213:L214"/>
    <mergeCell ref="N213:N214"/>
    <mergeCell ref="P213:P214"/>
    <mergeCell ref="R213:R214"/>
    <mergeCell ref="T235:T236"/>
    <mergeCell ref="B246:B247"/>
    <mergeCell ref="D246:D247"/>
    <mergeCell ref="F246:F247"/>
    <mergeCell ref="H246:H247"/>
    <mergeCell ref="J246:J247"/>
    <mergeCell ref="L246:L247"/>
    <mergeCell ref="N246:N247"/>
    <mergeCell ref="P246:P247"/>
    <mergeCell ref="R246:R247"/>
    <mergeCell ref="T246:T247"/>
    <mergeCell ref="B235:B236"/>
    <mergeCell ref="D235:D236"/>
    <mergeCell ref="F235:F236"/>
    <mergeCell ref="H235:H236"/>
    <mergeCell ref="J235:J236"/>
    <mergeCell ref="L235:L236"/>
    <mergeCell ref="N235:N236"/>
    <mergeCell ref="P235:P236"/>
    <mergeCell ref="R235:R236"/>
    <mergeCell ref="T257:T258"/>
    <mergeCell ref="B268:B269"/>
    <mergeCell ref="D268:D269"/>
    <mergeCell ref="F268:F269"/>
    <mergeCell ref="H268:H269"/>
    <mergeCell ref="J268:J269"/>
    <mergeCell ref="L268:L269"/>
    <mergeCell ref="N268:N269"/>
    <mergeCell ref="P268:P269"/>
    <mergeCell ref="R268:R269"/>
    <mergeCell ref="T268:T269"/>
    <mergeCell ref="B257:B258"/>
    <mergeCell ref="D257:D258"/>
    <mergeCell ref="F257:F258"/>
    <mergeCell ref="H257:H258"/>
    <mergeCell ref="J257:J258"/>
    <mergeCell ref="L257:L258"/>
    <mergeCell ref="N257:N258"/>
    <mergeCell ref="P257:P258"/>
    <mergeCell ref="R257:R258"/>
    <mergeCell ref="T279:T280"/>
    <mergeCell ref="B290:B291"/>
    <mergeCell ref="D290:D291"/>
    <mergeCell ref="F290:F291"/>
    <mergeCell ref="H290:H291"/>
    <mergeCell ref="J290:J291"/>
    <mergeCell ref="L290:L291"/>
    <mergeCell ref="N290:N291"/>
    <mergeCell ref="P290:P291"/>
    <mergeCell ref="R290:R291"/>
    <mergeCell ref="T290:T291"/>
    <mergeCell ref="B279:B280"/>
    <mergeCell ref="D279:D280"/>
    <mergeCell ref="F279:F280"/>
    <mergeCell ref="H279:H280"/>
    <mergeCell ref="J279:J280"/>
    <mergeCell ref="L279:L280"/>
    <mergeCell ref="N279:N280"/>
    <mergeCell ref="P279:P280"/>
    <mergeCell ref="R279:R280"/>
    <mergeCell ref="T301:T302"/>
    <mergeCell ref="B312:B313"/>
    <mergeCell ref="D312:D313"/>
    <mergeCell ref="F312:F313"/>
    <mergeCell ref="H312:H313"/>
    <mergeCell ref="J312:J313"/>
    <mergeCell ref="L312:L313"/>
    <mergeCell ref="N312:N313"/>
    <mergeCell ref="P312:P313"/>
    <mergeCell ref="R312:R313"/>
    <mergeCell ref="T312:T313"/>
    <mergeCell ref="B301:B302"/>
    <mergeCell ref="D301:D302"/>
    <mergeCell ref="F301:F302"/>
    <mergeCell ref="H301:H302"/>
    <mergeCell ref="J301:J302"/>
    <mergeCell ref="L301:L302"/>
    <mergeCell ref="N301:N302"/>
    <mergeCell ref="P301:P302"/>
    <mergeCell ref="R301:R302"/>
    <mergeCell ref="T323:T324"/>
    <mergeCell ref="B334:B335"/>
    <mergeCell ref="D334:D335"/>
    <mergeCell ref="F334:F335"/>
    <mergeCell ref="H334:H335"/>
    <mergeCell ref="J334:J335"/>
    <mergeCell ref="L334:L335"/>
    <mergeCell ref="N334:N335"/>
    <mergeCell ref="P334:P335"/>
    <mergeCell ref="R334:R335"/>
    <mergeCell ref="T334:T335"/>
    <mergeCell ref="B323:B324"/>
    <mergeCell ref="D323:D324"/>
    <mergeCell ref="F323:F324"/>
    <mergeCell ref="H323:H324"/>
    <mergeCell ref="J323:J324"/>
    <mergeCell ref="L323:L324"/>
    <mergeCell ref="N323:N324"/>
    <mergeCell ref="P323:P324"/>
    <mergeCell ref="R323:R324"/>
    <mergeCell ref="N367:N368"/>
    <mergeCell ref="P367:P368"/>
    <mergeCell ref="R367:R368"/>
    <mergeCell ref="T345:T346"/>
    <mergeCell ref="B356:B357"/>
    <mergeCell ref="D356:D357"/>
    <mergeCell ref="F356:F357"/>
    <mergeCell ref="H356:H357"/>
    <mergeCell ref="J356:J357"/>
    <mergeCell ref="L356:L357"/>
    <mergeCell ref="N356:N357"/>
    <mergeCell ref="P356:P357"/>
    <mergeCell ref="R356:R357"/>
    <mergeCell ref="T356:T357"/>
    <mergeCell ref="B345:B346"/>
    <mergeCell ref="D345:D346"/>
    <mergeCell ref="F345:F346"/>
    <mergeCell ref="H345:H346"/>
    <mergeCell ref="J345:J346"/>
    <mergeCell ref="L345:L346"/>
    <mergeCell ref="N345:N346"/>
    <mergeCell ref="P345:P346"/>
    <mergeCell ref="R345:R346"/>
    <mergeCell ref="C7:D7"/>
    <mergeCell ref="C8:D8"/>
    <mergeCell ref="C9:D9"/>
    <mergeCell ref="C10:D10"/>
    <mergeCell ref="C11:D11"/>
    <mergeCell ref="B3:I3"/>
    <mergeCell ref="B4:H4"/>
    <mergeCell ref="T367:T368"/>
    <mergeCell ref="B378:B379"/>
    <mergeCell ref="D378:D379"/>
    <mergeCell ref="F378:F379"/>
    <mergeCell ref="H378:H379"/>
    <mergeCell ref="J378:J379"/>
    <mergeCell ref="L378:L379"/>
    <mergeCell ref="N378:N379"/>
    <mergeCell ref="P378:P379"/>
    <mergeCell ref="R378:R379"/>
    <mergeCell ref="T378:T379"/>
    <mergeCell ref="B367:B368"/>
    <mergeCell ref="D367:D368"/>
    <mergeCell ref="F367:F368"/>
    <mergeCell ref="H367:H368"/>
    <mergeCell ref="J367:J368"/>
    <mergeCell ref="L367:L368"/>
  </mergeCells>
  <conditionalFormatting sqref="A12:U12 U13 A24:C24 E24:U24 A13:C14 U20:U22 A15:A22 C15:C22 A23:U23 A11 J11:U11">
    <cfRule type="containsText" dxfId="17160" priority="17174" operator="containsText" text="DA">
      <formula>NOT(ISERROR(SEARCH("DA",A11)))</formula>
    </cfRule>
  </conditionalFormatting>
  <conditionalFormatting sqref="C15">
    <cfRule type="expression" dxfId="17159" priority="17172">
      <formula>C15="PO"</formula>
    </cfRule>
    <cfRule type="expression" dxfId="17158" priority="17173">
      <formula>C15="STR"</formula>
    </cfRule>
  </conditionalFormatting>
  <conditionalFormatting sqref="S5">
    <cfRule type="containsText" dxfId="17157" priority="17171" operator="containsText" text="DA">
      <formula>NOT(ISERROR(SEARCH("DA",S5)))</formula>
    </cfRule>
  </conditionalFormatting>
  <conditionalFormatting sqref="S5">
    <cfRule type="expression" dxfId="17156" priority="17169">
      <formula>S5="PO"</formula>
    </cfRule>
    <cfRule type="expression" dxfId="17155" priority="17170">
      <formula>S5="STR"</formula>
    </cfRule>
  </conditionalFormatting>
  <conditionalFormatting sqref="U18">
    <cfRule type="containsText" dxfId="17154" priority="17168" operator="containsText" text="DA">
      <formula>NOT(ISERROR(SEARCH("DA",U18)))</formula>
    </cfRule>
  </conditionalFormatting>
  <conditionalFormatting sqref="U56:U57">
    <cfRule type="containsText" dxfId="17153" priority="17167" operator="containsText" text="DA">
      <formula>NOT(ISERROR(SEARCH("DA",U56)))</formula>
    </cfRule>
  </conditionalFormatting>
  <conditionalFormatting sqref="U232:U233">
    <cfRule type="containsText" dxfId="17152" priority="17166" operator="containsText" text="DA">
      <formula>NOT(ISERROR(SEARCH("DA",U232)))</formula>
    </cfRule>
  </conditionalFormatting>
  <conditionalFormatting sqref="D14 D20:D22">
    <cfRule type="containsText" dxfId="17151" priority="17165" operator="containsText" text="DA">
      <formula>NOT(ISERROR(SEARCH("DA",D14)))</formula>
    </cfRule>
  </conditionalFormatting>
  <conditionalFormatting sqref="D19">
    <cfRule type="containsText" dxfId="17150" priority="17164" operator="containsText" text="DA">
      <formula>NOT(ISERROR(SEARCH("DA",D19)))</formula>
    </cfRule>
  </conditionalFormatting>
  <conditionalFormatting sqref="D15:D18">
    <cfRule type="containsText" dxfId="17149" priority="17163" operator="containsText" text="DA">
      <formula>NOT(ISERROR(SEARCH("DA",D15)))</formula>
    </cfRule>
  </conditionalFormatting>
  <conditionalFormatting sqref="D15:D16">
    <cfRule type="expression" dxfId="17148" priority="17159">
      <formula>LEFT(D19,2)="DA"</formula>
    </cfRule>
    <cfRule type="expression" dxfId="17147" priority="17160">
      <formula>D15="WIP"</formula>
    </cfRule>
    <cfRule type="expression" dxfId="17146" priority="17161">
      <formula>D15="TW"</formula>
    </cfRule>
    <cfRule type="expression" dxfId="17145" priority="17162">
      <formula>D15="ERE"</formula>
    </cfRule>
  </conditionalFormatting>
  <conditionalFormatting sqref="D17">
    <cfRule type="expression" dxfId="17144" priority="17156">
      <formula>LEFT(D19,2)="DA"</formula>
    </cfRule>
    <cfRule type="expression" dxfId="17143" priority="17157">
      <formula>D17="EXC"</formula>
    </cfRule>
    <cfRule type="expression" dxfId="17142" priority="17158">
      <formula>D17="FDN"</formula>
    </cfRule>
  </conditionalFormatting>
  <conditionalFormatting sqref="D18">
    <cfRule type="expression" dxfId="17141" priority="17154">
      <formula>LEFT(D19,2)="DA"</formula>
    </cfRule>
    <cfRule type="expression" dxfId="17140" priority="17155">
      <formula>OR(D18="CP",D18="P")</formula>
    </cfRule>
  </conditionalFormatting>
  <conditionalFormatting sqref="D15:D17">
    <cfRule type="containsText" dxfId="17139" priority="17153" operator="containsText" text="Clear">
      <formula>NOT(ISERROR(SEARCH("Clear",D15)))</formula>
    </cfRule>
  </conditionalFormatting>
  <conditionalFormatting sqref="B22">
    <cfRule type="containsText" dxfId="17138" priority="17152" operator="containsText" text="DA">
      <formula>NOT(ISERROR(SEARCH("DA",B22)))</formula>
    </cfRule>
  </conditionalFormatting>
  <conditionalFormatting sqref="E14:E22">
    <cfRule type="containsText" dxfId="17137" priority="17151" operator="containsText" text="DA">
      <formula>NOT(ISERROR(SEARCH("DA",E14)))</formula>
    </cfRule>
  </conditionalFormatting>
  <conditionalFormatting sqref="E15">
    <cfRule type="expression" dxfId="17136" priority="17149">
      <formula>E15="PO"</formula>
    </cfRule>
    <cfRule type="expression" dxfId="17135" priority="17150">
      <formula>E15="STR"</formula>
    </cfRule>
  </conditionalFormatting>
  <conditionalFormatting sqref="F14 F20:F22">
    <cfRule type="containsText" dxfId="17134" priority="17148" operator="containsText" text="DA">
      <formula>NOT(ISERROR(SEARCH("DA",F14)))</formula>
    </cfRule>
  </conditionalFormatting>
  <conditionalFormatting sqref="F19">
    <cfRule type="containsText" dxfId="17133" priority="17147" operator="containsText" text="DA">
      <formula>NOT(ISERROR(SEARCH("DA",F19)))</formula>
    </cfRule>
  </conditionalFormatting>
  <conditionalFormatting sqref="F15:F18">
    <cfRule type="containsText" dxfId="17132" priority="17146" operator="containsText" text="DA">
      <formula>NOT(ISERROR(SEARCH("DA",F15)))</formula>
    </cfRule>
  </conditionalFormatting>
  <conditionalFormatting sqref="F15:F16">
    <cfRule type="expression" dxfId="17131" priority="17142">
      <formula>LEFT(F19,2)="DA"</formula>
    </cfRule>
    <cfRule type="expression" dxfId="17130" priority="17143">
      <formula>F15="WIP"</formula>
    </cfRule>
    <cfRule type="expression" dxfId="17129" priority="17144">
      <formula>F15="TW"</formula>
    </cfRule>
    <cfRule type="expression" dxfId="17128" priority="17145">
      <formula>F15="ERE"</formula>
    </cfRule>
  </conditionalFormatting>
  <conditionalFormatting sqref="F17">
    <cfRule type="expression" dxfId="17127" priority="17139">
      <formula>LEFT(F19,2)="DA"</formula>
    </cfRule>
    <cfRule type="expression" dxfId="17126" priority="17140">
      <formula>F17="EXC"</formula>
    </cfRule>
    <cfRule type="expression" dxfId="17125" priority="17141">
      <formula>F17="FDN"</formula>
    </cfRule>
  </conditionalFormatting>
  <conditionalFormatting sqref="F18">
    <cfRule type="expression" dxfId="17124" priority="17137">
      <formula>LEFT(F19,2)="DA"</formula>
    </cfRule>
    <cfRule type="expression" dxfId="17123" priority="17138">
      <formula>OR(F18="CP",F18="P")</formula>
    </cfRule>
  </conditionalFormatting>
  <conditionalFormatting sqref="F15:F17">
    <cfRule type="containsText" dxfId="17122" priority="17136" operator="containsText" text="Clear">
      <formula>NOT(ISERROR(SEARCH("Clear",F15)))</formula>
    </cfRule>
  </conditionalFormatting>
  <conditionalFormatting sqref="G14:G22">
    <cfRule type="containsText" dxfId="17121" priority="17135" operator="containsText" text="DA">
      <formula>NOT(ISERROR(SEARCH("DA",G14)))</formula>
    </cfRule>
  </conditionalFormatting>
  <conditionalFormatting sqref="G15">
    <cfRule type="expression" dxfId="17120" priority="17133">
      <formula>G15="PO"</formula>
    </cfRule>
    <cfRule type="expression" dxfId="17119" priority="17134">
      <formula>G15="STR"</formula>
    </cfRule>
  </conditionalFormatting>
  <conditionalFormatting sqref="H14 H20:H22">
    <cfRule type="containsText" dxfId="17118" priority="17132" operator="containsText" text="DA">
      <formula>NOT(ISERROR(SEARCH("DA",H14)))</formula>
    </cfRule>
  </conditionalFormatting>
  <conditionalFormatting sqref="H19">
    <cfRule type="containsText" dxfId="17117" priority="17131" operator="containsText" text="DA">
      <formula>NOT(ISERROR(SEARCH("DA",H19)))</formula>
    </cfRule>
  </conditionalFormatting>
  <conditionalFormatting sqref="H15:H18">
    <cfRule type="containsText" dxfId="17116" priority="17130" operator="containsText" text="DA">
      <formula>NOT(ISERROR(SEARCH("DA",H15)))</formula>
    </cfRule>
  </conditionalFormatting>
  <conditionalFormatting sqref="H15:H16">
    <cfRule type="expression" dxfId="17115" priority="17126">
      <formula>LEFT(H19,2)="DA"</formula>
    </cfRule>
    <cfRule type="expression" dxfId="17114" priority="17127">
      <formula>H15="WIP"</formula>
    </cfRule>
    <cfRule type="expression" dxfId="17113" priority="17128">
      <formula>H15="TW"</formula>
    </cfRule>
    <cfRule type="expression" dxfId="17112" priority="17129">
      <formula>H15="ERE"</formula>
    </cfRule>
  </conditionalFormatting>
  <conditionalFormatting sqref="H17">
    <cfRule type="expression" dxfId="17111" priority="17123">
      <formula>LEFT(H19,2)="DA"</formula>
    </cfRule>
    <cfRule type="expression" dxfId="17110" priority="17124">
      <formula>H17="EXC"</formula>
    </cfRule>
    <cfRule type="expression" dxfId="17109" priority="17125">
      <formula>H17="FDN"</formula>
    </cfRule>
  </conditionalFormatting>
  <conditionalFormatting sqref="H18">
    <cfRule type="expression" dxfId="17108" priority="17121">
      <formula>LEFT(H19,2)="DA"</formula>
    </cfRule>
    <cfRule type="expression" dxfId="17107" priority="17122">
      <formula>OR(H18="CP",H18="P")</formula>
    </cfRule>
  </conditionalFormatting>
  <conditionalFormatting sqref="H15:H17">
    <cfRule type="containsText" dxfId="17106" priority="17120" operator="containsText" text="Clear">
      <formula>NOT(ISERROR(SEARCH("Clear",H15)))</formula>
    </cfRule>
  </conditionalFormatting>
  <conditionalFormatting sqref="I14:I22">
    <cfRule type="containsText" dxfId="17105" priority="17119" operator="containsText" text="DA">
      <formula>NOT(ISERROR(SEARCH("DA",I14)))</formula>
    </cfRule>
  </conditionalFormatting>
  <conditionalFormatting sqref="I15">
    <cfRule type="expression" dxfId="17104" priority="17117">
      <formula>I15="PO"</formula>
    </cfRule>
    <cfRule type="expression" dxfId="17103" priority="17118">
      <formula>I15="STR"</formula>
    </cfRule>
  </conditionalFormatting>
  <conditionalFormatting sqref="J14 J20:J22">
    <cfRule type="containsText" dxfId="17102" priority="17116" operator="containsText" text="DA">
      <formula>NOT(ISERROR(SEARCH("DA",J14)))</formula>
    </cfRule>
  </conditionalFormatting>
  <conditionalFormatting sqref="J19">
    <cfRule type="containsText" dxfId="17101" priority="17115" operator="containsText" text="DA">
      <formula>NOT(ISERROR(SEARCH("DA",J19)))</formula>
    </cfRule>
  </conditionalFormatting>
  <conditionalFormatting sqref="J15:J18">
    <cfRule type="containsText" dxfId="17100" priority="17114" operator="containsText" text="DA">
      <formula>NOT(ISERROR(SEARCH("DA",J15)))</formula>
    </cfRule>
  </conditionalFormatting>
  <conditionalFormatting sqref="J15:J16">
    <cfRule type="expression" dxfId="17099" priority="17110">
      <formula>LEFT(J19,2)="DA"</formula>
    </cfRule>
    <cfRule type="expression" dxfId="17098" priority="17111">
      <formula>J15="WIP"</formula>
    </cfRule>
    <cfRule type="expression" dxfId="17097" priority="17112">
      <formula>J15="TW"</formula>
    </cfRule>
    <cfRule type="expression" dxfId="17096" priority="17113">
      <formula>J15="ERE"</formula>
    </cfRule>
  </conditionalFormatting>
  <conditionalFormatting sqref="J17">
    <cfRule type="expression" dxfId="17095" priority="17107">
      <formula>LEFT(J19,2)="DA"</formula>
    </cfRule>
    <cfRule type="expression" dxfId="17094" priority="17108">
      <formula>J17="EXC"</formula>
    </cfRule>
    <cfRule type="expression" dxfId="17093" priority="17109">
      <formula>J17="FDN"</formula>
    </cfRule>
  </conditionalFormatting>
  <conditionalFormatting sqref="J18">
    <cfRule type="expression" dxfId="17092" priority="17105">
      <formula>LEFT(J19,2)="DA"</formula>
    </cfRule>
    <cfRule type="expression" dxfId="17091" priority="17106">
      <formula>OR(J18="CP",J18="P")</formula>
    </cfRule>
  </conditionalFormatting>
  <conditionalFormatting sqref="J15:J17">
    <cfRule type="containsText" dxfId="17090" priority="17104" operator="containsText" text="Clear">
      <formula>NOT(ISERROR(SEARCH("Clear",J15)))</formula>
    </cfRule>
  </conditionalFormatting>
  <conditionalFormatting sqref="K14:K22">
    <cfRule type="containsText" dxfId="17089" priority="17103" operator="containsText" text="DA">
      <formula>NOT(ISERROR(SEARCH("DA",K14)))</formula>
    </cfRule>
  </conditionalFormatting>
  <conditionalFormatting sqref="K15">
    <cfRule type="expression" dxfId="17088" priority="17101">
      <formula>K15="PO"</formula>
    </cfRule>
    <cfRule type="expression" dxfId="17087" priority="17102">
      <formula>K15="STR"</formula>
    </cfRule>
  </conditionalFormatting>
  <conditionalFormatting sqref="L14 L20:L22">
    <cfRule type="containsText" dxfId="17086" priority="17100" operator="containsText" text="DA">
      <formula>NOT(ISERROR(SEARCH("DA",L14)))</formula>
    </cfRule>
  </conditionalFormatting>
  <conditionalFormatting sqref="L19">
    <cfRule type="containsText" dxfId="17085" priority="17099" operator="containsText" text="DA">
      <formula>NOT(ISERROR(SEARCH("DA",L19)))</formula>
    </cfRule>
  </conditionalFormatting>
  <conditionalFormatting sqref="L15:L18">
    <cfRule type="containsText" dxfId="17084" priority="17098" operator="containsText" text="DA">
      <formula>NOT(ISERROR(SEARCH("DA",L15)))</formula>
    </cfRule>
  </conditionalFormatting>
  <conditionalFormatting sqref="L15:L16">
    <cfRule type="expression" dxfId="17083" priority="17094">
      <formula>LEFT(L19,2)="DA"</formula>
    </cfRule>
    <cfRule type="expression" dxfId="17082" priority="17095">
      <formula>L15="WIP"</formula>
    </cfRule>
    <cfRule type="expression" dxfId="17081" priority="17096">
      <formula>L15="TW"</formula>
    </cfRule>
    <cfRule type="expression" dxfId="17080" priority="17097">
      <formula>L15="ERE"</formula>
    </cfRule>
  </conditionalFormatting>
  <conditionalFormatting sqref="L17">
    <cfRule type="expression" dxfId="17079" priority="17091">
      <formula>LEFT(L19,2)="DA"</formula>
    </cfRule>
    <cfRule type="expression" dxfId="17078" priority="17092">
      <formula>L17="EXC"</formula>
    </cfRule>
    <cfRule type="expression" dxfId="17077" priority="17093">
      <formula>L17="FDN"</formula>
    </cfRule>
  </conditionalFormatting>
  <conditionalFormatting sqref="L18">
    <cfRule type="expression" dxfId="17076" priority="17089">
      <formula>LEFT(L19,2)="DA"</formula>
    </cfRule>
    <cfRule type="expression" dxfId="17075" priority="17090">
      <formula>OR(L18="CP",L18="P")</formula>
    </cfRule>
  </conditionalFormatting>
  <conditionalFormatting sqref="L15:L17">
    <cfRule type="containsText" dxfId="17074" priority="17088" operator="containsText" text="Clear">
      <formula>NOT(ISERROR(SEARCH("Clear",L15)))</formula>
    </cfRule>
  </conditionalFormatting>
  <conditionalFormatting sqref="M14:M22">
    <cfRule type="containsText" dxfId="17073" priority="17087" operator="containsText" text="DA">
      <formula>NOT(ISERROR(SEARCH("DA",M14)))</formula>
    </cfRule>
  </conditionalFormatting>
  <conditionalFormatting sqref="M15">
    <cfRule type="expression" dxfId="17072" priority="17085">
      <formula>M15="PO"</formula>
    </cfRule>
    <cfRule type="expression" dxfId="17071" priority="17086">
      <formula>M15="STR"</formula>
    </cfRule>
  </conditionalFormatting>
  <conditionalFormatting sqref="N14 N20:N22">
    <cfRule type="containsText" dxfId="17070" priority="17084" operator="containsText" text="DA">
      <formula>NOT(ISERROR(SEARCH("DA",N14)))</formula>
    </cfRule>
  </conditionalFormatting>
  <conditionalFormatting sqref="N19">
    <cfRule type="containsText" dxfId="17069" priority="17083" operator="containsText" text="DA">
      <formula>NOT(ISERROR(SEARCH("DA",N19)))</formula>
    </cfRule>
  </conditionalFormatting>
  <conditionalFormatting sqref="N15:N18">
    <cfRule type="containsText" dxfId="17068" priority="17082" operator="containsText" text="DA">
      <formula>NOT(ISERROR(SEARCH("DA",N15)))</formula>
    </cfRule>
  </conditionalFormatting>
  <conditionalFormatting sqref="N15:N16">
    <cfRule type="expression" dxfId="17067" priority="17078">
      <formula>LEFT(N19,2)="DA"</formula>
    </cfRule>
    <cfRule type="expression" dxfId="17066" priority="17079">
      <formula>N15="WIP"</formula>
    </cfRule>
    <cfRule type="expression" dxfId="17065" priority="17080">
      <formula>N15="TW"</formula>
    </cfRule>
    <cfRule type="expression" dxfId="17064" priority="17081">
      <formula>N15="ERE"</formula>
    </cfRule>
  </conditionalFormatting>
  <conditionalFormatting sqref="N17">
    <cfRule type="expression" dxfId="17063" priority="17075">
      <formula>LEFT(N19,2)="DA"</formula>
    </cfRule>
    <cfRule type="expression" dxfId="17062" priority="17076">
      <formula>N17="EXC"</formula>
    </cfRule>
    <cfRule type="expression" dxfId="17061" priority="17077">
      <formula>N17="FDN"</formula>
    </cfRule>
  </conditionalFormatting>
  <conditionalFormatting sqref="N18">
    <cfRule type="expression" dxfId="17060" priority="17073">
      <formula>LEFT(N19,2)="DA"</formula>
    </cfRule>
    <cfRule type="expression" dxfId="17059" priority="17074">
      <formula>OR(N18="CP",N18="P")</formula>
    </cfRule>
  </conditionalFormatting>
  <conditionalFormatting sqref="N15:N17">
    <cfRule type="containsText" dxfId="17058" priority="17072" operator="containsText" text="Clear">
      <formula>NOT(ISERROR(SEARCH("Clear",N15)))</formula>
    </cfRule>
  </conditionalFormatting>
  <conditionalFormatting sqref="O14:O22">
    <cfRule type="containsText" dxfId="17057" priority="17071" operator="containsText" text="DA">
      <formula>NOT(ISERROR(SEARCH("DA",O14)))</formula>
    </cfRule>
  </conditionalFormatting>
  <conditionalFormatting sqref="O15">
    <cfRule type="expression" dxfId="17056" priority="17069">
      <formula>O15="PO"</formula>
    </cfRule>
    <cfRule type="expression" dxfId="17055" priority="17070">
      <formula>O15="STR"</formula>
    </cfRule>
  </conditionalFormatting>
  <conditionalFormatting sqref="P14 P20:P22">
    <cfRule type="containsText" dxfId="17054" priority="17068" operator="containsText" text="DA">
      <formula>NOT(ISERROR(SEARCH("DA",P14)))</formula>
    </cfRule>
  </conditionalFormatting>
  <conditionalFormatting sqref="P19">
    <cfRule type="containsText" dxfId="17053" priority="17067" operator="containsText" text="DA">
      <formula>NOT(ISERROR(SEARCH("DA",P19)))</formula>
    </cfRule>
  </conditionalFormatting>
  <conditionalFormatting sqref="P15:P18">
    <cfRule type="containsText" dxfId="17052" priority="17066" operator="containsText" text="DA">
      <formula>NOT(ISERROR(SEARCH("DA",P15)))</formula>
    </cfRule>
  </conditionalFormatting>
  <conditionalFormatting sqref="P15:P16">
    <cfRule type="expression" dxfId="17051" priority="17062">
      <formula>LEFT(P19,2)="DA"</formula>
    </cfRule>
    <cfRule type="expression" dxfId="17050" priority="17063">
      <formula>P15="WIP"</formula>
    </cfRule>
    <cfRule type="expression" dxfId="17049" priority="17064">
      <formula>P15="TW"</formula>
    </cfRule>
    <cfRule type="expression" dxfId="17048" priority="17065">
      <formula>P15="ERE"</formula>
    </cfRule>
  </conditionalFormatting>
  <conditionalFormatting sqref="P17">
    <cfRule type="expression" dxfId="17047" priority="17059">
      <formula>LEFT(P19,2)="DA"</formula>
    </cfRule>
    <cfRule type="expression" dxfId="17046" priority="17060">
      <formula>P17="EXC"</formula>
    </cfRule>
    <cfRule type="expression" dxfId="17045" priority="17061">
      <formula>P17="FDN"</formula>
    </cfRule>
  </conditionalFormatting>
  <conditionalFormatting sqref="P18">
    <cfRule type="expression" dxfId="17044" priority="17057">
      <formula>LEFT(P19,2)="DA"</formula>
    </cfRule>
    <cfRule type="expression" dxfId="17043" priority="17058">
      <formula>OR(P18="CP",P18="P")</formula>
    </cfRule>
  </conditionalFormatting>
  <conditionalFormatting sqref="P15:P17">
    <cfRule type="containsText" dxfId="17042" priority="17056" operator="containsText" text="Clear">
      <formula>NOT(ISERROR(SEARCH("Clear",P15)))</formula>
    </cfRule>
  </conditionalFormatting>
  <conditionalFormatting sqref="Q14:Q22">
    <cfRule type="containsText" dxfId="17041" priority="17055" operator="containsText" text="DA">
      <formula>NOT(ISERROR(SEARCH("DA",Q14)))</formula>
    </cfRule>
  </conditionalFormatting>
  <conditionalFormatting sqref="Q15">
    <cfRule type="expression" dxfId="17040" priority="17053">
      <formula>Q15="PO"</formula>
    </cfRule>
    <cfRule type="expression" dxfId="17039" priority="17054">
      <formula>Q15="STR"</formula>
    </cfRule>
  </conditionalFormatting>
  <conditionalFormatting sqref="R14 R20:R22">
    <cfRule type="containsText" dxfId="17038" priority="17052" operator="containsText" text="DA">
      <formula>NOT(ISERROR(SEARCH("DA",R14)))</formula>
    </cfRule>
  </conditionalFormatting>
  <conditionalFormatting sqref="R19">
    <cfRule type="containsText" dxfId="17037" priority="17051" operator="containsText" text="DA">
      <formula>NOT(ISERROR(SEARCH("DA",R19)))</formula>
    </cfRule>
  </conditionalFormatting>
  <conditionalFormatting sqref="R15:R18">
    <cfRule type="containsText" dxfId="17036" priority="17050" operator="containsText" text="DA">
      <formula>NOT(ISERROR(SEARCH("DA",R15)))</formula>
    </cfRule>
  </conditionalFormatting>
  <conditionalFormatting sqref="R15:R16">
    <cfRule type="expression" dxfId="17035" priority="17046">
      <formula>LEFT(R19,2)="DA"</formula>
    </cfRule>
    <cfRule type="expression" dxfId="17034" priority="17047">
      <formula>R15="WIP"</formula>
    </cfRule>
    <cfRule type="expression" dxfId="17033" priority="17048">
      <formula>R15="TW"</formula>
    </cfRule>
    <cfRule type="expression" dxfId="17032" priority="17049">
      <formula>R15="ERE"</formula>
    </cfRule>
  </conditionalFormatting>
  <conditionalFormatting sqref="R17">
    <cfRule type="expression" dxfId="17031" priority="17043">
      <formula>LEFT(R19,2)="DA"</formula>
    </cfRule>
    <cfRule type="expression" dxfId="17030" priority="17044">
      <formula>R17="EXC"</formula>
    </cfRule>
    <cfRule type="expression" dxfId="17029" priority="17045">
      <formula>R17="FDN"</formula>
    </cfRule>
  </conditionalFormatting>
  <conditionalFormatting sqref="R18">
    <cfRule type="expression" dxfId="17028" priority="17041">
      <formula>LEFT(R19,2)="DA"</formula>
    </cfRule>
    <cfRule type="expression" dxfId="17027" priority="17042">
      <formula>OR(R18="CP",R18="P")</formula>
    </cfRule>
  </conditionalFormatting>
  <conditionalFormatting sqref="R15:R17">
    <cfRule type="containsText" dxfId="17026" priority="17040" operator="containsText" text="Clear">
      <formula>NOT(ISERROR(SEARCH("Clear",R15)))</formula>
    </cfRule>
  </conditionalFormatting>
  <conditionalFormatting sqref="S14:S22">
    <cfRule type="containsText" dxfId="17025" priority="17039" operator="containsText" text="DA">
      <formula>NOT(ISERROR(SEARCH("DA",S14)))</formula>
    </cfRule>
  </conditionalFormatting>
  <conditionalFormatting sqref="S15">
    <cfRule type="expression" dxfId="17024" priority="17037">
      <formula>S15="PO"</formula>
    </cfRule>
    <cfRule type="expression" dxfId="17023" priority="17038">
      <formula>S15="STR"</formula>
    </cfRule>
  </conditionalFormatting>
  <conditionalFormatting sqref="T14 T20:T22">
    <cfRule type="containsText" dxfId="17022" priority="17036" operator="containsText" text="DA">
      <formula>NOT(ISERROR(SEARCH("DA",T14)))</formula>
    </cfRule>
  </conditionalFormatting>
  <conditionalFormatting sqref="T19">
    <cfRule type="containsText" dxfId="17021" priority="17035" operator="containsText" text="DA">
      <formula>NOT(ISERROR(SEARCH("DA",T19)))</formula>
    </cfRule>
  </conditionalFormatting>
  <conditionalFormatting sqref="T15:T18">
    <cfRule type="containsText" dxfId="17020" priority="17034" operator="containsText" text="DA">
      <formula>NOT(ISERROR(SEARCH("DA",T15)))</formula>
    </cfRule>
  </conditionalFormatting>
  <conditionalFormatting sqref="T15:T16">
    <cfRule type="expression" dxfId="17019" priority="17030">
      <formula>LEFT(T19,2)="DA"</formula>
    </cfRule>
    <cfRule type="expression" dxfId="17018" priority="17031">
      <formula>T15="WIP"</formula>
    </cfRule>
    <cfRule type="expression" dxfId="17017" priority="17032">
      <formula>T15="TW"</formula>
    </cfRule>
    <cfRule type="expression" dxfId="17016" priority="17033">
      <formula>T15="ERE"</formula>
    </cfRule>
  </conditionalFormatting>
  <conditionalFormatting sqref="T17">
    <cfRule type="expression" dxfId="17015" priority="17027">
      <formula>LEFT(T19,2)="DA"</formula>
    </cfRule>
    <cfRule type="expression" dxfId="17014" priority="17028">
      <formula>T17="EXC"</formula>
    </cfRule>
    <cfRule type="expression" dxfId="17013" priority="17029">
      <formula>T17="FDN"</formula>
    </cfRule>
  </conditionalFormatting>
  <conditionalFormatting sqref="T18">
    <cfRule type="expression" dxfId="17012" priority="17025">
      <formula>LEFT(T19,2)="DA"</formula>
    </cfRule>
    <cfRule type="expression" dxfId="17011" priority="17026">
      <formula>OR(T18="CP",T18="P")</formula>
    </cfRule>
  </conditionalFormatting>
  <conditionalFormatting sqref="T15:T17">
    <cfRule type="containsText" dxfId="17010" priority="17024" operator="containsText" text="Clear">
      <formula>NOT(ISERROR(SEARCH("Clear",T15)))</formula>
    </cfRule>
  </conditionalFormatting>
  <conditionalFormatting sqref="U14:U17">
    <cfRule type="containsText" dxfId="17009" priority="17023" operator="containsText" text="DA">
      <formula>NOT(ISERROR(SEARCH("DA",U14)))</formula>
    </cfRule>
  </conditionalFormatting>
  <conditionalFormatting sqref="U15">
    <cfRule type="expression" dxfId="17008" priority="17021">
      <formula>U15="PO"</formula>
    </cfRule>
    <cfRule type="expression" dxfId="17007" priority="17022">
      <formula>U15="STR"</formula>
    </cfRule>
  </conditionalFormatting>
  <conditionalFormatting sqref="B31:B33">
    <cfRule type="containsText" dxfId="17006" priority="17020" operator="containsText" text="DA">
      <formula>NOT(ISERROR(SEARCH("DA",B31)))</formula>
    </cfRule>
  </conditionalFormatting>
  <conditionalFormatting sqref="B30">
    <cfRule type="containsText" dxfId="17005" priority="17019" operator="containsText" text="DA">
      <formula>NOT(ISERROR(SEARCH("DA",B30)))</formula>
    </cfRule>
  </conditionalFormatting>
  <conditionalFormatting sqref="B26:B29">
    <cfRule type="containsText" dxfId="17004" priority="17018" operator="containsText" text="DA">
      <formula>NOT(ISERROR(SEARCH("DA",B26)))</formula>
    </cfRule>
  </conditionalFormatting>
  <conditionalFormatting sqref="B26:B27">
    <cfRule type="expression" dxfId="17003" priority="17014">
      <formula>LEFT(B30,2)="DA"</formula>
    </cfRule>
    <cfRule type="expression" dxfId="17002" priority="17015">
      <formula>B26="WIP"</formula>
    </cfRule>
    <cfRule type="expression" dxfId="17001" priority="17016">
      <formula>B26="TW"</formula>
    </cfRule>
    <cfRule type="expression" dxfId="17000" priority="17017">
      <formula>B26="ERE"</formula>
    </cfRule>
  </conditionalFormatting>
  <conditionalFormatting sqref="B28">
    <cfRule type="expression" dxfId="16999" priority="17011">
      <formula>LEFT(B30,2)="DA"</formula>
    </cfRule>
    <cfRule type="expression" dxfId="16998" priority="17012">
      <formula>B28="EXC"</formula>
    </cfRule>
    <cfRule type="expression" dxfId="16997" priority="17013">
      <formula>B28="FDN"</formula>
    </cfRule>
  </conditionalFormatting>
  <conditionalFormatting sqref="B29">
    <cfRule type="expression" dxfId="16996" priority="17009">
      <formula>LEFT(B30,2)="DA"</formula>
    </cfRule>
    <cfRule type="expression" dxfId="16995" priority="17010">
      <formula>OR(B29="CP",B29="P")</formula>
    </cfRule>
  </conditionalFormatting>
  <conditionalFormatting sqref="B26:B28">
    <cfRule type="containsText" dxfId="16994" priority="17008" operator="containsText" text="Clear">
      <formula>NOT(ISERROR(SEARCH("Clear",B26)))</formula>
    </cfRule>
  </conditionalFormatting>
  <conditionalFormatting sqref="U31:U33 C26:C33">
    <cfRule type="containsText" dxfId="16993" priority="17007" operator="containsText" text="DA">
      <formula>NOT(ISERROR(SEARCH("DA",C26)))</formula>
    </cfRule>
  </conditionalFormatting>
  <conditionalFormatting sqref="C26">
    <cfRule type="expression" dxfId="16992" priority="17005">
      <formula>C26="PO"</formula>
    </cfRule>
    <cfRule type="expression" dxfId="16991" priority="17006">
      <formula>C26="STR"</formula>
    </cfRule>
  </conditionalFormatting>
  <conditionalFormatting sqref="U29">
    <cfRule type="containsText" dxfId="16990" priority="17004" operator="containsText" text="DA">
      <formula>NOT(ISERROR(SEARCH("DA",U29)))</formula>
    </cfRule>
  </conditionalFormatting>
  <conditionalFormatting sqref="D31:D33">
    <cfRule type="containsText" dxfId="16989" priority="17003" operator="containsText" text="DA">
      <formula>NOT(ISERROR(SEARCH("DA",D31)))</formula>
    </cfRule>
  </conditionalFormatting>
  <conditionalFormatting sqref="D30">
    <cfRule type="containsText" dxfId="16988" priority="17002" operator="containsText" text="DA">
      <formula>NOT(ISERROR(SEARCH("DA",D30)))</formula>
    </cfRule>
  </conditionalFormatting>
  <conditionalFormatting sqref="D26:D29">
    <cfRule type="containsText" dxfId="16987" priority="17001" operator="containsText" text="DA">
      <formula>NOT(ISERROR(SEARCH("DA",D26)))</formula>
    </cfRule>
  </conditionalFormatting>
  <conditionalFormatting sqref="D26:D27">
    <cfRule type="expression" dxfId="16986" priority="16997">
      <formula>LEFT(D30,2)="DA"</formula>
    </cfRule>
    <cfRule type="expression" dxfId="16985" priority="16998">
      <formula>D26="WIP"</formula>
    </cfRule>
    <cfRule type="expression" dxfId="16984" priority="16999">
      <formula>D26="TW"</formula>
    </cfRule>
    <cfRule type="expression" dxfId="16983" priority="17000">
      <formula>D26="ERE"</formula>
    </cfRule>
  </conditionalFormatting>
  <conditionalFormatting sqref="D28">
    <cfRule type="expression" dxfId="16982" priority="16994">
      <formula>LEFT(D30,2)="DA"</formula>
    </cfRule>
    <cfRule type="expression" dxfId="16981" priority="16995">
      <formula>D28="EXC"</formula>
    </cfRule>
    <cfRule type="expression" dxfId="16980" priority="16996">
      <formula>D28="FDN"</formula>
    </cfRule>
  </conditionalFormatting>
  <conditionalFormatting sqref="D29">
    <cfRule type="expression" dxfId="16979" priority="16992">
      <formula>LEFT(D30,2)="DA"</formula>
    </cfRule>
    <cfRule type="expression" dxfId="16978" priority="16993">
      <formula>OR(D29="CP",D29="P")</formula>
    </cfRule>
  </conditionalFormatting>
  <conditionalFormatting sqref="D26:D28">
    <cfRule type="containsText" dxfId="16977" priority="16991" operator="containsText" text="Clear">
      <formula>NOT(ISERROR(SEARCH("Clear",D26)))</formula>
    </cfRule>
  </conditionalFormatting>
  <conditionalFormatting sqref="E26:E33">
    <cfRule type="containsText" dxfId="16976" priority="16990" operator="containsText" text="DA">
      <formula>NOT(ISERROR(SEARCH("DA",E26)))</formula>
    </cfRule>
  </conditionalFormatting>
  <conditionalFormatting sqref="E26">
    <cfRule type="expression" dxfId="16975" priority="16988">
      <formula>E26="PO"</formula>
    </cfRule>
    <cfRule type="expression" dxfId="16974" priority="16989">
      <formula>E26="STR"</formula>
    </cfRule>
  </conditionalFormatting>
  <conditionalFormatting sqref="F31:F33">
    <cfRule type="containsText" dxfId="16973" priority="16987" operator="containsText" text="DA">
      <formula>NOT(ISERROR(SEARCH("DA",F31)))</formula>
    </cfRule>
  </conditionalFormatting>
  <conditionalFormatting sqref="F30">
    <cfRule type="containsText" dxfId="16972" priority="16986" operator="containsText" text="DA">
      <formula>NOT(ISERROR(SEARCH("DA",F30)))</formula>
    </cfRule>
  </conditionalFormatting>
  <conditionalFormatting sqref="F26:F29">
    <cfRule type="containsText" dxfId="16971" priority="16985" operator="containsText" text="DA">
      <formula>NOT(ISERROR(SEARCH("DA",F26)))</formula>
    </cfRule>
  </conditionalFormatting>
  <conditionalFormatting sqref="F26:F27">
    <cfRule type="expression" dxfId="16970" priority="16981">
      <formula>LEFT(F30,2)="DA"</formula>
    </cfRule>
    <cfRule type="expression" dxfId="16969" priority="16982">
      <formula>F26="WIP"</formula>
    </cfRule>
    <cfRule type="expression" dxfId="16968" priority="16983">
      <formula>F26="TW"</formula>
    </cfRule>
    <cfRule type="expression" dxfId="16967" priority="16984">
      <formula>F26="ERE"</formula>
    </cfRule>
  </conditionalFormatting>
  <conditionalFormatting sqref="F28">
    <cfRule type="expression" dxfId="16966" priority="16978">
      <formula>LEFT(F30,2)="DA"</formula>
    </cfRule>
    <cfRule type="expression" dxfId="16965" priority="16979">
      <formula>F28="EXC"</formula>
    </cfRule>
    <cfRule type="expression" dxfId="16964" priority="16980">
      <formula>F28="FDN"</formula>
    </cfRule>
  </conditionalFormatting>
  <conditionalFormatting sqref="F29">
    <cfRule type="expression" dxfId="16963" priority="16976">
      <formula>LEFT(F30,2)="DA"</formula>
    </cfRule>
    <cfRule type="expression" dxfId="16962" priority="16977">
      <formula>OR(F29="CP",F29="P")</formula>
    </cfRule>
  </conditionalFormatting>
  <conditionalFormatting sqref="F26:F28">
    <cfRule type="containsText" dxfId="16961" priority="16975" operator="containsText" text="Clear">
      <formula>NOT(ISERROR(SEARCH("Clear",F26)))</formula>
    </cfRule>
  </conditionalFormatting>
  <conditionalFormatting sqref="G26:G33">
    <cfRule type="containsText" dxfId="16960" priority="16974" operator="containsText" text="DA">
      <formula>NOT(ISERROR(SEARCH("DA",G26)))</formula>
    </cfRule>
  </conditionalFormatting>
  <conditionalFormatting sqref="G26">
    <cfRule type="expression" dxfId="16959" priority="16972">
      <formula>G26="PO"</formula>
    </cfRule>
    <cfRule type="expression" dxfId="16958" priority="16973">
      <formula>G26="STR"</formula>
    </cfRule>
  </conditionalFormatting>
  <conditionalFormatting sqref="H31:H33">
    <cfRule type="containsText" dxfId="16957" priority="16971" operator="containsText" text="DA">
      <formula>NOT(ISERROR(SEARCH("DA",H31)))</formula>
    </cfRule>
  </conditionalFormatting>
  <conditionalFormatting sqref="H30">
    <cfRule type="containsText" dxfId="16956" priority="16970" operator="containsText" text="DA">
      <formula>NOT(ISERROR(SEARCH("DA",H30)))</formula>
    </cfRule>
  </conditionalFormatting>
  <conditionalFormatting sqref="H26:H29">
    <cfRule type="containsText" dxfId="16955" priority="16969" operator="containsText" text="DA">
      <formula>NOT(ISERROR(SEARCH("DA",H26)))</formula>
    </cfRule>
  </conditionalFormatting>
  <conditionalFormatting sqref="H26:H27">
    <cfRule type="expression" dxfId="16954" priority="16965">
      <formula>LEFT(H30,2)="DA"</formula>
    </cfRule>
    <cfRule type="expression" dxfId="16953" priority="16966">
      <formula>H26="WIP"</formula>
    </cfRule>
    <cfRule type="expression" dxfId="16952" priority="16967">
      <formula>H26="TW"</formula>
    </cfRule>
    <cfRule type="expression" dxfId="16951" priority="16968">
      <formula>H26="ERE"</formula>
    </cfRule>
  </conditionalFormatting>
  <conditionalFormatting sqref="H28">
    <cfRule type="expression" dxfId="16950" priority="16962">
      <formula>LEFT(H30,2)="DA"</formula>
    </cfRule>
    <cfRule type="expression" dxfId="16949" priority="16963">
      <formula>H28="EXC"</formula>
    </cfRule>
    <cfRule type="expression" dxfId="16948" priority="16964">
      <formula>H28="FDN"</formula>
    </cfRule>
  </conditionalFormatting>
  <conditionalFormatting sqref="H29">
    <cfRule type="expression" dxfId="16947" priority="16960">
      <formula>LEFT(H30,2)="DA"</formula>
    </cfRule>
    <cfRule type="expression" dxfId="16946" priority="16961">
      <formula>OR(H29="CP",H29="P")</formula>
    </cfRule>
  </conditionalFormatting>
  <conditionalFormatting sqref="H26:H28">
    <cfRule type="containsText" dxfId="16945" priority="16959" operator="containsText" text="Clear">
      <formula>NOT(ISERROR(SEARCH("Clear",H26)))</formula>
    </cfRule>
  </conditionalFormatting>
  <conditionalFormatting sqref="I26:I33">
    <cfRule type="containsText" dxfId="16944" priority="16958" operator="containsText" text="DA">
      <formula>NOT(ISERROR(SEARCH("DA",I26)))</formula>
    </cfRule>
  </conditionalFormatting>
  <conditionalFormatting sqref="I26">
    <cfRule type="expression" dxfId="16943" priority="16956">
      <formula>I26="PO"</formula>
    </cfRule>
    <cfRule type="expression" dxfId="16942" priority="16957">
      <formula>I26="STR"</formula>
    </cfRule>
  </conditionalFormatting>
  <conditionalFormatting sqref="J31:J33">
    <cfRule type="containsText" dxfId="16941" priority="16955" operator="containsText" text="DA">
      <formula>NOT(ISERROR(SEARCH("DA",J31)))</formula>
    </cfRule>
  </conditionalFormatting>
  <conditionalFormatting sqref="J30">
    <cfRule type="containsText" dxfId="16940" priority="16954" operator="containsText" text="DA">
      <formula>NOT(ISERROR(SEARCH("DA",J30)))</formula>
    </cfRule>
  </conditionalFormatting>
  <conditionalFormatting sqref="J26:J29">
    <cfRule type="containsText" dxfId="16939" priority="16953" operator="containsText" text="DA">
      <formula>NOT(ISERROR(SEARCH("DA",J26)))</formula>
    </cfRule>
  </conditionalFormatting>
  <conditionalFormatting sqref="J26:J27">
    <cfRule type="expression" dxfId="16938" priority="16949">
      <formula>LEFT(J30,2)="DA"</formula>
    </cfRule>
    <cfRule type="expression" dxfId="16937" priority="16950">
      <formula>J26="WIP"</formula>
    </cfRule>
    <cfRule type="expression" dxfId="16936" priority="16951">
      <formula>J26="TW"</formula>
    </cfRule>
    <cfRule type="expression" dxfId="16935" priority="16952">
      <formula>J26="ERE"</formula>
    </cfRule>
  </conditionalFormatting>
  <conditionalFormatting sqref="J28">
    <cfRule type="expression" dxfId="16934" priority="16946">
      <formula>LEFT(J30,2)="DA"</formula>
    </cfRule>
    <cfRule type="expression" dxfId="16933" priority="16947">
      <formula>J28="EXC"</formula>
    </cfRule>
    <cfRule type="expression" dxfId="16932" priority="16948">
      <formula>J28="FDN"</formula>
    </cfRule>
  </conditionalFormatting>
  <conditionalFormatting sqref="J29">
    <cfRule type="expression" dxfId="16931" priority="16944">
      <formula>LEFT(J30,2)="DA"</formula>
    </cfRule>
    <cfRule type="expression" dxfId="16930" priority="16945">
      <formula>OR(J29="CP",J29="P")</formula>
    </cfRule>
  </conditionalFormatting>
  <conditionalFormatting sqref="J26:J28">
    <cfRule type="containsText" dxfId="16929" priority="16943" operator="containsText" text="Clear">
      <formula>NOT(ISERROR(SEARCH("Clear",J26)))</formula>
    </cfRule>
  </conditionalFormatting>
  <conditionalFormatting sqref="K26:K33">
    <cfRule type="containsText" dxfId="16928" priority="16942" operator="containsText" text="DA">
      <formula>NOT(ISERROR(SEARCH("DA",K26)))</formula>
    </cfRule>
  </conditionalFormatting>
  <conditionalFormatting sqref="K26">
    <cfRule type="expression" dxfId="16927" priority="16940">
      <formula>K26="PO"</formula>
    </cfRule>
    <cfRule type="expression" dxfId="16926" priority="16941">
      <formula>K26="STR"</formula>
    </cfRule>
  </conditionalFormatting>
  <conditionalFormatting sqref="L31:L33">
    <cfRule type="containsText" dxfId="16925" priority="16939" operator="containsText" text="DA">
      <formula>NOT(ISERROR(SEARCH("DA",L31)))</formula>
    </cfRule>
  </conditionalFormatting>
  <conditionalFormatting sqref="L30">
    <cfRule type="containsText" dxfId="16924" priority="16938" operator="containsText" text="DA">
      <formula>NOT(ISERROR(SEARCH("DA",L30)))</formula>
    </cfRule>
  </conditionalFormatting>
  <conditionalFormatting sqref="L26:L29">
    <cfRule type="containsText" dxfId="16923" priority="16937" operator="containsText" text="DA">
      <formula>NOT(ISERROR(SEARCH("DA",L26)))</formula>
    </cfRule>
  </conditionalFormatting>
  <conditionalFormatting sqref="L26:L27">
    <cfRule type="expression" dxfId="16922" priority="16933">
      <formula>LEFT(L30,2)="DA"</formula>
    </cfRule>
    <cfRule type="expression" dxfId="16921" priority="16934">
      <formula>L26="WIP"</formula>
    </cfRule>
    <cfRule type="expression" dxfId="16920" priority="16935">
      <formula>L26="TW"</formula>
    </cfRule>
    <cfRule type="expression" dxfId="16919" priority="16936">
      <formula>L26="ERE"</formula>
    </cfRule>
  </conditionalFormatting>
  <conditionalFormatting sqref="L28">
    <cfRule type="expression" dxfId="16918" priority="16930">
      <formula>LEFT(L30,2)="DA"</formula>
    </cfRule>
    <cfRule type="expression" dxfId="16917" priority="16931">
      <formula>L28="EXC"</formula>
    </cfRule>
    <cfRule type="expression" dxfId="16916" priority="16932">
      <formula>L28="FDN"</formula>
    </cfRule>
  </conditionalFormatting>
  <conditionalFormatting sqref="L29">
    <cfRule type="expression" dxfId="16915" priority="16928">
      <formula>LEFT(L30,2)="DA"</formula>
    </cfRule>
    <cfRule type="expression" dxfId="16914" priority="16929">
      <formula>OR(L29="CP",L29="P")</formula>
    </cfRule>
  </conditionalFormatting>
  <conditionalFormatting sqref="L26:L28">
    <cfRule type="containsText" dxfId="16913" priority="16927" operator="containsText" text="Clear">
      <formula>NOT(ISERROR(SEARCH("Clear",L26)))</formula>
    </cfRule>
  </conditionalFormatting>
  <conditionalFormatting sqref="M26:M33">
    <cfRule type="containsText" dxfId="16912" priority="16926" operator="containsText" text="DA">
      <formula>NOT(ISERROR(SEARCH("DA",M26)))</formula>
    </cfRule>
  </conditionalFormatting>
  <conditionalFormatting sqref="M26">
    <cfRule type="expression" dxfId="16911" priority="16924">
      <formula>M26="PO"</formula>
    </cfRule>
    <cfRule type="expression" dxfId="16910" priority="16925">
      <formula>M26="STR"</formula>
    </cfRule>
  </conditionalFormatting>
  <conditionalFormatting sqref="N31:N33">
    <cfRule type="containsText" dxfId="16909" priority="16923" operator="containsText" text="DA">
      <formula>NOT(ISERROR(SEARCH("DA",N31)))</formula>
    </cfRule>
  </conditionalFormatting>
  <conditionalFormatting sqref="N30">
    <cfRule type="containsText" dxfId="16908" priority="16922" operator="containsText" text="DA">
      <formula>NOT(ISERROR(SEARCH("DA",N30)))</formula>
    </cfRule>
  </conditionalFormatting>
  <conditionalFormatting sqref="N26:N29">
    <cfRule type="containsText" dxfId="16907" priority="16921" operator="containsText" text="DA">
      <formula>NOT(ISERROR(SEARCH("DA",N26)))</formula>
    </cfRule>
  </conditionalFormatting>
  <conditionalFormatting sqref="N26:N27">
    <cfRule type="expression" dxfId="16906" priority="16917">
      <formula>LEFT(N30,2)="DA"</formula>
    </cfRule>
    <cfRule type="expression" dxfId="16905" priority="16918">
      <formula>N26="WIP"</formula>
    </cfRule>
    <cfRule type="expression" dxfId="16904" priority="16919">
      <formula>N26="TW"</formula>
    </cfRule>
    <cfRule type="expression" dxfId="16903" priority="16920">
      <formula>N26="ERE"</formula>
    </cfRule>
  </conditionalFormatting>
  <conditionalFormatting sqref="N28">
    <cfRule type="expression" dxfId="16902" priority="16914">
      <formula>LEFT(N30,2)="DA"</formula>
    </cfRule>
    <cfRule type="expression" dxfId="16901" priority="16915">
      <formula>N28="EXC"</formula>
    </cfRule>
    <cfRule type="expression" dxfId="16900" priority="16916">
      <formula>N28="FDN"</formula>
    </cfRule>
  </conditionalFormatting>
  <conditionalFormatting sqref="N29">
    <cfRule type="expression" dxfId="16899" priority="16912">
      <formula>LEFT(N30,2)="DA"</formula>
    </cfRule>
    <cfRule type="expression" dxfId="16898" priority="16913">
      <formula>OR(N29="CP",N29="P")</formula>
    </cfRule>
  </conditionalFormatting>
  <conditionalFormatting sqref="N26:N28">
    <cfRule type="containsText" dxfId="16897" priority="16911" operator="containsText" text="Clear">
      <formula>NOT(ISERROR(SEARCH("Clear",N26)))</formula>
    </cfRule>
  </conditionalFormatting>
  <conditionalFormatting sqref="O26:O33">
    <cfRule type="containsText" dxfId="16896" priority="16910" operator="containsText" text="DA">
      <formula>NOT(ISERROR(SEARCH("DA",O26)))</formula>
    </cfRule>
  </conditionalFormatting>
  <conditionalFormatting sqref="O26">
    <cfRule type="expression" dxfId="16895" priority="16908">
      <formula>O26="PO"</formula>
    </cfRule>
    <cfRule type="expression" dxfId="16894" priority="16909">
      <formula>O26="STR"</formula>
    </cfRule>
  </conditionalFormatting>
  <conditionalFormatting sqref="P31:P33">
    <cfRule type="containsText" dxfId="16893" priority="16907" operator="containsText" text="DA">
      <formula>NOT(ISERROR(SEARCH("DA",P31)))</formula>
    </cfRule>
  </conditionalFormatting>
  <conditionalFormatting sqref="P30">
    <cfRule type="containsText" dxfId="16892" priority="16906" operator="containsText" text="DA">
      <formula>NOT(ISERROR(SEARCH("DA",P30)))</formula>
    </cfRule>
  </conditionalFormatting>
  <conditionalFormatting sqref="P26:P29">
    <cfRule type="containsText" dxfId="16891" priority="16905" operator="containsText" text="DA">
      <formula>NOT(ISERROR(SEARCH("DA",P26)))</formula>
    </cfRule>
  </conditionalFormatting>
  <conditionalFormatting sqref="P26:P27">
    <cfRule type="expression" dxfId="16890" priority="16901">
      <formula>LEFT(P30,2)="DA"</formula>
    </cfRule>
    <cfRule type="expression" dxfId="16889" priority="16902">
      <formula>P26="WIP"</formula>
    </cfRule>
    <cfRule type="expression" dxfId="16888" priority="16903">
      <formula>P26="TW"</formula>
    </cfRule>
    <cfRule type="expression" dxfId="16887" priority="16904">
      <formula>P26="ERE"</formula>
    </cfRule>
  </conditionalFormatting>
  <conditionalFormatting sqref="P28">
    <cfRule type="expression" dxfId="16886" priority="16898">
      <formula>LEFT(P30,2)="DA"</formula>
    </cfRule>
    <cfRule type="expression" dxfId="16885" priority="16899">
      <formula>P28="EXC"</formula>
    </cfRule>
    <cfRule type="expression" dxfId="16884" priority="16900">
      <formula>P28="FDN"</formula>
    </cfRule>
  </conditionalFormatting>
  <conditionalFormatting sqref="P29">
    <cfRule type="expression" dxfId="16883" priority="16896">
      <formula>LEFT(P30,2)="DA"</formula>
    </cfRule>
    <cfRule type="expression" dxfId="16882" priority="16897">
      <formula>OR(P29="CP",P29="P")</formula>
    </cfRule>
  </conditionalFormatting>
  <conditionalFormatting sqref="P26:P28">
    <cfRule type="containsText" dxfId="16881" priority="16895" operator="containsText" text="Clear">
      <formula>NOT(ISERROR(SEARCH("Clear",P26)))</formula>
    </cfRule>
  </conditionalFormatting>
  <conditionalFormatting sqref="Q26:Q33">
    <cfRule type="containsText" dxfId="16880" priority="16894" operator="containsText" text="DA">
      <formula>NOT(ISERROR(SEARCH("DA",Q26)))</formula>
    </cfRule>
  </conditionalFormatting>
  <conditionalFormatting sqref="Q26">
    <cfRule type="expression" dxfId="16879" priority="16892">
      <formula>Q26="PO"</formula>
    </cfRule>
    <cfRule type="expression" dxfId="16878" priority="16893">
      <formula>Q26="STR"</formula>
    </cfRule>
  </conditionalFormatting>
  <conditionalFormatting sqref="R31:R33">
    <cfRule type="containsText" dxfId="16877" priority="16891" operator="containsText" text="DA">
      <formula>NOT(ISERROR(SEARCH("DA",R31)))</formula>
    </cfRule>
  </conditionalFormatting>
  <conditionalFormatting sqref="R30">
    <cfRule type="containsText" dxfId="16876" priority="16890" operator="containsText" text="DA">
      <formula>NOT(ISERROR(SEARCH("DA",R30)))</formula>
    </cfRule>
  </conditionalFormatting>
  <conditionalFormatting sqref="R26:R29">
    <cfRule type="containsText" dxfId="16875" priority="16889" operator="containsText" text="DA">
      <formula>NOT(ISERROR(SEARCH("DA",R26)))</formula>
    </cfRule>
  </conditionalFormatting>
  <conditionalFormatting sqref="R26:R27">
    <cfRule type="expression" dxfId="16874" priority="16885">
      <formula>LEFT(R30,2)="DA"</formula>
    </cfRule>
    <cfRule type="expression" dxfId="16873" priority="16886">
      <formula>R26="WIP"</formula>
    </cfRule>
    <cfRule type="expression" dxfId="16872" priority="16887">
      <formula>R26="TW"</formula>
    </cfRule>
    <cfRule type="expression" dxfId="16871" priority="16888">
      <formula>R26="ERE"</formula>
    </cfRule>
  </conditionalFormatting>
  <conditionalFormatting sqref="R28">
    <cfRule type="expression" dxfId="16870" priority="16882">
      <formula>LEFT(R30,2)="DA"</formula>
    </cfRule>
    <cfRule type="expression" dxfId="16869" priority="16883">
      <formula>R28="EXC"</formula>
    </cfRule>
    <cfRule type="expression" dxfId="16868" priority="16884">
      <formula>R28="FDN"</formula>
    </cfRule>
  </conditionalFormatting>
  <conditionalFormatting sqref="R29">
    <cfRule type="expression" dxfId="16867" priority="16880">
      <formula>LEFT(R30,2)="DA"</formula>
    </cfRule>
    <cfRule type="expression" dxfId="16866" priority="16881">
      <formula>OR(R29="CP",R29="P")</formula>
    </cfRule>
  </conditionalFormatting>
  <conditionalFormatting sqref="R26:R28">
    <cfRule type="containsText" dxfId="16865" priority="16879" operator="containsText" text="Clear">
      <formula>NOT(ISERROR(SEARCH("Clear",R26)))</formula>
    </cfRule>
  </conditionalFormatting>
  <conditionalFormatting sqref="S26:S33">
    <cfRule type="containsText" dxfId="16864" priority="16878" operator="containsText" text="DA">
      <formula>NOT(ISERROR(SEARCH("DA",S26)))</formula>
    </cfRule>
  </conditionalFormatting>
  <conditionalFormatting sqref="S26">
    <cfRule type="expression" dxfId="16863" priority="16876">
      <formula>S26="PO"</formula>
    </cfRule>
    <cfRule type="expression" dxfId="16862" priority="16877">
      <formula>S26="STR"</formula>
    </cfRule>
  </conditionalFormatting>
  <conditionalFormatting sqref="T31:T33">
    <cfRule type="containsText" dxfId="16861" priority="16875" operator="containsText" text="DA">
      <formula>NOT(ISERROR(SEARCH("DA",T31)))</formula>
    </cfRule>
  </conditionalFormatting>
  <conditionalFormatting sqref="T30">
    <cfRule type="containsText" dxfId="16860" priority="16874" operator="containsText" text="DA">
      <formula>NOT(ISERROR(SEARCH("DA",T30)))</formula>
    </cfRule>
  </conditionalFormatting>
  <conditionalFormatting sqref="T26:T29">
    <cfRule type="containsText" dxfId="16859" priority="16873" operator="containsText" text="DA">
      <formula>NOT(ISERROR(SEARCH("DA",T26)))</formula>
    </cfRule>
  </conditionalFormatting>
  <conditionalFormatting sqref="T26:T27">
    <cfRule type="expression" dxfId="16858" priority="16869">
      <formula>LEFT(T30,2)="DA"</formula>
    </cfRule>
    <cfRule type="expression" dxfId="16857" priority="16870">
      <formula>T26="WIP"</formula>
    </cfRule>
    <cfRule type="expression" dxfId="16856" priority="16871">
      <formula>T26="TW"</formula>
    </cfRule>
    <cfRule type="expression" dxfId="16855" priority="16872">
      <formula>T26="ERE"</formula>
    </cfRule>
  </conditionalFormatting>
  <conditionalFormatting sqref="T28">
    <cfRule type="expression" dxfId="16854" priority="16866">
      <formula>LEFT(T30,2)="DA"</formula>
    </cfRule>
    <cfRule type="expression" dxfId="16853" priority="16867">
      <formula>T28="EXC"</formula>
    </cfRule>
    <cfRule type="expression" dxfId="16852" priority="16868">
      <formula>T28="FDN"</formula>
    </cfRule>
  </conditionalFormatting>
  <conditionalFormatting sqref="T29">
    <cfRule type="expression" dxfId="16851" priority="16864">
      <formula>LEFT(T30,2)="DA"</formula>
    </cfRule>
    <cfRule type="expression" dxfId="16850" priority="16865">
      <formula>OR(T29="CP",T29="P")</formula>
    </cfRule>
  </conditionalFormatting>
  <conditionalFormatting sqref="T26:T28">
    <cfRule type="containsText" dxfId="16849" priority="16863" operator="containsText" text="Clear">
      <formula>NOT(ISERROR(SEARCH("Clear",T26)))</formula>
    </cfRule>
  </conditionalFormatting>
  <conditionalFormatting sqref="U26:U28">
    <cfRule type="containsText" dxfId="16848" priority="16862" operator="containsText" text="DA">
      <formula>NOT(ISERROR(SEARCH("DA",U26)))</formula>
    </cfRule>
  </conditionalFormatting>
  <conditionalFormatting sqref="U26">
    <cfRule type="expression" dxfId="16847" priority="16860">
      <formula>U26="PO"</formula>
    </cfRule>
    <cfRule type="expression" dxfId="16846" priority="16861">
      <formula>U26="STR"</formula>
    </cfRule>
  </conditionalFormatting>
  <conditionalFormatting sqref="B36 B42:B44">
    <cfRule type="containsText" dxfId="16845" priority="16859" operator="containsText" text="DA">
      <formula>NOT(ISERROR(SEARCH("DA",B36)))</formula>
    </cfRule>
  </conditionalFormatting>
  <conditionalFormatting sqref="B41">
    <cfRule type="containsText" dxfId="16844" priority="16858" operator="containsText" text="DA">
      <formula>NOT(ISERROR(SEARCH("DA",B41)))</formula>
    </cfRule>
  </conditionalFormatting>
  <conditionalFormatting sqref="B37:B40">
    <cfRule type="containsText" dxfId="16843" priority="16857" operator="containsText" text="DA">
      <formula>NOT(ISERROR(SEARCH("DA",B37)))</formula>
    </cfRule>
  </conditionalFormatting>
  <conditionalFormatting sqref="B37:B38">
    <cfRule type="expression" dxfId="16842" priority="16853">
      <formula>LEFT(B41,2)="DA"</formula>
    </cfRule>
    <cfRule type="expression" dxfId="16841" priority="16854">
      <formula>B37="WIP"</formula>
    </cfRule>
    <cfRule type="expression" dxfId="16840" priority="16855">
      <formula>B37="TW"</formula>
    </cfRule>
    <cfRule type="expression" dxfId="16839" priority="16856">
      <formula>B37="ERE"</formula>
    </cfRule>
  </conditionalFormatting>
  <conditionalFormatting sqref="B39">
    <cfRule type="expression" dxfId="16838" priority="16850">
      <formula>LEFT(B41,2)="DA"</formula>
    </cfRule>
    <cfRule type="expression" dxfId="16837" priority="16851">
      <formula>B39="EXC"</formula>
    </cfRule>
    <cfRule type="expression" dxfId="16836" priority="16852">
      <formula>B39="FDN"</formula>
    </cfRule>
  </conditionalFormatting>
  <conditionalFormatting sqref="B40">
    <cfRule type="expression" dxfId="16835" priority="16848">
      <formula>LEFT(B41,2)="DA"</formula>
    </cfRule>
    <cfRule type="expression" dxfId="16834" priority="16849">
      <formula>OR(B40="CP",B40="P")</formula>
    </cfRule>
  </conditionalFormatting>
  <conditionalFormatting sqref="B37:B39">
    <cfRule type="containsText" dxfId="16833" priority="16847" operator="containsText" text="Clear">
      <formula>NOT(ISERROR(SEARCH("Clear",B37)))</formula>
    </cfRule>
  </conditionalFormatting>
  <conditionalFormatting sqref="U42:U44 C36:C44">
    <cfRule type="containsText" dxfId="16832" priority="16846" operator="containsText" text="DA">
      <formula>NOT(ISERROR(SEARCH("DA",C36)))</formula>
    </cfRule>
  </conditionalFormatting>
  <conditionalFormatting sqref="C37">
    <cfRule type="expression" dxfId="16831" priority="16844">
      <formula>C37="PO"</formula>
    </cfRule>
    <cfRule type="expression" dxfId="16830" priority="16845">
      <formula>C37="STR"</formula>
    </cfRule>
  </conditionalFormatting>
  <conditionalFormatting sqref="U40">
    <cfRule type="containsText" dxfId="16829" priority="16843" operator="containsText" text="DA">
      <formula>NOT(ISERROR(SEARCH("DA",U40)))</formula>
    </cfRule>
  </conditionalFormatting>
  <conditionalFormatting sqref="D36 D42:D44">
    <cfRule type="containsText" dxfId="16828" priority="16842" operator="containsText" text="DA">
      <formula>NOT(ISERROR(SEARCH("DA",D36)))</formula>
    </cfRule>
  </conditionalFormatting>
  <conditionalFormatting sqref="D41">
    <cfRule type="containsText" dxfId="16827" priority="16841" operator="containsText" text="DA">
      <formula>NOT(ISERROR(SEARCH("DA",D41)))</formula>
    </cfRule>
  </conditionalFormatting>
  <conditionalFormatting sqref="D37:D40">
    <cfRule type="containsText" dxfId="16826" priority="16840" operator="containsText" text="DA">
      <formula>NOT(ISERROR(SEARCH("DA",D37)))</formula>
    </cfRule>
  </conditionalFormatting>
  <conditionalFormatting sqref="D37:D38">
    <cfRule type="expression" dxfId="16825" priority="16836">
      <formula>LEFT(D41,2)="DA"</formula>
    </cfRule>
    <cfRule type="expression" dxfId="16824" priority="16837">
      <formula>D37="WIP"</formula>
    </cfRule>
    <cfRule type="expression" dxfId="16823" priority="16838">
      <formula>D37="TW"</formula>
    </cfRule>
    <cfRule type="expression" dxfId="16822" priority="16839">
      <formula>D37="ERE"</formula>
    </cfRule>
  </conditionalFormatting>
  <conditionalFormatting sqref="D39">
    <cfRule type="expression" dxfId="16821" priority="16833">
      <formula>LEFT(D41,2)="DA"</formula>
    </cfRule>
    <cfRule type="expression" dxfId="16820" priority="16834">
      <formula>D39="EXC"</formula>
    </cfRule>
    <cfRule type="expression" dxfId="16819" priority="16835">
      <formula>D39="FDN"</formula>
    </cfRule>
  </conditionalFormatting>
  <conditionalFormatting sqref="D40">
    <cfRule type="expression" dxfId="16818" priority="16831">
      <formula>LEFT(D41,2)="DA"</formula>
    </cfRule>
    <cfRule type="expression" dxfId="16817" priority="16832">
      <formula>OR(D40="CP",D40="P")</formula>
    </cfRule>
  </conditionalFormatting>
  <conditionalFormatting sqref="D37:D39">
    <cfRule type="containsText" dxfId="16816" priority="16830" operator="containsText" text="Clear">
      <formula>NOT(ISERROR(SEARCH("Clear",D37)))</formula>
    </cfRule>
  </conditionalFormatting>
  <conditionalFormatting sqref="E36:E44">
    <cfRule type="containsText" dxfId="16815" priority="16829" operator="containsText" text="DA">
      <formula>NOT(ISERROR(SEARCH("DA",E36)))</formula>
    </cfRule>
  </conditionalFormatting>
  <conditionalFormatting sqref="E37">
    <cfRule type="expression" dxfId="16814" priority="16827">
      <formula>E37="PO"</formula>
    </cfRule>
    <cfRule type="expression" dxfId="16813" priority="16828">
      <formula>E37="STR"</formula>
    </cfRule>
  </conditionalFormatting>
  <conditionalFormatting sqref="F36 F42:F44">
    <cfRule type="containsText" dxfId="16812" priority="16826" operator="containsText" text="DA">
      <formula>NOT(ISERROR(SEARCH("DA",F36)))</formula>
    </cfRule>
  </conditionalFormatting>
  <conditionalFormatting sqref="F41">
    <cfRule type="containsText" dxfId="16811" priority="16825" operator="containsText" text="DA">
      <formula>NOT(ISERROR(SEARCH("DA",F41)))</formula>
    </cfRule>
  </conditionalFormatting>
  <conditionalFormatting sqref="F37:F40">
    <cfRule type="containsText" dxfId="16810" priority="16824" operator="containsText" text="DA">
      <formula>NOT(ISERROR(SEARCH("DA",F37)))</formula>
    </cfRule>
  </conditionalFormatting>
  <conditionalFormatting sqref="F37:F38">
    <cfRule type="expression" dxfId="16809" priority="16820">
      <formula>LEFT(F41,2)="DA"</formula>
    </cfRule>
    <cfRule type="expression" dxfId="16808" priority="16821">
      <formula>F37="WIP"</formula>
    </cfRule>
    <cfRule type="expression" dxfId="16807" priority="16822">
      <formula>F37="TW"</formula>
    </cfRule>
    <cfRule type="expression" dxfId="16806" priority="16823">
      <formula>F37="ERE"</formula>
    </cfRule>
  </conditionalFormatting>
  <conditionalFormatting sqref="F39">
    <cfRule type="expression" dxfId="16805" priority="16817">
      <formula>LEFT(F41,2)="DA"</formula>
    </cfRule>
    <cfRule type="expression" dxfId="16804" priority="16818">
      <formula>F39="EXC"</formula>
    </cfRule>
    <cfRule type="expression" dxfId="16803" priority="16819">
      <formula>F39="FDN"</formula>
    </cfRule>
  </conditionalFormatting>
  <conditionalFormatting sqref="F40">
    <cfRule type="expression" dxfId="16802" priority="16815">
      <formula>LEFT(F41,2)="DA"</formula>
    </cfRule>
    <cfRule type="expression" dxfId="16801" priority="16816">
      <formula>OR(F40="CP",F40="P")</formula>
    </cfRule>
  </conditionalFormatting>
  <conditionalFormatting sqref="F37:F39">
    <cfRule type="containsText" dxfId="16800" priority="16814" operator="containsText" text="Clear">
      <formula>NOT(ISERROR(SEARCH("Clear",F37)))</formula>
    </cfRule>
  </conditionalFormatting>
  <conditionalFormatting sqref="G36:G44">
    <cfRule type="containsText" dxfId="16799" priority="16813" operator="containsText" text="DA">
      <formula>NOT(ISERROR(SEARCH("DA",G36)))</formula>
    </cfRule>
  </conditionalFormatting>
  <conditionalFormatting sqref="G37">
    <cfRule type="expression" dxfId="16798" priority="16811">
      <formula>G37="PO"</formula>
    </cfRule>
    <cfRule type="expression" dxfId="16797" priority="16812">
      <formula>G37="STR"</formula>
    </cfRule>
  </conditionalFormatting>
  <conditionalFormatting sqref="H36 H42:H44">
    <cfRule type="containsText" dxfId="16796" priority="16810" operator="containsText" text="DA">
      <formula>NOT(ISERROR(SEARCH("DA",H36)))</formula>
    </cfRule>
  </conditionalFormatting>
  <conditionalFormatting sqref="H41">
    <cfRule type="containsText" dxfId="16795" priority="16809" operator="containsText" text="DA">
      <formula>NOT(ISERROR(SEARCH("DA",H41)))</formula>
    </cfRule>
  </conditionalFormatting>
  <conditionalFormatting sqref="H37:H40">
    <cfRule type="containsText" dxfId="16794" priority="16808" operator="containsText" text="DA">
      <formula>NOT(ISERROR(SEARCH("DA",H37)))</formula>
    </cfRule>
  </conditionalFormatting>
  <conditionalFormatting sqref="H37:H38">
    <cfRule type="expression" dxfId="16793" priority="16804">
      <formula>LEFT(H41,2)="DA"</formula>
    </cfRule>
    <cfRule type="expression" dxfId="16792" priority="16805">
      <formula>H37="WIP"</formula>
    </cfRule>
    <cfRule type="expression" dxfId="16791" priority="16806">
      <formula>H37="TW"</formula>
    </cfRule>
    <cfRule type="expression" dxfId="16790" priority="16807">
      <formula>H37="ERE"</formula>
    </cfRule>
  </conditionalFormatting>
  <conditionalFormatting sqref="H39">
    <cfRule type="expression" dxfId="16789" priority="16801">
      <formula>LEFT(H41,2)="DA"</formula>
    </cfRule>
    <cfRule type="expression" dxfId="16788" priority="16802">
      <formula>H39="EXC"</formula>
    </cfRule>
    <cfRule type="expression" dxfId="16787" priority="16803">
      <formula>H39="FDN"</formula>
    </cfRule>
  </conditionalFormatting>
  <conditionalFormatting sqref="H40">
    <cfRule type="expression" dxfId="16786" priority="16799">
      <formula>LEFT(H41,2)="DA"</formula>
    </cfRule>
    <cfRule type="expression" dxfId="16785" priority="16800">
      <formula>OR(H40="CP",H40="P")</formula>
    </cfRule>
  </conditionalFormatting>
  <conditionalFormatting sqref="H37:H39">
    <cfRule type="containsText" dxfId="16784" priority="16798" operator="containsText" text="Clear">
      <formula>NOT(ISERROR(SEARCH("Clear",H37)))</formula>
    </cfRule>
  </conditionalFormatting>
  <conditionalFormatting sqref="I36:I44">
    <cfRule type="containsText" dxfId="16783" priority="16797" operator="containsText" text="DA">
      <formula>NOT(ISERROR(SEARCH("DA",I36)))</formula>
    </cfRule>
  </conditionalFormatting>
  <conditionalFormatting sqref="I37">
    <cfRule type="expression" dxfId="16782" priority="16795">
      <formula>I37="PO"</formula>
    </cfRule>
    <cfRule type="expression" dxfId="16781" priority="16796">
      <formula>I37="STR"</formula>
    </cfRule>
  </conditionalFormatting>
  <conditionalFormatting sqref="J36 J42:J44">
    <cfRule type="containsText" dxfId="16780" priority="16794" operator="containsText" text="DA">
      <formula>NOT(ISERROR(SEARCH("DA",J36)))</formula>
    </cfRule>
  </conditionalFormatting>
  <conditionalFormatting sqref="J41">
    <cfRule type="containsText" dxfId="16779" priority="16793" operator="containsText" text="DA">
      <formula>NOT(ISERROR(SEARCH("DA",J41)))</formula>
    </cfRule>
  </conditionalFormatting>
  <conditionalFormatting sqref="J37:J40">
    <cfRule type="containsText" dxfId="16778" priority="16792" operator="containsText" text="DA">
      <formula>NOT(ISERROR(SEARCH("DA",J37)))</formula>
    </cfRule>
  </conditionalFormatting>
  <conditionalFormatting sqref="J37:J38">
    <cfRule type="expression" dxfId="16777" priority="16788">
      <formula>LEFT(J41,2)="DA"</formula>
    </cfRule>
    <cfRule type="expression" dxfId="16776" priority="16789">
      <formula>J37="WIP"</formula>
    </cfRule>
    <cfRule type="expression" dxfId="16775" priority="16790">
      <formula>J37="TW"</formula>
    </cfRule>
    <cfRule type="expression" dxfId="16774" priority="16791">
      <formula>J37="ERE"</formula>
    </cfRule>
  </conditionalFormatting>
  <conditionalFormatting sqref="J39">
    <cfRule type="expression" dxfId="16773" priority="16785">
      <formula>LEFT(J41,2)="DA"</formula>
    </cfRule>
    <cfRule type="expression" dxfId="16772" priority="16786">
      <formula>J39="EXC"</formula>
    </cfRule>
    <cfRule type="expression" dxfId="16771" priority="16787">
      <formula>J39="FDN"</formula>
    </cfRule>
  </conditionalFormatting>
  <conditionalFormatting sqref="J40">
    <cfRule type="expression" dxfId="16770" priority="16783">
      <formula>LEFT(J41,2)="DA"</formula>
    </cfRule>
    <cfRule type="expression" dxfId="16769" priority="16784">
      <formula>OR(J40="CP",J40="P")</formula>
    </cfRule>
  </conditionalFormatting>
  <conditionalFormatting sqref="J37:J39">
    <cfRule type="containsText" dxfId="16768" priority="16782" operator="containsText" text="Clear">
      <formula>NOT(ISERROR(SEARCH("Clear",J37)))</formula>
    </cfRule>
  </conditionalFormatting>
  <conditionalFormatting sqref="K36:K44">
    <cfRule type="containsText" dxfId="16767" priority="16781" operator="containsText" text="DA">
      <formula>NOT(ISERROR(SEARCH("DA",K36)))</formula>
    </cfRule>
  </conditionalFormatting>
  <conditionalFormatting sqref="K37">
    <cfRule type="expression" dxfId="16766" priority="16779">
      <formula>K37="PO"</formula>
    </cfRule>
    <cfRule type="expression" dxfId="16765" priority="16780">
      <formula>K37="STR"</formula>
    </cfRule>
  </conditionalFormatting>
  <conditionalFormatting sqref="L36 L42:L44">
    <cfRule type="containsText" dxfId="16764" priority="16778" operator="containsText" text="DA">
      <formula>NOT(ISERROR(SEARCH("DA",L36)))</formula>
    </cfRule>
  </conditionalFormatting>
  <conditionalFormatting sqref="L41">
    <cfRule type="containsText" dxfId="16763" priority="16777" operator="containsText" text="DA">
      <formula>NOT(ISERROR(SEARCH("DA",L41)))</formula>
    </cfRule>
  </conditionalFormatting>
  <conditionalFormatting sqref="L37:L40">
    <cfRule type="containsText" dxfId="16762" priority="16776" operator="containsText" text="DA">
      <formula>NOT(ISERROR(SEARCH("DA",L37)))</formula>
    </cfRule>
  </conditionalFormatting>
  <conditionalFormatting sqref="L37:L38">
    <cfRule type="expression" dxfId="16761" priority="16772">
      <formula>LEFT(L41,2)="DA"</formula>
    </cfRule>
    <cfRule type="expression" dxfId="16760" priority="16773">
      <formula>L37="WIP"</formula>
    </cfRule>
    <cfRule type="expression" dxfId="16759" priority="16774">
      <formula>L37="TW"</formula>
    </cfRule>
    <cfRule type="expression" dxfId="16758" priority="16775">
      <formula>L37="ERE"</formula>
    </cfRule>
  </conditionalFormatting>
  <conditionalFormatting sqref="L39">
    <cfRule type="expression" dxfId="16757" priority="16769">
      <formula>LEFT(L41,2)="DA"</formula>
    </cfRule>
    <cfRule type="expression" dxfId="16756" priority="16770">
      <formula>L39="EXC"</formula>
    </cfRule>
    <cfRule type="expression" dxfId="16755" priority="16771">
      <formula>L39="FDN"</formula>
    </cfRule>
  </conditionalFormatting>
  <conditionalFormatting sqref="L40">
    <cfRule type="expression" dxfId="16754" priority="16767">
      <formula>LEFT(L41,2)="DA"</formula>
    </cfRule>
    <cfRule type="expression" dxfId="16753" priority="16768">
      <formula>OR(L40="CP",L40="P")</formula>
    </cfRule>
  </conditionalFormatting>
  <conditionalFormatting sqref="L37:L39">
    <cfRule type="containsText" dxfId="16752" priority="16766" operator="containsText" text="Clear">
      <formula>NOT(ISERROR(SEARCH("Clear",L37)))</formula>
    </cfRule>
  </conditionalFormatting>
  <conditionalFormatting sqref="M36:M44">
    <cfRule type="containsText" dxfId="16751" priority="16765" operator="containsText" text="DA">
      <formula>NOT(ISERROR(SEARCH("DA",M36)))</formula>
    </cfRule>
  </conditionalFormatting>
  <conditionalFormatting sqref="M37">
    <cfRule type="expression" dxfId="16750" priority="16763">
      <formula>M37="PO"</formula>
    </cfRule>
    <cfRule type="expression" dxfId="16749" priority="16764">
      <formula>M37="STR"</formula>
    </cfRule>
  </conditionalFormatting>
  <conditionalFormatting sqref="N36 N42:N44">
    <cfRule type="containsText" dxfId="16748" priority="16762" operator="containsText" text="DA">
      <formula>NOT(ISERROR(SEARCH("DA",N36)))</formula>
    </cfRule>
  </conditionalFormatting>
  <conditionalFormatting sqref="N41">
    <cfRule type="containsText" dxfId="16747" priority="16761" operator="containsText" text="DA">
      <formula>NOT(ISERROR(SEARCH("DA",N41)))</formula>
    </cfRule>
  </conditionalFormatting>
  <conditionalFormatting sqref="N37:N40">
    <cfRule type="containsText" dxfId="16746" priority="16760" operator="containsText" text="DA">
      <formula>NOT(ISERROR(SEARCH("DA",N37)))</formula>
    </cfRule>
  </conditionalFormatting>
  <conditionalFormatting sqref="N37:N38">
    <cfRule type="expression" dxfId="16745" priority="16756">
      <formula>LEFT(N41,2)="DA"</formula>
    </cfRule>
    <cfRule type="expression" dxfId="16744" priority="16757">
      <formula>N37="WIP"</formula>
    </cfRule>
    <cfRule type="expression" dxfId="16743" priority="16758">
      <formula>N37="TW"</formula>
    </cfRule>
    <cfRule type="expression" dxfId="16742" priority="16759">
      <formula>N37="ERE"</formula>
    </cfRule>
  </conditionalFormatting>
  <conditionalFormatting sqref="N39">
    <cfRule type="expression" dxfId="16741" priority="16753">
      <formula>LEFT(N41,2)="DA"</formula>
    </cfRule>
    <cfRule type="expression" dxfId="16740" priority="16754">
      <formula>N39="EXC"</formula>
    </cfRule>
    <cfRule type="expression" dxfId="16739" priority="16755">
      <formula>N39="FDN"</formula>
    </cfRule>
  </conditionalFormatting>
  <conditionalFormatting sqref="N40">
    <cfRule type="expression" dxfId="16738" priority="16751">
      <formula>LEFT(N41,2)="DA"</formula>
    </cfRule>
    <cfRule type="expression" dxfId="16737" priority="16752">
      <formula>OR(N40="CP",N40="P")</formula>
    </cfRule>
  </conditionalFormatting>
  <conditionalFormatting sqref="N37:N39">
    <cfRule type="containsText" dxfId="16736" priority="16750" operator="containsText" text="Clear">
      <formula>NOT(ISERROR(SEARCH("Clear",N37)))</formula>
    </cfRule>
  </conditionalFormatting>
  <conditionalFormatting sqref="O36:O44">
    <cfRule type="containsText" dxfId="16735" priority="16749" operator="containsText" text="DA">
      <formula>NOT(ISERROR(SEARCH("DA",O36)))</formula>
    </cfRule>
  </conditionalFormatting>
  <conditionalFormatting sqref="O37">
    <cfRule type="expression" dxfId="16734" priority="16747">
      <formula>O37="PO"</formula>
    </cfRule>
    <cfRule type="expression" dxfId="16733" priority="16748">
      <formula>O37="STR"</formula>
    </cfRule>
  </conditionalFormatting>
  <conditionalFormatting sqref="P36 P42:P44">
    <cfRule type="containsText" dxfId="16732" priority="16746" operator="containsText" text="DA">
      <formula>NOT(ISERROR(SEARCH("DA",P36)))</formula>
    </cfRule>
  </conditionalFormatting>
  <conditionalFormatting sqref="P41">
    <cfRule type="containsText" dxfId="16731" priority="16745" operator="containsText" text="DA">
      <formula>NOT(ISERROR(SEARCH("DA",P41)))</formula>
    </cfRule>
  </conditionalFormatting>
  <conditionalFormatting sqref="P37:P40">
    <cfRule type="containsText" dxfId="16730" priority="16744" operator="containsText" text="DA">
      <formula>NOT(ISERROR(SEARCH("DA",P37)))</formula>
    </cfRule>
  </conditionalFormatting>
  <conditionalFormatting sqref="P37:P38">
    <cfRule type="expression" dxfId="16729" priority="16740">
      <formula>LEFT(P41,2)="DA"</formula>
    </cfRule>
    <cfRule type="expression" dxfId="16728" priority="16741">
      <formula>P37="WIP"</formula>
    </cfRule>
    <cfRule type="expression" dxfId="16727" priority="16742">
      <formula>P37="TW"</formula>
    </cfRule>
    <cfRule type="expression" dxfId="16726" priority="16743">
      <formula>P37="ERE"</formula>
    </cfRule>
  </conditionalFormatting>
  <conditionalFormatting sqref="P39">
    <cfRule type="expression" dxfId="16725" priority="16737">
      <formula>LEFT(P41,2)="DA"</formula>
    </cfRule>
    <cfRule type="expression" dxfId="16724" priority="16738">
      <formula>P39="EXC"</formula>
    </cfRule>
    <cfRule type="expression" dxfId="16723" priority="16739">
      <formula>P39="FDN"</formula>
    </cfRule>
  </conditionalFormatting>
  <conditionalFormatting sqref="P40">
    <cfRule type="expression" dxfId="16722" priority="16735">
      <formula>LEFT(P41,2)="DA"</formula>
    </cfRule>
    <cfRule type="expression" dxfId="16721" priority="16736">
      <formula>OR(P40="CP",P40="P")</formula>
    </cfRule>
  </conditionalFormatting>
  <conditionalFormatting sqref="P37:P39">
    <cfRule type="containsText" dxfId="16720" priority="16734" operator="containsText" text="Clear">
      <formula>NOT(ISERROR(SEARCH("Clear",P37)))</formula>
    </cfRule>
  </conditionalFormatting>
  <conditionalFormatting sqref="Q36:Q44">
    <cfRule type="containsText" dxfId="16719" priority="16733" operator="containsText" text="DA">
      <formula>NOT(ISERROR(SEARCH("DA",Q36)))</formula>
    </cfRule>
  </conditionalFormatting>
  <conditionalFormatting sqref="Q37">
    <cfRule type="expression" dxfId="16718" priority="16731">
      <formula>Q37="PO"</formula>
    </cfRule>
    <cfRule type="expression" dxfId="16717" priority="16732">
      <formula>Q37="STR"</formula>
    </cfRule>
  </conditionalFormatting>
  <conditionalFormatting sqref="R36 R42:R44">
    <cfRule type="containsText" dxfId="16716" priority="16730" operator="containsText" text="DA">
      <formula>NOT(ISERROR(SEARCH("DA",R36)))</formula>
    </cfRule>
  </conditionalFormatting>
  <conditionalFormatting sqref="R41">
    <cfRule type="containsText" dxfId="16715" priority="16729" operator="containsText" text="DA">
      <formula>NOT(ISERROR(SEARCH("DA",R41)))</formula>
    </cfRule>
  </conditionalFormatting>
  <conditionalFormatting sqref="R37:R40">
    <cfRule type="containsText" dxfId="16714" priority="16728" operator="containsText" text="DA">
      <formula>NOT(ISERROR(SEARCH("DA",R37)))</formula>
    </cfRule>
  </conditionalFormatting>
  <conditionalFormatting sqref="R37:R38">
    <cfRule type="expression" dxfId="16713" priority="16724">
      <formula>LEFT(R41,2)="DA"</formula>
    </cfRule>
    <cfRule type="expression" dxfId="16712" priority="16725">
      <formula>R37="WIP"</formula>
    </cfRule>
    <cfRule type="expression" dxfId="16711" priority="16726">
      <formula>R37="TW"</formula>
    </cfRule>
    <cfRule type="expression" dxfId="16710" priority="16727">
      <formula>R37="ERE"</formula>
    </cfRule>
  </conditionalFormatting>
  <conditionalFormatting sqref="R39">
    <cfRule type="expression" dxfId="16709" priority="16721">
      <formula>LEFT(R41,2)="DA"</formula>
    </cfRule>
    <cfRule type="expression" dxfId="16708" priority="16722">
      <formula>R39="EXC"</formula>
    </cfRule>
    <cfRule type="expression" dxfId="16707" priority="16723">
      <formula>R39="FDN"</formula>
    </cfRule>
  </conditionalFormatting>
  <conditionalFormatting sqref="R40">
    <cfRule type="expression" dxfId="16706" priority="16719">
      <formula>LEFT(R41,2)="DA"</formula>
    </cfRule>
    <cfRule type="expression" dxfId="16705" priority="16720">
      <formula>OR(R40="CP",R40="P")</formula>
    </cfRule>
  </conditionalFormatting>
  <conditionalFormatting sqref="R37:R39">
    <cfRule type="containsText" dxfId="16704" priority="16718" operator="containsText" text="Clear">
      <formula>NOT(ISERROR(SEARCH("Clear",R37)))</formula>
    </cfRule>
  </conditionalFormatting>
  <conditionalFormatting sqref="S36:S44">
    <cfRule type="containsText" dxfId="16703" priority="16717" operator="containsText" text="DA">
      <formula>NOT(ISERROR(SEARCH("DA",S36)))</formula>
    </cfRule>
  </conditionalFormatting>
  <conditionalFormatting sqref="S37">
    <cfRule type="expression" dxfId="16702" priority="16715">
      <formula>S37="PO"</formula>
    </cfRule>
    <cfRule type="expression" dxfId="16701" priority="16716">
      <formula>S37="STR"</formula>
    </cfRule>
  </conditionalFormatting>
  <conditionalFormatting sqref="T36 T42:T44">
    <cfRule type="containsText" dxfId="16700" priority="16714" operator="containsText" text="DA">
      <formula>NOT(ISERROR(SEARCH("DA",T36)))</formula>
    </cfRule>
  </conditionalFormatting>
  <conditionalFormatting sqref="T41">
    <cfRule type="containsText" dxfId="16699" priority="16713" operator="containsText" text="DA">
      <formula>NOT(ISERROR(SEARCH("DA",T41)))</formula>
    </cfRule>
  </conditionalFormatting>
  <conditionalFormatting sqref="T37:T40">
    <cfRule type="containsText" dxfId="16698" priority="16712" operator="containsText" text="DA">
      <formula>NOT(ISERROR(SEARCH("DA",T37)))</formula>
    </cfRule>
  </conditionalFormatting>
  <conditionalFormatting sqref="T37:T38">
    <cfRule type="expression" dxfId="16697" priority="16708">
      <formula>LEFT(T41,2)="DA"</formula>
    </cfRule>
    <cfRule type="expression" dxfId="16696" priority="16709">
      <formula>T37="WIP"</formula>
    </cfRule>
    <cfRule type="expression" dxfId="16695" priority="16710">
      <formula>T37="TW"</formula>
    </cfRule>
    <cfRule type="expression" dxfId="16694" priority="16711">
      <formula>T37="ERE"</formula>
    </cfRule>
  </conditionalFormatting>
  <conditionalFormatting sqref="T39">
    <cfRule type="expression" dxfId="16693" priority="16705">
      <formula>LEFT(T41,2)="DA"</formula>
    </cfRule>
    <cfRule type="expression" dxfId="16692" priority="16706">
      <formula>T39="EXC"</formula>
    </cfRule>
    <cfRule type="expression" dxfId="16691" priority="16707">
      <formula>T39="FDN"</formula>
    </cfRule>
  </conditionalFormatting>
  <conditionalFormatting sqref="T40">
    <cfRule type="expression" dxfId="16690" priority="16703">
      <formula>LEFT(T41,2)="DA"</formula>
    </cfRule>
    <cfRule type="expression" dxfId="16689" priority="16704">
      <formula>OR(T40="CP",T40="P")</formula>
    </cfRule>
  </conditionalFormatting>
  <conditionalFormatting sqref="T37:T39">
    <cfRule type="containsText" dxfId="16688" priority="16702" operator="containsText" text="Clear">
      <formula>NOT(ISERROR(SEARCH("Clear",T37)))</formula>
    </cfRule>
  </conditionalFormatting>
  <conditionalFormatting sqref="U36:U39">
    <cfRule type="containsText" dxfId="16687" priority="16701" operator="containsText" text="DA">
      <formula>NOT(ISERROR(SEARCH("DA",U36)))</formula>
    </cfRule>
  </conditionalFormatting>
  <conditionalFormatting sqref="U37">
    <cfRule type="expression" dxfId="16686" priority="16699">
      <formula>U37="PO"</formula>
    </cfRule>
    <cfRule type="expression" dxfId="16685" priority="16700">
      <formula>U37="STR"</formula>
    </cfRule>
  </conditionalFormatting>
  <conditionalFormatting sqref="B47 B53:B55">
    <cfRule type="containsText" dxfId="16684" priority="16698" operator="containsText" text="DA">
      <formula>NOT(ISERROR(SEARCH("DA",B47)))</formula>
    </cfRule>
  </conditionalFormatting>
  <conditionalFormatting sqref="B52">
    <cfRule type="containsText" dxfId="16683" priority="16697" operator="containsText" text="DA">
      <formula>NOT(ISERROR(SEARCH("DA",B52)))</formula>
    </cfRule>
  </conditionalFormatting>
  <conditionalFormatting sqref="B48:B51">
    <cfRule type="containsText" dxfId="16682" priority="16696" operator="containsText" text="DA">
      <formula>NOT(ISERROR(SEARCH("DA",B48)))</formula>
    </cfRule>
  </conditionalFormatting>
  <conditionalFormatting sqref="B48:B49">
    <cfRule type="expression" dxfId="16681" priority="16692">
      <formula>LEFT(B52,2)="DA"</formula>
    </cfRule>
    <cfRule type="expression" dxfId="16680" priority="16693">
      <formula>B48="WIP"</formula>
    </cfRule>
    <cfRule type="expression" dxfId="16679" priority="16694">
      <formula>B48="TW"</formula>
    </cfRule>
    <cfRule type="expression" dxfId="16678" priority="16695">
      <formula>B48="ERE"</formula>
    </cfRule>
  </conditionalFormatting>
  <conditionalFormatting sqref="B50">
    <cfRule type="expression" dxfId="16677" priority="16689">
      <formula>LEFT(B52,2)="DA"</formula>
    </cfRule>
    <cfRule type="expression" dxfId="16676" priority="16690">
      <formula>B50="EXC"</formula>
    </cfRule>
    <cfRule type="expression" dxfId="16675" priority="16691">
      <formula>B50="FDN"</formula>
    </cfRule>
  </conditionalFormatting>
  <conditionalFormatting sqref="B51">
    <cfRule type="expression" dxfId="16674" priority="16687">
      <formula>LEFT(B52,2)="DA"</formula>
    </cfRule>
    <cfRule type="expression" dxfId="16673" priority="16688">
      <formula>OR(B51="CP",B51="P")</formula>
    </cfRule>
  </conditionalFormatting>
  <conditionalFormatting sqref="B48:B50">
    <cfRule type="containsText" dxfId="16672" priority="16686" operator="containsText" text="Clear">
      <formula>NOT(ISERROR(SEARCH("Clear",B48)))</formula>
    </cfRule>
  </conditionalFormatting>
  <conditionalFormatting sqref="U53:U55 C47:C55">
    <cfRule type="containsText" dxfId="16671" priority="16685" operator="containsText" text="DA">
      <formula>NOT(ISERROR(SEARCH("DA",C47)))</formula>
    </cfRule>
  </conditionalFormatting>
  <conditionalFormatting sqref="C48">
    <cfRule type="expression" dxfId="16670" priority="16683">
      <formula>C48="PO"</formula>
    </cfRule>
    <cfRule type="expression" dxfId="16669" priority="16684">
      <formula>C48="STR"</formula>
    </cfRule>
  </conditionalFormatting>
  <conditionalFormatting sqref="U51">
    <cfRule type="containsText" dxfId="16668" priority="16682" operator="containsText" text="DA">
      <formula>NOT(ISERROR(SEARCH("DA",U51)))</formula>
    </cfRule>
  </conditionalFormatting>
  <conditionalFormatting sqref="D47 D53:D55">
    <cfRule type="containsText" dxfId="16667" priority="16681" operator="containsText" text="DA">
      <formula>NOT(ISERROR(SEARCH("DA",D47)))</formula>
    </cfRule>
  </conditionalFormatting>
  <conditionalFormatting sqref="D52">
    <cfRule type="containsText" dxfId="16666" priority="16680" operator="containsText" text="DA">
      <formula>NOT(ISERROR(SEARCH("DA",D52)))</formula>
    </cfRule>
  </conditionalFormatting>
  <conditionalFormatting sqref="D48:D51">
    <cfRule type="containsText" dxfId="16665" priority="16679" operator="containsText" text="DA">
      <formula>NOT(ISERROR(SEARCH("DA",D48)))</formula>
    </cfRule>
  </conditionalFormatting>
  <conditionalFormatting sqref="D48:D49">
    <cfRule type="expression" dxfId="16664" priority="16675">
      <formula>LEFT(D52,2)="DA"</formula>
    </cfRule>
    <cfRule type="expression" dxfId="16663" priority="16676">
      <formula>D48="WIP"</formula>
    </cfRule>
    <cfRule type="expression" dxfId="16662" priority="16677">
      <formula>D48="TW"</formula>
    </cfRule>
    <cfRule type="expression" dxfId="16661" priority="16678">
      <formula>D48="ERE"</formula>
    </cfRule>
  </conditionalFormatting>
  <conditionalFormatting sqref="D50">
    <cfRule type="expression" dxfId="16660" priority="16672">
      <formula>LEFT(D52,2)="DA"</formula>
    </cfRule>
    <cfRule type="expression" dxfId="16659" priority="16673">
      <formula>D50="EXC"</formula>
    </cfRule>
    <cfRule type="expression" dxfId="16658" priority="16674">
      <formula>D50="FDN"</formula>
    </cfRule>
  </conditionalFormatting>
  <conditionalFormatting sqref="D51">
    <cfRule type="expression" dxfId="16657" priority="16670">
      <formula>LEFT(D52,2)="DA"</formula>
    </cfRule>
    <cfRule type="expression" dxfId="16656" priority="16671">
      <formula>OR(D51="CP",D51="P")</formula>
    </cfRule>
  </conditionalFormatting>
  <conditionalFormatting sqref="D48:D50">
    <cfRule type="containsText" dxfId="16655" priority="16669" operator="containsText" text="Clear">
      <formula>NOT(ISERROR(SEARCH("Clear",D48)))</formula>
    </cfRule>
  </conditionalFormatting>
  <conditionalFormatting sqref="E47:E55">
    <cfRule type="containsText" dxfId="16654" priority="16668" operator="containsText" text="DA">
      <formula>NOT(ISERROR(SEARCH("DA",E47)))</formula>
    </cfRule>
  </conditionalFormatting>
  <conditionalFormatting sqref="E48">
    <cfRule type="expression" dxfId="16653" priority="16666">
      <formula>E48="PO"</formula>
    </cfRule>
    <cfRule type="expression" dxfId="16652" priority="16667">
      <formula>E48="STR"</formula>
    </cfRule>
  </conditionalFormatting>
  <conditionalFormatting sqref="F47 F53:F55">
    <cfRule type="containsText" dxfId="16651" priority="16665" operator="containsText" text="DA">
      <formula>NOT(ISERROR(SEARCH("DA",F47)))</formula>
    </cfRule>
  </conditionalFormatting>
  <conditionalFormatting sqref="F52">
    <cfRule type="containsText" dxfId="16650" priority="16664" operator="containsText" text="DA">
      <formula>NOT(ISERROR(SEARCH("DA",F52)))</formula>
    </cfRule>
  </conditionalFormatting>
  <conditionalFormatting sqref="F48:F51">
    <cfRule type="containsText" dxfId="16649" priority="16663" operator="containsText" text="DA">
      <formula>NOT(ISERROR(SEARCH("DA",F48)))</formula>
    </cfRule>
  </conditionalFormatting>
  <conditionalFormatting sqref="F48:F49">
    <cfRule type="expression" dxfId="16648" priority="16659">
      <formula>LEFT(F52,2)="DA"</formula>
    </cfRule>
    <cfRule type="expression" dxfId="16647" priority="16660">
      <formula>F48="WIP"</formula>
    </cfRule>
    <cfRule type="expression" dxfId="16646" priority="16661">
      <formula>F48="TW"</formula>
    </cfRule>
    <cfRule type="expression" dxfId="16645" priority="16662">
      <formula>F48="ERE"</formula>
    </cfRule>
  </conditionalFormatting>
  <conditionalFormatting sqref="F50">
    <cfRule type="expression" dxfId="16644" priority="16656">
      <formula>LEFT(F52,2)="DA"</formula>
    </cfRule>
    <cfRule type="expression" dxfId="16643" priority="16657">
      <formula>F50="EXC"</formula>
    </cfRule>
    <cfRule type="expression" dxfId="16642" priority="16658">
      <formula>F50="FDN"</formula>
    </cfRule>
  </conditionalFormatting>
  <conditionalFormatting sqref="F51">
    <cfRule type="expression" dxfId="16641" priority="16654">
      <formula>LEFT(F52,2)="DA"</formula>
    </cfRule>
    <cfRule type="expression" dxfId="16640" priority="16655">
      <formula>OR(F51="CP",F51="P")</formula>
    </cfRule>
  </conditionalFormatting>
  <conditionalFormatting sqref="F48:F50">
    <cfRule type="containsText" dxfId="16639" priority="16653" operator="containsText" text="Clear">
      <formula>NOT(ISERROR(SEARCH("Clear",F48)))</formula>
    </cfRule>
  </conditionalFormatting>
  <conditionalFormatting sqref="G47:G55">
    <cfRule type="containsText" dxfId="16638" priority="16652" operator="containsText" text="DA">
      <formula>NOT(ISERROR(SEARCH("DA",G47)))</formula>
    </cfRule>
  </conditionalFormatting>
  <conditionalFormatting sqref="G48">
    <cfRule type="expression" dxfId="16637" priority="16650">
      <formula>G48="PO"</formula>
    </cfRule>
    <cfRule type="expression" dxfId="16636" priority="16651">
      <formula>G48="STR"</formula>
    </cfRule>
  </conditionalFormatting>
  <conditionalFormatting sqref="H47 H53:H55">
    <cfRule type="containsText" dxfId="16635" priority="16649" operator="containsText" text="DA">
      <formula>NOT(ISERROR(SEARCH("DA",H47)))</formula>
    </cfRule>
  </conditionalFormatting>
  <conditionalFormatting sqref="H52">
    <cfRule type="containsText" dxfId="16634" priority="16648" operator="containsText" text="DA">
      <formula>NOT(ISERROR(SEARCH("DA",H52)))</formula>
    </cfRule>
  </conditionalFormatting>
  <conditionalFormatting sqref="H48:H51">
    <cfRule type="containsText" dxfId="16633" priority="16647" operator="containsText" text="DA">
      <formula>NOT(ISERROR(SEARCH("DA",H48)))</formula>
    </cfRule>
  </conditionalFormatting>
  <conditionalFormatting sqref="H48:H49">
    <cfRule type="expression" dxfId="16632" priority="16643">
      <formula>LEFT(H52,2)="DA"</formula>
    </cfRule>
    <cfRule type="expression" dxfId="16631" priority="16644">
      <formula>H48="WIP"</formula>
    </cfRule>
    <cfRule type="expression" dxfId="16630" priority="16645">
      <formula>H48="TW"</formula>
    </cfRule>
    <cfRule type="expression" dxfId="16629" priority="16646">
      <formula>H48="ERE"</formula>
    </cfRule>
  </conditionalFormatting>
  <conditionalFormatting sqref="H50">
    <cfRule type="expression" dxfId="16628" priority="16640">
      <formula>LEFT(H52,2)="DA"</formula>
    </cfRule>
    <cfRule type="expression" dxfId="16627" priority="16641">
      <formula>H50="EXC"</formula>
    </cfRule>
    <cfRule type="expression" dxfId="16626" priority="16642">
      <formula>H50="FDN"</formula>
    </cfRule>
  </conditionalFormatting>
  <conditionalFormatting sqref="H51">
    <cfRule type="expression" dxfId="16625" priority="16638">
      <formula>LEFT(H52,2)="DA"</formula>
    </cfRule>
    <cfRule type="expression" dxfId="16624" priority="16639">
      <formula>OR(H51="CP",H51="P")</formula>
    </cfRule>
  </conditionalFormatting>
  <conditionalFormatting sqref="H48:H50">
    <cfRule type="containsText" dxfId="16623" priority="16637" operator="containsText" text="Clear">
      <formula>NOT(ISERROR(SEARCH("Clear",H48)))</formula>
    </cfRule>
  </conditionalFormatting>
  <conditionalFormatting sqref="I47:I55">
    <cfRule type="containsText" dxfId="16622" priority="16636" operator="containsText" text="DA">
      <formula>NOT(ISERROR(SEARCH("DA",I47)))</formula>
    </cfRule>
  </conditionalFormatting>
  <conditionalFormatting sqref="I48">
    <cfRule type="expression" dxfId="16621" priority="16634">
      <formula>I48="PO"</formula>
    </cfRule>
    <cfRule type="expression" dxfId="16620" priority="16635">
      <formula>I48="STR"</formula>
    </cfRule>
  </conditionalFormatting>
  <conditionalFormatting sqref="J47 J53:J55">
    <cfRule type="containsText" dxfId="16619" priority="16633" operator="containsText" text="DA">
      <formula>NOT(ISERROR(SEARCH("DA",J47)))</formula>
    </cfRule>
  </conditionalFormatting>
  <conditionalFormatting sqref="J52">
    <cfRule type="containsText" dxfId="16618" priority="16632" operator="containsText" text="DA">
      <formula>NOT(ISERROR(SEARCH("DA",J52)))</formula>
    </cfRule>
  </conditionalFormatting>
  <conditionalFormatting sqref="J48:J51">
    <cfRule type="containsText" dxfId="16617" priority="16631" operator="containsText" text="DA">
      <formula>NOT(ISERROR(SEARCH("DA",J48)))</formula>
    </cfRule>
  </conditionalFormatting>
  <conditionalFormatting sqref="J48:J49">
    <cfRule type="expression" dxfId="16616" priority="16627">
      <formula>LEFT(J52,2)="DA"</formula>
    </cfRule>
    <cfRule type="expression" dxfId="16615" priority="16628">
      <formula>J48="WIP"</formula>
    </cfRule>
    <cfRule type="expression" dxfId="16614" priority="16629">
      <formula>J48="TW"</formula>
    </cfRule>
    <cfRule type="expression" dxfId="16613" priority="16630">
      <formula>J48="ERE"</formula>
    </cfRule>
  </conditionalFormatting>
  <conditionalFormatting sqref="J50">
    <cfRule type="expression" dxfId="16612" priority="16624">
      <formula>LEFT(J52,2)="DA"</formula>
    </cfRule>
    <cfRule type="expression" dxfId="16611" priority="16625">
      <formula>J50="EXC"</formula>
    </cfRule>
    <cfRule type="expression" dxfId="16610" priority="16626">
      <formula>J50="FDN"</formula>
    </cfRule>
  </conditionalFormatting>
  <conditionalFormatting sqref="J51">
    <cfRule type="expression" dxfId="16609" priority="16622">
      <formula>LEFT(J52,2)="DA"</formula>
    </cfRule>
    <cfRule type="expression" dxfId="16608" priority="16623">
      <formula>OR(J51="CP",J51="P")</formula>
    </cfRule>
  </conditionalFormatting>
  <conditionalFormatting sqref="J48:J50">
    <cfRule type="containsText" dxfId="16607" priority="16621" operator="containsText" text="Clear">
      <formula>NOT(ISERROR(SEARCH("Clear",J48)))</formula>
    </cfRule>
  </conditionalFormatting>
  <conditionalFormatting sqref="K47:K55">
    <cfRule type="containsText" dxfId="16606" priority="16620" operator="containsText" text="DA">
      <formula>NOT(ISERROR(SEARCH("DA",K47)))</formula>
    </cfRule>
  </conditionalFormatting>
  <conditionalFormatting sqref="K48">
    <cfRule type="expression" dxfId="16605" priority="16618">
      <formula>K48="PO"</formula>
    </cfRule>
    <cfRule type="expression" dxfId="16604" priority="16619">
      <formula>K48="STR"</formula>
    </cfRule>
  </conditionalFormatting>
  <conditionalFormatting sqref="L47 L53:L55">
    <cfRule type="containsText" dxfId="16603" priority="16617" operator="containsText" text="DA">
      <formula>NOT(ISERROR(SEARCH("DA",L47)))</formula>
    </cfRule>
  </conditionalFormatting>
  <conditionalFormatting sqref="L52">
    <cfRule type="containsText" dxfId="16602" priority="16616" operator="containsText" text="DA">
      <formula>NOT(ISERROR(SEARCH("DA",L52)))</formula>
    </cfRule>
  </conditionalFormatting>
  <conditionalFormatting sqref="L48:L51">
    <cfRule type="containsText" dxfId="16601" priority="16615" operator="containsText" text="DA">
      <formula>NOT(ISERROR(SEARCH("DA",L48)))</formula>
    </cfRule>
  </conditionalFormatting>
  <conditionalFormatting sqref="L48:L49">
    <cfRule type="expression" dxfId="16600" priority="16611">
      <formula>LEFT(L52,2)="DA"</formula>
    </cfRule>
    <cfRule type="expression" dxfId="16599" priority="16612">
      <formula>L48="WIP"</formula>
    </cfRule>
    <cfRule type="expression" dxfId="16598" priority="16613">
      <formula>L48="TW"</formula>
    </cfRule>
    <cfRule type="expression" dxfId="16597" priority="16614">
      <formula>L48="ERE"</formula>
    </cfRule>
  </conditionalFormatting>
  <conditionalFormatting sqref="L50">
    <cfRule type="expression" dxfId="16596" priority="16608">
      <formula>LEFT(L52,2)="DA"</formula>
    </cfRule>
    <cfRule type="expression" dxfId="16595" priority="16609">
      <formula>L50="EXC"</formula>
    </cfRule>
    <cfRule type="expression" dxfId="16594" priority="16610">
      <formula>L50="FDN"</formula>
    </cfRule>
  </conditionalFormatting>
  <conditionalFormatting sqref="L51">
    <cfRule type="expression" dxfId="16593" priority="16606">
      <formula>LEFT(L52,2)="DA"</formula>
    </cfRule>
    <cfRule type="expression" dxfId="16592" priority="16607">
      <formula>OR(L51="CP",L51="P")</formula>
    </cfRule>
  </conditionalFormatting>
  <conditionalFormatting sqref="L48:L50">
    <cfRule type="containsText" dxfId="16591" priority="16605" operator="containsText" text="Clear">
      <formula>NOT(ISERROR(SEARCH("Clear",L48)))</formula>
    </cfRule>
  </conditionalFormatting>
  <conditionalFormatting sqref="M47:M55">
    <cfRule type="containsText" dxfId="16590" priority="16604" operator="containsText" text="DA">
      <formula>NOT(ISERROR(SEARCH("DA",M47)))</formula>
    </cfRule>
  </conditionalFormatting>
  <conditionalFormatting sqref="M48">
    <cfRule type="expression" dxfId="16589" priority="16602">
      <formula>M48="PO"</formula>
    </cfRule>
    <cfRule type="expression" dxfId="16588" priority="16603">
      <formula>M48="STR"</formula>
    </cfRule>
  </conditionalFormatting>
  <conditionalFormatting sqref="N47 N53:N55">
    <cfRule type="containsText" dxfId="16587" priority="16601" operator="containsText" text="DA">
      <formula>NOT(ISERROR(SEARCH("DA",N47)))</formula>
    </cfRule>
  </conditionalFormatting>
  <conditionalFormatting sqref="N52">
    <cfRule type="containsText" dxfId="16586" priority="16600" operator="containsText" text="DA">
      <formula>NOT(ISERROR(SEARCH("DA",N52)))</formula>
    </cfRule>
  </conditionalFormatting>
  <conditionalFormatting sqref="N48:N51">
    <cfRule type="containsText" dxfId="16585" priority="16599" operator="containsText" text="DA">
      <formula>NOT(ISERROR(SEARCH("DA",N48)))</formula>
    </cfRule>
  </conditionalFormatting>
  <conditionalFormatting sqref="N48:N49">
    <cfRule type="expression" dxfId="16584" priority="16595">
      <formula>LEFT(N52,2)="DA"</formula>
    </cfRule>
    <cfRule type="expression" dxfId="16583" priority="16596">
      <formula>N48="WIP"</formula>
    </cfRule>
    <cfRule type="expression" dxfId="16582" priority="16597">
      <formula>N48="TW"</formula>
    </cfRule>
    <cfRule type="expression" dxfId="16581" priority="16598">
      <formula>N48="ERE"</formula>
    </cfRule>
  </conditionalFormatting>
  <conditionalFormatting sqref="N50">
    <cfRule type="expression" dxfId="16580" priority="16592">
      <formula>LEFT(N52,2)="DA"</formula>
    </cfRule>
    <cfRule type="expression" dxfId="16579" priority="16593">
      <formula>N50="EXC"</formula>
    </cfRule>
    <cfRule type="expression" dxfId="16578" priority="16594">
      <formula>N50="FDN"</formula>
    </cfRule>
  </conditionalFormatting>
  <conditionalFormatting sqref="N51">
    <cfRule type="expression" dxfId="16577" priority="16590">
      <formula>LEFT(N52,2)="DA"</formula>
    </cfRule>
    <cfRule type="expression" dxfId="16576" priority="16591">
      <formula>OR(N51="CP",N51="P")</formula>
    </cfRule>
  </conditionalFormatting>
  <conditionalFormatting sqref="N48:N50">
    <cfRule type="containsText" dxfId="16575" priority="16589" operator="containsText" text="Clear">
      <formula>NOT(ISERROR(SEARCH("Clear",N48)))</formula>
    </cfRule>
  </conditionalFormatting>
  <conditionalFormatting sqref="O47:O55">
    <cfRule type="containsText" dxfId="16574" priority="16588" operator="containsText" text="DA">
      <formula>NOT(ISERROR(SEARCH("DA",O47)))</formula>
    </cfRule>
  </conditionalFormatting>
  <conditionalFormatting sqref="O48">
    <cfRule type="expression" dxfId="16573" priority="16586">
      <formula>O48="PO"</formula>
    </cfRule>
    <cfRule type="expression" dxfId="16572" priority="16587">
      <formula>O48="STR"</formula>
    </cfRule>
  </conditionalFormatting>
  <conditionalFormatting sqref="P47 P53:P55">
    <cfRule type="containsText" dxfId="16571" priority="16585" operator="containsText" text="DA">
      <formula>NOT(ISERROR(SEARCH("DA",P47)))</formula>
    </cfRule>
  </conditionalFormatting>
  <conditionalFormatting sqref="P52">
    <cfRule type="containsText" dxfId="16570" priority="16584" operator="containsText" text="DA">
      <formula>NOT(ISERROR(SEARCH("DA",P52)))</formula>
    </cfRule>
  </conditionalFormatting>
  <conditionalFormatting sqref="P48:P51">
    <cfRule type="containsText" dxfId="16569" priority="16583" operator="containsText" text="DA">
      <formula>NOT(ISERROR(SEARCH("DA",P48)))</formula>
    </cfRule>
  </conditionalFormatting>
  <conditionalFormatting sqref="P48:P49">
    <cfRule type="expression" dxfId="16568" priority="16579">
      <formula>LEFT(P52,2)="DA"</formula>
    </cfRule>
    <cfRule type="expression" dxfId="16567" priority="16580">
      <formula>P48="WIP"</formula>
    </cfRule>
    <cfRule type="expression" dxfId="16566" priority="16581">
      <formula>P48="TW"</formula>
    </cfRule>
    <cfRule type="expression" dxfId="16565" priority="16582">
      <formula>P48="ERE"</formula>
    </cfRule>
  </conditionalFormatting>
  <conditionalFormatting sqref="P50">
    <cfRule type="expression" dxfId="16564" priority="16576">
      <formula>LEFT(P52,2)="DA"</formula>
    </cfRule>
    <cfRule type="expression" dxfId="16563" priority="16577">
      <formula>P50="EXC"</formula>
    </cfRule>
    <cfRule type="expression" dxfId="16562" priority="16578">
      <formula>P50="FDN"</formula>
    </cfRule>
  </conditionalFormatting>
  <conditionalFormatting sqref="P51">
    <cfRule type="expression" dxfId="16561" priority="16574">
      <formula>LEFT(P52,2)="DA"</formula>
    </cfRule>
    <cfRule type="expression" dxfId="16560" priority="16575">
      <formula>OR(P51="CP",P51="P")</formula>
    </cfRule>
  </conditionalFormatting>
  <conditionalFormatting sqref="P48:P50">
    <cfRule type="containsText" dxfId="16559" priority="16573" operator="containsText" text="Clear">
      <formula>NOT(ISERROR(SEARCH("Clear",P48)))</formula>
    </cfRule>
  </conditionalFormatting>
  <conditionalFormatting sqref="Q47:Q55">
    <cfRule type="containsText" dxfId="16558" priority="16572" operator="containsText" text="DA">
      <formula>NOT(ISERROR(SEARCH("DA",Q47)))</formula>
    </cfRule>
  </conditionalFormatting>
  <conditionalFormatting sqref="Q48">
    <cfRule type="expression" dxfId="16557" priority="16570">
      <formula>Q48="PO"</formula>
    </cfRule>
    <cfRule type="expression" dxfId="16556" priority="16571">
      <formula>Q48="STR"</formula>
    </cfRule>
  </conditionalFormatting>
  <conditionalFormatting sqref="R47 R53:R55">
    <cfRule type="containsText" dxfId="16555" priority="16569" operator="containsText" text="DA">
      <formula>NOT(ISERROR(SEARCH("DA",R47)))</formula>
    </cfRule>
  </conditionalFormatting>
  <conditionalFormatting sqref="R52">
    <cfRule type="containsText" dxfId="16554" priority="16568" operator="containsText" text="DA">
      <formula>NOT(ISERROR(SEARCH("DA",R52)))</formula>
    </cfRule>
  </conditionalFormatting>
  <conditionalFormatting sqref="R48:R51">
    <cfRule type="containsText" dxfId="16553" priority="16567" operator="containsText" text="DA">
      <formula>NOT(ISERROR(SEARCH("DA",R48)))</formula>
    </cfRule>
  </conditionalFormatting>
  <conditionalFormatting sqref="R48:R49">
    <cfRule type="expression" dxfId="16552" priority="16563">
      <formula>LEFT(R52,2)="DA"</formula>
    </cfRule>
    <cfRule type="expression" dxfId="16551" priority="16564">
      <formula>R48="WIP"</formula>
    </cfRule>
    <cfRule type="expression" dxfId="16550" priority="16565">
      <formula>R48="TW"</formula>
    </cfRule>
    <cfRule type="expression" dxfId="16549" priority="16566">
      <formula>R48="ERE"</formula>
    </cfRule>
  </conditionalFormatting>
  <conditionalFormatting sqref="R50">
    <cfRule type="expression" dxfId="16548" priority="16560">
      <formula>LEFT(R52,2)="DA"</formula>
    </cfRule>
    <cfRule type="expression" dxfId="16547" priority="16561">
      <formula>R50="EXC"</formula>
    </cfRule>
    <cfRule type="expression" dxfId="16546" priority="16562">
      <formula>R50="FDN"</formula>
    </cfRule>
  </conditionalFormatting>
  <conditionalFormatting sqref="R51">
    <cfRule type="expression" dxfId="16545" priority="16558">
      <formula>LEFT(R52,2)="DA"</formula>
    </cfRule>
    <cfRule type="expression" dxfId="16544" priority="16559">
      <formula>OR(R51="CP",R51="P")</formula>
    </cfRule>
  </conditionalFormatting>
  <conditionalFormatting sqref="R48:R50">
    <cfRule type="containsText" dxfId="16543" priority="16557" operator="containsText" text="Clear">
      <formula>NOT(ISERROR(SEARCH("Clear",R48)))</formula>
    </cfRule>
  </conditionalFormatting>
  <conditionalFormatting sqref="S47:S55">
    <cfRule type="containsText" dxfId="16542" priority="16556" operator="containsText" text="DA">
      <formula>NOT(ISERROR(SEARCH("DA",S47)))</formula>
    </cfRule>
  </conditionalFormatting>
  <conditionalFormatting sqref="S48">
    <cfRule type="expression" dxfId="16541" priority="16554">
      <formula>S48="PO"</formula>
    </cfRule>
    <cfRule type="expression" dxfId="16540" priority="16555">
      <formula>S48="STR"</formula>
    </cfRule>
  </conditionalFormatting>
  <conditionalFormatting sqref="T47 T53:T55">
    <cfRule type="containsText" dxfId="16539" priority="16553" operator="containsText" text="DA">
      <formula>NOT(ISERROR(SEARCH("DA",T47)))</formula>
    </cfRule>
  </conditionalFormatting>
  <conditionalFormatting sqref="T52">
    <cfRule type="containsText" dxfId="16538" priority="16552" operator="containsText" text="DA">
      <formula>NOT(ISERROR(SEARCH("DA",T52)))</formula>
    </cfRule>
  </conditionalFormatting>
  <conditionalFormatting sqref="T48:T51">
    <cfRule type="containsText" dxfId="16537" priority="16551" operator="containsText" text="DA">
      <formula>NOT(ISERROR(SEARCH("DA",T48)))</formula>
    </cfRule>
  </conditionalFormatting>
  <conditionalFormatting sqref="T48:T49">
    <cfRule type="expression" dxfId="16536" priority="16547">
      <formula>LEFT(T52,2)="DA"</formula>
    </cfRule>
    <cfRule type="expression" dxfId="16535" priority="16548">
      <formula>T48="WIP"</formula>
    </cfRule>
    <cfRule type="expression" dxfId="16534" priority="16549">
      <formula>T48="TW"</formula>
    </cfRule>
    <cfRule type="expression" dxfId="16533" priority="16550">
      <formula>T48="ERE"</formula>
    </cfRule>
  </conditionalFormatting>
  <conditionalFormatting sqref="T50">
    <cfRule type="expression" dxfId="16532" priority="16544">
      <formula>LEFT(T52,2)="DA"</formula>
    </cfRule>
    <cfRule type="expression" dxfId="16531" priority="16545">
      <formula>T50="EXC"</formula>
    </cfRule>
    <cfRule type="expression" dxfId="16530" priority="16546">
      <formula>T50="FDN"</formula>
    </cfRule>
  </conditionalFormatting>
  <conditionalFormatting sqref="T51">
    <cfRule type="expression" dxfId="16529" priority="16542">
      <formula>LEFT(T52,2)="DA"</formula>
    </cfRule>
    <cfRule type="expression" dxfId="16528" priority="16543">
      <formula>OR(T51="CP",T51="P")</formula>
    </cfRule>
  </conditionalFormatting>
  <conditionalFormatting sqref="T48:T50">
    <cfRule type="containsText" dxfId="16527" priority="16541" operator="containsText" text="Clear">
      <formula>NOT(ISERROR(SEARCH("Clear",T48)))</formula>
    </cfRule>
  </conditionalFormatting>
  <conditionalFormatting sqref="U47:U50">
    <cfRule type="containsText" dxfId="16526" priority="16540" operator="containsText" text="DA">
      <formula>NOT(ISERROR(SEARCH("DA",U47)))</formula>
    </cfRule>
  </conditionalFormatting>
  <conditionalFormatting sqref="U48">
    <cfRule type="expression" dxfId="16525" priority="16538">
      <formula>U48="PO"</formula>
    </cfRule>
    <cfRule type="expression" dxfId="16524" priority="16539">
      <formula>U48="STR"</formula>
    </cfRule>
  </conditionalFormatting>
  <conditionalFormatting sqref="B58 B64:B66">
    <cfRule type="containsText" dxfId="16523" priority="16537" operator="containsText" text="DA">
      <formula>NOT(ISERROR(SEARCH("DA",B58)))</formula>
    </cfRule>
  </conditionalFormatting>
  <conditionalFormatting sqref="B63">
    <cfRule type="containsText" dxfId="16522" priority="16536" operator="containsText" text="DA">
      <formula>NOT(ISERROR(SEARCH("DA",B63)))</formula>
    </cfRule>
  </conditionalFormatting>
  <conditionalFormatting sqref="B59:B62">
    <cfRule type="containsText" dxfId="16521" priority="16535" operator="containsText" text="DA">
      <formula>NOT(ISERROR(SEARCH("DA",B59)))</formula>
    </cfRule>
  </conditionalFormatting>
  <conditionalFormatting sqref="B59:B60">
    <cfRule type="expression" dxfId="16520" priority="16531">
      <formula>LEFT(B63,2)="DA"</formula>
    </cfRule>
    <cfRule type="expression" dxfId="16519" priority="16532">
      <formula>B59="WIP"</formula>
    </cfRule>
    <cfRule type="expression" dxfId="16518" priority="16533">
      <formula>B59="TW"</formula>
    </cfRule>
    <cfRule type="expression" dxfId="16517" priority="16534">
      <formula>B59="ERE"</formula>
    </cfRule>
  </conditionalFormatting>
  <conditionalFormatting sqref="B61">
    <cfRule type="expression" dxfId="16516" priority="16528">
      <formula>LEFT(B63,2)="DA"</formula>
    </cfRule>
    <cfRule type="expression" dxfId="16515" priority="16529">
      <formula>B61="EXC"</formula>
    </cfRule>
    <cfRule type="expression" dxfId="16514" priority="16530">
      <formula>B61="FDN"</formula>
    </cfRule>
  </conditionalFormatting>
  <conditionalFormatting sqref="B62">
    <cfRule type="expression" dxfId="16513" priority="16526">
      <formula>LEFT(B63,2)="DA"</formula>
    </cfRule>
    <cfRule type="expression" dxfId="16512" priority="16527">
      <formula>OR(B62="CP",B62="P")</formula>
    </cfRule>
  </conditionalFormatting>
  <conditionalFormatting sqref="B59:B61">
    <cfRule type="containsText" dxfId="16511" priority="16525" operator="containsText" text="Clear">
      <formula>NOT(ISERROR(SEARCH("Clear",B59)))</formula>
    </cfRule>
  </conditionalFormatting>
  <conditionalFormatting sqref="U64:U66 C58:C66">
    <cfRule type="containsText" dxfId="16510" priority="16524" operator="containsText" text="DA">
      <formula>NOT(ISERROR(SEARCH("DA",C58)))</formula>
    </cfRule>
  </conditionalFormatting>
  <conditionalFormatting sqref="C59">
    <cfRule type="expression" dxfId="16509" priority="16522">
      <formula>C59="PO"</formula>
    </cfRule>
    <cfRule type="expression" dxfId="16508" priority="16523">
      <formula>C59="STR"</formula>
    </cfRule>
  </conditionalFormatting>
  <conditionalFormatting sqref="U62">
    <cfRule type="containsText" dxfId="16507" priority="16521" operator="containsText" text="DA">
      <formula>NOT(ISERROR(SEARCH("DA",U62)))</formula>
    </cfRule>
  </conditionalFormatting>
  <conditionalFormatting sqref="D58 D64:D66">
    <cfRule type="containsText" dxfId="16506" priority="16520" operator="containsText" text="DA">
      <formula>NOT(ISERROR(SEARCH("DA",D58)))</formula>
    </cfRule>
  </conditionalFormatting>
  <conditionalFormatting sqref="D63">
    <cfRule type="containsText" dxfId="16505" priority="16519" operator="containsText" text="DA">
      <formula>NOT(ISERROR(SEARCH("DA",D63)))</formula>
    </cfRule>
  </conditionalFormatting>
  <conditionalFormatting sqref="D59:D62">
    <cfRule type="containsText" dxfId="16504" priority="16518" operator="containsText" text="DA">
      <formula>NOT(ISERROR(SEARCH("DA",D59)))</formula>
    </cfRule>
  </conditionalFormatting>
  <conditionalFormatting sqref="D59:D60">
    <cfRule type="expression" dxfId="16503" priority="16514">
      <formula>LEFT(D63,2)="DA"</formula>
    </cfRule>
    <cfRule type="expression" dxfId="16502" priority="16515">
      <formula>D59="WIP"</formula>
    </cfRule>
    <cfRule type="expression" dxfId="16501" priority="16516">
      <formula>D59="TW"</formula>
    </cfRule>
    <cfRule type="expression" dxfId="16500" priority="16517">
      <formula>D59="ERE"</formula>
    </cfRule>
  </conditionalFormatting>
  <conditionalFormatting sqref="D61">
    <cfRule type="expression" dxfId="16499" priority="16511">
      <formula>LEFT(D63,2)="DA"</formula>
    </cfRule>
    <cfRule type="expression" dxfId="16498" priority="16512">
      <formula>D61="EXC"</formula>
    </cfRule>
    <cfRule type="expression" dxfId="16497" priority="16513">
      <formula>D61="FDN"</formula>
    </cfRule>
  </conditionalFormatting>
  <conditionalFormatting sqref="D62">
    <cfRule type="expression" dxfId="16496" priority="16509">
      <formula>LEFT(D63,2)="DA"</formula>
    </cfRule>
    <cfRule type="expression" dxfId="16495" priority="16510">
      <formula>OR(D62="CP",D62="P")</formula>
    </cfRule>
  </conditionalFormatting>
  <conditionalFormatting sqref="D59:D61">
    <cfRule type="containsText" dxfId="16494" priority="16508" operator="containsText" text="Clear">
      <formula>NOT(ISERROR(SEARCH("Clear",D59)))</formula>
    </cfRule>
  </conditionalFormatting>
  <conditionalFormatting sqref="E58:E66">
    <cfRule type="containsText" dxfId="16493" priority="16507" operator="containsText" text="DA">
      <formula>NOT(ISERROR(SEARCH("DA",E58)))</formula>
    </cfRule>
  </conditionalFormatting>
  <conditionalFormatting sqref="E59">
    <cfRule type="expression" dxfId="16492" priority="16505">
      <formula>E59="PO"</formula>
    </cfRule>
    <cfRule type="expression" dxfId="16491" priority="16506">
      <formula>E59="STR"</formula>
    </cfRule>
  </conditionalFormatting>
  <conditionalFormatting sqref="F58 F64:F66">
    <cfRule type="containsText" dxfId="16490" priority="16504" operator="containsText" text="DA">
      <formula>NOT(ISERROR(SEARCH("DA",F58)))</formula>
    </cfRule>
  </conditionalFormatting>
  <conditionalFormatting sqref="F63">
    <cfRule type="containsText" dxfId="16489" priority="16503" operator="containsText" text="DA">
      <formula>NOT(ISERROR(SEARCH("DA",F63)))</formula>
    </cfRule>
  </conditionalFormatting>
  <conditionalFormatting sqref="F59:F62">
    <cfRule type="containsText" dxfId="16488" priority="16502" operator="containsText" text="DA">
      <formula>NOT(ISERROR(SEARCH("DA",F59)))</formula>
    </cfRule>
  </conditionalFormatting>
  <conditionalFormatting sqref="F59:F60">
    <cfRule type="expression" dxfId="16487" priority="16498">
      <formula>LEFT(F63,2)="DA"</formula>
    </cfRule>
    <cfRule type="expression" dxfId="16486" priority="16499">
      <formula>F59="WIP"</formula>
    </cfRule>
    <cfRule type="expression" dxfId="16485" priority="16500">
      <formula>F59="TW"</formula>
    </cfRule>
    <cfRule type="expression" dxfId="16484" priority="16501">
      <formula>F59="ERE"</formula>
    </cfRule>
  </conditionalFormatting>
  <conditionalFormatting sqref="F61">
    <cfRule type="expression" dxfId="16483" priority="16495">
      <formula>LEFT(F63,2)="DA"</formula>
    </cfRule>
    <cfRule type="expression" dxfId="16482" priority="16496">
      <formula>F61="EXC"</formula>
    </cfRule>
    <cfRule type="expression" dxfId="16481" priority="16497">
      <formula>F61="FDN"</formula>
    </cfRule>
  </conditionalFormatting>
  <conditionalFormatting sqref="F62">
    <cfRule type="expression" dxfId="16480" priority="16493">
      <formula>LEFT(F63,2)="DA"</formula>
    </cfRule>
    <cfRule type="expression" dxfId="16479" priority="16494">
      <formula>OR(F62="CP",F62="P")</formula>
    </cfRule>
  </conditionalFormatting>
  <conditionalFormatting sqref="F59:F61">
    <cfRule type="containsText" dxfId="16478" priority="16492" operator="containsText" text="Clear">
      <formula>NOT(ISERROR(SEARCH("Clear",F59)))</formula>
    </cfRule>
  </conditionalFormatting>
  <conditionalFormatting sqref="G58:G66">
    <cfRule type="containsText" dxfId="16477" priority="16491" operator="containsText" text="DA">
      <formula>NOT(ISERROR(SEARCH("DA",G58)))</formula>
    </cfRule>
  </conditionalFormatting>
  <conditionalFormatting sqref="G59">
    <cfRule type="expression" dxfId="16476" priority="16489">
      <formula>G59="PO"</formula>
    </cfRule>
    <cfRule type="expression" dxfId="16475" priority="16490">
      <formula>G59="STR"</formula>
    </cfRule>
  </conditionalFormatting>
  <conditionalFormatting sqref="H58 H64:H66">
    <cfRule type="containsText" dxfId="16474" priority="16488" operator="containsText" text="DA">
      <formula>NOT(ISERROR(SEARCH("DA",H58)))</formula>
    </cfRule>
  </conditionalFormatting>
  <conditionalFormatting sqref="H63">
    <cfRule type="containsText" dxfId="16473" priority="16487" operator="containsText" text="DA">
      <formula>NOT(ISERROR(SEARCH("DA",H63)))</formula>
    </cfRule>
  </conditionalFormatting>
  <conditionalFormatting sqref="H59:H62">
    <cfRule type="containsText" dxfId="16472" priority="16486" operator="containsText" text="DA">
      <formula>NOT(ISERROR(SEARCH("DA",H59)))</formula>
    </cfRule>
  </conditionalFormatting>
  <conditionalFormatting sqref="H59:H60">
    <cfRule type="expression" dxfId="16471" priority="16482">
      <formula>LEFT(H63,2)="DA"</formula>
    </cfRule>
    <cfRule type="expression" dxfId="16470" priority="16483">
      <formula>H59="WIP"</formula>
    </cfRule>
    <cfRule type="expression" dxfId="16469" priority="16484">
      <formula>H59="TW"</formula>
    </cfRule>
    <cfRule type="expression" dxfId="16468" priority="16485">
      <formula>H59="ERE"</formula>
    </cfRule>
  </conditionalFormatting>
  <conditionalFormatting sqref="H61">
    <cfRule type="expression" dxfId="16467" priority="16479">
      <formula>LEFT(H63,2)="DA"</formula>
    </cfRule>
    <cfRule type="expression" dxfId="16466" priority="16480">
      <formula>H61="EXC"</formula>
    </cfRule>
    <cfRule type="expression" dxfId="16465" priority="16481">
      <formula>H61="FDN"</formula>
    </cfRule>
  </conditionalFormatting>
  <conditionalFormatting sqref="H62">
    <cfRule type="expression" dxfId="16464" priority="16477">
      <formula>LEFT(H63,2)="DA"</formula>
    </cfRule>
    <cfRule type="expression" dxfId="16463" priority="16478">
      <formula>OR(H62="CP",H62="P")</formula>
    </cfRule>
  </conditionalFormatting>
  <conditionalFormatting sqref="H59:H61">
    <cfRule type="containsText" dxfId="16462" priority="16476" operator="containsText" text="Clear">
      <formula>NOT(ISERROR(SEARCH("Clear",H59)))</formula>
    </cfRule>
  </conditionalFormatting>
  <conditionalFormatting sqref="I58:I66">
    <cfRule type="containsText" dxfId="16461" priority="16475" operator="containsText" text="DA">
      <formula>NOT(ISERROR(SEARCH("DA",I58)))</formula>
    </cfRule>
  </conditionalFormatting>
  <conditionalFormatting sqref="I59">
    <cfRule type="expression" dxfId="16460" priority="16473">
      <formula>I59="PO"</formula>
    </cfRule>
    <cfRule type="expression" dxfId="16459" priority="16474">
      <formula>I59="STR"</formula>
    </cfRule>
  </conditionalFormatting>
  <conditionalFormatting sqref="J58 J64:J66">
    <cfRule type="containsText" dxfId="16458" priority="16472" operator="containsText" text="DA">
      <formula>NOT(ISERROR(SEARCH("DA",J58)))</formula>
    </cfRule>
  </conditionalFormatting>
  <conditionalFormatting sqref="J63">
    <cfRule type="containsText" dxfId="16457" priority="16471" operator="containsText" text="DA">
      <formula>NOT(ISERROR(SEARCH("DA",J63)))</formula>
    </cfRule>
  </conditionalFormatting>
  <conditionalFormatting sqref="J59:J62">
    <cfRule type="containsText" dxfId="16456" priority="16470" operator="containsText" text="DA">
      <formula>NOT(ISERROR(SEARCH("DA",J59)))</formula>
    </cfRule>
  </conditionalFormatting>
  <conditionalFormatting sqref="J59:J60">
    <cfRule type="expression" dxfId="16455" priority="16466">
      <formula>LEFT(J63,2)="DA"</formula>
    </cfRule>
    <cfRule type="expression" dxfId="16454" priority="16467">
      <formula>J59="WIP"</formula>
    </cfRule>
    <cfRule type="expression" dxfId="16453" priority="16468">
      <formula>J59="TW"</formula>
    </cfRule>
    <cfRule type="expression" dxfId="16452" priority="16469">
      <formula>J59="ERE"</formula>
    </cfRule>
  </conditionalFormatting>
  <conditionalFormatting sqref="J61">
    <cfRule type="expression" dxfId="16451" priority="16463">
      <formula>LEFT(J63,2)="DA"</formula>
    </cfRule>
    <cfRule type="expression" dxfId="16450" priority="16464">
      <formula>J61="EXC"</formula>
    </cfRule>
    <cfRule type="expression" dxfId="16449" priority="16465">
      <formula>J61="FDN"</formula>
    </cfRule>
  </conditionalFormatting>
  <conditionalFormatting sqref="J62">
    <cfRule type="expression" dxfId="16448" priority="16461">
      <formula>LEFT(J63,2)="DA"</formula>
    </cfRule>
    <cfRule type="expression" dxfId="16447" priority="16462">
      <formula>OR(J62="CP",J62="P")</formula>
    </cfRule>
  </conditionalFormatting>
  <conditionalFormatting sqref="J59:J61">
    <cfRule type="containsText" dxfId="16446" priority="16460" operator="containsText" text="Clear">
      <formula>NOT(ISERROR(SEARCH("Clear",J59)))</formula>
    </cfRule>
  </conditionalFormatting>
  <conditionalFormatting sqref="K58:K66">
    <cfRule type="containsText" dxfId="16445" priority="16459" operator="containsText" text="DA">
      <formula>NOT(ISERROR(SEARCH("DA",K58)))</formula>
    </cfRule>
  </conditionalFormatting>
  <conditionalFormatting sqref="K59">
    <cfRule type="expression" dxfId="16444" priority="16457">
      <formula>K59="PO"</formula>
    </cfRule>
    <cfRule type="expression" dxfId="16443" priority="16458">
      <formula>K59="STR"</formula>
    </cfRule>
  </conditionalFormatting>
  <conditionalFormatting sqref="L58 L64:L66">
    <cfRule type="containsText" dxfId="16442" priority="16456" operator="containsText" text="DA">
      <formula>NOT(ISERROR(SEARCH("DA",L58)))</formula>
    </cfRule>
  </conditionalFormatting>
  <conditionalFormatting sqref="L63">
    <cfRule type="containsText" dxfId="16441" priority="16455" operator="containsText" text="DA">
      <formula>NOT(ISERROR(SEARCH("DA",L63)))</formula>
    </cfRule>
  </conditionalFormatting>
  <conditionalFormatting sqref="L59:L62">
    <cfRule type="containsText" dxfId="16440" priority="16454" operator="containsText" text="DA">
      <formula>NOT(ISERROR(SEARCH("DA",L59)))</formula>
    </cfRule>
  </conditionalFormatting>
  <conditionalFormatting sqref="L59:L60">
    <cfRule type="expression" dxfId="16439" priority="16450">
      <formula>LEFT(L63,2)="DA"</formula>
    </cfRule>
    <cfRule type="expression" dxfId="16438" priority="16451">
      <formula>L59="WIP"</formula>
    </cfRule>
    <cfRule type="expression" dxfId="16437" priority="16452">
      <formula>L59="TW"</formula>
    </cfRule>
    <cfRule type="expression" dxfId="16436" priority="16453">
      <formula>L59="ERE"</formula>
    </cfRule>
  </conditionalFormatting>
  <conditionalFormatting sqref="L61">
    <cfRule type="expression" dxfId="16435" priority="16447">
      <formula>LEFT(L63,2)="DA"</formula>
    </cfRule>
    <cfRule type="expression" dxfId="16434" priority="16448">
      <formula>L61="EXC"</formula>
    </cfRule>
    <cfRule type="expression" dxfId="16433" priority="16449">
      <formula>L61="FDN"</formula>
    </cfRule>
  </conditionalFormatting>
  <conditionalFormatting sqref="L62">
    <cfRule type="expression" dxfId="16432" priority="16445">
      <formula>LEFT(L63,2)="DA"</formula>
    </cfRule>
    <cfRule type="expression" dxfId="16431" priority="16446">
      <formula>OR(L62="CP",L62="P")</formula>
    </cfRule>
  </conditionalFormatting>
  <conditionalFormatting sqref="L59:L61">
    <cfRule type="containsText" dxfId="16430" priority="16444" operator="containsText" text="Clear">
      <formula>NOT(ISERROR(SEARCH("Clear",L59)))</formula>
    </cfRule>
  </conditionalFormatting>
  <conditionalFormatting sqref="M58:M66">
    <cfRule type="containsText" dxfId="16429" priority="16443" operator="containsText" text="DA">
      <formula>NOT(ISERROR(SEARCH("DA",M58)))</formula>
    </cfRule>
  </conditionalFormatting>
  <conditionalFormatting sqref="M59">
    <cfRule type="expression" dxfId="16428" priority="16441">
      <formula>M59="PO"</formula>
    </cfRule>
    <cfRule type="expression" dxfId="16427" priority="16442">
      <formula>M59="STR"</formula>
    </cfRule>
  </conditionalFormatting>
  <conditionalFormatting sqref="N58 N64:N66">
    <cfRule type="containsText" dxfId="16426" priority="16440" operator="containsText" text="DA">
      <formula>NOT(ISERROR(SEARCH("DA",N58)))</formula>
    </cfRule>
  </conditionalFormatting>
  <conditionalFormatting sqref="N63">
    <cfRule type="containsText" dxfId="16425" priority="16439" operator="containsText" text="DA">
      <formula>NOT(ISERROR(SEARCH("DA",N63)))</formula>
    </cfRule>
  </conditionalFormatting>
  <conditionalFormatting sqref="N59:N62">
    <cfRule type="containsText" dxfId="16424" priority="16438" operator="containsText" text="DA">
      <formula>NOT(ISERROR(SEARCH("DA",N59)))</formula>
    </cfRule>
  </conditionalFormatting>
  <conditionalFormatting sqref="N59:N60">
    <cfRule type="expression" dxfId="16423" priority="16434">
      <formula>LEFT(N63,2)="DA"</formula>
    </cfRule>
    <cfRule type="expression" dxfId="16422" priority="16435">
      <formula>N59="WIP"</formula>
    </cfRule>
    <cfRule type="expression" dxfId="16421" priority="16436">
      <formula>N59="TW"</formula>
    </cfRule>
    <cfRule type="expression" dxfId="16420" priority="16437">
      <formula>N59="ERE"</formula>
    </cfRule>
  </conditionalFormatting>
  <conditionalFormatting sqref="N61">
    <cfRule type="expression" dxfId="16419" priority="16431">
      <formula>LEFT(N63,2)="DA"</formula>
    </cfRule>
    <cfRule type="expression" dxfId="16418" priority="16432">
      <formula>N61="EXC"</formula>
    </cfRule>
    <cfRule type="expression" dxfId="16417" priority="16433">
      <formula>N61="FDN"</formula>
    </cfRule>
  </conditionalFormatting>
  <conditionalFormatting sqref="N62">
    <cfRule type="expression" dxfId="16416" priority="16429">
      <formula>LEFT(N63,2)="DA"</formula>
    </cfRule>
    <cfRule type="expression" dxfId="16415" priority="16430">
      <formula>OR(N62="CP",N62="P")</formula>
    </cfRule>
  </conditionalFormatting>
  <conditionalFormatting sqref="N59:N61">
    <cfRule type="containsText" dxfId="16414" priority="16428" operator="containsText" text="Clear">
      <formula>NOT(ISERROR(SEARCH("Clear",N59)))</formula>
    </cfRule>
  </conditionalFormatting>
  <conditionalFormatting sqref="O58:O66">
    <cfRule type="containsText" dxfId="16413" priority="16427" operator="containsText" text="DA">
      <formula>NOT(ISERROR(SEARCH("DA",O58)))</formula>
    </cfRule>
  </conditionalFormatting>
  <conditionalFormatting sqref="O59">
    <cfRule type="expression" dxfId="16412" priority="16425">
      <formula>O59="PO"</formula>
    </cfRule>
    <cfRule type="expression" dxfId="16411" priority="16426">
      <formula>O59="STR"</formula>
    </cfRule>
  </conditionalFormatting>
  <conditionalFormatting sqref="P58 P64:P66">
    <cfRule type="containsText" dxfId="16410" priority="16424" operator="containsText" text="DA">
      <formula>NOT(ISERROR(SEARCH("DA",P58)))</formula>
    </cfRule>
  </conditionalFormatting>
  <conditionalFormatting sqref="P63">
    <cfRule type="containsText" dxfId="16409" priority="16423" operator="containsText" text="DA">
      <formula>NOT(ISERROR(SEARCH("DA",P63)))</formula>
    </cfRule>
  </conditionalFormatting>
  <conditionalFormatting sqref="P59:P62">
    <cfRule type="containsText" dxfId="16408" priority="16422" operator="containsText" text="DA">
      <formula>NOT(ISERROR(SEARCH("DA",P59)))</formula>
    </cfRule>
  </conditionalFormatting>
  <conditionalFormatting sqref="P59:P60">
    <cfRule type="expression" dxfId="16407" priority="16418">
      <formula>LEFT(P63,2)="DA"</formula>
    </cfRule>
    <cfRule type="expression" dxfId="16406" priority="16419">
      <formula>P59="WIP"</formula>
    </cfRule>
    <cfRule type="expression" dxfId="16405" priority="16420">
      <formula>P59="TW"</formula>
    </cfRule>
    <cfRule type="expression" dxfId="16404" priority="16421">
      <formula>P59="ERE"</formula>
    </cfRule>
  </conditionalFormatting>
  <conditionalFormatting sqref="P61">
    <cfRule type="expression" dxfId="16403" priority="16415">
      <formula>LEFT(P63,2)="DA"</formula>
    </cfRule>
    <cfRule type="expression" dxfId="16402" priority="16416">
      <formula>P61="EXC"</formula>
    </cfRule>
    <cfRule type="expression" dxfId="16401" priority="16417">
      <formula>P61="FDN"</formula>
    </cfRule>
  </conditionalFormatting>
  <conditionalFormatting sqref="P62">
    <cfRule type="expression" dxfId="16400" priority="16413">
      <formula>LEFT(P63,2)="DA"</formula>
    </cfRule>
    <cfRule type="expression" dxfId="16399" priority="16414">
      <formula>OR(P62="CP",P62="P")</formula>
    </cfRule>
  </conditionalFormatting>
  <conditionalFormatting sqref="P59:P61">
    <cfRule type="containsText" dxfId="16398" priority="16412" operator="containsText" text="Clear">
      <formula>NOT(ISERROR(SEARCH("Clear",P59)))</formula>
    </cfRule>
  </conditionalFormatting>
  <conditionalFormatting sqref="Q58:Q66">
    <cfRule type="containsText" dxfId="16397" priority="16411" operator="containsText" text="DA">
      <formula>NOT(ISERROR(SEARCH("DA",Q58)))</formula>
    </cfRule>
  </conditionalFormatting>
  <conditionalFormatting sqref="Q59">
    <cfRule type="expression" dxfId="16396" priority="16409">
      <formula>Q59="PO"</formula>
    </cfRule>
    <cfRule type="expression" dxfId="16395" priority="16410">
      <formula>Q59="STR"</formula>
    </cfRule>
  </conditionalFormatting>
  <conditionalFormatting sqref="R58 R64:R66">
    <cfRule type="containsText" dxfId="16394" priority="16408" operator="containsText" text="DA">
      <formula>NOT(ISERROR(SEARCH("DA",R58)))</formula>
    </cfRule>
  </conditionalFormatting>
  <conditionalFormatting sqref="R63">
    <cfRule type="containsText" dxfId="16393" priority="16407" operator="containsText" text="DA">
      <formula>NOT(ISERROR(SEARCH("DA",R63)))</formula>
    </cfRule>
  </conditionalFormatting>
  <conditionalFormatting sqref="R59:R62">
    <cfRule type="containsText" dxfId="16392" priority="16406" operator="containsText" text="DA">
      <formula>NOT(ISERROR(SEARCH("DA",R59)))</formula>
    </cfRule>
  </conditionalFormatting>
  <conditionalFormatting sqref="R59:R60">
    <cfRule type="expression" dxfId="16391" priority="16402">
      <formula>LEFT(R63,2)="DA"</formula>
    </cfRule>
    <cfRule type="expression" dxfId="16390" priority="16403">
      <formula>R59="WIP"</formula>
    </cfRule>
    <cfRule type="expression" dxfId="16389" priority="16404">
      <formula>R59="TW"</formula>
    </cfRule>
    <cfRule type="expression" dxfId="16388" priority="16405">
      <formula>R59="ERE"</formula>
    </cfRule>
  </conditionalFormatting>
  <conditionalFormatting sqref="R61">
    <cfRule type="expression" dxfId="16387" priority="16399">
      <formula>LEFT(R63,2)="DA"</formula>
    </cfRule>
    <cfRule type="expression" dxfId="16386" priority="16400">
      <formula>R61="EXC"</formula>
    </cfRule>
    <cfRule type="expression" dxfId="16385" priority="16401">
      <formula>R61="FDN"</formula>
    </cfRule>
  </conditionalFormatting>
  <conditionalFormatting sqref="R62">
    <cfRule type="expression" dxfId="16384" priority="16397">
      <formula>LEFT(R63,2)="DA"</formula>
    </cfRule>
    <cfRule type="expression" dxfId="16383" priority="16398">
      <formula>OR(R62="CP",R62="P")</formula>
    </cfRule>
  </conditionalFormatting>
  <conditionalFormatting sqref="R59:R61">
    <cfRule type="containsText" dxfId="16382" priority="16396" operator="containsText" text="Clear">
      <formula>NOT(ISERROR(SEARCH("Clear",R59)))</formula>
    </cfRule>
  </conditionalFormatting>
  <conditionalFormatting sqref="S58:S66">
    <cfRule type="containsText" dxfId="16381" priority="16395" operator="containsText" text="DA">
      <formula>NOT(ISERROR(SEARCH("DA",S58)))</formula>
    </cfRule>
  </conditionalFormatting>
  <conditionalFormatting sqref="S59">
    <cfRule type="expression" dxfId="16380" priority="16393">
      <formula>S59="PO"</formula>
    </cfRule>
    <cfRule type="expression" dxfId="16379" priority="16394">
      <formula>S59="STR"</formula>
    </cfRule>
  </conditionalFormatting>
  <conditionalFormatting sqref="T58 T64:T66">
    <cfRule type="containsText" dxfId="16378" priority="16392" operator="containsText" text="DA">
      <formula>NOT(ISERROR(SEARCH("DA",T58)))</formula>
    </cfRule>
  </conditionalFormatting>
  <conditionalFormatting sqref="T63">
    <cfRule type="containsText" dxfId="16377" priority="16391" operator="containsText" text="DA">
      <formula>NOT(ISERROR(SEARCH("DA",T63)))</formula>
    </cfRule>
  </conditionalFormatting>
  <conditionalFormatting sqref="T59:T62">
    <cfRule type="containsText" dxfId="16376" priority="16390" operator="containsText" text="DA">
      <formula>NOT(ISERROR(SEARCH("DA",T59)))</formula>
    </cfRule>
  </conditionalFormatting>
  <conditionalFormatting sqref="T59:T60">
    <cfRule type="expression" dxfId="16375" priority="16386">
      <formula>LEFT(T63,2)="DA"</formula>
    </cfRule>
    <cfRule type="expression" dxfId="16374" priority="16387">
      <formula>T59="WIP"</formula>
    </cfRule>
    <cfRule type="expression" dxfId="16373" priority="16388">
      <formula>T59="TW"</formula>
    </cfRule>
    <cfRule type="expression" dxfId="16372" priority="16389">
      <formula>T59="ERE"</formula>
    </cfRule>
  </conditionalFormatting>
  <conditionalFormatting sqref="T61">
    <cfRule type="expression" dxfId="16371" priority="16383">
      <formula>LEFT(T63,2)="DA"</formula>
    </cfRule>
    <cfRule type="expression" dxfId="16370" priority="16384">
      <formula>T61="EXC"</formula>
    </cfRule>
    <cfRule type="expression" dxfId="16369" priority="16385">
      <formula>T61="FDN"</formula>
    </cfRule>
  </conditionalFormatting>
  <conditionalFormatting sqref="T62">
    <cfRule type="expression" dxfId="16368" priority="16381">
      <formula>LEFT(T63,2)="DA"</formula>
    </cfRule>
    <cfRule type="expression" dxfId="16367" priority="16382">
      <formula>OR(T62="CP",T62="P")</formula>
    </cfRule>
  </conditionalFormatting>
  <conditionalFormatting sqref="T59:T61">
    <cfRule type="containsText" dxfId="16366" priority="16380" operator="containsText" text="Clear">
      <formula>NOT(ISERROR(SEARCH("Clear",T59)))</formula>
    </cfRule>
  </conditionalFormatting>
  <conditionalFormatting sqref="U58:U61">
    <cfRule type="containsText" dxfId="16365" priority="16379" operator="containsText" text="DA">
      <formula>NOT(ISERROR(SEARCH("DA",U58)))</formula>
    </cfRule>
  </conditionalFormatting>
  <conditionalFormatting sqref="U59">
    <cfRule type="expression" dxfId="16364" priority="16377">
      <formula>U59="PO"</formula>
    </cfRule>
    <cfRule type="expression" dxfId="16363" priority="16378">
      <formula>U59="STR"</formula>
    </cfRule>
  </conditionalFormatting>
  <conditionalFormatting sqref="B69 B75:B77">
    <cfRule type="containsText" dxfId="16362" priority="16376" operator="containsText" text="DA">
      <formula>NOT(ISERROR(SEARCH("DA",B69)))</formula>
    </cfRule>
  </conditionalFormatting>
  <conditionalFormatting sqref="B74">
    <cfRule type="containsText" dxfId="16361" priority="16375" operator="containsText" text="DA">
      <formula>NOT(ISERROR(SEARCH("DA",B74)))</formula>
    </cfRule>
  </conditionalFormatting>
  <conditionalFormatting sqref="B70:B73">
    <cfRule type="containsText" dxfId="16360" priority="16374" operator="containsText" text="DA">
      <formula>NOT(ISERROR(SEARCH("DA",B70)))</formula>
    </cfRule>
  </conditionalFormatting>
  <conditionalFormatting sqref="B70:B71">
    <cfRule type="expression" dxfId="16359" priority="16370">
      <formula>LEFT(B74,2)="DA"</formula>
    </cfRule>
    <cfRule type="expression" dxfId="16358" priority="16371">
      <formula>B70="WIP"</formula>
    </cfRule>
    <cfRule type="expression" dxfId="16357" priority="16372">
      <formula>B70="TW"</formula>
    </cfRule>
    <cfRule type="expression" dxfId="16356" priority="16373">
      <formula>B70="ERE"</formula>
    </cfRule>
  </conditionalFormatting>
  <conditionalFormatting sqref="B72">
    <cfRule type="expression" dxfId="16355" priority="16367">
      <formula>LEFT(B74,2)="DA"</formula>
    </cfRule>
    <cfRule type="expression" dxfId="16354" priority="16368">
      <formula>B72="EXC"</formula>
    </cfRule>
    <cfRule type="expression" dxfId="16353" priority="16369">
      <formula>B72="FDN"</formula>
    </cfRule>
  </conditionalFormatting>
  <conditionalFormatting sqref="B73">
    <cfRule type="expression" dxfId="16352" priority="16365">
      <formula>LEFT(B74,2)="DA"</formula>
    </cfRule>
    <cfRule type="expression" dxfId="16351" priority="16366">
      <formula>OR(B73="CP",B73="P")</formula>
    </cfRule>
  </conditionalFormatting>
  <conditionalFormatting sqref="B70:B72">
    <cfRule type="containsText" dxfId="16350" priority="16364" operator="containsText" text="Clear">
      <formula>NOT(ISERROR(SEARCH("Clear",B70)))</formula>
    </cfRule>
  </conditionalFormatting>
  <conditionalFormatting sqref="U75:U77 C69:C77">
    <cfRule type="containsText" dxfId="16349" priority="16363" operator="containsText" text="DA">
      <formula>NOT(ISERROR(SEARCH("DA",C69)))</formula>
    </cfRule>
  </conditionalFormatting>
  <conditionalFormatting sqref="C70">
    <cfRule type="expression" dxfId="16348" priority="16361">
      <formula>C70="PO"</formula>
    </cfRule>
    <cfRule type="expression" dxfId="16347" priority="16362">
      <formula>C70="STR"</formula>
    </cfRule>
  </conditionalFormatting>
  <conditionalFormatting sqref="U73">
    <cfRule type="containsText" dxfId="16346" priority="16360" operator="containsText" text="DA">
      <formula>NOT(ISERROR(SEARCH("DA",U73)))</formula>
    </cfRule>
  </conditionalFormatting>
  <conditionalFormatting sqref="D69 D75:D77">
    <cfRule type="containsText" dxfId="16345" priority="16359" operator="containsText" text="DA">
      <formula>NOT(ISERROR(SEARCH("DA",D69)))</formula>
    </cfRule>
  </conditionalFormatting>
  <conditionalFormatting sqref="D74">
    <cfRule type="containsText" dxfId="16344" priority="16358" operator="containsText" text="DA">
      <formula>NOT(ISERROR(SEARCH("DA",D74)))</formula>
    </cfRule>
  </conditionalFormatting>
  <conditionalFormatting sqref="D70:D73">
    <cfRule type="containsText" dxfId="16343" priority="16357" operator="containsText" text="DA">
      <formula>NOT(ISERROR(SEARCH("DA",D70)))</formula>
    </cfRule>
  </conditionalFormatting>
  <conditionalFormatting sqref="D70:D71">
    <cfRule type="expression" dxfId="16342" priority="16353">
      <formula>LEFT(D74,2)="DA"</formula>
    </cfRule>
    <cfRule type="expression" dxfId="16341" priority="16354">
      <formula>D70="WIP"</formula>
    </cfRule>
    <cfRule type="expression" dxfId="16340" priority="16355">
      <formula>D70="TW"</formula>
    </cfRule>
    <cfRule type="expression" dxfId="16339" priority="16356">
      <formula>D70="ERE"</formula>
    </cfRule>
  </conditionalFormatting>
  <conditionalFormatting sqref="D72">
    <cfRule type="expression" dxfId="16338" priority="16350">
      <formula>LEFT(D74,2)="DA"</formula>
    </cfRule>
    <cfRule type="expression" dxfId="16337" priority="16351">
      <formula>D72="EXC"</formula>
    </cfRule>
    <cfRule type="expression" dxfId="16336" priority="16352">
      <formula>D72="FDN"</formula>
    </cfRule>
  </conditionalFormatting>
  <conditionalFormatting sqref="D73">
    <cfRule type="expression" dxfId="16335" priority="16348">
      <formula>LEFT(D74,2)="DA"</formula>
    </cfRule>
    <cfRule type="expression" dxfId="16334" priority="16349">
      <formula>OR(D73="CP",D73="P")</formula>
    </cfRule>
  </conditionalFormatting>
  <conditionalFormatting sqref="D70:D72">
    <cfRule type="containsText" dxfId="16333" priority="16347" operator="containsText" text="Clear">
      <formula>NOT(ISERROR(SEARCH("Clear",D70)))</formula>
    </cfRule>
  </conditionalFormatting>
  <conditionalFormatting sqref="E69:E77">
    <cfRule type="containsText" dxfId="16332" priority="16346" operator="containsText" text="DA">
      <formula>NOT(ISERROR(SEARCH("DA",E69)))</formula>
    </cfRule>
  </conditionalFormatting>
  <conditionalFormatting sqref="E70">
    <cfRule type="expression" dxfId="16331" priority="16344">
      <formula>E70="PO"</formula>
    </cfRule>
    <cfRule type="expression" dxfId="16330" priority="16345">
      <formula>E70="STR"</formula>
    </cfRule>
  </conditionalFormatting>
  <conditionalFormatting sqref="F69 F75:F77">
    <cfRule type="containsText" dxfId="16329" priority="16343" operator="containsText" text="DA">
      <formula>NOT(ISERROR(SEARCH("DA",F69)))</formula>
    </cfRule>
  </conditionalFormatting>
  <conditionalFormatting sqref="F74">
    <cfRule type="containsText" dxfId="16328" priority="16342" operator="containsText" text="DA">
      <formula>NOT(ISERROR(SEARCH("DA",F74)))</formula>
    </cfRule>
  </conditionalFormatting>
  <conditionalFormatting sqref="F70:F73">
    <cfRule type="containsText" dxfId="16327" priority="16341" operator="containsText" text="DA">
      <formula>NOT(ISERROR(SEARCH("DA",F70)))</formula>
    </cfRule>
  </conditionalFormatting>
  <conditionalFormatting sqref="F70:F71">
    <cfRule type="expression" dxfId="16326" priority="16337">
      <formula>LEFT(F74,2)="DA"</formula>
    </cfRule>
    <cfRule type="expression" dxfId="16325" priority="16338">
      <formula>F70="WIP"</formula>
    </cfRule>
    <cfRule type="expression" dxfId="16324" priority="16339">
      <formula>F70="TW"</formula>
    </cfRule>
    <cfRule type="expression" dxfId="16323" priority="16340">
      <formula>F70="ERE"</formula>
    </cfRule>
  </conditionalFormatting>
  <conditionalFormatting sqref="F72">
    <cfRule type="expression" dxfId="16322" priority="16334">
      <formula>LEFT(F74,2)="DA"</formula>
    </cfRule>
    <cfRule type="expression" dxfId="16321" priority="16335">
      <formula>F72="EXC"</formula>
    </cfRule>
    <cfRule type="expression" dxfId="16320" priority="16336">
      <formula>F72="FDN"</formula>
    </cfRule>
  </conditionalFormatting>
  <conditionalFormatting sqref="F73">
    <cfRule type="expression" dxfId="16319" priority="16332">
      <formula>LEFT(F74,2)="DA"</formula>
    </cfRule>
    <cfRule type="expression" dxfId="16318" priority="16333">
      <formula>OR(F73="CP",F73="P")</formula>
    </cfRule>
  </conditionalFormatting>
  <conditionalFormatting sqref="F70:F72">
    <cfRule type="containsText" dxfId="16317" priority="16331" operator="containsText" text="Clear">
      <formula>NOT(ISERROR(SEARCH("Clear",F70)))</formula>
    </cfRule>
  </conditionalFormatting>
  <conditionalFormatting sqref="G69:G77">
    <cfRule type="containsText" dxfId="16316" priority="16330" operator="containsText" text="DA">
      <formula>NOT(ISERROR(SEARCH("DA",G69)))</formula>
    </cfRule>
  </conditionalFormatting>
  <conditionalFormatting sqref="G70">
    <cfRule type="expression" dxfId="16315" priority="16328">
      <formula>G70="PO"</formula>
    </cfRule>
    <cfRule type="expression" dxfId="16314" priority="16329">
      <formula>G70="STR"</formula>
    </cfRule>
  </conditionalFormatting>
  <conditionalFormatting sqref="H69 H75:H77">
    <cfRule type="containsText" dxfId="16313" priority="16327" operator="containsText" text="DA">
      <formula>NOT(ISERROR(SEARCH("DA",H69)))</formula>
    </cfRule>
  </conditionalFormatting>
  <conditionalFormatting sqref="H74">
    <cfRule type="containsText" dxfId="16312" priority="16326" operator="containsText" text="DA">
      <formula>NOT(ISERROR(SEARCH("DA",H74)))</formula>
    </cfRule>
  </conditionalFormatting>
  <conditionalFormatting sqref="H70:H73">
    <cfRule type="containsText" dxfId="16311" priority="16325" operator="containsText" text="DA">
      <formula>NOT(ISERROR(SEARCH("DA",H70)))</formula>
    </cfRule>
  </conditionalFormatting>
  <conditionalFormatting sqref="H70:H71">
    <cfRule type="expression" dxfId="16310" priority="16321">
      <formula>LEFT(H74,2)="DA"</formula>
    </cfRule>
    <cfRule type="expression" dxfId="16309" priority="16322">
      <formula>H70="WIP"</formula>
    </cfRule>
    <cfRule type="expression" dxfId="16308" priority="16323">
      <formula>H70="TW"</formula>
    </cfRule>
    <cfRule type="expression" dxfId="16307" priority="16324">
      <formula>H70="ERE"</formula>
    </cfRule>
  </conditionalFormatting>
  <conditionalFormatting sqref="H72">
    <cfRule type="expression" dxfId="16306" priority="16318">
      <formula>LEFT(H74,2)="DA"</formula>
    </cfRule>
    <cfRule type="expression" dxfId="16305" priority="16319">
      <formula>H72="EXC"</formula>
    </cfRule>
    <cfRule type="expression" dxfId="16304" priority="16320">
      <formula>H72="FDN"</formula>
    </cfRule>
  </conditionalFormatting>
  <conditionalFormatting sqref="H73">
    <cfRule type="expression" dxfId="16303" priority="16316">
      <formula>LEFT(H74,2)="DA"</formula>
    </cfRule>
    <cfRule type="expression" dxfId="16302" priority="16317">
      <formula>OR(H73="CP",H73="P")</formula>
    </cfRule>
  </conditionalFormatting>
  <conditionalFormatting sqref="H70:H72">
    <cfRule type="containsText" dxfId="16301" priority="16315" operator="containsText" text="Clear">
      <formula>NOT(ISERROR(SEARCH("Clear",H70)))</formula>
    </cfRule>
  </conditionalFormatting>
  <conditionalFormatting sqref="I69:I77">
    <cfRule type="containsText" dxfId="16300" priority="16314" operator="containsText" text="DA">
      <formula>NOT(ISERROR(SEARCH("DA",I69)))</formula>
    </cfRule>
  </conditionalFormatting>
  <conditionalFormatting sqref="I70">
    <cfRule type="expression" dxfId="16299" priority="16312">
      <formula>I70="PO"</formula>
    </cfRule>
    <cfRule type="expression" dxfId="16298" priority="16313">
      <formula>I70="STR"</formula>
    </cfRule>
  </conditionalFormatting>
  <conditionalFormatting sqref="J69 J75:J77">
    <cfRule type="containsText" dxfId="16297" priority="16311" operator="containsText" text="DA">
      <formula>NOT(ISERROR(SEARCH("DA",J69)))</formula>
    </cfRule>
  </conditionalFormatting>
  <conditionalFormatting sqref="J74">
    <cfRule type="containsText" dxfId="16296" priority="16310" operator="containsText" text="DA">
      <formula>NOT(ISERROR(SEARCH("DA",J74)))</formula>
    </cfRule>
  </conditionalFormatting>
  <conditionalFormatting sqref="J70:J73">
    <cfRule type="containsText" dxfId="16295" priority="16309" operator="containsText" text="DA">
      <formula>NOT(ISERROR(SEARCH("DA",J70)))</formula>
    </cfRule>
  </conditionalFormatting>
  <conditionalFormatting sqref="J70:J71">
    <cfRule type="expression" dxfId="16294" priority="16305">
      <formula>LEFT(J74,2)="DA"</formula>
    </cfRule>
    <cfRule type="expression" dxfId="16293" priority="16306">
      <formula>J70="WIP"</formula>
    </cfRule>
    <cfRule type="expression" dxfId="16292" priority="16307">
      <formula>J70="TW"</formula>
    </cfRule>
    <cfRule type="expression" dxfId="16291" priority="16308">
      <formula>J70="ERE"</formula>
    </cfRule>
  </conditionalFormatting>
  <conditionalFormatting sqref="J72">
    <cfRule type="expression" dxfId="16290" priority="16302">
      <formula>LEFT(J74,2)="DA"</formula>
    </cfRule>
    <cfRule type="expression" dxfId="16289" priority="16303">
      <formula>J72="EXC"</formula>
    </cfRule>
    <cfRule type="expression" dxfId="16288" priority="16304">
      <formula>J72="FDN"</formula>
    </cfRule>
  </conditionalFormatting>
  <conditionalFormatting sqref="J73">
    <cfRule type="expression" dxfId="16287" priority="16300">
      <formula>LEFT(J74,2)="DA"</formula>
    </cfRule>
    <cfRule type="expression" dxfId="16286" priority="16301">
      <formula>OR(J73="CP",J73="P")</formula>
    </cfRule>
  </conditionalFormatting>
  <conditionalFormatting sqref="J70:J72">
    <cfRule type="containsText" dxfId="16285" priority="16299" operator="containsText" text="Clear">
      <formula>NOT(ISERROR(SEARCH("Clear",J70)))</formula>
    </cfRule>
  </conditionalFormatting>
  <conditionalFormatting sqref="K69:K77">
    <cfRule type="containsText" dxfId="16284" priority="16298" operator="containsText" text="DA">
      <formula>NOT(ISERROR(SEARCH("DA",K69)))</formula>
    </cfRule>
  </conditionalFormatting>
  <conditionalFormatting sqref="K70">
    <cfRule type="expression" dxfId="16283" priority="16296">
      <formula>K70="PO"</formula>
    </cfRule>
    <cfRule type="expression" dxfId="16282" priority="16297">
      <formula>K70="STR"</formula>
    </cfRule>
  </conditionalFormatting>
  <conditionalFormatting sqref="L69 L75:L77">
    <cfRule type="containsText" dxfId="16281" priority="16295" operator="containsText" text="DA">
      <formula>NOT(ISERROR(SEARCH("DA",L69)))</formula>
    </cfRule>
  </conditionalFormatting>
  <conditionalFormatting sqref="L74">
    <cfRule type="containsText" dxfId="16280" priority="16294" operator="containsText" text="DA">
      <formula>NOT(ISERROR(SEARCH("DA",L74)))</formula>
    </cfRule>
  </conditionalFormatting>
  <conditionalFormatting sqref="L70:L73">
    <cfRule type="containsText" dxfId="16279" priority="16293" operator="containsText" text="DA">
      <formula>NOT(ISERROR(SEARCH("DA",L70)))</formula>
    </cfRule>
  </conditionalFormatting>
  <conditionalFormatting sqref="L70:L71">
    <cfRule type="expression" dxfId="16278" priority="16289">
      <formula>LEFT(L74,2)="DA"</formula>
    </cfRule>
    <cfRule type="expression" dxfId="16277" priority="16290">
      <formula>L70="WIP"</formula>
    </cfRule>
    <cfRule type="expression" dxfId="16276" priority="16291">
      <formula>L70="TW"</formula>
    </cfRule>
    <cfRule type="expression" dxfId="16275" priority="16292">
      <formula>L70="ERE"</formula>
    </cfRule>
  </conditionalFormatting>
  <conditionalFormatting sqref="L72">
    <cfRule type="expression" dxfId="16274" priority="16286">
      <formula>LEFT(L74,2)="DA"</formula>
    </cfRule>
    <cfRule type="expression" dxfId="16273" priority="16287">
      <formula>L72="EXC"</formula>
    </cfRule>
    <cfRule type="expression" dxfId="16272" priority="16288">
      <formula>L72="FDN"</formula>
    </cfRule>
  </conditionalFormatting>
  <conditionalFormatting sqref="L73">
    <cfRule type="expression" dxfId="16271" priority="16284">
      <formula>LEFT(L74,2)="DA"</formula>
    </cfRule>
    <cfRule type="expression" dxfId="16270" priority="16285">
      <formula>OR(L73="CP",L73="P")</formula>
    </cfRule>
  </conditionalFormatting>
  <conditionalFormatting sqref="L70:L72">
    <cfRule type="containsText" dxfId="16269" priority="16283" operator="containsText" text="Clear">
      <formula>NOT(ISERROR(SEARCH("Clear",L70)))</formula>
    </cfRule>
  </conditionalFormatting>
  <conditionalFormatting sqref="M69:M77">
    <cfRule type="containsText" dxfId="16268" priority="16282" operator="containsText" text="DA">
      <formula>NOT(ISERROR(SEARCH("DA",M69)))</formula>
    </cfRule>
  </conditionalFormatting>
  <conditionalFormatting sqref="M70">
    <cfRule type="expression" dxfId="16267" priority="16280">
      <formula>M70="PO"</formula>
    </cfRule>
    <cfRule type="expression" dxfId="16266" priority="16281">
      <formula>M70="STR"</formula>
    </cfRule>
  </conditionalFormatting>
  <conditionalFormatting sqref="N69 N75:N77">
    <cfRule type="containsText" dxfId="16265" priority="16279" operator="containsText" text="DA">
      <formula>NOT(ISERROR(SEARCH("DA",N69)))</formula>
    </cfRule>
  </conditionalFormatting>
  <conditionalFormatting sqref="N74">
    <cfRule type="containsText" dxfId="16264" priority="16278" operator="containsText" text="DA">
      <formula>NOT(ISERROR(SEARCH("DA",N74)))</formula>
    </cfRule>
  </conditionalFormatting>
  <conditionalFormatting sqref="N70:N73">
    <cfRule type="containsText" dxfId="16263" priority="16277" operator="containsText" text="DA">
      <formula>NOT(ISERROR(SEARCH("DA",N70)))</formula>
    </cfRule>
  </conditionalFormatting>
  <conditionalFormatting sqref="N70:N71">
    <cfRule type="expression" dxfId="16262" priority="16273">
      <formula>LEFT(N74,2)="DA"</formula>
    </cfRule>
    <cfRule type="expression" dxfId="16261" priority="16274">
      <formula>N70="WIP"</formula>
    </cfRule>
    <cfRule type="expression" dxfId="16260" priority="16275">
      <formula>N70="TW"</formula>
    </cfRule>
    <cfRule type="expression" dxfId="16259" priority="16276">
      <formula>N70="ERE"</formula>
    </cfRule>
  </conditionalFormatting>
  <conditionalFormatting sqref="N72">
    <cfRule type="expression" dxfId="16258" priority="16270">
      <formula>LEFT(N74,2)="DA"</formula>
    </cfRule>
    <cfRule type="expression" dxfId="16257" priority="16271">
      <formula>N72="EXC"</formula>
    </cfRule>
    <cfRule type="expression" dxfId="16256" priority="16272">
      <formula>N72="FDN"</formula>
    </cfRule>
  </conditionalFormatting>
  <conditionalFormatting sqref="N73">
    <cfRule type="expression" dxfId="16255" priority="16268">
      <formula>LEFT(N74,2)="DA"</formula>
    </cfRule>
    <cfRule type="expression" dxfId="16254" priority="16269">
      <formula>OR(N73="CP",N73="P")</formula>
    </cfRule>
  </conditionalFormatting>
  <conditionalFormatting sqref="N70:N72">
    <cfRule type="containsText" dxfId="16253" priority="16267" operator="containsText" text="Clear">
      <formula>NOT(ISERROR(SEARCH("Clear",N70)))</formula>
    </cfRule>
  </conditionalFormatting>
  <conditionalFormatting sqref="O69:O77">
    <cfRule type="containsText" dxfId="16252" priority="16266" operator="containsText" text="DA">
      <formula>NOT(ISERROR(SEARCH("DA",O69)))</formula>
    </cfRule>
  </conditionalFormatting>
  <conditionalFormatting sqref="O70">
    <cfRule type="expression" dxfId="16251" priority="16264">
      <formula>O70="PO"</formula>
    </cfRule>
    <cfRule type="expression" dxfId="16250" priority="16265">
      <formula>O70="STR"</formula>
    </cfRule>
  </conditionalFormatting>
  <conditionalFormatting sqref="P69 P75:P77">
    <cfRule type="containsText" dxfId="16249" priority="16263" operator="containsText" text="DA">
      <formula>NOT(ISERROR(SEARCH("DA",P69)))</formula>
    </cfRule>
  </conditionalFormatting>
  <conditionalFormatting sqref="P74">
    <cfRule type="containsText" dxfId="16248" priority="16262" operator="containsText" text="DA">
      <formula>NOT(ISERROR(SEARCH("DA",P74)))</formula>
    </cfRule>
  </conditionalFormatting>
  <conditionalFormatting sqref="P70:P73">
    <cfRule type="containsText" dxfId="16247" priority="16261" operator="containsText" text="DA">
      <formula>NOT(ISERROR(SEARCH("DA",P70)))</formula>
    </cfRule>
  </conditionalFormatting>
  <conditionalFormatting sqref="P70:P71">
    <cfRule type="expression" dxfId="16246" priority="16257">
      <formula>LEFT(P74,2)="DA"</formula>
    </cfRule>
    <cfRule type="expression" dxfId="16245" priority="16258">
      <formula>P70="WIP"</formula>
    </cfRule>
    <cfRule type="expression" dxfId="16244" priority="16259">
      <formula>P70="TW"</formula>
    </cfRule>
    <cfRule type="expression" dxfId="16243" priority="16260">
      <formula>P70="ERE"</formula>
    </cfRule>
  </conditionalFormatting>
  <conditionalFormatting sqref="P72">
    <cfRule type="expression" dxfId="16242" priority="16254">
      <formula>LEFT(P74,2)="DA"</formula>
    </cfRule>
    <cfRule type="expression" dxfId="16241" priority="16255">
      <formula>P72="EXC"</formula>
    </cfRule>
    <cfRule type="expression" dxfId="16240" priority="16256">
      <formula>P72="FDN"</formula>
    </cfRule>
  </conditionalFormatting>
  <conditionalFormatting sqref="P73">
    <cfRule type="expression" dxfId="16239" priority="16252">
      <formula>LEFT(P74,2)="DA"</formula>
    </cfRule>
    <cfRule type="expression" dxfId="16238" priority="16253">
      <formula>OR(P73="CP",P73="P")</formula>
    </cfRule>
  </conditionalFormatting>
  <conditionalFormatting sqref="P70:P72">
    <cfRule type="containsText" dxfId="16237" priority="16251" operator="containsText" text="Clear">
      <formula>NOT(ISERROR(SEARCH("Clear",P70)))</formula>
    </cfRule>
  </conditionalFormatting>
  <conditionalFormatting sqref="Q69:Q77">
    <cfRule type="containsText" dxfId="16236" priority="16250" operator="containsText" text="DA">
      <formula>NOT(ISERROR(SEARCH("DA",Q69)))</formula>
    </cfRule>
  </conditionalFormatting>
  <conditionalFormatting sqref="Q70">
    <cfRule type="expression" dxfId="16235" priority="16248">
      <formula>Q70="PO"</formula>
    </cfRule>
    <cfRule type="expression" dxfId="16234" priority="16249">
      <formula>Q70="STR"</formula>
    </cfRule>
  </conditionalFormatting>
  <conditionalFormatting sqref="R69 R75:R77">
    <cfRule type="containsText" dxfId="16233" priority="16247" operator="containsText" text="DA">
      <formula>NOT(ISERROR(SEARCH("DA",R69)))</formula>
    </cfRule>
  </conditionalFormatting>
  <conditionalFormatting sqref="R74">
    <cfRule type="containsText" dxfId="16232" priority="16246" operator="containsText" text="DA">
      <formula>NOT(ISERROR(SEARCH("DA",R74)))</formula>
    </cfRule>
  </conditionalFormatting>
  <conditionalFormatting sqref="R70:R73">
    <cfRule type="containsText" dxfId="16231" priority="16245" operator="containsText" text="DA">
      <formula>NOT(ISERROR(SEARCH("DA",R70)))</formula>
    </cfRule>
  </conditionalFormatting>
  <conditionalFormatting sqref="R70:R71">
    <cfRule type="expression" dxfId="16230" priority="16241">
      <formula>LEFT(R74,2)="DA"</formula>
    </cfRule>
    <cfRule type="expression" dxfId="16229" priority="16242">
      <formula>R70="WIP"</formula>
    </cfRule>
    <cfRule type="expression" dxfId="16228" priority="16243">
      <formula>R70="TW"</formula>
    </cfRule>
    <cfRule type="expression" dxfId="16227" priority="16244">
      <formula>R70="ERE"</formula>
    </cfRule>
  </conditionalFormatting>
  <conditionalFormatting sqref="R72">
    <cfRule type="expression" dxfId="16226" priority="16238">
      <formula>LEFT(R74,2)="DA"</formula>
    </cfRule>
    <cfRule type="expression" dxfId="16225" priority="16239">
      <formula>R72="EXC"</formula>
    </cfRule>
    <cfRule type="expression" dxfId="16224" priority="16240">
      <formula>R72="FDN"</formula>
    </cfRule>
  </conditionalFormatting>
  <conditionalFormatting sqref="R73">
    <cfRule type="expression" dxfId="16223" priority="16236">
      <formula>LEFT(R74,2)="DA"</formula>
    </cfRule>
    <cfRule type="expression" dxfId="16222" priority="16237">
      <formula>OR(R73="CP",R73="P")</formula>
    </cfRule>
  </conditionalFormatting>
  <conditionalFormatting sqref="R70:R72">
    <cfRule type="containsText" dxfId="16221" priority="16235" operator="containsText" text="Clear">
      <formula>NOT(ISERROR(SEARCH("Clear",R70)))</formula>
    </cfRule>
  </conditionalFormatting>
  <conditionalFormatting sqref="S69:S77">
    <cfRule type="containsText" dxfId="16220" priority="16234" operator="containsText" text="DA">
      <formula>NOT(ISERROR(SEARCH("DA",S69)))</formula>
    </cfRule>
  </conditionalFormatting>
  <conditionalFormatting sqref="S70">
    <cfRule type="expression" dxfId="16219" priority="16232">
      <formula>S70="PO"</formula>
    </cfRule>
    <cfRule type="expression" dxfId="16218" priority="16233">
      <formula>S70="STR"</formula>
    </cfRule>
  </conditionalFormatting>
  <conditionalFormatting sqref="T69 T75:T77">
    <cfRule type="containsText" dxfId="16217" priority="16231" operator="containsText" text="DA">
      <formula>NOT(ISERROR(SEARCH("DA",T69)))</formula>
    </cfRule>
  </conditionalFormatting>
  <conditionalFormatting sqref="T74">
    <cfRule type="containsText" dxfId="16216" priority="16230" operator="containsText" text="DA">
      <formula>NOT(ISERROR(SEARCH("DA",T74)))</formula>
    </cfRule>
  </conditionalFormatting>
  <conditionalFormatting sqref="T70:T73">
    <cfRule type="containsText" dxfId="16215" priority="16229" operator="containsText" text="DA">
      <formula>NOT(ISERROR(SEARCH("DA",T70)))</formula>
    </cfRule>
  </conditionalFormatting>
  <conditionalFormatting sqref="T70:T71">
    <cfRule type="expression" dxfId="16214" priority="16225">
      <formula>LEFT(T74,2)="DA"</formula>
    </cfRule>
    <cfRule type="expression" dxfId="16213" priority="16226">
      <formula>T70="WIP"</formula>
    </cfRule>
    <cfRule type="expression" dxfId="16212" priority="16227">
      <formula>T70="TW"</formula>
    </cfRule>
    <cfRule type="expression" dxfId="16211" priority="16228">
      <formula>T70="ERE"</formula>
    </cfRule>
  </conditionalFormatting>
  <conditionalFormatting sqref="T72">
    <cfRule type="expression" dxfId="16210" priority="16222">
      <formula>LEFT(T74,2)="DA"</formula>
    </cfRule>
    <cfRule type="expression" dxfId="16209" priority="16223">
      <formula>T72="EXC"</formula>
    </cfRule>
    <cfRule type="expression" dxfId="16208" priority="16224">
      <formula>T72="FDN"</formula>
    </cfRule>
  </conditionalFormatting>
  <conditionalFormatting sqref="T73">
    <cfRule type="expression" dxfId="16207" priority="16220">
      <formula>LEFT(T74,2)="DA"</formula>
    </cfRule>
    <cfRule type="expression" dxfId="16206" priority="16221">
      <formula>OR(T73="CP",T73="P")</formula>
    </cfRule>
  </conditionalFormatting>
  <conditionalFormatting sqref="T70:T72">
    <cfRule type="containsText" dxfId="16205" priority="16219" operator="containsText" text="Clear">
      <formula>NOT(ISERROR(SEARCH("Clear",T70)))</formula>
    </cfRule>
  </conditionalFormatting>
  <conditionalFormatting sqref="U69:U72">
    <cfRule type="containsText" dxfId="16204" priority="16218" operator="containsText" text="DA">
      <formula>NOT(ISERROR(SEARCH("DA",U69)))</formula>
    </cfRule>
  </conditionalFormatting>
  <conditionalFormatting sqref="U70">
    <cfRule type="expression" dxfId="16203" priority="16216">
      <formula>U70="PO"</formula>
    </cfRule>
    <cfRule type="expression" dxfId="16202" priority="16217">
      <formula>U70="STR"</formula>
    </cfRule>
  </conditionalFormatting>
  <conditionalFormatting sqref="B80 B86:B88">
    <cfRule type="containsText" dxfId="16201" priority="16215" operator="containsText" text="DA">
      <formula>NOT(ISERROR(SEARCH("DA",B80)))</formula>
    </cfRule>
  </conditionalFormatting>
  <conditionalFormatting sqref="B85">
    <cfRule type="containsText" dxfId="16200" priority="16214" operator="containsText" text="DA">
      <formula>NOT(ISERROR(SEARCH("DA",B85)))</formula>
    </cfRule>
  </conditionalFormatting>
  <conditionalFormatting sqref="B81:B84">
    <cfRule type="containsText" dxfId="16199" priority="16213" operator="containsText" text="DA">
      <formula>NOT(ISERROR(SEARCH("DA",B81)))</formula>
    </cfRule>
  </conditionalFormatting>
  <conditionalFormatting sqref="B81:B82">
    <cfRule type="expression" dxfId="16198" priority="16209">
      <formula>LEFT(B85,2)="DA"</formula>
    </cfRule>
    <cfRule type="expression" dxfId="16197" priority="16210">
      <formula>B81="WIP"</formula>
    </cfRule>
    <cfRule type="expression" dxfId="16196" priority="16211">
      <formula>B81="TW"</formula>
    </cfRule>
    <cfRule type="expression" dxfId="16195" priority="16212">
      <formula>B81="ERE"</formula>
    </cfRule>
  </conditionalFormatting>
  <conditionalFormatting sqref="B83">
    <cfRule type="expression" dxfId="16194" priority="16206">
      <formula>LEFT(B85,2)="DA"</formula>
    </cfRule>
    <cfRule type="expression" dxfId="16193" priority="16207">
      <formula>B83="EXC"</formula>
    </cfRule>
    <cfRule type="expression" dxfId="16192" priority="16208">
      <formula>B83="FDN"</formula>
    </cfRule>
  </conditionalFormatting>
  <conditionalFormatting sqref="B84">
    <cfRule type="expression" dxfId="16191" priority="16204">
      <formula>LEFT(B85,2)="DA"</formula>
    </cfRule>
    <cfRule type="expression" dxfId="16190" priority="16205">
      <formula>OR(B84="CP",B84="P")</formula>
    </cfRule>
  </conditionalFormatting>
  <conditionalFormatting sqref="B81:B83">
    <cfRule type="containsText" dxfId="16189" priority="16203" operator="containsText" text="Clear">
      <formula>NOT(ISERROR(SEARCH("Clear",B81)))</formula>
    </cfRule>
  </conditionalFormatting>
  <conditionalFormatting sqref="U86:U88 C80:C88">
    <cfRule type="containsText" dxfId="16188" priority="16202" operator="containsText" text="DA">
      <formula>NOT(ISERROR(SEARCH("DA",C80)))</formula>
    </cfRule>
  </conditionalFormatting>
  <conditionalFormatting sqref="C81">
    <cfRule type="expression" dxfId="16187" priority="16200">
      <formula>C81="PO"</formula>
    </cfRule>
    <cfRule type="expression" dxfId="16186" priority="16201">
      <formula>C81="STR"</formula>
    </cfRule>
  </conditionalFormatting>
  <conditionalFormatting sqref="U84">
    <cfRule type="containsText" dxfId="16185" priority="16199" operator="containsText" text="DA">
      <formula>NOT(ISERROR(SEARCH("DA",U84)))</formula>
    </cfRule>
  </conditionalFormatting>
  <conditionalFormatting sqref="D80 D86:D88">
    <cfRule type="containsText" dxfId="16184" priority="16198" operator="containsText" text="DA">
      <formula>NOT(ISERROR(SEARCH("DA",D80)))</formula>
    </cfRule>
  </conditionalFormatting>
  <conditionalFormatting sqref="D85">
    <cfRule type="containsText" dxfId="16183" priority="16197" operator="containsText" text="DA">
      <formula>NOT(ISERROR(SEARCH("DA",D85)))</formula>
    </cfRule>
  </conditionalFormatting>
  <conditionalFormatting sqref="D81:D84">
    <cfRule type="containsText" dxfId="16182" priority="16196" operator="containsText" text="DA">
      <formula>NOT(ISERROR(SEARCH("DA",D81)))</formula>
    </cfRule>
  </conditionalFormatting>
  <conditionalFormatting sqref="D81:D82">
    <cfRule type="expression" dxfId="16181" priority="16192">
      <formula>LEFT(D85,2)="DA"</formula>
    </cfRule>
    <cfRule type="expression" dxfId="16180" priority="16193">
      <formula>D81="WIP"</formula>
    </cfRule>
    <cfRule type="expression" dxfId="16179" priority="16194">
      <formula>D81="TW"</formula>
    </cfRule>
    <cfRule type="expression" dxfId="16178" priority="16195">
      <formula>D81="ERE"</formula>
    </cfRule>
  </conditionalFormatting>
  <conditionalFormatting sqref="D83">
    <cfRule type="expression" dxfId="16177" priority="16189">
      <formula>LEFT(D85,2)="DA"</formula>
    </cfRule>
    <cfRule type="expression" dxfId="16176" priority="16190">
      <formula>D83="EXC"</formula>
    </cfRule>
    <cfRule type="expression" dxfId="16175" priority="16191">
      <formula>D83="FDN"</formula>
    </cfRule>
  </conditionalFormatting>
  <conditionalFormatting sqref="D84">
    <cfRule type="expression" dxfId="16174" priority="16187">
      <formula>LEFT(D85,2)="DA"</formula>
    </cfRule>
    <cfRule type="expression" dxfId="16173" priority="16188">
      <formula>OR(D84="CP",D84="P")</formula>
    </cfRule>
  </conditionalFormatting>
  <conditionalFormatting sqref="D81:D83">
    <cfRule type="containsText" dxfId="16172" priority="16186" operator="containsText" text="Clear">
      <formula>NOT(ISERROR(SEARCH("Clear",D81)))</formula>
    </cfRule>
  </conditionalFormatting>
  <conditionalFormatting sqref="E80:E88">
    <cfRule type="containsText" dxfId="16171" priority="16185" operator="containsText" text="DA">
      <formula>NOT(ISERROR(SEARCH("DA",E80)))</formula>
    </cfRule>
  </conditionalFormatting>
  <conditionalFormatting sqref="E81">
    <cfRule type="expression" dxfId="16170" priority="16183">
      <formula>E81="PO"</formula>
    </cfRule>
    <cfRule type="expression" dxfId="16169" priority="16184">
      <formula>E81="STR"</formula>
    </cfRule>
  </conditionalFormatting>
  <conditionalFormatting sqref="F80 F86:F88">
    <cfRule type="containsText" dxfId="16168" priority="16182" operator="containsText" text="DA">
      <formula>NOT(ISERROR(SEARCH("DA",F80)))</formula>
    </cfRule>
  </conditionalFormatting>
  <conditionalFormatting sqref="F85">
    <cfRule type="containsText" dxfId="16167" priority="16181" operator="containsText" text="DA">
      <formula>NOT(ISERROR(SEARCH("DA",F85)))</formula>
    </cfRule>
  </conditionalFormatting>
  <conditionalFormatting sqref="F81:F84">
    <cfRule type="containsText" dxfId="16166" priority="16180" operator="containsText" text="DA">
      <formula>NOT(ISERROR(SEARCH("DA",F81)))</formula>
    </cfRule>
  </conditionalFormatting>
  <conditionalFormatting sqref="F81:F82">
    <cfRule type="expression" dxfId="16165" priority="16176">
      <formula>LEFT(F85,2)="DA"</formula>
    </cfRule>
    <cfRule type="expression" dxfId="16164" priority="16177">
      <formula>F81="WIP"</formula>
    </cfRule>
    <cfRule type="expression" dxfId="16163" priority="16178">
      <formula>F81="TW"</formula>
    </cfRule>
    <cfRule type="expression" dxfId="16162" priority="16179">
      <formula>F81="ERE"</formula>
    </cfRule>
  </conditionalFormatting>
  <conditionalFormatting sqref="F83">
    <cfRule type="expression" dxfId="16161" priority="16173">
      <formula>LEFT(F85,2)="DA"</formula>
    </cfRule>
    <cfRule type="expression" dxfId="16160" priority="16174">
      <formula>F83="EXC"</formula>
    </cfRule>
    <cfRule type="expression" dxfId="16159" priority="16175">
      <formula>F83="FDN"</formula>
    </cfRule>
  </conditionalFormatting>
  <conditionalFormatting sqref="F84">
    <cfRule type="expression" dxfId="16158" priority="16171">
      <formula>LEFT(F85,2)="DA"</formula>
    </cfRule>
    <cfRule type="expression" dxfId="16157" priority="16172">
      <formula>OR(F84="CP",F84="P")</formula>
    </cfRule>
  </conditionalFormatting>
  <conditionalFormatting sqref="F81:F83">
    <cfRule type="containsText" dxfId="16156" priority="16170" operator="containsText" text="Clear">
      <formula>NOT(ISERROR(SEARCH("Clear",F81)))</formula>
    </cfRule>
  </conditionalFormatting>
  <conditionalFormatting sqref="G80:G88">
    <cfRule type="containsText" dxfId="16155" priority="16169" operator="containsText" text="DA">
      <formula>NOT(ISERROR(SEARCH("DA",G80)))</formula>
    </cfRule>
  </conditionalFormatting>
  <conditionalFormatting sqref="G81">
    <cfRule type="expression" dxfId="16154" priority="16167">
      <formula>G81="PO"</formula>
    </cfRule>
    <cfRule type="expression" dxfId="16153" priority="16168">
      <formula>G81="STR"</formula>
    </cfRule>
  </conditionalFormatting>
  <conditionalFormatting sqref="H80 H86:H88">
    <cfRule type="containsText" dxfId="16152" priority="16166" operator="containsText" text="DA">
      <formula>NOT(ISERROR(SEARCH("DA",H80)))</formula>
    </cfRule>
  </conditionalFormatting>
  <conditionalFormatting sqref="H85">
    <cfRule type="containsText" dxfId="16151" priority="16165" operator="containsText" text="DA">
      <formula>NOT(ISERROR(SEARCH("DA",H85)))</formula>
    </cfRule>
  </conditionalFormatting>
  <conditionalFormatting sqref="H81:H84">
    <cfRule type="containsText" dxfId="16150" priority="16164" operator="containsText" text="DA">
      <formula>NOT(ISERROR(SEARCH("DA",H81)))</formula>
    </cfRule>
  </conditionalFormatting>
  <conditionalFormatting sqref="H81:H82">
    <cfRule type="expression" dxfId="16149" priority="16160">
      <formula>LEFT(H85,2)="DA"</formula>
    </cfRule>
    <cfRule type="expression" dxfId="16148" priority="16161">
      <formula>H81="WIP"</formula>
    </cfRule>
    <cfRule type="expression" dxfId="16147" priority="16162">
      <formula>H81="TW"</formula>
    </cfRule>
    <cfRule type="expression" dxfId="16146" priority="16163">
      <formula>H81="ERE"</formula>
    </cfRule>
  </conditionalFormatting>
  <conditionalFormatting sqref="H83">
    <cfRule type="expression" dxfId="16145" priority="16157">
      <formula>LEFT(H85,2)="DA"</formula>
    </cfRule>
    <cfRule type="expression" dxfId="16144" priority="16158">
      <formula>H83="EXC"</formula>
    </cfRule>
    <cfRule type="expression" dxfId="16143" priority="16159">
      <formula>H83="FDN"</formula>
    </cfRule>
  </conditionalFormatting>
  <conditionalFormatting sqref="H84">
    <cfRule type="expression" dxfId="16142" priority="16155">
      <formula>LEFT(H85,2)="DA"</formula>
    </cfRule>
    <cfRule type="expression" dxfId="16141" priority="16156">
      <formula>OR(H84="CP",H84="P")</formula>
    </cfRule>
  </conditionalFormatting>
  <conditionalFormatting sqref="H81:H83">
    <cfRule type="containsText" dxfId="16140" priority="16154" operator="containsText" text="Clear">
      <formula>NOT(ISERROR(SEARCH("Clear",H81)))</formula>
    </cfRule>
  </conditionalFormatting>
  <conditionalFormatting sqref="I80:I88">
    <cfRule type="containsText" dxfId="16139" priority="16153" operator="containsText" text="DA">
      <formula>NOT(ISERROR(SEARCH("DA",I80)))</formula>
    </cfRule>
  </conditionalFormatting>
  <conditionalFormatting sqref="I81">
    <cfRule type="expression" dxfId="16138" priority="16151">
      <formula>I81="PO"</formula>
    </cfRule>
    <cfRule type="expression" dxfId="16137" priority="16152">
      <formula>I81="STR"</formula>
    </cfRule>
  </conditionalFormatting>
  <conditionalFormatting sqref="J80 J86:J88">
    <cfRule type="containsText" dxfId="16136" priority="16150" operator="containsText" text="DA">
      <formula>NOT(ISERROR(SEARCH("DA",J80)))</formula>
    </cfRule>
  </conditionalFormatting>
  <conditionalFormatting sqref="J85">
    <cfRule type="containsText" dxfId="16135" priority="16149" operator="containsText" text="DA">
      <formula>NOT(ISERROR(SEARCH("DA",J85)))</formula>
    </cfRule>
  </conditionalFormatting>
  <conditionalFormatting sqref="J81:J84">
    <cfRule type="containsText" dxfId="16134" priority="16148" operator="containsText" text="DA">
      <formula>NOT(ISERROR(SEARCH("DA",J81)))</formula>
    </cfRule>
  </conditionalFormatting>
  <conditionalFormatting sqref="J81:J82">
    <cfRule type="expression" dxfId="16133" priority="16144">
      <formula>LEFT(J85,2)="DA"</formula>
    </cfRule>
    <cfRule type="expression" dxfId="16132" priority="16145">
      <formula>J81="WIP"</formula>
    </cfRule>
    <cfRule type="expression" dxfId="16131" priority="16146">
      <formula>J81="TW"</formula>
    </cfRule>
    <cfRule type="expression" dxfId="16130" priority="16147">
      <formula>J81="ERE"</formula>
    </cfRule>
  </conditionalFormatting>
  <conditionalFormatting sqref="J83">
    <cfRule type="expression" dxfId="16129" priority="16141">
      <formula>LEFT(J85,2)="DA"</formula>
    </cfRule>
    <cfRule type="expression" dxfId="16128" priority="16142">
      <formula>J83="EXC"</formula>
    </cfRule>
    <cfRule type="expression" dxfId="16127" priority="16143">
      <formula>J83="FDN"</formula>
    </cfRule>
  </conditionalFormatting>
  <conditionalFormatting sqref="J84">
    <cfRule type="expression" dxfId="16126" priority="16139">
      <formula>LEFT(J85,2)="DA"</formula>
    </cfRule>
    <cfRule type="expression" dxfId="16125" priority="16140">
      <formula>OR(J84="CP",J84="P")</formula>
    </cfRule>
  </conditionalFormatting>
  <conditionalFormatting sqref="J81:J83">
    <cfRule type="containsText" dxfId="16124" priority="16138" operator="containsText" text="Clear">
      <formula>NOT(ISERROR(SEARCH("Clear",J81)))</formula>
    </cfRule>
  </conditionalFormatting>
  <conditionalFormatting sqref="K80:K88">
    <cfRule type="containsText" dxfId="16123" priority="16137" operator="containsText" text="DA">
      <formula>NOT(ISERROR(SEARCH("DA",K80)))</formula>
    </cfRule>
  </conditionalFormatting>
  <conditionalFormatting sqref="K81">
    <cfRule type="expression" dxfId="16122" priority="16135">
      <formula>K81="PO"</formula>
    </cfRule>
    <cfRule type="expression" dxfId="16121" priority="16136">
      <formula>K81="STR"</formula>
    </cfRule>
  </conditionalFormatting>
  <conditionalFormatting sqref="L80 L86:L88">
    <cfRule type="containsText" dxfId="16120" priority="16134" operator="containsText" text="DA">
      <formula>NOT(ISERROR(SEARCH("DA",L80)))</formula>
    </cfRule>
  </conditionalFormatting>
  <conditionalFormatting sqref="L85">
    <cfRule type="containsText" dxfId="16119" priority="16133" operator="containsText" text="DA">
      <formula>NOT(ISERROR(SEARCH("DA",L85)))</formula>
    </cfRule>
  </conditionalFormatting>
  <conditionalFormatting sqref="L81:L84">
    <cfRule type="containsText" dxfId="16118" priority="16132" operator="containsText" text="DA">
      <formula>NOT(ISERROR(SEARCH("DA",L81)))</formula>
    </cfRule>
  </conditionalFormatting>
  <conditionalFormatting sqref="L81:L82">
    <cfRule type="expression" dxfId="16117" priority="16128">
      <formula>LEFT(L85,2)="DA"</formula>
    </cfRule>
    <cfRule type="expression" dxfId="16116" priority="16129">
      <formula>L81="WIP"</formula>
    </cfRule>
    <cfRule type="expression" dxfId="16115" priority="16130">
      <formula>L81="TW"</formula>
    </cfRule>
    <cfRule type="expression" dxfId="16114" priority="16131">
      <formula>L81="ERE"</formula>
    </cfRule>
  </conditionalFormatting>
  <conditionalFormatting sqref="L83">
    <cfRule type="expression" dxfId="16113" priority="16125">
      <formula>LEFT(L85,2)="DA"</formula>
    </cfRule>
    <cfRule type="expression" dxfId="16112" priority="16126">
      <formula>L83="EXC"</formula>
    </cfRule>
    <cfRule type="expression" dxfId="16111" priority="16127">
      <formula>L83="FDN"</formula>
    </cfRule>
  </conditionalFormatting>
  <conditionalFormatting sqref="L84">
    <cfRule type="expression" dxfId="16110" priority="16123">
      <formula>LEFT(L85,2)="DA"</formula>
    </cfRule>
    <cfRule type="expression" dxfId="16109" priority="16124">
      <formula>OR(L84="CP",L84="P")</formula>
    </cfRule>
  </conditionalFormatting>
  <conditionalFormatting sqref="L81:L83">
    <cfRule type="containsText" dxfId="16108" priority="16122" operator="containsText" text="Clear">
      <formula>NOT(ISERROR(SEARCH("Clear",L81)))</formula>
    </cfRule>
  </conditionalFormatting>
  <conditionalFormatting sqref="M80:M88">
    <cfRule type="containsText" dxfId="16107" priority="16121" operator="containsText" text="DA">
      <formula>NOT(ISERROR(SEARCH("DA",M80)))</formula>
    </cfRule>
  </conditionalFormatting>
  <conditionalFormatting sqref="M81">
    <cfRule type="expression" dxfId="16106" priority="16119">
      <formula>M81="PO"</formula>
    </cfRule>
    <cfRule type="expression" dxfId="16105" priority="16120">
      <formula>M81="STR"</formula>
    </cfRule>
  </conditionalFormatting>
  <conditionalFormatting sqref="N80 N86:N88">
    <cfRule type="containsText" dxfId="16104" priority="16118" operator="containsText" text="DA">
      <formula>NOT(ISERROR(SEARCH("DA",N80)))</formula>
    </cfRule>
  </conditionalFormatting>
  <conditionalFormatting sqref="N85">
    <cfRule type="containsText" dxfId="16103" priority="16117" operator="containsText" text="DA">
      <formula>NOT(ISERROR(SEARCH("DA",N85)))</formula>
    </cfRule>
  </conditionalFormatting>
  <conditionalFormatting sqref="N81:N84">
    <cfRule type="containsText" dxfId="16102" priority="16116" operator="containsText" text="DA">
      <formula>NOT(ISERROR(SEARCH("DA",N81)))</formula>
    </cfRule>
  </conditionalFormatting>
  <conditionalFormatting sqref="N81:N82">
    <cfRule type="expression" dxfId="16101" priority="16112">
      <formula>LEFT(N85,2)="DA"</formula>
    </cfRule>
    <cfRule type="expression" dxfId="16100" priority="16113">
      <formula>N81="WIP"</formula>
    </cfRule>
    <cfRule type="expression" dxfId="16099" priority="16114">
      <formula>N81="TW"</formula>
    </cfRule>
    <cfRule type="expression" dxfId="16098" priority="16115">
      <formula>N81="ERE"</formula>
    </cfRule>
  </conditionalFormatting>
  <conditionalFormatting sqref="N83">
    <cfRule type="expression" dxfId="16097" priority="16109">
      <formula>LEFT(N85,2)="DA"</formula>
    </cfRule>
    <cfRule type="expression" dxfId="16096" priority="16110">
      <formula>N83="EXC"</formula>
    </cfRule>
    <cfRule type="expression" dxfId="16095" priority="16111">
      <formula>N83="FDN"</formula>
    </cfRule>
  </conditionalFormatting>
  <conditionalFormatting sqref="N84">
    <cfRule type="expression" dxfId="16094" priority="16107">
      <formula>LEFT(N85,2)="DA"</formula>
    </cfRule>
    <cfRule type="expression" dxfId="16093" priority="16108">
      <formula>OR(N84="CP",N84="P")</formula>
    </cfRule>
  </conditionalFormatting>
  <conditionalFormatting sqref="N81:N83">
    <cfRule type="containsText" dxfId="16092" priority="16106" operator="containsText" text="Clear">
      <formula>NOT(ISERROR(SEARCH("Clear",N81)))</formula>
    </cfRule>
  </conditionalFormatting>
  <conditionalFormatting sqref="O80:O88">
    <cfRule type="containsText" dxfId="16091" priority="16105" operator="containsText" text="DA">
      <formula>NOT(ISERROR(SEARCH("DA",O80)))</formula>
    </cfRule>
  </conditionalFormatting>
  <conditionalFormatting sqref="O81">
    <cfRule type="expression" dxfId="16090" priority="16103">
      <formula>O81="PO"</formula>
    </cfRule>
    <cfRule type="expression" dxfId="16089" priority="16104">
      <formula>O81="STR"</formula>
    </cfRule>
  </conditionalFormatting>
  <conditionalFormatting sqref="P80 P86:P88">
    <cfRule type="containsText" dxfId="16088" priority="16102" operator="containsText" text="DA">
      <formula>NOT(ISERROR(SEARCH("DA",P80)))</formula>
    </cfRule>
  </conditionalFormatting>
  <conditionalFormatting sqref="P85">
    <cfRule type="containsText" dxfId="16087" priority="16101" operator="containsText" text="DA">
      <formula>NOT(ISERROR(SEARCH("DA",P85)))</formula>
    </cfRule>
  </conditionalFormatting>
  <conditionalFormatting sqref="P81:P84">
    <cfRule type="containsText" dxfId="16086" priority="16100" operator="containsText" text="DA">
      <formula>NOT(ISERROR(SEARCH("DA",P81)))</formula>
    </cfRule>
  </conditionalFormatting>
  <conditionalFormatting sqref="P81:P82">
    <cfRule type="expression" dxfId="16085" priority="16096">
      <formula>LEFT(P85,2)="DA"</formula>
    </cfRule>
    <cfRule type="expression" dxfId="16084" priority="16097">
      <formula>P81="WIP"</formula>
    </cfRule>
    <cfRule type="expression" dxfId="16083" priority="16098">
      <formula>P81="TW"</formula>
    </cfRule>
    <cfRule type="expression" dxfId="16082" priority="16099">
      <formula>P81="ERE"</formula>
    </cfRule>
  </conditionalFormatting>
  <conditionalFormatting sqref="P83">
    <cfRule type="expression" dxfId="16081" priority="16093">
      <formula>LEFT(P85,2)="DA"</formula>
    </cfRule>
    <cfRule type="expression" dxfId="16080" priority="16094">
      <formula>P83="EXC"</formula>
    </cfRule>
    <cfRule type="expression" dxfId="16079" priority="16095">
      <formula>P83="FDN"</formula>
    </cfRule>
  </conditionalFormatting>
  <conditionalFormatting sqref="P84">
    <cfRule type="expression" dxfId="16078" priority="16091">
      <formula>LEFT(P85,2)="DA"</formula>
    </cfRule>
    <cfRule type="expression" dxfId="16077" priority="16092">
      <formula>OR(P84="CP",P84="P")</formula>
    </cfRule>
  </conditionalFormatting>
  <conditionalFormatting sqref="P81:P83">
    <cfRule type="containsText" dxfId="16076" priority="16090" operator="containsText" text="Clear">
      <formula>NOT(ISERROR(SEARCH("Clear",P81)))</formula>
    </cfRule>
  </conditionalFormatting>
  <conditionalFormatting sqref="Q80:Q88">
    <cfRule type="containsText" dxfId="16075" priority="16089" operator="containsText" text="DA">
      <formula>NOT(ISERROR(SEARCH("DA",Q80)))</formula>
    </cfRule>
  </conditionalFormatting>
  <conditionalFormatting sqref="Q81">
    <cfRule type="expression" dxfId="16074" priority="16087">
      <formula>Q81="PO"</formula>
    </cfRule>
    <cfRule type="expression" dxfId="16073" priority="16088">
      <formula>Q81="STR"</formula>
    </cfRule>
  </conditionalFormatting>
  <conditionalFormatting sqref="R80 R86:R88">
    <cfRule type="containsText" dxfId="16072" priority="16086" operator="containsText" text="DA">
      <formula>NOT(ISERROR(SEARCH("DA",R80)))</formula>
    </cfRule>
  </conditionalFormatting>
  <conditionalFormatting sqref="R85">
    <cfRule type="containsText" dxfId="16071" priority="16085" operator="containsText" text="DA">
      <formula>NOT(ISERROR(SEARCH("DA",R85)))</formula>
    </cfRule>
  </conditionalFormatting>
  <conditionalFormatting sqref="R81:R84">
    <cfRule type="containsText" dxfId="16070" priority="16084" operator="containsText" text="DA">
      <formula>NOT(ISERROR(SEARCH("DA",R81)))</formula>
    </cfRule>
  </conditionalFormatting>
  <conditionalFormatting sqref="R81:R82">
    <cfRule type="expression" dxfId="16069" priority="16080">
      <formula>LEFT(R85,2)="DA"</formula>
    </cfRule>
    <cfRule type="expression" dxfId="16068" priority="16081">
      <formula>R81="WIP"</formula>
    </cfRule>
    <cfRule type="expression" dxfId="16067" priority="16082">
      <formula>R81="TW"</formula>
    </cfRule>
    <cfRule type="expression" dxfId="16066" priority="16083">
      <formula>R81="ERE"</formula>
    </cfRule>
  </conditionalFormatting>
  <conditionalFormatting sqref="R83">
    <cfRule type="expression" dxfId="16065" priority="16077">
      <formula>LEFT(R85,2)="DA"</formula>
    </cfRule>
    <cfRule type="expression" dxfId="16064" priority="16078">
      <formula>R83="EXC"</formula>
    </cfRule>
    <cfRule type="expression" dxfId="16063" priority="16079">
      <formula>R83="FDN"</formula>
    </cfRule>
  </conditionalFormatting>
  <conditionalFormatting sqref="R84">
    <cfRule type="expression" dxfId="16062" priority="16075">
      <formula>LEFT(R85,2)="DA"</formula>
    </cfRule>
    <cfRule type="expression" dxfId="16061" priority="16076">
      <formula>OR(R84="CP",R84="P")</formula>
    </cfRule>
  </conditionalFormatting>
  <conditionalFormatting sqref="R81:R83">
    <cfRule type="containsText" dxfId="16060" priority="16074" operator="containsText" text="Clear">
      <formula>NOT(ISERROR(SEARCH("Clear",R81)))</formula>
    </cfRule>
  </conditionalFormatting>
  <conditionalFormatting sqref="S80:S88">
    <cfRule type="containsText" dxfId="16059" priority="16073" operator="containsText" text="DA">
      <formula>NOT(ISERROR(SEARCH("DA",S80)))</formula>
    </cfRule>
  </conditionalFormatting>
  <conditionalFormatting sqref="S81">
    <cfRule type="expression" dxfId="16058" priority="16071">
      <formula>S81="PO"</formula>
    </cfRule>
    <cfRule type="expression" dxfId="16057" priority="16072">
      <formula>S81="STR"</formula>
    </cfRule>
  </conditionalFormatting>
  <conditionalFormatting sqref="T80 T86:T88">
    <cfRule type="containsText" dxfId="16056" priority="16070" operator="containsText" text="DA">
      <formula>NOT(ISERROR(SEARCH("DA",T80)))</formula>
    </cfRule>
  </conditionalFormatting>
  <conditionalFormatting sqref="T85">
    <cfRule type="containsText" dxfId="16055" priority="16069" operator="containsText" text="DA">
      <formula>NOT(ISERROR(SEARCH("DA",T85)))</formula>
    </cfRule>
  </conditionalFormatting>
  <conditionalFormatting sqref="T81:T84">
    <cfRule type="containsText" dxfId="16054" priority="16068" operator="containsText" text="DA">
      <formula>NOT(ISERROR(SEARCH("DA",T81)))</formula>
    </cfRule>
  </conditionalFormatting>
  <conditionalFormatting sqref="T81:T82">
    <cfRule type="expression" dxfId="16053" priority="16064">
      <formula>LEFT(T85,2)="DA"</formula>
    </cfRule>
    <cfRule type="expression" dxfId="16052" priority="16065">
      <formula>T81="WIP"</formula>
    </cfRule>
    <cfRule type="expression" dxfId="16051" priority="16066">
      <formula>T81="TW"</formula>
    </cfRule>
    <cfRule type="expression" dxfId="16050" priority="16067">
      <formula>T81="ERE"</formula>
    </cfRule>
  </conditionalFormatting>
  <conditionalFormatting sqref="T83">
    <cfRule type="expression" dxfId="16049" priority="16061">
      <formula>LEFT(T85,2)="DA"</formula>
    </cfRule>
    <cfRule type="expression" dxfId="16048" priority="16062">
      <formula>T83="EXC"</formula>
    </cfRule>
    <cfRule type="expression" dxfId="16047" priority="16063">
      <formula>T83="FDN"</formula>
    </cfRule>
  </conditionalFormatting>
  <conditionalFormatting sqref="T84">
    <cfRule type="expression" dxfId="16046" priority="16059">
      <formula>LEFT(T85,2)="DA"</formula>
    </cfRule>
    <cfRule type="expression" dxfId="16045" priority="16060">
      <formula>OR(T84="CP",T84="P")</formula>
    </cfRule>
  </conditionalFormatting>
  <conditionalFormatting sqref="T81:T83">
    <cfRule type="containsText" dxfId="16044" priority="16058" operator="containsText" text="Clear">
      <formula>NOT(ISERROR(SEARCH("Clear",T81)))</formula>
    </cfRule>
  </conditionalFormatting>
  <conditionalFormatting sqref="U80:U83">
    <cfRule type="containsText" dxfId="16043" priority="16057" operator="containsText" text="DA">
      <formula>NOT(ISERROR(SEARCH("DA",U80)))</formula>
    </cfRule>
  </conditionalFormatting>
  <conditionalFormatting sqref="U81">
    <cfRule type="expression" dxfId="16042" priority="16055">
      <formula>U81="PO"</formula>
    </cfRule>
    <cfRule type="expression" dxfId="16041" priority="16056">
      <formula>U81="STR"</formula>
    </cfRule>
  </conditionalFormatting>
  <conditionalFormatting sqref="U100:U101">
    <cfRule type="containsText" dxfId="16040" priority="16054" operator="containsText" text="DA">
      <formula>NOT(ISERROR(SEARCH("DA",U100)))</formula>
    </cfRule>
  </conditionalFormatting>
  <conditionalFormatting sqref="B91 B97:B99">
    <cfRule type="containsText" dxfId="16039" priority="16053" operator="containsText" text="DA">
      <formula>NOT(ISERROR(SEARCH("DA",B91)))</formula>
    </cfRule>
  </conditionalFormatting>
  <conditionalFormatting sqref="B96">
    <cfRule type="containsText" dxfId="16038" priority="16052" operator="containsText" text="DA">
      <formula>NOT(ISERROR(SEARCH("DA",B96)))</formula>
    </cfRule>
  </conditionalFormatting>
  <conditionalFormatting sqref="B92:B95">
    <cfRule type="containsText" dxfId="16037" priority="16051" operator="containsText" text="DA">
      <formula>NOT(ISERROR(SEARCH("DA",B92)))</formula>
    </cfRule>
  </conditionalFormatting>
  <conditionalFormatting sqref="B92:B93">
    <cfRule type="expression" dxfId="16036" priority="16047">
      <formula>LEFT(B96,2)="DA"</formula>
    </cfRule>
    <cfRule type="expression" dxfId="16035" priority="16048">
      <formula>B92="WIP"</formula>
    </cfRule>
    <cfRule type="expression" dxfId="16034" priority="16049">
      <formula>B92="TW"</formula>
    </cfRule>
    <cfRule type="expression" dxfId="16033" priority="16050">
      <formula>B92="ERE"</formula>
    </cfRule>
  </conditionalFormatting>
  <conditionalFormatting sqref="B94">
    <cfRule type="expression" dxfId="16032" priority="16044">
      <formula>LEFT(B96,2)="DA"</formula>
    </cfRule>
    <cfRule type="expression" dxfId="16031" priority="16045">
      <formula>B94="EXC"</formula>
    </cfRule>
    <cfRule type="expression" dxfId="16030" priority="16046">
      <formula>B94="FDN"</formula>
    </cfRule>
  </conditionalFormatting>
  <conditionalFormatting sqref="B95">
    <cfRule type="expression" dxfId="16029" priority="16042">
      <formula>LEFT(B96,2)="DA"</formula>
    </cfRule>
    <cfRule type="expression" dxfId="16028" priority="16043">
      <formula>OR(B95="CP",B95="P")</formula>
    </cfRule>
  </conditionalFormatting>
  <conditionalFormatting sqref="B92:B94">
    <cfRule type="containsText" dxfId="16027" priority="16041" operator="containsText" text="Clear">
      <formula>NOT(ISERROR(SEARCH("Clear",B92)))</formula>
    </cfRule>
  </conditionalFormatting>
  <conditionalFormatting sqref="U97:U99 C91:C99">
    <cfRule type="containsText" dxfId="16026" priority="16040" operator="containsText" text="DA">
      <formula>NOT(ISERROR(SEARCH("DA",C91)))</formula>
    </cfRule>
  </conditionalFormatting>
  <conditionalFormatting sqref="C92">
    <cfRule type="expression" dxfId="16025" priority="16038">
      <formula>C92="PO"</formula>
    </cfRule>
    <cfRule type="expression" dxfId="16024" priority="16039">
      <formula>C92="STR"</formula>
    </cfRule>
  </conditionalFormatting>
  <conditionalFormatting sqref="U95">
    <cfRule type="containsText" dxfId="16023" priority="16037" operator="containsText" text="DA">
      <formula>NOT(ISERROR(SEARCH("DA",U95)))</formula>
    </cfRule>
  </conditionalFormatting>
  <conditionalFormatting sqref="D91 D97:D99">
    <cfRule type="containsText" dxfId="16022" priority="16036" operator="containsText" text="DA">
      <formula>NOT(ISERROR(SEARCH("DA",D91)))</formula>
    </cfRule>
  </conditionalFormatting>
  <conditionalFormatting sqref="D96">
    <cfRule type="containsText" dxfId="16021" priority="16035" operator="containsText" text="DA">
      <formula>NOT(ISERROR(SEARCH("DA",D96)))</formula>
    </cfRule>
  </conditionalFormatting>
  <conditionalFormatting sqref="D92:D95">
    <cfRule type="containsText" dxfId="16020" priority="16034" operator="containsText" text="DA">
      <formula>NOT(ISERROR(SEARCH("DA",D92)))</formula>
    </cfRule>
  </conditionalFormatting>
  <conditionalFormatting sqref="D92:D93">
    <cfRule type="expression" dxfId="16019" priority="16030">
      <formula>LEFT(D96,2)="DA"</formula>
    </cfRule>
    <cfRule type="expression" dxfId="16018" priority="16031">
      <formula>D92="WIP"</formula>
    </cfRule>
    <cfRule type="expression" dxfId="16017" priority="16032">
      <formula>D92="TW"</formula>
    </cfRule>
    <cfRule type="expression" dxfId="16016" priority="16033">
      <formula>D92="ERE"</formula>
    </cfRule>
  </conditionalFormatting>
  <conditionalFormatting sqref="D94">
    <cfRule type="expression" dxfId="16015" priority="16027">
      <formula>LEFT(D96,2)="DA"</formula>
    </cfRule>
    <cfRule type="expression" dxfId="16014" priority="16028">
      <formula>D94="EXC"</formula>
    </cfRule>
    <cfRule type="expression" dxfId="16013" priority="16029">
      <formula>D94="FDN"</formula>
    </cfRule>
  </conditionalFormatting>
  <conditionalFormatting sqref="D95">
    <cfRule type="expression" dxfId="16012" priority="16025">
      <formula>LEFT(D96,2)="DA"</formula>
    </cfRule>
    <cfRule type="expression" dxfId="16011" priority="16026">
      <formula>OR(D95="CP",D95="P")</formula>
    </cfRule>
  </conditionalFormatting>
  <conditionalFormatting sqref="D92:D94">
    <cfRule type="containsText" dxfId="16010" priority="16024" operator="containsText" text="Clear">
      <formula>NOT(ISERROR(SEARCH("Clear",D92)))</formula>
    </cfRule>
  </conditionalFormatting>
  <conditionalFormatting sqref="E91:E99">
    <cfRule type="containsText" dxfId="16009" priority="16023" operator="containsText" text="DA">
      <formula>NOT(ISERROR(SEARCH("DA",E91)))</formula>
    </cfRule>
  </conditionalFormatting>
  <conditionalFormatting sqref="E92">
    <cfRule type="expression" dxfId="16008" priority="16021">
      <formula>E92="PO"</formula>
    </cfRule>
    <cfRule type="expression" dxfId="16007" priority="16022">
      <formula>E92="STR"</formula>
    </cfRule>
  </conditionalFormatting>
  <conditionalFormatting sqref="F91 F97:F99">
    <cfRule type="containsText" dxfId="16006" priority="16020" operator="containsText" text="DA">
      <formula>NOT(ISERROR(SEARCH("DA",F91)))</formula>
    </cfRule>
  </conditionalFormatting>
  <conditionalFormatting sqref="F96">
    <cfRule type="containsText" dxfId="16005" priority="16019" operator="containsText" text="DA">
      <formula>NOT(ISERROR(SEARCH("DA",F96)))</formula>
    </cfRule>
  </conditionalFormatting>
  <conditionalFormatting sqref="F92:F95">
    <cfRule type="containsText" dxfId="16004" priority="16018" operator="containsText" text="DA">
      <formula>NOT(ISERROR(SEARCH("DA",F92)))</formula>
    </cfRule>
  </conditionalFormatting>
  <conditionalFormatting sqref="F92:F93">
    <cfRule type="expression" dxfId="16003" priority="16014">
      <formula>LEFT(F96,2)="DA"</formula>
    </cfRule>
    <cfRule type="expression" dxfId="16002" priority="16015">
      <formula>F92="WIP"</formula>
    </cfRule>
    <cfRule type="expression" dxfId="16001" priority="16016">
      <formula>F92="TW"</formula>
    </cfRule>
    <cfRule type="expression" dxfId="16000" priority="16017">
      <formula>F92="ERE"</formula>
    </cfRule>
  </conditionalFormatting>
  <conditionalFormatting sqref="F94">
    <cfRule type="expression" dxfId="15999" priority="16011">
      <formula>LEFT(F96,2)="DA"</formula>
    </cfRule>
    <cfRule type="expression" dxfId="15998" priority="16012">
      <formula>F94="EXC"</formula>
    </cfRule>
    <cfRule type="expression" dxfId="15997" priority="16013">
      <formula>F94="FDN"</formula>
    </cfRule>
  </conditionalFormatting>
  <conditionalFormatting sqref="F95">
    <cfRule type="expression" dxfId="15996" priority="16009">
      <formula>LEFT(F96,2)="DA"</formula>
    </cfRule>
    <cfRule type="expression" dxfId="15995" priority="16010">
      <formula>OR(F95="CP",F95="P")</formula>
    </cfRule>
  </conditionalFormatting>
  <conditionalFormatting sqref="F92:F94">
    <cfRule type="containsText" dxfId="15994" priority="16008" operator="containsText" text="Clear">
      <formula>NOT(ISERROR(SEARCH("Clear",F92)))</formula>
    </cfRule>
  </conditionalFormatting>
  <conditionalFormatting sqref="G91:G99">
    <cfRule type="containsText" dxfId="15993" priority="16007" operator="containsText" text="DA">
      <formula>NOT(ISERROR(SEARCH("DA",G91)))</formula>
    </cfRule>
  </conditionalFormatting>
  <conditionalFormatting sqref="G92">
    <cfRule type="expression" dxfId="15992" priority="16005">
      <formula>G92="PO"</formula>
    </cfRule>
    <cfRule type="expression" dxfId="15991" priority="16006">
      <formula>G92="STR"</formula>
    </cfRule>
  </conditionalFormatting>
  <conditionalFormatting sqref="H91 H97:H99">
    <cfRule type="containsText" dxfId="15990" priority="16004" operator="containsText" text="DA">
      <formula>NOT(ISERROR(SEARCH("DA",H91)))</formula>
    </cfRule>
  </conditionalFormatting>
  <conditionalFormatting sqref="H96">
    <cfRule type="containsText" dxfId="15989" priority="16003" operator="containsText" text="DA">
      <formula>NOT(ISERROR(SEARCH("DA",H96)))</formula>
    </cfRule>
  </conditionalFormatting>
  <conditionalFormatting sqref="H92:H95">
    <cfRule type="containsText" dxfId="15988" priority="16002" operator="containsText" text="DA">
      <formula>NOT(ISERROR(SEARCH("DA",H92)))</formula>
    </cfRule>
  </conditionalFormatting>
  <conditionalFormatting sqref="H92:H93">
    <cfRule type="expression" dxfId="15987" priority="15998">
      <formula>LEFT(H96,2)="DA"</formula>
    </cfRule>
    <cfRule type="expression" dxfId="15986" priority="15999">
      <formula>H92="WIP"</formula>
    </cfRule>
    <cfRule type="expression" dxfId="15985" priority="16000">
      <formula>H92="TW"</formula>
    </cfRule>
    <cfRule type="expression" dxfId="15984" priority="16001">
      <formula>H92="ERE"</formula>
    </cfRule>
  </conditionalFormatting>
  <conditionalFormatting sqref="H94">
    <cfRule type="expression" dxfId="15983" priority="15995">
      <formula>LEFT(H96,2)="DA"</formula>
    </cfRule>
    <cfRule type="expression" dxfId="15982" priority="15996">
      <formula>H94="EXC"</formula>
    </cfRule>
    <cfRule type="expression" dxfId="15981" priority="15997">
      <formula>H94="FDN"</formula>
    </cfRule>
  </conditionalFormatting>
  <conditionalFormatting sqref="H95">
    <cfRule type="expression" dxfId="15980" priority="15993">
      <formula>LEFT(H96,2)="DA"</formula>
    </cfRule>
    <cfRule type="expression" dxfId="15979" priority="15994">
      <formula>OR(H95="CP",H95="P")</formula>
    </cfRule>
  </conditionalFormatting>
  <conditionalFormatting sqref="H92:H94">
    <cfRule type="containsText" dxfId="15978" priority="15992" operator="containsText" text="Clear">
      <formula>NOT(ISERROR(SEARCH("Clear",H92)))</formula>
    </cfRule>
  </conditionalFormatting>
  <conditionalFormatting sqref="I91:I99">
    <cfRule type="containsText" dxfId="15977" priority="15991" operator="containsText" text="DA">
      <formula>NOT(ISERROR(SEARCH("DA",I91)))</formula>
    </cfRule>
  </conditionalFormatting>
  <conditionalFormatting sqref="I92">
    <cfRule type="expression" dxfId="15976" priority="15989">
      <formula>I92="PO"</formula>
    </cfRule>
    <cfRule type="expression" dxfId="15975" priority="15990">
      <formula>I92="STR"</formula>
    </cfRule>
  </conditionalFormatting>
  <conditionalFormatting sqref="J91 J97:J99">
    <cfRule type="containsText" dxfId="15974" priority="15988" operator="containsText" text="DA">
      <formula>NOT(ISERROR(SEARCH("DA",J91)))</formula>
    </cfRule>
  </conditionalFormatting>
  <conditionalFormatting sqref="J96">
    <cfRule type="containsText" dxfId="15973" priority="15987" operator="containsText" text="DA">
      <formula>NOT(ISERROR(SEARCH("DA",J96)))</formula>
    </cfRule>
  </conditionalFormatting>
  <conditionalFormatting sqref="J92:J95">
    <cfRule type="containsText" dxfId="15972" priority="15986" operator="containsText" text="DA">
      <formula>NOT(ISERROR(SEARCH("DA",J92)))</formula>
    </cfRule>
  </conditionalFormatting>
  <conditionalFormatting sqref="J92:J93">
    <cfRule type="expression" dxfId="15971" priority="15982">
      <formula>LEFT(J96,2)="DA"</formula>
    </cfRule>
    <cfRule type="expression" dxfId="15970" priority="15983">
      <formula>J92="WIP"</formula>
    </cfRule>
    <cfRule type="expression" dxfId="15969" priority="15984">
      <formula>J92="TW"</formula>
    </cfRule>
    <cfRule type="expression" dxfId="15968" priority="15985">
      <formula>J92="ERE"</formula>
    </cfRule>
  </conditionalFormatting>
  <conditionalFormatting sqref="J94">
    <cfRule type="expression" dxfId="15967" priority="15979">
      <formula>LEFT(J96,2)="DA"</formula>
    </cfRule>
    <cfRule type="expression" dxfId="15966" priority="15980">
      <formula>J94="EXC"</formula>
    </cfRule>
    <cfRule type="expression" dxfId="15965" priority="15981">
      <formula>J94="FDN"</formula>
    </cfRule>
  </conditionalFormatting>
  <conditionalFormatting sqref="J95">
    <cfRule type="expression" dxfId="15964" priority="15977">
      <formula>LEFT(J96,2)="DA"</formula>
    </cfRule>
    <cfRule type="expression" dxfId="15963" priority="15978">
      <formula>OR(J95="CP",J95="P")</formula>
    </cfRule>
  </conditionalFormatting>
  <conditionalFormatting sqref="J92:J94">
    <cfRule type="containsText" dxfId="15962" priority="15976" operator="containsText" text="Clear">
      <formula>NOT(ISERROR(SEARCH("Clear",J92)))</formula>
    </cfRule>
  </conditionalFormatting>
  <conditionalFormatting sqref="K91:K99">
    <cfRule type="containsText" dxfId="15961" priority="15975" operator="containsText" text="DA">
      <formula>NOT(ISERROR(SEARCH("DA",K91)))</formula>
    </cfRule>
  </conditionalFormatting>
  <conditionalFormatting sqref="K92">
    <cfRule type="expression" dxfId="15960" priority="15973">
      <formula>K92="PO"</formula>
    </cfRule>
    <cfRule type="expression" dxfId="15959" priority="15974">
      <formula>K92="STR"</formula>
    </cfRule>
  </conditionalFormatting>
  <conditionalFormatting sqref="L91 L97:L99">
    <cfRule type="containsText" dxfId="15958" priority="15972" operator="containsText" text="DA">
      <formula>NOT(ISERROR(SEARCH("DA",L91)))</formula>
    </cfRule>
  </conditionalFormatting>
  <conditionalFormatting sqref="L96">
    <cfRule type="containsText" dxfId="15957" priority="15971" operator="containsText" text="DA">
      <formula>NOT(ISERROR(SEARCH("DA",L96)))</formula>
    </cfRule>
  </conditionalFormatting>
  <conditionalFormatting sqref="L92:L95">
    <cfRule type="containsText" dxfId="15956" priority="15970" operator="containsText" text="DA">
      <formula>NOT(ISERROR(SEARCH("DA",L92)))</formula>
    </cfRule>
  </conditionalFormatting>
  <conditionalFormatting sqref="L92:L93">
    <cfRule type="expression" dxfId="15955" priority="15966">
      <formula>LEFT(L96,2)="DA"</formula>
    </cfRule>
    <cfRule type="expression" dxfId="15954" priority="15967">
      <formula>L92="WIP"</formula>
    </cfRule>
    <cfRule type="expression" dxfId="15953" priority="15968">
      <formula>L92="TW"</formula>
    </cfRule>
    <cfRule type="expression" dxfId="15952" priority="15969">
      <formula>L92="ERE"</formula>
    </cfRule>
  </conditionalFormatting>
  <conditionalFormatting sqref="L94">
    <cfRule type="expression" dxfId="15951" priority="15963">
      <formula>LEFT(L96,2)="DA"</formula>
    </cfRule>
    <cfRule type="expression" dxfId="15950" priority="15964">
      <formula>L94="EXC"</formula>
    </cfRule>
    <cfRule type="expression" dxfId="15949" priority="15965">
      <formula>L94="FDN"</formula>
    </cfRule>
  </conditionalFormatting>
  <conditionalFormatting sqref="L95">
    <cfRule type="expression" dxfId="15948" priority="15961">
      <formula>LEFT(L96,2)="DA"</formula>
    </cfRule>
    <cfRule type="expression" dxfId="15947" priority="15962">
      <formula>OR(L95="CP",L95="P")</formula>
    </cfRule>
  </conditionalFormatting>
  <conditionalFormatting sqref="L92:L94">
    <cfRule type="containsText" dxfId="15946" priority="15960" operator="containsText" text="Clear">
      <formula>NOT(ISERROR(SEARCH("Clear",L92)))</formula>
    </cfRule>
  </conditionalFormatting>
  <conditionalFormatting sqref="M91:M99">
    <cfRule type="containsText" dxfId="15945" priority="15959" operator="containsText" text="DA">
      <formula>NOT(ISERROR(SEARCH("DA",M91)))</formula>
    </cfRule>
  </conditionalFormatting>
  <conditionalFormatting sqref="M92">
    <cfRule type="expression" dxfId="15944" priority="15957">
      <formula>M92="PO"</formula>
    </cfRule>
    <cfRule type="expression" dxfId="15943" priority="15958">
      <formula>M92="STR"</formula>
    </cfRule>
  </conditionalFormatting>
  <conditionalFormatting sqref="N91 N97:N99">
    <cfRule type="containsText" dxfId="15942" priority="15956" operator="containsText" text="DA">
      <formula>NOT(ISERROR(SEARCH("DA",N91)))</formula>
    </cfRule>
  </conditionalFormatting>
  <conditionalFormatting sqref="N96">
    <cfRule type="containsText" dxfId="15941" priority="15955" operator="containsText" text="DA">
      <formula>NOT(ISERROR(SEARCH("DA",N96)))</formula>
    </cfRule>
  </conditionalFormatting>
  <conditionalFormatting sqref="N92:N95">
    <cfRule type="containsText" dxfId="15940" priority="15954" operator="containsText" text="DA">
      <formula>NOT(ISERROR(SEARCH("DA",N92)))</formula>
    </cfRule>
  </conditionalFormatting>
  <conditionalFormatting sqref="N92:N93">
    <cfRule type="expression" dxfId="15939" priority="15950">
      <formula>LEFT(N96,2)="DA"</formula>
    </cfRule>
    <cfRule type="expression" dxfId="15938" priority="15951">
      <formula>N92="WIP"</formula>
    </cfRule>
    <cfRule type="expression" dxfId="15937" priority="15952">
      <formula>N92="TW"</formula>
    </cfRule>
    <cfRule type="expression" dxfId="15936" priority="15953">
      <formula>N92="ERE"</formula>
    </cfRule>
  </conditionalFormatting>
  <conditionalFormatting sqref="N94">
    <cfRule type="expression" dxfId="15935" priority="15947">
      <formula>LEFT(N96,2)="DA"</formula>
    </cfRule>
    <cfRule type="expression" dxfId="15934" priority="15948">
      <formula>N94="EXC"</formula>
    </cfRule>
    <cfRule type="expression" dxfId="15933" priority="15949">
      <formula>N94="FDN"</formula>
    </cfRule>
  </conditionalFormatting>
  <conditionalFormatting sqref="N95">
    <cfRule type="expression" dxfId="15932" priority="15945">
      <formula>LEFT(N96,2)="DA"</formula>
    </cfRule>
    <cfRule type="expression" dxfId="15931" priority="15946">
      <formula>OR(N95="CP",N95="P")</formula>
    </cfRule>
  </conditionalFormatting>
  <conditionalFormatting sqref="N92:N94">
    <cfRule type="containsText" dxfId="15930" priority="15944" operator="containsText" text="Clear">
      <formula>NOT(ISERROR(SEARCH("Clear",N92)))</formula>
    </cfRule>
  </conditionalFormatting>
  <conditionalFormatting sqref="O91:O99">
    <cfRule type="containsText" dxfId="15929" priority="15943" operator="containsText" text="DA">
      <formula>NOT(ISERROR(SEARCH("DA",O91)))</formula>
    </cfRule>
  </conditionalFormatting>
  <conditionalFormatting sqref="O92">
    <cfRule type="expression" dxfId="15928" priority="15941">
      <formula>O92="PO"</formula>
    </cfRule>
    <cfRule type="expression" dxfId="15927" priority="15942">
      <formula>O92="STR"</formula>
    </cfRule>
  </conditionalFormatting>
  <conditionalFormatting sqref="P91 P97:P99">
    <cfRule type="containsText" dxfId="15926" priority="15940" operator="containsText" text="DA">
      <formula>NOT(ISERROR(SEARCH("DA",P91)))</formula>
    </cfRule>
  </conditionalFormatting>
  <conditionalFormatting sqref="P96">
    <cfRule type="containsText" dxfId="15925" priority="15939" operator="containsText" text="DA">
      <formula>NOT(ISERROR(SEARCH("DA",P96)))</formula>
    </cfRule>
  </conditionalFormatting>
  <conditionalFormatting sqref="P92:P95">
    <cfRule type="containsText" dxfId="15924" priority="15938" operator="containsText" text="DA">
      <formula>NOT(ISERROR(SEARCH("DA",P92)))</formula>
    </cfRule>
  </conditionalFormatting>
  <conditionalFormatting sqref="P92:P93">
    <cfRule type="expression" dxfId="15923" priority="15934">
      <formula>LEFT(P96,2)="DA"</formula>
    </cfRule>
    <cfRule type="expression" dxfId="15922" priority="15935">
      <formula>P92="WIP"</formula>
    </cfRule>
    <cfRule type="expression" dxfId="15921" priority="15936">
      <formula>P92="TW"</formula>
    </cfRule>
    <cfRule type="expression" dxfId="15920" priority="15937">
      <formula>P92="ERE"</formula>
    </cfRule>
  </conditionalFormatting>
  <conditionalFormatting sqref="P94">
    <cfRule type="expression" dxfId="15919" priority="15931">
      <formula>LEFT(P96,2)="DA"</formula>
    </cfRule>
    <cfRule type="expression" dxfId="15918" priority="15932">
      <formula>P94="EXC"</formula>
    </cfRule>
    <cfRule type="expression" dxfId="15917" priority="15933">
      <formula>P94="FDN"</formula>
    </cfRule>
  </conditionalFormatting>
  <conditionalFormatting sqref="P95">
    <cfRule type="expression" dxfId="15916" priority="15929">
      <formula>LEFT(P96,2)="DA"</formula>
    </cfRule>
    <cfRule type="expression" dxfId="15915" priority="15930">
      <formula>OR(P95="CP",P95="P")</formula>
    </cfRule>
  </conditionalFormatting>
  <conditionalFormatting sqref="P92:P94">
    <cfRule type="containsText" dxfId="15914" priority="15928" operator="containsText" text="Clear">
      <formula>NOT(ISERROR(SEARCH("Clear",P92)))</formula>
    </cfRule>
  </conditionalFormatting>
  <conditionalFormatting sqref="Q91:Q99">
    <cfRule type="containsText" dxfId="15913" priority="15927" operator="containsText" text="DA">
      <formula>NOT(ISERROR(SEARCH("DA",Q91)))</formula>
    </cfRule>
  </conditionalFormatting>
  <conditionalFormatting sqref="Q92">
    <cfRule type="expression" dxfId="15912" priority="15925">
      <formula>Q92="PO"</formula>
    </cfRule>
    <cfRule type="expression" dxfId="15911" priority="15926">
      <formula>Q92="STR"</formula>
    </cfRule>
  </conditionalFormatting>
  <conditionalFormatting sqref="R91 R97:R99">
    <cfRule type="containsText" dxfId="15910" priority="15924" operator="containsText" text="DA">
      <formula>NOT(ISERROR(SEARCH("DA",R91)))</formula>
    </cfRule>
  </conditionalFormatting>
  <conditionalFormatting sqref="R96">
    <cfRule type="containsText" dxfId="15909" priority="15923" operator="containsText" text="DA">
      <formula>NOT(ISERROR(SEARCH("DA",R96)))</formula>
    </cfRule>
  </conditionalFormatting>
  <conditionalFormatting sqref="R92:R95">
    <cfRule type="containsText" dxfId="15908" priority="15922" operator="containsText" text="DA">
      <formula>NOT(ISERROR(SEARCH("DA",R92)))</formula>
    </cfRule>
  </conditionalFormatting>
  <conditionalFormatting sqref="R92:R93">
    <cfRule type="expression" dxfId="15907" priority="15918">
      <formula>LEFT(R96,2)="DA"</formula>
    </cfRule>
    <cfRule type="expression" dxfId="15906" priority="15919">
      <formula>R92="WIP"</formula>
    </cfRule>
    <cfRule type="expression" dxfId="15905" priority="15920">
      <formula>R92="TW"</formula>
    </cfRule>
    <cfRule type="expression" dxfId="15904" priority="15921">
      <formula>R92="ERE"</formula>
    </cfRule>
  </conditionalFormatting>
  <conditionalFormatting sqref="R94">
    <cfRule type="expression" dxfId="15903" priority="15915">
      <formula>LEFT(R96,2)="DA"</formula>
    </cfRule>
    <cfRule type="expression" dxfId="15902" priority="15916">
      <formula>R94="EXC"</formula>
    </cfRule>
    <cfRule type="expression" dxfId="15901" priority="15917">
      <formula>R94="FDN"</formula>
    </cfRule>
  </conditionalFormatting>
  <conditionalFormatting sqref="R95">
    <cfRule type="expression" dxfId="15900" priority="15913">
      <formula>LEFT(R96,2)="DA"</formula>
    </cfRule>
    <cfRule type="expression" dxfId="15899" priority="15914">
      <formula>OR(R95="CP",R95="P")</formula>
    </cfRule>
  </conditionalFormatting>
  <conditionalFormatting sqref="R92:R94">
    <cfRule type="containsText" dxfId="15898" priority="15912" operator="containsText" text="Clear">
      <formula>NOT(ISERROR(SEARCH("Clear",R92)))</formula>
    </cfRule>
  </conditionalFormatting>
  <conditionalFormatting sqref="S91:S99">
    <cfRule type="containsText" dxfId="15897" priority="15911" operator="containsText" text="DA">
      <formula>NOT(ISERROR(SEARCH("DA",S91)))</formula>
    </cfRule>
  </conditionalFormatting>
  <conditionalFormatting sqref="S92">
    <cfRule type="expression" dxfId="15896" priority="15909">
      <formula>S92="PO"</formula>
    </cfRule>
    <cfRule type="expression" dxfId="15895" priority="15910">
      <formula>S92="STR"</formula>
    </cfRule>
  </conditionalFormatting>
  <conditionalFormatting sqref="T91 T97:T99">
    <cfRule type="containsText" dxfId="15894" priority="15908" operator="containsText" text="DA">
      <formula>NOT(ISERROR(SEARCH("DA",T91)))</formula>
    </cfRule>
  </conditionalFormatting>
  <conditionalFormatting sqref="T96">
    <cfRule type="containsText" dxfId="15893" priority="15907" operator="containsText" text="DA">
      <formula>NOT(ISERROR(SEARCH("DA",T96)))</formula>
    </cfRule>
  </conditionalFormatting>
  <conditionalFormatting sqref="T92:T95">
    <cfRule type="containsText" dxfId="15892" priority="15906" operator="containsText" text="DA">
      <formula>NOT(ISERROR(SEARCH("DA",T92)))</formula>
    </cfRule>
  </conditionalFormatting>
  <conditionalFormatting sqref="T92:T93">
    <cfRule type="expression" dxfId="15891" priority="15902">
      <formula>LEFT(T96,2)="DA"</formula>
    </cfRule>
    <cfRule type="expression" dxfId="15890" priority="15903">
      <formula>T92="WIP"</formula>
    </cfRule>
    <cfRule type="expression" dxfId="15889" priority="15904">
      <formula>T92="TW"</formula>
    </cfRule>
    <cfRule type="expression" dxfId="15888" priority="15905">
      <formula>T92="ERE"</formula>
    </cfRule>
  </conditionalFormatting>
  <conditionalFormatting sqref="T94">
    <cfRule type="expression" dxfId="15887" priority="15899">
      <formula>LEFT(T96,2)="DA"</formula>
    </cfRule>
    <cfRule type="expression" dxfId="15886" priority="15900">
      <formula>T94="EXC"</formula>
    </cfRule>
    <cfRule type="expression" dxfId="15885" priority="15901">
      <formula>T94="FDN"</formula>
    </cfRule>
  </conditionalFormatting>
  <conditionalFormatting sqref="T95">
    <cfRule type="expression" dxfId="15884" priority="15897">
      <formula>LEFT(T96,2)="DA"</formula>
    </cfRule>
    <cfRule type="expression" dxfId="15883" priority="15898">
      <formula>OR(T95="CP",T95="P")</formula>
    </cfRule>
  </conditionalFormatting>
  <conditionalFormatting sqref="T92:T94">
    <cfRule type="containsText" dxfId="15882" priority="15896" operator="containsText" text="Clear">
      <formula>NOT(ISERROR(SEARCH("Clear",T92)))</formula>
    </cfRule>
  </conditionalFormatting>
  <conditionalFormatting sqref="U91:U94">
    <cfRule type="containsText" dxfId="15881" priority="15895" operator="containsText" text="DA">
      <formula>NOT(ISERROR(SEARCH("DA",U91)))</formula>
    </cfRule>
  </conditionalFormatting>
  <conditionalFormatting sqref="U92">
    <cfRule type="expression" dxfId="15880" priority="15893">
      <formula>U92="PO"</formula>
    </cfRule>
    <cfRule type="expression" dxfId="15879" priority="15894">
      <formula>U92="STR"</formula>
    </cfRule>
  </conditionalFormatting>
  <conditionalFormatting sqref="B102 B108:B110">
    <cfRule type="containsText" dxfId="15878" priority="15892" operator="containsText" text="DA">
      <formula>NOT(ISERROR(SEARCH("DA",B102)))</formula>
    </cfRule>
  </conditionalFormatting>
  <conditionalFormatting sqref="B107">
    <cfRule type="containsText" dxfId="15877" priority="15891" operator="containsText" text="DA">
      <formula>NOT(ISERROR(SEARCH("DA",B107)))</formula>
    </cfRule>
  </conditionalFormatting>
  <conditionalFormatting sqref="B103:B106">
    <cfRule type="containsText" dxfId="15876" priority="15890" operator="containsText" text="DA">
      <formula>NOT(ISERROR(SEARCH("DA",B103)))</formula>
    </cfRule>
  </conditionalFormatting>
  <conditionalFormatting sqref="B103:B104">
    <cfRule type="expression" dxfId="15875" priority="15886">
      <formula>LEFT(B107,2)="DA"</formula>
    </cfRule>
    <cfRule type="expression" dxfId="15874" priority="15887">
      <formula>B103="WIP"</formula>
    </cfRule>
    <cfRule type="expression" dxfId="15873" priority="15888">
      <formula>B103="TW"</formula>
    </cfRule>
    <cfRule type="expression" dxfId="15872" priority="15889">
      <formula>B103="ERE"</formula>
    </cfRule>
  </conditionalFormatting>
  <conditionalFormatting sqref="B105">
    <cfRule type="expression" dxfId="15871" priority="15883">
      <formula>LEFT(B107,2)="DA"</formula>
    </cfRule>
    <cfRule type="expression" dxfId="15870" priority="15884">
      <formula>B105="EXC"</formula>
    </cfRule>
    <cfRule type="expression" dxfId="15869" priority="15885">
      <formula>B105="FDN"</formula>
    </cfRule>
  </conditionalFormatting>
  <conditionalFormatting sqref="B106">
    <cfRule type="expression" dxfId="15868" priority="15881">
      <formula>LEFT(B107,2)="DA"</formula>
    </cfRule>
    <cfRule type="expression" dxfId="15867" priority="15882">
      <formula>OR(B106="CP",B106="P")</formula>
    </cfRule>
  </conditionalFormatting>
  <conditionalFormatting sqref="B103:B105">
    <cfRule type="containsText" dxfId="15866" priority="15880" operator="containsText" text="Clear">
      <formula>NOT(ISERROR(SEARCH("Clear",B103)))</formula>
    </cfRule>
  </conditionalFormatting>
  <conditionalFormatting sqref="C102:C110 U108:U111">
    <cfRule type="containsText" dxfId="15865" priority="15879" operator="containsText" text="DA">
      <formula>NOT(ISERROR(SEARCH("DA",C102)))</formula>
    </cfRule>
  </conditionalFormatting>
  <conditionalFormatting sqref="C103">
    <cfRule type="expression" dxfId="15864" priority="15877">
      <formula>C103="PO"</formula>
    </cfRule>
    <cfRule type="expression" dxfId="15863" priority="15878">
      <formula>C103="STR"</formula>
    </cfRule>
  </conditionalFormatting>
  <conditionalFormatting sqref="U106">
    <cfRule type="containsText" dxfId="15862" priority="15876" operator="containsText" text="DA">
      <formula>NOT(ISERROR(SEARCH("DA",U106)))</formula>
    </cfRule>
  </conditionalFormatting>
  <conditionalFormatting sqref="D102 D108:D110">
    <cfRule type="containsText" dxfId="15861" priority="15875" operator="containsText" text="DA">
      <formula>NOT(ISERROR(SEARCH("DA",D102)))</formula>
    </cfRule>
  </conditionalFormatting>
  <conditionalFormatting sqref="D107">
    <cfRule type="containsText" dxfId="15860" priority="15874" operator="containsText" text="DA">
      <formula>NOT(ISERROR(SEARCH("DA",D107)))</formula>
    </cfRule>
  </conditionalFormatting>
  <conditionalFormatting sqref="D103:D106">
    <cfRule type="containsText" dxfId="15859" priority="15873" operator="containsText" text="DA">
      <formula>NOT(ISERROR(SEARCH("DA",D103)))</formula>
    </cfRule>
  </conditionalFormatting>
  <conditionalFormatting sqref="D103:D104">
    <cfRule type="expression" dxfId="15858" priority="15869">
      <formula>LEFT(D107,2)="DA"</formula>
    </cfRule>
    <cfRule type="expression" dxfId="15857" priority="15870">
      <formula>D103="WIP"</formula>
    </cfRule>
    <cfRule type="expression" dxfId="15856" priority="15871">
      <formula>D103="TW"</formula>
    </cfRule>
    <cfRule type="expression" dxfId="15855" priority="15872">
      <formula>D103="ERE"</formula>
    </cfRule>
  </conditionalFormatting>
  <conditionalFormatting sqref="D105">
    <cfRule type="expression" dxfId="15854" priority="15866">
      <formula>LEFT(D107,2)="DA"</formula>
    </cfRule>
    <cfRule type="expression" dxfId="15853" priority="15867">
      <formula>D105="EXC"</formula>
    </cfRule>
    <cfRule type="expression" dxfId="15852" priority="15868">
      <formula>D105="FDN"</formula>
    </cfRule>
  </conditionalFormatting>
  <conditionalFormatting sqref="D106">
    <cfRule type="expression" dxfId="15851" priority="15864">
      <formula>LEFT(D107,2)="DA"</formula>
    </cfRule>
    <cfRule type="expression" dxfId="15850" priority="15865">
      <formula>OR(D106="CP",D106="P")</formula>
    </cfRule>
  </conditionalFormatting>
  <conditionalFormatting sqref="D103:D105">
    <cfRule type="containsText" dxfId="15849" priority="15863" operator="containsText" text="Clear">
      <formula>NOT(ISERROR(SEARCH("Clear",D103)))</formula>
    </cfRule>
  </conditionalFormatting>
  <conditionalFormatting sqref="E102:E110">
    <cfRule type="containsText" dxfId="15848" priority="15862" operator="containsText" text="DA">
      <formula>NOT(ISERROR(SEARCH("DA",E102)))</formula>
    </cfRule>
  </conditionalFormatting>
  <conditionalFormatting sqref="E103">
    <cfRule type="expression" dxfId="15847" priority="15860">
      <formula>E103="PO"</formula>
    </cfRule>
    <cfRule type="expression" dxfId="15846" priority="15861">
      <formula>E103="STR"</formula>
    </cfRule>
  </conditionalFormatting>
  <conditionalFormatting sqref="F102 F108:F110">
    <cfRule type="containsText" dxfId="15845" priority="15859" operator="containsText" text="DA">
      <formula>NOT(ISERROR(SEARCH("DA",F102)))</formula>
    </cfRule>
  </conditionalFormatting>
  <conditionalFormatting sqref="F107">
    <cfRule type="containsText" dxfId="15844" priority="15858" operator="containsText" text="DA">
      <formula>NOT(ISERROR(SEARCH("DA",F107)))</formula>
    </cfRule>
  </conditionalFormatting>
  <conditionalFormatting sqref="F103:F106">
    <cfRule type="containsText" dxfId="15843" priority="15857" operator="containsText" text="DA">
      <formula>NOT(ISERROR(SEARCH("DA",F103)))</formula>
    </cfRule>
  </conditionalFormatting>
  <conditionalFormatting sqref="F103:F104">
    <cfRule type="expression" dxfId="15842" priority="15853">
      <formula>LEFT(F107,2)="DA"</formula>
    </cfRule>
    <cfRule type="expression" dxfId="15841" priority="15854">
      <formula>F103="WIP"</formula>
    </cfRule>
    <cfRule type="expression" dxfId="15840" priority="15855">
      <formula>F103="TW"</formula>
    </cfRule>
    <cfRule type="expression" dxfId="15839" priority="15856">
      <formula>F103="ERE"</formula>
    </cfRule>
  </conditionalFormatting>
  <conditionalFormatting sqref="F105">
    <cfRule type="expression" dxfId="15838" priority="15850">
      <formula>LEFT(F107,2)="DA"</formula>
    </cfRule>
    <cfRule type="expression" dxfId="15837" priority="15851">
      <formula>F105="EXC"</formula>
    </cfRule>
    <cfRule type="expression" dxfId="15836" priority="15852">
      <formula>F105="FDN"</formula>
    </cfRule>
  </conditionalFormatting>
  <conditionalFormatting sqref="F106">
    <cfRule type="expression" dxfId="15835" priority="15848">
      <formula>LEFT(F107,2)="DA"</formula>
    </cfRule>
    <cfRule type="expression" dxfId="15834" priority="15849">
      <formula>OR(F106="CP",F106="P")</formula>
    </cfRule>
  </conditionalFormatting>
  <conditionalFormatting sqref="F103:F105">
    <cfRule type="containsText" dxfId="15833" priority="15847" operator="containsText" text="Clear">
      <formula>NOT(ISERROR(SEARCH("Clear",F103)))</formula>
    </cfRule>
  </conditionalFormatting>
  <conditionalFormatting sqref="G102:G110">
    <cfRule type="containsText" dxfId="15832" priority="15846" operator="containsText" text="DA">
      <formula>NOT(ISERROR(SEARCH("DA",G102)))</formula>
    </cfRule>
  </conditionalFormatting>
  <conditionalFormatting sqref="G103">
    <cfRule type="expression" dxfId="15831" priority="15844">
      <formula>G103="PO"</formula>
    </cfRule>
    <cfRule type="expression" dxfId="15830" priority="15845">
      <formula>G103="STR"</formula>
    </cfRule>
  </conditionalFormatting>
  <conditionalFormatting sqref="H102 H108:H110">
    <cfRule type="containsText" dxfId="15829" priority="15843" operator="containsText" text="DA">
      <formula>NOT(ISERROR(SEARCH("DA",H102)))</formula>
    </cfRule>
  </conditionalFormatting>
  <conditionalFormatting sqref="H107">
    <cfRule type="containsText" dxfId="15828" priority="15842" operator="containsText" text="DA">
      <formula>NOT(ISERROR(SEARCH("DA",H107)))</formula>
    </cfRule>
  </conditionalFormatting>
  <conditionalFormatting sqref="H103:H106">
    <cfRule type="containsText" dxfId="15827" priority="15841" operator="containsText" text="DA">
      <formula>NOT(ISERROR(SEARCH("DA",H103)))</formula>
    </cfRule>
  </conditionalFormatting>
  <conditionalFormatting sqref="H103:H104">
    <cfRule type="expression" dxfId="15826" priority="15837">
      <formula>LEFT(H107,2)="DA"</formula>
    </cfRule>
    <cfRule type="expression" dxfId="15825" priority="15838">
      <formula>H103="WIP"</formula>
    </cfRule>
    <cfRule type="expression" dxfId="15824" priority="15839">
      <formula>H103="TW"</formula>
    </cfRule>
    <cfRule type="expression" dxfId="15823" priority="15840">
      <formula>H103="ERE"</formula>
    </cfRule>
  </conditionalFormatting>
  <conditionalFormatting sqref="H105">
    <cfRule type="expression" dxfId="15822" priority="15834">
      <formula>LEFT(H107,2)="DA"</formula>
    </cfRule>
    <cfRule type="expression" dxfId="15821" priority="15835">
      <formula>H105="EXC"</formula>
    </cfRule>
    <cfRule type="expression" dxfId="15820" priority="15836">
      <formula>H105="FDN"</formula>
    </cfRule>
  </conditionalFormatting>
  <conditionalFormatting sqref="H106">
    <cfRule type="expression" dxfId="15819" priority="15832">
      <formula>LEFT(H107,2)="DA"</formula>
    </cfRule>
    <cfRule type="expression" dxfId="15818" priority="15833">
      <formula>OR(H106="CP",H106="P")</formula>
    </cfRule>
  </conditionalFormatting>
  <conditionalFormatting sqref="H103:H105">
    <cfRule type="containsText" dxfId="15817" priority="15831" operator="containsText" text="Clear">
      <formula>NOT(ISERROR(SEARCH("Clear",H103)))</formula>
    </cfRule>
  </conditionalFormatting>
  <conditionalFormatting sqref="I102:I110">
    <cfRule type="containsText" dxfId="15816" priority="15830" operator="containsText" text="DA">
      <formula>NOT(ISERROR(SEARCH("DA",I102)))</formula>
    </cfRule>
  </conditionalFormatting>
  <conditionalFormatting sqref="I103">
    <cfRule type="expression" dxfId="15815" priority="15828">
      <formula>I103="PO"</formula>
    </cfRule>
    <cfRule type="expression" dxfId="15814" priority="15829">
      <formula>I103="STR"</formula>
    </cfRule>
  </conditionalFormatting>
  <conditionalFormatting sqref="J102 J108:J110">
    <cfRule type="containsText" dxfId="15813" priority="15827" operator="containsText" text="DA">
      <formula>NOT(ISERROR(SEARCH("DA",J102)))</formula>
    </cfRule>
  </conditionalFormatting>
  <conditionalFormatting sqref="J107">
    <cfRule type="containsText" dxfId="15812" priority="15826" operator="containsText" text="DA">
      <formula>NOT(ISERROR(SEARCH("DA",J107)))</formula>
    </cfRule>
  </conditionalFormatting>
  <conditionalFormatting sqref="J103:J106">
    <cfRule type="containsText" dxfId="15811" priority="15825" operator="containsText" text="DA">
      <formula>NOT(ISERROR(SEARCH("DA",J103)))</formula>
    </cfRule>
  </conditionalFormatting>
  <conditionalFormatting sqref="J103:J104">
    <cfRule type="expression" dxfId="15810" priority="15821">
      <formula>LEFT(J107,2)="DA"</formula>
    </cfRule>
    <cfRule type="expression" dxfId="15809" priority="15822">
      <formula>J103="WIP"</formula>
    </cfRule>
    <cfRule type="expression" dxfId="15808" priority="15823">
      <formula>J103="TW"</formula>
    </cfRule>
    <cfRule type="expression" dxfId="15807" priority="15824">
      <formula>J103="ERE"</formula>
    </cfRule>
  </conditionalFormatting>
  <conditionalFormatting sqref="J105">
    <cfRule type="expression" dxfId="15806" priority="15818">
      <formula>LEFT(J107,2)="DA"</formula>
    </cfRule>
    <cfRule type="expression" dxfId="15805" priority="15819">
      <formula>J105="EXC"</formula>
    </cfRule>
    <cfRule type="expression" dxfId="15804" priority="15820">
      <formula>J105="FDN"</formula>
    </cfRule>
  </conditionalFormatting>
  <conditionalFormatting sqref="J106">
    <cfRule type="expression" dxfId="15803" priority="15816">
      <formula>LEFT(J107,2)="DA"</formula>
    </cfRule>
    <cfRule type="expression" dxfId="15802" priority="15817">
      <formula>OR(J106="CP",J106="P")</formula>
    </cfRule>
  </conditionalFormatting>
  <conditionalFormatting sqref="J103:J105">
    <cfRule type="containsText" dxfId="15801" priority="15815" operator="containsText" text="Clear">
      <formula>NOT(ISERROR(SEARCH("Clear",J103)))</formula>
    </cfRule>
  </conditionalFormatting>
  <conditionalFormatting sqref="K102:K110">
    <cfRule type="containsText" dxfId="15800" priority="15814" operator="containsText" text="DA">
      <formula>NOT(ISERROR(SEARCH("DA",K102)))</formula>
    </cfRule>
  </conditionalFormatting>
  <conditionalFormatting sqref="K103">
    <cfRule type="expression" dxfId="15799" priority="15812">
      <formula>K103="PO"</formula>
    </cfRule>
    <cfRule type="expression" dxfId="15798" priority="15813">
      <formula>K103="STR"</formula>
    </cfRule>
  </conditionalFormatting>
  <conditionalFormatting sqref="L102 L108:L110">
    <cfRule type="containsText" dxfId="15797" priority="15811" operator="containsText" text="DA">
      <formula>NOT(ISERROR(SEARCH("DA",L102)))</formula>
    </cfRule>
  </conditionalFormatting>
  <conditionalFormatting sqref="L107">
    <cfRule type="containsText" dxfId="15796" priority="15810" operator="containsText" text="DA">
      <formula>NOT(ISERROR(SEARCH("DA",L107)))</formula>
    </cfRule>
  </conditionalFormatting>
  <conditionalFormatting sqref="L103:L106">
    <cfRule type="containsText" dxfId="15795" priority="15809" operator="containsText" text="DA">
      <formula>NOT(ISERROR(SEARCH("DA",L103)))</formula>
    </cfRule>
  </conditionalFormatting>
  <conditionalFormatting sqref="L103:L104">
    <cfRule type="expression" dxfId="15794" priority="15805">
      <formula>LEFT(L107,2)="DA"</formula>
    </cfRule>
    <cfRule type="expression" dxfId="15793" priority="15806">
      <formula>L103="WIP"</formula>
    </cfRule>
    <cfRule type="expression" dxfId="15792" priority="15807">
      <formula>L103="TW"</formula>
    </cfRule>
    <cfRule type="expression" dxfId="15791" priority="15808">
      <formula>L103="ERE"</formula>
    </cfRule>
  </conditionalFormatting>
  <conditionalFormatting sqref="L105">
    <cfRule type="expression" dxfId="15790" priority="15802">
      <formula>LEFT(L107,2)="DA"</formula>
    </cfRule>
    <cfRule type="expression" dxfId="15789" priority="15803">
      <formula>L105="EXC"</formula>
    </cfRule>
    <cfRule type="expression" dxfId="15788" priority="15804">
      <formula>L105="FDN"</formula>
    </cfRule>
  </conditionalFormatting>
  <conditionalFormatting sqref="L106">
    <cfRule type="expression" dxfId="15787" priority="15800">
      <formula>LEFT(L107,2)="DA"</formula>
    </cfRule>
    <cfRule type="expression" dxfId="15786" priority="15801">
      <formula>OR(L106="CP",L106="P")</formula>
    </cfRule>
  </conditionalFormatting>
  <conditionalFormatting sqref="L103:L105">
    <cfRule type="containsText" dxfId="15785" priority="15799" operator="containsText" text="Clear">
      <formula>NOT(ISERROR(SEARCH("Clear",L103)))</formula>
    </cfRule>
  </conditionalFormatting>
  <conditionalFormatting sqref="M102:M110">
    <cfRule type="containsText" dxfId="15784" priority="15798" operator="containsText" text="DA">
      <formula>NOT(ISERROR(SEARCH("DA",M102)))</formula>
    </cfRule>
  </conditionalFormatting>
  <conditionalFormatting sqref="M103">
    <cfRule type="expression" dxfId="15783" priority="15796">
      <formula>M103="PO"</formula>
    </cfRule>
    <cfRule type="expression" dxfId="15782" priority="15797">
      <formula>M103="STR"</formula>
    </cfRule>
  </conditionalFormatting>
  <conditionalFormatting sqref="N102 N108:N110">
    <cfRule type="containsText" dxfId="15781" priority="15795" operator="containsText" text="DA">
      <formula>NOT(ISERROR(SEARCH("DA",N102)))</formula>
    </cfRule>
  </conditionalFormatting>
  <conditionalFormatting sqref="N107">
    <cfRule type="containsText" dxfId="15780" priority="15794" operator="containsText" text="DA">
      <formula>NOT(ISERROR(SEARCH("DA",N107)))</formula>
    </cfRule>
  </conditionalFormatting>
  <conditionalFormatting sqref="N103:N106">
    <cfRule type="containsText" dxfId="15779" priority="15793" operator="containsText" text="DA">
      <formula>NOT(ISERROR(SEARCH("DA",N103)))</formula>
    </cfRule>
  </conditionalFormatting>
  <conditionalFormatting sqref="N103:N104">
    <cfRule type="expression" dxfId="15778" priority="15789">
      <formula>LEFT(N107,2)="DA"</formula>
    </cfRule>
    <cfRule type="expression" dxfId="15777" priority="15790">
      <formula>N103="WIP"</formula>
    </cfRule>
    <cfRule type="expression" dxfId="15776" priority="15791">
      <formula>N103="TW"</formula>
    </cfRule>
    <cfRule type="expression" dxfId="15775" priority="15792">
      <formula>N103="ERE"</formula>
    </cfRule>
  </conditionalFormatting>
  <conditionalFormatting sqref="N105">
    <cfRule type="expression" dxfId="15774" priority="15786">
      <formula>LEFT(N107,2)="DA"</formula>
    </cfRule>
    <cfRule type="expression" dxfId="15773" priority="15787">
      <formula>N105="EXC"</formula>
    </cfRule>
    <cfRule type="expression" dxfId="15772" priority="15788">
      <formula>N105="FDN"</formula>
    </cfRule>
  </conditionalFormatting>
  <conditionalFormatting sqref="N106">
    <cfRule type="expression" dxfId="15771" priority="15784">
      <formula>LEFT(N107,2)="DA"</formula>
    </cfRule>
    <cfRule type="expression" dxfId="15770" priority="15785">
      <formula>OR(N106="CP",N106="P")</formula>
    </cfRule>
  </conditionalFormatting>
  <conditionalFormatting sqref="N103:N105">
    <cfRule type="containsText" dxfId="15769" priority="15783" operator="containsText" text="Clear">
      <formula>NOT(ISERROR(SEARCH("Clear",N103)))</formula>
    </cfRule>
  </conditionalFormatting>
  <conditionalFormatting sqref="O102:O110">
    <cfRule type="containsText" dxfId="15768" priority="15782" operator="containsText" text="DA">
      <formula>NOT(ISERROR(SEARCH("DA",O102)))</formula>
    </cfRule>
  </conditionalFormatting>
  <conditionalFormatting sqref="O103">
    <cfRule type="expression" dxfId="15767" priority="15780">
      <formula>O103="PO"</formula>
    </cfRule>
    <cfRule type="expression" dxfId="15766" priority="15781">
      <formula>O103="STR"</formula>
    </cfRule>
  </conditionalFormatting>
  <conditionalFormatting sqref="P102 P108:P110">
    <cfRule type="containsText" dxfId="15765" priority="15779" operator="containsText" text="DA">
      <formula>NOT(ISERROR(SEARCH("DA",P102)))</formula>
    </cfRule>
  </conditionalFormatting>
  <conditionalFormatting sqref="P107">
    <cfRule type="containsText" dxfId="15764" priority="15778" operator="containsText" text="DA">
      <formula>NOT(ISERROR(SEARCH("DA",P107)))</formula>
    </cfRule>
  </conditionalFormatting>
  <conditionalFormatting sqref="P103:P106">
    <cfRule type="containsText" dxfId="15763" priority="15777" operator="containsText" text="DA">
      <formula>NOT(ISERROR(SEARCH("DA",P103)))</formula>
    </cfRule>
  </conditionalFormatting>
  <conditionalFormatting sqref="P103:P104">
    <cfRule type="expression" dxfId="15762" priority="15773">
      <formula>LEFT(P107,2)="DA"</formula>
    </cfRule>
    <cfRule type="expression" dxfId="15761" priority="15774">
      <formula>P103="WIP"</formula>
    </cfRule>
    <cfRule type="expression" dxfId="15760" priority="15775">
      <formula>P103="TW"</formula>
    </cfRule>
    <cfRule type="expression" dxfId="15759" priority="15776">
      <formula>P103="ERE"</formula>
    </cfRule>
  </conditionalFormatting>
  <conditionalFormatting sqref="P105">
    <cfRule type="expression" dxfId="15758" priority="15770">
      <formula>LEFT(P107,2)="DA"</formula>
    </cfRule>
    <cfRule type="expression" dxfId="15757" priority="15771">
      <formula>P105="EXC"</formula>
    </cfRule>
    <cfRule type="expression" dxfId="15756" priority="15772">
      <formula>P105="FDN"</formula>
    </cfRule>
  </conditionalFormatting>
  <conditionalFormatting sqref="P106">
    <cfRule type="expression" dxfId="15755" priority="15768">
      <formula>LEFT(P107,2)="DA"</formula>
    </cfRule>
    <cfRule type="expression" dxfId="15754" priority="15769">
      <formula>OR(P106="CP",P106="P")</formula>
    </cfRule>
  </conditionalFormatting>
  <conditionalFormatting sqref="P103:P105">
    <cfRule type="containsText" dxfId="15753" priority="15767" operator="containsText" text="Clear">
      <formula>NOT(ISERROR(SEARCH("Clear",P103)))</formula>
    </cfRule>
  </conditionalFormatting>
  <conditionalFormatting sqref="Q102:Q110">
    <cfRule type="containsText" dxfId="15752" priority="15766" operator="containsText" text="DA">
      <formula>NOT(ISERROR(SEARCH("DA",Q102)))</formula>
    </cfRule>
  </conditionalFormatting>
  <conditionalFormatting sqref="Q103">
    <cfRule type="expression" dxfId="15751" priority="15764">
      <formula>Q103="PO"</formula>
    </cfRule>
    <cfRule type="expression" dxfId="15750" priority="15765">
      <formula>Q103="STR"</formula>
    </cfRule>
  </conditionalFormatting>
  <conditionalFormatting sqref="R102 R108:R110">
    <cfRule type="containsText" dxfId="15749" priority="15763" operator="containsText" text="DA">
      <formula>NOT(ISERROR(SEARCH("DA",R102)))</formula>
    </cfRule>
  </conditionalFormatting>
  <conditionalFormatting sqref="R107">
    <cfRule type="containsText" dxfId="15748" priority="15762" operator="containsText" text="DA">
      <formula>NOT(ISERROR(SEARCH("DA",R107)))</formula>
    </cfRule>
  </conditionalFormatting>
  <conditionalFormatting sqref="R103:R106">
    <cfRule type="containsText" dxfId="15747" priority="15761" operator="containsText" text="DA">
      <formula>NOT(ISERROR(SEARCH("DA",R103)))</formula>
    </cfRule>
  </conditionalFormatting>
  <conditionalFormatting sqref="R103:R104">
    <cfRule type="expression" dxfId="15746" priority="15757">
      <formula>LEFT(R107,2)="DA"</formula>
    </cfRule>
    <cfRule type="expression" dxfId="15745" priority="15758">
      <formula>R103="WIP"</formula>
    </cfRule>
    <cfRule type="expression" dxfId="15744" priority="15759">
      <formula>R103="TW"</formula>
    </cfRule>
    <cfRule type="expression" dxfId="15743" priority="15760">
      <formula>R103="ERE"</formula>
    </cfRule>
  </conditionalFormatting>
  <conditionalFormatting sqref="R105">
    <cfRule type="expression" dxfId="15742" priority="15754">
      <formula>LEFT(R107,2)="DA"</formula>
    </cfRule>
    <cfRule type="expression" dxfId="15741" priority="15755">
      <formula>R105="EXC"</formula>
    </cfRule>
    <cfRule type="expression" dxfId="15740" priority="15756">
      <formula>R105="FDN"</formula>
    </cfRule>
  </conditionalFormatting>
  <conditionalFormatting sqref="R106">
    <cfRule type="expression" dxfId="15739" priority="15752">
      <formula>LEFT(R107,2)="DA"</formula>
    </cfRule>
    <cfRule type="expression" dxfId="15738" priority="15753">
      <formula>OR(R106="CP",R106="P")</formula>
    </cfRule>
  </conditionalFormatting>
  <conditionalFormatting sqref="R103:R105">
    <cfRule type="containsText" dxfId="15737" priority="15751" operator="containsText" text="Clear">
      <formula>NOT(ISERROR(SEARCH("Clear",R103)))</formula>
    </cfRule>
  </conditionalFormatting>
  <conditionalFormatting sqref="S102:S110">
    <cfRule type="containsText" dxfId="15736" priority="15750" operator="containsText" text="DA">
      <formula>NOT(ISERROR(SEARCH("DA",S102)))</formula>
    </cfRule>
  </conditionalFormatting>
  <conditionalFormatting sqref="S103">
    <cfRule type="expression" dxfId="15735" priority="15748">
      <formula>S103="PO"</formula>
    </cfRule>
    <cfRule type="expression" dxfId="15734" priority="15749">
      <formula>S103="STR"</formula>
    </cfRule>
  </conditionalFormatting>
  <conditionalFormatting sqref="T102 T108:T110">
    <cfRule type="containsText" dxfId="15733" priority="15747" operator="containsText" text="DA">
      <formula>NOT(ISERROR(SEARCH("DA",T102)))</formula>
    </cfRule>
  </conditionalFormatting>
  <conditionalFormatting sqref="T107">
    <cfRule type="containsText" dxfId="15732" priority="15746" operator="containsText" text="DA">
      <formula>NOT(ISERROR(SEARCH("DA",T107)))</formula>
    </cfRule>
  </conditionalFormatting>
  <conditionalFormatting sqref="T103:T106">
    <cfRule type="containsText" dxfId="15731" priority="15745" operator="containsText" text="DA">
      <formula>NOT(ISERROR(SEARCH("DA",T103)))</formula>
    </cfRule>
  </conditionalFormatting>
  <conditionalFormatting sqref="T103:T104">
    <cfRule type="expression" dxfId="15730" priority="15741">
      <formula>LEFT(T107,2)="DA"</formula>
    </cfRule>
    <cfRule type="expression" dxfId="15729" priority="15742">
      <formula>T103="WIP"</formula>
    </cfRule>
    <cfRule type="expression" dxfId="15728" priority="15743">
      <formula>T103="TW"</formula>
    </cfRule>
    <cfRule type="expression" dxfId="15727" priority="15744">
      <formula>T103="ERE"</formula>
    </cfRule>
  </conditionalFormatting>
  <conditionalFormatting sqref="T105">
    <cfRule type="expression" dxfId="15726" priority="15738">
      <formula>LEFT(T107,2)="DA"</formula>
    </cfRule>
    <cfRule type="expression" dxfId="15725" priority="15739">
      <formula>T105="EXC"</formula>
    </cfRule>
    <cfRule type="expression" dxfId="15724" priority="15740">
      <formula>T105="FDN"</formula>
    </cfRule>
  </conditionalFormatting>
  <conditionalFormatting sqref="T106">
    <cfRule type="expression" dxfId="15723" priority="15736">
      <formula>LEFT(T107,2)="DA"</formula>
    </cfRule>
    <cfRule type="expression" dxfId="15722" priority="15737">
      <formula>OR(T106="CP",T106="P")</formula>
    </cfRule>
  </conditionalFormatting>
  <conditionalFormatting sqref="T103:T105">
    <cfRule type="containsText" dxfId="15721" priority="15735" operator="containsText" text="Clear">
      <formula>NOT(ISERROR(SEARCH("Clear",T103)))</formula>
    </cfRule>
  </conditionalFormatting>
  <conditionalFormatting sqref="U102:U105">
    <cfRule type="containsText" dxfId="15720" priority="15734" operator="containsText" text="DA">
      <formula>NOT(ISERROR(SEARCH("DA",U102)))</formula>
    </cfRule>
  </conditionalFormatting>
  <conditionalFormatting sqref="U103">
    <cfRule type="expression" dxfId="15719" priority="15732">
      <formula>U103="PO"</formula>
    </cfRule>
    <cfRule type="expression" dxfId="15718" priority="15733">
      <formula>U103="STR"</formula>
    </cfRule>
  </conditionalFormatting>
  <conditionalFormatting sqref="B113 B119:B121">
    <cfRule type="containsText" dxfId="15717" priority="15731" operator="containsText" text="DA">
      <formula>NOT(ISERROR(SEARCH("DA",B113)))</formula>
    </cfRule>
  </conditionalFormatting>
  <conditionalFormatting sqref="B118">
    <cfRule type="containsText" dxfId="15716" priority="15730" operator="containsText" text="DA">
      <formula>NOT(ISERROR(SEARCH("DA",B118)))</formula>
    </cfRule>
  </conditionalFormatting>
  <conditionalFormatting sqref="B114:B117">
    <cfRule type="containsText" dxfId="15715" priority="15729" operator="containsText" text="DA">
      <formula>NOT(ISERROR(SEARCH("DA",B114)))</formula>
    </cfRule>
  </conditionalFormatting>
  <conditionalFormatting sqref="B114:B115">
    <cfRule type="expression" dxfId="15714" priority="15725">
      <formula>LEFT(B118,2)="DA"</formula>
    </cfRule>
    <cfRule type="expression" dxfId="15713" priority="15726">
      <formula>B114="WIP"</formula>
    </cfRule>
    <cfRule type="expression" dxfId="15712" priority="15727">
      <formula>B114="TW"</formula>
    </cfRule>
    <cfRule type="expression" dxfId="15711" priority="15728">
      <formula>B114="ERE"</formula>
    </cfRule>
  </conditionalFormatting>
  <conditionalFormatting sqref="B116">
    <cfRule type="expression" dxfId="15710" priority="15722">
      <formula>LEFT(B118,2)="DA"</formula>
    </cfRule>
    <cfRule type="expression" dxfId="15709" priority="15723">
      <formula>B116="EXC"</formula>
    </cfRule>
    <cfRule type="expression" dxfId="15708" priority="15724">
      <formula>B116="FDN"</formula>
    </cfRule>
  </conditionalFormatting>
  <conditionalFormatting sqref="B117">
    <cfRule type="expression" dxfId="15707" priority="15720">
      <formula>LEFT(B118,2)="DA"</formula>
    </cfRule>
    <cfRule type="expression" dxfId="15706" priority="15721">
      <formula>OR(B117="CP",B117="P")</formula>
    </cfRule>
  </conditionalFormatting>
  <conditionalFormatting sqref="B114:B116">
    <cfRule type="containsText" dxfId="15705" priority="15719" operator="containsText" text="Clear">
      <formula>NOT(ISERROR(SEARCH("Clear",B114)))</formula>
    </cfRule>
  </conditionalFormatting>
  <conditionalFormatting sqref="U119:U121 C113:C121">
    <cfRule type="containsText" dxfId="15704" priority="15718" operator="containsText" text="DA">
      <formula>NOT(ISERROR(SEARCH("DA",C113)))</formula>
    </cfRule>
  </conditionalFormatting>
  <conditionalFormatting sqref="C114">
    <cfRule type="expression" dxfId="15703" priority="15716">
      <formula>C114="PO"</formula>
    </cfRule>
    <cfRule type="expression" dxfId="15702" priority="15717">
      <formula>C114="STR"</formula>
    </cfRule>
  </conditionalFormatting>
  <conditionalFormatting sqref="U117">
    <cfRule type="containsText" dxfId="15701" priority="15715" operator="containsText" text="DA">
      <formula>NOT(ISERROR(SEARCH("DA",U117)))</formula>
    </cfRule>
  </conditionalFormatting>
  <conditionalFormatting sqref="D113 D119:D121">
    <cfRule type="containsText" dxfId="15700" priority="15714" operator="containsText" text="DA">
      <formula>NOT(ISERROR(SEARCH("DA",D113)))</formula>
    </cfRule>
  </conditionalFormatting>
  <conditionalFormatting sqref="D118">
    <cfRule type="containsText" dxfId="15699" priority="15713" operator="containsText" text="DA">
      <formula>NOT(ISERROR(SEARCH("DA",D118)))</formula>
    </cfRule>
  </conditionalFormatting>
  <conditionalFormatting sqref="D114:D117">
    <cfRule type="containsText" dxfId="15698" priority="15712" operator="containsText" text="DA">
      <formula>NOT(ISERROR(SEARCH("DA",D114)))</formula>
    </cfRule>
  </conditionalFormatting>
  <conditionalFormatting sqref="D114:D115">
    <cfRule type="expression" dxfId="15697" priority="15708">
      <formula>LEFT(D118,2)="DA"</formula>
    </cfRule>
    <cfRule type="expression" dxfId="15696" priority="15709">
      <formula>D114="WIP"</formula>
    </cfRule>
    <cfRule type="expression" dxfId="15695" priority="15710">
      <formula>D114="TW"</formula>
    </cfRule>
    <cfRule type="expression" dxfId="15694" priority="15711">
      <formula>D114="ERE"</formula>
    </cfRule>
  </conditionalFormatting>
  <conditionalFormatting sqref="D116">
    <cfRule type="expression" dxfId="15693" priority="15705">
      <formula>LEFT(D118,2)="DA"</formula>
    </cfRule>
    <cfRule type="expression" dxfId="15692" priority="15706">
      <formula>D116="EXC"</formula>
    </cfRule>
    <cfRule type="expression" dxfId="15691" priority="15707">
      <formula>D116="FDN"</formula>
    </cfRule>
  </conditionalFormatting>
  <conditionalFormatting sqref="D117">
    <cfRule type="expression" dxfId="15690" priority="15703">
      <formula>LEFT(D118,2)="DA"</formula>
    </cfRule>
    <cfRule type="expression" dxfId="15689" priority="15704">
      <formula>OR(D117="CP",D117="P")</formula>
    </cfRule>
  </conditionalFormatting>
  <conditionalFormatting sqref="D114:D116">
    <cfRule type="containsText" dxfId="15688" priority="15702" operator="containsText" text="Clear">
      <formula>NOT(ISERROR(SEARCH("Clear",D114)))</formula>
    </cfRule>
  </conditionalFormatting>
  <conditionalFormatting sqref="E113:E121">
    <cfRule type="containsText" dxfId="15687" priority="15701" operator="containsText" text="DA">
      <formula>NOT(ISERROR(SEARCH("DA",E113)))</formula>
    </cfRule>
  </conditionalFormatting>
  <conditionalFormatting sqref="E114">
    <cfRule type="expression" dxfId="15686" priority="15699">
      <formula>E114="PO"</formula>
    </cfRule>
    <cfRule type="expression" dxfId="15685" priority="15700">
      <formula>E114="STR"</formula>
    </cfRule>
  </conditionalFormatting>
  <conditionalFormatting sqref="F113 F119:F121">
    <cfRule type="containsText" dxfId="15684" priority="15698" operator="containsText" text="DA">
      <formula>NOT(ISERROR(SEARCH("DA",F113)))</formula>
    </cfRule>
  </conditionalFormatting>
  <conditionalFormatting sqref="F118">
    <cfRule type="containsText" dxfId="15683" priority="15697" operator="containsText" text="DA">
      <formula>NOT(ISERROR(SEARCH("DA",F118)))</formula>
    </cfRule>
  </conditionalFormatting>
  <conditionalFormatting sqref="F114:F117">
    <cfRule type="containsText" dxfId="15682" priority="15696" operator="containsText" text="DA">
      <formula>NOT(ISERROR(SEARCH("DA",F114)))</formula>
    </cfRule>
  </conditionalFormatting>
  <conditionalFormatting sqref="F114:F115">
    <cfRule type="expression" dxfId="15681" priority="15692">
      <formula>LEFT(F118,2)="DA"</formula>
    </cfRule>
    <cfRule type="expression" dxfId="15680" priority="15693">
      <formula>F114="WIP"</formula>
    </cfRule>
    <cfRule type="expression" dxfId="15679" priority="15694">
      <formula>F114="TW"</formula>
    </cfRule>
    <cfRule type="expression" dxfId="15678" priority="15695">
      <formula>F114="ERE"</formula>
    </cfRule>
  </conditionalFormatting>
  <conditionalFormatting sqref="F116">
    <cfRule type="expression" dxfId="15677" priority="15689">
      <formula>LEFT(F118,2)="DA"</formula>
    </cfRule>
    <cfRule type="expression" dxfId="15676" priority="15690">
      <formula>F116="EXC"</formula>
    </cfRule>
    <cfRule type="expression" dxfId="15675" priority="15691">
      <formula>F116="FDN"</formula>
    </cfRule>
  </conditionalFormatting>
  <conditionalFormatting sqref="F117">
    <cfRule type="expression" dxfId="15674" priority="15687">
      <formula>LEFT(F118,2)="DA"</formula>
    </cfRule>
    <cfRule type="expression" dxfId="15673" priority="15688">
      <formula>OR(F117="CP",F117="P")</formula>
    </cfRule>
  </conditionalFormatting>
  <conditionalFormatting sqref="F114:F116">
    <cfRule type="containsText" dxfId="15672" priority="15686" operator="containsText" text="Clear">
      <formula>NOT(ISERROR(SEARCH("Clear",F114)))</formula>
    </cfRule>
  </conditionalFormatting>
  <conditionalFormatting sqref="G113:G121">
    <cfRule type="containsText" dxfId="15671" priority="15685" operator="containsText" text="DA">
      <formula>NOT(ISERROR(SEARCH("DA",G113)))</formula>
    </cfRule>
  </conditionalFormatting>
  <conditionalFormatting sqref="G114">
    <cfRule type="expression" dxfId="15670" priority="15683">
      <formula>G114="PO"</formula>
    </cfRule>
    <cfRule type="expression" dxfId="15669" priority="15684">
      <formula>G114="STR"</formula>
    </cfRule>
  </conditionalFormatting>
  <conditionalFormatting sqref="H113 H119:H121">
    <cfRule type="containsText" dxfId="15668" priority="15682" operator="containsText" text="DA">
      <formula>NOT(ISERROR(SEARCH("DA",H113)))</formula>
    </cfRule>
  </conditionalFormatting>
  <conditionalFormatting sqref="H118">
    <cfRule type="containsText" dxfId="15667" priority="15681" operator="containsText" text="DA">
      <formula>NOT(ISERROR(SEARCH("DA",H118)))</formula>
    </cfRule>
  </conditionalFormatting>
  <conditionalFormatting sqref="H114:H117">
    <cfRule type="containsText" dxfId="15666" priority="15680" operator="containsText" text="DA">
      <formula>NOT(ISERROR(SEARCH("DA",H114)))</formula>
    </cfRule>
  </conditionalFormatting>
  <conditionalFormatting sqref="H114:H115">
    <cfRule type="expression" dxfId="15665" priority="15676">
      <formula>LEFT(H118,2)="DA"</formula>
    </cfRule>
    <cfRule type="expression" dxfId="15664" priority="15677">
      <formula>H114="WIP"</formula>
    </cfRule>
    <cfRule type="expression" dxfId="15663" priority="15678">
      <formula>H114="TW"</formula>
    </cfRule>
    <cfRule type="expression" dxfId="15662" priority="15679">
      <formula>H114="ERE"</formula>
    </cfRule>
  </conditionalFormatting>
  <conditionalFormatting sqref="H116">
    <cfRule type="expression" dxfId="15661" priority="15673">
      <formula>LEFT(H118,2)="DA"</formula>
    </cfRule>
    <cfRule type="expression" dxfId="15660" priority="15674">
      <formula>H116="EXC"</formula>
    </cfRule>
    <cfRule type="expression" dxfId="15659" priority="15675">
      <formula>H116="FDN"</formula>
    </cfRule>
  </conditionalFormatting>
  <conditionalFormatting sqref="H117">
    <cfRule type="expression" dxfId="15658" priority="15671">
      <formula>LEFT(H118,2)="DA"</formula>
    </cfRule>
    <cfRule type="expression" dxfId="15657" priority="15672">
      <formula>OR(H117="CP",H117="P")</formula>
    </cfRule>
  </conditionalFormatting>
  <conditionalFormatting sqref="H114:H116">
    <cfRule type="containsText" dxfId="15656" priority="15670" operator="containsText" text="Clear">
      <formula>NOT(ISERROR(SEARCH("Clear",H114)))</formula>
    </cfRule>
  </conditionalFormatting>
  <conditionalFormatting sqref="I113:I121">
    <cfRule type="containsText" dxfId="15655" priority="15669" operator="containsText" text="DA">
      <formula>NOT(ISERROR(SEARCH("DA",I113)))</formula>
    </cfRule>
  </conditionalFormatting>
  <conditionalFormatting sqref="I114">
    <cfRule type="expression" dxfId="15654" priority="15667">
      <formula>I114="PO"</formula>
    </cfRule>
    <cfRule type="expression" dxfId="15653" priority="15668">
      <formula>I114="STR"</formula>
    </cfRule>
  </conditionalFormatting>
  <conditionalFormatting sqref="J113 J119:J121">
    <cfRule type="containsText" dxfId="15652" priority="15666" operator="containsText" text="DA">
      <formula>NOT(ISERROR(SEARCH("DA",J113)))</formula>
    </cfRule>
  </conditionalFormatting>
  <conditionalFormatting sqref="J118">
    <cfRule type="containsText" dxfId="15651" priority="15665" operator="containsText" text="DA">
      <formula>NOT(ISERROR(SEARCH("DA",J118)))</formula>
    </cfRule>
  </conditionalFormatting>
  <conditionalFormatting sqref="J114:J117">
    <cfRule type="containsText" dxfId="15650" priority="15664" operator="containsText" text="DA">
      <formula>NOT(ISERROR(SEARCH("DA",J114)))</formula>
    </cfRule>
  </conditionalFormatting>
  <conditionalFormatting sqref="J114:J115">
    <cfRule type="expression" dxfId="15649" priority="15660">
      <formula>LEFT(J118,2)="DA"</formula>
    </cfRule>
    <cfRule type="expression" dxfId="15648" priority="15661">
      <formula>J114="WIP"</formula>
    </cfRule>
    <cfRule type="expression" dxfId="15647" priority="15662">
      <formula>J114="TW"</formula>
    </cfRule>
    <cfRule type="expression" dxfId="15646" priority="15663">
      <formula>J114="ERE"</formula>
    </cfRule>
  </conditionalFormatting>
  <conditionalFormatting sqref="J116">
    <cfRule type="expression" dxfId="15645" priority="15657">
      <formula>LEFT(J118,2)="DA"</formula>
    </cfRule>
    <cfRule type="expression" dxfId="15644" priority="15658">
      <formula>J116="EXC"</formula>
    </cfRule>
    <cfRule type="expression" dxfId="15643" priority="15659">
      <formula>J116="FDN"</formula>
    </cfRule>
  </conditionalFormatting>
  <conditionalFormatting sqref="J117">
    <cfRule type="expression" dxfId="15642" priority="15655">
      <formula>LEFT(J118,2)="DA"</formula>
    </cfRule>
    <cfRule type="expression" dxfId="15641" priority="15656">
      <formula>OR(J117="CP",J117="P")</formula>
    </cfRule>
  </conditionalFormatting>
  <conditionalFormatting sqref="J114:J116">
    <cfRule type="containsText" dxfId="15640" priority="15654" operator="containsText" text="Clear">
      <formula>NOT(ISERROR(SEARCH("Clear",J114)))</formula>
    </cfRule>
  </conditionalFormatting>
  <conditionalFormatting sqref="K113:K121">
    <cfRule type="containsText" dxfId="15639" priority="15653" operator="containsText" text="DA">
      <formula>NOT(ISERROR(SEARCH("DA",K113)))</formula>
    </cfRule>
  </conditionalFormatting>
  <conditionalFormatting sqref="K114">
    <cfRule type="expression" dxfId="15638" priority="15651">
      <formula>K114="PO"</formula>
    </cfRule>
    <cfRule type="expression" dxfId="15637" priority="15652">
      <formula>K114="STR"</formula>
    </cfRule>
  </conditionalFormatting>
  <conditionalFormatting sqref="L113 L119:L121">
    <cfRule type="containsText" dxfId="15636" priority="15650" operator="containsText" text="DA">
      <formula>NOT(ISERROR(SEARCH("DA",L113)))</formula>
    </cfRule>
  </conditionalFormatting>
  <conditionalFormatting sqref="L118">
    <cfRule type="containsText" dxfId="15635" priority="15649" operator="containsText" text="DA">
      <formula>NOT(ISERROR(SEARCH("DA",L118)))</formula>
    </cfRule>
  </conditionalFormatting>
  <conditionalFormatting sqref="L114:L117">
    <cfRule type="containsText" dxfId="15634" priority="15648" operator="containsText" text="DA">
      <formula>NOT(ISERROR(SEARCH("DA",L114)))</formula>
    </cfRule>
  </conditionalFormatting>
  <conditionalFormatting sqref="L114:L115">
    <cfRule type="expression" dxfId="15633" priority="15644">
      <formula>LEFT(L118,2)="DA"</formula>
    </cfRule>
    <cfRule type="expression" dxfId="15632" priority="15645">
      <formula>L114="WIP"</formula>
    </cfRule>
    <cfRule type="expression" dxfId="15631" priority="15646">
      <formula>L114="TW"</formula>
    </cfRule>
    <cfRule type="expression" dxfId="15630" priority="15647">
      <formula>L114="ERE"</formula>
    </cfRule>
  </conditionalFormatting>
  <conditionalFormatting sqref="L116">
    <cfRule type="expression" dxfId="15629" priority="15641">
      <formula>LEFT(L118,2)="DA"</formula>
    </cfRule>
    <cfRule type="expression" dxfId="15628" priority="15642">
      <formula>L116="EXC"</formula>
    </cfRule>
    <cfRule type="expression" dxfId="15627" priority="15643">
      <formula>L116="FDN"</formula>
    </cfRule>
  </conditionalFormatting>
  <conditionalFormatting sqref="L117">
    <cfRule type="expression" dxfId="15626" priority="15639">
      <formula>LEFT(L118,2)="DA"</formula>
    </cfRule>
    <cfRule type="expression" dxfId="15625" priority="15640">
      <formula>OR(L117="CP",L117="P")</formula>
    </cfRule>
  </conditionalFormatting>
  <conditionalFormatting sqref="L114:L116">
    <cfRule type="containsText" dxfId="15624" priority="15638" operator="containsText" text="Clear">
      <formula>NOT(ISERROR(SEARCH("Clear",L114)))</formula>
    </cfRule>
  </conditionalFormatting>
  <conditionalFormatting sqref="M113:M121">
    <cfRule type="containsText" dxfId="15623" priority="15637" operator="containsText" text="DA">
      <formula>NOT(ISERROR(SEARCH("DA",M113)))</formula>
    </cfRule>
  </conditionalFormatting>
  <conditionalFormatting sqref="M114">
    <cfRule type="expression" dxfId="15622" priority="15635">
      <formula>M114="PO"</formula>
    </cfRule>
    <cfRule type="expression" dxfId="15621" priority="15636">
      <formula>M114="STR"</formula>
    </cfRule>
  </conditionalFormatting>
  <conditionalFormatting sqref="N113 N119:N121">
    <cfRule type="containsText" dxfId="15620" priority="15634" operator="containsText" text="DA">
      <formula>NOT(ISERROR(SEARCH("DA",N113)))</formula>
    </cfRule>
  </conditionalFormatting>
  <conditionalFormatting sqref="N118">
    <cfRule type="containsText" dxfId="15619" priority="15633" operator="containsText" text="DA">
      <formula>NOT(ISERROR(SEARCH("DA",N118)))</formula>
    </cfRule>
  </conditionalFormatting>
  <conditionalFormatting sqref="N114:N117">
    <cfRule type="containsText" dxfId="15618" priority="15632" operator="containsText" text="DA">
      <formula>NOT(ISERROR(SEARCH("DA",N114)))</formula>
    </cfRule>
  </conditionalFormatting>
  <conditionalFormatting sqref="N114:N115">
    <cfRule type="expression" dxfId="15617" priority="15628">
      <formula>LEFT(N118,2)="DA"</formula>
    </cfRule>
    <cfRule type="expression" dxfId="15616" priority="15629">
      <formula>N114="WIP"</formula>
    </cfRule>
    <cfRule type="expression" dxfId="15615" priority="15630">
      <formula>N114="TW"</formula>
    </cfRule>
    <cfRule type="expression" dxfId="15614" priority="15631">
      <formula>N114="ERE"</formula>
    </cfRule>
  </conditionalFormatting>
  <conditionalFormatting sqref="N116">
    <cfRule type="expression" dxfId="15613" priority="15625">
      <formula>LEFT(N118,2)="DA"</formula>
    </cfRule>
    <cfRule type="expression" dxfId="15612" priority="15626">
      <formula>N116="EXC"</formula>
    </cfRule>
    <cfRule type="expression" dxfId="15611" priority="15627">
      <formula>N116="FDN"</formula>
    </cfRule>
  </conditionalFormatting>
  <conditionalFormatting sqref="N117">
    <cfRule type="expression" dxfId="15610" priority="15623">
      <formula>LEFT(N118,2)="DA"</formula>
    </cfRule>
    <cfRule type="expression" dxfId="15609" priority="15624">
      <formula>OR(N117="CP",N117="P")</formula>
    </cfRule>
  </conditionalFormatting>
  <conditionalFormatting sqref="N114:N116">
    <cfRule type="containsText" dxfId="15608" priority="15622" operator="containsText" text="Clear">
      <formula>NOT(ISERROR(SEARCH("Clear",N114)))</formula>
    </cfRule>
  </conditionalFormatting>
  <conditionalFormatting sqref="O113:O121">
    <cfRule type="containsText" dxfId="15607" priority="15621" operator="containsText" text="DA">
      <formula>NOT(ISERROR(SEARCH("DA",O113)))</formula>
    </cfRule>
  </conditionalFormatting>
  <conditionalFormatting sqref="O114">
    <cfRule type="expression" dxfId="15606" priority="15619">
      <formula>O114="PO"</formula>
    </cfRule>
    <cfRule type="expression" dxfId="15605" priority="15620">
      <formula>O114="STR"</formula>
    </cfRule>
  </conditionalFormatting>
  <conditionalFormatting sqref="P113 P119:P121">
    <cfRule type="containsText" dxfId="15604" priority="15618" operator="containsText" text="DA">
      <formula>NOT(ISERROR(SEARCH("DA",P113)))</formula>
    </cfRule>
  </conditionalFormatting>
  <conditionalFormatting sqref="P118">
    <cfRule type="containsText" dxfId="15603" priority="15617" operator="containsText" text="DA">
      <formula>NOT(ISERROR(SEARCH("DA",P118)))</formula>
    </cfRule>
  </conditionalFormatting>
  <conditionalFormatting sqref="P114:P117">
    <cfRule type="containsText" dxfId="15602" priority="15616" operator="containsText" text="DA">
      <formula>NOT(ISERROR(SEARCH("DA",P114)))</formula>
    </cfRule>
  </conditionalFormatting>
  <conditionalFormatting sqref="P114:P115">
    <cfRule type="expression" dxfId="15601" priority="15612">
      <formula>LEFT(P118,2)="DA"</formula>
    </cfRule>
    <cfRule type="expression" dxfId="15600" priority="15613">
      <formula>P114="WIP"</formula>
    </cfRule>
    <cfRule type="expression" dxfId="15599" priority="15614">
      <formula>P114="TW"</formula>
    </cfRule>
    <cfRule type="expression" dxfId="15598" priority="15615">
      <formula>P114="ERE"</formula>
    </cfRule>
  </conditionalFormatting>
  <conditionalFormatting sqref="P116">
    <cfRule type="expression" dxfId="15597" priority="15609">
      <formula>LEFT(P118,2)="DA"</formula>
    </cfRule>
    <cfRule type="expression" dxfId="15596" priority="15610">
      <formula>P116="EXC"</formula>
    </cfRule>
    <cfRule type="expression" dxfId="15595" priority="15611">
      <formula>P116="FDN"</formula>
    </cfRule>
  </conditionalFormatting>
  <conditionalFormatting sqref="P117">
    <cfRule type="expression" dxfId="15594" priority="15607">
      <formula>LEFT(P118,2)="DA"</formula>
    </cfRule>
    <cfRule type="expression" dxfId="15593" priority="15608">
      <formula>OR(P117="CP",P117="P")</formula>
    </cfRule>
  </conditionalFormatting>
  <conditionalFormatting sqref="P114:P116">
    <cfRule type="containsText" dxfId="15592" priority="15606" operator="containsText" text="Clear">
      <formula>NOT(ISERROR(SEARCH("Clear",P114)))</formula>
    </cfRule>
  </conditionalFormatting>
  <conditionalFormatting sqref="Q113:Q121">
    <cfRule type="containsText" dxfId="15591" priority="15605" operator="containsText" text="DA">
      <formula>NOT(ISERROR(SEARCH("DA",Q113)))</formula>
    </cfRule>
  </conditionalFormatting>
  <conditionalFormatting sqref="Q114">
    <cfRule type="expression" dxfId="15590" priority="15603">
      <formula>Q114="PO"</formula>
    </cfRule>
    <cfRule type="expression" dxfId="15589" priority="15604">
      <formula>Q114="STR"</formula>
    </cfRule>
  </conditionalFormatting>
  <conditionalFormatting sqref="R113 R119:R121">
    <cfRule type="containsText" dxfId="15588" priority="15602" operator="containsText" text="DA">
      <formula>NOT(ISERROR(SEARCH("DA",R113)))</formula>
    </cfRule>
  </conditionalFormatting>
  <conditionalFormatting sqref="R118">
    <cfRule type="containsText" dxfId="15587" priority="15601" operator="containsText" text="DA">
      <formula>NOT(ISERROR(SEARCH("DA",R118)))</formula>
    </cfRule>
  </conditionalFormatting>
  <conditionalFormatting sqref="R114:R117">
    <cfRule type="containsText" dxfId="15586" priority="15600" operator="containsText" text="DA">
      <formula>NOT(ISERROR(SEARCH("DA",R114)))</formula>
    </cfRule>
  </conditionalFormatting>
  <conditionalFormatting sqref="R114:R115">
    <cfRule type="expression" dxfId="15585" priority="15596">
      <formula>LEFT(R118,2)="DA"</formula>
    </cfRule>
    <cfRule type="expression" dxfId="15584" priority="15597">
      <formula>R114="WIP"</formula>
    </cfRule>
    <cfRule type="expression" dxfId="15583" priority="15598">
      <formula>R114="TW"</formula>
    </cfRule>
    <cfRule type="expression" dxfId="15582" priority="15599">
      <formula>R114="ERE"</formula>
    </cfRule>
  </conditionalFormatting>
  <conditionalFormatting sqref="R116">
    <cfRule type="expression" dxfId="15581" priority="15593">
      <formula>LEFT(R118,2)="DA"</formula>
    </cfRule>
    <cfRule type="expression" dxfId="15580" priority="15594">
      <formula>R116="EXC"</formula>
    </cfRule>
    <cfRule type="expression" dxfId="15579" priority="15595">
      <formula>R116="FDN"</formula>
    </cfRule>
  </conditionalFormatting>
  <conditionalFormatting sqref="R117">
    <cfRule type="expression" dxfId="15578" priority="15591">
      <formula>LEFT(R118,2)="DA"</formula>
    </cfRule>
    <cfRule type="expression" dxfId="15577" priority="15592">
      <formula>OR(R117="CP",R117="P")</formula>
    </cfRule>
  </conditionalFormatting>
  <conditionalFormatting sqref="R114:R116">
    <cfRule type="containsText" dxfId="15576" priority="15590" operator="containsText" text="Clear">
      <formula>NOT(ISERROR(SEARCH("Clear",R114)))</formula>
    </cfRule>
  </conditionalFormatting>
  <conditionalFormatting sqref="S113:S121">
    <cfRule type="containsText" dxfId="15575" priority="15589" operator="containsText" text="DA">
      <formula>NOT(ISERROR(SEARCH("DA",S113)))</formula>
    </cfRule>
  </conditionalFormatting>
  <conditionalFormatting sqref="S114">
    <cfRule type="expression" dxfId="15574" priority="15587">
      <formula>S114="PO"</formula>
    </cfRule>
    <cfRule type="expression" dxfId="15573" priority="15588">
      <formula>S114="STR"</formula>
    </cfRule>
  </conditionalFormatting>
  <conditionalFormatting sqref="T113 T119:T121">
    <cfRule type="containsText" dxfId="15572" priority="15586" operator="containsText" text="DA">
      <formula>NOT(ISERROR(SEARCH("DA",T113)))</formula>
    </cfRule>
  </conditionalFormatting>
  <conditionalFormatting sqref="T118">
    <cfRule type="containsText" dxfId="15571" priority="15585" operator="containsText" text="DA">
      <formula>NOT(ISERROR(SEARCH("DA",T118)))</formula>
    </cfRule>
  </conditionalFormatting>
  <conditionalFormatting sqref="T114:T117">
    <cfRule type="containsText" dxfId="15570" priority="15584" operator="containsText" text="DA">
      <formula>NOT(ISERROR(SEARCH("DA",T114)))</formula>
    </cfRule>
  </conditionalFormatting>
  <conditionalFormatting sqref="T114:T115">
    <cfRule type="expression" dxfId="15569" priority="15580">
      <formula>LEFT(T118,2)="DA"</formula>
    </cfRule>
    <cfRule type="expression" dxfId="15568" priority="15581">
      <formula>T114="WIP"</formula>
    </cfRule>
    <cfRule type="expression" dxfId="15567" priority="15582">
      <formula>T114="TW"</formula>
    </cfRule>
    <cfRule type="expression" dxfId="15566" priority="15583">
      <formula>T114="ERE"</formula>
    </cfRule>
  </conditionalFormatting>
  <conditionalFormatting sqref="T116">
    <cfRule type="expression" dxfId="15565" priority="15577">
      <formula>LEFT(T118,2)="DA"</formula>
    </cfRule>
    <cfRule type="expression" dxfId="15564" priority="15578">
      <formula>T116="EXC"</formula>
    </cfRule>
    <cfRule type="expression" dxfId="15563" priority="15579">
      <formula>T116="FDN"</formula>
    </cfRule>
  </conditionalFormatting>
  <conditionalFormatting sqref="T117">
    <cfRule type="expression" dxfId="15562" priority="15575">
      <formula>LEFT(T118,2)="DA"</formula>
    </cfRule>
    <cfRule type="expression" dxfId="15561" priority="15576">
      <formula>OR(T117="CP",T117="P")</formula>
    </cfRule>
  </conditionalFormatting>
  <conditionalFormatting sqref="T114:T116">
    <cfRule type="containsText" dxfId="15560" priority="15574" operator="containsText" text="Clear">
      <formula>NOT(ISERROR(SEARCH("Clear",T114)))</formula>
    </cfRule>
  </conditionalFormatting>
  <conditionalFormatting sqref="U113:U116">
    <cfRule type="containsText" dxfId="15559" priority="15573" operator="containsText" text="DA">
      <formula>NOT(ISERROR(SEARCH("DA",U113)))</formula>
    </cfRule>
  </conditionalFormatting>
  <conditionalFormatting sqref="U114">
    <cfRule type="expression" dxfId="15558" priority="15571">
      <formula>U114="PO"</formula>
    </cfRule>
    <cfRule type="expression" dxfId="15557" priority="15572">
      <formula>U114="STR"</formula>
    </cfRule>
  </conditionalFormatting>
  <conditionalFormatting sqref="B124 B130:B132">
    <cfRule type="containsText" dxfId="15556" priority="15570" operator="containsText" text="DA">
      <formula>NOT(ISERROR(SEARCH("DA",B124)))</formula>
    </cfRule>
  </conditionalFormatting>
  <conditionalFormatting sqref="B129">
    <cfRule type="containsText" dxfId="15555" priority="15569" operator="containsText" text="DA">
      <formula>NOT(ISERROR(SEARCH("DA",B129)))</formula>
    </cfRule>
  </conditionalFormatting>
  <conditionalFormatting sqref="B125:B128">
    <cfRule type="containsText" dxfId="15554" priority="15568" operator="containsText" text="DA">
      <formula>NOT(ISERROR(SEARCH("DA",B125)))</formula>
    </cfRule>
  </conditionalFormatting>
  <conditionalFormatting sqref="B125:B126">
    <cfRule type="expression" dxfId="15553" priority="15564">
      <formula>LEFT(B129,2)="DA"</formula>
    </cfRule>
    <cfRule type="expression" dxfId="15552" priority="15565">
      <formula>B125="WIP"</formula>
    </cfRule>
    <cfRule type="expression" dxfId="15551" priority="15566">
      <formula>B125="TW"</formula>
    </cfRule>
    <cfRule type="expression" dxfId="15550" priority="15567">
      <formula>B125="ERE"</formula>
    </cfRule>
  </conditionalFormatting>
  <conditionalFormatting sqref="B127">
    <cfRule type="expression" dxfId="15549" priority="15561">
      <formula>LEFT(B129,2)="DA"</formula>
    </cfRule>
    <cfRule type="expression" dxfId="15548" priority="15562">
      <formula>B127="EXC"</formula>
    </cfRule>
    <cfRule type="expression" dxfId="15547" priority="15563">
      <formula>B127="FDN"</formula>
    </cfRule>
  </conditionalFormatting>
  <conditionalFormatting sqref="B128">
    <cfRule type="expression" dxfId="15546" priority="15559">
      <formula>LEFT(B129,2)="DA"</formula>
    </cfRule>
    <cfRule type="expression" dxfId="15545" priority="15560">
      <formula>OR(B128="CP",B128="P")</formula>
    </cfRule>
  </conditionalFormatting>
  <conditionalFormatting sqref="B125:B127">
    <cfRule type="containsText" dxfId="15544" priority="15558" operator="containsText" text="Clear">
      <formula>NOT(ISERROR(SEARCH("Clear",B125)))</formula>
    </cfRule>
  </conditionalFormatting>
  <conditionalFormatting sqref="U130:U132 C124:C132">
    <cfRule type="containsText" dxfId="15543" priority="15557" operator="containsText" text="DA">
      <formula>NOT(ISERROR(SEARCH("DA",C124)))</formula>
    </cfRule>
  </conditionalFormatting>
  <conditionalFormatting sqref="C125">
    <cfRule type="expression" dxfId="15542" priority="15555">
      <formula>C125="PO"</formula>
    </cfRule>
    <cfRule type="expression" dxfId="15541" priority="15556">
      <formula>C125="STR"</formula>
    </cfRule>
  </conditionalFormatting>
  <conditionalFormatting sqref="U128">
    <cfRule type="containsText" dxfId="15540" priority="15554" operator="containsText" text="DA">
      <formula>NOT(ISERROR(SEARCH("DA",U128)))</formula>
    </cfRule>
  </conditionalFormatting>
  <conditionalFormatting sqref="D124 D130:D132">
    <cfRule type="containsText" dxfId="15539" priority="15553" operator="containsText" text="DA">
      <formula>NOT(ISERROR(SEARCH("DA",D124)))</formula>
    </cfRule>
  </conditionalFormatting>
  <conditionalFormatting sqref="D129">
    <cfRule type="containsText" dxfId="15538" priority="15552" operator="containsText" text="DA">
      <formula>NOT(ISERROR(SEARCH("DA",D129)))</formula>
    </cfRule>
  </conditionalFormatting>
  <conditionalFormatting sqref="D125:D128">
    <cfRule type="containsText" dxfId="15537" priority="15551" operator="containsText" text="DA">
      <formula>NOT(ISERROR(SEARCH("DA",D125)))</formula>
    </cfRule>
  </conditionalFormatting>
  <conditionalFormatting sqref="D125:D126">
    <cfRule type="expression" dxfId="15536" priority="15547">
      <formula>LEFT(D129,2)="DA"</formula>
    </cfRule>
    <cfRule type="expression" dxfId="15535" priority="15548">
      <formula>D125="WIP"</formula>
    </cfRule>
    <cfRule type="expression" dxfId="15534" priority="15549">
      <formula>D125="TW"</formula>
    </cfRule>
    <cfRule type="expression" dxfId="15533" priority="15550">
      <formula>D125="ERE"</formula>
    </cfRule>
  </conditionalFormatting>
  <conditionalFormatting sqref="D127">
    <cfRule type="expression" dxfId="15532" priority="15544">
      <formula>LEFT(D129,2)="DA"</formula>
    </cfRule>
    <cfRule type="expression" dxfId="15531" priority="15545">
      <formula>D127="EXC"</formula>
    </cfRule>
    <cfRule type="expression" dxfId="15530" priority="15546">
      <formula>D127="FDN"</formula>
    </cfRule>
  </conditionalFormatting>
  <conditionalFormatting sqref="D128">
    <cfRule type="expression" dxfId="15529" priority="15542">
      <formula>LEFT(D129,2)="DA"</formula>
    </cfRule>
    <cfRule type="expression" dxfId="15528" priority="15543">
      <formula>OR(D128="CP",D128="P")</formula>
    </cfRule>
  </conditionalFormatting>
  <conditionalFormatting sqref="D125:D127">
    <cfRule type="containsText" dxfId="15527" priority="15541" operator="containsText" text="Clear">
      <formula>NOT(ISERROR(SEARCH("Clear",D125)))</formula>
    </cfRule>
  </conditionalFormatting>
  <conditionalFormatting sqref="E124:E132">
    <cfRule type="containsText" dxfId="15526" priority="15540" operator="containsText" text="DA">
      <formula>NOT(ISERROR(SEARCH("DA",E124)))</formula>
    </cfRule>
  </conditionalFormatting>
  <conditionalFormatting sqref="E125">
    <cfRule type="expression" dxfId="15525" priority="15538">
      <formula>E125="PO"</formula>
    </cfRule>
    <cfRule type="expression" dxfId="15524" priority="15539">
      <formula>E125="STR"</formula>
    </cfRule>
  </conditionalFormatting>
  <conditionalFormatting sqref="F124 F130:F132">
    <cfRule type="containsText" dxfId="15523" priority="15537" operator="containsText" text="DA">
      <formula>NOT(ISERROR(SEARCH("DA",F124)))</formula>
    </cfRule>
  </conditionalFormatting>
  <conditionalFormatting sqref="F129">
    <cfRule type="containsText" dxfId="15522" priority="15536" operator="containsText" text="DA">
      <formula>NOT(ISERROR(SEARCH("DA",F129)))</formula>
    </cfRule>
  </conditionalFormatting>
  <conditionalFormatting sqref="F125:F128">
    <cfRule type="containsText" dxfId="15521" priority="15535" operator="containsText" text="DA">
      <formula>NOT(ISERROR(SEARCH("DA",F125)))</formula>
    </cfRule>
  </conditionalFormatting>
  <conditionalFormatting sqref="F125:F126">
    <cfRule type="expression" dxfId="15520" priority="15531">
      <formula>LEFT(F129,2)="DA"</formula>
    </cfRule>
    <cfRule type="expression" dxfId="15519" priority="15532">
      <formula>F125="WIP"</formula>
    </cfRule>
    <cfRule type="expression" dxfId="15518" priority="15533">
      <formula>F125="TW"</formula>
    </cfRule>
    <cfRule type="expression" dxfId="15517" priority="15534">
      <formula>F125="ERE"</formula>
    </cfRule>
  </conditionalFormatting>
  <conditionalFormatting sqref="F127">
    <cfRule type="expression" dxfId="15516" priority="15528">
      <formula>LEFT(F129,2)="DA"</formula>
    </cfRule>
    <cfRule type="expression" dxfId="15515" priority="15529">
      <formula>F127="EXC"</formula>
    </cfRule>
    <cfRule type="expression" dxfId="15514" priority="15530">
      <formula>F127="FDN"</formula>
    </cfRule>
  </conditionalFormatting>
  <conditionalFormatting sqref="F128">
    <cfRule type="expression" dxfId="15513" priority="15526">
      <formula>LEFT(F129,2)="DA"</formula>
    </cfRule>
    <cfRule type="expression" dxfId="15512" priority="15527">
      <formula>OR(F128="CP",F128="P")</formula>
    </cfRule>
  </conditionalFormatting>
  <conditionalFormatting sqref="F125:F127">
    <cfRule type="containsText" dxfId="15511" priority="15525" operator="containsText" text="Clear">
      <formula>NOT(ISERROR(SEARCH("Clear",F125)))</formula>
    </cfRule>
  </conditionalFormatting>
  <conditionalFormatting sqref="G124:G132">
    <cfRule type="containsText" dxfId="15510" priority="15524" operator="containsText" text="DA">
      <formula>NOT(ISERROR(SEARCH("DA",G124)))</formula>
    </cfRule>
  </conditionalFormatting>
  <conditionalFormatting sqref="G125">
    <cfRule type="expression" dxfId="15509" priority="15522">
      <formula>G125="PO"</formula>
    </cfRule>
    <cfRule type="expression" dxfId="15508" priority="15523">
      <formula>G125="STR"</formula>
    </cfRule>
  </conditionalFormatting>
  <conditionalFormatting sqref="H124 H130:H132">
    <cfRule type="containsText" dxfId="15507" priority="15521" operator="containsText" text="DA">
      <formula>NOT(ISERROR(SEARCH("DA",H124)))</formula>
    </cfRule>
  </conditionalFormatting>
  <conditionalFormatting sqref="H129">
    <cfRule type="containsText" dxfId="15506" priority="15520" operator="containsText" text="DA">
      <formula>NOT(ISERROR(SEARCH("DA",H129)))</formula>
    </cfRule>
  </conditionalFormatting>
  <conditionalFormatting sqref="H125:H128">
    <cfRule type="containsText" dxfId="15505" priority="15519" operator="containsText" text="DA">
      <formula>NOT(ISERROR(SEARCH("DA",H125)))</formula>
    </cfRule>
  </conditionalFormatting>
  <conditionalFormatting sqref="H125:H126">
    <cfRule type="expression" dxfId="15504" priority="15515">
      <formula>LEFT(H129,2)="DA"</formula>
    </cfRule>
    <cfRule type="expression" dxfId="15503" priority="15516">
      <formula>H125="WIP"</formula>
    </cfRule>
    <cfRule type="expression" dxfId="15502" priority="15517">
      <formula>H125="TW"</formula>
    </cfRule>
    <cfRule type="expression" dxfId="15501" priority="15518">
      <formula>H125="ERE"</formula>
    </cfRule>
  </conditionalFormatting>
  <conditionalFormatting sqref="H127">
    <cfRule type="expression" dxfId="15500" priority="15512">
      <formula>LEFT(H129,2)="DA"</formula>
    </cfRule>
    <cfRule type="expression" dxfId="15499" priority="15513">
      <formula>H127="EXC"</formula>
    </cfRule>
    <cfRule type="expression" dxfId="15498" priority="15514">
      <formula>H127="FDN"</formula>
    </cfRule>
  </conditionalFormatting>
  <conditionalFormatting sqref="H128">
    <cfRule type="expression" dxfId="15497" priority="15510">
      <formula>LEFT(H129,2)="DA"</formula>
    </cfRule>
    <cfRule type="expression" dxfId="15496" priority="15511">
      <formula>OR(H128="CP",H128="P")</formula>
    </cfRule>
  </conditionalFormatting>
  <conditionalFormatting sqref="H125:H127">
    <cfRule type="containsText" dxfId="15495" priority="15509" operator="containsText" text="Clear">
      <formula>NOT(ISERROR(SEARCH("Clear",H125)))</formula>
    </cfRule>
  </conditionalFormatting>
  <conditionalFormatting sqref="I124:I132">
    <cfRule type="containsText" dxfId="15494" priority="15508" operator="containsText" text="DA">
      <formula>NOT(ISERROR(SEARCH("DA",I124)))</formula>
    </cfRule>
  </conditionalFormatting>
  <conditionalFormatting sqref="I125">
    <cfRule type="expression" dxfId="15493" priority="15506">
      <formula>I125="PO"</formula>
    </cfRule>
    <cfRule type="expression" dxfId="15492" priority="15507">
      <formula>I125="STR"</formula>
    </cfRule>
  </conditionalFormatting>
  <conditionalFormatting sqref="J124 J130:J132">
    <cfRule type="containsText" dxfId="15491" priority="15505" operator="containsText" text="DA">
      <formula>NOT(ISERROR(SEARCH("DA",J124)))</formula>
    </cfRule>
  </conditionalFormatting>
  <conditionalFormatting sqref="J129">
    <cfRule type="containsText" dxfId="15490" priority="15504" operator="containsText" text="DA">
      <formula>NOT(ISERROR(SEARCH("DA",J129)))</formula>
    </cfRule>
  </conditionalFormatting>
  <conditionalFormatting sqref="J125:J128">
    <cfRule type="containsText" dxfId="15489" priority="15503" operator="containsText" text="DA">
      <formula>NOT(ISERROR(SEARCH("DA",J125)))</formula>
    </cfRule>
  </conditionalFormatting>
  <conditionalFormatting sqref="J125:J126">
    <cfRule type="expression" dxfId="15488" priority="15499">
      <formula>LEFT(J129,2)="DA"</formula>
    </cfRule>
    <cfRule type="expression" dxfId="15487" priority="15500">
      <formula>J125="WIP"</formula>
    </cfRule>
    <cfRule type="expression" dxfId="15486" priority="15501">
      <formula>J125="TW"</formula>
    </cfRule>
    <cfRule type="expression" dxfId="15485" priority="15502">
      <formula>J125="ERE"</formula>
    </cfRule>
  </conditionalFormatting>
  <conditionalFormatting sqref="J127">
    <cfRule type="expression" dxfId="15484" priority="15496">
      <formula>LEFT(J129,2)="DA"</formula>
    </cfRule>
    <cfRule type="expression" dxfId="15483" priority="15497">
      <formula>J127="EXC"</formula>
    </cfRule>
    <cfRule type="expression" dxfId="15482" priority="15498">
      <formula>J127="FDN"</formula>
    </cfRule>
  </conditionalFormatting>
  <conditionalFormatting sqref="J128">
    <cfRule type="expression" dxfId="15481" priority="15494">
      <formula>LEFT(J129,2)="DA"</formula>
    </cfRule>
    <cfRule type="expression" dxfId="15480" priority="15495">
      <formula>OR(J128="CP",J128="P")</formula>
    </cfRule>
  </conditionalFormatting>
  <conditionalFormatting sqref="J125:J127">
    <cfRule type="containsText" dxfId="15479" priority="15493" operator="containsText" text="Clear">
      <formula>NOT(ISERROR(SEARCH("Clear",J125)))</formula>
    </cfRule>
  </conditionalFormatting>
  <conditionalFormatting sqref="K124:K132">
    <cfRule type="containsText" dxfId="15478" priority="15492" operator="containsText" text="DA">
      <formula>NOT(ISERROR(SEARCH("DA",K124)))</formula>
    </cfRule>
  </conditionalFormatting>
  <conditionalFormatting sqref="K125">
    <cfRule type="expression" dxfId="15477" priority="15490">
      <formula>K125="PO"</formula>
    </cfRule>
    <cfRule type="expression" dxfId="15476" priority="15491">
      <formula>K125="STR"</formula>
    </cfRule>
  </conditionalFormatting>
  <conditionalFormatting sqref="L124 L130:L132">
    <cfRule type="containsText" dxfId="15475" priority="15489" operator="containsText" text="DA">
      <formula>NOT(ISERROR(SEARCH("DA",L124)))</formula>
    </cfRule>
  </conditionalFormatting>
  <conditionalFormatting sqref="L129">
    <cfRule type="containsText" dxfId="15474" priority="15488" operator="containsText" text="DA">
      <formula>NOT(ISERROR(SEARCH("DA",L129)))</formula>
    </cfRule>
  </conditionalFormatting>
  <conditionalFormatting sqref="L125:L128">
    <cfRule type="containsText" dxfId="15473" priority="15487" operator="containsText" text="DA">
      <formula>NOT(ISERROR(SEARCH("DA",L125)))</formula>
    </cfRule>
  </conditionalFormatting>
  <conditionalFormatting sqref="L125:L126">
    <cfRule type="expression" dxfId="15472" priority="15483">
      <formula>LEFT(L129,2)="DA"</formula>
    </cfRule>
    <cfRule type="expression" dxfId="15471" priority="15484">
      <formula>L125="WIP"</formula>
    </cfRule>
    <cfRule type="expression" dxfId="15470" priority="15485">
      <formula>L125="TW"</formula>
    </cfRule>
    <cfRule type="expression" dxfId="15469" priority="15486">
      <formula>L125="ERE"</formula>
    </cfRule>
  </conditionalFormatting>
  <conditionalFormatting sqref="L127">
    <cfRule type="expression" dxfId="15468" priority="15480">
      <formula>LEFT(L129,2)="DA"</formula>
    </cfRule>
    <cfRule type="expression" dxfId="15467" priority="15481">
      <formula>L127="EXC"</formula>
    </cfRule>
    <cfRule type="expression" dxfId="15466" priority="15482">
      <formula>L127="FDN"</formula>
    </cfRule>
  </conditionalFormatting>
  <conditionalFormatting sqref="L128">
    <cfRule type="expression" dxfId="15465" priority="15478">
      <formula>LEFT(L129,2)="DA"</formula>
    </cfRule>
    <cfRule type="expression" dxfId="15464" priority="15479">
      <formula>OR(L128="CP",L128="P")</formula>
    </cfRule>
  </conditionalFormatting>
  <conditionalFormatting sqref="L125:L127">
    <cfRule type="containsText" dxfId="15463" priority="15477" operator="containsText" text="Clear">
      <formula>NOT(ISERROR(SEARCH("Clear",L125)))</formula>
    </cfRule>
  </conditionalFormatting>
  <conditionalFormatting sqref="M124:M132">
    <cfRule type="containsText" dxfId="15462" priority="15476" operator="containsText" text="DA">
      <formula>NOT(ISERROR(SEARCH("DA",M124)))</formula>
    </cfRule>
  </conditionalFormatting>
  <conditionalFormatting sqref="M125">
    <cfRule type="expression" dxfId="15461" priority="15474">
      <formula>M125="PO"</formula>
    </cfRule>
    <cfRule type="expression" dxfId="15460" priority="15475">
      <formula>M125="STR"</formula>
    </cfRule>
  </conditionalFormatting>
  <conditionalFormatting sqref="N124 N130:N132">
    <cfRule type="containsText" dxfId="15459" priority="15473" operator="containsText" text="DA">
      <formula>NOT(ISERROR(SEARCH("DA",N124)))</formula>
    </cfRule>
  </conditionalFormatting>
  <conditionalFormatting sqref="N129">
    <cfRule type="containsText" dxfId="15458" priority="15472" operator="containsText" text="DA">
      <formula>NOT(ISERROR(SEARCH("DA",N129)))</formula>
    </cfRule>
  </conditionalFormatting>
  <conditionalFormatting sqref="N125:N128">
    <cfRule type="containsText" dxfId="15457" priority="15471" operator="containsText" text="DA">
      <formula>NOT(ISERROR(SEARCH("DA",N125)))</formula>
    </cfRule>
  </conditionalFormatting>
  <conditionalFormatting sqref="N125:N126">
    <cfRule type="expression" dxfId="15456" priority="15467">
      <formula>LEFT(N129,2)="DA"</formula>
    </cfRule>
    <cfRule type="expression" dxfId="15455" priority="15468">
      <formula>N125="WIP"</formula>
    </cfRule>
    <cfRule type="expression" dxfId="15454" priority="15469">
      <formula>N125="TW"</formula>
    </cfRule>
    <cfRule type="expression" dxfId="15453" priority="15470">
      <formula>N125="ERE"</formula>
    </cfRule>
  </conditionalFormatting>
  <conditionalFormatting sqref="N127">
    <cfRule type="expression" dxfId="15452" priority="15464">
      <formula>LEFT(N129,2)="DA"</formula>
    </cfRule>
    <cfRule type="expression" dxfId="15451" priority="15465">
      <formula>N127="EXC"</formula>
    </cfRule>
    <cfRule type="expression" dxfId="15450" priority="15466">
      <formula>N127="FDN"</formula>
    </cfRule>
  </conditionalFormatting>
  <conditionalFormatting sqref="N128">
    <cfRule type="expression" dxfId="15449" priority="15462">
      <formula>LEFT(N129,2)="DA"</formula>
    </cfRule>
    <cfRule type="expression" dxfId="15448" priority="15463">
      <formula>OR(N128="CP",N128="P")</formula>
    </cfRule>
  </conditionalFormatting>
  <conditionalFormatting sqref="N125:N127">
    <cfRule type="containsText" dxfId="15447" priority="15461" operator="containsText" text="Clear">
      <formula>NOT(ISERROR(SEARCH("Clear",N125)))</formula>
    </cfRule>
  </conditionalFormatting>
  <conditionalFormatting sqref="O124:O132">
    <cfRule type="containsText" dxfId="15446" priority="15460" operator="containsText" text="DA">
      <formula>NOT(ISERROR(SEARCH("DA",O124)))</formula>
    </cfRule>
  </conditionalFormatting>
  <conditionalFormatting sqref="O125">
    <cfRule type="expression" dxfId="15445" priority="15458">
      <formula>O125="PO"</formula>
    </cfRule>
    <cfRule type="expression" dxfId="15444" priority="15459">
      <formula>O125="STR"</formula>
    </cfRule>
  </conditionalFormatting>
  <conditionalFormatting sqref="P124 P130:P132">
    <cfRule type="containsText" dxfId="15443" priority="15457" operator="containsText" text="DA">
      <formula>NOT(ISERROR(SEARCH("DA",P124)))</formula>
    </cfRule>
  </conditionalFormatting>
  <conditionalFormatting sqref="P129">
    <cfRule type="containsText" dxfId="15442" priority="15456" operator="containsText" text="DA">
      <formula>NOT(ISERROR(SEARCH("DA",P129)))</formula>
    </cfRule>
  </conditionalFormatting>
  <conditionalFormatting sqref="P125:P128">
    <cfRule type="containsText" dxfId="15441" priority="15455" operator="containsText" text="DA">
      <formula>NOT(ISERROR(SEARCH("DA",P125)))</formula>
    </cfRule>
  </conditionalFormatting>
  <conditionalFormatting sqref="P125:P126">
    <cfRule type="expression" dxfId="15440" priority="15451">
      <formula>LEFT(P129,2)="DA"</formula>
    </cfRule>
    <cfRule type="expression" dxfId="15439" priority="15452">
      <formula>P125="WIP"</formula>
    </cfRule>
    <cfRule type="expression" dxfId="15438" priority="15453">
      <formula>P125="TW"</formula>
    </cfRule>
    <cfRule type="expression" dxfId="15437" priority="15454">
      <formula>P125="ERE"</formula>
    </cfRule>
  </conditionalFormatting>
  <conditionalFormatting sqref="P127">
    <cfRule type="expression" dxfId="15436" priority="15448">
      <formula>LEFT(P129,2)="DA"</formula>
    </cfRule>
    <cfRule type="expression" dxfId="15435" priority="15449">
      <formula>P127="EXC"</formula>
    </cfRule>
    <cfRule type="expression" dxfId="15434" priority="15450">
      <formula>P127="FDN"</formula>
    </cfRule>
  </conditionalFormatting>
  <conditionalFormatting sqref="P128">
    <cfRule type="expression" dxfId="15433" priority="15446">
      <formula>LEFT(P129,2)="DA"</formula>
    </cfRule>
    <cfRule type="expression" dxfId="15432" priority="15447">
      <formula>OR(P128="CP",P128="P")</formula>
    </cfRule>
  </conditionalFormatting>
  <conditionalFormatting sqref="P125:P127">
    <cfRule type="containsText" dxfId="15431" priority="15445" operator="containsText" text="Clear">
      <formula>NOT(ISERROR(SEARCH("Clear",P125)))</formula>
    </cfRule>
  </conditionalFormatting>
  <conditionalFormatting sqref="Q124:Q132">
    <cfRule type="containsText" dxfId="15430" priority="15444" operator="containsText" text="DA">
      <formula>NOT(ISERROR(SEARCH("DA",Q124)))</formula>
    </cfRule>
  </conditionalFormatting>
  <conditionalFormatting sqref="Q125">
    <cfRule type="expression" dxfId="15429" priority="15442">
      <formula>Q125="PO"</formula>
    </cfRule>
    <cfRule type="expression" dxfId="15428" priority="15443">
      <formula>Q125="STR"</formula>
    </cfRule>
  </conditionalFormatting>
  <conditionalFormatting sqref="R124 R130:R132">
    <cfRule type="containsText" dxfId="15427" priority="15441" operator="containsText" text="DA">
      <formula>NOT(ISERROR(SEARCH("DA",R124)))</formula>
    </cfRule>
  </conditionalFormatting>
  <conditionalFormatting sqref="R129">
    <cfRule type="containsText" dxfId="15426" priority="15440" operator="containsText" text="DA">
      <formula>NOT(ISERROR(SEARCH("DA",R129)))</formula>
    </cfRule>
  </conditionalFormatting>
  <conditionalFormatting sqref="R125:R128">
    <cfRule type="containsText" dxfId="15425" priority="15439" operator="containsText" text="DA">
      <formula>NOT(ISERROR(SEARCH("DA",R125)))</formula>
    </cfRule>
  </conditionalFormatting>
  <conditionalFormatting sqref="R125:R126">
    <cfRule type="expression" dxfId="15424" priority="15435">
      <formula>LEFT(R129,2)="DA"</formula>
    </cfRule>
    <cfRule type="expression" dxfId="15423" priority="15436">
      <formula>R125="WIP"</formula>
    </cfRule>
    <cfRule type="expression" dxfId="15422" priority="15437">
      <formula>R125="TW"</formula>
    </cfRule>
    <cfRule type="expression" dxfId="15421" priority="15438">
      <formula>R125="ERE"</formula>
    </cfRule>
  </conditionalFormatting>
  <conditionalFormatting sqref="R127">
    <cfRule type="expression" dxfId="15420" priority="15432">
      <formula>LEFT(R129,2)="DA"</formula>
    </cfRule>
    <cfRule type="expression" dxfId="15419" priority="15433">
      <formula>R127="EXC"</formula>
    </cfRule>
    <cfRule type="expression" dxfId="15418" priority="15434">
      <formula>R127="FDN"</formula>
    </cfRule>
  </conditionalFormatting>
  <conditionalFormatting sqref="R128">
    <cfRule type="expression" dxfId="15417" priority="15430">
      <formula>LEFT(R129,2)="DA"</formula>
    </cfRule>
    <cfRule type="expression" dxfId="15416" priority="15431">
      <formula>OR(R128="CP",R128="P")</formula>
    </cfRule>
  </conditionalFormatting>
  <conditionalFormatting sqref="R125:R127">
    <cfRule type="containsText" dxfId="15415" priority="15429" operator="containsText" text="Clear">
      <formula>NOT(ISERROR(SEARCH("Clear",R125)))</formula>
    </cfRule>
  </conditionalFormatting>
  <conditionalFormatting sqref="S124:S132">
    <cfRule type="containsText" dxfId="15414" priority="15428" operator="containsText" text="DA">
      <formula>NOT(ISERROR(SEARCH("DA",S124)))</formula>
    </cfRule>
  </conditionalFormatting>
  <conditionalFormatting sqref="S125">
    <cfRule type="expression" dxfId="15413" priority="15426">
      <formula>S125="PO"</formula>
    </cfRule>
    <cfRule type="expression" dxfId="15412" priority="15427">
      <formula>S125="STR"</formula>
    </cfRule>
  </conditionalFormatting>
  <conditionalFormatting sqref="T124 T130:T132">
    <cfRule type="containsText" dxfId="15411" priority="15425" operator="containsText" text="DA">
      <formula>NOT(ISERROR(SEARCH("DA",T124)))</formula>
    </cfRule>
  </conditionalFormatting>
  <conditionalFormatting sqref="T129">
    <cfRule type="containsText" dxfId="15410" priority="15424" operator="containsText" text="DA">
      <formula>NOT(ISERROR(SEARCH("DA",T129)))</formula>
    </cfRule>
  </conditionalFormatting>
  <conditionalFormatting sqref="T125:T128">
    <cfRule type="containsText" dxfId="15409" priority="15423" operator="containsText" text="DA">
      <formula>NOT(ISERROR(SEARCH("DA",T125)))</formula>
    </cfRule>
  </conditionalFormatting>
  <conditionalFormatting sqref="T125:T126">
    <cfRule type="expression" dxfId="15408" priority="15419">
      <formula>LEFT(T129,2)="DA"</formula>
    </cfRule>
    <cfRule type="expression" dxfId="15407" priority="15420">
      <formula>T125="WIP"</formula>
    </cfRule>
    <cfRule type="expression" dxfId="15406" priority="15421">
      <formula>T125="TW"</formula>
    </cfRule>
    <cfRule type="expression" dxfId="15405" priority="15422">
      <formula>T125="ERE"</formula>
    </cfRule>
  </conditionalFormatting>
  <conditionalFormatting sqref="T127">
    <cfRule type="expression" dxfId="15404" priority="15416">
      <formula>LEFT(T129,2)="DA"</formula>
    </cfRule>
    <cfRule type="expression" dxfId="15403" priority="15417">
      <formula>T127="EXC"</formula>
    </cfRule>
    <cfRule type="expression" dxfId="15402" priority="15418">
      <formula>T127="FDN"</formula>
    </cfRule>
  </conditionalFormatting>
  <conditionalFormatting sqref="T128">
    <cfRule type="expression" dxfId="15401" priority="15414">
      <formula>LEFT(T129,2)="DA"</formula>
    </cfRule>
    <cfRule type="expression" dxfId="15400" priority="15415">
      <formula>OR(T128="CP",T128="P")</formula>
    </cfRule>
  </conditionalFormatting>
  <conditionalFormatting sqref="T125:T127">
    <cfRule type="containsText" dxfId="15399" priority="15413" operator="containsText" text="Clear">
      <formula>NOT(ISERROR(SEARCH("Clear",T125)))</formula>
    </cfRule>
  </conditionalFormatting>
  <conditionalFormatting sqref="U124:U127">
    <cfRule type="containsText" dxfId="15398" priority="15412" operator="containsText" text="DA">
      <formula>NOT(ISERROR(SEARCH("DA",U124)))</formula>
    </cfRule>
  </conditionalFormatting>
  <conditionalFormatting sqref="U125">
    <cfRule type="expression" dxfId="15397" priority="15410">
      <formula>U125="PO"</formula>
    </cfRule>
    <cfRule type="expression" dxfId="15396" priority="15411">
      <formula>U125="STR"</formula>
    </cfRule>
  </conditionalFormatting>
  <conditionalFormatting sqref="U144:U145">
    <cfRule type="containsText" dxfId="15395" priority="15409" operator="containsText" text="DA">
      <formula>NOT(ISERROR(SEARCH("DA",U144)))</formula>
    </cfRule>
  </conditionalFormatting>
  <conditionalFormatting sqref="B135 B141:B143">
    <cfRule type="containsText" dxfId="15394" priority="15408" operator="containsText" text="DA">
      <formula>NOT(ISERROR(SEARCH("DA",B135)))</formula>
    </cfRule>
  </conditionalFormatting>
  <conditionalFormatting sqref="B140">
    <cfRule type="containsText" dxfId="15393" priority="15407" operator="containsText" text="DA">
      <formula>NOT(ISERROR(SEARCH("DA",B140)))</formula>
    </cfRule>
  </conditionalFormatting>
  <conditionalFormatting sqref="B136:B139">
    <cfRule type="containsText" dxfId="15392" priority="15406" operator="containsText" text="DA">
      <formula>NOT(ISERROR(SEARCH("DA",B136)))</formula>
    </cfRule>
  </conditionalFormatting>
  <conditionalFormatting sqref="B136:B137">
    <cfRule type="expression" dxfId="15391" priority="15402">
      <formula>LEFT(B140,2)="DA"</formula>
    </cfRule>
    <cfRule type="expression" dxfId="15390" priority="15403">
      <formula>B136="WIP"</formula>
    </cfRule>
    <cfRule type="expression" dxfId="15389" priority="15404">
      <formula>B136="TW"</formula>
    </cfRule>
    <cfRule type="expression" dxfId="15388" priority="15405">
      <formula>B136="ERE"</formula>
    </cfRule>
  </conditionalFormatting>
  <conditionalFormatting sqref="B138">
    <cfRule type="expression" dxfId="15387" priority="15399">
      <formula>LEFT(B140,2)="DA"</formula>
    </cfRule>
    <cfRule type="expression" dxfId="15386" priority="15400">
      <formula>B138="EXC"</formula>
    </cfRule>
    <cfRule type="expression" dxfId="15385" priority="15401">
      <formula>B138="FDN"</formula>
    </cfRule>
  </conditionalFormatting>
  <conditionalFormatting sqref="B139">
    <cfRule type="expression" dxfId="15384" priority="15397">
      <formula>LEFT(B140,2)="DA"</formula>
    </cfRule>
    <cfRule type="expression" dxfId="15383" priority="15398">
      <formula>OR(B139="CP",B139="P")</formula>
    </cfRule>
  </conditionalFormatting>
  <conditionalFormatting sqref="B136:B138">
    <cfRule type="containsText" dxfId="15382" priority="15396" operator="containsText" text="Clear">
      <formula>NOT(ISERROR(SEARCH("Clear",B136)))</formula>
    </cfRule>
  </conditionalFormatting>
  <conditionalFormatting sqref="U141:U143 C135:C143">
    <cfRule type="containsText" dxfId="15381" priority="15395" operator="containsText" text="DA">
      <formula>NOT(ISERROR(SEARCH("DA",C135)))</formula>
    </cfRule>
  </conditionalFormatting>
  <conditionalFormatting sqref="C136">
    <cfRule type="expression" dxfId="15380" priority="15393">
      <formula>C136="PO"</formula>
    </cfRule>
    <cfRule type="expression" dxfId="15379" priority="15394">
      <formula>C136="STR"</formula>
    </cfRule>
  </conditionalFormatting>
  <conditionalFormatting sqref="U139">
    <cfRule type="containsText" dxfId="15378" priority="15392" operator="containsText" text="DA">
      <formula>NOT(ISERROR(SEARCH("DA",U139)))</formula>
    </cfRule>
  </conditionalFormatting>
  <conditionalFormatting sqref="D135 D141:D143">
    <cfRule type="containsText" dxfId="15377" priority="15391" operator="containsText" text="DA">
      <formula>NOT(ISERROR(SEARCH("DA",D135)))</formula>
    </cfRule>
  </conditionalFormatting>
  <conditionalFormatting sqref="D140">
    <cfRule type="containsText" dxfId="15376" priority="15390" operator="containsText" text="DA">
      <formula>NOT(ISERROR(SEARCH("DA",D140)))</formula>
    </cfRule>
  </conditionalFormatting>
  <conditionalFormatting sqref="D136:D139">
    <cfRule type="containsText" dxfId="15375" priority="15389" operator="containsText" text="DA">
      <formula>NOT(ISERROR(SEARCH("DA",D136)))</formula>
    </cfRule>
  </conditionalFormatting>
  <conditionalFormatting sqref="D136:D137">
    <cfRule type="expression" dxfId="15374" priority="15385">
      <formula>LEFT(D140,2)="DA"</formula>
    </cfRule>
    <cfRule type="expression" dxfId="15373" priority="15386">
      <formula>D136="WIP"</formula>
    </cfRule>
    <cfRule type="expression" dxfId="15372" priority="15387">
      <formula>D136="TW"</formula>
    </cfRule>
    <cfRule type="expression" dxfId="15371" priority="15388">
      <formula>D136="ERE"</formula>
    </cfRule>
  </conditionalFormatting>
  <conditionalFormatting sqref="D138">
    <cfRule type="expression" dxfId="15370" priority="15382">
      <formula>LEFT(D140,2)="DA"</formula>
    </cfRule>
    <cfRule type="expression" dxfId="15369" priority="15383">
      <formula>D138="EXC"</formula>
    </cfRule>
    <cfRule type="expression" dxfId="15368" priority="15384">
      <formula>D138="FDN"</formula>
    </cfRule>
  </conditionalFormatting>
  <conditionalFormatting sqref="D139">
    <cfRule type="expression" dxfId="15367" priority="15380">
      <formula>LEFT(D140,2)="DA"</formula>
    </cfRule>
    <cfRule type="expression" dxfId="15366" priority="15381">
      <formula>OR(D139="CP",D139="P")</formula>
    </cfRule>
  </conditionalFormatting>
  <conditionalFormatting sqref="D136:D138">
    <cfRule type="containsText" dxfId="15365" priority="15379" operator="containsText" text="Clear">
      <formula>NOT(ISERROR(SEARCH("Clear",D136)))</formula>
    </cfRule>
  </conditionalFormatting>
  <conditionalFormatting sqref="E135:E143">
    <cfRule type="containsText" dxfId="15364" priority="15378" operator="containsText" text="DA">
      <formula>NOT(ISERROR(SEARCH("DA",E135)))</formula>
    </cfRule>
  </conditionalFormatting>
  <conditionalFormatting sqref="E136">
    <cfRule type="expression" dxfId="15363" priority="15376">
      <formula>E136="PO"</formula>
    </cfRule>
    <cfRule type="expression" dxfId="15362" priority="15377">
      <formula>E136="STR"</formula>
    </cfRule>
  </conditionalFormatting>
  <conditionalFormatting sqref="F135 F141:F143">
    <cfRule type="containsText" dxfId="15361" priority="15375" operator="containsText" text="DA">
      <formula>NOT(ISERROR(SEARCH("DA",F135)))</formula>
    </cfRule>
  </conditionalFormatting>
  <conditionalFormatting sqref="F140">
    <cfRule type="containsText" dxfId="15360" priority="15374" operator="containsText" text="DA">
      <formula>NOT(ISERROR(SEARCH("DA",F140)))</formula>
    </cfRule>
  </conditionalFormatting>
  <conditionalFormatting sqref="F136:F139">
    <cfRule type="containsText" dxfId="15359" priority="15373" operator="containsText" text="DA">
      <formula>NOT(ISERROR(SEARCH("DA",F136)))</formula>
    </cfRule>
  </conditionalFormatting>
  <conditionalFormatting sqref="F136:F137">
    <cfRule type="expression" dxfId="15358" priority="15369">
      <formula>LEFT(F140,2)="DA"</formula>
    </cfRule>
    <cfRule type="expression" dxfId="15357" priority="15370">
      <formula>F136="WIP"</formula>
    </cfRule>
    <cfRule type="expression" dxfId="15356" priority="15371">
      <formula>F136="TW"</formula>
    </cfRule>
    <cfRule type="expression" dxfId="15355" priority="15372">
      <formula>F136="ERE"</formula>
    </cfRule>
  </conditionalFormatting>
  <conditionalFormatting sqref="F138">
    <cfRule type="expression" dxfId="15354" priority="15366">
      <formula>LEFT(F140,2)="DA"</formula>
    </cfRule>
    <cfRule type="expression" dxfId="15353" priority="15367">
      <formula>F138="EXC"</formula>
    </cfRule>
    <cfRule type="expression" dxfId="15352" priority="15368">
      <formula>F138="FDN"</formula>
    </cfRule>
  </conditionalFormatting>
  <conditionalFormatting sqref="F139">
    <cfRule type="expression" dxfId="15351" priority="15364">
      <formula>LEFT(F140,2)="DA"</formula>
    </cfRule>
    <cfRule type="expression" dxfId="15350" priority="15365">
      <formula>OR(F139="CP",F139="P")</formula>
    </cfRule>
  </conditionalFormatting>
  <conditionalFormatting sqref="F136:F138">
    <cfRule type="containsText" dxfId="15349" priority="15363" operator="containsText" text="Clear">
      <formula>NOT(ISERROR(SEARCH("Clear",F136)))</formula>
    </cfRule>
  </conditionalFormatting>
  <conditionalFormatting sqref="G135:G143">
    <cfRule type="containsText" dxfId="15348" priority="15362" operator="containsText" text="DA">
      <formula>NOT(ISERROR(SEARCH("DA",G135)))</formula>
    </cfRule>
  </conditionalFormatting>
  <conditionalFormatting sqref="G136">
    <cfRule type="expression" dxfId="15347" priority="15360">
      <formula>G136="PO"</formula>
    </cfRule>
    <cfRule type="expression" dxfId="15346" priority="15361">
      <formula>G136="STR"</formula>
    </cfRule>
  </conditionalFormatting>
  <conditionalFormatting sqref="H135 H141:H143">
    <cfRule type="containsText" dxfId="15345" priority="15359" operator="containsText" text="DA">
      <formula>NOT(ISERROR(SEARCH("DA",H135)))</formula>
    </cfRule>
  </conditionalFormatting>
  <conditionalFormatting sqref="H140">
    <cfRule type="containsText" dxfId="15344" priority="15358" operator="containsText" text="DA">
      <formula>NOT(ISERROR(SEARCH("DA",H140)))</formula>
    </cfRule>
  </conditionalFormatting>
  <conditionalFormatting sqref="H136:H139">
    <cfRule type="containsText" dxfId="15343" priority="15357" operator="containsText" text="DA">
      <formula>NOT(ISERROR(SEARCH("DA",H136)))</formula>
    </cfRule>
  </conditionalFormatting>
  <conditionalFormatting sqref="H136:H137">
    <cfRule type="expression" dxfId="15342" priority="15353">
      <formula>LEFT(H140,2)="DA"</formula>
    </cfRule>
    <cfRule type="expression" dxfId="15341" priority="15354">
      <formula>H136="WIP"</formula>
    </cfRule>
    <cfRule type="expression" dxfId="15340" priority="15355">
      <formula>H136="TW"</formula>
    </cfRule>
    <cfRule type="expression" dxfId="15339" priority="15356">
      <formula>H136="ERE"</formula>
    </cfRule>
  </conditionalFormatting>
  <conditionalFormatting sqref="H138">
    <cfRule type="expression" dxfId="15338" priority="15350">
      <formula>LEFT(H140,2)="DA"</formula>
    </cfRule>
    <cfRule type="expression" dxfId="15337" priority="15351">
      <formula>H138="EXC"</formula>
    </cfRule>
    <cfRule type="expression" dxfId="15336" priority="15352">
      <formula>H138="FDN"</formula>
    </cfRule>
  </conditionalFormatting>
  <conditionalFormatting sqref="H139">
    <cfRule type="expression" dxfId="15335" priority="15348">
      <formula>LEFT(H140,2)="DA"</formula>
    </cfRule>
    <cfRule type="expression" dxfId="15334" priority="15349">
      <formula>OR(H139="CP",H139="P")</formula>
    </cfRule>
  </conditionalFormatting>
  <conditionalFormatting sqref="H136:H138">
    <cfRule type="containsText" dxfId="15333" priority="15347" operator="containsText" text="Clear">
      <formula>NOT(ISERROR(SEARCH("Clear",H136)))</formula>
    </cfRule>
  </conditionalFormatting>
  <conditionalFormatting sqref="I135:I143">
    <cfRule type="containsText" dxfId="15332" priority="15346" operator="containsText" text="DA">
      <formula>NOT(ISERROR(SEARCH("DA",I135)))</formula>
    </cfRule>
  </conditionalFormatting>
  <conditionalFormatting sqref="I136">
    <cfRule type="expression" dxfId="15331" priority="15344">
      <formula>I136="PO"</formula>
    </cfRule>
    <cfRule type="expression" dxfId="15330" priority="15345">
      <formula>I136="STR"</formula>
    </cfRule>
  </conditionalFormatting>
  <conditionalFormatting sqref="J135 J141:J143">
    <cfRule type="containsText" dxfId="15329" priority="15343" operator="containsText" text="DA">
      <formula>NOT(ISERROR(SEARCH("DA",J135)))</formula>
    </cfRule>
  </conditionalFormatting>
  <conditionalFormatting sqref="J140">
    <cfRule type="containsText" dxfId="15328" priority="15342" operator="containsText" text="DA">
      <formula>NOT(ISERROR(SEARCH("DA",J140)))</formula>
    </cfRule>
  </conditionalFormatting>
  <conditionalFormatting sqref="J136:J139">
    <cfRule type="containsText" dxfId="15327" priority="15341" operator="containsText" text="DA">
      <formula>NOT(ISERROR(SEARCH("DA",J136)))</formula>
    </cfRule>
  </conditionalFormatting>
  <conditionalFormatting sqref="J136:J137">
    <cfRule type="expression" dxfId="15326" priority="15337">
      <formula>LEFT(J140,2)="DA"</formula>
    </cfRule>
    <cfRule type="expression" dxfId="15325" priority="15338">
      <formula>J136="WIP"</formula>
    </cfRule>
    <cfRule type="expression" dxfId="15324" priority="15339">
      <formula>J136="TW"</formula>
    </cfRule>
    <cfRule type="expression" dxfId="15323" priority="15340">
      <formula>J136="ERE"</formula>
    </cfRule>
  </conditionalFormatting>
  <conditionalFormatting sqref="J138">
    <cfRule type="expression" dxfId="15322" priority="15334">
      <formula>LEFT(J140,2)="DA"</formula>
    </cfRule>
    <cfRule type="expression" dxfId="15321" priority="15335">
      <formula>J138="EXC"</formula>
    </cfRule>
    <cfRule type="expression" dxfId="15320" priority="15336">
      <formula>J138="FDN"</formula>
    </cfRule>
  </conditionalFormatting>
  <conditionalFormatting sqref="J139">
    <cfRule type="expression" dxfId="15319" priority="15332">
      <formula>LEFT(J140,2)="DA"</formula>
    </cfRule>
    <cfRule type="expression" dxfId="15318" priority="15333">
      <formula>OR(J139="CP",J139="P")</formula>
    </cfRule>
  </conditionalFormatting>
  <conditionalFormatting sqref="J136:J138">
    <cfRule type="containsText" dxfId="15317" priority="15331" operator="containsText" text="Clear">
      <formula>NOT(ISERROR(SEARCH("Clear",J136)))</formula>
    </cfRule>
  </conditionalFormatting>
  <conditionalFormatting sqref="K135:K143">
    <cfRule type="containsText" dxfId="15316" priority="15330" operator="containsText" text="DA">
      <formula>NOT(ISERROR(SEARCH("DA",K135)))</formula>
    </cfRule>
  </conditionalFormatting>
  <conditionalFormatting sqref="K136">
    <cfRule type="expression" dxfId="15315" priority="15328">
      <formula>K136="PO"</formula>
    </cfRule>
    <cfRule type="expression" dxfId="15314" priority="15329">
      <formula>K136="STR"</formula>
    </cfRule>
  </conditionalFormatting>
  <conditionalFormatting sqref="L135 L141:L143">
    <cfRule type="containsText" dxfId="15313" priority="15327" operator="containsText" text="DA">
      <formula>NOT(ISERROR(SEARCH("DA",L135)))</formula>
    </cfRule>
  </conditionalFormatting>
  <conditionalFormatting sqref="L140">
    <cfRule type="containsText" dxfId="15312" priority="15326" operator="containsText" text="DA">
      <formula>NOT(ISERROR(SEARCH("DA",L140)))</formula>
    </cfRule>
  </conditionalFormatting>
  <conditionalFormatting sqref="L136:L139">
    <cfRule type="containsText" dxfId="15311" priority="15325" operator="containsText" text="DA">
      <formula>NOT(ISERROR(SEARCH("DA",L136)))</formula>
    </cfRule>
  </conditionalFormatting>
  <conditionalFormatting sqref="L136:L137">
    <cfRule type="expression" dxfId="15310" priority="15321">
      <formula>LEFT(L140,2)="DA"</formula>
    </cfRule>
    <cfRule type="expression" dxfId="15309" priority="15322">
      <formula>L136="WIP"</formula>
    </cfRule>
    <cfRule type="expression" dxfId="15308" priority="15323">
      <formula>L136="TW"</formula>
    </cfRule>
    <cfRule type="expression" dxfId="15307" priority="15324">
      <formula>L136="ERE"</formula>
    </cfRule>
  </conditionalFormatting>
  <conditionalFormatting sqref="L138">
    <cfRule type="expression" dxfId="15306" priority="15318">
      <formula>LEFT(L140,2)="DA"</formula>
    </cfRule>
    <cfRule type="expression" dxfId="15305" priority="15319">
      <formula>L138="EXC"</formula>
    </cfRule>
    <cfRule type="expression" dxfId="15304" priority="15320">
      <formula>L138="FDN"</formula>
    </cfRule>
  </conditionalFormatting>
  <conditionalFormatting sqref="L139">
    <cfRule type="expression" dxfId="15303" priority="15316">
      <formula>LEFT(L140,2)="DA"</formula>
    </cfRule>
    <cfRule type="expression" dxfId="15302" priority="15317">
      <formula>OR(L139="CP",L139="P")</formula>
    </cfRule>
  </conditionalFormatting>
  <conditionalFormatting sqref="L136:L138">
    <cfRule type="containsText" dxfId="15301" priority="15315" operator="containsText" text="Clear">
      <formula>NOT(ISERROR(SEARCH("Clear",L136)))</formula>
    </cfRule>
  </conditionalFormatting>
  <conditionalFormatting sqref="M135:M143">
    <cfRule type="containsText" dxfId="15300" priority="15314" operator="containsText" text="DA">
      <formula>NOT(ISERROR(SEARCH("DA",M135)))</formula>
    </cfRule>
  </conditionalFormatting>
  <conditionalFormatting sqref="M136">
    <cfRule type="expression" dxfId="15299" priority="15312">
      <formula>M136="PO"</formula>
    </cfRule>
    <cfRule type="expression" dxfId="15298" priority="15313">
      <formula>M136="STR"</formula>
    </cfRule>
  </conditionalFormatting>
  <conditionalFormatting sqref="N135 N141:N143">
    <cfRule type="containsText" dxfId="15297" priority="15311" operator="containsText" text="DA">
      <formula>NOT(ISERROR(SEARCH("DA",N135)))</formula>
    </cfRule>
  </conditionalFormatting>
  <conditionalFormatting sqref="N140">
    <cfRule type="containsText" dxfId="15296" priority="15310" operator="containsText" text="DA">
      <formula>NOT(ISERROR(SEARCH("DA",N140)))</formula>
    </cfRule>
  </conditionalFormatting>
  <conditionalFormatting sqref="N136:N139">
    <cfRule type="containsText" dxfId="15295" priority="15309" operator="containsText" text="DA">
      <formula>NOT(ISERROR(SEARCH("DA",N136)))</formula>
    </cfRule>
  </conditionalFormatting>
  <conditionalFormatting sqref="N136:N137">
    <cfRule type="expression" dxfId="15294" priority="15305">
      <formula>LEFT(N140,2)="DA"</formula>
    </cfRule>
    <cfRule type="expression" dxfId="15293" priority="15306">
      <formula>N136="WIP"</formula>
    </cfRule>
    <cfRule type="expression" dxfId="15292" priority="15307">
      <formula>N136="TW"</formula>
    </cfRule>
    <cfRule type="expression" dxfId="15291" priority="15308">
      <formula>N136="ERE"</formula>
    </cfRule>
  </conditionalFormatting>
  <conditionalFormatting sqref="N138">
    <cfRule type="expression" dxfId="15290" priority="15302">
      <formula>LEFT(N140,2)="DA"</formula>
    </cfRule>
    <cfRule type="expression" dxfId="15289" priority="15303">
      <formula>N138="EXC"</formula>
    </cfRule>
    <cfRule type="expression" dxfId="15288" priority="15304">
      <formula>N138="FDN"</formula>
    </cfRule>
  </conditionalFormatting>
  <conditionalFormatting sqref="N139">
    <cfRule type="expression" dxfId="15287" priority="15300">
      <formula>LEFT(N140,2)="DA"</formula>
    </cfRule>
    <cfRule type="expression" dxfId="15286" priority="15301">
      <formula>OR(N139="CP",N139="P")</formula>
    </cfRule>
  </conditionalFormatting>
  <conditionalFormatting sqref="N136:N138">
    <cfRule type="containsText" dxfId="15285" priority="15299" operator="containsText" text="Clear">
      <formula>NOT(ISERROR(SEARCH("Clear",N136)))</formula>
    </cfRule>
  </conditionalFormatting>
  <conditionalFormatting sqref="O135:O143">
    <cfRule type="containsText" dxfId="15284" priority="15298" operator="containsText" text="DA">
      <formula>NOT(ISERROR(SEARCH("DA",O135)))</formula>
    </cfRule>
  </conditionalFormatting>
  <conditionalFormatting sqref="O136">
    <cfRule type="expression" dxfId="15283" priority="15296">
      <formula>O136="PO"</formula>
    </cfRule>
    <cfRule type="expression" dxfId="15282" priority="15297">
      <formula>O136="STR"</formula>
    </cfRule>
  </conditionalFormatting>
  <conditionalFormatting sqref="P135 P141:P143">
    <cfRule type="containsText" dxfId="15281" priority="15295" operator="containsText" text="DA">
      <formula>NOT(ISERROR(SEARCH("DA",P135)))</formula>
    </cfRule>
  </conditionalFormatting>
  <conditionalFormatting sqref="P140">
    <cfRule type="containsText" dxfId="15280" priority="15294" operator="containsText" text="DA">
      <formula>NOT(ISERROR(SEARCH("DA",P140)))</formula>
    </cfRule>
  </conditionalFormatting>
  <conditionalFormatting sqref="P136:P139">
    <cfRule type="containsText" dxfId="15279" priority="15293" operator="containsText" text="DA">
      <formula>NOT(ISERROR(SEARCH("DA",P136)))</formula>
    </cfRule>
  </conditionalFormatting>
  <conditionalFormatting sqref="P136:P137">
    <cfRule type="expression" dxfId="15278" priority="15289">
      <formula>LEFT(P140,2)="DA"</formula>
    </cfRule>
    <cfRule type="expression" dxfId="15277" priority="15290">
      <formula>P136="WIP"</formula>
    </cfRule>
    <cfRule type="expression" dxfId="15276" priority="15291">
      <formula>P136="TW"</formula>
    </cfRule>
    <cfRule type="expression" dxfId="15275" priority="15292">
      <formula>P136="ERE"</formula>
    </cfRule>
  </conditionalFormatting>
  <conditionalFormatting sqref="P138">
    <cfRule type="expression" dxfId="15274" priority="15286">
      <formula>LEFT(P140,2)="DA"</formula>
    </cfRule>
    <cfRule type="expression" dxfId="15273" priority="15287">
      <formula>P138="EXC"</formula>
    </cfRule>
    <cfRule type="expression" dxfId="15272" priority="15288">
      <formula>P138="FDN"</formula>
    </cfRule>
  </conditionalFormatting>
  <conditionalFormatting sqref="P139">
    <cfRule type="expression" dxfId="15271" priority="15284">
      <formula>LEFT(P140,2)="DA"</formula>
    </cfRule>
    <cfRule type="expression" dxfId="15270" priority="15285">
      <formula>OR(P139="CP",P139="P")</formula>
    </cfRule>
  </conditionalFormatting>
  <conditionalFormatting sqref="P136:P138">
    <cfRule type="containsText" dxfId="15269" priority="15283" operator="containsText" text="Clear">
      <formula>NOT(ISERROR(SEARCH("Clear",P136)))</formula>
    </cfRule>
  </conditionalFormatting>
  <conditionalFormatting sqref="Q135:Q143">
    <cfRule type="containsText" dxfId="15268" priority="15282" operator="containsText" text="DA">
      <formula>NOT(ISERROR(SEARCH("DA",Q135)))</formula>
    </cfRule>
  </conditionalFormatting>
  <conditionalFormatting sqref="Q136">
    <cfRule type="expression" dxfId="15267" priority="15280">
      <formula>Q136="PO"</formula>
    </cfRule>
    <cfRule type="expression" dxfId="15266" priority="15281">
      <formula>Q136="STR"</formula>
    </cfRule>
  </conditionalFormatting>
  <conditionalFormatting sqref="R135 R141:R143">
    <cfRule type="containsText" dxfId="15265" priority="15279" operator="containsText" text="DA">
      <formula>NOT(ISERROR(SEARCH("DA",R135)))</formula>
    </cfRule>
  </conditionalFormatting>
  <conditionalFormatting sqref="R140">
    <cfRule type="containsText" dxfId="15264" priority="15278" operator="containsText" text="DA">
      <formula>NOT(ISERROR(SEARCH("DA",R140)))</formula>
    </cfRule>
  </conditionalFormatting>
  <conditionalFormatting sqref="R136:R139">
    <cfRule type="containsText" dxfId="15263" priority="15277" operator="containsText" text="DA">
      <formula>NOT(ISERROR(SEARCH("DA",R136)))</formula>
    </cfRule>
  </conditionalFormatting>
  <conditionalFormatting sqref="R136:R137">
    <cfRule type="expression" dxfId="15262" priority="15273">
      <formula>LEFT(R140,2)="DA"</formula>
    </cfRule>
    <cfRule type="expression" dxfId="15261" priority="15274">
      <formula>R136="WIP"</formula>
    </cfRule>
    <cfRule type="expression" dxfId="15260" priority="15275">
      <formula>R136="TW"</formula>
    </cfRule>
    <cfRule type="expression" dxfId="15259" priority="15276">
      <formula>R136="ERE"</formula>
    </cfRule>
  </conditionalFormatting>
  <conditionalFormatting sqref="R138">
    <cfRule type="expression" dxfId="15258" priority="15270">
      <formula>LEFT(R140,2)="DA"</formula>
    </cfRule>
    <cfRule type="expression" dxfId="15257" priority="15271">
      <formula>R138="EXC"</formula>
    </cfRule>
    <cfRule type="expression" dxfId="15256" priority="15272">
      <formula>R138="FDN"</formula>
    </cfRule>
  </conditionalFormatting>
  <conditionalFormatting sqref="R139">
    <cfRule type="expression" dxfId="15255" priority="15268">
      <formula>LEFT(R140,2)="DA"</formula>
    </cfRule>
    <cfRule type="expression" dxfId="15254" priority="15269">
      <formula>OR(R139="CP",R139="P")</formula>
    </cfRule>
  </conditionalFormatting>
  <conditionalFormatting sqref="R136:R138">
    <cfRule type="containsText" dxfId="15253" priority="15267" operator="containsText" text="Clear">
      <formula>NOT(ISERROR(SEARCH("Clear",R136)))</formula>
    </cfRule>
  </conditionalFormatting>
  <conditionalFormatting sqref="S135:S143">
    <cfRule type="containsText" dxfId="15252" priority="15266" operator="containsText" text="DA">
      <formula>NOT(ISERROR(SEARCH("DA",S135)))</formula>
    </cfRule>
  </conditionalFormatting>
  <conditionalFormatting sqref="S136">
    <cfRule type="expression" dxfId="15251" priority="15264">
      <formula>S136="PO"</formula>
    </cfRule>
    <cfRule type="expression" dxfId="15250" priority="15265">
      <formula>S136="STR"</formula>
    </cfRule>
  </conditionalFormatting>
  <conditionalFormatting sqref="T135 T141:T143">
    <cfRule type="containsText" dxfId="15249" priority="15263" operator="containsText" text="DA">
      <formula>NOT(ISERROR(SEARCH("DA",T135)))</formula>
    </cfRule>
  </conditionalFormatting>
  <conditionalFormatting sqref="T140">
    <cfRule type="containsText" dxfId="15248" priority="15262" operator="containsText" text="DA">
      <formula>NOT(ISERROR(SEARCH("DA",T140)))</formula>
    </cfRule>
  </conditionalFormatting>
  <conditionalFormatting sqref="T136:T139">
    <cfRule type="containsText" dxfId="15247" priority="15261" operator="containsText" text="DA">
      <formula>NOT(ISERROR(SEARCH("DA",T136)))</formula>
    </cfRule>
  </conditionalFormatting>
  <conditionalFormatting sqref="T136:T137">
    <cfRule type="expression" dxfId="15246" priority="15257">
      <formula>LEFT(T140,2)="DA"</formula>
    </cfRule>
    <cfRule type="expression" dxfId="15245" priority="15258">
      <formula>T136="WIP"</formula>
    </cfRule>
    <cfRule type="expression" dxfId="15244" priority="15259">
      <formula>T136="TW"</formula>
    </cfRule>
    <cfRule type="expression" dxfId="15243" priority="15260">
      <formula>T136="ERE"</formula>
    </cfRule>
  </conditionalFormatting>
  <conditionalFormatting sqref="T138">
    <cfRule type="expression" dxfId="15242" priority="15254">
      <formula>LEFT(T140,2)="DA"</formula>
    </cfRule>
    <cfRule type="expression" dxfId="15241" priority="15255">
      <formula>T138="EXC"</formula>
    </cfRule>
    <cfRule type="expression" dxfId="15240" priority="15256">
      <formula>T138="FDN"</formula>
    </cfRule>
  </conditionalFormatting>
  <conditionalFormatting sqref="T139">
    <cfRule type="expression" dxfId="15239" priority="15252">
      <formula>LEFT(T140,2)="DA"</formula>
    </cfRule>
    <cfRule type="expression" dxfId="15238" priority="15253">
      <formula>OR(T139="CP",T139="P")</formula>
    </cfRule>
  </conditionalFormatting>
  <conditionalFormatting sqref="T136:T138">
    <cfRule type="containsText" dxfId="15237" priority="15251" operator="containsText" text="Clear">
      <formula>NOT(ISERROR(SEARCH("Clear",T136)))</formula>
    </cfRule>
  </conditionalFormatting>
  <conditionalFormatting sqref="U135:U138">
    <cfRule type="containsText" dxfId="15236" priority="15250" operator="containsText" text="DA">
      <formula>NOT(ISERROR(SEARCH("DA",U135)))</formula>
    </cfRule>
  </conditionalFormatting>
  <conditionalFormatting sqref="U136">
    <cfRule type="expression" dxfId="15235" priority="15248">
      <formula>U136="PO"</formula>
    </cfRule>
    <cfRule type="expression" dxfId="15234" priority="15249">
      <formula>U136="STR"</formula>
    </cfRule>
  </conditionalFormatting>
  <conditionalFormatting sqref="B146 B152:B154">
    <cfRule type="containsText" dxfId="15233" priority="15247" operator="containsText" text="DA">
      <formula>NOT(ISERROR(SEARCH("DA",B146)))</formula>
    </cfRule>
  </conditionalFormatting>
  <conditionalFormatting sqref="B151">
    <cfRule type="containsText" dxfId="15232" priority="15246" operator="containsText" text="DA">
      <formula>NOT(ISERROR(SEARCH("DA",B151)))</formula>
    </cfRule>
  </conditionalFormatting>
  <conditionalFormatting sqref="B147:B150">
    <cfRule type="containsText" dxfId="15231" priority="15245" operator="containsText" text="DA">
      <formula>NOT(ISERROR(SEARCH("DA",B147)))</formula>
    </cfRule>
  </conditionalFormatting>
  <conditionalFormatting sqref="B147:B148">
    <cfRule type="expression" dxfId="15230" priority="15241">
      <formula>LEFT(B151,2)="DA"</formula>
    </cfRule>
    <cfRule type="expression" dxfId="15229" priority="15242">
      <formula>B147="WIP"</formula>
    </cfRule>
    <cfRule type="expression" dxfId="15228" priority="15243">
      <formula>B147="TW"</formula>
    </cfRule>
    <cfRule type="expression" dxfId="15227" priority="15244">
      <formula>B147="ERE"</formula>
    </cfRule>
  </conditionalFormatting>
  <conditionalFormatting sqref="B149">
    <cfRule type="expression" dxfId="15226" priority="15238">
      <formula>LEFT(B151,2)="DA"</formula>
    </cfRule>
    <cfRule type="expression" dxfId="15225" priority="15239">
      <formula>B149="EXC"</formula>
    </cfRule>
    <cfRule type="expression" dxfId="15224" priority="15240">
      <formula>B149="FDN"</formula>
    </cfRule>
  </conditionalFormatting>
  <conditionalFormatting sqref="B150">
    <cfRule type="expression" dxfId="15223" priority="15236">
      <formula>LEFT(B151,2)="DA"</formula>
    </cfRule>
    <cfRule type="expression" dxfId="15222" priority="15237">
      <formula>OR(B150="CP",B150="P")</formula>
    </cfRule>
  </conditionalFormatting>
  <conditionalFormatting sqref="B147:B149">
    <cfRule type="containsText" dxfId="15221" priority="15235" operator="containsText" text="Clear">
      <formula>NOT(ISERROR(SEARCH("Clear",B147)))</formula>
    </cfRule>
  </conditionalFormatting>
  <conditionalFormatting sqref="U152:U154 C146:C154">
    <cfRule type="containsText" dxfId="15220" priority="15234" operator="containsText" text="DA">
      <formula>NOT(ISERROR(SEARCH("DA",C146)))</formula>
    </cfRule>
  </conditionalFormatting>
  <conditionalFormatting sqref="C147">
    <cfRule type="expression" dxfId="15219" priority="15232">
      <formula>C147="PO"</formula>
    </cfRule>
    <cfRule type="expression" dxfId="15218" priority="15233">
      <formula>C147="STR"</formula>
    </cfRule>
  </conditionalFormatting>
  <conditionalFormatting sqref="U150">
    <cfRule type="containsText" dxfId="15217" priority="15231" operator="containsText" text="DA">
      <formula>NOT(ISERROR(SEARCH("DA",U150)))</formula>
    </cfRule>
  </conditionalFormatting>
  <conditionalFormatting sqref="D146 D152:D154">
    <cfRule type="containsText" dxfId="15216" priority="15230" operator="containsText" text="DA">
      <formula>NOT(ISERROR(SEARCH("DA",D146)))</formula>
    </cfRule>
  </conditionalFormatting>
  <conditionalFormatting sqref="D151">
    <cfRule type="containsText" dxfId="15215" priority="15229" operator="containsText" text="DA">
      <formula>NOT(ISERROR(SEARCH("DA",D151)))</formula>
    </cfRule>
  </conditionalFormatting>
  <conditionalFormatting sqref="D147:D150">
    <cfRule type="containsText" dxfId="15214" priority="15228" operator="containsText" text="DA">
      <formula>NOT(ISERROR(SEARCH("DA",D147)))</formula>
    </cfRule>
  </conditionalFormatting>
  <conditionalFormatting sqref="D147:D148">
    <cfRule type="expression" dxfId="15213" priority="15224">
      <formula>LEFT(D151,2)="DA"</formula>
    </cfRule>
    <cfRule type="expression" dxfId="15212" priority="15225">
      <formula>D147="WIP"</formula>
    </cfRule>
    <cfRule type="expression" dxfId="15211" priority="15226">
      <formula>D147="TW"</formula>
    </cfRule>
    <cfRule type="expression" dxfId="15210" priority="15227">
      <formula>D147="ERE"</formula>
    </cfRule>
  </conditionalFormatting>
  <conditionalFormatting sqref="D149">
    <cfRule type="expression" dxfId="15209" priority="15221">
      <formula>LEFT(D151,2)="DA"</formula>
    </cfRule>
    <cfRule type="expression" dxfId="15208" priority="15222">
      <formula>D149="EXC"</formula>
    </cfRule>
    <cfRule type="expression" dxfId="15207" priority="15223">
      <formula>D149="FDN"</formula>
    </cfRule>
  </conditionalFormatting>
  <conditionalFormatting sqref="D150">
    <cfRule type="expression" dxfId="15206" priority="15219">
      <formula>LEFT(D151,2)="DA"</formula>
    </cfRule>
    <cfRule type="expression" dxfId="15205" priority="15220">
      <formula>OR(D150="CP",D150="P")</formula>
    </cfRule>
  </conditionalFormatting>
  <conditionalFormatting sqref="D147:D149">
    <cfRule type="containsText" dxfId="15204" priority="15218" operator="containsText" text="Clear">
      <formula>NOT(ISERROR(SEARCH("Clear",D147)))</formula>
    </cfRule>
  </conditionalFormatting>
  <conditionalFormatting sqref="E146:E154">
    <cfRule type="containsText" dxfId="15203" priority="15217" operator="containsText" text="DA">
      <formula>NOT(ISERROR(SEARCH("DA",E146)))</formula>
    </cfRule>
  </conditionalFormatting>
  <conditionalFormatting sqref="E147">
    <cfRule type="expression" dxfId="15202" priority="15215">
      <formula>E147="PO"</formula>
    </cfRule>
    <cfRule type="expression" dxfId="15201" priority="15216">
      <formula>E147="STR"</formula>
    </cfRule>
  </conditionalFormatting>
  <conditionalFormatting sqref="F146 F152:F154">
    <cfRule type="containsText" dxfId="15200" priority="15214" operator="containsText" text="DA">
      <formula>NOT(ISERROR(SEARCH("DA",F146)))</formula>
    </cfRule>
  </conditionalFormatting>
  <conditionalFormatting sqref="F151">
    <cfRule type="containsText" dxfId="15199" priority="15213" operator="containsText" text="DA">
      <formula>NOT(ISERROR(SEARCH("DA",F151)))</formula>
    </cfRule>
  </conditionalFormatting>
  <conditionalFormatting sqref="F147:F150">
    <cfRule type="containsText" dxfId="15198" priority="15212" operator="containsText" text="DA">
      <formula>NOT(ISERROR(SEARCH("DA",F147)))</formula>
    </cfRule>
  </conditionalFormatting>
  <conditionalFormatting sqref="F147:F148">
    <cfRule type="expression" dxfId="15197" priority="15208">
      <formula>LEFT(F151,2)="DA"</formula>
    </cfRule>
    <cfRule type="expression" dxfId="15196" priority="15209">
      <formula>F147="WIP"</formula>
    </cfRule>
    <cfRule type="expression" dxfId="15195" priority="15210">
      <formula>F147="TW"</formula>
    </cfRule>
    <cfRule type="expression" dxfId="15194" priority="15211">
      <formula>F147="ERE"</formula>
    </cfRule>
  </conditionalFormatting>
  <conditionalFormatting sqref="F149">
    <cfRule type="expression" dxfId="15193" priority="15205">
      <formula>LEFT(F151,2)="DA"</formula>
    </cfRule>
    <cfRule type="expression" dxfId="15192" priority="15206">
      <formula>F149="EXC"</formula>
    </cfRule>
    <cfRule type="expression" dxfId="15191" priority="15207">
      <formula>F149="FDN"</formula>
    </cfRule>
  </conditionalFormatting>
  <conditionalFormatting sqref="F150">
    <cfRule type="expression" dxfId="15190" priority="15203">
      <formula>LEFT(F151,2)="DA"</formula>
    </cfRule>
    <cfRule type="expression" dxfId="15189" priority="15204">
      <formula>OR(F150="CP",F150="P")</formula>
    </cfRule>
  </conditionalFormatting>
  <conditionalFormatting sqref="F147:F149">
    <cfRule type="containsText" dxfId="15188" priority="15202" operator="containsText" text="Clear">
      <formula>NOT(ISERROR(SEARCH("Clear",F147)))</formula>
    </cfRule>
  </conditionalFormatting>
  <conditionalFormatting sqref="G146:G154">
    <cfRule type="containsText" dxfId="15187" priority="15201" operator="containsText" text="DA">
      <formula>NOT(ISERROR(SEARCH("DA",G146)))</formula>
    </cfRule>
  </conditionalFormatting>
  <conditionalFormatting sqref="G147">
    <cfRule type="expression" dxfId="15186" priority="15199">
      <formula>G147="PO"</formula>
    </cfRule>
    <cfRule type="expression" dxfId="15185" priority="15200">
      <formula>G147="STR"</formula>
    </cfRule>
  </conditionalFormatting>
  <conditionalFormatting sqref="H146 H152:H154">
    <cfRule type="containsText" dxfId="15184" priority="15198" operator="containsText" text="DA">
      <formula>NOT(ISERROR(SEARCH("DA",H146)))</formula>
    </cfRule>
  </conditionalFormatting>
  <conditionalFormatting sqref="H151">
    <cfRule type="containsText" dxfId="15183" priority="15197" operator="containsText" text="DA">
      <formula>NOT(ISERROR(SEARCH("DA",H151)))</formula>
    </cfRule>
  </conditionalFormatting>
  <conditionalFormatting sqref="H147:H150">
    <cfRule type="containsText" dxfId="15182" priority="15196" operator="containsText" text="DA">
      <formula>NOT(ISERROR(SEARCH("DA",H147)))</formula>
    </cfRule>
  </conditionalFormatting>
  <conditionalFormatting sqref="H147:H148">
    <cfRule type="expression" dxfId="15181" priority="15192">
      <formula>LEFT(H151,2)="DA"</formula>
    </cfRule>
    <cfRule type="expression" dxfId="15180" priority="15193">
      <formula>H147="WIP"</formula>
    </cfRule>
    <cfRule type="expression" dxfId="15179" priority="15194">
      <formula>H147="TW"</formula>
    </cfRule>
    <cfRule type="expression" dxfId="15178" priority="15195">
      <formula>H147="ERE"</formula>
    </cfRule>
  </conditionalFormatting>
  <conditionalFormatting sqref="H149">
    <cfRule type="expression" dxfId="15177" priority="15189">
      <formula>LEFT(H151,2)="DA"</formula>
    </cfRule>
    <cfRule type="expression" dxfId="15176" priority="15190">
      <formula>H149="EXC"</formula>
    </cfRule>
    <cfRule type="expression" dxfId="15175" priority="15191">
      <formula>H149="FDN"</formula>
    </cfRule>
  </conditionalFormatting>
  <conditionalFormatting sqref="H150">
    <cfRule type="expression" dxfId="15174" priority="15187">
      <formula>LEFT(H151,2)="DA"</formula>
    </cfRule>
    <cfRule type="expression" dxfId="15173" priority="15188">
      <formula>OR(H150="CP",H150="P")</formula>
    </cfRule>
  </conditionalFormatting>
  <conditionalFormatting sqref="H147:H149">
    <cfRule type="containsText" dxfId="15172" priority="15186" operator="containsText" text="Clear">
      <formula>NOT(ISERROR(SEARCH("Clear",H147)))</formula>
    </cfRule>
  </conditionalFormatting>
  <conditionalFormatting sqref="I146:I154">
    <cfRule type="containsText" dxfId="15171" priority="15185" operator="containsText" text="DA">
      <formula>NOT(ISERROR(SEARCH("DA",I146)))</formula>
    </cfRule>
  </conditionalFormatting>
  <conditionalFormatting sqref="I147">
    <cfRule type="expression" dxfId="15170" priority="15183">
      <formula>I147="PO"</formula>
    </cfRule>
    <cfRule type="expression" dxfId="15169" priority="15184">
      <formula>I147="STR"</formula>
    </cfRule>
  </conditionalFormatting>
  <conditionalFormatting sqref="J146 J152:J154">
    <cfRule type="containsText" dxfId="15168" priority="15182" operator="containsText" text="DA">
      <formula>NOT(ISERROR(SEARCH("DA",J146)))</formula>
    </cfRule>
  </conditionalFormatting>
  <conditionalFormatting sqref="J151">
    <cfRule type="containsText" dxfId="15167" priority="15181" operator="containsText" text="DA">
      <formula>NOT(ISERROR(SEARCH("DA",J151)))</formula>
    </cfRule>
  </conditionalFormatting>
  <conditionalFormatting sqref="J147:J150">
    <cfRule type="containsText" dxfId="15166" priority="15180" operator="containsText" text="DA">
      <formula>NOT(ISERROR(SEARCH("DA",J147)))</formula>
    </cfRule>
  </conditionalFormatting>
  <conditionalFormatting sqref="J147:J148">
    <cfRule type="expression" dxfId="15165" priority="15176">
      <formula>LEFT(J151,2)="DA"</formula>
    </cfRule>
    <cfRule type="expression" dxfId="15164" priority="15177">
      <formula>J147="WIP"</formula>
    </cfRule>
    <cfRule type="expression" dxfId="15163" priority="15178">
      <formula>J147="TW"</formula>
    </cfRule>
    <cfRule type="expression" dxfId="15162" priority="15179">
      <formula>J147="ERE"</formula>
    </cfRule>
  </conditionalFormatting>
  <conditionalFormatting sqref="J149">
    <cfRule type="expression" dxfId="15161" priority="15173">
      <formula>LEFT(J151,2)="DA"</formula>
    </cfRule>
    <cfRule type="expression" dxfId="15160" priority="15174">
      <formula>J149="EXC"</formula>
    </cfRule>
    <cfRule type="expression" dxfId="15159" priority="15175">
      <formula>J149="FDN"</formula>
    </cfRule>
  </conditionalFormatting>
  <conditionalFormatting sqref="J150">
    <cfRule type="expression" dxfId="15158" priority="15171">
      <formula>LEFT(J151,2)="DA"</formula>
    </cfRule>
    <cfRule type="expression" dxfId="15157" priority="15172">
      <formula>OR(J150="CP",J150="P")</formula>
    </cfRule>
  </conditionalFormatting>
  <conditionalFormatting sqref="J147:J149">
    <cfRule type="containsText" dxfId="15156" priority="15170" operator="containsText" text="Clear">
      <formula>NOT(ISERROR(SEARCH("Clear",J147)))</formula>
    </cfRule>
  </conditionalFormatting>
  <conditionalFormatting sqref="K146:K154">
    <cfRule type="containsText" dxfId="15155" priority="15169" operator="containsText" text="DA">
      <formula>NOT(ISERROR(SEARCH("DA",K146)))</formula>
    </cfRule>
  </conditionalFormatting>
  <conditionalFormatting sqref="K147">
    <cfRule type="expression" dxfId="15154" priority="15167">
      <formula>K147="PO"</formula>
    </cfRule>
    <cfRule type="expression" dxfId="15153" priority="15168">
      <formula>K147="STR"</formula>
    </cfRule>
  </conditionalFormatting>
  <conditionalFormatting sqref="L146 L152:L154">
    <cfRule type="containsText" dxfId="15152" priority="15166" operator="containsText" text="DA">
      <formula>NOT(ISERROR(SEARCH("DA",L146)))</formula>
    </cfRule>
  </conditionalFormatting>
  <conditionalFormatting sqref="L151">
    <cfRule type="containsText" dxfId="15151" priority="15165" operator="containsText" text="DA">
      <formula>NOT(ISERROR(SEARCH("DA",L151)))</formula>
    </cfRule>
  </conditionalFormatting>
  <conditionalFormatting sqref="L147:L150">
    <cfRule type="containsText" dxfId="15150" priority="15164" operator="containsText" text="DA">
      <formula>NOT(ISERROR(SEARCH("DA",L147)))</formula>
    </cfRule>
  </conditionalFormatting>
  <conditionalFormatting sqref="L147:L148">
    <cfRule type="expression" dxfId="15149" priority="15160">
      <formula>LEFT(L151,2)="DA"</formula>
    </cfRule>
    <cfRule type="expression" dxfId="15148" priority="15161">
      <formula>L147="WIP"</formula>
    </cfRule>
    <cfRule type="expression" dxfId="15147" priority="15162">
      <formula>L147="TW"</formula>
    </cfRule>
    <cfRule type="expression" dxfId="15146" priority="15163">
      <formula>L147="ERE"</formula>
    </cfRule>
  </conditionalFormatting>
  <conditionalFormatting sqref="L149">
    <cfRule type="expression" dxfId="15145" priority="15157">
      <formula>LEFT(L151,2)="DA"</formula>
    </cfRule>
    <cfRule type="expression" dxfId="15144" priority="15158">
      <formula>L149="EXC"</formula>
    </cfRule>
    <cfRule type="expression" dxfId="15143" priority="15159">
      <formula>L149="FDN"</formula>
    </cfRule>
  </conditionalFormatting>
  <conditionalFormatting sqref="L150">
    <cfRule type="expression" dxfId="15142" priority="15155">
      <formula>LEFT(L151,2)="DA"</formula>
    </cfRule>
    <cfRule type="expression" dxfId="15141" priority="15156">
      <formula>OR(L150="CP",L150="P")</formula>
    </cfRule>
  </conditionalFormatting>
  <conditionalFormatting sqref="L147:L149">
    <cfRule type="containsText" dxfId="15140" priority="15154" operator="containsText" text="Clear">
      <formula>NOT(ISERROR(SEARCH("Clear",L147)))</formula>
    </cfRule>
  </conditionalFormatting>
  <conditionalFormatting sqref="M146:M154">
    <cfRule type="containsText" dxfId="15139" priority="15153" operator="containsText" text="DA">
      <formula>NOT(ISERROR(SEARCH("DA",M146)))</formula>
    </cfRule>
  </conditionalFormatting>
  <conditionalFormatting sqref="M147">
    <cfRule type="expression" dxfId="15138" priority="15151">
      <formula>M147="PO"</formula>
    </cfRule>
    <cfRule type="expression" dxfId="15137" priority="15152">
      <formula>M147="STR"</formula>
    </cfRule>
  </conditionalFormatting>
  <conditionalFormatting sqref="N146 N152:N154">
    <cfRule type="containsText" dxfId="15136" priority="15150" operator="containsText" text="DA">
      <formula>NOT(ISERROR(SEARCH("DA",N146)))</formula>
    </cfRule>
  </conditionalFormatting>
  <conditionalFormatting sqref="N151">
    <cfRule type="containsText" dxfId="15135" priority="15149" operator="containsText" text="DA">
      <formula>NOT(ISERROR(SEARCH("DA",N151)))</formula>
    </cfRule>
  </conditionalFormatting>
  <conditionalFormatting sqref="N147:N150">
    <cfRule type="containsText" dxfId="15134" priority="15148" operator="containsText" text="DA">
      <formula>NOT(ISERROR(SEARCH("DA",N147)))</formula>
    </cfRule>
  </conditionalFormatting>
  <conditionalFormatting sqref="N147:N148">
    <cfRule type="expression" dxfId="15133" priority="15144">
      <formula>LEFT(N151,2)="DA"</formula>
    </cfRule>
    <cfRule type="expression" dxfId="15132" priority="15145">
      <formula>N147="WIP"</formula>
    </cfRule>
    <cfRule type="expression" dxfId="15131" priority="15146">
      <formula>N147="TW"</formula>
    </cfRule>
    <cfRule type="expression" dxfId="15130" priority="15147">
      <formula>N147="ERE"</formula>
    </cfRule>
  </conditionalFormatting>
  <conditionalFormatting sqref="N149">
    <cfRule type="expression" dxfId="15129" priority="15141">
      <formula>LEFT(N151,2)="DA"</formula>
    </cfRule>
    <cfRule type="expression" dxfId="15128" priority="15142">
      <formula>N149="EXC"</formula>
    </cfRule>
    <cfRule type="expression" dxfId="15127" priority="15143">
      <formula>N149="FDN"</formula>
    </cfRule>
  </conditionalFormatting>
  <conditionalFormatting sqref="N150">
    <cfRule type="expression" dxfId="15126" priority="15139">
      <formula>LEFT(N151,2)="DA"</formula>
    </cfRule>
    <cfRule type="expression" dxfId="15125" priority="15140">
      <formula>OR(N150="CP",N150="P")</formula>
    </cfRule>
  </conditionalFormatting>
  <conditionalFormatting sqref="N147:N149">
    <cfRule type="containsText" dxfId="15124" priority="15138" operator="containsText" text="Clear">
      <formula>NOT(ISERROR(SEARCH("Clear",N147)))</formula>
    </cfRule>
  </conditionalFormatting>
  <conditionalFormatting sqref="O146:O154">
    <cfRule type="containsText" dxfId="15123" priority="15137" operator="containsText" text="DA">
      <formula>NOT(ISERROR(SEARCH("DA",O146)))</formula>
    </cfRule>
  </conditionalFormatting>
  <conditionalFormatting sqref="O147">
    <cfRule type="expression" dxfId="15122" priority="15135">
      <formula>O147="PO"</formula>
    </cfRule>
    <cfRule type="expression" dxfId="15121" priority="15136">
      <formula>O147="STR"</formula>
    </cfRule>
  </conditionalFormatting>
  <conditionalFormatting sqref="P146 P152:P154">
    <cfRule type="containsText" dxfId="15120" priority="15134" operator="containsText" text="DA">
      <formula>NOT(ISERROR(SEARCH("DA",P146)))</formula>
    </cfRule>
  </conditionalFormatting>
  <conditionalFormatting sqref="P151">
    <cfRule type="containsText" dxfId="15119" priority="15133" operator="containsText" text="DA">
      <formula>NOT(ISERROR(SEARCH("DA",P151)))</formula>
    </cfRule>
  </conditionalFormatting>
  <conditionalFormatting sqref="P147:P150">
    <cfRule type="containsText" dxfId="15118" priority="15132" operator="containsText" text="DA">
      <formula>NOT(ISERROR(SEARCH("DA",P147)))</formula>
    </cfRule>
  </conditionalFormatting>
  <conditionalFormatting sqref="P147:P148">
    <cfRule type="expression" dxfId="15117" priority="15128">
      <formula>LEFT(P151,2)="DA"</formula>
    </cfRule>
    <cfRule type="expression" dxfId="15116" priority="15129">
      <formula>P147="WIP"</formula>
    </cfRule>
    <cfRule type="expression" dxfId="15115" priority="15130">
      <formula>P147="TW"</formula>
    </cfRule>
    <cfRule type="expression" dxfId="15114" priority="15131">
      <formula>P147="ERE"</formula>
    </cfRule>
  </conditionalFormatting>
  <conditionalFormatting sqref="P149">
    <cfRule type="expression" dxfId="15113" priority="15125">
      <formula>LEFT(P151,2)="DA"</formula>
    </cfRule>
    <cfRule type="expression" dxfId="15112" priority="15126">
      <formula>P149="EXC"</formula>
    </cfRule>
    <cfRule type="expression" dxfId="15111" priority="15127">
      <formula>P149="FDN"</formula>
    </cfRule>
  </conditionalFormatting>
  <conditionalFormatting sqref="P150">
    <cfRule type="expression" dxfId="15110" priority="15123">
      <formula>LEFT(P151,2)="DA"</formula>
    </cfRule>
    <cfRule type="expression" dxfId="15109" priority="15124">
      <formula>OR(P150="CP",P150="P")</formula>
    </cfRule>
  </conditionalFormatting>
  <conditionalFormatting sqref="P147:P149">
    <cfRule type="containsText" dxfId="15108" priority="15122" operator="containsText" text="Clear">
      <formula>NOT(ISERROR(SEARCH("Clear",P147)))</formula>
    </cfRule>
  </conditionalFormatting>
  <conditionalFormatting sqref="Q146:Q154">
    <cfRule type="containsText" dxfId="15107" priority="15121" operator="containsText" text="DA">
      <formula>NOT(ISERROR(SEARCH("DA",Q146)))</formula>
    </cfRule>
  </conditionalFormatting>
  <conditionalFormatting sqref="Q147">
    <cfRule type="expression" dxfId="15106" priority="15119">
      <formula>Q147="PO"</formula>
    </cfRule>
    <cfRule type="expression" dxfId="15105" priority="15120">
      <formula>Q147="STR"</formula>
    </cfRule>
  </conditionalFormatting>
  <conditionalFormatting sqref="R146 R152:R154">
    <cfRule type="containsText" dxfId="15104" priority="15118" operator="containsText" text="DA">
      <formula>NOT(ISERROR(SEARCH("DA",R146)))</formula>
    </cfRule>
  </conditionalFormatting>
  <conditionalFormatting sqref="R151">
    <cfRule type="containsText" dxfId="15103" priority="15117" operator="containsText" text="DA">
      <formula>NOT(ISERROR(SEARCH("DA",R151)))</formula>
    </cfRule>
  </conditionalFormatting>
  <conditionalFormatting sqref="R147:R150">
    <cfRule type="containsText" dxfId="15102" priority="15116" operator="containsText" text="DA">
      <formula>NOT(ISERROR(SEARCH("DA",R147)))</formula>
    </cfRule>
  </conditionalFormatting>
  <conditionalFormatting sqref="R147:R148">
    <cfRule type="expression" dxfId="15101" priority="15112">
      <formula>LEFT(R151,2)="DA"</formula>
    </cfRule>
    <cfRule type="expression" dxfId="15100" priority="15113">
      <formula>R147="WIP"</formula>
    </cfRule>
    <cfRule type="expression" dxfId="15099" priority="15114">
      <formula>R147="TW"</formula>
    </cfRule>
    <cfRule type="expression" dxfId="15098" priority="15115">
      <formula>R147="ERE"</formula>
    </cfRule>
  </conditionalFormatting>
  <conditionalFormatting sqref="R149">
    <cfRule type="expression" dxfId="15097" priority="15109">
      <formula>LEFT(R151,2)="DA"</formula>
    </cfRule>
    <cfRule type="expression" dxfId="15096" priority="15110">
      <formula>R149="EXC"</formula>
    </cfRule>
    <cfRule type="expression" dxfId="15095" priority="15111">
      <formula>R149="FDN"</formula>
    </cfRule>
  </conditionalFormatting>
  <conditionalFormatting sqref="R150">
    <cfRule type="expression" dxfId="15094" priority="15107">
      <formula>LEFT(R151,2)="DA"</formula>
    </cfRule>
    <cfRule type="expression" dxfId="15093" priority="15108">
      <formula>OR(R150="CP",R150="P")</formula>
    </cfRule>
  </conditionalFormatting>
  <conditionalFormatting sqref="R147:R149">
    <cfRule type="containsText" dxfId="15092" priority="15106" operator="containsText" text="Clear">
      <formula>NOT(ISERROR(SEARCH("Clear",R147)))</formula>
    </cfRule>
  </conditionalFormatting>
  <conditionalFormatting sqref="S146:S154">
    <cfRule type="containsText" dxfId="15091" priority="15105" operator="containsText" text="DA">
      <formula>NOT(ISERROR(SEARCH("DA",S146)))</formula>
    </cfRule>
  </conditionalFormatting>
  <conditionalFormatting sqref="S147">
    <cfRule type="expression" dxfId="15090" priority="15103">
      <formula>S147="PO"</formula>
    </cfRule>
    <cfRule type="expression" dxfId="15089" priority="15104">
      <formula>S147="STR"</formula>
    </cfRule>
  </conditionalFormatting>
  <conditionalFormatting sqref="T146 T152:T154">
    <cfRule type="containsText" dxfId="15088" priority="15102" operator="containsText" text="DA">
      <formula>NOT(ISERROR(SEARCH("DA",T146)))</formula>
    </cfRule>
  </conditionalFormatting>
  <conditionalFormatting sqref="T151">
    <cfRule type="containsText" dxfId="15087" priority="15101" operator="containsText" text="DA">
      <formula>NOT(ISERROR(SEARCH("DA",T151)))</formula>
    </cfRule>
  </conditionalFormatting>
  <conditionalFormatting sqref="T147:T150">
    <cfRule type="containsText" dxfId="15086" priority="15100" operator="containsText" text="DA">
      <formula>NOT(ISERROR(SEARCH("DA",T147)))</formula>
    </cfRule>
  </conditionalFormatting>
  <conditionalFormatting sqref="T147:T148">
    <cfRule type="expression" dxfId="15085" priority="15096">
      <formula>LEFT(T151,2)="DA"</formula>
    </cfRule>
    <cfRule type="expression" dxfId="15084" priority="15097">
      <formula>T147="WIP"</formula>
    </cfRule>
    <cfRule type="expression" dxfId="15083" priority="15098">
      <formula>T147="TW"</formula>
    </cfRule>
    <cfRule type="expression" dxfId="15082" priority="15099">
      <formula>T147="ERE"</formula>
    </cfRule>
  </conditionalFormatting>
  <conditionalFormatting sqref="T149">
    <cfRule type="expression" dxfId="15081" priority="15093">
      <formula>LEFT(T151,2)="DA"</formula>
    </cfRule>
    <cfRule type="expression" dxfId="15080" priority="15094">
      <formula>T149="EXC"</formula>
    </cfRule>
    <cfRule type="expression" dxfId="15079" priority="15095">
      <formula>T149="FDN"</formula>
    </cfRule>
  </conditionalFormatting>
  <conditionalFormatting sqref="T150">
    <cfRule type="expression" dxfId="15078" priority="15091">
      <formula>LEFT(T151,2)="DA"</formula>
    </cfRule>
    <cfRule type="expression" dxfId="15077" priority="15092">
      <formula>OR(T150="CP",T150="P")</formula>
    </cfRule>
  </conditionalFormatting>
  <conditionalFormatting sqref="T147:T149">
    <cfRule type="containsText" dxfId="15076" priority="15090" operator="containsText" text="Clear">
      <formula>NOT(ISERROR(SEARCH("Clear",T147)))</formula>
    </cfRule>
  </conditionalFormatting>
  <conditionalFormatting sqref="U146:U149">
    <cfRule type="containsText" dxfId="15075" priority="15089" operator="containsText" text="DA">
      <formula>NOT(ISERROR(SEARCH("DA",U146)))</formula>
    </cfRule>
  </conditionalFormatting>
  <conditionalFormatting sqref="U147">
    <cfRule type="expression" dxfId="15074" priority="15087">
      <formula>U147="PO"</formula>
    </cfRule>
    <cfRule type="expression" dxfId="15073" priority="15088">
      <formula>U147="STR"</formula>
    </cfRule>
  </conditionalFormatting>
  <conditionalFormatting sqref="B157 B163:B165">
    <cfRule type="containsText" dxfId="15072" priority="15086" operator="containsText" text="DA">
      <formula>NOT(ISERROR(SEARCH("DA",B157)))</formula>
    </cfRule>
  </conditionalFormatting>
  <conditionalFormatting sqref="B162">
    <cfRule type="containsText" dxfId="15071" priority="15085" operator="containsText" text="DA">
      <formula>NOT(ISERROR(SEARCH("DA",B162)))</formula>
    </cfRule>
  </conditionalFormatting>
  <conditionalFormatting sqref="B158:B161">
    <cfRule type="containsText" dxfId="15070" priority="15084" operator="containsText" text="DA">
      <formula>NOT(ISERROR(SEARCH("DA",B158)))</formula>
    </cfRule>
  </conditionalFormatting>
  <conditionalFormatting sqref="B158:B159">
    <cfRule type="expression" dxfId="15069" priority="15080">
      <formula>LEFT(B162,2)="DA"</formula>
    </cfRule>
    <cfRule type="expression" dxfId="15068" priority="15081">
      <formula>B158="WIP"</formula>
    </cfRule>
    <cfRule type="expression" dxfId="15067" priority="15082">
      <formula>B158="TW"</formula>
    </cfRule>
    <cfRule type="expression" dxfId="15066" priority="15083">
      <formula>B158="ERE"</formula>
    </cfRule>
  </conditionalFormatting>
  <conditionalFormatting sqref="B160">
    <cfRule type="expression" dxfId="15065" priority="15077">
      <formula>LEFT(B162,2)="DA"</formula>
    </cfRule>
    <cfRule type="expression" dxfId="15064" priority="15078">
      <formula>B160="EXC"</formula>
    </cfRule>
    <cfRule type="expression" dxfId="15063" priority="15079">
      <formula>B160="FDN"</formula>
    </cfRule>
  </conditionalFormatting>
  <conditionalFormatting sqref="B161">
    <cfRule type="expression" dxfId="15062" priority="15075">
      <formula>LEFT(B162,2)="DA"</formula>
    </cfRule>
    <cfRule type="expression" dxfId="15061" priority="15076">
      <formula>OR(B161="CP",B161="P")</formula>
    </cfRule>
  </conditionalFormatting>
  <conditionalFormatting sqref="B158:B160">
    <cfRule type="containsText" dxfId="15060" priority="15074" operator="containsText" text="Clear">
      <formula>NOT(ISERROR(SEARCH("Clear",B158)))</formula>
    </cfRule>
  </conditionalFormatting>
  <conditionalFormatting sqref="U163:U165 C157:C165">
    <cfRule type="containsText" dxfId="15059" priority="15073" operator="containsText" text="DA">
      <formula>NOT(ISERROR(SEARCH("DA",C157)))</formula>
    </cfRule>
  </conditionalFormatting>
  <conditionalFormatting sqref="C158">
    <cfRule type="expression" dxfId="15058" priority="15071">
      <formula>C158="PO"</formula>
    </cfRule>
    <cfRule type="expression" dxfId="15057" priority="15072">
      <formula>C158="STR"</formula>
    </cfRule>
  </conditionalFormatting>
  <conditionalFormatting sqref="U161">
    <cfRule type="containsText" dxfId="15056" priority="15070" operator="containsText" text="DA">
      <formula>NOT(ISERROR(SEARCH("DA",U161)))</formula>
    </cfRule>
  </conditionalFormatting>
  <conditionalFormatting sqref="D157 D163:D165">
    <cfRule type="containsText" dxfId="15055" priority="15069" operator="containsText" text="DA">
      <formula>NOT(ISERROR(SEARCH("DA",D157)))</formula>
    </cfRule>
  </conditionalFormatting>
  <conditionalFormatting sqref="D162">
    <cfRule type="containsText" dxfId="15054" priority="15068" operator="containsText" text="DA">
      <formula>NOT(ISERROR(SEARCH("DA",D162)))</formula>
    </cfRule>
  </conditionalFormatting>
  <conditionalFormatting sqref="D158:D161">
    <cfRule type="containsText" dxfId="15053" priority="15067" operator="containsText" text="DA">
      <formula>NOT(ISERROR(SEARCH("DA",D158)))</formula>
    </cfRule>
  </conditionalFormatting>
  <conditionalFormatting sqref="D158:D159">
    <cfRule type="expression" dxfId="15052" priority="15063">
      <formula>LEFT(D162,2)="DA"</formula>
    </cfRule>
    <cfRule type="expression" dxfId="15051" priority="15064">
      <formula>D158="WIP"</formula>
    </cfRule>
    <cfRule type="expression" dxfId="15050" priority="15065">
      <formula>D158="TW"</formula>
    </cfRule>
    <cfRule type="expression" dxfId="15049" priority="15066">
      <formula>D158="ERE"</formula>
    </cfRule>
  </conditionalFormatting>
  <conditionalFormatting sqref="D160">
    <cfRule type="expression" dxfId="15048" priority="15060">
      <formula>LEFT(D162,2)="DA"</formula>
    </cfRule>
    <cfRule type="expression" dxfId="15047" priority="15061">
      <formula>D160="EXC"</formula>
    </cfRule>
    <cfRule type="expression" dxfId="15046" priority="15062">
      <formula>D160="FDN"</formula>
    </cfRule>
  </conditionalFormatting>
  <conditionalFormatting sqref="D161">
    <cfRule type="expression" dxfId="15045" priority="15058">
      <formula>LEFT(D162,2)="DA"</formula>
    </cfRule>
    <cfRule type="expression" dxfId="15044" priority="15059">
      <formula>OR(D161="CP",D161="P")</formula>
    </cfRule>
  </conditionalFormatting>
  <conditionalFormatting sqref="D158:D160">
    <cfRule type="containsText" dxfId="15043" priority="15057" operator="containsText" text="Clear">
      <formula>NOT(ISERROR(SEARCH("Clear",D158)))</formula>
    </cfRule>
  </conditionalFormatting>
  <conditionalFormatting sqref="E157:E165">
    <cfRule type="containsText" dxfId="15042" priority="15056" operator="containsText" text="DA">
      <formula>NOT(ISERROR(SEARCH("DA",E157)))</formula>
    </cfRule>
  </conditionalFormatting>
  <conditionalFormatting sqref="E158">
    <cfRule type="expression" dxfId="15041" priority="15054">
      <formula>E158="PO"</formula>
    </cfRule>
    <cfRule type="expression" dxfId="15040" priority="15055">
      <formula>E158="STR"</formula>
    </cfRule>
  </conditionalFormatting>
  <conditionalFormatting sqref="F157 F163:F165">
    <cfRule type="containsText" dxfId="15039" priority="15053" operator="containsText" text="DA">
      <formula>NOT(ISERROR(SEARCH("DA",F157)))</formula>
    </cfRule>
  </conditionalFormatting>
  <conditionalFormatting sqref="F162">
    <cfRule type="containsText" dxfId="15038" priority="15052" operator="containsText" text="DA">
      <formula>NOT(ISERROR(SEARCH("DA",F162)))</formula>
    </cfRule>
  </conditionalFormatting>
  <conditionalFormatting sqref="F158:F161">
    <cfRule type="containsText" dxfId="15037" priority="15051" operator="containsText" text="DA">
      <formula>NOT(ISERROR(SEARCH("DA",F158)))</formula>
    </cfRule>
  </conditionalFormatting>
  <conditionalFormatting sqref="F158:F159">
    <cfRule type="expression" dxfId="15036" priority="15047">
      <formula>LEFT(F162,2)="DA"</formula>
    </cfRule>
    <cfRule type="expression" dxfId="15035" priority="15048">
      <formula>F158="WIP"</formula>
    </cfRule>
    <cfRule type="expression" dxfId="15034" priority="15049">
      <formula>F158="TW"</formula>
    </cfRule>
    <cfRule type="expression" dxfId="15033" priority="15050">
      <formula>F158="ERE"</formula>
    </cfRule>
  </conditionalFormatting>
  <conditionalFormatting sqref="F160">
    <cfRule type="expression" dxfId="15032" priority="15044">
      <formula>LEFT(F162,2)="DA"</formula>
    </cfRule>
    <cfRule type="expression" dxfId="15031" priority="15045">
      <formula>F160="EXC"</formula>
    </cfRule>
    <cfRule type="expression" dxfId="15030" priority="15046">
      <formula>F160="FDN"</formula>
    </cfRule>
  </conditionalFormatting>
  <conditionalFormatting sqref="F161">
    <cfRule type="expression" dxfId="15029" priority="15042">
      <formula>LEFT(F162,2)="DA"</formula>
    </cfRule>
    <cfRule type="expression" dxfId="15028" priority="15043">
      <formula>OR(F161="CP",F161="P")</formula>
    </cfRule>
  </conditionalFormatting>
  <conditionalFormatting sqref="F158:F160">
    <cfRule type="containsText" dxfId="15027" priority="15041" operator="containsText" text="Clear">
      <formula>NOT(ISERROR(SEARCH("Clear",F158)))</formula>
    </cfRule>
  </conditionalFormatting>
  <conditionalFormatting sqref="G157:G165">
    <cfRule type="containsText" dxfId="15026" priority="15040" operator="containsText" text="DA">
      <formula>NOT(ISERROR(SEARCH("DA",G157)))</formula>
    </cfRule>
  </conditionalFormatting>
  <conditionalFormatting sqref="G158">
    <cfRule type="expression" dxfId="15025" priority="15038">
      <formula>G158="PO"</formula>
    </cfRule>
    <cfRule type="expression" dxfId="15024" priority="15039">
      <formula>G158="STR"</formula>
    </cfRule>
  </conditionalFormatting>
  <conditionalFormatting sqref="H157 H163:H165">
    <cfRule type="containsText" dxfId="15023" priority="15037" operator="containsText" text="DA">
      <formula>NOT(ISERROR(SEARCH("DA",H157)))</formula>
    </cfRule>
  </conditionalFormatting>
  <conditionalFormatting sqref="H162">
    <cfRule type="containsText" dxfId="15022" priority="15036" operator="containsText" text="DA">
      <formula>NOT(ISERROR(SEARCH("DA",H162)))</formula>
    </cfRule>
  </conditionalFormatting>
  <conditionalFormatting sqref="H158:H161">
    <cfRule type="containsText" dxfId="15021" priority="15035" operator="containsText" text="DA">
      <formula>NOT(ISERROR(SEARCH("DA",H158)))</formula>
    </cfRule>
  </conditionalFormatting>
  <conditionalFormatting sqref="H158:H159">
    <cfRule type="expression" dxfId="15020" priority="15031">
      <formula>LEFT(H162,2)="DA"</formula>
    </cfRule>
    <cfRule type="expression" dxfId="15019" priority="15032">
      <formula>H158="WIP"</formula>
    </cfRule>
    <cfRule type="expression" dxfId="15018" priority="15033">
      <formula>H158="TW"</formula>
    </cfRule>
    <cfRule type="expression" dxfId="15017" priority="15034">
      <formula>H158="ERE"</formula>
    </cfRule>
  </conditionalFormatting>
  <conditionalFormatting sqref="H160">
    <cfRule type="expression" dxfId="15016" priority="15028">
      <formula>LEFT(H162,2)="DA"</formula>
    </cfRule>
    <cfRule type="expression" dxfId="15015" priority="15029">
      <formula>H160="EXC"</formula>
    </cfRule>
    <cfRule type="expression" dxfId="15014" priority="15030">
      <formula>H160="FDN"</formula>
    </cfRule>
  </conditionalFormatting>
  <conditionalFormatting sqref="H161">
    <cfRule type="expression" dxfId="15013" priority="15026">
      <formula>LEFT(H162,2)="DA"</formula>
    </cfRule>
    <cfRule type="expression" dxfId="15012" priority="15027">
      <formula>OR(H161="CP",H161="P")</formula>
    </cfRule>
  </conditionalFormatting>
  <conditionalFormatting sqref="H158:H160">
    <cfRule type="containsText" dxfId="15011" priority="15025" operator="containsText" text="Clear">
      <formula>NOT(ISERROR(SEARCH("Clear",H158)))</formula>
    </cfRule>
  </conditionalFormatting>
  <conditionalFormatting sqref="I157:I165">
    <cfRule type="containsText" dxfId="15010" priority="15024" operator="containsText" text="DA">
      <formula>NOT(ISERROR(SEARCH("DA",I157)))</formula>
    </cfRule>
  </conditionalFormatting>
  <conditionalFormatting sqref="I158">
    <cfRule type="expression" dxfId="15009" priority="15022">
      <formula>I158="PO"</formula>
    </cfRule>
    <cfRule type="expression" dxfId="15008" priority="15023">
      <formula>I158="STR"</formula>
    </cfRule>
  </conditionalFormatting>
  <conditionalFormatting sqref="J157 J163:J165">
    <cfRule type="containsText" dxfId="15007" priority="15021" operator="containsText" text="DA">
      <formula>NOT(ISERROR(SEARCH("DA",J157)))</formula>
    </cfRule>
  </conditionalFormatting>
  <conditionalFormatting sqref="J162">
    <cfRule type="containsText" dxfId="15006" priority="15020" operator="containsText" text="DA">
      <formula>NOT(ISERROR(SEARCH("DA",J162)))</formula>
    </cfRule>
  </conditionalFormatting>
  <conditionalFormatting sqref="J158:J161">
    <cfRule type="containsText" dxfId="15005" priority="15019" operator="containsText" text="DA">
      <formula>NOT(ISERROR(SEARCH("DA",J158)))</formula>
    </cfRule>
  </conditionalFormatting>
  <conditionalFormatting sqref="J158:J159">
    <cfRule type="expression" dxfId="15004" priority="15015">
      <formula>LEFT(J162,2)="DA"</formula>
    </cfRule>
    <cfRule type="expression" dxfId="15003" priority="15016">
      <formula>J158="WIP"</formula>
    </cfRule>
    <cfRule type="expression" dxfId="15002" priority="15017">
      <formula>J158="TW"</formula>
    </cfRule>
    <cfRule type="expression" dxfId="15001" priority="15018">
      <formula>J158="ERE"</formula>
    </cfRule>
  </conditionalFormatting>
  <conditionalFormatting sqref="J160">
    <cfRule type="expression" dxfId="15000" priority="15012">
      <formula>LEFT(J162,2)="DA"</formula>
    </cfRule>
    <cfRule type="expression" dxfId="14999" priority="15013">
      <formula>J160="EXC"</formula>
    </cfRule>
    <cfRule type="expression" dxfId="14998" priority="15014">
      <formula>J160="FDN"</formula>
    </cfRule>
  </conditionalFormatting>
  <conditionalFormatting sqref="J161">
    <cfRule type="expression" dxfId="14997" priority="15010">
      <formula>LEFT(J162,2)="DA"</formula>
    </cfRule>
    <cfRule type="expression" dxfId="14996" priority="15011">
      <formula>OR(J161="CP",J161="P")</formula>
    </cfRule>
  </conditionalFormatting>
  <conditionalFormatting sqref="J158:J160">
    <cfRule type="containsText" dxfId="14995" priority="15009" operator="containsText" text="Clear">
      <formula>NOT(ISERROR(SEARCH("Clear",J158)))</formula>
    </cfRule>
  </conditionalFormatting>
  <conditionalFormatting sqref="K157:K165">
    <cfRule type="containsText" dxfId="14994" priority="15008" operator="containsText" text="DA">
      <formula>NOT(ISERROR(SEARCH("DA",K157)))</formula>
    </cfRule>
  </conditionalFormatting>
  <conditionalFormatting sqref="K158">
    <cfRule type="expression" dxfId="14993" priority="15006">
      <formula>K158="PO"</formula>
    </cfRule>
    <cfRule type="expression" dxfId="14992" priority="15007">
      <formula>K158="STR"</formula>
    </cfRule>
  </conditionalFormatting>
  <conditionalFormatting sqref="L157 L163:L165">
    <cfRule type="containsText" dxfId="14991" priority="15005" operator="containsText" text="DA">
      <formula>NOT(ISERROR(SEARCH("DA",L157)))</formula>
    </cfRule>
  </conditionalFormatting>
  <conditionalFormatting sqref="L162">
    <cfRule type="containsText" dxfId="14990" priority="15004" operator="containsText" text="DA">
      <formula>NOT(ISERROR(SEARCH("DA",L162)))</formula>
    </cfRule>
  </conditionalFormatting>
  <conditionalFormatting sqref="L158:L161">
    <cfRule type="containsText" dxfId="14989" priority="15003" operator="containsText" text="DA">
      <formula>NOT(ISERROR(SEARCH("DA",L158)))</formula>
    </cfRule>
  </conditionalFormatting>
  <conditionalFormatting sqref="L158:L159">
    <cfRule type="expression" dxfId="14988" priority="14999">
      <formula>LEFT(L162,2)="DA"</formula>
    </cfRule>
    <cfRule type="expression" dxfId="14987" priority="15000">
      <formula>L158="WIP"</formula>
    </cfRule>
    <cfRule type="expression" dxfId="14986" priority="15001">
      <formula>L158="TW"</formula>
    </cfRule>
    <cfRule type="expression" dxfId="14985" priority="15002">
      <formula>L158="ERE"</formula>
    </cfRule>
  </conditionalFormatting>
  <conditionalFormatting sqref="L160">
    <cfRule type="expression" dxfId="14984" priority="14996">
      <formula>LEFT(L162,2)="DA"</formula>
    </cfRule>
    <cfRule type="expression" dxfId="14983" priority="14997">
      <formula>L160="EXC"</formula>
    </cfRule>
    <cfRule type="expression" dxfId="14982" priority="14998">
      <formula>L160="FDN"</formula>
    </cfRule>
  </conditionalFormatting>
  <conditionalFormatting sqref="L161">
    <cfRule type="expression" dxfId="14981" priority="14994">
      <formula>LEFT(L162,2)="DA"</formula>
    </cfRule>
    <cfRule type="expression" dxfId="14980" priority="14995">
      <formula>OR(L161="CP",L161="P")</formula>
    </cfRule>
  </conditionalFormatting>
  <conditionalFormatting sqref="L158:L160">
    <cfRule type="containsText" dxfId="14979" priority="14993" operator="containsText" text="Clear">
      <formula>NOT(ISERROR(SEARCH("Clear",L158)))</formula>
    </cfRule>
  </conditionalFormatting>
  <conditionalFormatting sqref="M157:M165">
    <cfRule type="containsText" dxfId="14978" priority="14992" operator="containsText" text="DA">
      <formula>NOT(ISERROR(SEARCH("DA",M157)))</formula>
    </cfRule>
  </conditionalFormatting>
  <conditionalFormatting sqref="M158">
    <cfRule type="expression" dxfId="14977" priority="14990">
      <formula>M158="PO"</formula>
    </cfRule>
    <cfRule type="expression" dxfId="14976" priority="14991">
      <formula>M158="STR"</formula>
    </cfRule>
  </conditionalFormatting>
  <conditionalFormatting sqref="N157 N163:N165">
    <cfRule type="containsText" dxfId="14975" priority="14989" operator="containsText" text="DA">
      <formula>NOT(ISERROR(SEARCH("DA",N157)))</formula>
    </cfRule>
  </conditionalFormatting>
  <conditionalFormatting sqref="N162">
    <cfRule type="containsText" dxfId="14974" priority="14988" operator="containsText" text="DA">
      <formula>NOT(ISERROR(SEARCH("DA",N162)))</formula>
    </cfRule>
  </conditionalFormatting>
  <conditionalFormatting sqref="N158:N161">
    <cfRule type="containsText" dxfId="14973" priority="14987" operator="containsText" text="DA">
      <formula>NOT(ISERROR(SEARCH("DA",N158)))</formula>
    </cfRule>
  </conditionalFormatting>
  <conditionalFormatting sqref="N158:N159">
    <cfRule type="expression" dxfId="14972" priority="14983">
      <formula>LEFT(N162,2)="DA"</formula>
    </cfRule>
    <cfRule type="expression" dxfId="14971" priority="14984">
      <formula>N158="WIP"</formula>
    </cfRule>
    <cfRule type="expression" dxfId="14970" priority="14985">
      <formula>N158="TW"</formula>
    </cfRule>
    <cfRule type="expression" dxfId="14969" priority="14986">
      <formula>N158="ERE"</formula>
    </cfRule>
  </conditionalFormatting>
  <conditionalFormatting sqref="N160">
    <cfRule type="expression" dxfId="14968" priority="14980">
      <formula>LEFT(N162,2)="DA"</formula>
    </cfRule>
    <cfRule type="expression" dxfId="14967" priority="14981">
      <formula>N160="EXC"</formula>
    </cfRule>
    <cfRule type="expression" dxfId="14966" priority="14982">
      <formula>N160="FDN"</formula>
    </cfRule>
  </conditionalFormatting>
  <conditionalFormatting sqref="N161">
    <cfRule type="expression" dxfId="14965" priority="14978">
      <formula>LEFT(N162,2)="DA"</formula>
    </cfRule>
    <cfRule type="expression" dxfId="14964" priority="14979">
      <formula>OR(N161="CP",N161="P")</formula>
    </cfRule>
  </conditionalFormatting>
  <conditionalFormatting sqref="N158:N160">
    <cfRule type="containsText" dxfId="14963" priority="14977" operator="containsText" text="Clear">
      <formula>NOT(ISERROR(SEARCH("Clear",N158)))</formula>
    </cfRule>
  </conditionalFormatting>
  <conditionalFormatting sqref="O157:O165">
    <cfRule type="containsText" dxfId="14962" priority="14976" operator="containsText" text="DA">
      <formula>NOT(ISERROR(SEARCH("DA",O157)))</formula>
    </cfRule>
  </conditionalFormatting>
  <conditionalFormatting sqref="O158">
    <cfRule type="expression" dxfId="14961" priority="14974">
      <formula>O158="PO"</formula>
    </cfRule>
    <cfRule type="expression" dxfId="14960" priority="14975">
      <formula>O158="STR"</formula>
    </cfRule>
  </conditionalFormatting>
  <conditionalFormatting sqref="P157 P163:P165">
    <cfRule type="containsText" dxfId="14959" priority="14973" operator="containsText" text="DA">
      <formula>NOT(ISERROR(SEARCH("DA",P157)))</formula>
    </cfRule>
  </conditionalFormatting>
  <conditionalFormatting sqref="P162">
    <cfRule type="containsText" dxfId="14958" priority="14972" operator="containsText" text="DA">
      <formula>NOT(ISERROR(SEARCH("DA",P162)))</formula>
    </cfRule>
  </conditionalFormatting>
  <conditionalFormatting sqref="P158:P161">
    <cfRule type="containsText" dxfId="14957" priority="14971" operator="containsText" text="DA">
      <formula>NOT(ISERROR(SEARCH("DA",P158)))</formula>
    </cfRule>
  </conditionalFormatting>
  <conditionalFormatting sqref="P158:P159">
    <cfRule type="expression" dxfId="14956" priority="14967">
      <formula>LEFT(P162,2)="DA"</formula>
    </cfRule>
    <cfRule type="expression" dxfId="14955" priority="14968">
      <formula>P158="WIP"</formula>
    </cfRule>
    <cfRule type="expression" dxfId="14954" priority="14969">
      <formula>P158="TW"</formula>
    </cfRule>
    <cfRule type="expression" dxfId="14953" priority="14970">
      <formula>P158="ERE"</formula>
    </cfRule>
  </conditionalFormatting>
  <conditionalFormatting sqref="P160">
    <cfRule type="expression" dxfId="14952" priority="14964">
      <formula>LEFT(P162,2)="DA"</formula>
    </cfRule>
    <cfRule type="expression" dxfId="14951" priority="14965">
      <formula>P160="EXC"</formula>
    </cfRule>
    <cfRule type="expression" dxfId="14950" priority="14966">
      <formula>P160="FDN"</formula>
    </cfRule>
  </conditionalFormatting>
  <conditionalFormatting sqref="P161">
    <cfRule type="expression" dxfId="14949" priority="14962">
      <formula>LEFT(P162,2)="DA"</formula>
    </cfRule>
    <cfRule type="expression" dxfId="14948" priority="14963">
      <formula>OR(P161="CP",P161="P")</formula>
    </cfRule>
  </conditionalFormatting>
  <conditionalFormatting sqref="P158:P160">
    <cfRule type="containsText" dxfId="14947" priority="14961" operator="containsText" text="Clear">
      <formula>NOT(ISERROR(SEARCH("Clear",P158)))</formula>
    </cfRule>
  </conditionalFormatting>
  <conditionalFormatting sqref="Q157:Q165">
    <cfRule type="containsText" dxfId="14946" priority="14960" operator="containsText" text="DA">
      <formula>NOT(ISERROR(SEARCH("DA",Q157)))</formula>
    </cfRule>
  </conditionalFormatting>
  <conditionalFormatting sqref="Q158">
    <cfRule type="expression" dxfId="14945" priority="14958">
      <formula>Q158="PO"</formula>
    </cfRule>
    <cfRule type="expression" dxfId="14944" priority="14959">
      <formula>Q158="STR"</formula>
    </cfRule>
  </conditionalFormatting>
  <conditionalFormatting sqref="R157 R163:R165">
    <cfRule type="containsText" dxfId="14943" priority="14957" operator="containsText" text="DA">
      <formula>NOT(ISERROR(SEARCH("DA",R157)))</formula>
    </cfRule>
  </conditionalFormatting>
  <conditionalFormatting sqref="R162">
    <cfRule type="containsText" dxfId="14942" priority="14956" operator="containsText" text="DA">
      <formula>NOT(ISERROR(SEARCH("DA",R162)))</formula>
    </cfRule>
  </conditionalFormatting>
  <conditionalFormatting sqref="R158:R161">
    <cfRule type="containsText" dxfId="14941" priority="14955" operator="containsText" text="DA">
      <formula>NOT(ISERROR(SEARCH("DA",R158)))</formula>
    </cfRule>
  </conditionalFormatting>
  <conditionalFormatting sqref="R158:R159">
    <cfRule type="expression" dxfId="14940" priority="14951">
      <formula>LEFT(R162,2)="DA"</formula>
    </cfRule>
    <cfRule type="expression" dxfId="14939" priority="14952">
      <formula>R158="WIP"</formula>
    </cfRule>
    <cfRule type="expression" dxfId="14938" priority="14953">
      <formula>R158="TW"</formula>
    </cfRule>
    <cfRule type="expression" dxfId="14937" priority="14954">
      <formula>R158="ERE"</formula>
    </cfRule>
  </conditionalFormatting>
  <conditionalFormatting sqref="R160">
    <cfRule type="expression" dxfId="14936" priority="14948">
      <formula>LEFT(R162,2)="DA"</formula>
    </cfRule>
    <cfRule type="expression" dxfId="14935" priority="14949">
      <formula>R160="EXC"</formula>
    </cfRule>
    <cfRule type="expression" dxfId="14934" priority="14950">
      <formula>R160="FDN"</formula>
    </cfRule>
  </conditionalFormatting>
  <conditionalFormatting sqref="R161">
    <cfRule type="expression" dxfId="14933" priority="14946">
      <formula>LEFT(R162,2)="DA"</formula>
    </cfRule>
    <cfRule type="expression" dxfId="14932" priority="14947">
      <formula>OR(R161="CP",R161="P")</formula>
    </cfRule>
  </conditionalFormatting>
  <conditionalFormatting sqref="R158:R160">
    <cfRule type="containsText" dxfId="14931" priority="14945" operator="containsText" text="Clear">
      <formula>NOT(ISERROR(SEARCH("Clear",R158)))</formula>
    </cfRule>
  </conditionalFormatting>
  <conditionalFormatting sqref="S157:S165">
    <cfRule type="containsText" dxfId="14930" priority="14944" operator="containsText" text="DA">
      <formula>NOT(ISERROR(SEARCH("DA",S157)))</formula>
    </cfRule>
  </conditionalFormatting>
  <conditionalFormatting sqref="S158">
    <cfRule type="expression" dxfId="14929" priority="14942">
      <formula>S158="PO"</formula>
    </cfRule>
    <cfRule type="expression" dxfId="14928" priority="14943">
      <formula>S158="STR"</formula>
    </cfRule>
  </conditionalFormatting>
  <conditionalFormatting sqref="T157 T163:T165">
    <cfRule type="containsText" dxfId="14927" priority="14941" operator="containsText" text="DA">
      <formula>NOT(ISERROR(SEARCH("DA",T157)))</formula>
    </cfRule>
  </conditionalFormatting>
  <conditionalFormatting sqref="T162">
    <cfRule type="containsText" dxfId="14926" priority="14940" operator="containsText" text="DA">
      <formula>NOT(ISERROR(SEARCH("DA",T162)))</formula>
    </cfRule>
  </conditionalFormatting>
  <conditionalFormatting sqref="T158:T161">
    <cfRule type="containsText" dxfId="14925" priority="14939" operator="containsText" text="DA">
      <formula>NOT(ISERROR(SEARCH("DA",T158)))</formula>
    </cfRule>
  </conditionalFormatting>
  <conditionalFormatting sqref="T158:T159">
    <cfRule type="expression" dxfId="14924" priority="14935">
      <formula>LEFT(T162,2)="DA"</formula>
    </cfRule>
    <cfRule type="expression" dxfId="14923" priority="14936">
      <formula>T158="WIP"</formula>
    </cfRule>
    <cfRule type="expression" dxfId="14922" priority="14937">
      <formula>T158="TW"</formula>
    </cfRule>
    <cfRule type="expression" dxfId="14921" priority="14938">
      <formula>T158="ERE"</formula>
    </cfRule>
  </conditionalFormatting>
  <conditionalFormatting sqref="T160">
    <cfRule type="expression" dxfId="14920" priority="14932">
      <formula>LEFT(T162,2)="DA"</formula>
    </cfRule>
    <cfRule type="expression" dxfId="14919" priority="14933">
      <formula>T160="EXC"</formula>
    </cfRule>
    <cfRule type="expression" dxfId="14918" priority="14934">
      <formula>T160="FDN"</formula>
    </cfRule>
  </conditionalFormatting>
  <conditionalFormatting sqref="T161">
    <cfRule type="expression" dxfId="14917" priority="14930">
      <formula>LEFT(T162,2)="DA"</formula>
    </cfRule>
    <cfRule type="expression" dxfId="14916" priority="14931">
      <formula>OR(T161="CP",T161="P")</formula>
    </cfRule>
  </conditionalFormatting>
  <conditionalFormatting sqref="T158:T160">
    <cfRule type="containsText" dxfId="14915" priority="14929" operator="containsText" text="Clear">
      <formula>NOT(ISERROR(SEARCH("Clear",T158)))</formula>
    </cfRule>
  </conditionalFormatting>
  <conditionalFormatting sqref="U157:U160">
    <cfRule type="containsText" dxfId="14914" priority="14928" operator="containsText" text="DA">
      <formula>NOT(ISERROR(SEARCH("DA",U157)))</formula>
    </cfRule>
  </conditionalFormatting>
  <conditionalFormatting sqref="U158">
    <cfRule type="expression" dxfId="14913" priority="14926">
      <formula>U158="PO"</formula>
    </cfRule>
    <cfRule type="expression" dxfId="14912" priority="14927">
      <formula>U158="STR"</formula>
    </cfRule>
  </conditionalFormatting>
  <conditionalFormatting sqref="B168 B174:B176">
    <cfRule type="containsText" dxfId="14911" priority="14925" operator="containsText" text="DA">
      <formula>NOT(ISERROR(SEARCH("DA",B168)))</formula>
    </cfRule>
  </conditionalFormatting>
  <conditionalFormatting sqref="B173">
    <cfRule type="containsText" dxfId="14910" priority="14924" operator="containsText" text="DA">
      <formula>NOT(ISERROR(SEARCH("DA",B173)))</formula>
    </cfRule>
  </conditionalFormatting>
  <conditionalFormatting sqref="B169:B172">
    <cfRule type="containsText" dxfId="14909" priority="14923" operator="containsText" text="DA">
      <formula>NOT(ISERROR(SEARCH("DA",B169)))</formula>
    </cfRule>
  </conditionalFormatting>
  <conditionalFormatting sqref="B169:B170">
    <cfRule type="expression" dxfId="14908" priority="14919">
      <formula>LEFT(B173,2)="DA"</formula>
    </cfRule>
    <cfRule type="expression" dxfId="14907" priority="14920">
      <formula>B169="WIP"</formula>
    </cfRule>
    <cfRule type="expression" dxfId="14906" priority="14921">
      <formula>B169="TW"</formula>
    </cfRule>
    <cfRule type="expression" dxfId="14905" priority="14922">
      <formula>B169="ERE"</formula>
    </cfRule>
  </conditionalFormatting>
  <conditionalFormatting sqref="B171">
    <cfRule type="expression" dxfId="14904" priority="14916">
      <formula>LEFT(B173,2)="DA"</formula>
    </cfRule>
    <cfRule type="expression" dxfId="14903" priority="14917">
      <formula>B171="EXC"</formula>
    </cfRule>
    <cfRule type="expression" dxfId="14902" priority="14918">
      <formula>B171="FDN"</formula>
    </cfRule>
  </conditionalFormatting>
  <conditionalFormatting sqref="B172">
    <cfRule type="expression" dxfId="14901" priority="14914">
      <formula>LEFT(B173,2)="DA"</formula>
    </cfRule>
    <cfRule type="expression" dxfId="14900" priority="14915">
      <formula>OR(B172="CP",B172="P")</formula>
    </cfRule>
  </conditionalFormatting>
  <conditionalFormatting sqref="B169:B171">
    <cfRule type="containsText" dxfId="14899" priority="14913" operator="containsText" text="Clear">
      <formula>NOT(ISERROR(SEARCH("Clear",B169)))</formula>
    </cfRule>
  </conditionalFormatting>
  <conditionalFormatting sqref="U174:U176 C168:C176">
    <cfRule type="containsText" dxfId="14898" priority="14912" operator="containsText" text="DA">
      <formula>NOT(ISERROR(SEARCH("DA",C168)))</formula>
    </cfRule>
  </conditionalFormatting>
  <conditionalFormatting sqref="C169">
    <cfRule type="expression" dxfId="14897" priority="14910">
      <formula>C169="PO"</formula>
    </cfRule>
    <cfRule type="expression" dxfId="14896" priority="14911">
      <formula>C169="STR"</formula>
    </cfRule>
  </conditionalFormatting>
  <conditionalFormatting sqref="U172">
    <cfRule type="containsText" dxfId="14895" priority="14909" operator="containsText" text="DA">
      <formula>NOT(ISERROR(SEARCH("DA",U172)))</formula>
    </cfRule>
  </conditionalFormatting>
  <conditionalFormatting sqref="D168 D174:D176">
    <cfRule type="containsText" dxfId="14894" priority="14908" operator="containsText" text="DA">
      <formula>NOT(ISERROR(SEARCH("DA",D168)))</formula>
    </cfRule>
  </conditionalFormatting>
  <conditionalFormatting sqref="D173">
    <cfRule type="containsText" dxfId="14893" priority="14907" operator="containsText" text="DA">
      <formula>NOT(ISERROR(SEARCH("DA",D173)))</formula>
    </cfRule>
  </conditionalFormatting>
  <conditionalFormatting sqref="D169:D172">
    <cfRule type="containsText" dxfId="14892" priority="14906" operator="containsText" text="DA">
      <formula>NOT(ISERROR(SEARCH("DA",D169)))</formula>
    </cfRule>
  </conditionalFormatting>
  <conditionalFormatting sqref="D169:D170">
    <cfRule type="expression" dxfId="14891" priority="14902">
      <formula>LEFT(D173,2)="DA"</formula>
    </cfRule>
    <cfRule type="expression" dxfId="14890" priority="14903">
      <formula>D169="WIP"</formula>
    </cfRule>
    <cfRule type="expression" dxfId="14889" priority="14904">
      <formula>D169="TW"</formula>
    </cfRule>
    <cfRule type="expression" dxfId="14888" priority="14905">
      <formula>D169="ERE"</formula>
    </cfRule>
  </conditionalFormatting>
  <conditionalFormatting sqref="D171">
    <cfRule type="expression" dxfId="14887" priority="14899">
      <formula>LEFT(D173,2)="DA"</formula>
    </cfRule>
    <cfRule type="expression" dxfId="14886" priority="14900">
      <formula>D171="EXC"</formula>
    </cfRule>
    <cfRule type="expression" dxfId="14885" priority="14901">
      <formula>D171="FDN"</formula>
    </cfRule>
  </conditionalFormatting>
  <conditionalFormatting sqref="D172">
    <cfRule type="expression" dxfId="14884" priority="14897">
      <formula>LEFT(D173,2)="DA"</formula>
    </cfRule>
    <cfRule type="expression" dxfId="14883" priority="14898">
      <formula>OR(D172="CP",D172="P")</formula>
    </cfRule>
  </conditionalFormatting>
  <conditionalFormatting sqref="D169:D171">
    <cfRule type="containsText" dxfId="14882" priority="14896" operator="containsText" text="Clear">
      <formula>NOT(ISERROR(SEARCH("Clear",D169)))</formula>
    </cfRule>
  </conditionalFormatting>
  <conditionalFormatting sqref="E168:E176">
    <cfRule type="containsText" dxfId="14881" priority="14895" operator="containsText" text="DA">
      <formula>NOT(ISERROR(SEARCH("DA",E168)))</formula>
    </cfRule>
  </conditionalFormatting>
  <conditionalFormatting sqref="E169">
    <cfRule type="expression" dxfId="14880" priority="14893">
      <formula>E169="PO"</formula>
    </cfRule>
    <cfRule type="expression" dxfId="14879" priority="14894">
      <formula>E169="STR"</formula>
    </cfRule>
  </conditionalFormatting>
  <conditionalFormatting sqref="F168 F174:F176">
    <cfRule type="containsText" dxfId="14878" priority="14892" operator="containsText" text="DA">
      <formula>NOT(ISERROR(SEARCH("DA",F168)))</formula>
    </cfRule>
  </conditionalFormatting>
  <conditionalFormatting sqref="F173">
    <cfRule type="containsText" dxfId="14877" priority="14891" operator="containsText" text="DA">
      <formula>NOT(ISERROR(SEARCH("DA",F173)))</formula>
    </cfRule>
  </conditionalFormatting>
  <conditionalFormatting sqref="F169:F172">
    <cfRule type="containsText" dxfId="14876" priority="14890" operator="containsText" text="DA">
      <formula>NOT(ISERROR(SEARCH("DA",F169)))</formula>
    </cfRule>
  </conditionalFormatting>
  <conditionalFormatting sqref="F169:F170">
    <cfRule type="expression" dxfId="14875" priority="14886">
      <formula>LEFT(F173,2)="DA"</formula>
    </cfRule>
    <cfRule type="expression" dxfId="14874" priority="14887">
      <formula>F169="WIP"</formula>
    </cfRule>
    <cfRule type="expression" dxfId="14873" priority="14888">
      <formula>F169="TW"</formula>
    </cfRule>
    <cfRule type="expression" dxfId="14872" priority="14889">
      <formula>F169="ERE"</formula>
    </cfRule>
  </conditionalFormatting>
  <conditionalFormatting sqref="F171">
    <cfRule type="expression" dxfId="14871" priority="14883">
      <formula>LEFT(F173,2)="DA"</formula>
    </cfRule>
    <cfRule type="expression" dxfId="14870" priority="14884">
      <formula>F171="EXC"</formula>
    </cfRule>
    <cfRule type="expression" dxfId="14869" priority="14885">
      <formula>F171="FDN"</formula>
    </cfRule>
  </conditionalFormatting>
  <conditionalFormatting sqref="F172">
    <cfRule type="expression" dxfId="14868" priority="14881">
      <formula>LEFT(F173,2)="DA"</formula>
    </cfRule>
    <cfRule type="expression" dxfId="14867" priority="14882">
      <formula>OR(F172="CP",F172="P")</formula>
    </cfRule>
  </conditionalFormatting>
  <conditionalFormatting sqref="F169:F171">
    <cfRule type="containsText" dxfId="14866" priority="14880" operator="containsText" text="Clear">
      <formula>NOT(ISERROR(SEARCH("Clear",F169)))</formula>
    </cfRule>
  </conditionalFormatting>
  <conditionalFormatting sqref="G168:G176">
    <cfRule type="containsText" dxfId="14865" priority="14879" operator="containsText" text="DA">
      <formula>NOT(ISERROR(SEARCH("DA",G168)))</formula>
    </cfRule>
  </conditionalFormatting>
  <conditionalFormatting sqref="G169">
    <cfRule type="expression" dxfId="14864" priority="14877">
      <formula>G169="PO"</formula>
    </cfRule>
    <cfRule type="expression" dxfId="14863" priority="14878">
      <formula>G169="STR"</formula>
    </cfRule>
  </conditionalFormatting>
  <conditionalFormatting sqref="H168 H174:H176">
    <cfRule type="containsText" dxfId="14862" priority="14876" operator="containsText" text="DA">
      <formula>NOT(ISERROR(SEARCH("DA",H168)))</formula>
    </cfRule>
  </conditionalFormatting>
  <conditionalFormatting sqref="H173">
    <cfRule type="containsText" dxfId="14861" priority="14875" operator="containsText" text="DA">
      <formula>NOT(ISERROR(SEARCH("DA",H173)))</formula>
    </cfRule>
  </conditionalFormatting>
  <conditionalFormatting sqref="H169:H172">
    <cfRule type="containsText" dxfId="14860" priority="14874" operator="containsText" text="DA">
      <formula>NOT(ISERROR(SEARCH("DA",H169)))</formula>
    </cfRule>
  </conditionalFormatting>
  <conditionalFormatting sqref="H169:H170">
    <cfRule type="expression" dxfId="14859" priority="14870">
      <formula>LEFT(H173,2)="DA"</formula>
    </cfRule>
    <cfRule type="expression" dxfId="14858" priority="14871">
      <formula>H169="WIP"</formula>
    </cfRule>
    <cfRule type="expression" dxfId="14857" priority="14872">
      <formula>H169="TW"</formula>
    </cfRule>
    <cfRule type="expression" dxfId="14856" priority="14873">
      <formula>H169="ERE"</formula>
    </cfRule>
  </conditionalFormatting>
  <conditionalFormatting sqref="H171">
    <cfRule type="expression" dxfId="14855" priority="14867">
      <formula>LEFT(H173,2)="DA"</formula>
    </cfRule>
    <cfRule type="expression" dxfId="14854" priority="14868">
      <formula>H171="EXC"</formula>
    </cfRule>
    <cfRule type="expression" dxfId="14853" priority="14869">
      <formula>H171="FDN"</formula>
    </cfRule>
  </conditionalFormatting>
  <conditionalFormatting sqref="H172">
    <cfRule type="expression" dxfId="14852" priority="14865">
      <formula>LEFT(H173,2)="DA"</formula>
    </cfRule>
    <cfRule type="expression" dxfId="14851" priority="14866">
      <formula>OR(H172="CP",H172="P")</formula>
    </cfRule>
  </conditionalFormatting>
  <conditionalFormatting sqref="H169:H171">
    <cfRule type="containsText" dxfId="14850" priority="14864" operator="containsText" text="Clear">
      <formula>NOT(ISERROR(SEARCH("Clear",H169)))</formula>
    </cfRule>
  </conditionalFormatting>
  <conditionalFormatting sqref="I168:I176">
    <cfRule type="containsText" dxfId="14849" priority="14863" operator="containsText" text="DA">
      <formula>NOT(ISERROR(SEARCH("DA",I168)))</formula>
    </cfRule>
  </conditionalFormatting>
  <conditionalFormatting sqref="I169">
    <cfRule type="expression" dxfId="14848" priority="14861">
      <formula>I169="PO"</formula>
    </cfRule>
    <cfRule type="expression" dxfId="14847" priority="14862">
      <formula>I169="STR"</formula>
    </cfRule>
  </conditionalFormatting>
  <conditionalFormatting sqref="J168 J174:J176">
    <cfRule type="containsText" dxfId="14846" priority="14860" operator="containsText" text="DA">
      <formula>NOT(ISERROR(SEARCH("DA",J168)))</formula>
    </cfRule>
  </conditionalFormatting>
  <conditionalFormatting sqref="J173">
    <cfRule type="containsText" dxfId="14845" priority="14859" operator="containsText" text="DA">
      <formula>NOT(ISERROR(SEARCH("DA",J173)))</formula>
    </cfRule>
  </conditionalFormatting>
  <conditionalFormatting sqref="J169:J172">
    <cfRule type="containsText" dxfId="14844" priority="14858" operator="containsText" text="DA">
      <formula>NOT(ISERROR(SEARCH("DA",J169)))</formula>
    </cfRule>
  </conditionalFormatting>
  <conditionalFormatting sqref="J169:J170">
    <cfRule type="expression" dxfId="14843" priority="14854">
      <formula>LEFT(J173,2)="DA"</formula>
    </cfRule>
    <cfRule type="expression" dxfId="14842" priority="14855">
      <formula>J169="WIP"</formula>
    </cfRule>
    <cfRule type="expression" dxfId="14841" priority="14856">
      <formula>J169="TW"</formula>
    </cfRule>
    <cfRule type="expression" dxfId="14840" priority="14857">
      <formula>J169="ERE"</formula>
    </cfRule>
  </conditionalFormatting>
  <conditionalFormatting sqref="J171">
    <cfRule type="expression" dxfId="14839" priority="14851">
      <formula>LEFT(J173,2)="DA"</formula>
    </cfRule>
    <cfRule type="expression" dxfId="14838" priority="14852">
      <formula>J171="EXC"</formula>
    </cfRule>
    <cfRule type="expression" dxfId="14837" priority="14853">
      <formula>J171="FDN"</formula>
    </cfRule>
  </conditionalFormatting>
  <conditionalFormatting sqref="J172">
    <cfRule type="expression" dxfId="14836" priority="14849">
      <formula>LEFT(J173,2)="DA"</formula>
    </cfRule>
    <cfRule type="expression" dxfId="14835" priority="14850">
      <formula>OR(J172="CP",J172="P")</formula>
    </cfRule>
  </conditionalFormatting>
  <conditionalFormatting sqref="J169:J171">
    <cfRule type="containsText" dxfId="14834" priority="14848" operator="containsText" text="Clear">
      <formula>NOT(ISERROR(SEARCH("Clear",J169)))</formula>
    </cfRule>
  </conditionalFormatting>
  <conditionalFormatting sqref="K168:K176">
    <cfRule type="containsText" dxfId="14833" priority="14847" operator="containsText" text="DA">
      <formula>NOT(ISERROR(SEARCH("DA",K168)))</formula>
    </cfRule>
  </conditionalFormatting>
  <conditionalFormatting sqref="K169">
    <cfRule type="expression" dxfId="14832" priority="14845">
      <formula>K169="PO"</formula>
    </cfRule>
    <cfRule type="expression" dxfId="14831" priority="14846">
      <formula>K169="STR"</formula>
    </cfRule>
  </conditionalFormatting>
  <conditionalFormatting sqref="L168 L174:L176">
    <cfRule type="containsText" dxfId="14830" priority="14844" operator="containsText" text="DA">
      <formula>NOT(ISERROR(SEARCH("DA",L168)))</formula>
    </cfRule>
  </conditionalFormatting>
  <conditionalFormatting sqref="L173">
    <cfRule type="containsText" dxfId="14829" priority="14843" operator="containsText" text="DA">
      <formula>NOT(ISERROR(SEARCH("DA",L173)))</formula>
    </cfRule>
  </conditionalFormatting>
  <conditionalFormatting sqref="L169:L172">
    <cfRule type="containsText" dxfId="14828" priority="14842" operator="containsText" text="DA">
      <formula>NOT(ISERROR(SEARCH("DA",L169)))</formula>
    </cfRule>
  </conditionalFormatting>
  <conditionalFormatting sqref="L169:L170">
    <cfRule type="expression" dxfId="14827" priority="14838">
      <formula>LEFT(L173,2)="DA"</formula>
    </cfRule>
    <cfRule type="expression" dxfId="14826" priority="14839">
      <formula>L169="WIP"</formula>
    </cfRule>
    <cfRule type="expression" dxfId="14825" priority="14840">
      <formula>L169="TW"</formula>
    </cfRule>
    <cfRule type="expression" dxfId="14824" priority="14841">
      <formula>L169="ERE"</formula>
    </cfRule>
  </conditionalFormatting>
  <conditionalFormatting sqref="L171">
    <cfRule type="expression" dxfId="14823" priority="14835">
      <formula>LEFT(L173,2)="DA"</formula>
    </cfRule>
    <cfRule type="expression" dxfId="14822" priority="14836">
      <formula>L171="EXC"</formula>
    </cfRule>
    <cfRule type="expression" dxfId="14821" priority="14837">
      <formula>L171="FDN"</formula>
    </cfRule>
  </conditionalFormatting>
  <conditionalFormatting sqref="L172">
    <cfRule type="expression" dxfId="14820" priority="14833">
      <formula>LEFT(L173,2)="DA"</formula>
    </cfRule>
    <cfRule type="expression" dxfId="14819" priority="14834">
      <formula>OR(L172="CP",L172="P")</formula>
    </cfRule>
  </conditionalFormatting>
  <conditionalFormatting sqref="L169:L171">
    <cfRule type="containsText" dxfId="14818" priority="14832" operator="containsText" text="Clear">
      <formula>NOT(ISERROR(SEARCH("Clear",L169)))</formula>
    </cfRule>
  </conditionalFormatting>
  <conditionalFormatting sqref="M168:M176">
    <cfRule type="containsText" dxfId="14817" priority="14831" operator="containsText" text="DA">
      <formula>NOT(ISERROR(SEARCH("DA",M168)))</formula>
    </cfRule>
  </conditionalFormatting>
  <conditionalFormatting sqref="M169">
    <cfRule type="expression" dxfId="14816" priority="14829">
      <formula>M169="PO"</formula>
    </cfRule>
    <cfRule type="expression" dxfId="14815" priority="14830">
      <formula>M169="STR"</formula>
    </cfRule>
  </conditionalFormatting>
  <conditionalFormatting sqref="N168 N174:N176">
    <cfRule type="containsText" dxfId="14814" priority="14828" operator="containsText" text="DA">
      <formula>NOT(ISERROR(SEARCH("DA",N168)))</formula>
    </cfRule>
  </conditionalFormatting>
  <conditionalFormatting sqref="N173">
    <cfRule type="containsText" dxfId="14813" priority="14827" operator="containsText" text="DA">
      <formula>NOT(ISERROR(SEARCH("DA",N173)))</formula>
    </cfRule>
  </conditionalFormatting>
  <conditionalFormatting sqref="N169:N172">
    <cfRule type="containsText" dxfId="14812" priority="14826" operator="containsText" text="DA">
      <formula>NOT(ISERROR(SEARCH("DA",N169)))</formula>
    </cfRule>
  </conditionalFormatting>
  <conditionalFormatting sqref="N169:N170">
    <cfRule type="expression" dxfId="14811" priority="14822">
      <formula>LEFT(N173,2)="DA"</formula>
    </cfRule>
    <cfRule type="expression" dxfId="14810" priority="14823">
      <formula>N169="WIP"</formula>
    </cfRule>
    <cfRule type="expression" dxfId="14809" priority="14824">
      <formula>N169="TW"</formula>
    </cfRule>
    <cfRule type="expression" dxfId="14808" priority="14825">
      <formula>N169="ERE"</formula>
    </cfRule>
  </conditionalFormatting>
  <conditionalFormatting sqref="N171">
    <cfRule type="expression" dxfId="14807" priority="14819">
      <formula>LEFT(N173,2)="DA"</formula>
    </cfRule>
    <cfRule type="expression" dxfId="14806" priority="14820">
      <formula>N171="EXC"</formula>
    </cfRule>
    <cfRule type="expression" dxfId="14805" priority="14821">
      <formula>N171="FDN"</formula>
    </cfRule>
  </conditionalFormatting>
  <conditionalFormatting sqref="N172">
    <cfRule type="expression" dxfId="14804" priority="14817">
      <formula>LEFT(N173,2)="DA"</formula>
    </cfRule>
    <cfRule type="expression" dxfId="14803" priority="14818">
      <formula>OR(N172="CP",N172="P")</formula>
    </cfRule>
  </conditionalFormatting>
  <conditionalFormatting sqref="N169:N171">
    <cfRule type="containsText" dxfId="14802" priority="14816" operator="containsText" text="Clear">
      <formula>NOT(ISERROR(SEARCH("Clear",N169)))</formula>
    </cfRule>
  </conditionalFormatting>
  <conditionalFormatting sqref="O168:O176">
    <cfRule type="containsText" dxfId="14801" priority="14815" operator="containsText" text="DA">
      <formula>NOT(ISERROR(SEARCH("DA",O168)))</formula>
    </cfRule>
  </conditionalFormatting>
  <conditionalFormatting sqref="O169">
    <cfRule type="expression" dxfId="14800" priority="14813">
      <formula>O169="PO"</formula>
    </cfRule>
    <cfRule type="expression" dxfId="14799" priority="14814">
      <formula>O169="STR"</formula>
    </cfRule>
  </conditionalFormatting>
  <conditionalFormatting sqref="P168 P174:P176">
    <cfRule type="containsText" dxfId="14798" priority="14812" operator="containsText" text="DA">
      <formula>NOT(ISERROR(SEARCH("DA",P168)))</formula>
    </cfRule>
  </conditionalFormatting>
  <conditionalFormatting sqref="P173">
    <cfRule type="containsText" dxfId="14797" priority="14811" operator="containsText" text="DA">
      <formula>NOT(ISERROR(SEARCH("DA",P173)))</formula>
    </cfRule>
  </conditionalFormatting>
  <conditionalFormatting sqref="P169:P172">
    <cfRule type="containsText" dxfId="14796" priority="14810" operator="containsText" text="DA">
      <formula>NOT(ISERROR(SEARCH("DA",P169)))</formula>
    </cfRule>
  </conditionalFormatting>
  <conditionalFormatting sqref="P169:P170">
    <cfRule type="expression" dxfId="14795" priority="14806">
      <formula>LEFT(P173,2)="DA"</formula>
    </cfRule>
    <cfRule type="expression" dxfId="14794" priority="14807">
      <formula>P169="WIP"</formula>
    </cfRule>
    <cfRule type="expression" dxfId="14793" priority="14808">
      <formula>P169="TW"</formula>
    </cfRule>
    <cfRule type="expression" dxfId="14792" priority="14809">
      <formula>P169="ERE"</formula>
    </cfRule>
  </conditionalFormatting>
  <conditionalFormatting sqref="P171">
    <cfRule type="expression" dxfId="14791" priority="14803">
      <formula>LEFT(P173,2)="DA"</formula>
    </cfRule>
    <cfRule type="expression" dxfId="14790" priority="14804">
      <formula>P171="EXC"</formula>
    </cfRule>
    <cfRule type="expression" dxfId="14789" priority="14805">
      <formula>P171="FDN"</formula>
    </cfRule>
  </conditionalFormatting>
  <conditionalFormatting sqref="P172">
    <cfRule type="expression" dxfId="14788" priority="14801">
      <formula>LEFT(P173,2)="DA"</formula>
    </cfRule>
    <cfRule type="expression" dxfId="14787" priority="14802">
      <formula>OR(P172="CP",P172="P")</formula>
    </cfRule>
  </conditionalFormatting>
  <conditionalFormatting sqref="P169:P171">
    <cfRule type="containsText" dxfId="14786" priority="14800" operator="containsText" text="Clear">
      <formula>NOT(ISERROR(SEARCH("Clear",P169)))</formula>
    </cfRule>
  </conditionalFormatting>
  <conditionalFormatting sqref="Q168:Q176">
    <cfRule type="containsText" dxfId="14785" priority="14799" operator="containsText" text="DA">
      <formula>NOT(ISERROR(SEARCH("DA",Q168)))</formula>
    </cfRule>
  </conditionalFormatting>
  <conditionalFormatting sqref="Q169">
    <cfRule type="expression" dxfId="14784" priority="14797">
      <formula>Q169="PO"</formula>
    </cfRule>
    <cfRule type="expression" dxfId="14783" priority="14798">
      <formula>Q169="STR"</formula>
    </cfRule>
  </conditionalFormatting>
  <conditionalFormatting sqref="R168 R174:R176">
    <cfRule type="containsText" dxfId="14782" priority="14796" operator="containsText" text="DA">
      <formula>NOT(ISERROR(SEARCH("DA",R168)))</formula>
    </cfRule>
  </conditionalFormatting>
  <conditionalFormatting sqref="R173">
    <cfRule type="containsText" dxfId="14781" priority="14795" operator="containsText" text="DA">
      <formula>NOT(ISERROR(SEARCH("DA",R173)))</formula>
    </cfRule>
  </conditionalFormatting>
  <conditionalFormatting sqref="R169:R172">
    <cfRule type="containsText" dxfId="14780" priority="14794" operator="containsText" text="DA">
      <formula>NOT(ISERROR(SEARCH("DA",R169)))</formula>
    </cfRule>
  </conditionalFormatting>
  <conditionalFormatting sqref="R169:R170">
    <cfRule type="expression" dxfId="14779" priority="14790">
      <formula>LEFT(R173,2)="DA"</formula>
    </cfRule>
    <cfRule type="expression" dxfId="14778" priority="14791">
      <formula>R169="WIP"</formula>
    </cfRule>
    <cfRule type="expression" dxfId="14777" priority="14792">
      <formula>R169="TW"</formula>
    </cfRule>
    <cfRule type="expression" dxfId="14776" priority="14793">
      <formula>R169="ERE"</formula>
    </cfRule>
  </conditionalFormatting>
  <conditionalFormatting sqref="R171">
    <cfRule type="expression" dxfId="14775" priority="14787">
      <formula>LEFT(R173,2)="DA"</formula>
    </cfRule>
    <cfRule type="expression" dxfId="14774" priority="14788">
      <formula>R171="EXC"</formula>
    </cfRule>
    <cfRule type="expression" dxfId="14773" priority="14789">
      <formula>R171="FDN"</formula>
    </cfRule>
  </conditionalFormatting>
  <conditionalFormatting sqref="R172">
    <cfRule type="expression" dxfId="14772" priority="14785">
      <formula>LEFT(R173,2)="DA"</formula>
    </cfRule>
    <cfRule type="expression" dxfId="14771" priority="14786">
      <formula>OR(R172="CP",R172="P")</formula>
    </cfRule>
  </conditionalFormatting>
  <conditionalFormatting sqref="R169:R171">
    <cfRule type="containsText" dxfId="14770" priority="14784" operator="containsText" text="Clear">
      <formula>NOT(ISERROR(SEARCH("Clear",R169)))</formula>
    </cfRule>
  </conditionalFormatting>
  <conditionalFormatting sqref="S168:S176">
    <cfRule type="containsText" dxfId="14769" priority="14783" operator="containsText" text="DA">
      <formula>NOT(ISERROR(SEARCH("DA",S168)))</formula>
    </cfRule>
  </conditionalFormatting>
  <conditionalFormatting sqref="S169">
    <cfRule type="expression" dxfId="14768" priority="14781">
      <formula>S169="PO"</formula>
    </cfRule>
    <cfRule type="expression" dxfId="14767" priority="14782">
      <formula>S169="STR"</formula>
    </cfRule>
  </conditionalFormatting>
  <conditionalFormatting sqref="T168 T174:T176">
    <cfRule type="containsText" dxfId="14766" priority="14780" operator="containsText" text="DA">
      <formula>NOT(ISERROR(SEARCH("DA",T168)))</formula>
    </cfRule>
  </conditionalFormatting>
  <conditionalFormatting sqref="T173">
    <cfRule type="containsText" dxfId="14765" priority="14779" operator="containsText" text="DA">
      <formula>NOT(ISERROR(SEARCH("DA",T173)))</formula>
    </cfRule>
  </conditionalFormatting>
  <conditionalFormatting sqref="T169:T172">
    <cfRule type="containsText" dxfId="14764" priority="14778" operator="containsText" text="DA">
      <formula>NOT(ISERROR(SEARCH("DA",T169)))</formula>
    </cfRule>
  </conditionalFormatting>
  <conditionalFormatting sqref="T169:T170">
    <cfRule type="expression" dxfId="14763" priority="14774">
      <formula>LEFT(T173,2)="DA"</formula>
    </cfRule>
    <cfRule type="expression" dxfId="14762" priority="14775">
      <formula>T169="WIP"</formula>
    </cfRule>
    <cfRule type="expression" dxfId="14761" priority="14776">
      <formula>T169="TW"</formula>
    </cfRule>
    <cfRule type="expression" dxfId="14760" priority="14777">
      <formula>T169="ERE"</formula>
    </cfRule>
  </conditionalFormatting>
  <conditionalFormatting sqref="T171">
    <cfRule type="expression" dxfId="14759" priority="14771">
      <formula>LEFT(T173,2)="DA"</formula>
    </cfRule>
    <cfRule type="expression" dxfId="14758" priority="14772">
      <formula>T171="EXC"</formula>
    </cfRule>
    <cfRule type="expression" dxfId="14757" priority="14773">
      <formula>T171="FDN"</formula>
    </cfRule>
  </conditionalFormatting>
  <conditionalFormatting sqref="T172">
    <cfRule type="expression" dxfId="14756" priority="14769">
      <formula>LEFT(T173,2)="DA"</formula>
    </cfRule>
    <cfRule type="expression" dxfId="14755" priority="14770">
      <formula>OR(T172="CP",T172="P")</formula>
    </cfRule>
  </conditionalFormatting>
  <conditionalFormatting sqref="T169:T171">
    <cfRule type="containsText" dxfId="14754" priority="14768" operator="containsText" text="Clear">
      <formula>NOT(ISERROR(SEARCH("Clear",T169)))</formula>
    </cfRule>
  </conditionalFormatting>
  <conditionalFormatting sqref="U168:U171">
    <cfRule type="containsText" dxfId="14753" priority="14767" operator="containsText" text="DA">
      <formula>NOT(ISERROR(SEARCH("DA",U168)))</formula>
    </cfRule>
  </conditionalFormatting>
  <conditionalFormatting sqref="U169">
    <cfRule type="expression" dxfId="14752" priority="14765">
      <formula>U169="PO"</formula>
    </cfRule>
    <cfRule type="expression" dxfId="14751" priority="14766">
      <formula>U169="STR"</formula>
    </cfRule>
  </conditionalFormatting>
  <conditionalFormatting sqref="U188:U189">
    <cfRule type="containsText" dxfId="14750" priority="14764" operator="containsText" text="DA">
      <formula>NOT(ISERROR(SEARCH("DA",U188)))</formula>
    </cfRule>
  </conditionalFormatting>
  <conditionalFormatting sqref="B179 B185:B187">
    <cfRule type="containsText" dxfId="14749" priority="14763" operator="containsText" text="DA">
      <formula>NOT(ISERROR(SEARCH("DA",B179)))</formula>
    </cfRule>
  </conditionalFormatting>
  <conditionalFormatting sqref="B184">
    <cfRule type="containsText" dxfId="14748" priority="14762" operator="containsText" text="DA">
      <formula>NOT(ISERROR(SEARCH("DA",B184)))</formula>
    </cfRule>
  </conditionalFormatting>
  <conditionalFormatting sqref="B180:B183">
    <cfRule type="containsText" dxfId="14747" priority="14761" operator="containsText" text="DA">
      <formula>NOT(ISERROR(SEARCH("DA",B180)))</formula>
    </cfRule>
  </conditionalFormatting>
  <conditionalFormatting sqref="B180:B181">
    <cfRule type="expression" dxfId="14746" priority="14757">
      <formula>LEFT(B184,2)="DA"</formula>
    </cfRule>
    <cfRule type="expression" dxfId="14745" priority="14758">
      <formula>B180="WIP"</formula>
    </cfRule>
    <cfRule type="expression" dxfId="14744" priority="14759">
      <formula>B180="TW"</formula>
    </cfRule>
    <cfRule type="expression" dxfId="14743" priority="14760">
      <formula>B180="ERE"</formula>
    </cfRule>
  </conditionalFormatting>
  <conditionalFormatting sqref="B182">
    <cfRule type="expression" dxfId="14742" priority="14754">
      <formula>LEFT(B184,2)="DA"</formula>
    </cfRule>
    <cfRule type="expression" dxfId="14741" priority="14755">
      <formula>B182="EXC"</formula>
    </cfRule>
    <cfRule type="expression" dxfId="14740" priority="14756">
      <formula>B182="FDN"</formula>
    </cfRule>
  </conditionalFormatting>
  <conditionalFormatting sqref="B183">
    <cfRule type="expression" dxfId="14739" priority="14752">
      <formula>LEFT(B184,2)="DA"</formula>
    </cfRule>
    <cfRule type="expression" dxfId="14738" priority="14753">
      <formula>OR(B183="CP",B183="P")</formula>
    </cfRule>
  </conditionalFormatting>
  <conditionalFormatting sqref="B180:B182">
    <cfRule type="containsText" dxfId="14737" priority="14751" operator="containsText" text="Clear">
      <formula>NOT(ISERROR(SEARCH("Clear",B180)))</formula>
    </cfRule>
  </conditionalFormatting>
  <conditionalFormatting sqref="U185:U187 C179:C187">
    <cfRule type="containsText" dxfId="14736" priority="14750" operator="containsText" text="DA">
      <formula>NOT(ISERROR(SEARCH("DA",C179)))</formula>
    </cfRule>
  </conditionalFormatting>
  <conditionalFormatting sqref="C180">
    <cfRule type="expression" dxfId="14735" priority="14748">
      <formula>C180="PO"</formula>
    </cfRule>
    <cfRule type="expression" dxfId="14734" priority="14749">
      <formula>C180="STR"</formula>
    </cfRule>
  </conditionalFormatting>
  <conditionalFormatting sqref="U183">
    <cfRule type="containsText" dxfId="14733" priority="14747" operator="containsText" text="DA">
      <formula>NOT(ISERROR(SEARCH("DA",U183)))</formula>
    </cfRule>
  </conditionalFormatting>
  <conditionalFormatting sqref="D179 D185:D187">
    <cfRule type="containsText" dxfId="14732" priority="14746" operator="containsText" text="DA">
      <formula>NOT(ISERROR(SEARCH("DA",D179)))</formula>
    </cfRule>
  </conditionalFormatting>
  <conditionalFormatting sqref="D184">
    <cfRule type="containsText" dxfId="14731" priority="14745" operator="containsText" text="DA">
      <formula>NOT(ISERROR(SEARCH("DA",D184)))</formula>
    </cfRule>
  </conditionalFormatting>
  <conditionalFormatting sqref="D180:D183">
    <cfRule type="containsText" dxfId="14730" priority="14744" operator="containsText" text="DA">
      <formula>NOT(ISERROR(SEARCH("DA",D180)))</formula>
    </cfRule>
  </conditionalFormatting>
  <conditionalFormatting sqref="D180:D181">
    <cfRule type="expression" dxfId="14729" priority="14740">
      <formula>LEFT(D184,2)="DA"</formula>
    </cfRule>
    <cfRule type="expression" dxfId="14728" priority="14741">
      <formula>D180="WIP"</formula>
    </cfRule>
    <cfRule type="expression" dxfId="14727" priority="14742">
      <formula>D180="TW"</formula>
    </cfRule>
    <cfRule type="expression" dxfId="14726" priority="14743">
      <formula>D180="ERE"</formula>
    </cfRule>
  </conditionalFormatting>
  <conditionalFormatting sqref="D182">
    <cfRule type="expression" dxfId="14725" priority="14737">
      <formula>LEFT(D184,2)="DA"</formula>
    </cfRule>
    <cfRule type="expression" dxfId="14724" priority="14738">
      <formula>D182="EXC"</formula>
    </cfRule>
    <cfRule type="expression" dxfId="14723" priority="14739">
      <formula>D182="FDN"</formula>
    </cfRule>
  </conditionalFormatting>
  <conditionalFormatting sqref="D183">
    <cfRule type="expression" dxfId="14722" priority="14735">
      <formula>LEFT(D184,2)="DA"</formula>
    </cfRule>
    <cfRule type="expression" dxfId="14721" priority="14736">
      <formula>OR(D183="CP",D183="P")</formula>
    </cfRule>
  </conditionalFormatting>
  <conditionalFormatting sqref="D180:D182">
    <cfRule type="containsText" dxfId="14720" priority="14734" operator="containsText" text="Clear">
      <formula>NOT(ISERROR(SEARCH("Clear",D180)))</formula>
    </cfRule>
  </conditionalFormatting>
  <conditionalFormatting sqref="E179:E187">
    <cfRule type="containsText" dxfId="14719" priority="14733" operator="containsText" text="DA">
      <formula>NOT(ISERROR(SEARCH("DA",E179)))</formula>
    </cfRule>
  </conditionalFormatting>
  <conditionalFormatting sqref="E180">
    <cfRule type="expression" dxfId="14718" priority="14731">
      <formula>E180="PO"</formula>
    </cfRule>
    <cfRule type="expression" dxfId="14717" priority="14732">
      <formula>E180="STR"</formula>
    </cfRule>
  </conditionalFormatting>
  <conditionalFormatting sqref="F179 F185:F187">
    <cfRule type="containsText" dxfId="14716" priority="14730" operator="containsText" text="DA">
      <formula>NOT(ISERROR(SEARCH("DA",F179)))</formula>
    </cfRule>
  </conditionalFormatting>
  <conditionalFormatting sqref="F184">
    <cfRule type="containsText" dxfId="14715" priority="14729" operator="containsText" text="DA">
      <formula>NOT(ISERROR(SEARCH("DA",F184)))</formula>
    </cfRule>
  </conditionalFormatting>
  <conditionalFormatting sqref="F180:F183">
    <cfRule type="containsText" dxfId="14714" priority="14728" operator="containsText" text="DA">
      <formula>NOT(ISERROR(SEARCH("DA",F180)))</formula>
    </cfRule>
  </conditionalFormatting>
  <conditionalFormatting sqref="F180:F181">
    <cfRule type="expression" dxfId="14713" priority="14724">
      <formula>LEFT(F184,2)="DA"</formula>
    </cfRule>
    <cfRule type="expression" dxfId="14712" priority="14725">
      <formula>F180="WIP"</formula>
    </cfRule>
    <cfRule type="expression" dxfId="14711" priority="14726">
      <formula>F180="TW"</formula>
    </cfRule>
    <cfRule type="expression" dxfId="14710" priority="14727">
      <formula>F180="ERE"</formula>
    </cfRule>
  </conditionalFormatting>
  <conditionalFormatting sqref="F182">
    <cfRule type="expression" dxfId="14709" priority="14721">
      <formula>LEFT(F184,2)="DA"</formula>
    </cfRule>
    <cfRule type="expression" dxfId="14708" priority="14722">
      <formula>F182="EXC"</formula>
    </cfRule>
    <cfRule type="expression" dxfId="14707" priority="14723">
      <formula>F182="FDN"</formula>
    </cfRule>
  </conditionalFormatting>
  <conditionalFormatting sqref="F183">
    <cfRule type="expression" dxfId="14706" priority="14719">
      <formula>LEFT(F184,2)="DA"</formula>
    </cfRule>
    <cfRule type="expression" dxfId="14705" priority="14720">
      <formula>OR(F183="CP",F183="P")</formula>
    </cfRule>
  </conditionalFormatting>
  <conditionalFormatting sqref="F180:F182">
    <cfRule type="containsText" dxfId="14704" priority="14718" operator="containsText" text="Clear">
      <formula>NOT(ISERROR(SEARCH("Clear",F180)))</formula>
    </cfRule>
  </conditionalFormatting>
  <conditionalFormatting sqref="G179:G187">
    <cfRule type="containsText" dxfId="14703" priority="14717" operator="containsText" text="DA">
      <formula>NOT(ISERROR(SEARCH("DA",G179)))</formula>
    </cfRule>
  </conditionalFormatting>
  <conditionalFormatting sqref="G180">
    <cfRule type="expression" dxfId="14702" priority="14715">
      <formula>G180="PO"</formula>
    </cfRule>
    <cfRule type="expression" dxfId="14701" priority="14716">
      <formula>G180="STR"</formula>
    </cfRule>
  </conditionalFormatting>
  <conditionalFormatting sqref="H179 H185:H187">
    <cfRule type="containsText" dxfId="14700" priority="14714" operator="containsText" text="DA">
      <formula>NOT(ISERROR(SEARCH("DA",H179)))</formula>
    </cfRule>
  </conditionalFormatting>
  <conditionalFormatting sqref="H184">
    <cfRule type="containsText" dxfId="14699" priority="14713" operator="containsText" text="DA">
      <formula>NOT(ISERROR(SEARCH("DA",H184)))</formula>
    </cfRule>
  </conditionalFormatting>
  <conditionalFormatting sqref="H180:H183">
    <cfRule type="containsText" dxfId="14698" priority="14712" operator="containsText" text="DA">
      <formula>NOT(ISERROR(SEARCH("DA",H180)))</formula>
    </cfRule>
  </conditionalFormatting>
  <conditionalFormatting sqref="H180:H181">
    <cfRule type="expression" dxfId="14697" priority="14708">
      <formula>LEFT(H184,2)="DA"</formula>
    </cfRule>
    <cfRule type="expression" dxfId="14696" priority="14709">
      <formula>H180="WIP"</formula>
    </cfRule>
    <cfRule type="expression" dxfId="14695" priority="14710">
      <formula>H180="TW"</formula>
    </cfRule>
    <cfRule type="expression" dxfId="14694" priority="14711">
      <formula>H180="ERE"</formula>
    </cfRule>
  </conditionalFormatting>
  <conditionalFormatting sqref="H182">
    <cfRule type="expression" dxfId="14693" priority="14705">
      <formula>LEFT(H184,2)="DA"</formula>
    </cfRule>
    <cfRule type="expression" dxfId="14692" priority="14706">
      <formula>H182="EXC"</formula>
    </cfRule>
    <cfRule type="expression" dxfId="14691" priority="14707">
      <formula>H182="FDN"</formula>
    </cfRule>
  </conditionalFormatting>
  <conditionalFormatting sqref="H183">
    <cfRule type="expression" dxfId="14690" priority="14703">
      <formula>LEFT(H184,2)="DA"</formula>
    </cfRule>
    <cfRule type="expression" dxfId="14689" priority="14704">
      <formula>OR(H183="CP",H183="P")</formula>
    </cfRule>
  </conditionalFormatting>
  <conditionalFormatting sqref="H180:H182">
    <cfRule type="containsText" dxfId="14688" priority="14702" operator="containsText" text="Clear">
      <formula>NOT(ISERROR(SEARCH("Clear",H180)))</formula>
    </cfRule>
  </conditionalFormatting>
  <conditionalFormatting sqref="I179:I187">
    <cfRule type="containsText" dxfId="14687" priority="14701" operator="containsText" text="DA">
      <formula>NOT(ISERROR(SEARCH("DA",I179)))</formula>
    </cfRule>
  </conditionalFormatting>
  <conditionalFormatting sqref="I180">
    <cfRule type="expression" dxfId="14686" priority="14699">
      <formula>I180="PO"</formula>
    </cfRule>
    <cfRule type="expression" dxfId="14685" priority="14700">
      <formula>I180="STR"</formula>
    </cfRule>
  </conditionalFormatting>
  <conditionalFormatting sqref="J179 J185:J187">
    <cfRule type="containsText" dxfId="14684" priority="14698" operator="containsText" text="DA">
      <formula>NOT(ISERROR(SEARCH("DA",J179)))</formula>
    </cfRule>
  </conditionalFormatting>
  <conditionalFormatting sqref="J184">
    <cfRule type="containsText" dxfId="14683" priority="14697" operator="containsText" text="DA">
      <formula>NOT(ISERROR(SEARCH("DA",J184)))</formula>
    </cfRule>
  </conditionalFormatting>
  <conditionalFormatting sqref="J180:J183">
    <cfRule type="containsText" dxfId="14682" priority="14696" operator="containsText" text="DA">
      <formula>NOT(ISERROR(SEARCH("DA",J180)))</formula>
    </cfRule>
  </conditionalFormatting>
  <conditionalFormatting sqref="J180:J181">
    <cfRule type="expression" dxfId="14681" priority="14692">
      <formula>LEFT(J184,2)="DA"</formula>
    </cfRule>
    <cfRule type="expression" dxfId="14680" priority="14693">
      <formula>J180="WIP"</formula>
    </cfRule>
    <cfRule type="expression" dxfId="14679" priority="14694">
      <formula>J180="TW"</formula>
    </cfRule>
    <cfRule type="expression" dxfId="14678" priority="14695">
      <formula>J180="ERE"</formula>
    </cfRule>
  </conditionalFormatting>
  <conditionalFormatting sqref="J182">
    <cfRule type="expression" dxfId="14677" priority="14689">
      <formula>LEFT(J184,2)="DA"</formula>
    </cfRule>
    <cfRule type="expression" dxfId="14676" priority="14690">
      <formula>J182="EXC"</formula>
    </cfRule>
    <cfRule type="expression" dxfId="14675" priority="14691">
      <formula>J182="FDN"</formula>
    </cfRule>
  </conditionalFormatting>
  <conditionalFormatting sqref="J183">
    <cfRule type="expression" dxfId="14674" priority="14687">
      <formula>LEFT(J184,2)="DA"</formula>
    </cfRule>
    <cfRule type="expression" dxfId="14673" priority="14688">
      <formula>OR(J183="CP",J183="P")</formula>
    </cfRule>
  </conditionalFormatting>
  <conditionalFormatting sqref="J180:J182">
    <cfRule type="containsText" dxfId="14672" priority="14686" operator="containsText" text="Clear">
      <formula>NOT(ISERROR(SEARCH("Clear",J180)))</formula>
    </cfRule>
  </conditionalFormatting>
  <conditionalFormatting sqref="K179:K187">
    <cfRule type="containsText" dxfId="14671" priority="14685" operator="containsText" text="DA">
      <formula>NOT(ISERROR(SEARCH("DA",K179)))</formula>
    </cfRule>
  </conditionalFormatting>
  <conditionalFormatting sqref="K180">
    <cfRule type="expression" dxfId="14670" priority="14683">
      <formula>K180="PO"</formula>
    </cfRule>
    <cfRule type="expression" dxfId="14669" priority="14684">
      <formula>K180="STR"</formula>
    </cfRule>
  </conditionalFormatting>
  <conditionalFormatting sqref="L179 L185:L187">
    <cfRule type="containsText" dxfId="14668" priority="14682" operator="containsText" text="DA">
      <formula>NOT(ISERROR(SEARCH("DA",L179)))</formula>
    </cfRule>
  </conditionalFormatting>
  <conditionalFormatting sqref="L184">
    <cfRule type="containsText" dxfId="14667" priority="14681" operator="containsText" text="DA">
      <formula>NOT(ISERROR(SEARCH("DA",L184)))</formula>
    </cfRule>
  </conditionalFormatting>
  <conditionalFormatting sqref="L180:L183">
    <cfRule type="containsText" dxfId="14666" priority="14680" operator="containsText" text="DA">
      <formula>NOT(ISERROR(SEARCH("DA",L180)))</formula>
    </cfRule>
  </conditionalFormatting>
  <conditionalFormatting sqref="L180:L181">
    <cfRule type="expression" dxfId="14665" priority="14676">
      <formula>LEFT(L184,2)="DA"</formula>
    </cfRule>
    <cfRule type="expression" dxfId="14664" priority="14677">
      <formula>L180="WIP"</formula>
    </cfRule>
    <cfRule type="expression" dxfId="14663" priority="14678">
      <formula>L180="TW"</formula>
    </cfRule>
    <cfRule type="expression" dxfId="14662" priority="14679">
      <formula>L180="ERE"</formula>
    </cfRule>
  </conditionalFormatting>
  <conditionalFormatting sqref="L182">
    <cfRule type="expression" dxfId="14661" priority="14673">
      <formula>LEFT(L184,2)="DA"</formula>
    </cfRule>
    <cfRule type="expression" dxfId="14660" priority="14674">
      <formula>L182="EXC"</formula>
    </cfRule>
    <cfRule type="expression" dxfId="14659" priority="14675">
      <formula>L182="FDN"</formula>
    </cfRule>
  </conditionalFormatting>
  <conditionalFormatting sqref="L183">
    <cfRule type="expression" dxfId="14658" priority="14671">
      <formula>LEFT(L184,2)="DA"</formula>
    </cfRule>
    <cfRule type="expression" dxfId="14657" priority="14672">
      <formula>OR(L183="CP",L183="P")</formula>
    </cfRule>
  </conditionalFormatting>
  <conditionalFormatting sqref="L180:L182">
    <cfRule type="containsText" dxfId="14656" priority="14670" operator="containsText" text="Clear">
      <formula>NOT(ISERROR(SEARCH("Clear",L180)))</formula>
    </cfRule>
  </conditionalFormatting>
  <conditionalFormatting sqref="M179:M187">
    <cfRule type="containsText" dxfId="14655" priority="14669" operator="containsText" text="DA">
      <formula>NOT(ISERROR(SEARCH("DA",M179)))</formula>
    </cfRule>
  </conditionalFormatting>
  <conditionalFormatting sqref="M180">
    <cfRule type="expression" dxfId="14654" priority="14667">
      <formula>M180="PO"</formula>
    </cfRule>
    <cfRule type="expression" dxfId="14653" priority="14668">
      <formula>M180="STR"</formula>
    </cfRule>
  </conditionalFormatting>
  <conditionalFormatting sqref="N179 N185:N187">
    <cfRule type="containsText" dxfId="14652" priority="14666" operator="containsText" text="DA">
      <formula>NOT(ISERROR(SEARCH("DA",N179)))</formula>
    </cfRule>
  </conditionalFormatting>
  <conditionalFormatting sqref="N184">
    <cfRule type="containsText" dxfId="14651" priority="14665" operator="containsText" text="DA">
      <formula>NOT(ISERROR(SEARCH("DA",N184)))</formula>
    </cfRule>
  </conditionalFormatting>
  <conditionalFormatting sqref="N180:N183">
    <cfRule type="containsText" dxfId="14650" priority="14664" operator="containsText" text="DA">
      <formula>NOT(ISERROR(SEARCH("DA",N180)))</formula>
    </cfRule>
  </conditionalFormatting>
  <conditionalFormatting sqref="N180:N181">
    <cfRule type="expression" dxfId="14649" priority="14660">
      <formula>LEFT(N184,2)="DA"</formula>
    </cfRule>
    <cfRule type="expression" dxfId="14648" priority="14661">
      <formula>N180="WIP"</formula>
    </cfRule>
    <cfRule type="expression" dxfId="14647" priority="14662">
      <formula>N180="TW"</formula>
    </cfRule>
    <cfRule type="expression" dxfId="14646" priority="14663">
      <formula>N180="ERE"</formula>
    </cfRule>
  </conditionalFormatting>
  <conditionalFormatting sqref="N182">
    <cfRule type="expression" dxfId="14645" priority="14657">
      <formula>LEFT(N184,2)="DA"</formula>
    </cfRule>
    <cfRule type="expression" dxfId="14644" priority="14658">
      <formula>N182="EXC"</formula>
    </cfRule>
    <cfRule type="expression" dxfId="14643" priority="14659">
      <formula>N182="FDN"</formula>
    </cfRule>
  </conditionalFormatting>
  <conditionalFormatting sqref="N183">
    <cfRule type="expression" dxfId="14642" priority="14655">
      <formula>LEFT(N184,2)="DA"</formula>
    </cfRule>
    <cfRule type="expression" dxfId="14641" priority="14656">
      <formula>OR(N183="CP",N183="P")</formula>
    </cfRule>
  </conditionalFormatting>
  <conditionalFormatting sqref="N180:N182">
    <cfRule type="containsText" dxfId="14640" priority="14654" operator="containsText" text="Clear">
      <formula>NOT(ISERROR(SEARCH("Clear",N180)))</formula>
    </cfRule>
  </conditionalFormatting>
  <conditionalFormatting sqref="O179:O187">
    <cfRule type="containsText" dxfId="14639" priority="14653" operator="containsText" text="DA">
      <formula>NOT(ISERROR(SEARCH("DA",O179)))</formula>
    </cfRule>
  </conditionalFormatting>
  <conditionalFormatting sqref="O180">
    <cfRule type="expression" dxfId="14638" priority="14651">
      <formula>O180="PO"</formula>
    </cfRule>
    <cfRule type="expression" dxfId="14637" priority="14652">
      <formula>O180="STR"</formula>
    </cfRule>
  </conditionalFormatting>
  <conditionalFormatting sqref="P179 P185:P187">
    <cfRule type="containsText" dxfId="14636" priority="14650" operator="containsText" text="DA">
      <formula>NOT(ISERROR(SEARCH("DA",P179)))</formula>
    </cfRule>
  </conditionalFormatting>
  <conditionalFormatting sqref="P184">
    <cfRule type="containsText" dxfId="14635" priority="14649" operator="containsText" text="DA">
      <formula>NOT(ISERROR(SEARCH("DA",P184)))</formula>
    </cfRule>
  </conditionalFormatting>
  <conditionalFormatting sqref="P180:P183">
    <cfRule type="containsText" dxfId="14634" priority="14648" operator="containsText" text="DA">
      <formula>NOT(ISERROR(SEARCH("DA",P180)))</formula>
    </cfRule>
  </conditionalFormatting>
  <conditionalFormatting sqref="P180:P181">
    <cfRule type="expression" dxfId="14633" priority="14644">
      <formula>LEFT(P184,2)="DA"</formula>
    </cfRule>
    <cfRule type="expression" dxfId="14632" priority="14645">
      <formula>P180="WIP"</formula>
    </cfRule>
    <cfRule type="expression" dxfId="14631" priority="14646">
      <formula>P180="TW"</formula>
    </cfRule>
    <cfRule type="expression" dxfId="14630" priority="14647">
      <formula>P180="ERE"</formula>
    </cfRule>
  </conditionalFormatting>
  <conditionalFormatting sqref="P182">
    <cfRule type="expression" dxfId="14629" priority="14641">
      <formula>LEFT(P184,2)="DA"</formula>
    </cfRule>
    <cfRule type="expression" dxfId="14628" priority="14642">
      <formula>P182="EXC"</formula>
    </cfRule>
    <cfRule type="expression" dxfId="14627" priority="14643">
      <formula>P182="FDN"</formula>
    </cfRule>
  </conditionalFormatting>
  <conditionalFormatting sqref="P183">
    <cfRule type="expression" dxfId="14626" priority="14639">
      <formula>LEFT(P184,2)="DA"</formula>
    </cfRule>
    <cfRule type="expression" dxfId="14625" priority="14640">
      <formula>OR(P183="CP",P183="P")</formula>
    </cfRule>
  </conditionalFormatting>
  <conditionalFormatting sqref="P180:P182">
    <cfRule type="containsText" dxfId="14624" priority="14638" operator="containsText" text="Clear">
      <formula>NOT(ISERROR(SEARCH("Clear",P180)))</formula>
    </cfRule>
  </conditionalFormatting>
  <conditionalFormatting sqref="Q179:Q187">
    <cfRule type="containsText" dxfId="14623" priority="14637" operator="containsText" text="DA">
      <formula>NOT(ISERROR(SEARCH("DA",Q179)))</formula>
    </cfRule>
  </conditionalFormatting>
  <conditionalFormatting sqref="Q180">
    <cfRule type="expression" dxfId="14622" priority="14635">
      <formula>Q180="PO"</formula>
    </cfRule>
    <cfRule type="expression" dxfId="14621" priority="14636">
      <formula>Q180="STR"</formula>
    </cfRule>
  </conditionalFormatting>
  <conditionalFormatting sqref="R179 R185:R187">
    <cfRule type="containsText" dxfId="14620" priority="14634" operator="containsText" text="DA">
      <formula>NOT(ISERROR(SEARCH("DA",R179)))</formula>
    </cfRule>
  </conditionalFormatting>
  <conditionalFormatting sqref="R184">
    <cfRule type="containsText" dxfId="14619" priority="14633" operator="containsText" text="DA">
      <formula>NOT(ISERROR(SEARCH("DA",R184)))</formula>
    </cfRule>
  </conditionalFormatting>
  <conditionalFormatting sqref="R180:R183">
    <cfRule type="containsText" dxfId="14618" priority="14632" operator="containsText" text="DA">
      <formula>NOT(ISERROR(SEARCH("DA",R180)))</formula>
    </cfRule>
  </conditionalFormatting>
  <conditionalFormatting sqref="R180:R181">
    <cfRule type="expression" dxfId="14617" priority="14628">
      <formula>LEFT(R184,2)="DA"</formula>
    </cfRule>
    <cfRule type="expression" dxfId="14616" priority="14629">
      <formula>R180="WIP"</formula>
    </cfRule>
    <cfRule type="expression" dxfId="14615" priority="14630">
      <formula>R180="TW"</formula>
    </cfRule>
    <cfRule type="expression" dxfId="14614" priority="14631">
      <formula>R180="ERE"</formula>
    </cfRule>
  </conditionalFormatting>
  <conditionalFormatting sqref="R182">
    <cfRule type="expression" dxfId="14613" priority="14625">
      <formula>LEFT(R184,2)="DA"</formula>
    </cfRule>
    <cfRule type="expression" dxfId="14612" priority="14626">
      <formula>R182="EXC"</formula>
    </cfRule>
    <cfRule type="expression" dxfId="14611" priority="14627">
      <formula>R182="FDN"</formula>
    </cfRule>
  </conditionalFormatting>
  <conditionalFormatting sqref="R183">
    <cfRule type="expression" dxfId="14610" priority="14623">
      <formula>LEFT(R184,2)="DA"</formula>
    </cfRule>
    <cfRule type="expression" dxfId="14609" priority="14624">
      <formula>OR(R183="CP",R183="P")</formula>
    </cfRule>
  </conditionalFormatting>
  <conditionalFormatting sqref="R180:R182">
    <cfRule type="containsText" dxfId="14608" priority="14622" operator="containsText" text="Clear">
      <formula>NOT(ISERROR(SEARCH("Clear",R180)))</formula>
    </cfRule>
  </conditionalFormatting>
  <conditionalFormatting sqref="S179:S187">
    <cfRule type="containsText" dxfId="14607" priority="14621" operator="containsText" text="DA">
      <formula>NOT(ISERROR(SEARCH("DA",S179)))</formula>
    </cfRule>
  </conditionalFormatting>
  <conditionalFormatting sqref="S180">
    <cfRule type="expression" dxfId="14606" priority="14619">
      <formula>S180="PO"</formula>
    </cfRule>
    <cfRule type="expression" dxfId="14605" priority="14620">
      <formula>S180="STR"</formula>
    </cfRule>
  </conditionalFormatting>
  <conditionalFormatting sqref="T179 T185:T187">
    <cfRule type="containsText" dxfId="14604" priority="14618" operator="containsText" text="DA">
      <formula>NOT(ISERROR(SEARCH("DA",T179)))</formula>
    </cfRule>
  </conditionalFormatting>
  <conditionalFormatting sqref="T184">
    <cfRule type="containsText" dxfId="14603" priority="14617" operator="containsText" text="DA">
      <formula>NOT(ISERROR(SEARCH("DA",T184)))</formula>
    </cfRule>
  </conditionalFormatting>
  <conditionalFormatting sqref="T180:T183">
    <cfRule type="containsText" dxfId="14602" priority="14616" operator="containsText" text="DA">
      <formula>NOT(ISERROR(SEARCH("DA",T180)))</formula>
    </cfRule>
  </conditionalFormatting>
  <conditionalFormatting sqref="T180:T181">
    <cfRule type="expression" dxfId="14601" priority="14612">
      <formula>LEFT(T184,2)="DA"</formula>
    </cfRule>
    <cfRule type="expression" dxfId="14600" priority="14613">
      <formula>T180="WIP"</formula>
    </cfRule>
    <cfRule type="expression" dxfId="14599" priority="14614">
      <formula>T180="TW"</formula>
    </cfRule>
    <cfRule type="expression" dxfId="14598" priority="14615">
      <formula>T180="ERE"</formula>
    </cfRule>
  </conditionalFormatting>
  <conditionalFormatting sqref="T182">
    <cfRule type="expression" dxfId="14597" priority="14609">
      <formula>LEFT(T184,2)="DA"</formula>
    </cfRule>
    <cfRule type="expression" dxfId="14596" priority="14610">
      <formula>T182="EXC"</formula>
    </cfRule>
    <cfRule type="expression" dxfId="14595" priority="14611">
      <formula>T182="FDN"</formula>
    </cfRule>
  </conditionalFormatting>
  <conditionalFormatting sqref="T183">
    <cfRule type="expression" dxfId="14594" priority="14607">
      <formula>LEFT(T184,2)="DA"</formula>
    </cfRule>
    <cfRule type="expression" dxfId="14593" priority="14608">
      <formula>OR(T183="CP",T183="P")</formula>
    </cfRule>
  </conditionalFormatting>
  <conditionalFormatting sqref="T180:T182">
    <cfRule type="containsText" dxfId="14592" priority="14606" operator="containsText" text="Clear">
      <formula>NOT(ISERROR(SEARCH("Clear",T180)))</formula>
    </cfRule>
  </conditionalFormatting>
  <conditionalFormatting sqref="U179:U182">
    <cfRule type="containsText" dxfId="14591" priority="14605" operator="containsText" text="DA">
      <formula>NOT(ISERROR(SEARCH("DA",U179)))</formula>
    </cfRule>
  </conditionalFormatting>
  <conditionalFormatting sqref="U180">
    <cfRule type="expression" dxfId="14590" priority="14603">
      <formula>U180="PO"</formula>
    </cfRule>
    <cfRule type="expression" dxfId="14589" priority="14604">
      <formula>U180="STR"</formula>
    </cfRule>
  </conditionalFormatting>
  <conditionalFormatting sqref="B190 B196:B198">
    <cfRule type="containsText" dxfId="14588" priority="14602" operator="containsText" text="DA">
      <formula>NOT(ISERROR(SEARCH("DA",B190)))</formula>
    </cfRule>
  </conditionalFormatting>
  <conditionalFormatting sqref="B195">
    <cfRule type="containsText" dxfId="14587" priority="14601" operator="containsText" text="DA">
      <formula>NOT(ISERROR(SEARCH("DA",B195)))</formula>
    </cfRule>
  </conditionalFormatting>
  <conditionalFormatting sqref="B191:B194">
    <cfRule type="containsText" dxfId="14586" priority="14600" operator="containsText" text="DA">
      <formula>NOT(ISERROR(SEARCH("DA",B191)))</formula>
    </cfRule>
  </conditionalFormatting>
  <conditionalFormatting sqref="B191:B192">
    <cfRule type="expression" dxfId="14585" priority="14596">
      <formula>LEFT(B195,2)="DA"</formula>
    </cfRule>
    <cfRule type="expression" dxfId="14584" priority="14597">
      <formula>B191="WIP"</formula>
    </cfRule>
    <cfRule type="expression" dxfId="14583" priority="14598">
      <formula>B191="TW"</formula>
    </cfRule>
    <cfRule type="expression" dxfId="14582" priority="14599">
      <formula>B191="ERE"</formula>
    </cfRule>
  </conditionalFormatting>
  <conditionalFormatting sqref="B193">
    <cfRule type="expression" dxfId="14581" priority="14593">
      <formula>LEFT(B195,2)="DA"</formula>
    </cfRule>
    <cfRule type="expression" dxfId="14580" priority="14594">
      <formula>B193="EXC"</formula>
    </cfRule>
    <cfRule type="expression" dxfId="14579" priority="14595">
      <formula>B193="FDN"</formula>
    </cfRule>
  </conditionalFormatting>
  <conditionalFormatting sqref="B194">
    <cfRule type="expression" dxfId="14578" priority="14591">
      <formula>LEFT(B195,2)="DA"</formula>
    </cfRule>
    <cfRule type="expression" dxfId="14577" priority="14592">
      <formula>OR(B194="CP",B194="P")</formula>
    </cfRule>
  </conditionalFormatting>
  <conditionalFormatting sqref="B191:B193">
    <cfRule type="containsText" dxfId="14576" priority="14590" operator="containsText" text="Clear">
      <formula>NOT(ISERROR(SEARCH("Clear",B191)))</formula>
    </cfRule>
  </conditionalFormatting>
  <conditionalFormatting sqref="U196:U198 C190:C198">
    <cfRule type="containsText" dxfId="14575" priority="14589" operator="containsText" text="DA">
      <formula>NOT(ISERROR(SEARCH("DA",C190)))</formula>
    </cfRule>
  </conditionalFormatting>
  <conditionalFormatting sqref="C191">
    <cfRule type="expression" dxfId="14574" priority="14587">
      <formula>C191="PO"</formula>
    </cfRule>
    <cfRule type="expression" dxfId="14573" priority="14588">
      <formula>C191="STR"</formula>
    </cfRule>
  </conditionalFormatting>
  <conditionalFormatting sqref="U194">
    <cfRule type="containsText" dxfId="14572" priority="14586" operator="containsText" text="DA">
      <formula>NOT(ISERROR(SEARCH("DA",U194)))</formula>
    </cfRule>
  </conditionalFormatting>
  <conditionalFormatting sqref="D190 D196:D198">
    <cfRule type="containsText" dxfId="14571" priority="14585" operator="containsText" text="DA">
      <formula>NOT(ISERROR(SEARCH("DA",D190)))</formula>
    </cfRule>
  </conditionalFormatting>
  <conditionalFormatting sqref="D195">
    <cfRule type="containsText" dxfId="14570" priority="14584" operator="containsText" text="DA">
      <formula>NOT(ISERROR(SEARCH("DA",D195)))</formula>
    </cfRule>
  </conditionalFormatting>
  <conditionalFormatting sqref="D191:D194">
    <cfRule type="containsText" dxfId="14569" priority="14583" operator="containsText" text="DA">
      <formula>NOT(ISERROR(SEARCH("DA",D191)))</formula>
    </cfRule>
  </conditionalFormatting>
  <conditionalFormatting sqref="D191:D192">
    <cfRule type="expression" dxfId="14568" priority="14579">
      <formula>LEFT(D195,2)="DA"</formula>
    </cfRule>
    <cfRule type="expression" dxfId="14567" priority="14580">
      <formula>D191="WIP"</formula>
    </cfRule>
    <cfRule type="expression" dxfId="14566" priority="14581">
      <formula>D191="TW"</formula>
    </cfRule>
    <cfRule type="expression" dxfId="14565" priority="14582">
      <formula>D191="ERE"</formula>
    </cfRule>
  </conditionalFormatting>
  <conditionalFormatting sqref="D193">
    <cfRule type="expression" dxfId="14564" priority="14576">
      <formula>LEFT(D195,2)="DA"</formula>
    </cfRule>
    <cfRule type="expression" dxfId="14563" priority="14577">
      <formula>D193="EXC"</formula>
    </cfRule>
    <cfRule type="expression" dxfId="14562" priority="14578">
      <formula>D193="FDN"</formula>
    </cfRule>
  </conditionalFormatting>
  <conditionalFormatting sqref="D194">
    <cfRule type="expression" dxfId="14561" priority="14574">
      <formula>LEFT(D195,2)="DA"</formula>
    </cfRule>
    <cfRule type="expression" dxfId="14560" priority="14575">
      <formula>OR(D194="CP",D194="P")</formula>
    </cfRule>
  </conditionalFormatting>
  <conditionalFormatting sqref="D191:D193">
    <cfRule type="containsText" dxfId="14559" priority="14573" operator="containsText" text="Clear">
      <formula>NOT(ISERROR(SEARCH("Clear",D191)))</formula>
    </cfRule>
  </conditionalFormatting>
  <conditionalFormatting sqref="E190:E198">
    <cfRule type="containsText" dxfId="14558" priority="14572" operator="containsText" text="DA">
      <formula>NOT(ISERROR(SEARCH("DA",E190)))</formula>
    </cfRule>
  </conditionalFormatting>
  <conditionalFormatting sqref="E191">
    <cfRule type="expression" dxfId="14557" priority="14570">
      <formula>E191="PO"</formula>
    </cfRule>
    <cfRule type="expression" dxfId="14556" priority="14571">
      <formula>E191="STR"</formula>
    </cfRule>
  </conditionalFormatting>
  <conditionalFormatting sqref="F190 F196:F198">
    <cfRule type="containsText" dxfId="14555" priority="14569" operator="containsText" text="DA">
      <formula>NOT(ISERROR(SEARCH("DA",F190)))</formula>
    </cfRule>
  </conditionalFormatting>
  <conditionalFormatting sqref="F195">
    <cfRule type="containsText" dxfId="14554" priority="14568" operator="containsText" text="DA">
      <formula>NOT(ISERROR(SEARCH("DA",F195)))</formula>
    </cfRule>
  </conditionalFormatting>
  <conditionalFormatting sqref="F191:F194">
    <cfRule type="containsText" dxfId="14553" priority="14567" operator="containsText" text="DA">
      <formula>NOT(ISERROR(SEARCH("DA",F191)))</formula>
    </cfRule>
  </conditionalFormatting>
  <conditionalFormatting sqref="F191:F192">
    <cfRule type="expression" dxfId="14552" priority="14563">
      <formula>LEFT(F195,2)="DA"</formula>
    </cfRule>
    <cfRule type="expression" dxfId="14551" priority="14564">
      <formula>F191="WIP"</formula>
    </cfRule>
    <cfRule type="expression" dxfId="14550" priority="14565">
      <formula>F191="TW"</formula>
    </cfRule>
    <cfRule type="expression" dxfId="14549" priority="14566">
      <formula>F191="ERE"</formula>
    </cfRule>
  </conditionalFormatting>
  <conditionalFormatting sqref="F193">
    <cfRule type="expression" dxfId="14548" priority="14560">
      <formula>LEFT(F195,2)="DA"</formula>
    </cfRule>
    <cfRule type="expression" dxfId="14547" priority="14561">
      <formula>F193="EXC"</formula>
    </cfRule>
    <cfRule type="expression" dxfId="14546" priority="14562">
      <formula>F193="FDN"</formula>
    </cfRule>
  </conditionalFormatting>
  <conditionalFormatting sqref="F194">
    <cfRule type="expression" dxfId="14545" priority="14558">
      <formula>LEFT(F195,2)="DA"</formula>
    </cfRule>
    <cfRule type="expression" dxfId="14544" priority="14559">
      <formula>OR(F194="CP",F194="P")</formula>
    </cfRule>
  </conditionalFormatting>
  <conditionalFormatting sqref="F191:F193">
    <cfRule type="containsText" dxfId="14543" priority="14557" operator="containsText" text="Clear">
      <formula>NOT(ISERROR(SEARCH("Clear",F191)))</formula>
    </cfRule>
  </conditionalFormatting>
  <conditionalFormatting sqref="G190:G198">
    <cfRule type="containsText" dxfId="14542" priority="14556" operator="containsText" text="DA">
      <formula>NOT(ISERROR(SEARCH("DA",G190)))</formula>
    </cfRule>
  </conditionalFormatting>
  <conditionalFormatting sqref="G191">
    <cfRule type="expression" dxfId="14541" priority="14554">
      <formula>G191="PO"</formula>
    </cfRule>
    <cfRule type="expression" dxfId="14540" priority="14555">
      <formula>G191="STR"</formula>
    </cfRule>
  </conditionalFormatting>
  <conditionalFormatting sqref="H190 H196:H198">
    <cfRule type="containsText" dxfId="14539" priority="14553" operator="containsText" text="DA">
      <formula>NOT(ISERROR(SEARCH("DA",H190)))</formula>
    </cfRule>
  </conditionalFormatting>
  <conditionalFormatting sqref="H195">
    <cfRule type="containsText" dxfId="14538" priority="14552" operator="containsText" text="DA">
      <formula>NOT(ISERROR(SEARCH("DA",H195)))</formula>
    </cfRule>
  </conditionalFormatting>
  <conditionalFormatting sqref="H191:H194">
    <cfRule type="containsText" dxfId="14537" priority="14551" operator="containsText" text="DA">
      <formula>NOT(ISERROR(SEARCH("DA",H191)))</formula>
    </cfRule>
  </conditionalFormatting>
  <conditionalFormatting sqref="H191:H192">
    <cfRule type="expression" dxfId="14536" priority="14547">
      <formula>LEFT(H195,2)="DA"</formula>
    </cfRule>
    <cfRule type="expression" dxfId="14535" priority="14548">
      <formula>H191="WIP"</formula>
    </cfRule>
    <cfRule type="expression" dxfId="14534" priority="14549">
      <formula>H191="TW"</formula>
    </cfRule>
    <cfRule type="expression" dxfId="14533" priority="14550">
      <formula>H191="ERE"</formula>
    </cfRule>
  </conditionalFormatting>
  <conditionalFormatting sqref="H193">
    <cfRule type="expression" dxfId="14532" priority="14544">
      <formula>LEFT(H195,2)="DA"</formula>
    </cfRule>
    <cfRule type="expression" dxfId="14531" priority="14545">
      <formula>H193="EXC"</formula>
    </cfRule>
    <cfRule type="expression" dxfId="14530" priority="14546">
      <formula>H193="FDN"</formula>
    </cfRule>
  </conditionalFormatting>
  <conditionalFormatting sqref="H194">
    <cfRule type="expression" dxfId="14529" priority="14542">
      <formula>LEFT(H195,2)="DA"</formula>
    </cfRule>
    <cfRule type="expression" dxfId="14528" priority="14543">
      <formula>OR(H194="CP",H194="P")</formula>
    </cfRule>
  </conditionalFormatting>
  <conditionalFormatting sqref="H191:H193">
    <cfRule type="containsText" dxfId="14527" priority="14541" operator="containsText" text="Clear">
      <formula>NOT(ISERROR(SEARCH("Clear",H191)))</formula>
    </cfRule>
  </conditionalFormatting>
  <conditionalFormatting sqref="I190:I198">
    <cfRule type="containsText" dxfId="14526" priority="14540" operator="containsText" text="DA">
      <formula>NOT(ISERROR(SEARCH("DA",I190)))</formula>
    </cfRule>
  </conditionalFormatting>
  <conditionalFormatting sqref="I191">
    <cfRule type="expression" dxfId="14525" priority="14538">
      <formula>I191="PO"</formula>
    </cfRule>
    <cfRule type="expression" dxfId="14524" priority="14539">
      <formula>I191="STR"</formula>
    </cfRule>
  </conditionalFormatting>
  <conditionalFormatting sqref="J190 J196:J198">
    <cfRule type="containsText" dxfId="14523" priority="14537" operator="containsText" text="DA">
      <formula>NOT(ISERROR(SEARCH("DA",J190)))</formula>
    </cfRule>
  </conditionalFormatting>
  <conditionalFormatting sqref="J195">
    <cfRule type="containsText" dxfId="14522" priority="14536" operator="containsText" text="DA">
      <formula>NOT(ISERROR(SEARCH("DA",J195)))</formula>
    </cfRule>
  </conditionalFormatting>
  <conditionalFormatting sqref="J191:J194">
    <cfRule type="containsText" dxfId="14521" priority="14535" operator="containsText" text="DA">
      <formula>NOT(ISERROR(SEARCH("DA",J191)))</formula>
    </cfRule>
  </conditionalFormatting>
  <conditionalFormatting sqref="J191:J192">
    <cfRule type="expression" dxfId="14520" priority="14531">
      <formula>LEFT(J195,2)="DA"</formula>
    </cfRule>
    <cfRule type="expression" dxfId="14519" priority="14532">
      <formula>J191="WIP"</formula>
    </cfRule>
    <cfRule type="expression" dxfId="14518" priority="14533">
      <formula>J191="TW"</formula>
    </cfRule>
    <cfRule type="expression" dxfId="14517" priority="14534">
      <formula>J191="ERE"</formula>
    </cfRule>
  </conditionalFormatting>
  <conditionalFormatting sqref="J193">
    <cfRule type="expression" dxfId="14516" priority="14528">
      <formula>LEFT(J195,2)="DA"</formula>
    </cfRule>
    <cfRule type="expression" dxfId="14515" priority="14529">
      <formula>J193="EXC"</formula>
    </cfRule>
    <cfRule type="expression" dxfId="14514" priority="14530">
      <formula>J193="FDN"</formula>
    </cfRule>
  </conditionalFormatting>
  <conditionalFormatting sqref="J194">
    <cfRule type="expression" dxfId="14513" priority="14526">
      <formula>LEFT(J195,2)="DA"</formula>
    </cfRule>
    <cfRule type="expression" dxfId="14512" priority="14527">
      <formula>OR(J194="CP",J194="P")</formula>
    </cfRule>
  </conditionalFormatting>
  <conditionalFormatting sqref="J191:J193">
    <cfRule type="containsText" dxfId="14511" priority="14525" operator="containsText" text="Clear">
      <formula>NOT(ISERROR(SEARCH("Clear",J191)))</formula>
    </cfRule>
  </conditionalFormatting>
  <conditionalFormatting sqref="K190:K198">
    <cfRule type="containsText" dxfId="14510" priority="14524" operator="containsText" text="DA">
      <formula>NOT(ISERROR(SEARCH("DA",K190)))</formula>
    </cfRule>
  </conditionalFormatting>
  <conditionalFormatting sqref="K191">
    <cfRule type="expression" dxfId="14509" priority="14522">
      <formula>K191="PO"</formula>
    </cfRule>
    <cfRule type="expression" dxfId="14508" priority="14523">
      <formula>K191="STR"</formula>
    </cfRule>
  </conditionalFormatting>
  <conditionalFormatting sqref="L190 L196:L198">
    <cfRule type="containsText" dxfId="14507" priority="14521" operator="containsText" text="DA">
      <formula>NOT(ISERROR(SEARCH("DA",L190)))</formula>
    </cfRule>
  </conditionalFormatting>
  <conditionalFormatting sqref="L195">
    <cfRule type="containsText" dxfId="14506" priority="14520" operator="containsText" text="DA">
      <formula>NOT(ISERROR(SEARCH("DA",L195)))</formula>
    </cfRule>
  </conditionalFormatting>
  <conditionalFormatting sqref="L191:L194">
    <cfRule type="containsText" dxfId="14505" priority="14519" operator="containsText" text="DA">
      <formula>NOT(ISERROR(SEARCH("DA",L191)))</formula>
    </cfRule>
  </conditionalFormatting>
  <conditionalFormatting sqref="L191:L192">
    <cfRule type="expression" dxfId="14504" priority="14515">
      <formula>LEFT(L195,2)="DA"</formula>
    </cfRule>
    <cfRule type="expression" dxfId="14503" priority="14516">
      <formula>L191="WIP"</formula>
    </cfRule>
    <cfRule type="expression" dxfId="14502" priority="14517">
      <formula>L191="TW"</formula>
    </cfRule>
    <cfRule type="expression" dxfId="14501" priority="14518">
      <formula>L191="ERE"</formula>
    </cfRule>
  </conditionalFormatting>
  <conditionalFormatting sqref="L193">
    <cfRule type="expression" dxfId="14500" priority="14512">
      <formula>LEFT(L195,2)="DA"</formula>
    </cfRule>
    <cfRule type="expression" dxfId="14499" priority="14513">
      <formula>L193="EXC"</formula>
    </cfRule>
    <cfRule type="expression" dxfId="14498" priority="14514">
      <formula>L193="FDN"</formula>
    </cfRule>
  </conditionalFormatting>
  <conditionalFormatting sqref="L194">
    <cfRule type="expression" dxfId="14497" priority="14510">
      <formula>LEFT(L195,2)="DA"</formula>
    </cfRule>
    <cfRule type="expression" dxfId="14496" priority="14511">
      <formula>OR(L194="CP",L194="P")</formula>
    </cfRule>
  </conditionalFormatting>
  <conditionalFormatting sqref="L191:L193">
    <cfRule type="containsText" dxfId="14495" priority="14509" operator="containsText" text="Clear">
      <formula>NOT(ISERROR(SEARCH("Clear",L191)))</formula>
    </cfRule>
  </conditionalFormatting>
  <conditionalFormatting sqref="M190:M198">
    <cfRule type="containsText" dxfId="14494" priority="14508" operator="containsText" text="DA">
      <formula>NOT(ISERROR(SEARCH("DA",M190)))</formula>
    </cfRule>
  </conditionalFormatting>
  <conditionalFormatting sqref="M191">
    <cfRule type="expression" dxfId="14493" priority="14506">
      <formula>M191="PO"</formula>
    </cfRule>
    <cfRule type="expression" dxfId="14492" priority="14507">
      <formula>M191="STR"</formula>
    </cfRule>
  </conditionalFormatting>
  <conditionalFormatting sqref="N190 N196:N198">
    <cfRule type="containsText" dxfId="14491" priority="14505" operator="containsText" text="DA">
      <formula>NOT(ISERROR(SEARCH("DA",N190)))</formula>
    </cfRule>
  </conditionalFormatting>
  <conditionalFormatting sqref="N195">
    <cfRule type="containsText" dxfId="14490" priority="14504" operator="containsText" text="DA">
      <formula>NOT(ISERROR(SEARCH("DA",N195)))</formula>
    </cfRule>
  </conditionalFormatting>
  <conditionalFormatting sqref="N191:N194">
    <cfRule type="containsText" dxfId="14489" priority="14503" operator="containsText" text="DA">
      <formula>NOT(ISERROR(SEARCH("DA",N191)))</formula>
    </cfRule>
  </conditionalFormatting>
  <conditionalFormatting sqref="N191:N192">
    <cfRule type="expression" dxfId="14488" priority="14499">
      <formula>LEFT(N195,2)="DA"</formula>
    </cfRule>
    <cfRule type="expression" dxfId="14487" priority="14500">
      <formula>N191="WIP"</formula>
    </cfRule>
    <cfRule type="expression" dxfId="14486" priority="14501">
      <formula>N191="TW"</formula>
    </cfRule>
    <cfRule type="expression" dxfId="14485" priority="14502">
      <formula>N191="ERE"</formula>
    </cfRule>
  </conditionalFormatting>
  <conditionalFormatting sqref="N193">
    <cfRule type="expression" dxfId="14484" priority="14496">
      <formula>LEFT(N195,2)="DA"</formula>
    </cfRule>
    <cfRule type="expression" dxfId="14483" priority="14497">
      <formula>N193="EXC"</formula>
    </cfRule>
    <cfRule type="expression" dxfId="14482" priority="14498">
      <formula>N193="FDN"</formula>
    </cfRule>
  </conditionalFormatting>
  <conditionalFormatting sqref="N194">
    <cfRule type="expression" dxfId="14481" priority="14494">
      <formula>LEFT(N195,2)="DA"</formula>
    </cfRule>
    <cfRule type="expression" dxfId="14480" priority="14495">
      <formula>OR(N194="CP",N194="P")</formula>
    </cfRule>
  </conditionalFormatting>
  <conditionalFormatting sqref="N191:N193">
    <cfRule type="containsText" dxfId="14479" priority="14493" operator="containsText" text="Clear">
      <formula>NOT(ISERROR(SEARCH("Clear",N191)))</formula>
    </cfRule>
  </conditionalFormatting>
  <conditionalFormatting sqref="O190:O198">
    <cfRule type="containsText" dxfId="14478" priority="14492" operator="containsText" text="DA">
      <formula>NOT(ISERROR(SEARCH("DA",O190)))</formula>
    </cfRule>
  </conditionalFormatting>
  <conditionalFormatting sqref="O191">
    <cfRule type="expression" dxfId="14477" priority="14490">
      <formula>O191="PO"</formula>
    </cfRule>
    <cfRule type="expression" dxfId="14476" priority="14491">
      <formula>O191="STR"</formula>
    </cfRule>
  </conditionalFormatting>
  <conditionalFormatting sqref="P190 P196:P198">
    <cfRule type="containsText" dxfId="14475" priority="14489" operator="containsText" text="DA">
      <formula>NOT(ISERROR(SEARCH("DA",P190)))</formula>
    </cfRule>
  </conditionalFormatting>
  <conditionalFormatting sqref="P195">
    <cfRule type="containsText" dxfId="14474" priority="14488" operator="containsText" text="DA">
      <formula>NOT(ISERROR(SEARCH("DA",P195)))</formula>
    </cfRule>
  </conditionalFormatting>
  <conditionalFormatting sqref="P191:P194">
    <cfRule type="containsText" dxfId="14473" priority="14487" operator="containsText" text="DA">
      <formula>NOT(ISERROR(SEARCH("DA",P191)))</formula>
    </cfRule>
  </conditionalFormatting>
  <conditionalFormatting sqref="P191:P192">
    <cfRule type="expression" dxfId="14472" priority="14483">
      <formula>LEFT(P195,2)="DA"</formula>
    </cfRule>
    <cfRule type="expression" dxfId="14471" priority="14484">
      <formula>P191="WIP"</formula>
    </cfRule>
    <cfRule type="expression" dxfId="14470" priority="14485">
      <formula>P191="TW"</formula>
    </cfRule>
    <cfRule type="expression" dxfId="14469" priority="14486">
      <formula>P191="ERE"</formula>
    </cfRule>
  </conditionalFormatting>
  <conditionalFormatting sqref="P193">
    <cfRule type="expression" dxfId="14468" priority="14480">
      <formula>LEFT(P195,2)="DA"</formula>
    </cfRule>
    <cfRule type="expression" dxfId="14467" priority="14481">
      <formula>P193="EXC"</formula>
    </cfRule>
    <cfRule type="expression" dxfId="14466" priority="14482">
      <formula>P193="FDN"</formula>
    </cfRule>
  </conditionalFormatting>
  <conditionalFormatting sqref="P194">
    <cfRule type="expression" dxfId="14465" priority="14478">
      <formula>LEFT(P195,2)="DA"</formula>
    </cfRule>
    <cfRule type="expression" dxfId="14464" priority="14479">
      <formula>OR(P194="CP",P194="P")</formula>
    </cfRule>
  </conditionalFormatting>
  <conditionalFormatting sqref="P191:P193">
    <cfRule type="containsText" dxfId="14463" priority="14477" operator="containsText" text="Clear">
      <formula>NOT(ISERROR(SEARCH("Clear",P191)))</formula>
    </cfRule>
  </conditionalFormatting>
  <conditionalFormatting sqref="Q190:Q198">
    <cfRule type="containsText" dxfId="14462" priority="14476" operator="containsText" text="DA">
      <formula>NOT(ISERROR(SEARCH("DA",Q190)))</formula>
    </cfRule>
  </conditionalFormatting>
  <conditionalFormatting sqref="Q191">
    <cfRule type="expression" dxfId="14461" priority="14474">
      <formula>Q191="PO"</formula>
    </cfRule>
    <cfRule type="expression" dxfId="14460" priority="14475">
      <formula>Q191="STR"</formula>
    </cfRule>
  </conditionalFormatting>
  <conditionalFormatting sqref="R190 R196:R198">
    <cfRule type="containsText" dxfId="14459" priority="14473" operator="containsText" text="DA">
      <formula>NOT(ISERROR(SEARCH("DA",R190)))</formula>
    </cfRule>
  </conditionalFormatting>
  <conditionalFormatting sqref="R195">
    <cfRule type="containsText" dxfId="14458" priority="14472" operator="containsText" text="DA">
      <formula>NOT(ISERROR(SEARCH("DA",R195)))</formula>
    </cfRule>
  </conditionalFormatting>
  <conditionalFormatting sqref="R191:R194">
    <cfRule type="containsText" dxfId="14457" priority="14471" operator="containsText" text="DA">
      <formula>NOT(ISERROR(SEARCH("DA",R191)))</formula>
    </cfRule>
  </conditionalFormatting>
  <conditionalFormatting sqref="R191:R192">
    <cfRule type="expression" dxfId="14456" priority="14467">
      <formula>LEFT(R195,2)="DA"</formula>
    </cfRule>
    <cfRule type="expression" dxfId="14455" priority="14468">
      <formula>R191="WIP"</formula>
    </cfRule>
    <cfRule type="expression" dxfId="14454" priority="14469">
      <formula>R191="TW"</formula>
    </cfRule>
    <cfRule type="expression" dxfId="14453" priority="14470">
      <formula>R191="ERE"</formula>
    </cfRule>
  </conditionalFormatting>
  <conditionalFormatting sqref="R193">
    <cfRule type="expression" dxfId="14452" priority="14464">
      <formula>LEFT(R195,2)="DA"</formula>
    </cfRule>
    <cfRule type="expression" dxfId="14451" priority="14465">
      <formula>R193="EXC"</formula>
    </cfRule>
    <cfRule type="expression" dxfId="14450" priority="14466">
      <formula>R193="FDN"</formula>
    </cfRule>
  </conditionalFormatting>
  <conditionalFormatting sqref="R194">
    <cfRule type="expression" dxfId="14449" priority="14462">
      <formula>LEFT(R195,2)="DA"</formula>
    </cfRule>
    <cfRule type="expression" dxfId="14448" priority="14463">
      <formula>OR(R194="CP",R194="P")</formula>
    </cfRule>
  </conditionalFormatting>
  <conditionalFormatting sqref="R191:R193">
    <cfRule type="containsText" dxfId="14447" priority="14461" operator="containsText" text="Clear">
      <formula>NOT(ISERROR(SEARCH("Clear",R191)))</formula>
    </cfRule>
  </conditionalFormatting>
  <conditionalFormatting sqref="S190:S198">
    <cfRule type="containsText" dxfId="14446" priority="14460" operator="containsText" text="DA">
      <formula>NOT(ISERROR(SEARCH("DA",S190)))</formula>
    </cfRule>
  </conditionalFormatting>
  <conditionalFormatting sqref="S191">
    <cfRule type="expression" dxfId="14445" priority="14458">
      <formula>S191="PO"</formula>
    </cfRule>
    <cfRule type="expression" dxfId="14444" priority="14459">
      <formula>S191="STR"</formula>
    </cfRule>
  </conditionalFormatting>
  <conditionalFormatting sqref="T190 T196:T198">
    <cfRule type="containsText" dxfId="14443" priority="14457" operator="containsText" text="DA">
      <formula>NOT(ISERROR(SEARCH("DA",T190)))</formula>
    </cfRule>
  </conditionalFormatting>
  <conditionalFormatting sqref="T195">
    <cfRule type="containsText" dxfId="14442" priority="14456" operator="containsText" text="DA">
      <formula>NOT(ISERROR(SEARCH("DA",T195)))</formula>
    </cfRule>
  </conditionalFormatting>
  <conditionalFormatting sqref="T191:T194">
    <cfRule type="containsText" dxfId="14441" priority="14455" operator="containsText" text="DA">
      <formula>NOT(ISERROR(SEARCH("DA",T191)))</formula>
    </cfRule>
  </conditionalFormatting>
  <conditionalFormatting sqref="T191:T192">
    <cfRule type="expression" dxfId="14440" priority="14451">
      <formula>LEFT(T195,2)="DA"</formula>
    </cfRule>
    <cfRule type="expression" dxfId="14439" priority="14452">
      <formula>T191="WIP"</formula>
    </cfRule>
    <cfRule type="expression" dxfId="14438" priority="14453">
      <formula>T191="TW"</formula>
    </cfRule>
    <cfRule type="expression" dxfId="14437" priority="14454">
      <formula>T191="ERE"</formula>
    </cfRule>
  </conditionalFormatting>
  <conditionalFormatting sqref="T193">
    <cfRule type="expression" dxfId="14436" priority="14448">
      <formula>LEFT(T195,2)="DA"</formula>
    </cfRule>
    <cfRule type="expression" dxfId="14435" priority="14449">
      <formula>T193="EXC"</formula>
    </cfRule>
    <cfRule type="expression" dxfId="14434" priority="14450">
      <formula>T193="FDN"</formula>
    </cfRule>
  </conditionalFormatting>
  <conditionalFormatting sqref="T194">
    <cfRule type="expression" dxfId="14433" priority="14446">
      <formula>LEFT(T195,2)="DA"</formula>
    </cfRule>
    <cfRule type="expression" dxfId="14432" priority="14447">
      <formula>OR(T194="CP",T194="P")</formula>
    </cfRule>
  </conditionalFormatting>
  <conditionalFormatting sqref="T191:T193">
    <cfRule type="containsText" dxfId="14431" priority="14445" operator="containsText" text="Clear">
      <formula>NOT(ISERROR(SEARCH("Clear",T191)))</formula>
    </cfRule>
  </conditionalFormatting>
  <conditionalFormatting sqref="U190:U193">
    <cfRule type="containsText" dxfId="14430" priority="14444" operator="containsText" text="DA">
      <formula>NOT(ISERROR(SEARCH("DA",U190)))</formula>
    </cfRule>
  </conditionalFormatting>
  <conditionalFormatting sqref="U191">
    <cfRule type="expression" dxfId="14429" priority="14442">
      <formula>U191="PO"</formula>
    </cfRule>
    <cfRule type="expression" dxfId="14428" priority="14443">
      <formula>U191="STR"</formula>
    </cfRule>
  </conditionalFormatting>
  <conditionalFormatting sqref="B201 B207:B209">
    <cfRule type="containsText" dxfId="14427" priority="14441" operator="containsText" text="DA">
      <formula>NOT(ISERROR(SEARCH("DA",B201)))</formula>
    </cfRule>
  </conditionalFormatting>
  <conditionalFormatting sqref="B206">
    <cfRule type="containsText" dxfId="14426" priority="14440" operator="containsText" text="DA">
      <formula>NOT(ISERROR(SEARCH("DA",B206)))</formula>
    </cfRule>
  </conditionalFormatting>
  <conditionalFormatting sqref="B202:B205">
    <cfRule type="containsText" dxfId="14425" priority="14439" operator="containsText" text="DA">
      <formula>NOT(ISERROR(SEARCH("DA",B202)))</formula>
    </cfRule>
  </conditionalFormatting>
  <conditionalFormatting sqref="B202:B203">
    <cfRule type="expression" dxfId="14424" priority="14435">
      <formula>LEFT(B206,2)="DA"</formula>
    </cfRule>
    <cfRule type="expression" dxfId="14423" priority="14436">
      <formula>B202="WIP"</formula>
    </cfRule>
    <cfRule type="expression" dxfId="14422" priority="14437">
      <formula>B202="TW"</formula>
    </cfRule>
    <cfRule type="expression" dxfId="14421" priority="14438">
      <formula>B202="ERE"</formula>
    </cfRule>
  </conditionalFormatting>
  <conditionalFormatting sqref="B204">
    <cfRule type="expression" dxfId="14420" priority="14432">
      <formula>LEFT(B206,2)="DA"</formula>
    </cfRule>
    <cfRule type="expression" dxfId="14419" priority="14433">
      <formula>B204="EXC"</formula>
    </cfRule>
    <cfRule type="expression" dxfId="14418" priority="14434">
      <formula>B204="FDN"</formula>
    </cfRule>
  </conditionalFormatting>
  <conditionalFormatting sqref="B205">
    <cfRule type="expression" dxfId="14417" priority="14430">
      <formula>LEFT(B206,2)="DA"</formula>
    </cfRule>
    <cfRule type="expression" dxfId="14416" priority="14431">
      <formula>OR(B205="CP",B205="P")</formula>
    </cfRule>
  </conditionalFormatting>
  <conditionalFormatting sqref="B202:B204">
    <cfRule type="containsText" dxfId="14415" priority="14429" operator="containsText" text="Clear">
      <formula>NOT(ISERROR(SEARCH("Clear",B202)))</formula>
    </cfRule>
  </conditionalFormatting>
  <conditionalFormatting sqref="U207:U209 C201:C209">
    <cfRule type="containsText" dxfId="14414" priority="14428" operator="containsText" text="DA">
      <formula>NOT(ISERROR(SEARCH("DA",C201)))</formula>
    </cfRule>
  </conditionalFormatting>
  <conditionalFormatting sqref="C202">
    <cfRule type="expression" dxfId="14413" priority="14426">
      <formula>C202="PO"</formula>
    </cfRule>
    <cfRule type="expression" dxfId="14412" priority="14427">
      <formula>C202="STR"</formula>
    </cfRule>
  </conditionalFormatting>
  <conditionalFormatting sqref="U205">
    <cfRule type="containsText" dxfId="14411" priority="14425" operator="containsText" text="DA">
      <formula>NOT(ISERROR(SEARCH("DA",U205)))</formula>
    </cfRule>
  </conditionalFormatting>
  <conditionalFormatting sqref="D201 D207:D209">
    <cfRule type="containsText" dxfId="14410" priority="14424" operator="containsText" text="DA">
      <formula>NOT(ISERROR(SEARCH("DA",D201)))</formula>
    </cfRule>
  </conditionalFormatting>
  <conditionalFormatting sqref="D206">
    <cfRule type="containsText" dxfId="14409" priority="14423" operator="containsText" text="DA">
      <formula>NOT(ISERROR(SEARCH("DA",D206)))</formula>
    </cfRule>
  </conditionalFormatting>
  <conditionalFormatting sqref="D202:D205">
    <cfRule type="containsText" dxfId="14408" priority="14422" operator="containsText" text="DA">
      <formula>NOT(ISERROR(SEARCH("DA",D202)))</formula>
    </cfRule>
  </conditionalFormatting>
  <conditionalFormatting sqref="D202:D203">
    <cfRule type="expression" dxfId="14407" priority="14418">
      <formula>LEFT(D206,2)="DA"</formula>
    </cfRule>
    <cfRule type="expression" dxfId="14406" priority="14419">
      <formula>D202="WIP"</formula>
    </cfRule>
    <cfRule type="expression" dxfId="14405" priority="14420">
      <formula>D202="TW"</formula>
    </cfRule>
    <cfRule type="expression" dxfId="14404" priority="14421">
      <formula>D202="ERE"</formula>
    </cfRule>
  </conditionalFormatting>
  <conditionalFormatting sqref="D204">
    <cfRule type="expression" dxfId="14403" priority="14415">
      <formula>LEFT(D206,2)="DA"</formula>
    </cfRule>
    <cfRule type="expression" dxfId="14402" priority="14416">
      <formula>D204="EXC"</formula>
    </cfRule>
    <cfRule type="expression" dxfId="14401" priority="14417">
      <formula>D204="FDN"</formula>
    </cfRule>
  </conditionalFormatting>
  <conditionalFormatting sqref="D205">
    <cfRule type="expression" dxfId="14400" priority="14413">
      <formula>LEFT(D206,2)="DA"</formula>
    </cfRule>
    <cfRule type="expression" dxfId="14399" priority="14414">
      <formula>OR(D205="CP",D205="P")</formula>
    </cfRule>
  </conditionalFormatting>
  <conditionalFormatting sqref="D202:D204">
    <cfRule type="containsText" dxfId="14398" priority="14412" operator="containsText" text="Clear">
      <formula>NOT(ISERROR(SEARCH("Clear",D202)))</formula>
    </cfRule>
  </conditionalFormatting>
  <conditionalFormatting sqref="E201:E209">
    <cfRule type="containsText" dxfId="14397" priority="14411" operator="containsText" text="DA">
      <formula>NOT(ISERROR(SEARCH("DA",E201)))</formula>
    </cfRule>
  </conditionalFormatting>
  <conditionalFormatting sqref="E202">
    <cfRule type="expression" dxfId="14396" priority="14409">
      <formula>E202="PO"</formula>
    </cfRule>
    <cfRule type="expression" dxfId="14395" priority="14410">
      <formula>E202="STR"</formula>
    </cfRule>
  </conditionalFormatting>
  <conditionalFormatting sqref="F201 F207:F209">
    <cfRule type="containsText" dxfId="14394" priority="14408" operator="containsText" text="DA">
      <formula>NOT(ISERROR(SEARCH("DA",F201)))</formula>
    </cfRule>
  </conditionalFormatting>
  <conditionalFormatting sqref="F206">
    <cfRule type="containsText" dxfId="14393" priority="14407" operator="containsText" text="DA">
      <formula>NOT(ISERROR(SEARCH("DA",F206)))</formula>
    </cfRule>
  </conditionalFormatting>
  <conditionalFormatting sqref="F202:F205">
    <cfRule type="containsText" dxfId="14392" priority="14406" operator="containsText" text="DA">
      <formula>NOT(ISERROR(SEARCH("DA",F202)))</formula>
    </cfRule>
  </conditionalFormatting>
  <conditionalFormatting sqref="F202:F203">
    <cfRule type="expression" dxfId="14391" priority="14402">
      <formula>LEFT(F206,2)="DA"</formula>
    </cfRule>
    <cfRule type="expression" dxfId="14390" priority="14403">
      <formula>F202="WIP"</formula>
    </cfRule>
    <cfRule type="expression" dxfId="14389" priority="14404">
      <formula>F202="TW"</formula>
    </cfRule>
    <cfRule type="expression" dxfId="14388" priority="14405">
      <formula>F202="ERE"</formula>
    </cfRule>
  </conditionalFormatting>
  <conditionalFormatting sqref="F204">
    <cfRule type="expression" dxfId="14387" priority="14399">
      <formula>LEFT(F206,2)="DA"</formula>
    </cfRule>
    <cfRule type="expression" dxfId="14386" priority="14400">
      <formula>F204="EXC"</formula>
    </cfRule>
    <cfRule type="expression" dxfId="14385" priority="14401">
      <formula>F204="FDN"</formula>
    </cfRule>
  </conditionalFormatting>
  <conditionalFormatting sqref="F205">
    <cfRule type="expression" dxfId="14384" priority="14397">
      <formula>LEFT(F206,2)="DA"</formula>
    </cfRule>
    <cfRule type="expression" dxfId="14383" priority="14398">
      <formula>OR(F205="CP",F205="P")</formula>
    </cfRule>
  </conditionalFormatting>
  <conditionalFormatting sqref="F202:F204">
    <cfRule type="containsText" dxfId="14382" priority="14396" operator="containsText" text="Clear">
      <formula>NOT(ISERROR(SEARCH("Clear",F202)))</formula>
    </cfRule>
  </conditionalFormatting>
  <conditionalFormatting sqref="G201:G209">
    <cfRule type="containsText" dxfId="14381" priority="14395" operator="containsText" text="DA">
      <formula>NOT(ISERROR(SEARCH("DA",G201)))</formula>
    </cfRule>
  </conditionalFormatting>
  <conditionalFormatting sqref="G202">
    <cfRule type="expression" dxfId="14380" priority="14393">
      <formula>G202="PO"</formula>
    </cfRule>
    <cfRule type="expression" dxfId="14379" priority="14394">
      <formula>G202="STR"</formula>
    </cfRule>
  </conditionalFormatting>
  <conditionalFormatting sqref="H201 H207:H209">
    <cfRule type="containsText" dxfId="14378" priority="14392" operator="containsText" text="DA">
      <formula>NOT(ISERROR(SEARCH("DA",H201)))</formula>
    </cfRule>
  </conditionalFormatting>
  <conditionalFormatting sqref="H206">
    <cfRule type="containsText" dxfId="14377" priority="14391" operator="containsText" text="DA">
      <formula>NOT(ISERROR(SEARCH("DA",H206)))</formula>
    </cfRule>
  </conditionalFormatting>
  <conditionalFormatting sqref="H202:H205">
    <cfRule type="containsText" dxfId="14376" priority="14390" operator="containsText" text="DA">
      <formula>NOT(ISERROR(SEARCH("DA",H202)))</formula>
    </cfRule>
  </conditionalFormatting>
  <conditionalFormatting sqref="H202:H203">
    <cfRule type="expression" dxfId="14375" priority="14386">
      <formula>LEFT(H206,2)="DA"</formula>
    </cfRule>
    <cfRule type="expression" dxfId="14374" priority="14387">
      <formula>H202="WIP"</formula>
    </cfRule>
    <cfRule type="expression" dxfId="14373" priority="14388">
      <formula>H202="TW"</formula>
    </cfRule>
    <cfRule type="expression" dxfId="14372" priority="14389">
      <formula>H202="ERE"</formula>
    </cfRule>
  </conditionalFormatting>
  <conditionalFormatting sqref="H204">
    <cfRule type="expression" dxfId="14371" priority="14383">
      <formula>LEFT(H206,2)="DA"</formula>
    </cfRule>
    <cfRule type="expression" dxfId="14370" priority="14384">
      <formula>H204="EXC"</formula>
    </cfRule>
    <cfRule type="expression" dxfId="14369" priority="14385">
      <formula>H204="FDN"</formula>
    </cfRule>
  </conditionalFormatting>
  <conditionalFormatting sqref="H205">
    <cfRule type="expression" dxfId="14368" priority="14381">
      <formula>LEFT(H206,2)="DA"</formula>
    </cfRule>
    <cfRule type="expression" dxfId="14367" priority="14382">
      <formula>OR(H205="CP",H205="P")</formula>
    </cfRule>
  </conditionalFormatting>
  <conditionalFormatting sqref="H202:H204">
    <cfRule type="containsText" dxfId="14366" priority="14380" operator="containsText" text="Clear">
      <formula>NOT(ISERROR(SEARCH("Clear",H202)))</formula>
    </cfRule>
  </conditionalFormatting>
  <conditionalFormatting sqref="I201:I209">
    <cfRule type="containsText" dxfId="14365" priority="14379" operator="containsText" text="DA">
      <formula>NOT(ISERROR(SEARCH("DA",I201)))</formula>
    </cfRule>
  </conditionalFormatting>
  <conditionalFormatting sqref="I202">
    <cfRule type="expression" dxfId="14364" priority="14377">
      <formula>I202="PO"</formula>
    </cfRule>
    <cfRule type="expression" dxfId="14363" priority="14378">
      <formula>I202="STR"</formula>
    </cfRule>
  </conditionalFormatting>
  <conditionalFormatting sqref="J201 J207:J209">
    <cfRule type="containsText" dxfId="14362" priority="14376" operator="containsText" text="DA">
      <formula>NOT(ISERROR(SEARCH("DA",J201)))</formula>
    </cfRule>
  </conditionalFormatting>
  <conditionalFormatting sqref="J206">
    <cfRule type="containsText" dxfId="14361" priority="14375" operator="containsText" text="DA">
      <formula>NOT(ISERROR(SEARCH("DA",J206)))</formula>
    </cfRule>
  </conditionalFormatting>
  <conditionalFormatting sqref="J202:J205">
    <cfRule type="containsText" dxfId="14360" priority="14374" operator="containsText" text="DA">
      <formula>NOT(ISERROR(SEARCH("DA",J202)))</formula>
    </cfRule>
  </conditionalFormatting>
  <conditionalFormatting sqref="J202:J203">
    <cfRule type="expression" dxfId="14359" priority="14370">
      <formula>LEFT(J206,2)="DA"</formula>
    </cfRule>
    <cfRule type="expression" dxfId="14358" priority="14371">
      <formula>J202="WIP"</formula>
    </cfRule>
    <cfRule type="expression" dxfId="14357" priority="14372">
      <formula>J202="TW"</formula>
    </cfRule>
    <cfRule type="expression" dxfId="14356" priority="14373">
      <formula>J202="ERE"</formula>
    </cfRule>
  </conditionalFormatting>
  <conditionalFormatting sqref="J204">
    <cfRule type="expression" dxfId="14355" priority="14367">
      <formula>LEFT(J206,2)="DA"</formula>
    </cfRule>
    <cfRule type="expression" dxfId="14354" priority="14368">
      <formula>J204="EXC"</formula>
    </cfRule>
    <cfRule type="expression" dxfId="14353" priority="14369">
      <formula>J204="FDN"</formula>
    </cfRule>
  </conditionalFormatting>
  <conditionalFormatting sqref="J205">
    <cfRule type="expression" dxfId="14352" priority="14365">
      <formula>LEFT(J206,2)="DA"</formula>
    </cfRule>
    <cfRule type="expression" dxfId="14351" priority="14366">
      <formula>OR(J205="CP",J205="P")</formula>
    </cfRule>
  </conditionalFormatting>
  <conditionalFormatting sqref="J202:J204">
    <cfRule type="containsText" dxfId="14350" priority="14364" operator="containsText" text="Clear">
      <formula>NOT(ISERROR(SEARCH("Clear",J202)))</formula>
    </cfRule>
  </conditionalFormatting>
  <conditionalFormatting sqref="K201:K209">
    <cfRule type="containsText" dxfId="14349" priority="14363" operator="containsText" text="DA">
      <formula>NOT(ISERROR(SEARCH("DA",K201)))</formula>
    </cfRule>
  </conditionalFormatting>
  <conditionalFormatting sqref="K202">
    <cfRule type="expression" dxfId="14348" priority="14361">
      <formula>K202="PO"</formula>
    </cfRule>
    <cfRule type="expression" dxfId="14347" priority="14362">
      <formula>K202="STR"</formula>
    </cfRule>
  </conditionalFormatting>
  <conditionalFormatting sqref="L201 L207:L209">
    <cfRule type="containsText" dxfId="14346" priority="14360" operator="containsText" text="DA">
      <formula>NOT(ISERROR(SEARCH("DA",L201)))</formula>
    </cfRule>
  </conditionalFormatting>
  <conditionalFormatting sqref="L206">
    <cfRule type="containsText" dxfId="14345" priority="14359" operator="containsText" text="DA">
      <formula>NOT(ISERROR(SEARCH("DA",L206)))</formula>
    </cfRule>
  </conditionalFormatting>
  <conditionalFormatting sqref="L202:L205">
    <cfRule type="containsText" dxfId="14344" priority="14358" operator="containsText" text="DA">
      <formula>NOT(ISERROR(SEARCH("DA",L202)))</formula>
    </cfRule>
  </conditionalFormatting>
  <conditionalFormatting sqref="L202:L203">
    <cfRule type="expression" dxfId="14343" priority="14354">
      <formula>LEFT(L206,2)="DA"</formula>
    </cfRule>
    <cfRule type="expression" dxfId="14342" priority="14355">
      <formula>L202="WIP"</formula>
    </cfRule>
    <cfRule type="expression" dxfId="14341" priority="14356">
      <formula>L202="TW"</formula>
    </cfRule>
    <cfRule type="expression" dxfId="14340" priority="14357">
      <formula>L202="ERE"</formula>
    </cfRule>
  </conditionalFormatting>
  <conditionalFormatting sqref="L204">
    <cfRule type="expression" dxfId="14339" priority="14351">
      <formula>LEFT(L206,2)="DA"</formula>
    </cfRule>
    <cfRule type="expression" dxfId="14338" priority="14352">
      <formula>L204="EXC"</formula>
    </cfRule>
    <cfRule type="expression" dxfId="14337" priority="14353">
      <formula>L204="FDN"</formula>
    </cfRule>
  </conditionalFormatting>
  <conditionalFormatting sqref="L205">
    <cfRule type="expression" dxfId="14336" priority="14349">
      <formula>LEFT(L206,2)="DA"</formula>
    </cfRule>
    <cfRule type="expression" dxfId="14335" priority="14350">
      <formula>OR(L205="CP",L205="P")</formula>
    </cfRule>
  </conditionalFormatting>
  <conditionalFormatting sqref="L202:L204">
    <cfRule type="containsText" dxfId="14334" priority="14348" operator="containsText" text="Clear">
      <formula>NOT(ISERROR(SEARCH("Clear",L202)))</formula>
    </cfRule>
  </conditionalFormatting>
  <conditionalFormatting sqref="M201:M209">
    <cfRule type="containsText" dxfId="14333" priority="14347" operator="containsText" text="DA">
      <formula>NOT(ISERROR(SEARCH("DA",M201)))</formula>
    </cfRule>
  </conditionalFormatting>
  <conditionalFormatting sqref="M202">
    <cfRule type="expression" dxfId="14332" priority="14345">
      <formula>M202="PO"</formula>
    </cfRule>
    <cfRule type="expression" dxfId="14331" priority="14346">
      <formula>M202="STR"</formula>
    </cfRule>
  </conditionalFormatting>
  <conditionalFormatting sqref="N201 N207:N209">
    <cfRule type="containsText" dxfId="14330" priority="14344" operator="containsText" text="DA">
      <formula>NOT(ISERROR(SEARCH("DA",N201)))</formula>
    </cfRule>
  </conditionalFormatting>
  <conditionalFormatting sqref="N206">
    <cfRule type="containsText" dxfId="14329" priority="14343" operator="containsText" text="DA">
      <formula>NOT(ISERROR(SEARCH("DA",N206)))</formula>
    </cfRule>
  </conditionalFormatting>
  <conditionalFormatting sqref="N202:N205">
    <cfRule type="containsText" dxfId="14328" priority="14342" operator="containsText" text="DA">
      <formula>NOT(ISERROR(SEARCH("DA",N202)))</formula>
    </cfRule>
  </conditionalFormatting>
  <conditionalFormatting sqref="N202:N203">
    <cfRule type="expression" dxfId="14327" priority="14338">
      <formula>LEFT(N206,2)="DA"</formula>
    </cfRule>
    <cfRule type="expression" dxfId="14326" priority="14339">
      <formula>N202="WIP"</formula>
    </cfRule>
    <cfRule type="expression" dxfId="14325" priority="14340">
      <formula>N202="TW"</formula>
    </cfRule>
    <cfRule type="expression" dxfId="14324" priority="14341">
      <formula>N202="ERE"</formula>
    </cfRule>
  </conditionalFormatting>
  <conditionalFormatting sqref="N204">
    <cfRule type="expression" dxfId="14323" priority="14335">
      <formula>LEFT(N206,2)="DA"</formula>
    </cfRule>
    <cfRule type="expression" dxfId="14322" priority="14336">
      <formula>N204="EXC"</formula>
    </cfRule>
    <cfRule type="expression" dxfId="14321" priority="14337">
      <formula>N204="FDN"</formula>
    </cfRule>
  </conditionalFormatting>
  <conditionalFormatting sqref="N205">
    <cfRule type="expression" dxfId="14320" priority="14333">
      <formula>LEFT(N206,2)="DA"</formula>
    </cfRule>
    <cfRule type="expression" dxfId="14319" priority="14334">
      <formula>OR(N205="CP",N205="P")</formula>
    </cfRule>
  </conditionalFormatting>
  <conditionalFormatting sqref="N202:N204">
    <cfRule type="containsText" dxfId="14318" priority="14332" operator="containsText" text="Clear">
      <formula>NOT(ISERROR(SEARCH("Clear",N202)))</formula>
    </cfRule>
  </conditionalFormatting>
  <conditionalFormatting sqref="O201:O209">
    <cfRule type="containsText" dxfId="14317" priority="14331" operator="containsText" text="DA">
      <formula>NOT(ISERROR(SEARCH("DA",O201)))</formula>
    </cfRule>
  </conditionalFormatting>
  <conditionalFormatting sqref="O202">
    <cfRule type="expression" dxfId="14316" priority="14329">
      <formula>O202="PO"</formula>
    </cfRule>
    <cfRule type="expression" dxfId="14315" priority="14330">
      <formula>O202="STR"</formula>
    </cfRule>
  </conditionalFormatting>
  <conditionalFormatting sqref="P201 P207:P209">
    <cfRule type="containsText" dxfId="14314" priority="14328" operator="containsText" text="DA">
      <formula>NOT(ISERROR(SEARCH("DA",P201)))</formula>
    </cfRule>
  </conditionalFormatting>
  <conditionalFormatting sqref="P206">
    <cfRule type="containsText" dxfId="14313" priority="14327" operator="containsText" text="DA">
      <formula>NOT(ISERROR(SEARCH("DA",P206)))</formula>
    </cfRule>
  </conditionalFormatting>
  <conditionalFormatting sqref="P202:P205">
    <cfRule type="containsText" dxfId="14312" priority="14326" operator="containsText" text="DA">
      <formula>NOT(ISERROR(SEARCH("DA",P202)))</formula>
    </cfRule>
  </conditionalFormatting>
  <conditionalFormatting sqref="P202:P203">
    <cfRule type="expression" dxfId="14311" priority="14322">
      <formula>LEFT(P206,2)="DA"</formula>
    </cfRule>
    <cfRule type="expression" dxfId="14310" priority="14323">
      <formula>P202="WIP"</formula>
    </cfRule>
    <cfRule type="expression" dxfId="14309" priority="14324">
      <formula>P202="TW"</formula>
    </cfRule>
    <cfRule type="expression" dxfId="14308" priority="14325">
      <formula>P202="ERE"</formula>
    </cfRule>
  </conditionalFormatting>
  <conditionalFormatting sqref="P204">
    <cfRule type="expression" dxfId="14307" priority="14319">
      <formula>LEFT(P206,2)="DA"</formula>
    </cfRule>
    <cfRule type="expression" dxfId="14306" priority="14320">
      <formula>P204="EXC"</formula>
    </cfRule>
    <cfRule type="expression" dxfId="14305" priority="14321">
      <formula>P204="FDN"</formula>
    </cfRule>
  </conditionalFormatting>
  <conditionalFormatting sqref="P205">
    <cfRule type="expression" dxfId="14304" priority="14317">
      <formula>LEFT(P206,2)="DA"</formula>
    </cfRule>
    <cfRule type="expression" dxfId="14303" priority="14318">
      <formula>OR(P205="CP",P205="P")</formula>
    </cfRule>
  </conditionalFormatting>
  <conditionalFormatting sqref="P202:P204">
    <cfRule type="containsText" dxfId="14302" priority="14316" operator="containsText" text="Clear">
      <formula>NOT(ISERROR(SEARCH("Clear",P202)))</formula>
    </cfRule>
  </conditionalFormatting>
  <conditionalFormatting sqref="Q201:Q209">
    <cfRule type="containsText" dxfId="14301" priority="14315" operator="containsText" text="DA">
      <formula>NOT(ISERROR(SEARCH("DA",Q201)))</formula>
    </cfRule>
  </conditionalFormatting>
  <conditionalFormatting sqref="Q202">
    <cfRule type="expression" dxfId="14300" priority="14313">
      <formula>Q202="PO"</formula>
    </cfRule>
    <cfRule type="expression" dxfId="14299" priority="14314">
      <formula>Q202="STR"</formula>
    </cfRule>
  </conditionalFormatting>
  <conditionalFormatting sqref="R201 R207:R209">
    <cfRule type="containsText" dxfId="14298" priority="14312" operator="containsText" text="DA">
      <formula>NOT(ISERROR(SEARCH("DA",R201)))</formula>
    </cfRule>
  </conditionalFormatting>
  <conditionalFormatting sqref="R206">
    <cfRule type="containsText" dxfId="14297" priority="14311" operator="containsText" text="DA">
      <formula>NOT(ISERROR(SEARCH("DA",R206)))</formula>
    </cfRule>
  </conditionalFormatting>
  <conditionalFormatting sqref="R202:R205">
    <cfRule type="containsText" dxfId="14296" priority="14310" operator="containsText" text="DA">
      <formula>NOT(ISERROR(SEARCH("DA",R202)))</formula>
    </cfRule>
  </conditionalFormatting>
  <conditionalFormatting sqref="R202:R203">
    <cfRule type="expression" dxfId="14295" priority="14306">
      <formula>LEFT(R206,2)="DA"</formula>
    </cfRule>
    <cfRule type="expression" dxfId="14294" priority="14307">
      <formula>R202="WIP"</formula>
    </cfRule>
    <cfRule type="expression" dxfId="14293" priority="14308">
      <formula>R202="TW"</formula>
    </cfRule>
    <cfRule type="expression" dxfId="14292" priority="14309">
      <formula>R202="ERE"</formula>
    </cfRule>
  </conditionalFormatting>
  <conditionalFormatting sqref="R204">
    <cfRule type="expression" dxfId="14291" priority="14303">
      <formula>LEFT(R206,2)="DA"</formula>
    </cfRule>
    <cfRule type="expression" dxfId="14290" priority="14304">
      <formula>R204="EXC"</formula>
    </cfRule>
    <cfRule type="expression" dxfId="14289" priority="14305">
      <formula>R204="FDN"</formula>
    </cfRule>
  </conditionalFormatting>
  <conditionalFormatting sqref="R205">
    <cfRule type="expression" dxfId="14288" priority="14301">
      <formula>LEFT(R206,2)="DA"</formula>
    </cfRule>
    <cfRule type="expression" dxfId="14287" priority="14302">
      <formula>OR(R205="CP",R205="P")</formula>
    </cfRule>
  </conditionalFormatting>
  <conditionalFormatting sqref="R202:R204">
    <cfRule type="containsText" dxfId="14286" priority="14300" operator="containsText" text="Clear">
      <formula>NOT(ISERROR(SEARCH("Clear",R202)))</formula>
    </cfRule>
  </conditionalFormatting>
  <conditionalFormatting sqref="S201:S209">
    <cfRule type="containsText" dxfId="14285" priority="14299" operator="containsText" text="DA">
      <formula>NOT(ISERROR(SEARCH("DA",S201)))</formula>
    </cfRule>
  </conditionalFormatting>
  <conditionalFormatting sqref="S202">
    <cfRule type="expression" dxfId="14284" priority="14297">
      <formula>S202="PO"</formula>
    </cfRule>
    <cfRule type="expression" dxfId="14283" priority="14298">
      <formula>S202="STR"</formula>
    </cfRule>
  </conditionalFormatting>
  <conditionalFormatting sqref="T201 T207:T209">
    <cfRule type="containsText" dxfId="14282" priority="14296" operator="containsText" text="DA">
      <formula>NOT(ISERROR(SEARCH("DA",T201)))</formula>
    </cfRule>
  </conditionalFormatting>
  <conditionalFormatting sqref="T206">
    <cfRule type="containsText" dxfId="14281" priority="14295" operator="containsText" text="DA">
      <formula>NOT(ISERROR(SEARCH("DA",T206)))</formula>
    </cfRule>
  </conditionalFormatting>
  <conditionalFormatting sqref="T202:T205">
    <cfRule type="containsText" dxfId="14280" priority="14294" operator="containsText" text="DA">
      <formula>NOT(ISERROR(SEARCH("DA",T202)))</formula>
    </cfRule>
  </conditionalFormatting>
  <conditionalFormatting sqref="T202:T203">
    <cfRule type="expression" dxfId="14279" priority="14290">
      <formula>LEFT(T206,2)="DA"</formula>
    </cfRule>
    <cfRule type="expression" dxfId="14278" priority="14291">
      <formula>T202="WIP"</formula>
    </cfRule>
    <cfRule type="expression" dxfId="14277" priority="14292">
      <formula>T202="TW"</formula>
    </cfRule>
    <cfRule type="expression" dxfId="14276" priority="14293">
      <formula>T202="ERE"</formula>
    </cfRule>
  </conditionalFormatting>
  <conditionalFormatting sqref="T204">
    <cfRule type="expression" dxfId="14275" priority="14287">
      <formula>LEFT(T206,2)="DA"</formula>
    </cfRule>
    <cfRule type="expression" dxfId="14274" priority="14288">
      <formula>T204="EXC"</formula>
    </cfRule>
    <cfRule type="expression" dxfId="14273" priority="14289">
      <formula>T204="FDN"</formula>
    </cfRule>
  </conditionalFormatting>
  <conditionalFormatting sqref="T205">
    <cfRule type="expression" dxfId="14272" priority="14285">
      <formula>LEFT(T206,2)="DA"</formula>
    </cfRule>
    <cfRule type="expression" dxfId="14271" priority="14286">
      <formula>OR(T205="CP",T205="P")</formula>
    </cfRule>
  </conditionalFormatting>
  <conditionalFormatting sqref="T202:T204">
    <cfRule type="containsText" dxfId="14270" priority="14284" operator="containsText" text="Clear">
      <formula>NOT(ISERROR(SEARCH("Clear",T202)))</formula>
    </cfRule>
  </conditionalFormatting>
  <conditionalFormatting sqref="U201:U204">
    <cfRule type="containsText" dxfId="14269" priority="14283" operator="containsText" text="DA">
      <formula>NOT(ISERROR(SEARCH("DA",U201)))</formula>
    </cfRule>
  </conditionalFormatting>
  <conditionalFormatting sqref="U202">
    <cfRule type="expression" dxfId="14268" priority="14281">
      <formula>U202="PO"</formula>
    </cfRule>
    <cfRule type="expression" dxfId="14267" priority="14282">
      <formula>U202="STR"</formula>
    </cfRule>
  </conditionalFormatting>
  <conditionalFormatting sqref="B212 B218:B220">
    <cfRule type="containsText" dxfId="14266" priority="14280" operator="containsText" text="DA">
      <formula>NOT(ISERROR(SEARCH("DA",B212)))</formula>
    </cfRule>
  </conditionalFormatting>
  <conditionalFormatting sqref="B217">
    <cfRule type="containsText" dxfId="14265" priority="14279" operator="containsText" text="DA">
      <formula>NOT(ISERROR(SEARCH("DA",B217)))</formula>
    </cfRule>
  </conditionalFormatting>
  <conditionalFormatting sqref="B213:B216">
    <cfRule type="containsText" dxfId="14264" priority="14278" operator="containsText" text="DA">
      <formula>NOT(ISERROR(SEARCH("DA",B213)))</formula>
    </cfRule>
  </conditionalFormatting>
  <conditionalFormatting sqref="B213:B214">
    <cfRule type="expression" dxfId="14263" priority="14274">
      <formula>LEFT(B217,2)="DA"</formula>
    </cfRule>
    <cfRule type="expression" dxfId="14262" priority="14275">
      <formula>B213="WIP"</formula>
    </cfRule>
    <cfRule type="expression" dxfId="14261" priority="14276">
      <formula>B213="TW"</formula>
    </cfRule>
    <cfRule type="expression" dxfId="14260" priority="14277">
      <formula>B213="ERE"</formula>
    </cfRule>
  </conditionalFormatting>
  <conditionalFormatting sqref="B215">
    <cfRule type="expression" dxfId="14259" priority="14271">
      <formula>LEFT(B217,2)="DA"</formula>
    </cfRule>
    <cfRule type="expression" dxfId="14258" priority="14272">
      <formula>B215="EXC"</formula>
    </cfRule>
    <cfRule type="expression" dxfId="14257" priority="14273">
      <formula>B215="FDN"</formula>
    </cfRule>
  </conditionalFormatting>
  <conditionalFormatting sqref="B216">
    <cfRule type="expression" dxfId="14256" priority="14269">
      <formula>LEFT(B217,2)="DA"</formula>
    </cfRule>
    <cfRule type="expression" dxfId="14255" priority="14270">
      <formula>OR(B216="CP",B216="P")</formula>
    </cfRule>
  </conditionalFormatting>
  <conditionalFormatting sqref="B213:B215">
    <cfRule type="containsText" dxfId="14254" priority="14268" operator="containsText" text="Clear">
      <formula>NOT(ISERROR(SEARCH("Clear",B213)))</formula>
    </cfRule>
  </conditionalFormatting>
  <conditionalFormatting sqref="U218:U220 C212:C220">
    <cfRule type="containsText" dxfId="14253" priority="14267" operator="containsText" text="DA">
      <formula>NOT(ISERROR(SEARCH("DA",C212)))</formula>
    </cfRule>
  </conditionalFormatting>
  <conditionalFormatting sqref="C213">
    <cfRule type="expression" dxfId="14252" priority="14265">
      <formula>C213="PO"</formula>
    </cfRule>
    <cfRule type="expression" dxfId="14251" priority="14266">
      <formula>C213="STR"</formula>
    </cfRule>
  </conditionalFormatting>
  <conditionalFormatting sqref="U216">
    <cfRule type="containsText" dxfId="14250" priority="14264" operator="containsText" text="DA">
      <formula>NOT(ISERROR(SEARCH("DA",U216)))</formula>
    </cfRule>
  </conditionalFormatting>
  <conditionalFormatting sqref="D212 D218:D220">
    <cfRule type="containsText" dxfId="14249" priority="14263" operator="containsText" text="DA">
      <formula>NOT(ISERROR(SEARCH("DA",D212)))</formula>
    </cfRule>
  </conditionalFormatting>
  <conditionalFormatting sqref="D217">
    <cfRule type="containsText" dxfId="14248" priority="14262" operator="containsText" text="DA">
      <formula>NOT(ISERROR(SEARCH("DA",D217)))</formula>
    </cfRule>
  </conditionalFormatting>
  <conditionalFormatting sqref="D213:D216">
    <cfRule type="containsText" dxfId="14247" priority="14261" operator="containsText" text="DA">
      <formula>NOT(ISERROR(SEARCH("DA",D213)))</formula>
    </cfRule>
  </conditionalFormatting>
  <conditionalFormatting sqref="D213:D214">
    <cfRule type="expression" dxfId="14246" priority="14257">
      <formula>LEFT(D217,2)="DA"</formula>
    </cfRule>
    <cfRule type="expression" dxfId="14245" priority="14258">
      <formula>D213="WIP"</formula>
    </cfRule>
    <cfRule type="expression" dxfId="14244" priority="14259">
      <formula>D213="TW"</formula>
    </cfRule>
    <cfRule type="expression" dxfId="14243" priority="14260">
      <formula>D213="ERE"</formula>
    </cfRule>
  </conditionalFormatting>
  <conditionalFormatting sqref="D215">
    <cfRule type="expression" dxfId="14242" priority="14254">
      <formula>LEFT(D217,2)="DA"</formula>
    </cfRule>
    <cfRule type="expression" dxfId="14241" priority="14255">
      <formula>D215="EXC"</formula>
    </cfRule>
    <cfRule type="expression" dxfId="14240" priority="14256">
      <formula>D215="FDN"</formula>
    </cfRule>
  </conditionalFormatting>
  <conditionalFormatting sqref="D216">
    <cfRule type="expression" dxfId="14239" priority="14252">
      <formula>LEFT(D217,2)="DA"</formula>
    </cfRule>
    <cfRule type="expression" dxfId="14238" priority="14253">
      <formula>OR(D216="CP",D216="P")</formula>
    </cfRule>
  </conditionalFormatting>
  <conditionalFormatting sqref="D213:D215">
    <cfRule type="containsText" dxfId="14237" priority="14251" operator="containsText" text="Clear">
      <formula>NOT(ISERROR(SEARCH("Clear",D213)))</formula>
    </cfRule>
  </conditionalFormatting>
  <conditionalFormatting sqref="E212:E220">
    <cfRule type="containsText" dxfId="14236" priority="14250" operator="containsText" text="DA">
      <formula>NOT(ISERROR(SEARCH("DA",E212)))</formula>
    </cfRule>
  </conditionalFormatting>
  <conditionalFormatting sqref="E213">
    <cfRule type="expression" dxfId="14235" priority="14248">
      <formula>E213="PO"</formula>
    </cfRule>
    <cfRule type="expression" dxfId="14234" priority="14249">
      <formula>E213="STR"</formula>
    </cfRule>
  </conditionalFormatting>
  <conditionalFormatting sqref="F212 F218:F220">
    <cfRule type="containsText" dxfId="14233" priority="14247" operator="containsText" text="DA">
      <formula>NOT(ISERROR(SEARCH("DA",F212)))</formula>
    </cfRule>
  </conditionalFormatting>
  <conditionalFormatting sqref="F217">
    <cfRule type="containsText" dxfId="14232" priority="14246" operator="containsText" text="DA">
      <formula>NOT(ISERROR(SEARCH("DA",F217)))</formula>
    </cfRule>
  </conditionalFormatting>
  <conditionalFormatting sqref="F213:F216">
    <cfRule type="containsText" dxfId="14231" priority="14245" operator="containsText" text="DA">
      <formula>NOT(ISERROR(SEARCH("DA",F213)))</formula>
    </cfRule>
  </conditionalFormatting>
  <conditionalFormatting sqref="F213:F214">
    <cfRule type="expression" dxfId="14230" priority="14241">
      <formula>LEFT(F217,2)="DA"</formula>
    </cfRule>
    <cfRule type="expression" dxfId="14229" priority="14242">
      <formula>F213="WIP"</formula>
    </cfRule>
    <cfRule type="expression" dxfId="14228" priority="14243">
      <formula>F213="TW"</formula>
    </cfRule>
    <cfRule type="expression" dxfId="14227" priority="14244">
      <formula>F213="ERE"</formula>
    </cfRule>
  </conditionalFormatting>
  <conditionalFormatting sqref="F215">
    <cfRule type="expression" dxfId="14226" priority="14238">
      <formula>LEFT(F217,2)="DA"</formula>
    </cfRule>
    <cfRule type="expression" dxfId="14225" priority="14239">
      <formula>F215="EXC"</formula>
    </cfRule>
    <cfRule type="expression" dxfId="14224" priority="14240">
      <formula>F215="FDN"</formula>
    </cfRule>
  </conditionalFormatting>
  <conditionalFormatting sqref="F216">
    <cfRule type="expression" dxfId="14223" priority="14236">
      <formula>LEFT(F217,2)="DA"</formula>
    </cfRule>
    <cfRule type="expression" dxfId="14222" priority="14237">
      <formula>OR(F216="CP",F216="P")</formula>
    </cfRule>
  </conditionalFormatting>
  <conditionalFormatting sqref="F213:F215">
    <cfRule type="containsText" dxfId="14221" priority="14235" operator="containsText" text="Clear">
      <formula>NOT(ISERROR(SEARCH("Clear",F213)))</formula>
    </cfRule>
  </conditionalFormatting>
  <conditionalFormatting sqref="G212:G220">
    <cfRule type="containsText" dxfId="14220" priority="14234" operator="containsText" text="DA">
      <formula>NOT(ISERROR(SEARCH("DA",G212)))</formula>
    </cfRule>
  </conditionalFormatting>
  <conditionalFormatting sqref="G213">
    <cfRule type="expression" dxfId="14219" priority="14232">
      <formula>G213="PO"</formula>
    </cfRule>
    <cfRule type="expression" dxfId="14218" priority="14233">
      <formula>G213="STR"</formula>
    </cfRule>
  </conditionalFormatting>
  <conditionalFormatting sqref="H212 H218:H220">
    <cfRule type="containsText" dxfId="14217" priority="14231" operator="containsText" text="DA">
      <formula>NOT(ISERROR(SEARCH("DA",H212)))</formula>
    </cfRule>
  </conditionalFormatting>
  <conditionalFormatting sqref="H217">
    <cfRule type="containsText" dxfId="14216" priority="14230" operator="containsText" text="DA">
      <formula>NOT(ISERROR(SEARCH("DA",H217)))</formula>
    </cfRule>
  </conditionalFormatting>
  <conditionalFormatting sqref="H213:H216">
    <cfRule type="containsText" dxfId="14215" priority="14229" operator="containsText" text="DA">
      <formula>NOT(ISERROR(SEARCH("DA",H213)))</formula>
    </cfRule>
  </conditionalFormatting>
  <conditionalFormatting sqref="H213:H214">
    <cfRule type="expression" dxfId="14214" priority="14225">
      <formula>LEFT(H217,2)="DA"</formula>
    </cfRule>
    <cfRule type="expression" dxfId="14213" priority="14226">
      <formula>H213="WIP"</formula>
    </cfRule>
    <cfRule type="expression" dxfId="14212" priority="14227">
      <formula>H213="TW"</formula>
    </cfRule>
    <cfRule type="expression" dxfId="14211" priority="14228">
      <formula>H213="ERE"</formula>
    </cfRule>
  </conditionalFormatting>
  <conditionalFormatting sqref="H215">
    <cfRule type="expression" dxfId="14210" priority="14222">
      <formula>LEFT(H217,2)="DA"</formula>
    </cfRule>
    <cfRule type="expression" dxfId="14209" priority="14223">
      <formula>H215="EXC"</formula>
    </cfRule>
    <cfRule type="expression" dxfId="14208" priority="14224">
      <formula>H215="FDN"</formula>
    </cfRule>
  </conditionalFormatting>
  <conditionalFormatting sqref="H216">
    <cfRule type="expression" dxfId="14207" priority="14220">
      <formula>LEFT(H217,2)="DA"</formula>
    </cfRule>
    <cfRule type="expression" dxfId="14206" priority="14221">
      <formula>OR(H216="CP",H216="P")</formula>
    </cfRule>
  </conditionalFormatting>
  <conditionalFormatting sqref="H213:H215">
    <cfRule type="containsText" dxfId="14205" priority="14219" operator="containsText" text="Clear">
      <formula>NOT(ISERROR(SEARCH("Clear",H213)))</formula>
    </cfRule>
  </conditionalFormatting>
  <conditionalFormatting sqref="I212:I220">
    <cfRule type="containsText" dxfId="14204" priority="14218" operator="containsText" text="DA">
      <formula>NOT(ISERROR(SEARCH("DA",I212)))</formula>
    </cfRule>
  </conditionalFormatting>
  <conditionalFormatting sqref="I213">
    <cfRule type="expression" dxfId="14203" priority="14216">
      <formula>I213="PO"</formula>
    </cfRule>
    <cfRule type="expression" dxfId="14202" priority="14217">
      <formula>I213="STR"</formula>
    </cfRule>
  </conditionalFormatting>
  <conditionalFormatting sqref="J212 J218:J220">
    <cfRule type="containsText" dxfId="14201" priority="14215" operator="containsText" text="DA">
      <formula>NOT(ISERROR(SEARCH("DA",J212)))</formula>
    </cfRule>
  </conditionalFormatting>
  <conditionalFormatting sqref="J217">
    <cfRule type="containsText" dxfId="14200" priority="14214" operator="containsText" text="DA">
      <formula>NOT(ISERROR(SEARCH("DA",J217)))</formula>
    </cfRule>
  </conditionalFormatting>
  <conditionalFormatting sqref="J213:J216">
    <cfRule type="containsText" dxfId="14199" priority="14213" operator="containsText" text="DA">
      <formula>NOT(ISERROR(SEARCH("DA",J213)))</formula>
    </cfRule>
  </conditionalFormatting>
  <conditionalFormatting sqref="J213:J214">
    <cfRule type="expression" dxfId="14198" priority="14209">
      <formula>LEFT(J217,2)="DA"</formula>
    </cfRule>
    <cfRule type="expression" dxfId="14197" priority="14210">
      <formula>J213="WIP"</formula>
    </cfRule>
    <cfRule type="expression" dxfId="14196" priority="14211">
      <formula>J213="TW"</formula>
    </cfRule>
    <cfRule type="expression" dxfId="14195" priority="14212">
      <formula>J213="ERE"</formula>
    </cfRule>
  </conditionalFormatting>
  <conditionalFormatting sqref="J215">
    <cfRule type="expression" dxfId="14194" priority="14206">
      <formula>LEFT(J217,2)="DA"</formula>
    </cfRule>
    <cfRule type="expression" dxfId="14193" priority="14207">
      <formula>J215="EXC"</formula>
    </cfRule>
    <cfRule type="expression" dxfId="14192" priority="14208">
      <formula>J215="FDN"</formula>
    </cfRule>
  </conditionalFormatting>
  <conditionalFormatting sqref="J216">
    <cfRule type="expression" dxfId="14191" priority="14204">
      <formula>LEFT(J217,2)="DA"</formula>
    </cfRule>
    <cfRule type="expression" dxfId="14190" priority="14205">
      <formula>OR(J216="CP",J216="P")</formula>
    </cfRule>
  </conditionalFormatting>
  <conditionalFormatting sqref="J213:J215">
    <cfRule type="containsText" dxfId="14189" priority="14203" operator="containsText" text="Clear">
      <formula>NOT(ISERROR(SEARCH("Clear",J213)))</formula>
    </cfRule>
  </conditionalFormatting>
  <conditionalFormatting sqref="K212:K220">
    <cfRule type="containsText" dxfId="14188" priority="14202" operator="containsText" text="DA">
      <formula>NOT(ISERROR(SEARCH("DA",K212)))</formula>
    </cfRule>
  </conditionalFormatting>
  <conditionalFormatting sqref="K213">
    <cfRule type="expression" dxfId="14187" priority="14200">
      <formula>K213="PO"</formula>
    </cfRule>
    <cfRule type="expression" dxfId="14186" priority="14201">
      <formula>K213="STR"</formula>
    </cfRule>
  </conditionalFormatting>
  <conditionalFormatting sqref="L212 L218:L220">
    <cfRule type="containsText" dxfId="14185" priority="14199" operator="containsText" text="DA">
      <formula>NOT(ISERROR(SEARCH("DA",L212)))</formula>
    </cfRule>
  </conditionalFormatting>
  <conditionalFormatting sqref="L217">
    <cfRule type="containsText" dxfId="14184" priority="14198" operator="containsText" text="DA">
      <formula>NOT(ISERROR(SEARCH("DA",L217)))</formula>
    </cfRule>
  </conditionalFormatting>
  <conditionalFormatting sqref="L213:L216">
    <cfRule type="containsText" dxfId="14183" priority="14197" operator="containsText" text="DA">
      <formula>NOT(ISERROR(SEARCH("DA",L213)))</formula>
    </cfRule>
  </conditionalFormatting>
  <conditionalFormatting sqref="L213:L214">
    <cfRule type="expression" dxfId="14182" priority="14193">
      <formula>LEFT(L217,2)="DA"</formula>
    </cfRule>
    <cfRule type="expression" dxfId="14181" priority="14194">
      <formula>L213="WIP"</formula>
    </cfRule>
    <cfRule type="expression" dxfId="14180" priority="14195">
      <formula>L213="TW"</formula>
    </cfRule>
    <cfRule type="expression" dxfId="14179" priority="14196">
      <formula>L213="ERE"</formula>
    </cfRule>
  </conditionalFormatting>
  <conditionalFormatting sqref="L215">
    <cfRule type="expression" dxfId="14178" priority="14190">
      <formula>LEFT(L217,2)="DA"</formula>
    </cfRule>
    <cfRule type="expression" dxfId="14177" priority="14191">
      <formula>L215="EXC"</formula>
    </cfRule>
    <cfRule type="expression" dxfId="14176" priority="14192">
      <formula>L215="FDN"</formula>
    </cfRule>
  </conditionalFormatting>
  <conditionalFormatting sqref="L216">
    <cfRule type="expression" dxfId="14175" priority="14188">
      <formula>LEFT(L217,2)="DA"</formula>
    </cfRule>
    <cfRule type="expression" dxfId="14174" priority="14189">
      <formula>OR(L216="CP",L216="P")</formula>
    </cfRule>
  </conditionalFormatting>
  <conditionalFormatting sqref="L213:L215">
    <cfRule type="containsText" dxfId="14173" priority="14187" operator="containsText" text="Clear">
      <formula>NOT(ISERROR(SEARCH("Clear",L213)))</formula>
    </cfRule>
  </conditionalFormatting>
  <conditionalFormatting sqref="M212:M220">
    <cfRule type="containsText" dxfId="14172" priority="14186" operator="containsText" text="DA">
      <formula>NOT(ISERROR(SEARCH("DA",M212)))</formula>
    </cfRule>
  </conditionalFormatting>
  <conditionalFormatting sqref="M213">
    <cfRule type="expression" dxfId="14171" priority="14184">
      <formula>M213="PO"</formula>
    </cfRule>
    <cfRule type="expression" dxfId="14170" priority="14185">
      <formula>M213="STR"</formula>
    </cfRule>
  </conditionalFormatting>
  <conditionalFormatting sqref="N212 N218:N220">
    <cfRule type="containsText" dxfId="14169" priority="14183" operator="containsText" text="DA">
      <formula>NOT(ISERROR(SEARCH("DA",N212)))</formula>
    </cfRule>
  </conditionalFormatting>
  <conditionalFormatting sqref="N217">
    <cfRule type="containsText" dxfId="14168" priority="14182" operator="containsText" text="DA">
      <formula>NOT(ISERROR(SEARCH("DA",N217)))</formula>
    </cfRule>
  </conditionalFormatting>
  <conditionalFormatting sqref="N213:N216">
    <cfRule type="containsText" dxfId="14167" priority="14181" operator="containsText" text="DA">
      <formula>NOT(ISERROR(SEARCH("DA",N213)))</formula>
    </cfRule>
  </conditionalFormatting>
  <conditionalFormatting sqref="N213:N214">
    <cfRule type="expression" dxfId="14166" priority="14177">
      <formula>LEFT(N217,2)="DA"</formula>
    </cfRule>
    <cfRule type="expression" dxfId="14165" priority="14178">
      <formula>N213="WIP"</formula>
    </cfRule>
    <cfRule type="expression" dxfId="14164" priority="14179">
      <formula>N213="TW"</formula>
    </cfRule>
    <cfRule type="expression" dxfId="14163" priority="14180">
      <formula>N213="ERE"</formula>
    </cfRule>
  </conditionalFormatting>
  <conditionalFormatting sqref="N215">
    <cfRule type="expression" dxfId="14162" priority="14174">
      <formula>LEFT(N217,2)="DA"</formula>
    </cfRule>
    <cfRule type="expression" dxfId="14161" priority="14175">
      <formula>N215="EXC"</formula>
    </cfRule>
    <cfRule type="expression" dxfId="14160" priority="14176">
      <formula>N215="FDN"</formula>
    </cfRule>
  </conditionalFormatting>
  <conditionalFormatting sqref="N216">
    <cfRule type="expression" dxfId="14159" priority="14172">
      <formula>LEFT(N217,2)="DA"</formula>
    </cfRule>
    <cfRule type="expression" dxfId="14158" priority="14173">
      <formula>OR(N216="CP",N216="P")</formula>
    </cfRule>
  </conditionalFormatting>
  <conditionalFormatting sqref="N213:N215">
    <cfRule type="containsText" dxfId="14157" priority="14171" operator="containsText" text="Clear">
      <formula>NOT(ISERROR(SEARCH("Clear",N213)))</formula>
    </cfRule>
  </conditionalFormatting>
  <conditionalFormatting sqref="O212:O220">
    <cfRule type="containsText" dxfId="14156" priority="14170" operator="containsText" text="DA">
      <formula>NOT(ISERROR(SEARCH("DA",O212)))</formula>
    </cfRule>
  </conditionalFormatting>
  <conditionalFormatting sqref="O213">
    <cfRule type="expression" dxfId="14155" priority="14168">
      <formula>O213="PO"</formula>
    </cfRule>
    <cfRule type="expression" dxfId="14154" priority="14169">
      <formula>O213="STR"</formula>
    </cfRule>
  </conditionalFormatting>
  <conditionalFormatting sqref="P212 P218:P220">
    <cfRule type="containsText" dxfId="14153" priority="14167" operator="containsText" text="DA">
      <formula>NOT(ISERROR(SEARCH("DA",P212)))</formula>
    </cfRule>
  </conditionalFormatting>
  <conditionalFormatting sqref="P217">
    <cfRule type="containsText" dxfId="14152" priority="14166" operator="containsText" text="DA">
      <formula>NOT(ISERROR(SEARCH("DA",P217)))</formula>
    </cfRule>
  </conditionalFormatting>
  <conditionalFormatting sqref="P213:P216">
    <cfRule type="containsText" dxfId="14151" priority="14165" operator="containsText" text="DA">
      <formula>NOT(ISERROR(SEARCH("DA",P213)))</formula>
    </cfRule>
  </conditionalFormatting>
  <conditionalFormatting sqref="P213:P214">
    <cfRule type="expression" dxfId="14150" priority="14161">
      <formula>LEFT(P217,2)="DA"</formula>
    </cfRule>
    <cfRule type="expression" dxfId="14149" priority="14162">
      <formula>P213="WIP"</formula>
    </cfRule>
    <cfRule type="expression" dxfId="14148" priority="14163">
      <formula>P213="TW"</formula>
    </cfRule>
    <cfRule type="expression" dxfId="14147" priority="14164">
      <formula>P213="ERE"</formula>
    </cfRule>
  </conditionalFormatting>
  <conditionalFormatting sqref="P215">
    <cfRule type="expression" dxfId="14146" priority="14158">
      <formula>LEFT(P217,2)="DA"</formula>
    </cfRule>
    <cfRule type="expression" dxfId="14145" priority="14159">
      <formula>P215="EXC"</formula>
    </cfRule>
    <cfRule type="expression" dxfId="14144" priority="14160">
      <formula>P215="FDN"</formula>
    </cfRule>
  </conditionalFormatting>
  <conditionalFormatting sqref="P216">
    <cfRule type="expression" dxfId="14143" priority="14156">
      <formula>LEFT(P217,2)="DA"</formula>
    </cfRule>
    <cfRule type="expression" dxfId="14142" priority="14157">
      <formula>OR(P216="CP",P216="P")</formula>
    </cfRule>
  </conditionalFormatting>
  <conditionalFormatting sqref="P213:P215">
    <cfRule type="containsText" dxfId="14141" priority="14155" operator="containsText" text="Clear">
      <formula>NOT(ISERROR(SEARCH("Clear",P213)))</formula>
    </cfRule>
  </conditionalFormatting>
  <conditionalFormatting sqref="Q212:Q220">
    <cfRule type="containsText" dxfId="14140" priority="14154" operator="containsText" text="DA">
      <formula>NOT(ISERROR(SEARCH("DA",Q212)))</formula>
    </cfRule>
  </conditionalFormatting>
  <conditionalFormatting sqref="Q213">
    <cfRule type="expression" dxfId="14139" priority="14152">
      <formula>Q213="PO"</formula>
    </cfRule>
    <cfRule type="expression" dxfId="14138" priority="14153">
      <formula>Q213="STR"</formula>
    </cfRule>
  </conditionalFormatting>
  <conditionalFormatting sqref="R212 R218:R220">
    <cfRule type="containsText" dxfId="14137" priority="14151" operator="containsText" text="DA">
      <formula>NOT(ISERROR(SEARCH("DA",R212)))</formula>
    </cfRule>
  </conditionalFormatting>
  <conditionalFormatting sqref="R217">
    <cfRule type="containsText" dxfId="14136" priority="14150" operator="containsText" text="DA">
      <formula>NOT(ISERROR(SEARCH("DA",R217)))</formula>
    </cfRule>
  </conditionalFormatting>
  <conditionalFormatting sqref="R213:R216">
    <cfRule type="containsText" dxfId="14135" priority="14149" operator="containsText" text="DA">
      <formula>NOT(ISERROR(SEARCH("DA",R213)))</formula>
    </cfRule>
  </conditionalFormatting>
  <conditionalFormatting sqref="R213:R214">
    <cfRule type="expression" dxfId="14134" priority="14145">
      <formula>LEFT(R217,2)="DA"</formula>
    </cfRule>
    <cfRule type="expression" dxfId="14133" priority="14146">
      <formula>R213="WIP"</formula>
    </cfRule>
    <cfRule type="expression" dxfId="14132" priority="14147">
      <formula>R213="TW"</formula>
    </cfRule>
    <cfRule type="expression" dxfId="14131" priority="14148">
      <formula>R213="ERE"</formula>
    </cfRule>
  </conditionalFormatting>
  <conditionalFormatting sqref="R215">
    <cfRule type="expression" dxfId="14130" priority="14142">
      <formula>LEFT(R217,2)="DA"</formula>
    </cfRule>
    <cfRule type="expression" dxfId="14129" priority="14143">
      <formula>R215="EXC"</formula>
    </cfRule>
    <cfRule type="expression" dxfId="14128" priority="14144">
      <formula>R215="FDN"</formula>
    </cfRule>
  </conditionalFormatting>
  <conditionalFormatting sqref="R216">
    <cfRule type="expression" dxfId="14127" priority="14140">
      <formula>LEFT(R217,2)="DA"</formula>
    </cfRule>
    <cfRule type="expression" dxfId="14126" priority="14141">
      <formula>OR(R216="CP",R216="P")</formula>
    </cfRule>
  </conditionalFormatting>
  <conditionalFormatting sqref="R213:R215">
    <cfRule type="containsText" dxfId="14125" priority="14139" operator="containsText" text="Clear">
      <formula>NOT(ISERROR(SEARCH("Clear",R213)))</formula>
    </cfRule>
  </conditionalFormatting>
  <conditionalFormatting sqref="S212:S220">
    <cfRule type="containsText" dxfId="14124" priority="14138" operator="containsText" text="DA">
      <formula>NOT(ISERROR(SEARCH("DA",S212)))</formula>
    </cfRule>
  </conditionalFormatting>
  <conditionalFormatting sqref="S213">
    <cfRule type="expression" dxfId="14123" priority="14136">
      <formula>S213="PO"</formula>
    </cfRule>
    <cfRule type="expression" dxfId="14122" priority="14137">
      <formula>S213="STR"</formula>
    </cfRule>
  </conditionalFormatting>
  <conditionalFormatting sqref="T212 T218:T220">
    <cfRule type="containsText" dxfId="14121" priority="14135" operator="containsText" text="DA">
      <formula>NOT(ISERROR(SEARCH("DA",T212)))</formula>
    </cfRule>
  </conditionalFormatting>
  <conditionalFormatting sqref="T217">
    <cfRule type="containsText" dxfId="14120" priority="14134" operator="containsText" text="DA">
      <formula>NOT(ISERROR(SEARCH("DA",T217)))</formula>
    </cfRule>
  </conditionalFormatting>
  <conditionalFormatting sqref="T213:T216">
    <cfRule type="containsText" dxfId="14119" priority="14133" operator="containsText" text="DA">
      <formula>NOT(ISERROR(SEARCH("DA",T213)))</formula>
    </cfRule>
  </conditionalFormatting>
  <conditionalFormatting sqref="T213:T214">
    <cfRule type="expression" dxfId="14118" priority="14129">
      <formula>LEFT(T217,2)="DA"</formula>
    </cfRule>
    <cfRule type="expression" dxfId="14117" priority="14130">
      <formula>T213="WIP"</formula>
    </cfRule>
    <cfRule type="expression" dxfId="14116" priority="14131">
      <formula>T213="TW"</formula>
    </cfRule>
    <cfRule type="expression" dxfId="14115" priority="14132">
      <formula>T213="ERE"</formula>
    </cfRule>
  </conditionalFormatting>
  <conditionalFormatting sqref="T215">
    <cfRule type="expression" dxfId="14114" priority="14126">
      <formula>LEFT(T217,2)="DA"</formula>
    </cfRule>
    <cfRule type="expression" dxfId="14113" priority="14127">
      <formula>T215="EXC"</formula>
    </cfRule>
    <cfRule type="expression" dxfId="14112" priority="14128">
      <formula>T215="FDN"</formula>
    </cfRule>
  </conditionalFormatting>
  <conditionalFormatting sqref="T216">
    <cfRule type="expression" dxfId="14111" priority="14124">
      <formula>LEFT(T217,2)="DA"</formula>
    </cfRule>
    <cfRule type="expression" dxfId="14110" priority="14125">
      <formula>OR(T216="CP",T216="P")</formula>
    </cfRule>
  </conditionalFormatting>
  <conditionalFormatting sqref="T213:T215">
    <cfRule type="containsText" dxfId="14109" priority="14123" operator="containsText" text="Clear">
      <formula>NOT(ISERROR(SEARCH("Clear",T213)))</formula>
    </cfRule>
  </conditionalFormatting>
  <conditionalFormatting sqref="U212:U215">
    <cfRule type="containsText" dxfId="14108" priority="14122" operator="containsText" text="DA">
      <formula>NOT(ISERROR(SEARCH("DA",U212)))</formula>
    </cfRule>
  </conditionalFormatting>
  <conditionalFormatting sqref="U213">
    <cfRule type="expression" dxfId="14107" priority="14120">
      <formula>U213="PO"</formula>
    </cfRule>
    <cfRule type="expression" dxfId="14106" priority="14121">
      <formula>U213="STR"</formula>
    </cfRule>
  </conditionalFormatting>
  <conditionalFormatting sqref="B223 B229:B231">
    <cfRule type="containsText" dxfId="14105" priority="14119" operator="containsText" text="DA">
      <formula>NOT(ISERROR(SEARCH("DA",B223)))</formula>
    </cfRule>
  </conditionalFormatting>
  <conditionalFormatting sqref="B228">
    <cfRule type="containsText" dxfId="14104" priority="14118" operator="containsText" text="DA">
      <formula>NOT(ISERROR(SEARCH("DA",B228)))</formula>
    </cfRule>
  </conditionalFormatting>
  <conditionalFormatting sqref="B224:B227">
    <cfRule type="containsText" dxfId="14103" priority="14117" operator="containsText" text="DA">
      <formula>NOT(ISERROR(SEARCH("DA",B224)))</formula>
    </cfRule>
  </conditionalFormatting>
  <conditionalFormatting sqref="B224:B225">
    <cfRule type="expression" dxfId="14102" priority="14113">
      <formula>LEFT(B228,2)="DA"</formula>
    </cfRule>
    <cfRule type="expression" dxfId="14101" priority="14114">
      <formula>B224="WIP"</formula>
    </cfRule>
    <cfRule type="expression" dxfId="14100" priority="14115">
      <formula>B224="TW"</formula>
    </cfRule>
    <cfRule type="expression" dxfId="14099" priority="14116">
      <formula>B224="ERE"</formula>
    </cfRule>
  </conditionalFormatting>
  <conditionalFormatting sqref="B226">
    <cfRule type="expression" dxfId="14098" priority="14110">
      <formula>LEFT(B228,2)="DA"</formula>
    </cfRule>
    <cfRule type="expression" dxfId="14097" priority="14111">
      <formula>B226="EXC"</formula>
    </cfRule>
    <cfRule type="expression" dxfId="14096" priority="14112">
      <formula>B226="FDN"</formula>
    </cfRule>
  </conditionalFormatting>
  <conditionalFormatting sqref="B227">
    <cfRule type="expression" dxfId="14095" priority="14108">
      <formula>LEFT(B228,2)="DA"</formula>
    </cfRule>
    <cfRule type="expression" dxfId="14094" priority="14109">
      <formula>OR(B227="CP",B227="P")</formula>
    </cfRule>
  </conditionalFormatting>
  <conditionalFormatting sqref="B224:B226">
    <cfRule type="containsText" dxfId="14093" priority="14107" operator="containsText" text="Clear">
      <formula>NOT(ISERROR(SEARCH("Clear",B224)))</formula>
    </cfRule>
  </conditionalFormatting>
  <conditionalFormatting sqref="C223:C231 U226:U231">
    <cfRule type="containsText" dxfId="14092" priority="14106" operator="containsText" text="DA">
      <formula>NOT(ISERROR(SEARCH("DA",C223)))</formula>
    </cfRule>
  </conditionalFormatting>
  <conditionalFormatting sqref="C224">
    <cfRule type="expression" dxfId="14091" priority="14104">
      <formula>C224="PO"</formula>
    </cfRule>
    <cfRule type="expression" dxfId="14090" priority="14105">
      <formula>C224="STR"</formula>
    </cfRule>
  </conditionalFormatting>
  <conditionalFormatting sqref="U227">
    <cfRule type="containsText" dxfId="14089" priority="14103" operator="containsText" text="DA">
      <formula>NOT(ISERROR(SEARCH("DA",U227)))</formula>
    </cfRule>
  </conditionalFormatting>
  <conditionalFormatting sqref="D223 D229:D231">
    <cfRule type="containsText" dxfId="14088" priority="14102" operator="containsText" text="DA">
      <formula>NOT(ISERROR(SEARCH("DA",D223)))</formula>
    </cfRule>
  </conditionalFormatting>
  <conditionalFormatting sqref="D228">
    <cfRule type="containsText" dxfId="14087" priority="14101" operator="containsText" text="DA">
      <formula>NOT(ISERROR(SEARCH("DA",D228)))</formula>
    </cfRule>
  </conditionalFormatting>
  <conditionalFormatting sqref="D224:D227">
    <cfRule type="containsText" dxfId="14086" priority="14100" operator="containsText" text="DA">
      <formula>NOT(ISERROR(SEARCH("DA",D224)))</formula>
    </cfRule>
  </conditionalFormatting>
  <conditionalFormatting sqref="D224:D225">
    <cfRule type="expression" dxfId="14085" priority="14096">
      <formula>LEFT(D228,2)="DA"</formula>
    </cfRule>
    <cfRule type="expression" dxfId="14084" priority="14097">
      <formula>D224="WIP"</formula>
    </cfRule>
    <cfRule type="expression" dxfId="14083" priority="14098">
      <formula>D224="TW"</formula>
    </cfRule>
    <cfRule type="expression" dxfId="14082" priority="14099">
      <formula>D224="ERE"</formula>
    </cfRule>
  </conditionalFormatting>
  <conditionalFormatting sqref="D226">
    <cfRule type="expression" dxfId="14081" priority="14093">
      <formula>LEFT(D228,2)="DA"</formula>
    </cfRule>
    <cfRule type="expression" dxfId="14080" priority="14094">
      <formula>D226="EXC"</formula>
    </cfRule>
    <cfRule type="expression" dxfId="14079" priority="14095">
      <formula>D226="FDN"</formula>
    </cfRule>
  </conditionalFormatting>
  <conditionalFormatting sqref="D227">
    <cfRule type="expression" dxfId="14078" priority="14091">
      <formula>LEFT(D228,2)="DA"</formula>
    </cfRule>
    <cfRule type="expression" dxfId="14077" priority="14092">
      <formula>OR(D227="CP",D227="P")</formula>
    </cfRule>
  </conditionalFormatting>
  <conditionalFormatting sqref="D224:D226">
    <cfRule type="containsText" dxfId="14076" priority="14090" operator="containsText" text="Clear">
      <formula>NOT(ISERROR(SEARCH("Clear",D224)))</formula>
    </cfRule>
  </conditionalFormatting>
  <conditionalFormatting sqref="E223:E231">
    <cfRule type="containsText" dxfId="14075" priority="14089" operator="containsText" text="DA">
      <formula>NOT(ISERROR(SEARCH("DA",E223)))</formula>
    </cfRule>
  </conditionalFormatting>
  <conditionalFormatting sqref="E224">
    <cfRule type="expression" dxfId="14074" priority="14087">
      <formula>E224="PO"</formula>
    </cfRule>
    <cfRule type="expression" dxfId="14073" priority="14088">
      <formula>E224="STR"</formula>
    </cfRule>
  </conditionalFormatting>
  <conditionalFormatting sqref="F223 F229:F231">
    <cfRule type="containsText" dxfId="14072" priority="14086" operator="containsText" text="DA">
      <formula>NOT(ISERROR(SEARCH("DA",F223)))</formula>
    </cfRule>
  </conditionalFormatting>
  <conditionalFormatting sqref="F228">
    <cfRule type="containsText" dxfId="14071" priority="14085" operator="containsText" text="DA">
      <formula>NOT(ISERROR(SEARCH("DA",F228)))</formula>
    </cfRule>
  </conditionalFormatting>
  <conditionalFormatting sqref="F224:F227">
    <cfRule type="containsText" dxfId="14070" priority="14084" operator="containsText" text="DA">
      <formula>NOT(ISERROR(SEARCH("DA",F224)))</formula>
    </cfRule>
  </conditionalFormatting>
  <conditionalFormatting sqref="F224:F225">
    <cfRule type="expression" dxfId="14069" priority="14080">
      <formula>LEFT(F228,2)="DA"</formula>
    </cfRule>
    <cfRule type="expression" dxfId="14068" priority="14081">
      <formula>F224="WIP"</formula>
    </cfRule>
    <cfRule type="expression" dxfId="14067" priority="14082">
      <formula>F224="TW"</formula>
    </cfRule>
    <cfRule type="expression" dxfId="14066" priority="14083">
      <formula>F224="ERE"</formula>
    </cfRule>
  </conditionalFormatting>
  <conditionalFormatting sqref="F226">
    <cfRule type="expression" dxfId="14065" priority="14077">
      <formula>LEFT(F228,2)="DA"</formula>
    </cfRule>
    <cfRule type="expression" dxfId="14064" priority="14078">
      <formula>F226="EXC"</formula>
    </cfRule>
    <cfRule type="expression" dxfId="14063" priority="14079">
      <formula>F226="FDN"</formula>
    </cfRule>
  </conditionalFormatting>
  <conditionalFormatting sqref="F227">
    <cfRule type="expression" dxfId="14062" priority="14075">
      <formula>LEFT(F228,2)="DA"</formula>
    </cfRule>
    <cfRule type="expression" dxfId="14061" priority="14076">
      <formula>OR(F227="CP",F227="P")</formula>
    </cfRule>
  </conditionalFormatting>
  <conditionalFormatting sqref="F224:F226">
    <cfRule type="containsText" dxfId="14060" priority="14074" operator="containsText" text="Clear">
      <formula>NOT(ISERROR(SEARCH("Clear",F224)))</formula>
    </cfRule>
  </conditionalFormatting>
  <conditionalFormatting sqref="G223:G231">
    <cfRule type="containsText" dxfId="14059" priority="14073" operator="containsText" text="DA">
      <formula>NOT(ISERROR(SEARCH("DA",G223)))</formula>
    </cfRule>
  </conditionalFormatting>
  <conditionalFormatting sqref="G224">
    <cfRule type="expression" dxfId="14058" priority="14071">
      <formula>G224="PO"</formula>
    </cfRule>
    <cfRule type="expression" dxfId="14057" priority="14072">
      <formula>G224="STR"</formula>
    </cfRule>
  </conditionalFormatting>
  <conditionalFormatting sqref="H223 H229:H231">
    <cfRule type="containsText" dxfId="14056" priority="14070" operator="containsText" text="DA">
      <formula>NOT(ISERROR(SEARCH("DA",H223)))</formula>
    </cfRule>
  </conditionalFormatting>
  <conditionalFormatting sqref="H228">
    <cfRule type="containsText" dxfId="14055" priority="14069" operator="containsText" text="DA">
      <formula>NOT(ISERROR(SEARCH("DA",H228)))</formula>
    </cfRule>
  </conditionalFormatting>
  <conditionalFormatting sqref="H224:H227">
    <cfRule type="containsText" dxfId="14054" priority="14068" operator="containsText" text="DA">
      <formula>NOT(ISERROR(SEARCH("DA",H224)))</formula>
    </cfRule>
  </conditionalFormatting>
  <conditionalFormatting sqref="H224:H225">
    <cfRule type="expression" dxfId="14053" priority="14064">
      <formula>LEFT(H228,2)="DA"</formula>
    </cfRule>
    <cfRule type="expression" dxfId="14052" priority="14065">
      <formula>H224="WIP"</formula>
    </cfRule>
    <cfRule type="expression" dxfId="14051" priority="14066">
      <formula>H224="TW"</formula>
    </cfRule>
    <cfRule type="expression" dxfId="14050" priority="14067">
      <formula>H224="ERE"</formula>
    </cfRule>
  </conditionalFormatting>
  <conditionalFormatting sqref="H226">
    <cfRule type="expression" dxfId="14049" priority="14061">
      <formula>LEFT(H228,2)="DA"</formula>
    </cfRule>
    <cfRule type="expression" dxfId="14048" priority="14062">
      <formula>H226="EXC"</formula>
    </cfRule>
    <cfRule type="expression" dxfId="14047" priority="14063">
      <formula>H226="FDN"</formula>
    </cfRule>
  </conditionalFormatting>
  <conditionalFormatting sqref="H227">
    <cfRule type="expression" dxfId="14046" priority="14059">
      <formula>LEFT(H228,2)="DA"</formula>
    </cfRule>
    <cfRule type="expression" dxfId="14045" priority="14060">
      <formula>OR(H227="CP",H227="P")</formula>
    </cfRule>
  </conditionalFormatting>
  <conditionalFormatting sqref="H224:H226">
    <cfRule type="containsText" dxfId="14044" priority="14058" operator="containsText" text="Clear">
      <formula>NOT(ISERROR(SEARCH("Clear",H224)))</formula>
    </cfRule>
  </conditionalFormatting>
  <conditionalFormatting sqref="I223:I231">
    <cfRule type="containsText" dxfId="14043" priority="14057" operator="containsText" text="DA">
      <formula>NOT(ISERROR(SEARCH("DA",I223)))</formula>
    </cfRule>
  </conditionalFormatting>
  <conditionalFormatting sqref="I224">
    <cfRule type="expression" dxfId="14042" priority="14055">
      <formula>I224="PO"</formula>
    </cfRule>
    <cfRule type="expression" dxfId="14041" priority="14056">
      <formula>I224="STR"</formula>
    </cfRule>
  </conditionalFormatting>
  <conditionalFormatting sqref="J223 J229:J231">
    <cfRule type="containsText" dxfId="14040" priority="14054" operator="containsText" text="DA">
      <formula>NOT(ISERROR(SEARCH("DA",J223)))</formula>
    </cfRule>
  </conditionalFormatting>
  <conditionalFormatting sqref="J228">
    <cfRule type="containsText" dxfId="14039" priority="14053" operator="containsText" text="DA">
      <formula>NOT(ISERROR(SEARCH("DA",J228)))</formula>
    </cfRule>
  </conditionalFormatting>
  <conditionalFormatting sqref="J224:J227">
    <cfRule type="containsText" dxfId="14038" priority="14052" operator="containsText" text="DA">
      <formula>NOT(ISERROR(SEARCH("DA",J224)))</formula>
    </cfRule>
  </conditionalFormatting>
  <conditionalFormatting sqref="J224:J225">
    <cfRule type="expression" dxfId="14037" priority="14048">
      <formula>LEFT(J228,2)="DA"</formula>
    </cfRule>
    <cfRule type="expression" dxfId="14036" priority="14049">
      <formula>J224="WIP"</formula>
    </cfRule>
    <cfRule type="expression" dxfId="14035" priority="14050">
      <formula>J224="TW"</formula>
    </cfRule>
    <cfRule type="expression" dxfId="14034" priority="14051">
      <formula>J224="ERE"</formula>
    </cfRule>
  </conditionalFormatting>
  <conditionalFormatting sqref="J226">
    <cfRule type="expression" dxfId="14033" priority="14045">
      <formula>LEFT(J228,2)="DA"</formula>
    </cfRule>
    <cfRule type="expression" dxfId="14032" priority="14046">
      <formula>J226="EXC"</formula>
    </cfRule>
    <cfRule type="expression" dxfId="14031" priority="14047">
      <formula>J226="FDN"</formula>
    </cfRule>
  </conditionalFormatting>
  <conditionalFormatting sqref="J227">
    <cfRule type="expression" dxfId="14030" priority="14043">
      <formula>LEFT(J228,2)="DA"</formula>
    </cfRule>
    <cfRule type="expression" dxfId="14029" priority="14044">
      <formula>OR(J227="CP",J227="P")</formula>
    </cfRule>
  </conditionalFormatting>
  <conditionalFormatting sqref="J224:J226">
    <cfRule type="containsText" dxfId="14028" priority="14042" operator="containsText" text="Clear">
      <formula>NOT(ISERROR(SEARCH("Clear",J224)))</formula>
    </cfRule>
  </conditionalFormatting>
  <conditionalFormatting sqref="K223:K231">
    <cfRule type="containsText" dxfId="14027" priority="14041" operator="containsText" text="DA">
      <formula>NOT(ISERROR(SEARCH("DA",K223)))</formula>
    </cfRule>
  </conditionalFormatting>
  <conditionalFormatting sqref="K224">
    <cfRule type="expression" dxfId="14026" priority="14039">
      <formula>K224="PO"</formula>
    </cfRule>
    <cfRule type="expression" dxfId="14025" priority="14040">
      <formula>K224="STR"</formula>
    </cfRule>
  </conditionalFormatting>
  <conditionalFormatting sqref="L223 L229:L231">
    <cfRule type="containsText" dxfId="14024" priority="14038" operator="containsText" text="DA">
      <formula>NOT(ISERROR(SEARCH("DA",L223)))</formula>
    </cfRule>
  </conditionalFormatting>
  <conditionalFormatting sqref="L228">
    <cfRule type="containsText" dxfId="14023" priority="14037" operator="containsText" text="DA">
      <formula>NOT(ISERROR(SEARCH("DA",L228)))</formula>
    </cfRule>
  </conditionalFormatting>
  <conditionalFormatting sqref="L224:L227">
    <cfRule type="containsText" dxfId="14022" priority="14036" operator="containsText" text="DA">
      <formula>NOT(ISERROR(SEARCH("DA",L224)))</formula>
    </cfRule>
  </conditionalFormatting>
  <conditionalFormatting sqref="L224:L225">
    <cfRule type="expression" dxfId="14021" priority="14032">
      <formula>LEFT(L228,2)="DA"</formula>
    </cfRule>
    <cfRule type="expression" dxfId="14020" priority="14033">
      <formula>L224="WIP"</formula>
    </cfRule>
    <cfRule type="expression" dxfId="14019" priority="14034">
      <formula>L224="TW"</formula>
    </cfRule>
    <cfRule type="expression" dxfId="14018" priority="14035">
      <formula>L224="ERE"</formula>
    </cfRule>
  </conditionalFormatting>
  <conditionalFormatting sqref="L226">
    <cfRule type="expression" dxfId="14017" priority="14029">
      <formula>LEFT(L228,2)="DA"</formula>
    </cfRule>
    <cfRule type="expression" dxfId="14016" priority="14030">
      <formula>L226="EXC"</formula>
    </cfRule>
    <cfRule type="expression" dxfId="14015" priority="14031">
      <formula>L226="FDN"</formula>
    </cfRule>
  </conditionalFormatting>
  <conditionalFormatting sqref="L227">
    <cfRule type="expression" dxfId="14014" priority="14027">
      <formula>LEFT(L228,2)="DA"</formula>
    </cfRule>
    <cfRule type="expression" dxfId="14013" priority="14028">
      <formula>OR(L227="CP",L227="P")</formula>
    </cfRule>
  </conditionalFormatting>
  <conditionalFormatting sqref="L224:L226">
    <cfRule type="containsText" dxfId="14012" priority="14026" operator="containsText" text="Clear">
      <formula>NOT(ISERROR(SEARCH("Clear",L224)))</formula>
    </cfRule>
  </conditionalFormatting>
  <conditionalFormatting sqref="M223:M231">
    <cfRule type="containsText" dxfId="14011" priority="14025" operator="containsText" text="DA">
      <formula>NOT(ISERROR(SEARCH("DA",M223)))</formula>
    </cfRule>
  </conditionalFormatting>
  <conditionalFormatting sqref="M224">
    <cfRule type="expression" dxfId="14010" priority="14023">
      <formula>M224="PO"</formula>
    </cfRule>
    <cfRule type="expression" dxfId="14009" priority="14024">
      <formula>M224="STR"</formula>
    </cfRule>
  </conditionalFormatting>
  <conditionalFormatting sqref="N223 N229:N231">
    <cfRule type="containsText" dxfId="14008" priority="14022" operator="containsText" text="DA">
      <formula>NOT(ISERROR(SEARCH("DA",N223)))</formula>
    </cfRule>
  </conditionalFormatting>
  <conditionalFormatting sqref="N228">
    <cfRule type="containsText" dxfId="14007" priority="14021" operator="containsText" text="DA">
      <formula>NOT(ISERROR(SEARCH("DA",N228)))</formula>
    </cfRule>
  </conditionalFormatting>
  <conditionalFormatting sqref="N224:N227">
    <cfRule type="containsText" dxfId="14006" priority="14020" operator="containsText" text="DA">
      <formula>NOT(ISERROR(SEARCH("DA",N224)))</formula>
    </cfRule>
  </conditionalFormatting>
  <conditionalFormatting sqref="N224:N225">
    <cfRule type="expression" dxfId="14005" priority="14016">
      <formula>LEFT(N228,2)="DA"</formula>
    </cfRule>
    <cfRule type="expression" dxfId="14004" priority="14017">
      <formula>N224="WIP"</formula>
    </cfRule>
    <cfRule type="expression" dxfId="14003" priority="14018">
      <formula>N224="TW"</formula>
    </cfRule>
    <cfRule type="expression" dxfId="14002" priority="14019">
      <formula>N224="ERE"</formula>
    </cfRule>
  </conditionalFormatting>
  <conditionalFormatting sqref="N226">
    <cfRule type="expression" dxfId="14001" priority="14013">
      <formula>LEFT(N228,2)="DA"</formula>
    </cfRule>
    <cfRule type="expression" dxfId="14000" priority="14014">
      <formula>N226="EXC"</formula>
    </cfRule>
    <cfRule type="expression" dxfId="13999" priority="14015">
      <formula>N226="FDN"</formula>
    </cfRule>
  </conditionalFormatting>
  <conditionalFormatting sqref="N227">
    <cfRule type="expression" dxfId="13998" priority="14011">
      <formula>LEFT(N228,2)="DA"</formula>
    </cfRule>
    <cfRule type="expression" dxfId="13997" priority="14012">
      <formula>OR(N227="CP",N227="P")</formula>
    </cfRule>
  </conditionalFormatting>
  <conditionalFormatting sqref="N224:N226">
    <cfRule type="containsText" dxfId="13996" priority="14010" operator="containsText" text="Clear">
      <formula>NOT(ISERROR(SEARCH("Clear",N224)))</formula>
    </cfRule>
  </conditionalFormatting>
  <conditionalFormatting sqref="O223:O231">
    <cfRule type="containsText" dxfId="13995" priority="14009" operator="containsText" text="DA">
      <formula>NOT(ISERROR(SEARCH("DA",O223)))</formula>
    </cfRule>
  </conditionalFormatting>
  <conditionalFormatting sqref="O224">
    <cfRule type="expression" dxfId="13994" priority="14007">
      <formula>O224="PO"</formula>
    </cfRule>
    <cfRule type="expression" dxfId="13993" priority="14008">
      <formula>O224="STR"</formula>
    </cfRule>
  </conditionalFormatting>
  <conditionalFormatting sqref="P223 P229:P231">
    <cfRule type="containsText" dxfId="13992" priority="14006" operator="containsText" text="DA">
      <formula>NOT(ISERROR(SEARCH("DA",P223)))</formula>
    </cfRule>
  </conditionalFormatting>
  <conditionalFormatting sqref="P228">
    <cfRule type="containsText" dxfId="13991" priority="14005" operator="containsText" text="DA">
      <formula>NOT(ISERROR(SEARCH("DA",P228)))</formula>
    </cfRule>
  </conditionalFormatting>
  <conditionalFormatting sqref="P224:P227">
    <cfRule type="containsText" dxfId="13990" priority="14004" operator="containsText" text="DA">
      <formula>NOT(ISERROR(SEARCH("DA",P224)))</formula>
    </cfRule>
  </conditionalFormatting>
  <conditionalFormatting sqref="P224:P225">
    <cfRule type="expression" dxfId="13989" priority="14000">
      <formula>LEFT(P228,2)="DA"</formula>
    </cfRule>
    <cfRule type="expression" dxfId="13988" priority="14001">
      <formula>P224="WIP"</formula>
    </cfRule>
    <cfRule type="expression" dxfId="13987" priority="14002">
      <formula>P224="TW"</formula>
    </cfRule>
    <cfRule type="expression" dxfId="13986" priority="14003">
      <formula>P224="ERE"</formula>
    </cfRule>
  </conditionalFormatting>
  <conditionalFormatting sqref="P226">
    <cfRule type="expression" dxfId="13985" priority="13997">
      <formula>LEFT(P228,2)="DA"</formula>
    </cfRule>
    <cfRule type="expression" dxfId="13984" priority="13998">
      <formula>P226="EXC"</formula>
    </cfRule>
    <cfRule type="expression" dxfId="13983" priority="13999">
      <formula>P226="FDN"</formula>
    </cfRule>
  </conditionalFormatting>
  <conditionalFormatting sqref="P227">
    <cfRule type="expression" dxfId="13982" priority="13995">
      <formula>LEFT(P228,2)="DA"</formula>
    </cfRule>
    <cfRule type="expression" dxfId="13981" priority="13996">
      <formula>OR(P227="CP",P227="P")</formula>
    </cfRule>
  </conditionalFormatting>
  <conditionalFormatting sqref="P224:P226">
    <cfRule type="containsText" dxfId="13980" priority="13994" operator="containsText" text="Clear">
      <formula>NOT(ISERROR(SEARCH("Clear",P224)))</formula>
    </cfRule>
  </conditionalFormatting>
  <conditionalFormatting sqref="Q223:Q231">
    <cfRule type="containsText" dxfId="13979" priority="13993" operator="containsText" text="DA">
      <formula>NOT(ISERROR(SEARCH("DA",Q223)))</formula>
    </cfRule>
  </conditionalFormatting>
  <conditionalFormatting sqref="Q224">
    <cfRule type="expression" dxfId="13978" priority="13991">
      <formula>Q224="PO"</formula>
    </cfRule>
    <cfRule type="expression" dxfId="13977" priority="13992">
      <formula>Q224="STR"</formula>
    </cfRule>
  </conditionalFormatting>
  <conditionalFormatting sqref="R231">
    <cfRule type="containsText" dxfId="13976" priority="13990" operator="containsText" text="DA">
      <formula>NOT(ISERROR(SEARCH("DA",R231)))</formula>
    </cfRule>
  </conditionalFormatting>
  <conditionalFormatting sqref="S226:S231">
    <cfRule type="containsText" dxfId="13975" priority="13989" operator="containsText" text="DA">
      <formula>NOT(ISERROR(SEARCH("DA",S226)))</formula>
    </cfRule>
  </conditionalFormatting>
  <conditionalFormatting sqref="T231">
    <cfRule type="containsText" dxfId="13974" priority="13988" operator="containsText" text="DA">
      <formula>NOT(ISERROR(SEARCH("DA",T231)))</formula>
    </cfRule>
  </conditionalFormatting>
  <conditionalFormatting sqref="U226">
    <cfRule type="containsText" dxfId="13973" priority="13987" operator="containsText" text="DA">
      <formula>NOT(ISERROR(SEARCH("DA",U226)))</formula>
    </cfRule>
  </conditionalFormatting>
  <conditionalFormatting sqref="B20:B21 C21:T21">
    <cfRule type="containsText" dxfId="13972" priority="13986" operator="containsText" text="DA">
      <formula>NOT(ISERROR(SEARCH("DA",B20)))</formula>
    </cfRule>
  </conditionalFormatting>
  <conditionalFormatting sqref="B19">
    <cfRule type="containsText" dxfId="13971" priority="13985" operator="containsText" text="DA">
      <formula>NOT(ISERROR(SEARCH("DA",B19)))</formula>
    </cfRule>
  </conditionalFormatting>
  <conditionalFormatting sqref="B15:B18">
    <cfRule type="containsText" dxfId="13970" priority="13984" operator="containsText" text="DA">
      <formula>NOT(ISERROR(SEARCH("DA",B15)))</formula>
    </cfRule>
  </conditionalFormatting>
  <conditionalFormatting sqref="B15:B16">
    <cfRule type="expression" dxfId="13969" priority="13980">
      <formula>LEFT(B19,2)="DA"</formula>
    </cfRule>
    <cfRule type="expression" dxfId="13968" priority="13981">
      <formula>B15="WIP"</formula>
    </cfRule>
    <cfRule type="expression" dxfId="13967" priority="13982">
      <formula>B15="TW"</formula>
    </cfRule>
    <cfRule type="expression" dxfId="13966" priority="13983">
      <formula>B15="ERE"</formula>
    </cfRule>
  </conditionalFormatting>
  <conditionalFormatting sqref="B17">
    <cfRule type="expression" dxfId="13965" priority="13977">
      <formula>LEFT(B19,2)="DA"</formula>
    </cfRule>
    <cfRule type="expression" dxfId="13964" priority="13978">
      <formula>B17="EXC"</formula>
    </cfRule>
    <cfRule type="expression" dxfId="13963" priority="13979">
      <formula>B17="FDN"</formula>
    </cfRule>
  </conditionalFormatting>
  <conditionalFormatting sqref="B18">
    <cfRule type="expression" dxfId="13962" priority="13975">
      <formula>LEFT(B19,2)="DA"</formula>
    </cfRule>
    <cfRule type="expression" dxfId="13961" priority="13976">
      <formula>OR(B18="CP",B18="P")</formula>
    </cfRule>
  </conditionalFormatting>
  <conditionalFormatting sqref="B15:B17">
    <cfRule type="containsText" dxfId="13960" priority="13974" operator="containsText" text="Clear">
      <formula>NOT(ISERROR(SEARCH("Clear",B15)))</formula>
    </cfRule>
  </conditionalFormatting>
  <conditionalFormatting sqref="T224:T227">
    <cfRule type="containsText" dxfId="13959" priority="13973" operator="containsText" text="DA">
      <formula>NOT(ISERROR(SEARCH("DA",T224)))</formula>
    </cfRule>
  </conditionalFormatting>
  <conditionalFormatting sqref="T224:T225">
    <cfRule type="expression" dxfId="13958" priority="13969">
      <formula>LEFT(T228,2)="DA"</formula>
    </cfRule>
    <cfRule type="expression" dxfId="13957" priority="13970">
      <formula>T224="WIP"</formula>
    </cfRule>
    <cfRule type="expression" dxfId="13956" priority="13971">
      <formula>T224="TW"</formula>
    </cfRule>
    <cfRule type="expression" dxfId="13955" priority="13972">
      <formula>T224="ERE"</formula>
    </cfRule>
  </conditionalFormatting>
  <conditionalFormatting sqref="T226">
    <cfRule type="expression" dxfId="13954" priority="13966">
      <formula>LEFT(T228,2)="DA"</formula>
    </cfRule>
    <cfRule type="expression" dxfId="13953" priority="13967">
      <formula>T226="EXC"</formula>
    </cfRule>
    <cfRule type="expression" dxfId="13952" priority="13968">
      <formula>T226="FDN"</formula>
    </cfRule>
  </conditionalFormatting>
  <conditionalFormatting sqref="T227">
    <cfRule type="expression" dxfId="13951" priority="13964">
      <formula>LEFT(T228,2)="DA"</formula>
    </cfRule>
    <cfRule type="expression" dxfId="13950" priority="13965">
      <formula>OR(T227="CP",T227="P")</formula>
    </cfRule>
  </conditionalFormatting>
  <conditionalFormatting sqref="T224:T226">
    <cfRule type="containsText" dxfId="13949" priority="13963" operator="containsText" text="Clear">
      <formula>NOT(ISERROR(SEARCH("Clear",T224)))</formula>
    </cfRule>
  </conditionalFormatting>
  <conditionalFormatting sqref="R229:R230">
    <cfRule type="containsText" dxfId="13948" priority="13961" operator="containsText" text="DA">
      <formula>NOT(ISERROR(SEARCH("DA",R229)))</formula>
    </cfRule>
  </conditionalFormatting>
  <conditionalFormatting sqref="R228">
    <cfRule type="containsText" dxfId="13947" priority="13960" operator="containsText" text="DA">
      <formula>NOT(ISERROR(SEARCH("DA",R228)))</formula>
    </cfRule>
  </conditionalFormatting>
  <conditionalFormatting sqref="R224:R227">
    <cfRule type="containsText" dxfId="13946" priority="13959" operator="containsText" text="DA">
      <formula>NOT(ISERROR(SEARCH("DA",R224)))</formula>
    </cfRule>
  </conditionalFormatting>
  <conditionalFormatting sqref="R224:R225">
    <cfRule type="expression" dxfId="13945" priority="13955">
      <formula>LEFT(R228,2)="DA"</formula>
    </cfRule>
    <cfRule type="expression" dxfId="13944" priority="13956">
      <formula>R224="WIP"</formula>
    </cfRule>
    <cfRule type="expression" dxfId="13943" priority="13957">
      <formula>R224="TW"</formula>
    </cfRule>
    <cfRule type="expression" dxfId="13942" priority="13958">
      <formula>R224="ERE"</formula>
    </cfRule>
  </conditionalFormatting>
  <conditionalFormatting sqref="R226">
    <cfRule type="expression" dxfId="13941" priority="13952">
      <formula>LEFT(R228,2)="DA"</formula>
    </cfRule>
    <cfRule type="expression" dxfId="13940" priority="13953">
      <formula>R226="EXC"</formula>
    </cfRule>
    <cfRule type="expression" dxfId="13939" priority="13954">
      <formula>R226="FDN"</formula>
    </cfRule>
  </conditionalFormatting>
  <conditionalFormatting sqref="R227">
    <cfRule type="expression" dxfId="13938" priority="13950">
      <formula>LEFT(R228,2)="DA"</formula>
    </cfRule>
    <cfRule type="expression" dxfId="13937" priority="13951">
      <formula>OR(R227="CP",R227="P")</formula>
    </cfRule>
  </conditionalFormatting>
  <conditionalFormatting sqref="R224:R226">
    <cfRule type="containsText" dxfId="13936" priority="13949" operator="containsText" text="Clear">
      <formula>NOT(ISERROR(SEARCH("Clear",R224)))</formula>
    </cfRule>
  </conditionalFormatting>
  <conditionalFormatting sqref="T229:T230">
    <cfRule type="containsText" dxfId="13935" priority="13948" operator="containsText" text="DA">
      <formula>NOT(ISERROR(SEARCH("DA",T229)))</formula>
    </cfRule>
  </conditionalFormatting>
  <conditionalFormatting sqref="T228">
    <cfRule type="containsText" dxfId="13934" priority="13947" operator="containsText" text="DA">
      <formula>NOT(ISERROR(SEARCH("DA",T228)))</formula>
    </cfRule>
  </conditionalFormatting>
  <conditionalFormatting sqref="S224:S225">
    <cfRule type="containsText" dxfId="13933" priority="13946" operator="containsText" text="DA">
      <formula>NOT(ISERROR(SEARCH("DA",S224)))</formula>
    </cfRule>
  </conditionalFormatting>
  <conditionalFormatting sqref="S224">
    <cfRule type="expression" dxfId="13932" priority="13944">
      <formula>S224="PO"</formula>
    </cfRule>
    <cfRule type="expression" dxfId="13931" priority="13945">
      <formula>S224="STR"</formula>
    </cfRule>
  </conditionalFormatting>
  <conditionalFormatting sqref="U243:U244">
    <cfRule type="containsText" dxfId="13930" priority="13943" operator="containsText" text="DA">
      <formula>NOT(ISERROR(SEARCH("DA",U243)))</formula>
    </cfRule>
  </conditionalFormatting>
  <conditionalFormatting sqref="B234 B240:B242">
    <cfRule type="containsText" dxfId="13929" priority="13942" operator="containsText" text="DA">
      <formula>NOT(ISERROR(SEARCH("DA",B234)))</formula>
    </cfRule>
  </conditionalFormatting>
  <conditionalFormatting sqref="B239">
    <cfRule type="containsText" dxfId="13928" priority="13941" operator="containsText" text="DA">
      <formula>NOT(ISERROR(SEARCH("DA",B239)))</formula>
    </cfRule>
  </conditionalFormatting>
  <conditionalFormatting sqref="B235:B238">
    <cfRule type="containsText" dxfId="13927" priority="13940" operator="containsText" text="DA">
      <formula>NOT(ISERROR(SEARCH("DA",B235)))</formula>
    </cfRule>
  </conditionalFormatting>
  <conditionalFormatting sqref="B235:B236">
    <cfRule type="expression" dxfId="13926" priority="13936">
      <formula>LEFT(B239,2)="DA"</formula>
    </cfRule>
    <cfRule type="expression" dxfId="13925" priority="13937">
      <formula>B235="WIP"</formula>
    </cfRule>
    <cfRule type="expression" dxfId="13924" priority="13938">
      <formula>B235="TW"</formula>
    </cfRule>
    <cfRule type="expression" dxfId="13923" priority="13939">
      <formula>B235="ERE"</formula>
    </cfRule>
  </conditionalFormatting>
  <conditionalFormatting sqref="B237">
    <cfRule type="expression" dxfId="13922" priority="13933">
      <formula>LEFT(B239,2)="DA"</formula>
    </cfRule>
    <cfRule type="expression" dxfId="13921" priority="13934">
      <formula>B237="EXC"</formula>
    </cfRule>
    <cfRule type="expression" dxfId="13920" priority="13935">
      <formula>B237="FDN"</formula>
    </cfRule>
  </conditionalFormatting>
  <conditionalFormatting sqref="B238">
    <cfRule type="expression" dxfId="13919" priority="13931">
      <formula>LEFT(B239,2)="DA"</formula>
    </cfRule>
    <cfRule type="expression" dxfId="13918" priority="13932">
      <formula>OR(B238="CP",B238="P")</formula>
    </cfRule>
  </conditionalFormatting>
  <conditionalFormatting sqref="B235:B237">
    <cfRule type="containsText" dxfId="13917" priority="13930" operator="containsText" text="Clear">
      <formula>NOT(ISERROR(SEARCH("Clear",B235)))</formula>
    </cfRule>
  </conditionalFormatting>
  <conditionalFormatting sqref="C234:C242 U237:U242">
    <cfRule type="containsText" dxfId="13916" priority="13929" operator="containsText" text="DA">
      <formula>NOT(ISERROR(SEARCH("DA",C234)))</formula>
    </cfRule>
  </conditionalFormatting>
  <conditionalFormatting sqref="C235">
    <cfRule type="expression" dxfId="13915" priority="13927">
      <formula>C235="PO"</formula>
    </cfRule>
    <cfRule type="expression" dxfId="13914" priority="13928">
      <formula>C235="STR"</formula>
    </cfRule>
  </conditionalFormatting>
  <conditionalFormatting sqref="U238">
    <cfRule type="containsText" dxfId="13913" priority="13926" operator="containsText" text="DA">
      <formula>NOT(ISERROR(SEARCH("DA",U238)))</formula>
    </cfRule>
  </conditionalFormatting>
  <conditionalFormatting sqref="D234 D240:D242">
    <cfRule type="containsText" dxfId="13912" priority="13925" operator="containsText" text="DA">
      <formula>NOT(ISERROR(SEARCH("DA",D234)))</formula>
    </cfRule>
  </conditionalFormatting>
  <conditionalFormatting sqref="D239">
    <cfRule type="containsText" dxfId="13911" priority="13924" operator="containsText" text="DA">
      <formula>NOT(ISERROR(SEARCH("DA",D239)))</formula>
    </cfRule>
  </conditionalFormatting>
  <conditionalFormatting sqref="D235:D238">
    <cfRule type="containsText" dxfId="13910" priority="13923" operator="containsText" text="DA">
      <formula>NOT(ISERROR(SEARCH("DA",D235)))</formula>
    </cfRule>
  </conditionalFormatting>
  <conditionalFormatting sqref="D235:D236">
    <cfRule type="expression" dxfId="13909" priority="13919">
      <formula>LEFT(D239,2)="DA"</formula>
    </cfRule>
    <cfRule type="expression" dxfId="13908" priority="13920">
      <formula>D235="WIP"</formula>
    </cfRule>
    <cfRule type="expression" dxfId="13907" priority="13921">
      <formula>D235="TW"</formula>
    </cfRule>
    <cfRule type="expression" dxfId="13906" priority="13922">
      <formula>D235="ERE"</formula>
    </cfRule>
  </conditionalFormatting>
  <conditionalFormatting sqref="D237">
    <cfRule type="expression" dxfId="13905" priority="13916">
      <formula>LEFT(D239,2)="DA"</formula>
    </cfRule>
    <cfRule type="expression" dxfId="13904" priority="13917">
      <formula>D237="EXC"</formula>
    </cfRule>
    <cfRule type="expression" dxfId="13903" priority="13918">
      <formula>D237="FDN"</formula>
    </cfRule>
  </conditionalFormatting>
  <conditionalFormatting sqref="D238">
    <cfRule type="expression" dxfId="13902" priority="13914">
      <formula>LEFT(D239,2)="DA"</formula>
    </cfRule>
    <cfRule type="expression" dxfId="13901" priority="13915">
      <formula>OR(D238="CP",D238="P")</formula>
    </cfRule>
  </conditionalFormatting>
  <conditionalFormatting sqref="D235:D237">
    <cfRule type="containsText" dxfId="13900" priority="13913" operator="containsText" text="Clear">
      <formula>NOT(ISERROR(SEARCH("Clear",D235)))</formula>
    </cfRule>
  </conditionalFormatting>
  <conditionalFormatting sqref="E234:E242">
    <cfRule type="containsText" dxfId="13899" priority="13912" operator="containsText" text="DA">
      <formula>NOT(ISERROR(SEARCH("DA",E234)))</formula>
    </cfRule>
  </conditionalFormatting>
  <conditionalFormatting sqref="E235">
    <cfRule type="expression" dxfId="13898" priority="13910">
      <formula>E235="PO"</formula>
    </cfRule>
    <cfRule type="expression" dxfId="13897" priority="13911">
      <formula>E235="STR"</formula>
    </cfRule>
  </conditionalFormatting>
  <conditionalFormatting sqref="F234 F240:F242">
    <cfRule type="containsText" dxfId="13896" priority="13909" operator="containsText" text="DA">
      <formula>NOT(ISERROR(SEARCH("DA",F234)))</formula>
    </cfRule>
  </conditionalFormatting>
  <conditionalFormatting sqref="F239">
    <cfRule type="containsText" dxfId="13895" priority="13908" operator="containsText" text="DA">
      <formula>NOT(ISERROR(SEARCH("DA",F239)))</formula>
    </cfRule>
  </conditionalFormatting>
  <conditionalFormatting sqref="F235:F238">
    <cfRule type="containsText" dxfId="13894" priority="13907" operator="containsText" text="DA">
      <formula>NOT(ISERROR(SEARCH("DA",F235)))</formula>
    </cfRule>
  </conditionalFormatting>
  <conditionalFormatting sqref="F235:F236">
    <cfRule type="expression" dxfId="13893" priority="13903">
      <formula>LEFT(F239,2)="DA"</formula>
    </cfRule>
    <cfRule type="expression" dxfId="13892" priority="13904">
      <formula>F235="WIP"</formula>
    </cfRule>
    <cfRule type="expression" dxfId="13891" priority="13905">
      <formula>F235="TW"</formula>
    </cfRule>
    <cfRule type="expression" dxfId="13890" priority="13906">
      <formula>F235="ERE"</formula>
    </cfRule>
  </conditionalFormatting>
  <conditionalFormatting sqref="F237">
    <cfRule type="expression" dxfId="13889" priority="13900">
      <formula>LEFT(F239,2)="DA"</formula>
    </cfRule>
    <cfRule type="expression" dxfId="13888" priority="13901">
      <formula>F237="EXC"</formula>
    </cfRule>
    <cfRule type="expression" dxfId="13887" priority="13902">
      <formula>F237="FDN"</formula>
    </cfRule>
  </conditionalFormatting>
  <conditionalFormatting sqref="F238">
    <cfRule type="expression" dxfId="13886" priority="13898">
      <formula>LEFT(F239,2)="DA"</formula>
    </cfRule>
    <cfRule type="expression" dxfId="13885" priority="13899">
      <formula>OR(F238="CP",F238="P")</formula>
    </cfRule>
  </conditionalFormatting>
  <conditionalFormatting sqref="F235:F237">
    <cfRule type="containsText" dxfId="13884" priority="13897" operator="containsText" text="Clear">
      <formula>NOT(ISERROR(SEARCH("Clear",F235)))</formula>
    </cfRule>
  </conditionalFormatting>
  <conditionalFormatting sqref="G234:G242">
    <cfRule type="containsText" dxfId="13883" priority="13896" operator="containsText" text="DA">
      <formula>NOT(ISERROR(SEARCH("DA",G234)))</formula>
    </cfRule>
  </conditionalFormatting>
  <conditionalFormatting sqref="G235">
    <cfRule type="expression" dxfId="13882" priority="13894">
      <formula>G235="PO"</formula>
    </cfRule>
    <cfRule type="expression" dxfId="13881" priority="13895">
      <formula>G235="STR"</formula>
    </cfRule>
  </conditionalFormatting>
  <conditionalFormatting sqref="H234 H240:H242">
    <cfRule type="containsText" dxfId="13880" priority="13893" operator="containsText" text="DA">
      <formula>NOT(ISERROR(SEARCH("DA",H234)))</formula>
    </cfRule>
  </conditionalFormatting>
  <conditionalFormatting sqref="H239">
    <cfRule type="containsText" dxfId="13879" priority="13892" operator="containsText" text="DA">
      <formula>NOT(ISERROR(SEARCH("DA",H239)))</formula>
    </cfRule>
  </conditionalFormatting>
  <conditionalFormatting sqref="H235:H238">
    <cfRule type="containsText" dxfId="13878" priority="13891" operator="containsText" text="DA">
      <formula>NOT(ISERROR(SEARCH("DA",H235)))</formula>
    </cfRule>
  </conditionalFormatting>
  <conditionalFormatting sqref="H235:H236">
    <cfRule type="expression" dxfId="13877" priority="13887">
      <formula>LEFT(H239,2)="DA"</formula>
    </cfRule>
    <cfRule type="expression" dxfId="13876" priority="13888">
      <formula>H235="WIP"</formula>
    </cfRule>
    <cfRule type="expression" dxfId="13875" priority="13889">
      <formula>H235="TW"</formula>
    </cfRule>
    <cfRule type="expression" dxfId="13874" priority="13890">
      <formula>H235="ERE"</formula>
    </cfRule>
  </conditionalFormatting>
  <conditionalFormatting sqref="H237">
    <cfRule type="expression" dxfId="13873" priority="13884">
      <formula>LEFT(H239,2)="DA"</formula>
    </cfRule>
    <cfRule type="expression" dxfId="13872" priority="13885">
      <formula>H237="EXC"</formula>
    </cfRule>
    <cfRule type="expression" dxfId="13871" priority="13886">
      <formula>H237="FDN"</formula>
    </cfRule>
  </conditionalFormatting>
  <conditionalFormatting sqref="H238">
    <cfRule type="expression" dxfId="13870" priority="13882">
      <formula>LEFT(H239,2)="DA"</formula>
    </cfRule>
    <cfRule type="expression" dxfId="13869" priority="13883">
      <formula>OR(H238="CP",H238="P")</formula>
    </cfRule>
  </conditionalFormatting>
  <conditionalFormatting sqref="H235:H237">
    <cfRule type="containsText" dxfId="13868" priority="13881" operator="containsText" text="Clear">
      <formula>NOT(ISERROR(SEARCH("Clear",H235)))</formula>
    </cfRule>
  </conditionalFormatting>
  <conditionalFormatting sqref="I234:I242">
    <cfRule type="containsText" dxfId="13867" priority="13880" operator="containsText" text="DA">
      <formula>NOT(ISERROR(SEARCH("DA",I234)))</formula>
    </cfRule>
  </conditionalFormatting>
  <conditionalFormatting sqref="I235">
    <cfRule type="expression" dxfId="13866" priority="13878">
      <formula>I235="PO"</formula>
    </cfRule>
    <cfRule type="expression" dxfId="13865" priority="13879">
      <formula>I235="STR"</formula>
    </cfRule>
  </conditionalFormatting>
  <conditionalFormatting sqref="J234 J240:J242">
    <cfRule type="containsText" dxfId="13864" priority="13877" operator="containsText" text="DA">
      <formula>NOT(ISERROR(SEARCH("DA",J234)))</formula>
    </cfRule>
  </conditionalFormatting>
  <conditionalFormatting sqref="J239">
    <cfRule type="containsText" dxfId="13863" priority="13876" operator="containsText" text="DA">
      <formula>NOT(ISERROR(SEARCH("DA",J239)))</formula>
    </cfRule>
  </conditionalFormatting>
  <conditionalFormatting sqref="J235:J238">
    <cfRule type="containsText" dxfId="13862" priority="13875" operator="containsText" text="DA">
      <formula>NOT(ISERROR(SEARCH("DA",J235)))</formula>
    </cfRule>
  </conditionalFormatting>
  <conditionalFormatting sqref="J235:J236">
    <cfRule type="expression" dxfId="13861" priority="13871">
      <formula>LEFT(J239,2)="DA"</formula>
    </cfRule>
    <cfRule type="expression" dxfId="13860" priority="13872">
      <formula>J235="WIP"</formula>
    </cfRule>
    <cfRule type="expression" dxfId="13859" priority="13873">
      <formula>J235="TW"</formula>
    </cfRule>
    <cfRule type="expression" dxfId="13858" priority="13874">
      <formula>J235="ERE"</formula>
    </cfRule>
  </conditionalFormatting>
  <conditionalFormatting sqref="J237">
    <cfRule type="expression" dxfId="13857" priority="13868">
      <formula>LEFT(J239,2)="DA"</formula>
    </cfRule>
    <cfRule type="expression" dxfId="13856" priority="13869">
      <formula>J237="EXC"</formula>
    </cfRule>
    <cfRule type="expression" dxfId="13855" priority="13870">
      <formula>J237="FDN"</formula>
    </cfRule>
  </conditionalFormatting>
  <conditionalFormatting sqref="J238">
    <cfRule type="expression" dxfId="13854" priority="13866">
      <formula>LEFT(J239,2)="DA"</formula>
    </cfRule>
    <cfRule type="expression" dxfId="13853" priority="13867">
      <formula>OR(J238="CP",J238="P")</formula>
    </cfRule>
  </conditionalFormatting>
  <conditionalFormatting sqref="J235:J237">
    <cfRule type="containsText" dxfId="13852" priority="13865" operator="containsText" text="Clear">
      <formula>NOT(ISERROR(SEARCH("Clear",J235)))</formula>
    </cfRule>
  </conditionalFormatting>
  <conditionalFormatting sqref="K234:K242">
    <cfRule type="containsText" dxfId="13851" priority="13864" operator="containsText" text="DA">
      <formula>NOT(ISERROR(SEARCH("DA",K234)))</formula>
    </cfRule>
  </conditionalFormatting>
  <conditionalFormatting sqref="K235">
    <cfRule type="expression" dxfId="13850" priority="13862">
      <formula>K235="PO"</formula>
    </cfRule>
    <cfRule type="expression" dxfId="13849" priority="13863">
      <formula>K235="STR"</formula>
    </cfRule>
  </conditionalFormatting>
  <conditionalFormatting sqref="L234 L240:L242">
    <cfRule type="containsText" dxfId="13848" priority="13861" operator="containsText" text="DA">
      <formula>NOT(ISERROR(SEARCH("DA",L234)))</formula>
    </cfRule>
  </conditionalFormatting>
  <conditionalFormatting sqref="L239">
    <cfRule type="containsText" dxfId="13847" priority="13860" operator="containsText" text="DA">
      <formula>NOT(ISERROR(SEARCH("DA",L239)))</formula>
    </cfRule>
  </conditionalFormatting>
  <conditionalFormatting sqref="L235:L238">
    <cfRule type="containsText" dxfId="13846" priority="13859" operator="containsText" text="DA">
      <formula>NOT(ISERROR(SEARCH("DA",L235)))</formula>
    </cfRule>
  </conditionalFormatting>
  <conditionalFormatting sqref="L235:L236">
    <cfRule type="expression" dxfId="13845" priority="13855">
      <formula>LEFT(L239,2)="DA"</formula>
    </cfRule>
    <cfRule type="expression" dxfId="13844" priority="13856">
      <formula>L235="WIP"</formula>
    </cfRule>
    <cfRule type="expression" dxfId="13843" priority="13857">
      <formula>L235="TW"</formula>
    </cfRule>
    <cfRule type="expression" dxfId="13842" priority="13858">
      <formula>L235="ERE"</formula>
    </cfRule>
  </conditionalFormatting>
  <conditionalFormatting sqref="L237">
    <cfRule type="expression" dxfId="13841" priority="13852">
      <formula>LEFT(L239,2)="DA"</formula>
    </cfRule>
    <cfRule type="expression" dxfId="13840" priority="13853">
      <formula>L237="EXC"</formula>
    </cfRule>
    <cfRule type="expression" dxfId="13839" priority="13854">
      <formula>L237="FDN"</formula>
    </cfRule>
  </conditionalFormatting>
  <conditionalFormatting sqref="L238">
    <cfRule type="expression" dxfId="13838" priority="13850">
      <formula>LEFT(L239,2)="DA"</formula>
    </cfRule>
    <cfRule type="expression" dxfId="13837" priority="13851">
      <formula>OR(L238="CP",L238="P")</formula>
    </cfRule>
  </conditionalFormatting>
  <conditionalFormatting sqref="L235:L237">
    <cfRule type="containsText" dxfId="13836" priority="13849" operator="containsText" text="Clear">
      <formula>NOT(ISERROR(SEARCH("Clear",L235)))</formula>
    </cfRule>
  </conditionalFormatting>
  <conditionalFormatting sqref="M234:M242">
    <cfRule type="containsText" dxfId="13835" priority="13848" operator="containsText" text="DA">
      <formula>NOT(ISERROR(SEARCH("DA",M234)))</formula>
    </cfRule>
  </conditionalFormatting>
  <conditionalFormatting sqref="M235">
    <cfRule type="expression" dxfId="13834" priority="13846">
      <formula>M235="PO"</formula>
    </cfRule>
    <cfRule type="expression" dxfId="13833" priority="13847">
      <formula>M235="STR"</formula>
    </cfRule>
  </conditionalFormatting>
  <conditionalFormatting sqref="N234 N240:N242">
    <cfRule type="containsText" dxfId="13832" priority="13845" operator="containsText" text="DA">
      <formula>NOT(ISERROR(SEARCH("DA",N234)))</formula>
    </cfRule>
  </conditionalFormatting>
  <conditionalFormatting sqref="N239">
    <cfRule type="containsText" dxfId="13831" priority="13844" operator="containsText" text="DA">
      <formula>NOT(ISERROR(SEARCH("DA",N239)))</formula>
    </cfRule>
  </conditionalFormatting>
  <conditionalFormatting sqref="N235:N238">
    <cfRule type="containsText" dxfId="13830" priority="13843" operator="containsText" text="DA">
      <formula>NOT(ISERROR(SEARCH("DA",N235)))</formula>
    </cfRule>
  </conditionalFormatting>
  <conditionalFormatting sqref="N235:N236">
    <cfRule type="expression" dxfId="13829" priority="13839">
      <formula>LEFT(N239,2)="DA"</formula>
    </cfRule>
    <cfRule type="expression" dxfId="13828" priority="13840">
      <formula>N235="WIP"</formula>
    </cfRule>
    <cfRule type="expression" dxfId="13827" priority="13841">
      <formula>N235="TW"</formula>
    </cfRule>
    <cfRule type="expression" dxfId="13826" priority="13842">
      <formula>N235="ERE"</formula>
    </cfRule>
  </conditionalFormatting>
  <conditionalFormatting sqref="N237">
    <cfRule type="expression" dxfId="13825" priority="13836">
      <formula>LEFT(N239,2)="DA"</formula>
    </cfRule>
    <cfRule type="expression" dxfId="13824" priority="13837">
      <formula>N237="EXC"</formula>
    </cfRule>
    <cfRule type="expression" dxfId="13823" priority="13838">
      <formula>N237="FDN"</formula>
    </cfRule>
  </conditionalFormatting>
  <conditionalFormatting sqref="N238">
    <cfRule type="expression" dxfId="13822" priority="13834">
      <formula>LEFT(N239,2)="DA"</formula>
    </cfRule>
    <cfRule type="expression" dxfId="13821" priority="13835">
      <formula>OR(N238="CP",N238="P")</formula>
    </cfRule>
  </conditionalFormatting>
  <conditionalFormatting sqref="N235:N237">
    <cfRule type="containsText" dxfId="13820" priority="13833" operator="containsText" text="Clear">
      <formula>NOT(ISERROR(SEARCH("Clear",N235)))</formula>
    </cfRule>
  </conditionalFormatting>
  <conditionalFormatting sqref="O234:O242">
    <cfRule type="containsText" dxfId="13819" priority="13832" operator="containsText" text="DA">
      <formula>NOT(ISERROR(SEARCH("DA",O234)))</formula>
    </cfRule>
  </conditionalFormatting>
  <conditionalFormatting sqref="O235">
    <cfRule type="expression" dxfId="13818" priority="13830">
      <formula>O235="PO"</formula>
    </cfRule>
    <cfRule type="expression" dxfId="13817" priority="13831">
      <formula>O235="STR"</formula>
    </cfRule>
  </conditionalFormatting>
  <conditionalFormatting sqref="P234 P240:P242">
    <cfRule type="containsText" dxfId="13816" priority="13829" operator="containsText" text="DA">
      <formula>NOT(ISERROR(SEARCH("DA",P234)))</formula>
    </cfRule>
  </conditionalFormatting>
  <conditionalFormatting sqref="P239">
    <cfRule type="containsText" dxfId="13815" priority="13828" operator="containsText" text="DA">
      <formula>NOT(ISERROR(SEARCH("DA",P239)))</formula>
    </cfRule>
  </conditionalFormatting>
  <conditionalFormatting sqref="P235:P238">
    <cfRule type="containsText" dxfId="13814" priority="13827" operator="containsText" text="DA">
      <formula>NOT(ISERROR(SEARCH("DA",P235)))</formula>
    </cfRule>
  </conditionalFormatting>
  <conditionalFormatting sqref="P235:P236">
    <cfRule type="expression" dxfId="13813" priority="13823">
      <formula>LEFT(P239,2)="DA"</formula>
    </cfRule>
    <cfRule type="expression" dxfId="13812" priority="13824">
      <formula>P235="WIP"</formula>
    </cfRule>
    <cfRule type="expression" dxfId="13811" priority="13825">
      <formula>P235="TW"</formula>
    </cfRule>
    <cfRule type="expression" dxfId="13810" priority="13826">
      <formula>P235="ERE"</formula>
    </cfRule>
  </conditionalFormatting>
  <conditionalFormatting sqref="P237">
    <cfRule type="expression" dxfId="13809" priority="13820">
      <formula>LEFT(P239,2)="DA"</formula>
    </cfRule>
    <cfRule type="expression" dxfId="13808" priority="13821">
      <formula>P237="EXC"</formula>
    </cfRule>
    <cfRule type="expression" dxfId="13807" priority="13822">
      <formula>P237="FDN"</formula>
    </cfRule>
  </conditionalFormatting>
  <conditionalFormatting sqref="P238">
    <cfRule type="expression" dxfId="13806" priority="13818">
      <formula>LEFT(P239,2)="DA"</formula>
    </cfRule>
    <cfRule type="expression" dxfId="13805" priority="13819">
      <formula>OR(P238="CP",P238="P")</formula>
    </cfRule>
  </conditionalFormatting>
  <conditionalFormatting sqref="P235:P237">
    <cfRule type="containsText" dxfId="13804" priority="13817" operator="containsText" text="Clear">
      <formula>NOT(ISERROR(SEARCH("Clear",P235)))</formula>
    </cfRule>
  </conditionalFormatting>
  <conditionalFormatting sqref="Q234:Q242">
    <cfRule type="containsText" dxfId="13803" priority="13816" operator="containsText" text="DA">
      <formula>NOT(ISERROR(SEARCH("DA",Q234)))</formula>
    </cfRule>
  </conditionalFormatting>
  <conditionalFormatting sqref="Q235">
    <cfRule type="expression" dxfId="13802" priority="13814">
      <formula>Q235="PO"</formula>
    </cfRule>
    <cfRule type="expression" dxfId="13801" priority="13815">
      <formula>Q235="STR"</formula>
    </cfRule>
  </conditionalFormatting>
  <conditionalFormatting sqref="R242">
    <cfRule type="containsText" dxfId="13800" priority="13813" operator="containsText" text="DA">
      <formula>NOT(ISERROR(SEARCH("DA",R242)))</formula>
    </cfRule>
  </conditionalFormatting>
  <conditionalFormatting sqref="S237:S242">
    <cfRule type="containsText" dxfId="13799" priority="13812" operator="containsText" text="DA">
      <formula>NOT(ISERROR(SEARCH("DA",S237)))</formula>
    </cfRule>
  </conditionalFormatting>
  <conditionalFormatting sqref="T242">
    <cfRule type="containsText" dxfId="13798" priority="13811" operator="containsText" text="DA">
      <formula>NOT(ISERROR(SEARCH("DA",T242)))</formula>
    </cfRule>
  </conditionalFormatting>
  <conditionalFormatting sqref="U237">
    <cfRule type="containsText" dxfId="13797" priority="13810" operator="containsText" text="DA">
      <formula>NOT(ISERROR(SEARCH("DA",U237)))</formula>
    </cfRule>
  </conditionalFormatting>
  <conditionalFormatting sqref="T235:T238">
    <cfRule type="containsText" dxfId="13796" priority="13809" operator="containsText" text="DA">
      <formula>NOT(ISERROR(SEARCH("DA",T235)))</formula>
    </cfRule>
  </conditionalFormatting>
  <conditionalFormatting sqref="T235:T236">
    <cfRule type="expression" dxfId="13795" priority="13805">
      <formula>LEFT(T239,2)="DA"</formula>
    </cfRule>
    <cfRule type="expression" dxfId="13794" priority="13806">
      <formula>T235="WIP"</formula>
    </cfRule>
    <cfRule type="expression" dxfId="13793" priority="13807">
      <formula>T235="TW"</formula>
    </cfRule>
    <cfRule type="expression" dxfId="13792" priority="13808">
      <formula>T235="ERE"</formula>
    </cfRule>
  </conditionalFormatting>
  <conditionalFormatting sqref="T237">
    <cfRule type="expression" dxfId="13791" priority="13802">
      <formula>LEFT(T239,2)="DA"</formula>
    </cfRule>
    <cfRule type="expression" dxfId="13790" priority="13803">
      <formula>T237="EXC"</formula>
    </cfRule>
    <cfRule type="expression" dxfId="13789" priority="13804">
      <formula>T237="FDN"</formula>
    </cfRule>
  </conditionalFormatting>
  <conditionalFormatting sqref="T238">
    <cfRule type="expression" dxfId="13788" priority="13800">
      <formula>LEFT(T239,2)="DA"</formula>
    </cfRule>
    <cfRule type="expression" dxfId="13787" priority="13801">
      <formula>OR(T238="CP",T238="P")</formula>
    </cfRule>
  </conditionalFormatting>
  <conditionalFormatting sqref="T235:T237">
    <cfRule type="containsText" dxfId="13786" priority="13799" operator="containsText" text="Clear">
      <formula>NOT(ISERROR(SEARCH("Clear",T235)))</formula>
    </cfRule>
  </conditionalFormatting>
  <conditionalFormatting sqref="R240:R241">
    <cfRule type="containsText" dxfId="13785" priority="13798" operator="containsText" text="DA">
      <formula>NOT(ISERROR(SEARCH("DA",R240)))</formula>
    </cfRule>
  </conditionalFormatting>
  <conditionalFormatting sqref="R239">
    <cfRule type="containsText" dxfId="13784" priority="13797" operator="containsText" text="DA">
      <formula>NOT(ISERROR(SEARCH("DA",R239)))</formula>
    </cfRule>
  </conditionalFormatting>
  <conditionalFormatting sqref="R235:R238">
    <cfRule type="containsText" dxfId="13783" priority="13796" operator="containsText" text="DA">
      <formula>NOT(ISERROR(SEARCH("DA",R235)))</formula>
    </cfRule>
  </conditionalFormatting>
  <conditionalFormatting sqref="R235:R236">
    <cfRule type="expression" dxfId="13782" priority="13792">
      <formula>LEFT(R239,2)="DA"</formula>
    </cfRule>
    <cfRule type="expression" dxfId="13781" priority="13793">
      <formula>R235="WIP"</formula>
    </cfRule>
    <cfRule type="expression" dxfId="13780" priority="13794">
      <formula>R235="TW"</formula>
    </cfRule>
    <cfRule type="expression" dxfId="13779" priority="13795">
      <formula>R235="ERE"</formula>
    </cfRule>
  </conditionalFormatting>
  <conditionalFormatting sqref="R237">
    <cfRule type="expression" dxfId="13778" priority="13789">
      <formula>LEFT(R239,2)="DA"</formula>
    </cfRule>
    <cfRule type="expression" dxfId="13777" priority="13790">
      <formula>R237="EXC"</formula>
    </cfRule>
    <cfRule type="expression" dxfId="13776" priority="13791">
      <formula>R237="FDN"</formula>
    </cfRule>
  </conditionalFormatting>
  <conditionalFormatting sqref="R238">
    <cfRule type="expression" dxfId="13775" priority="13787">
      <formula>LEFT(R239,2)="DA"</formula>
    </cfRule>
    <cfRule type="expression" dxfId="13774" priority="13788">
      <formula>OR(R238="CP",R238="P")</formula>
    </cfRule>
  </conditionalFormatting>
  <conditionalFormatting sqref="R235:R237">
    <cfRule type="containsText" dxfId="13773" priority="13786" operator="containsText" text="Clear">
      <formula>NOT(ISERROR(SEARCH("Clear",R235)))</formula>
    </cfRule>
  </conditionalFormatting>
  <conditionalFormatting sqref="T240:T241">
    <cfRule type="containsText" dxfId="13772" priority="13785" operator="containsText" text="DA">
      <formula>NOT(ISERROR(SEARCH("DA",T240)))</formula>
    </cfRule>
  </conditionalFormatting>
  <conditionalFormatting sqref="T239">
    <cfRule type="containsText" dxfId="13771" priority="13784" operator="containsText" text="DA">
      <formula>NOT(ISERROR(SEARCH("DA",T239)))</formula>
    </cfRule>
  </conditionalFormatting>
  <conditionalFormatting sqref="S235:S236">
    <cfRule type="containsText" dxfId="13770" priority="13783" operator="containsText" text="DA">
      <formula>NOT(ISERROR(SEARCH("DA",S235)))</formula>
    </cfRule>
  </conditionalFormatting>
  <conditionalFormatting sqref="S235">
    <cfRule type="expression" dxfId="13769" priority="13781">
      <formula>S235="PO"</formula>
    </cfRule>
    <cfRule type="expression" dxfId="13768" priority="13782">
      <formula>S235="STR"</formula>
    </cfRule>
  </conditionalFormatting>
  <conditionalFormatting sqref="U224:U225">
    <cfRule type="containsText" dxfId="13767" priority="13780" operator="containsText" text="DA">
      <formula>NOT(ISERROR(SEARCH("DA",U224)))</formula>
    </cfRule>
  </conditionalFormatting>
  <conditionalFormatting sqref="U224">
    <cfRule type="expression" dxfId="13766" priority="13778">
      <formula>U224="PO"</formula>
    </cfRule>
    <cfRule type="expression" dxfId="13765" priority="13779">
      <formula>U224="STR"</formula>
    </cfRule>
  </conditionalFormatting>
  <conditionalFormatting sqref="U235:U236">
    <cfRule type="containsText" dxfId="13764" priority="13777" operator="containsText" text="DA">
      <formula>NOT(ISERROR(SEARCH("DA",U235)))</formula>
    </cfRule>
  </conditionalFormatting>
  <conditionalFormatting sqref="U235">
    <cfRule type="expression" dxfId="13763" priority="13775">
      <formula>U235="PO"</formula>
    </cfRule>
    <cfRule type="expression" dxfId="13762" priority="13776">
      <formula>U235="STR"</formula>
    </cfRule>
  </conditionalFormatting>
  <conditionalFormatting sqref="U254:U255">
    <cfRule type="containsText" dxfId="13761" priority="13774" operator="containsText" text="DA">
      <formula>NOT(ISERROR(SEARCH("DA",U254)))</formula>
    </cfRule>
  </conditionalFormatting>
  <conditionalFormatting sqref="B245 B251:B253">
    <cfRule type="containsText" dxfId="13760" priority="13773" operator="containsText" text="DA">
      <formula>NOT(ISERROR(SEARCH("DA",B245)))</formula>
    </cfRule>
  </conditionalFormatting>
  <conditionalFormatting sqref="B250">
    <cfRule type="containsText" dxfId="13759" priority="13772" operator="containsText" text="DA">
      <formula>NOT(ISERROR(SEARCH("DA",B250)))</formula>
    </cfRule>
  </conditionalFormatting>
  <conditionalFormatting sqref="B246:B249">
    <cfRule type="containsText" dxfId="13758" priority="13771" operator="containsText" text="DA">
      <formula>NOT(ISERROR(SEARCH("DA",B246)))</formula>
    </cfRule>
  </conditionalFormatting>
  <conditionalFormatting sqref="B246:B247">
    <cfRule type="expression" dxfId="13757" priority="13767">
      <formula>LEFT(B250,2)="DA"</formula>
    </cfRule>
    <cfRule type="expression" dxfId="13756" priority="13768">
      <formula>B246="WIP"</formula>
    </cfRule>
    <cfRule type="expression" dxfId="13755" priority="13769">
      <formula>B246="TW"</formula>
    </cfRule>
    <cfRule type="expression" dxfId="13754" priority="13770">
      <formula>B246="ERE"</formula>
    </cfRule>
  </conditionalFormatting>
  <conditionalFormatting sqref="B248">
    <cfRule type="expression" dxfId="13753" priority="13764">
      <formula>LEFT(B250,2)="DA"</formula>
    </cfRule>
    <cfRule type="expression" dxfId="13752" priority="13765">
      <formula>B248="EXC"</formula>
    </cfRule>
    <cfRule type="expression" dxfId="13751" priority="13766">
      <formula>B248="FDN"</formula>
    </cfRule>
  </conditionalFormatting>
  <conditionalFormatting sqref="B249">
    <cfRule type="expression" dxfId="13750" priority="13762">
      <formula>LEFT(B250,2)="DA"</formula>
    </cfRule>
    <cfRule type="expression" dxfId="13749" priority="13763">
      <formula>OR(B249="CP",B249="P")</formula>
    </cfRule>
  </conditionalFormatting>
  <conditionalFormatting sqref="B246:B248">
    <cfRule type="containsText" dxfId="13748" priority="13761" operator="containsText" text="Clear">
      <formula>NOT(ISERROR(SEARCH("Clear",B246)))</formula>
    </cfRule>
  </conditionalFormatting>
  <conditionalFormatting sqref="C245:C253 U248:U253">
    <cfRule type="containsText" dxfId="13747" priority="13760" operator="containsText" text="DA">
      <formula>NOT(ISERROR(SEARCH("DA",C245)))</formula>
    </cfRule>
  </conditionalFormatting>
  <conditionalFormatting sqref="C246">
    <cfRule type="expression" dxfId="13746" priority="13758">
      <formula>C246="PO"</formula>
    </cfRule>
    <cfRule type="expression" dxfId="13745" priority="13759">
      <formula>C246="STR"</formula>
    </cfRule>
  </conditionalFormatting>
  <conditionalFormatting sqref="U249">
    <cfRule type="containsText" dxfId="13744" priority="13757" operator="containsText" text="DA">
      <formula>NOT(ISERROR(SEARCH("DA",U249)))</formula>
    </cfRule>
  </conditionalFormatting>
  <conditionalFormatting sqref="D245 D251:D253">
    <cfRule type="containsText" dxfId="13743" priority="13756" operator="containsText" text="DA">
      <formula>NOT(ISERROR(SEARCH("DA",D245)))</formula>
    </cfRule>
  </conditionalFormatting>
  <conditionalFormatting sqref="D250">
    <cfRule type="containsText" dxfId="13742" priority="13755" operator="containsText" text="DA">
      <formula>NOT(ISERROR(SEARCH("DA",D250)))</formula>
    </cfRule>
  </conditionalFormatting>
  <conditionalFormatting sqref="D246:D249">
    <cfRule type="containsText" dxfId="13741" priority="13754" operator="containsText" text="DA">
      <formula>NOT(ISERROR(SEARCH("DA",D246)))</formula>
    </cfRule>
  </conditionalFormatting>
  <conditionalFormatting sqref="D246:D247">
    <cfRule type="expression" dxfId="13740" priority="13750">
      <formula>LEFT(D250,2)="DA"</formula>
    </cfRule>
    <cfRule type="expression" dxfId="13739" priority="13751">
      <formula>D246="WIP"</formula>
    </cfRule>
    <cfRule type="expression" dxfId="13738" priority="13752">
      <formula>D246="TW"</formula>
    </cfRule>
    <cfRule type="expression" dxfId="13737" priority="13753">
      <formula>D246="ERE"</formula>
    </cfRule>
  </conditionalFormatting>
  <conditionalFormatting sqref="D248">
    <cfRule type="expression" dxfId="13736" priority="13747">
      <formula>LEFT(D250,2)="DA"</formula>
    </cfRule>
    <cfRule type="expression" dxfId="13735" priority="13748">
      <formula>D248="EXC"</formula>
    </cfRule>
    <cfRule type="expression" dxfId="13734" priority="13749">
      <formula>D248="FDN"</formula>
    </cfRule>
  </conditionalFormatting>
  <conditionalFormatting sqref="D249">
    <cfRule type="expression" dxfId="13733" priority="13745">
      <formula>LEFT(D250,2)="DA"</formula>
    </cfRule>
    <cfRule type="expression" dxfId="13732" priority="13746">
      <formula>OR(D249="CP",D249="P")</formula>
    </cfRule>
  </conditionalFormatting>
  <conditionalFormatting sqref="D246:D248">
    <cfRule type="containsText" dxfId="13731" priority="13744" operator="containsText" text="Clear">
      <formula>NOT(ISERROR(SEARCH("Clear",D246)))</formula>
    </cfRule>
  </conditionalFormatting>
  <conditionalFormatting sqref="E245:E253">
    <cfRule type="containsText" dxfId="13730" priority="13743" operator="containsText" text="DA">
      <formula>NOT(ISERROR(SEARCH("DA",E245)))</formula>
    </cfRule>
  </conditionalFormatting>
  <conditionalFormatting sqref="E246">
    <cfRule type="expression" dxfId="13729" priority="13741">
      <formula>E246="PO"</formula>
    </cfRule>
    <cfRule type="expression" dxfId="13728" priority="13742">
      <formula>E246="STR"</formula>
    </cfRule>
  </conditionalFormatting>
  <conditionalFormatting sqref="F245 F251:F253">
    <cfRule type="containsText" dxfId="13727" priority="13740" operator="containsText" text="DA">
      <formula>NOT(ISERROR(SEARCH("DA",F245)))</formula>
    </cfRule>
  </conditionalFormatting>
  <conditionalFormatting sqref="F250">
    <cfRule type="containsText" dxfId="13726" priority="13739" operator="containsText" text="DA">
      <formula>NOT(ISERROR(SEARCH("DA",F250)))</formula>
    </cfRule>
  </conditionalFormatting>
  <conditionalFormatting sqref="F246:F249">
    <cfRule type="containsText" dxfId="13725" priority="13738" operator="containsText" text="DA">
      <formula>NOT(ISERROR(SEARCH("DA",F246)))</formula>
    </cfRule>
  </conditionalFormatting>
  <conditionalFormatting sqref="F246:F247">
    <cfRule type="expression" dxfId="13724" priority="13734">
      <formula>LEFT(F250,2)="DA"</formula>
    </cfRule>
    <cfRule type="expression" dxfId="13723" priority="13735">
      <formula>F246="WIP"</formula>
    </cfRule>
    <cfRule type="expression" dxfId="13722" priority="13736">
      <formula>F246="TW"</formula>
    </cfRule>
    <cfRule type="expression" dxfId="13721" priority="13737">
      <formula>F246="ERE"</formula>
    </cfRule>
  </conditionalFormatting>
  <conditionalFormatting sqref="F248">
    <cfRule type="expression" dxfId="13720" priority="13731">
      <formula>LEFT(F250,2)="DA"</formula>
    </cfRule>
    <cfRule type="expression" dxfId="13719" priority="13732">
      <formula>F248="EXC"</formula>
    </cfRule>
    <cfRule type="expression" dxfId="13718" priority="13733">
      <formula>F248="FDN"</formula>
    </cfRule>
  </conditionalFormatting>
  <conditionalFormatting sqref="F249">
    <cfRule type="expression" dxfId="13717" priority="13729">
      <formula>LEFT(F250,2)="DA"</formula>
    </cfRule>
    <cfRule type="expression" dxfId="13716" priority="13730">
      <formula>OR(F249="CP",F249="P")</formula>
    </cfRule>
  </conditionalFormatting>
  <conditionalFormatting sqref="F246:F248">
    <cfRule type="containsText" dxfId="13715" priority="13728" operator="containsText" text="Clear">
      <formula>NOT(ISERROR(SEARCH("Clear",F246)))</formula>
    </cfRule>
  </conditionalFormatting>
  <conditionalFormatting sqref="G245:G253">
    <cfRule type="containsText" dxfId="13714" priority="13727" operator="containsText" text="DA">
      <formula>NOT(ISERROR(SEARCH("DA",G245)))</formula>
    </cfRule>
  </conditionalFormatting>
  <conditionalFormatting sqref="G246">
    <cfRule type="expression" dxfId="13713" priority="13725">
      <formula>G246="PO"</formula>
    </cfRule>
    <cfRule type="expression" dxfId="13712" priority="13726">
      <formula>G246="STR"</formula>
    </cfRule>
  </conditionalFormatting>
  <conditionalFormatting sqref="H245 H251:H253">
    <cfRule type="containsText" dxfId="13711" priority="13724" operator="containsText" text="DA">
      <formula>NOT(ISERROR(SEARCH("DA",H245)))</formula>
    </cfRule>
  </conditionalFormatting>
  <conditionalFormatting sqref="H250">
    <cfRule type="containsText" dxfId="13710" priority="13723" operator="containsText" text="DA">
      <formula>NOT(ISERROR(SEARCH("DA",H250)))</formula>
    </cfRule>
  </conditionalFormatting>
  <conditionalFormatting sqref="H246:H249">
    <cfRule type="containsText" dxfId="13709" priority="13722" operator="containsText" text="DA">
      <formula>NOT(ISERROR(SEARCH("DA",H246)))</formula>
    </cfRule>
  </conditionalFormatting>
  <conditionalFormatting sqref="H246:H247">
    <cfRule type="expression" dxfId="13708" priority="13718">
      <formula>LEFT(H250,2)="DA"</formula>
    </cfRule>
    <cfRule type="expression" dxfId="13707" priority="13719">
      <formula>H246="WIP"</formula>
    </cfRule>
    <cfRule type="expression" dxfId="13706" priority="13720">
      <formula>H246="TW"</formula>
    </cfRule>
    <cfRule type="expression" dxfId="13705" priority="13721">
      <formula>H246="ERE"</formula>
    </cfRule>
  </conditionalFormatting>
  <conditionalFormatting sqref="H248">
    <cfRule type="expression" dxfId="13704" priority="13715">
      <formula>LEFT(H250,2)="DA"</formula>
    </cfRule>
    <cfRule type="expression" dxfId="13703" priority="13716">
      <formula>H248="EXC"</formula>
    </cfRule>
    <cfRule type="expression" dxfId="13702" priority="13717">
      <formula>H248="FDN"</formula>
    </cfRule>
  </conditionalFormatting>
  <conditionalFormatting sqref="H249">
    <cfRule type="expression" dxfId="13701" priority="13713">
      <formula>LEFT(H250,2)="DA"</formula>
    </cfRule>
    <cfRule type="expression" dxfId="13700" priority="13714">
      <formula>OR(H249="CP",H249="P")</formula>
    </cfRule>
  </conditionalFormatting>
  <conditionalFormatting sqref="H246:H248">
    <cfRule type="containsText" dxfId="13699" priority="13712" operator="containsText" text="Clear">
      <formula>NOT(ISERROR(SEARCH("Clear",H246)))</formula>
    </cfRule>
  </conditionalFormatting>
  <conditionalFormatting sqref="I245:I253">
    <cfRule type="containsText" dxfId="13698" priority="13711" operator="containsText" text="DA">
      <formula>NOT(ISERROR(SEARCH("DA",I245)))</formula>
    </cfRule>
  </conditionalFormatting>
  <conditionalFormatting sqref="I246">
    <cfRule type="expression" dxfId="13697" priority="13709">
      <formula>I246="PO"</formula>
    </cfRule>
    <cfRule type="expression" dxfId="13696" priority="13710">
      <formula>I246="STR"</formula>
    </cfRule>
  </conditionalFormatting>
  <conditionalFormatting sqref="J245 J251:J253">
    <cfRule type="containsText" dxfId="13695" priority="13708" operator="containsText" text="DA">
      <formula>NOT(ISERROR(SEARCH("DA",J245)))</formula>
    </cfRule>
  </conditionalFormatting>
  <conditionalFormatting sqref="J250">
    <cfRule type="containsText" dxfId="13694" priority="13707" operator="containsText" text="DA">
      <formula>NOT(ISERROR(SEARCH("DA",J250)))</formula>
    </cfRule>
  </conditionalFormatting>
  <conditionalFormatting sqref="J246:J249">
    <cfRule type="containsText" dxfId="13693" priority="13706" operator="containsText" text="DA">
      <formula>NOT(ISERROR(SEARCH("DA",J246)))</formula>
    </cfRule>
  </conditionalFormatting>
  <conditionalFormatting sqref="J246:J247">
    <cfRule type="expression" dxfId="13692" priority="13702">
      <formula>LEFT(J250,2)="DA"</formula>
    </cfRule>
    <cfRule type="expression" dxfId="13691" priority="13703">
      <formula>J246="WIP"</formula>
    </cfRule>
    <cfRule type="expression" dxfId="13690" priority="13704">
      <formula>J246="TW"</formula>
    </cfRule>
    <cfRule type="expression" dxfId="13689" priority="13705">
      <formula>J246="ERE"</formula>
    </cfRule>
  </conditionalFormatting>
  <conditionalFormatting sqref="J248">
    <cfRule type="expression" dxfId="13688" priority="13699">
      <formula>LEFT(J250,2)="DA"</formula>
    </cfRule>
    <cfRule type="expression" dxfId="13687" priority="13700">
      <formula>J248="EXC"</formula>
    </cfRule>
    <cfRule type="expression" dxfId="13686" priority="13701">
      <formula>J248="FDN"</formula>
    </cfRule>
  </conditionalFormatting>
  <conditionalFormatting sqref="J249">
    <cfRule type="expression" dxfId="13685" priority="13697">
      <formula>LEFT(J250,2)="DA"</formula>
    </cfRule>
    <cfRule type="expression" dxfId="13684" priority="13698">
      <formula>OR(J249="CP",J249="P")</formula>
    </cfRule>
  </conditionalFormatting>
  <conditionalFormatting sqref="J246:J248">
    <cfRule type="containsText" dxfId="13683" priority="13696" operator="containsText" text="Clear">
      <formula>NOT(ISERROR(SEARCH("Clear",J246)))</formula>
    </cfRule>
  </conditionalFormatting>
  <conditionalFormatting sqref="K245:K253">
    <cfRule type="containsText" dxfId="13682" priority="13695" operator="containsText" text="DA">
      <formula>NOT(ISERROR(SEARCH("DA",K245)))</formula>
    </cfRule>
  </conditionalFormatting>
  <conditionalFormatting sqref="K246">
    <cfRule type="expression" dxfId="13681" priority="13693">
      <formula>K246="PO"</formula>
    </cfRule>
    <cfRule type="expression" dxfId="13680" priority="13694">
      <formula>K246="STR"</formula>
    </cfRule>
  </conditionalFormatting>
  <conditionalFormatting sqref="L245 L251:L253">
    <cfRule type="containsText" dxfId="13679" priority="13692" operator="containsText" text="DA">
      <formula>NOT(ISERROR(SEARCH("DA",L245)))</formula>
    </cfRule>
  </conditionalFormatting>
  <conditionalFormatting sqref="L250">
    <cfRule type="containsText" dxfId="13678" priority="13691" operator="containsText" text="DA">
      <formula>NOT(ISERROR(SEARCH("DA",L250)))</formula>
    </cfRule>
  </conditionalFormatting>
  <conditionalFormatting sqref="L246:L249">
    <cfRule type="containsText" dxfId="13677" priority="13690" operator="containsText" text="DA">
      <formula>NOT(ISERROR(SEARCH("DA",L246)))</formula>
    </cfRule>
  </conditionalFormatting>
  <conditionalFormatting sqref="L246:L247">
    <cfRule type="expression" dxfId="13676" priority="13686">
      <formula>LEFT(L250,2)="DA"</formula>
    </cfRule>
    <cfRule type="expression" dxfId="13675" priority="13687">
      <formula>L246="WIP"</formula>
    </cfRule>
    <cfRule type="expression" dxfId="13674" priority="13688">
      <formula>L246="TW"</formula>
    </cfRule>
    <cfRule type="expression" dxfId="13673" priority="13689">
      <formula>L246="ERE"</formula>
    </cfRule>
  </conditionalFormatting>
  <conditionalFormatting sqref="L248">
    <cfRule type="expression" dxfId="13672" priority="13683">
      <formula>LEFT(L250,2)="DA"</formula>
    </cfRule>
    <cfRule type="expression" dxfId="13671" priority="13684">
      <formula>L248="EXC"</formula>
    </cfRule>
    <cfRule type="expression" dxfId="13670" priority="13685">
      <formula>L248="FDN"</formula>
    </cfRule>
  </conditionalFormatting>
  <conditionalFormatting sqref="L249">
    <cfRule type="expression" dxfId="13669" priority="13681">
      <formula>LEFT(L250,2)="DA"</formula>
    </cfRule>
    <cfRule type="expression" dxfId="13668" priority="13682">
      <formula>OR(L249="CP",L249="P")</formula>
    </cfRule>
  </conditionalFormatting>
  <conditionalFormatting sqref="L246:L248">
    <cfRule type="containsText" dxfId="13667" priority="13680" operator="containsText" text="Clear">
      <formula>NOT(ISERROR(SEARCH("Clear",L246)))</formula>
    </cfRule>
  </conditionalFormatting>
  <conditionalFormatting sqref="M245:M253">
    <cfRule type="containsText" dxfId="13666" priority="13679" operator="containsText" text="DA">
      <formula>NOT(ISERROR(SEARCH("DA",M245)))</formula>
    </cfRule>
  </conditionalFormatting>
  <conditionalFormatting sqref="M246">
    <cfRule type="expression" dxfId="13665" priority="13677">
      <formula>M246="PO"</formula>
    </cfRule>
    <cfRule type="expression" dxfId="13664" priority="13678">
      <formula>M246="STR"</formula>
    </cfRule>
  </conditionalFormatting>
  <conditionalFormatting sqref="N245 N251:N253">
    <cfRule type="containsText" dxfId="13663" priority="13676" operator="containsText" text="DA">
      <formula>NOT(ISERROR(SEARCH("DA",N245)))</formula>
    </cfRule>
  </conditionalFormatting>
  <conditionalFormatting sqref="N250">
    <cfRule type="containsText" dxfId="13662" priority="13675" operator="containsText" text="DA">
      <formula>NOT(ISERROR(SEARCH("DA",N250)))</formula>
    </cfRule>
  </conditionalFormatting>
  <conditionalFormatting sqref="N246:N249">
    <cfRule type="containsText" dxfId="13661" priority="13674" operator="containsText" text="DA">
      <formula>NOT(ISERROR(SEARCH("DA",N246)))</formula>
    </cfRule>
  </conditionalFormatting>
  <conditionalFormatting sqref="N246:N247">
    <cfRule type="expression" dxfId="13660" priority="13670">
      <formula>LEFT(N250,2)="DA"</formula>
    </cfRule>
    <cfRule type="expression" dxfId="13659" priority="13671">
      <formula>N246="WIP"</formula>
    </cfRule>
    <cfRule type="expression" dxfId="13658" priority="13672">
      <formula>N246="TW"</formula>
    </cfRule>
    <cfRule type="expression" dxfId="13657" priority="13673">
      <formula>N246="ERE"</formula>
    </cfRule>
  </conditionalFormatting>
  <conditionalFormatting sqref="N248">
    <cfRule type="expression" dxfId="13656" priority="13667">
      <formula>LEFT(N250,2)="DA"</formula>
    </cfRule>
    <cfRule type="expression" dxfId="13655" priority="13668">
      <formula>N248="EXC"</formula>
    </cfRule>
    <cfRule type="expression" dxfId="13654" priority="13669">
      <formula>N248="FDN"</formula>
    </cfRule>
  </conditionalFormatting>
  <conditionalFormatting sqref="N249">
    <cfRule type="expression" dxfId="13653" priority="13665">
      <formula>LEFT(N250,2)="DA"</formula>
    </cfRule>
    <cfRule type="expression" dxfId="13652" priority="13666">
      <formula>OR(N249="CP",N249="P")</formula>
    </cfRule>
  </conditionalFormatting>
  <conditionalFormatting sqref="N246:N248">
    <cfRule type="containsText" dxfId="13651" priority="13664" operator="containsText" text="Clear">
      <formula>NOT(ISERROR(SEARCH("Clear",N246)))</formula>
    </cfRule>
  </conditionalFormatting>
  <conditionalFormatting sqref="O245:O253">
    <cfRule type="containsText" dxfId="13650" priority="13663" operator="containsText" text="DA">
      <formula>NOT(ISERROR(SEARCH("DA",O245)))</formula>
    </cfRule>
  </conditionalFormatting>
  <conditionalFormatting sqref="O246">
    <cfRule type="expression" dxfId="13649" priority="13661">
      <formula>O246="PO"</formula>
    </cfRule>
    <cfRule type="expression" dxfId="13648" priority="13662">
      <formula>O246="STR"</formula>
    </cfRule>
  </conditionalFormatting>
  <conditionalFormatting sqref="P245 P251:P253">
    <cfRule type="containsText" dxfId="13647" priority="13660" operator="containsText" text="DA">
      <formula>NOT(ISERROR(SEARCH("DA",P245)))</formula>
    </cfRule>
  </conditionalFormatting>
  <conditionalFormatting sqref="P250">
    <cfRule type="containsText" dxfId="13646" priority="13659" operator="containsText" text="DA">
      <formula>NOT(ISERROR(SEARCH("DA",P250)))</formula>
    </cfRule>
  </conditionalFormatting>
  <conditionalFormatting sqref="P246:P249">
    <cfRule type="containsText" dxfId="13645" priority="13658" operator="containsText" text="DA">
      <formula>NOT(ISERROR(SEARCH("DA",P246)))</formula>
    </cfRule>
  </conditionalFormatting>
  <conditionalFormatting sqref="P246:P247">
    <cfRule type="expression" dxfId="13644" priority="13654">
      <formula>LEFT(P250,2)="DA"</formula>
    </cfRule>
    <cfRule type="expression" dxfId="13643" priority="13655">
      <formula>P246="WIP"</formula>
    </cfRule>
    <cfRule type="expression" dxfId="13642" priority="13656">
      <formula>P246="TW"</formula>
    </cfRule>
    <cfRule type="expression" dxfId="13641" priority="13657">
      <formula>P246="ERE"</formula>
    </cfRule>
  </conditionalFormatting>
  <conditionalFormatting sqref="P248">
    <cfRule type="expression" dxfId="13640" priority="13651">
      <formula>LEFT(P250,2)="DA"</formula>
    </cfRule>
    <cfRule type="expression" dxfId="13639" priority="13652">
      <formula>P248="EXC"</formula>
    </cfRule>
    <cfRule type="expression" dxfId="13638" priority="13653">
      <formula>P248="FDN"</formula>
    </cfRule>
  </conditionalFormatting>
  <conditionalFormatting sqref="P249">
    <cfRule type="expression" dxfId="13637" priority="13649">
      <formula>LEFT(P250,2)="DA"</formula>
    </cfRule>
    <cfRule type="expression" dxfId="13636" priority="13650">
      <formula>OR(P249="CP",P249="P")</formula>
    </cfRule>
  </conditionalFormatting>
  <conditionalFormatting sqref="P246:P248">
    <cfRule type="containsText" dxfId="13635" priority="13648" operator="containsText" text="Clear">
      <formula>NOT(ISERROR(SEARCH("Clear",P246)))</formula>
    </cfRule>
  </conditionalFormatting>
  <conditionalFormatting sqref="Q245:Q253">
    <cfRule type="containsText" dxfId="13634" priority="13647" operator="containsText" text="DA">
      <formula>NOT(ISERROR(SEARCH("DA",Q245)))</formula>
    </cfRule>
  </conditionalFormatting>
  <conditionalFormatting sqref="Q246">
    <cfRule type="expression" dxfId="13633" priority="13645">
      <formula>Q246="PO"</formula>
    </cfRule>
    <cfRule type="expression" dxfId="13632" priority="13646">
      <formula>Q246="STR"</formula>
    </cfRule>
  </conditionalFormatting>
  <conditionalFormatting sqref="R253">
    <cfRule type="containsText" dxfId="13631" priority="13644" operator="containsText" text="DA">
      <formula>NOT(ISERROR(SEARCH("DA",R253)))</formula>
    </cfRule>
  </conditionalFormatting>
  <conditionalFormatting sqref="S248:S253">
    <cfRule type="containsText" dxfId="13630" priority="13643" operator="containsText" text="DA">
      <formula>NOT(ISERROR(SEARCH("DA",S248)))</formula>
    </cfRule>
  </conditionalFormatting>
  <conditionalFormatting sqref="T253">
    <cfRule type="containsText" dxfId="13629" priority="13642" operator="containsText" text="DA">
      <formula>NOT(ISERROR(SEARCH("DA",T253)))</formula>
    </cfRule>
  </conditionalFormatting>
  <conditionalFormatting sqref="U248">
    <cfRule type="containsText" dxfId="13628" priority="13641" operator="containsText" text="DA">
      <formula>NOT(ISERROR(SEARCH("DA",U248)))</formula>
    </cfRule>
  </conditionalFormatting>
  <conditionalFormatting sqref="T246:T249">
    <cfRule type="containsText" dxfId="13627" priority="13640" operator="containsText" text="DA">
      <formula>NOT(ISERROR(SEARCH("DA",T246)))</formula>
    </cfRule>
  </conditionalFormatting>
  <conditionalFormatting sqref="T246:T247">
    <cfRule type="expression" dxfId="13626" priority="13636">
      <formula>LEFT(T250,2)="DA"</formula>
    </cfRule>
    <cfRule type="expression" dxfId="13625" priority="13637">
      <formula>T246="WIP"</formula>
    </cfRule>
    <cfRule type="expression" dxfId="13624" priority="13638">
      <formula>T246="TW"</formula>
    </cfRule>
    <cfRule type="expression" dxfId="13623" priority="13639">
      <formula>T246="ERE"</formula>
    </cfRule>
  </conditionalFormatting>
  <conditionalFormatting sqref="T248">
    <cfRule type="expression" dxfId="13622" priority="13633">
      <formula>LEFT(T250,2)="DA"</formula>
    </cfRule>
    <cfRule type="expression" dxfId="13621" priority="13634">
      <formula>T248="EXC"</formula>
    </cfRule>
    <cfRule type="expression" dxfId="13620" priority="13635">
      <formula>T248="FDN"</formula>
    </cfRule>
  </conditionalFormatting>
  <conditionalFormatting sqref="T249">
    <cfRule type="expression" dxfId="13619" priority="13631">
      <formula>LEFT(T250,2)="DA"</formula>
    </cfRule>
    <cfRule type="expression" dxfId="13618" priority="13632">
      <formula>OR(T249="CP",T249="P")</formula>
    </cfRule>
  </conditionalFormatting>
  <conditionalFormatting sqref="T246:T248">
    <cfRule type="containsText" dxfId="13617" priority="13630" operator="containsText" text="Clear">
      <formula>NOT(ISERROR(SEARCH("Clear",T246)))</formula>
    </cfRule>
  </conditionalFormatting>
  <conditionalFormatting sqref="R251:R252">
    <cfRule type="containsText" dxfId="13616" priority="13629" operator="containsText" text="DA">
      <formula>NOT(ISERROR(SEARCH("DA",R251)))</formula>
    </cfRule>
  </conditionalFormatting>
  <conditionalFormatting sqref="R250">
    <cfRule type="containsText" dxfId="13615" priority="13628" operator="containsText" text="DA">
      <formula>NOT(ISERROR(SEARCH("DA",R250)))</formula>
    </cfRule>
  </conditionalFormatting>
  <conditionalFormatting sqref="R246:R249">
    <cfRule type="containsText" dxfId="13614" priority="13627" operator="containsText" text="DA">
      <formula>NOT(ISERROR(SEARCH("DA",R246)))</formula>
    </cfRule>
  </conditionalFormatting>
  <conditionalFormatting sqref="R246:R247">
    <cfRule type="expression" dxfId="13613" priority="13623">
      <formula>LEFT(R250,2)="DA"</formula>
    </cfRule>
    <cfRule type="expression" dxfId="13612" priority="13624">
      <formula>R246="WIP"</formula>
    </cfRule>
    <cfRule type="expression" dxfId="13611" priority="13625">
      <formula>R246="TW"</formula>
    </cfRule>
    <cfRule type="expression" dxfId="13610" priority="13626">
      <formula>R246="ERE"</formula>
    </cfRule>
  </conditionalFormatting>
  <conditionalFormatting sqref="R248">
    <cfRule type="expression" dxfId="13609" priority="13620">
      <formula>LEFT(R250,2)="DA"</formula>
    </cfRule>
    <cfRule type="expression" dxfId="13608" priority="13621">
      <formula>R248="EXC"</formula>
    </cfRule>
    <cfRule type="expression" dxfId="13607" priority="13622">
      <formula>R248="FDN"</formula>
    </cfRule>
  </conditionalFormatting>
  <conditionalFormatting sqref="R249">
    <cfRule type="expression" dxfId="13606" priority="13618">
      <formula>LEFT(R250,2)="DA"</formula>
    </cfRule>
    <cfRule type="expression" dxfId="13605" priority="13619">
      <formula>OR(R249="CP",R249="P")</formula>
    </cfRule>
  </conditionalFormatting>
  <conditionalFormatting sqref="R246:R248">
    <cfRule type="containsText" dxfId="13604" priority="13617" operator="containsText" text="Clear">
      <formula>NOT(ISERROR(SEARCH("Clear",R246)))</formula>
    </cfRule>
  </conditionalFormatting>
  <conditionalFormatting sqref="T251:T252">
    <cfRule type="containsText" dxfId="13603" priority="13616" operator="containsText" text="DA">
      <formula>NOT(ISERROR(SEARCH("DA",T251)))</formula>
    </cfRule>
  </conditionalFormatting>
  <conditionalFormatting sqref="T250">
    <cfRule type="containsText" dxfId="13602" priority="13615" operator="containsText" text="DA">
      <formula>NOT(ISERROR(SEARCH("DA",T250)))</formula>
    </cfRule>
  </conditionalFormatting>
  <conditionalFormatting sqref="S246:S247">
    <cfRule type="containsText" dxfId="13601" priority="13614" operator="containsText" text="DA">
      <formula>NOT(ISERROR(SEARCH("DA",S246)))</formula>
    </cfRule>
  </conditionalFormatting>
  <conditionalFormatting sqref="S246">
    <cfRule type="expression" dxfId="13600" priority="13612">
      <formula>S246="PO"</formula>
    </cfRule>
    <cfRule type="expression" dxfId="13599" priority="13613">
      <formula>S246="STR"</formula>
    </cfRule>
  </conditionalFormatting>
  <conditionalFormatting sqref="U246:U247">
    <cfRule type="containsText" dxfId="13598" priority="13611" operator="containsText" text="DA">
      <formula>NOT(ISERROR(SEARCH("DA",U246)))</formula>
    </cfRule>
  </conditionalFormatting>
  <conditionalFormatting sqref="U246">
    <cfRule type="expression" dxfId="13597" priority="13609">
      <formula>U246="PO"</formula>
    </cfRule>
    <cfRule type="expression" dxfId="13596" priority="13610">
      <formula>U246="STR"</formula>
    </cfRule>
  </conditionalFormatting>
  <conditionalFormatting sqref="U265:U266">
    <cfRule type="containsText" dxfId="13595" priority="13608" operator="containsText" text="DA">
      <formula>NOT(ISERROR(SEARCH("DA",U265)))</formula>
    </cfRule>
  </conditionalFormatting>
  <conditionalFormatting sqref="B256 B262:B264">
    <cfRule type="containsText" dxfId="13594" priority="13607" operator="containsText" text="DA">
      <formula>NOT(ISERROR(SEARCH("DA",B256)))</formula>
    </cfRule>
  </conditionalFormatting>
  <conditionalFormatting sqref="B261">
    <cfRule type="containsText" dxfId="13593" priority="13606" operator="containsText" text="DA">
      <formula>NOT(ISERROR(SEARCH("DA",B261)))</formula>
    </cfRule>
  </conditionalFormatting>
  <conditionalFormatting sqref="B257:B260">
    <cfRule type="containsText" dxfId="13592" priority="13605" operator="containsText" text="DA">
      <formula>NOT(ISERROR(SEARCH("DA",B257)))</formula>
    </cfRule>
  </conditionalFormatting>
  <conditionalFormatting sqref="B257:B258">
    <cfRule type="expression" dxfId="13591" priority="13601">
      <formula>LEFT(B261,2)="DA"</formula>
    </cfRule>
    <cfRule type="expression" dxfId="13590" priority="13602">
      <formula>B257="WIP"</formula>
    </cfRule>
    <cfRule type="expression" dxfId="13589" priority="13603">
      <formula>B257="TW"</formula>
    </cfRule>
    <cfRule type="expression" dxfId="13588" priority="13604">
      <formula>B257="ERE"</formula>
    </cfRule>
  </conditionalFormatting>
  <conditionalFormatting sqref="B259">
    <cfRule type="expression" dxfId="13587" priority="13598">
      <formula>LEFT(B261,2)="DA"</formula>
    </cfRule>
    <cfRule type="expression" dxfId="13586" priority="13599">
      <formula>B259="EXC"</formula>
    </cfRule>
    <cfRule type="expression" dxfId="13585" priority="13600">
      <formula>B259="FDN"</formula>
    </cfRule>
  </conditionalFormatting>
  <conditionalFormatting sqref="B260">
    <cfRule type="expression" dxfId="13584" priority="13596">
      <formula>LEFT(B261,2)="DA"</formula>
    </cfRule>
    <cfRule type="expression" dxfId="13583" priority="13597">
      <formula>OR(B260="CP",B260="P")</formula>
    </cfRule>
  </conditionalFormatting>
  <conditionalFormatting sqref="B257:B259">
    <cfRule type="containsText" dxfId="13582" priority="13595" operator="containsText" text="Clear">
      <formula>NOT(ISERROR(SEARCH("Clear",B257)))</formula>
    </cfRule>
  </conditionalFormatting>
  <conditionalFormatting sqref="C256:C264 U259:U264">
    <cfRule type="containsText" dxfId="13581" priority="13594" operator="containsText" text="DA">
      <formula>NOT(ISERROR(SEARCH("DA",C256)))</formula>
    </cfRule>
  </conditionalFormatting>
  <conditionalFormatting sqref="C257">
    <cfRule type="expression" dxfId="13580" priority="13592">
      <formula>C257="PO"</formula>
    </cfRule>
    <cfRule type="expression" dxfId="13579" priority="13593">
      <formula>C257="STR"</formula>
    </cfRule>
  </conditionalFormatting>
  <conditionalFormatting sqref="U260">
    <cfRule type="containsText" dxfId="13578" priority="13591" operator="containsText" text="DA">
      <formula>NOT(ISERROR(SEARCH("DA",U260)))</formula>
    </cfRule>
  </conditionalFormatting>
  <conditionalFormatting sqref="D256 D262:D264">
    <cfRule type="containsText" dxfId="13577" priority="13590" operator="containsText" text="DA">
      <formula>NOT(ISERROR(SEARCH("DA",D256)))</formula>
    </cfRule>
  </conditionalFormatting>
  <conditionalFormatting sqref="D261">
    <cfRule type="containsText" dxfId="13576" priority="13589" operator="containsText" text="DA">
      <formula>NOT(ISERROR(SEARCH("DA",D261)))</formula>
    </cfRule>
  </conditionalFormatting>
  <conditionalFormatting sqref="D257:D260">
    <cfRule type="containsText" dxfId="13575" priority="13588" operator="containsText" text="DA">
      <formula>NOT(ISERROR(SEARCH("DA",D257)))</formula>
    </cfRule>
  </conditionalFormatting>
  <conditionalFormatting sqref="D257:D258">
    <cfRule type="expression" dxfId="13574" priority="13584">
      <formula>LEFT(D261,2)="DA"</formula>
    </cfRule>
    <cfRule type="expression" dxfId="13573" priority="13585">
      <formula>D257="WIP"</formula>
    </cfRule>
    <cfRule type="expression" dxfId="13572" priority="13586">
      <formula>D257="TW"</formula>
    </cfRule>
    <cfRule type="expression" dxfId="13571" priority="13587">
      <formula>D257="ERE"</formula>
    </cfRule>
  </conditionalFormatting>
  <conditionalFormatting sqref="D259">
    <cfRule type="expression" dxfId="13570" priority="13581">
      <formula>LEFT(D261,2)="DA"</formula>
    </cfRule>
    <cfRule type="expression" dxfId="13569" priority="13582">
      <formula>D259="EXC"</formula>
    </cfRule>
    <cfRule type="expression" dxfId="13568" priority="13583">
      <formula>D259="FDN"</formula>
    </cfRule>
  </conditionalFormatting>
  <conditionalFormatting sqref="D260">
    <cfRule type="expression" dxfId="13567" priority="13579">
      <formula>LEFT(D261,2)="DA"</formula>
    </cfRule>
    <cfRule type="expression" dxfId="13566" priority="13580">
      <formula>OR(D260="CP",D260="P")</formula>
    </cfRule>
  </conditionalFormatting>
  <conditionalFormatting sqref="D257:D259">
    <cfRule type="containsText" dxfId="13565" priority="13578" operator="containsText" text="Clear">
      <formula>NOT(ISERROR(SEARCH("Clear",D257)))</formula>
    </cfRule>
  </conditionalFormatting>
  <conditionalFormatting sqref="E256:E264">
    <cfRule type="containsText" dxfId="13564" priority="13577" operator="containsText" text="DA">
      <formula>NOT(ISERROR(SEARCH("DA",E256)))</formula>
    </cfRule>
  </conditionalFormatting>
  <conditionalFormatting sqref="E257">
    <cfRule type="expression" dxfId="13563" priority="13575">
      <formula>E257="PO"</formula>
    </cfRule>
    <cfRule type="expression" dxfId="13562" priority="13576">
      <formula>E257="STR"</formula>
    </cfRule>
  </conditionalFormatting>
  <conditionalFormatting sqref="F256 F262:F264">
    <cfRule type="containsText" dxfId="13561" priority="13574" operator="containsText" text="DA">
      <formula>NOT(ISERROR(SEARCH("DA",F256)))</formula>
    </cfRule>
  </conditionalFormatting>
  <conditionalFormatting sqref="F261">
    <cfRule type="containsText" dxfId="13560" priority="13573" operator="containsText" text="DA">
      <formula>NOT(ISERROR(SEARCH("DA",F261)))</formula>
    </cfRule>
  </conditionalFormatting>
  <conditionalFormatting sqref="F257:F260">
    <cfRule type="containsText" dxfId="13559" priority="13572" operator="containsText" text="DA">
      <formula>NOT(ISERROR(SEARCH("DA",F257)))</formula>
    </cfRule>
  </conditionalFormatting>
  <conditionalFormatting sqref="F257:F258">
    <cfRule type="expression" dxfId="13558" priority="13568">
      <formula>LEFT(F261,2)="DA"</formula>
    </cfRule>
    <cfRule type="expression" dxfId="13557" priority="13569">
      <formula>F257="WIP"</formula>
    </cfRule>
    <cfRule type="expression" dxfId="13556" priority="13570">
      <formula>F257="TW"</formula>
    </cfRule>
    <cfRule type="expression" dxfId="13555" priority="13571">
      <formula>F257="ERE"</formula>
    </cfRule>
  </conditionalFormatting>
  <conditionalFormatting sqref="F259">
    <cfRule type="expression" dxfId="13554" priority="13565">
      <formula>LEFT(F261,2)="DA"</formula>
    </cfRule>
    <cfRule type="expression" dxfId="13553" priority="13566">
      <formula>F259="EXC"</formula>
    </cfRule>
    <cfRule type="expression" dxfId="13552" priority="13567">
      <formula>F259="FDN"</formula>
    </cfRule>
  </conditionalFormatting>
  <conditionalFormatting sqref="F260">
    <cfRule type="expression" dxfId="13551" priority="13563">
      <formula>LEFT(F261,2)="DA"</formula>
    </cfRule>
    <cfRule type="expression" dxfId="13550" priority="13564">
      <formula>OR(F260="CP",F260="P")</formula>
    </cfRule>
  </conditionalFormatting>
  <conditionalFormatting sqref="F257:F259">
    <cfRule type="containsText" dxfId="13549" priority="13562" operator="containsText" text="Clear">
      <formula>NOT(ISERROR(SEARCH("Clear",F257)))</formula>
    </cfRule>
  </conditionalFormatting>
  <conditionalFormatting sqref="G256:G264">
    <cfRule type="containsText" dxfId="13548" priority="13561" operator="containsText" text="DA">
      <formula>NOT(ISERROR(SEARCH("DA",G256)))</formula>
    </cfRule>
  </conditionalFormatting>
  <conditionalFormatting sqref="G257">
    <cfRule type="expression" dxfId="13547" priority="13559">
      <formula>G257="PO"</formula>
    </cfRule>
    <cfRule type="expression" dxfId="13546" priority="13560">
      <formula>G257="STR"</formula>
    </cfRule>
  </conditionalFormatting>
  <conditionalFormatting sqref="H256 H262:H264">
    <cfRule type="containsText" dxfId="13545" priority="13558" operator="containsText" text="DA">
      <formula>NOT(ISERROR(SEARCH("DA",H256)))</formula>
    </cfRule>
  </conditionalFormatting>
  <conditionalFormatting sqref="H261">
    <cfRule type="containsText" dxfId="13544" priority="13557" operator="containsText" text="DA">
      <formula>NOT(ISERROR(SEARCH("DA",H261)))</formula>
    </cfRule>
  </conditionalFormatting>
  <conditionalFormatting sqref="H257:H260">
    <cfRule type="containsText" dxfId="13543" priority="13556" operator="containsText" text="DA">
      <formula>NOT(ISERROR(SEARCH("DA",H257)))</formula>
    </cfRule>
  </conditionalFormatting>
  <conditionalFormatting sqref="H257:H258">
    <cfRule type="expression" dxfId="13542" priority="13552">
      <formula>LEFT(H261,2)="DA"</formula>
    </cfRule>
    <cfRule type="expression" dxfId="13541" priority="13553">
      <formula>H257="WIP"</formula>
    </cfRule>
    <cfRule type="expression" dxfId="13540" priority="13554">
      <formula>H257="TW"</formula>
    </cfRule>
    <cfRule type="expression" dxfId="13539" priority="13555">
      <formula>H257="ERE"</formula>
    </cfRule>
  </conditionalFormatting>
  <conditionalFormatting sqref="H259">
    <cfRule type="expression" dxfId="13538" priority="13549">
      <formula>LEFT(H261,2)="DA"</formula>
    </cfRule>
    <cfRule type="expression" dxfId="13537" priority="13550">
      <formula>H259="EXC"</formula>
    </cfRule>
    <cfRule type="expression" dxfId="13536" priority="13551">
      <formula>H259="FDN"</formula>
    </cfRule>
  </conditionalFormatting>
  <conditionalFormatting sqref="H260">
    <cfRule type="expression" dxfId="13535" priority="13547">
      <formula>LEFT(H261,2)="DA"</formula>
    </cfRule>
    <cfRule type="expression" dxfId="13534" priority="13548">
      <formula>OR(H260="CP",H260="P")</formula>
    </cfRule>
  </conditionalFormatting>
  <conditionalFormatting sqref="H257:H259">
    <cfRule type="containsText" dxfId="13533" priority="13546" operator="containsText" text="Clear">
      <formula>NOT(ISERROR(SEARCH("Clear",H257)))</formula>
    </cfRule>
  </conditionalFormatting>
  <conditionalFormatting sqref="I256:I264">
    <cfRule type="containsText" dxfId="13532" priority="13545" operator="containsText" text="DA">
      <formula>NOT(ISERROR(SEARCH("DA",I256)))</formula>
    </cfRule>
  </conditionalFormatting>
  <conditionalFormatting sqref="I257">
    <cfRule type="expression" dxfId="13531" priority="13543">
      <formula>I257="PO"</formula>
    </cfRule>
    <cfRule type="expression" dxfId="13530" priority="13544">
      <formula>I257="STR"</formula>
    </cfRule>
  </conditionalFormatting>
  <conditionalFormatting sqref="J256 J262:J264">
    <cfRule type="containsText" dxfId="13529" priority="13542" operator="containsText" text="DA">
      <formula>NOT(ISERROR(SEARCH("DA",J256)))</formula>
    </cfRule>
  </conditionalFormatting>
  <conditionalFormatting sqref="J261">
    <cfRule type="containsText" dxfId="13528" priority="13541" operator="containsText" text="DA">
      <formula>NOT(ISERROR(SEARCH("DA",J261)))</formula>
    </cfRule>
  </conditionalFormatting>
  <conditionalFormatting sqref="J257:J260">
    <cfRule type="containsText" dxfId="13527" priority="13540" operator="containsText" text="DA">
      <formula>NOT(ISERROR(SEARCH("DA",J257)))</formula>
    </cfRule>
  </conditionalFormatting>
  <conditionalFormatting sqref="J257:J258">
    <cfRule type="expression" dxfId="13526" priority="13536">
      <formula>LEFT(J261,2)="DA"</formula>
    </cfRule>
    <cfRule type="expression" dxfId="13525" priority="13537">
      <formula>J257="WIP"</formula>
    </cfRule>
    <cfRule type="expression" dxfId="13524" priority="13538">
      <formula>J257="TW"</formula>
    </cfRule>
    <cfRule type="expression" dxfId="13523" priority="13539">
      <formula>J257="ERE"</formula>
    </cfRule>
  </conditionalFormatting>
  <conditionalFormatting sqref="J259">
    <cfRule type="expression" dxfId="13522" priority="13533">
      <formula>LEFT(J261,2)="DA"</formula>
    </cfRule>
    <cfRule type="expression" dxfId="13521" priority="13534">
      <formula>J259="EXC"</formula>
    </cfRule>
    <cfRule type="expression" dxfId="13520" priority="13535">
      <formula>J259="FDN"</formula>
    </cfRule>
  </conditionalFormatting>
  <conditionalFormatting sqref="J260">
    <cfRule type="expression" dxfId="13519" priority="13531">
      <formula>LEFT(J261,2)="DA"</formula>
    </cfRule>
    <cfRule type="expression" dxfId="13518" priority="13532">
      <formula>OR(J260="CP",J260="P")</formula>
    </cfRule>
  </conditionalFormatting>
  <conditionalFormatting sqref="J257:J259">
    <cfRule type="containsText" dxfId="13517" priority="13530" operator="containsText" text="Clear">
      <formula>NOT(ISERROR(SEARCH("Clear",J257)))</formula>
    </cfRule>
  </conditionalFormatting>
  <conditionalFormatting sqref="K256:K264">
    <cfRule type="containsText" dxfId="13516" priority="13529" operator="containsText" text="DA">
      <formula>NOT(ISERROR(SEARCH("DA",K256)))</formula>
    </cfRule>
  </conditionalFormatting>
  <conditionalFormatting sqref="K257">
    <cfRule type="expression" dxfId="13515" priority="13527">
      <formula>K257="PO"</formula>
    </cfRule>
    <cfRule type="expression" dxfId="13514" priority="13528">
      <formula>K257="STR"</formula>
    </cfRule>
  </conditionalFormatting>
  <conditionalFormatting sqref="L256 L262:L264">
    <cfRule type="containsText" dxfId="13513" priority="13526" operator="containsText" text="DA">
      <formula>NOT(ISERROR(SEARCH("DA",L256)))</formula>
    </cfRule>
  </conditionalFormatting>
  <conditionalFormatting sqref="L261">
    <cfRule type="containsText" dxfId="13512" priority="13525" operator="containsText" text="DA">
      <formula>NOT(ISERROR(SEARCH("DA",L261)))</formula>
    </cfRule>
  </conditionalFormatting>
  <conditionalFormatting sqref="L257:L260">
    <cfRule type="containsText" dxfId="13511" priority="13524" operator="containsText" text="DA">
      <formula>NOT(ISERROR(SEARCH("DA",L257)))</formula>
    </cfRule>
  </conditionalFormatting>
  <conditionalFormatting sqref="L257:L258">
    <cfRule type="expression" dxfId="13510" priority="13520">
      <formula>LEFT(L261,2)="DA"</formula>
    </cfRule>
    <cfRule type="expression" dxfId="13509" priority="13521">
      <formula>L257="WIP"</formula>
    </cfRule>
    <cfRule type="expression" dxfId="13508" priority="13522">
      <formula>L257="TW"</formula>
    </cfRule>
    <cfRule type="expression" dxfId="13507" priority="13523">
      <formula>L257="ERE"</formula>
    </cfRule>
  </conditionalFormatting>
  <conditionalFormatting sqref="L259">
    <cfRule type="expression" dxfId="13506" priority="13517">
      <formula>LEFT(L261,2)="DA"</formula>
    </cfRule>
    <cfRule type="expression" dxfId="13505" priority="13518">
      <formula>L259="EXC"</formula>
    </cfRule>
    <cfRule type="expression" dxfId="13504" priority="13519">
      <formula>L259="FDN"</formula>
    </cfRule>
  </conditionalFormatting>
  <conditionalFormatting sqref="L260">
    <cfRule type="expression" dxfId="13503" priority="13515">
      <formula>LEFT(L261,2)="DA"</formula>
    </cfRule>
    <cfRule type="expression" dxfId="13502" priority="13516">
      <formula>OR(L260="CP",L260="P")</formula>
    </cfRule>
  </conditionalFormatting>
  <conditionalFormatting sqref="L257:L259">
    <cfRule type="containsText" dxfId="13501" priority="13514" operator="containsText" text="Clear">
      <formula>NOT(ISERROR(SEARCH("Clear",L257)))</formula>
    </cfRule>
  </conditionalFormatting>
  <conditionalFormatting sqref="M256:M264">
    <cfRule type="containsText" dxfId="13500" priority="13513" operator="containsText" text="DA">
      <formula>NOT(ISERROR(SEARCH("DA",M256)))</formula>
    </cfRule>
  </conditionalFormatting>
  <conditionalFormatting sqref="M257">
    <cfRule type="expression" dxfId="13499" priority="13511">
      <formula>M257="PO"</formula>
    </cfRule>
    <cfRule type="expression" dxfId="13498" priority="13512">
      <formula>M257="STR"</formula>
    </cfRule>
  </conditionalFormatting>
  <conditionalFormatting sqref="N256 N262:N264">
    <cfRule type="containsText" dxfId="13497" priority="13510" operator="containsText" text="DA">
      <formula>NOT(ISERROR(SEARCH("DA",N256)))</formula>
    </cfRule>
  </conditionalFormatting>
  <conditionalFormatting sqref="N261">
    <cfRule type="containsText" dxfId="13496" priority="13509" operator="containsText" text="DA">
      <formula>NOT(ISERROR(SEARCH("DA",N261)))</formula>
    </cfRule>
  </conditionalFormatting>
  <conditionalFormatting sqref="N257:N260">
    <cfRule type="containsText" dxfId="13495" priority="13508" operator="containsText" text="DA">
      <formula>NOT(ISERROR(SEARCH("DA",N257)))</formula>
    </cfRule>
  </conditionalFormatting>
  <conditionalFormatting sqref="N257:N258">
    <cfRule type="expression" dxfId="13494" priority="13504">
      <formula>LEFT(N261,2)="DA"</formula>
    </cfRule>
    <cfRule type="expression" dxfId="13493" priority="13505">
      <formula>N257="WIP"</formula>
    </cfRule>
    <cfRule type="expression" dxfId="13492" priority="13506">
      <formula>N257="TW"</formula>
    </cfRule>
    <cfRule type="expression" dxfId="13491" priority="13507">
      <formula>N257="ERE"</formula>
    </cfRule>
  </conditionalFormatting>
  <conditionalFormatting sqref="N259">
    <cfRule type="expression" dxfId="13490" priority="13501">
      <formula>LEFT(N261,2)="DA"</formula>
    </cfRule>
    <cfRule type="expression" dxfId="13489" priority="13502">
      <formula>N259="EXC"</formula>
    </cfRule>
    <cfRule type="expression" dxfId="13488" priority="13503">
      <formula>N259="FDN"</formula>
    </cfRule>
  </conditionalFormatting>
  <conditionalFormatting sqref="N260">
    <cfRule type="expression" dxfId="13487" priority="13499">
      <formula>LEFT(N261,2)="DA"</formula>
    </cfRule>
    <cfRule type="expression" dxfId="13486" priority="13500">
      <formula>OR(N260="CP",N260="P")</formula>
    </cfRule>
  </conditionalFormatting>
  <conditionalFormatting sqref="N257:N259">
    <cfRule type="containsText" dxfId="13485" priority="13498" operator="containsText" text="Clear">
      <formula>NOT(ISERROR(SEARCH("Clear",N257)))</formula>
    </cfRule>
  </conditionalFormatting>
  <conditionalFormatting sqref="O256:O264">
    <cfRule type="containsText" dxfId="13484" priority="13497" operator="containsText" text="DA">
      <formula>NOT(ISERROR(SEARCH("DA",O256)))</formula>
    </cfRule>
  </conditionalFormatting>
  <conditionalFormatting sqref="O257">
    <cfRule type="expression" dxfId="13483" priority="13495">
      <formula>O257="PO"</formula>
    </cfRule>
    <cfRule type="expression" dxfId="13482" priority="13496">
      <formula>O257="STR"</formula>
    </cfRule>
  </conditionalFormatting>
  <conditionalFormatting sqref="P256 P262:P264">
    <cfRule type="containsText" dxfId="13481" priority="13494" operator="containsText" text="DA">
      <formula>NOT(ISERROR(SEARCH("DA",P256)))</formula>
    </cfRule>
  </conditionalFormatting>
  <conditionalFormatting sqref="P261">
    <cfRule type="containsText" dxfId="13480" priority="13493" operator="containsText" text="DA">
      <formula>NOT(ISERROR(SEARCH("DA",P261)))</formula>
    </cfRule>
  </conditionalFormatting>
  <conditionalFormatting sqref="P257:P260">
    <cfRule type="containsText" dxfId="13479" priority="13492" operator="containsText" text="DA">
      <formula>NOT(ISERROR(SEARCH("DA",P257)))</formula>
    </cfRule>
  </conditionalFormatting>
  <conditionalFormatting sqref="P257:P258">
    <cfRule type="expression" dxfId="13478" priority="13488">
      <formula>LEFT(P261,2)="DA"</formula>
    </cfRule>
    <cfRule type="expression" dxfId="13477" priority="13489">
      <formula>P257="WIP"</formula>
    </cfRule>
    <cfRule type="expression" dxfId="13476" priority="13490">
      <formula>P257="TW"</formula>
    </cfRule>
    <cfRule type="expression" dxfId="13475" priority="13491">
      <formula>P257="ERE"</formula>
    </cfRule>
  </conditionalFormatting>
  <conditionalFormatting sqref="P259">
    <cfRule type="expression" dxfId="13474" priority="13485">
      <formula>LEFT(P261,2)="DA"</formula>
    </cfRule>
    <cfRule type="expression" dxfId="13473" priority="13486">
      <formula>P259="EXC"</formula>
    </cfRule>
    <cfRule type="expression" dxfId="13472" priority="13487">
      <formula>P259="FDN"</formula>
    </cfRule>
  </conditionalFormatting>
  <conditionalFormatting sqref="P260">
    <cfRule type="expression" dxfId="13471" priority="13483">
      <formula>LEFT(P261,2)="DA"</formula>
    </cfRule>
    <cfRule type="expression" dxfId="13470" priority="13484">
      <formula>OR(P260="CP",P260="P")</formula>
    </cfRule>
  </conditionalFormatting>
  <conditionalFormatting sqref="P257:P259">
    <cfRule type="containsText" dxfId="13469" priority="13482" operator="containsText" text="Clear">
      <formula>NOT(ISERROR(SEARCH("Clear",P257)))</formula>
    </cfRule>
  </conditionalFormatting>
  <conditionalFormatting sqref="Q256:Q264">
    <cfRule type="containsText" dxfId="13468" priority="13481" operator="containsText" text="DA">
      <formula>NOT(ISERROR(SEARCH("DA",Q256)))</formula>
    </cfRule>
  </conditionalFormatting>
  <conditionalFormatting sqref="Q257">
    <cfRule type="expression" dxfId="13467" priority="13479">
      <formula>Q257="PO"</formula>
    </cfRule>
    <cfRule type="expression" dxfId="13466" priority="13480">
      <formula>Q257="STR"</formula>
    </cfRule>
  </conditionalFormatting>
  <conditionalFormatting sqref="R264">
    <cfRule type="containsText" dxfId="13465" priority="13478" operator="containsText" text="DA">
      <formula>NOT(ISERROR(SEARCH("DA",R264)))</formula>
    </cfRule>
  </conditionalFormatting>
  <conditionalFormatting sqref="S259:S264">
    <cfRule type="containsText" dxfId="13464" priority="13477" operator="containsText" text="DA">
      <formula>NOT(ISERROR(SEARCH("DA",S259)))</formula>
    </cfRule>
  </conditionalFormatting>
  <conditionalFormatting sqref="T264">
    <cfRule type="containsText" dxfId="13463" priority="13476" operator="containsText" text="DA">
      <formula>NOT(ISERROR(SEARCH("DA",T264)))</formula>
    </cfRule>
  </conditionalFormatting>
  <conditionalFormatting sqref="U259">
    <cfRule type="containsText" dxfId="13462" priority="13475" operator="containsText" text="DA">
      <formula>NOT(ISERROR(SEARCH("DA",U259)))</formula>
    </cfRule>
  </conditionalFormatting>
  <conditionalFormatting sqref="T257:T260">
    <cfRule type="containsText" dxfId="13461" priority="13474" operator="containsText" text="DA">
      <formula>NOT(ISERROR(SEARCH("DA",T257)))</formula>
    </cfRule>
  </conditionalFormatting>
  <conditionalFormatting sqref="T257:T258">
    <cfRule type="expression" dxfId="13460" priority="13470">
      <formula>LEFT(T261,2)="DA"</formula>
    </cfRule>
    <cfRule type="expression" dxfId="13459" priority="13471">
      <formula>T257="WIP"</formula>
    </cfRule>
    <cfRule type="expression" dxfId="13458" priority="13472">
      <formula>T257="TW"</formula>
    </cfRule>
    <cfRule type="expression" dxfId="13457" priority="13473">
      <formula>T257="ERE"</formula>
    </cfRule>
  </conditionalFormatting>
  <conditionalFormatting sqref="T259">
    <cfRule type="expression" dxfId="13456" priority="13467">
      <formula>LEFT(T261,2)="DA"</formula>
    </cfRule>
    <cfRule type="expression" dxfId="13455" priority="13468">
      <formula>T259="EXC"</formula>
    </cfRule>
    <cfRule type="expression" dxfId="13454" priority="13469">
      <formula>T259="FDN"</formula>
    </cfRule>
  </conditionalFormatting>
  <conditionalFormatting sqref="T260">
    <cfRule type="expression" dxfId="13453" priority="13465">
      <formula>LEFT(T261,2)="DA"</formula>
    </cfRule>
    <cfRule type="expression" dxfId="13452" priority="13466">
      <formula>OR(T260="CP",T260="P")</formula>
    </cfRule>
  </conditionalFormatting>
  <conditionalFormatting sqref="T257:T259">
    <cfRule type="containsText" dxfId="13451" priority="13464" operator="containsText" text="Clear">
      <formula>NOT(ISERROR(SEARCH("Clear",T257)))</formula>
    </cfRule>
  </conditionalFormatting>
  <conditionalFormatting sqref="R262:R263">
    <cfRule type="containsText" dxfId="13450" priority="13463" operator="containsText" text="DA">
      <formula>NOT(ISERROR(SEARCH("DA",R262)))</formula>
    </cfRule>
  </conditionalFormatting>
  <conditionalFormatting sqref="R261">
    <cfRule type="containsText" dxfId="13449" priority="13462" operator="containsText" text="DA">
      <formula>NOT(ISERROR(SEARCH("DA",R261)))</formula>
    </cfRule>
  </conditionalFormatting>
  <conditionalFormatting sqref="R257:R260">
    <cfRule type="containsText" dxfId="13448" priority="13461" operator="containsText" text="DA">
      <formula>NOT(ISERROR(SEARCH("DA",R257)))</formula>
    </cfRule>
  </conditionalFormatting>
  <conditionalFormatting sqref="R257:R258">
    <cfRule type="expression" dxfId="13447" priority="13457">
      <formula>LEFT(R261,2)="DA"</formula>
    </cfRule>
    <cfRule type="expression" dxfId="13446" priority="13458">
      <formula>R257="WIP"</formula>
    </cfRule>
    <cfRule type="expression" dxfId="13445" priority="13459">
      <formula>R257="TW"</formula>
    </cfRule>
    <cfRule type="expression" dxfId="13444" priority="13460">
      <formula>R257="ERE"</formula>
    </cfRule>
  </conditionalFormatting>
  <conditionalFormatting sqref="R259">
    <cfRule type="expression" dxfId="13443" priority="13454">
      <formula>LEFT(R261,2)="DA"</formula>
    </cfRule>
    <cfRule type="expression" dxfId="13442" priority="13455">
      <formula>R259="EXC"</formula>
    </cfRule>
    <cfRule type="expression" dxfId="13441" priority="13456">
      <formula>R259="FDN"</formula>
    </cfRule>
  </conditionalFormatting>
  <conditionalFormatting sqref="R260">
    <cfRule type="expression" dxfId="13440" priority="13452">
      <formula>LEFT(R261,2)="DA"</formula>
    </cfRule>
    <cfRule type="expression" dxfId="13439" priority="13453">
      <formula>OR(R260="CP",R260="P")</formula>
    </cfRule>
  </conditionalFormatting>
  <conditionalFormatting sqref="R257:R259">
    <cfRule type="containsText" dxfId="13438" priority="13451" operator="containsText" text="Clear">
      <formula>NOT(ISERROR(SEARCH("Clear",R257)))</formula>
    </cfRule>
  </conditionalFormatting>
  <conditionalFormatting sqref="T262:T263">
    <cfRule type="containsText" dxfId="13437" priority="13450" operator="containsText" text="DA">
      <formula>NOT(ISERROR(SEARCH("DA",T262)))</formula>
    </cfRule>
  </conditionalFormatting>
  <conditionalFormatting sqref="T261">
    <cfRule type="containsText" dxfId="13436" priority="13449" operator="containsText" text="DA">
      <formula>NOT(ISERROR(SEARCH("DA",T261)))</formula>
    </cfRule>
  </conditionalFormatting>
  <conditionalFormatting sqref="S257:S258">
    <cfRule type="containsText" dxfId="13435" priority="13448" operator="containsText" text="DA">
      <formula>NOT(ISERROR(SEARCH("DA",S257)))</formula>
    </cfRule>
  </conditionalFormatting>
  <conditionalFormatting sqref="S257">
    <cfRule type="expression" dxfId="13434" priority="13446">
      <formula>S257="PO"</formula>
    </cfRule>
    <cfRule type="expression" dxfId="13433" priority="13447">
      <formula>S257="STR"</formula>
    </cfRule>
  </conditionalFormatting>
  <conditionalFormatting sqref="U257:U258">
    <cfRule type="containsText" dxfId="13432" priority="13445" operator="containsText" text="DA">
      <formula>NOT(ISERROR(SEARCH("DA",U257)))</formula>
    </cfRule>
  </conditionalFormatting>
  <conditionalFormatting sqref="U257">
    <cfRule type="expression" dxfId="13431" priority="13443">
      <formula>U257="PO"</formula>
    </cfRule>
    <cfRule type="expression" dxfId="13430" priority="13444">
      <formula>U257="STR"</formula>
    </cfRule>
  </conditionalFormatting>
  <conditionalFormatting sqref="U276:U277">
    <cfRule type="containsText" dxfId="13429" priority="13442" operator="containsText" text="DA">
      <formula>NOT(ISERROR(SEARCH("DA",U276)))</formula>
    </cfRule>
  </conditionalFormatting>
  <conditionalFormatting sqref="B267 B273:B275">
    <cfRule type="containsText" dxfId="13428" priority="13441" operator="containsText" text="DA">
      <formula>NOT(ISERROR(SEARCH("DA",B267)))</formula>
    </cfRule>
  </conditionalFormatting>
  <conditionalFormatting sqref="B272">
    <cfRule type="containsText" dxfId="13427" priority="13440" operator="containsText" text="DA">
      <formula>NOT(ISERROR(SEARCH("DA",B272)))</formula>
    </cfRule>
  </conditionalFormatting>
  <conditionalFormatting sqref="B268:B271">
    <cfRule type="containsText" dxfId="13426" priority="13439" operator="containsText" text="DA">
      <formula>NOT(ISERROR(SEARCH("DA",B268)))</formula>
    </cfRule>
  </conditionalFormatting>
  <conditionalFormatting sqref="B268:B269">
    <cfRule type="expression" dxfId="13425" priority="13435">
      <formula>LEFT(B272,2)="DA"</formula>
    </cfRule>
    <cfRule type="expression" dxfId="13424" priority="13436">
      <formula>B268="WIP"</formula>
    </cfRule>
    <cfRule type="expression" dxfId="13423" priority="13437">
      <formula>B268="TW"</formula>
    </cfRule>
    <cfRule type="expression" dxfId="13422" priority="13438">
      <formula>B268="ERE"</formula>
    </cfRule>
  </conditionalFormatting>
  <conditionalFormatting sqref="B270">
    <cfRule type="expression" dxfId="13421" priority="13432">
      <formula>LEFT(B272,2)="DA"</formula>
    </cfRule>
    <cfRule type="expression" dxfId="13420" priority="13433">
      <formula>B270="EXC"</formula>
    </cfRule>
    <cfRule type="expression" dxfId="13419" priority="13434">
      <formula>B270="FDN"</formula>
    </cfRule>
  </conditionalFormatting>
  <conditionalFormatting sqref="B271">
    <cfRule type="expression" dxfId="13418" priority="13430">
      <formula>LEFT(B272,2)="DA"</formula>
    </cfRule>
    <cfRule type="expression" dxfId="13417" priority="13431">
      <formula>OR(B271="CP",B271="P")</formula>
    </cfRule>
  </conditionalFormatting>
  <conditionalFormatting sqref="B268:B270">
    <cfRule type="containsText" dxfId="13416" priority="13429" operator="containsText" text="Clear">
      <formula>NOT(ISERROR(SEARCH("Clear",B268)))</formula>
    </cfRule>
  </conditionalFormatting>
  <conditionalFormatting sqref="C267:C275 U270:U275">
    <cfRule type="containsText" dxfId="13415" priority="13428" operator="containsText" text="DA">
      <formula>NOT(ISERROR(SEARCH("DA",C267)))</formula>
    </cfRule>
  </conditionalFormatting>
  <conditionalFormatting sqref="C268">
    <cfRule type="expression" dxfId="13414" priority="13426">
      <formula>C268="PO"</formula>
    </cfRule>
    <cfRule type="expression" dxfId="13413" priority="13427">
      <formula>C268="STR"</formula>
    </cfRule>
  </conditionalFormatting>
  <conditionalFormatting sqref="U271">
    <cfRule type="containsText" dxfId="13412" priority="13425" operator="containsText" text="DA">
      <formula>NOT(ISERROR(SEARCH("DA",U271)))</formula>
    </cfRule>
  </conditionalFormatting>
  <conditionalFormatting sqref="D267 D273:D275">
    <cfRule type="containsText" dxfId="13411" priority="13424" operator="containsText" text="DA">
      <formula>NOT(ISERROR(SEARCH("DA",D267)))</formula>
    </cfRule>
  </conditionalFormatting>
  <conditionalFormatting sqref="D272">
    <cfRule type="containsText" dxfId="13410" priority="13423" operator="containsText" text="DA">
      <formula>NOT(ISERROR(SEARCH("DA",D272)))</formula>
    </cfRule>
  </conditionalFormatting>
  <conditionalFormatting sqref="D268:D271">
    <cfRule type="containsText" dxfId="13409" priority="13422" operator="containsText" text="DA">
      <formula>NOT(ISERROR(SEARCH("DA",D268)))</formula>
    </cfRule>
  </conditionalFormatting>
  <conditionalFormatting sqref="D268:D269">
    <cfRule type="expression" dxfId="13408" priority="13418">
      <formula>LEFT(D272,2)="DA"</formula>
    </cfRule>
    <cfRule type="expression" dxfId="13407" priority="13419">
      <formula>D268="WIP"</formula>
    </cfRule>
    <cfRule type="expression" dxfId="13406" priority="13420">
      <formula>D268="TW"</formula>
    </cfRule>
    <cfRule type="expression" dxfId="13405" priority="13421">
      <formula>D268="ERE"</formula>
    </cfRule>
  </conditionalFormatting>
  <conditionalFormatting sqref="D270">
    <cfRule type="expression" dxfId="13404" priority="13415">
      <formula>LEFT(D272,2)="DA"</formula>
    </cfRule>
    <cfRule type="expression" dxfId="13403" priority="13416">
      <formula>D270="EXC"</formula>
    </cfRule>
    <cfRule type="expression" dxfId="13402" priority="13417">
      <formula>D270="FDN"</formula>
    </cfRule>
  </conditionalFormatting>
  <conditionalFormatting sqref="D271">
    <cfRule type="expression" dxfId="13401" priority="13413">
      <formula>LEFT(D272,2)="DA"</formula>
    </cfRule>
    <cfRule type="expression" dxfId="13400" priority="13414">
      <formula>OR(D271="CP",D271="P")</formula>
    </cfRule>
  </conditionalFormatting>
  <conditionalFormatting sqref="D268:D270">
    <cfRule type="containsText" dxfId="13399" priority="13412" operator="containsText" text="Clear">
      <formula>NOT(ISERROR(SEARCH("Clear",D268)))</formula>
    </cfRule>
  </conditionalFormatting>
  <conditionalFormatting sqref="E267:E275">
    <cfRule type="containsText" dxfId="13398" priority="13411" operator="containsText" text="DA">
      <formula>NOT(ISERROR(SEARCH("DA",E267)))</formula>
    </cfRule>
  </conditionalFormatting>
  <conditionalFormatting sqref="E268">
    <cfRule type="expression" dxfId="13397" priority="13409">
      <formula>E268="PO"</formula>
    </cfRule>
    <cfRule type="expression" dxfId="13396" priority="13410">
      <formula>E268="STR"</formula>
    </cfRule>
  </conditionalFormatting>
  <conditionalFormatting sqref="F267 F273:F275">
    <cfRule type="containsText" dxfId="13395" priority="13408" operator="containsText" text="DA">
      <formula>NOT(ISERROR(SEARCH("DA",F267)))</formula>
    </cfRule>
  </conditionalFormatting>
  <conditionalFormatting sqref="F272">
    <cfRule type="containsText" dxfId="13394" priority="13407" operator="containsText" text="DA">
      <formula>NOT(ISERROR(SEARCH("DA",F272)))</formula>
    </cfRule>
  </conditionalFormatting>
  <conditionalFormatting sqref="F268:F271">
    <cfRule type="containsText" dxfId="13393" priority="13406" operator="containsText" text="DA">
      <formula>NOT(ISERROR(SEARCH("DA",F268)))</formula>
    </cfRule>
  </conditionalFormatting>
  <conditionalFormatting sqref="F268:F269">
    <cfRule type="expression" dxfId="13392" priority="13402">
      <formula>LEFT(F272,2)="DA"</formula>
    </cfRule>
    <cfRule type="expression" dxfId="13391" priority="13403">
      <formula>F268="WIP"</formula>
    </cfRule>
    <cfRule type="expression" dxfId="13390" priority="13404">
      <formula>F268="TW"</formula>
    </cfRule>
    <cfRule type="expression" dxfId="13389" priority="13405">
      <formula>F268="ERE"</formula>
    </cfRule>
  </conditionalFormatting>
  <conditionalFormatting sqref="F270">
    <cfRule type="expression" dxfId="13388" priority="13399">
      <formula>LEFT(F272,2)="DA"</formula>
    </cfRule>
    <cfRule type="expression" dxfId="13387" priority="13400">
      <formula>F270="EXC"</formula>
    </cfRule>
    <cfRule type="expression" dxfId="13386" priority="13401">
      <formula>F270="FDN"</formula>
    </cfRule>
  </conditionalFormatting>
  <conditionalFormatting sqref="F271">
    <cfRule type="expression" dxfId="13385" priority="13397">
      <formula>LEFT(F272,2)="DA"</formula>
    </cfRule>
    <cfRule type="expression" dxfId="13384" priority="13398">
      <formula>OR(F271="CP",F271="P")</formula>
    </cfRule>
  </conditionalFormatting>
  <conditionalFormatting sqref="F268:F270">
    <cfRule type="containsText" dxfId="13383" priority="13396" operator="containsText" text="Clear">
      <formula>NOT(ISERROR(SEARCH("Clear",F268)))</formula>
    </cfRule>
  </conditionalFormatting>
  <conditionalFormatting sqref="G267:G275">
    <cfRule type="containsText" dxfId="13382" priority="13395" operator="containsText" text="DA">
      <formula>NOT(ISERROR(SEARCH("DA",G267)))</formula>
    </cfRule>
  </conditionalFormatting>
  <conditionalFormatting sqref="G268">
    <cfRule type="expression" dxfId="13381" priority="13393">
      <formula>G268="PO"</formula>
    </cfRule>
    <cfRule type="expression" dxfId="13380" priority="13394">
      <formula>G268="STR"</formula>
    </cfRule>
  </conditionalFormatting>
  <conditionalFormatting sqref="H267 H273:H275">
    <cfRule type="containsText" dxfId="13379" priority="13392" operator="containsText" text="DA">
      <formula>NOT(ISERROR(SEARCH("DA",H267)))</formula>
    </cfRule>
  </conditionalFormatting>
  <conditionalFormatting sqref="H272">
    <cfRule type="containsText" dxfId="13378" priority="13391" operator="containsText" text="DA">
      <formula>NOT(ISERROR(SEARCH("DA",H272)))</formula>
    </cfRule>
  </conditionalFormatting>
  <conditionalFormatting sqref="H268:H271">
    <cfRule type="containsText" dxfId="13377" priority="13390" operator="containsText" text="DA">
      <formula>NOT(ISERROR(SEARCH("DA",H268)))</formula>
    </cfRule>
  </conditionalFormatting>
  <conditionalFormatting sqref="H268:H269">
    <cfRule type="expression" dxfId="13376" priority="13386">
      <formula>LEFT(H272,2)="DA"</formula>
    </cfRule>
    <cfRule type="expression" dxfId="13375" priority="13387">
      <formula>H268="WIP"</formula>
    </cfRule>
    <cfRule type="expression" dxfId="13374" priority="13388">
      <formula>H268="TW"</formula>
    </cfRule>
    <cfRule type="expression" dxfId="13373" priority="13389">
      <formula>H268="ERE"</formula>
    </cfRule>
  </conditionalFormatting>
  <conditionalFormatting sqref="H270">
    <cfRule type="expression" dxfId="13372" priority="13383">
      <formula>LEFT(H272,2)="DA"</formula>
    </cfRule>
    <cfRule type="expression" dxfId="13371" priority="13384">
      <formula>H270="EXC"</formula>
    </cfRule>
    <cfRule type="expression" dxfId="13370" priority="13385">
      <formula>H270="FDN"</formula>
    </cfRule>
  </conditionalFormatting>
  <conditionalFormatting sqref="H271">
    <cfRule type="expression" dxfId="13369" priority="13381">
      <formula>LEFT(H272,2)="DA"</formula>
    </cfRule>
    <cfRule type="expression" dxfId="13368" priority="13382">
      <formula>OR(H271="CP",H271="P")</formula>
    </cfRule>
  </conditionalFormatting>
  <conditionalFormatting sqref="H268:H270">
    <cfRule type="containsText" dxfId="13367" priority="13380" operator="containsText" text="Clear">
      <formula>NOT(ISERROR(SEARCH("Clear",H268)))</formula>
    </cfRule>
  </conditionalFormatting>
  <conditionalFormatting sqref="I267:I275">
    <cfRule type="containsText" dxfId="13366" priority="13379" operator="containsText" text="DA">
      <formula>NOT(ISERROR(SEARCH("DA",I267)))</formula>
    </cfRule>
  </conditionalFormatting>
  <conditionalFormatting sqref="I268">
    <cfRule type="expression" dxfId="13365" priority="13377">
      <formula>I268="PO"</formula>
    </cfRule>
    <cfRule type="expression" dxfId="13364" priority="13378">
      <formula>I268="STR"</formula>
    </cfRule>
  </conditionalFormatting>
  <conditionalFormatting sqref="J267 J273:J275">
    <cfRule type="containsText" dxfId="13363" priority="13376" operator="containsText" text="DA">
      <formula>NOT(ISERROR(SEARCH("DA",J267)))</formula>
    </cfRule>
  </conditionalFormatting>
  <conditionalFormatting sqref="J272">
    <cfRule type="containsText" dxfId="13362" priority="13375" operator="containsText" text="DA">
      <formula>NOT(ISERROR(SEARCH("DA",J272)))</formula>
    </cfRule>
  </conditionalFormatting>
  <conditionalFormatting sqref="J268:J271">
    <cfRule type="containsText" dxfId="13361" priority="13374" operator="containsText" text="DA">
      <formula>NOT(ISERROR(SEARCH("DA",J268)))</formula>
    </cfRule>
  </conditionalFormatting>
  <conditionalFormatting sqref="J268:J269">
    <cfRule type="expression" dxfId="13360" priority="13370">
      <formula>LEFT(J272,2)="DA"</formula>
    </cfRule>
    <cfRule type="expression" dxfId="13359" priority="13371">
      <formula>J268="WIP"</formula>
    </cfRule>
    <cfRule type="expression" dxfId="13358" priority="13372">
      <formula>J268="TW"</formula>
    </cfRule>
    <cfRule type="expression" dxfId="13357" priority="13373">
      <formula>J268="ERE"</formula>
    </cfRule>
  </conditionalFormatting>
  <conditionalFormatting sqref="J270">
    <cfRule type="expression" dxfId="13356" priority="13367">
      <formula>LEFT(J272,2)="DA"</formula>
    </cfRule>
    <cfRule type="expression" dxfId="13355" priority="13368">
      <formula>J270="EXC"</formula>
    </cfRule>
    <cfRule type="expression" dxfId="13354" priority="13369">
      <formula>J270="FDN"</formula>
    </cfRule>
  </conditionalFormatting>
  <conditionalFormatting sqref="J271">
    <cfRule type="expression" dxfId="13353" priority="13365">
      <formula>LEFT(J272,2)="DA"</formula>
    </cfRule>
    <cfRule type="expression" dxfId="13352" priority="13366">
      <formula>OR(J271="CP",J271="P")</formula>
    </cfRule>
  </conditionalFormatting>
  <conditionalFormatting sqref="J268:J270">
    <cfRule type="containsText" dxfId="13351" priority="13364" operator="containsText" text="Clear">
      <formula>NOT(ISERROR(SEARCH("Clear",J268)))</formula>
    </cfRule>
  </conditionalFormatting>
  <conditionalFormatting sqref="K267:K275">
    <cfRule type="containsText" dxfId="13350" priority="13363" operator="containsText" text="DA">
      <formula>NOT(ISERROR(SEARCH("DA",K267)))</formula>
    </cfRule>
  </conditionalFormatting>
  <conditionalFormatting sqref="K268">
    <cfRule type="expression" dxfId="13349" priority="13361">
      <formula>K268="PO"</formula>
    </cfRule>
    <cfRule type="expression" dxfId="13348" priority="13362">
      <formula>K268="STR"</formula>
    </cfRule>
  </conditionalFormatting>
  <conditionalFormatting sqref="L267 L273:L275">
    <cfRule type="containsText" dxfId="13347" priority="13360" operator="containsText" text="DA">
      <formula>NOT(ISERROR(SEARCH("DA",L267)))</formula>
    </cfRule>
  </conditionalFormatting>
  <conditionalFormatting sqref="L272">
    <cfRule type="containsText" dxfId="13346" priority="13359" operator="containsText" text="DA">
      <formula>NOT(ISERROR(SEARCH("DA",L272)))</formula>
    </cfRule>
  </conditionalFormatting>
  <conditionalFormatting sqref="L268:L271">
    <cfRule type="containsText" dxfId="13345" priority="13358" operator="containsText" text="DA">
      <formula>NOT(ISERROR(SEARCH("DA",L268)))</formula>
    </cfRule>
  </conditionalFormatting>
  <conditionalFormatting sqref="L268:L269">
    <cfRule type="expression" dxfId="13344" priority="13354">
      <formula>LEFT(L272,2)="DA"</formula>
    </cfRule>
    <cfRule type="expression" dxfId="13343" priority="13355">
      <formula>L268="WIP"</formula>
    </cfRule>
    <cfRule type="expression" dxfId="13342" priority="13356">
      <formula>L268="TW"</formula>
    </cfRule>
    <cfRule type="expression" dxfId="13341" priority="13357">
      <formula>L268="ERE"</formula>
    </cfRule>
  </conditionalFormatting>
  <conditionalFormatting sqref="L270">
    <cfRule type="expression" dxfId="13340" priority="13351">
      <formula>LEFT(L272,2)="DA"</formula>
    </cfRule>
    <cfRule type="expression" dxfId="13339" priority="13352">
      <formula>L270="EXC"</formula>
    </cfRule>
    <cfRule type="expression" dxfId="13338" priority="13353">
      <formula>L270="FDN"</formula>
    </cfRule>
  </conditionalFormatting>
  <conditionalFormatting sqref="L271">
    <cfRule type="expression" dxfId="13337" priority="13349">
      <formula>LEFT(L272,2)="DA"</formula>
    </cfRule>
    <cfRule type="expression" dxfId="13336" priority="13350">
      <formula>OR(L271="CP",L271="P")</formula>
    </cfRule>
  </conditionalFormatting>
  <conditionalFormatting sqref="L268:L270">
    <cfRule type="containsText" dxfId="13335" priority="13348" operator="containsText" text="Clear">
      <formula>NOT(ISERROR(SEARCH("Clear",L268)))</formula>
    </cfRule>
  </conditionalFormatting>
  <conditionalFormatting sqref="M267:M275">
    <cfRule type="containsText" dxfId="13334" priority="13347" operator="containsText" text="DA">
      <formula>NOT(ISERROR(SEARCH("DA",M267)))</formula>
    </cfRule>
  </conditionalFormatting>
  <conditionalFormatting sqref="M268">
    <cfRule type="expression" dxfId="13333" priority="13345">
      <formula>M268="PO"</formula>
    </cfRule>
    <cfRule type="expression" dxfId="13332" priority="13346">
      <formula>M268="STR"</formula>
    </cfRule>
  </conditionalFormatting>
  <conditionalFormatting sqref="N267 N273:N275">
    <cfRule type="containsText" dxfId="13331" priority="13344" operator="containsText" text="DA">
      <formula>NOT(ISERROR(SEARCH("DA",N267)))</formula>
    </cfRule>
  </conditionalFormatting>
  <conditionalFormatting sqref="N272">
    <cfRule type="containsText" dxfId="13330" priority="13343" operator="containsText" text="DA">
      <formula>NOT(ISERROR(SEARCH("DA",N272)))</formula>
    </cfRule>
  </conditionalFormatting>
  <conditionalFormatting sqref="N268:N271">
    <cfRule type="containsText" dxfId="13329" priority="13342" operator="containsText" text="DA">
      <formula>NOT(ISERROR(SEARCH("DA",N268)))</formula>
    </cfRule>
  </conditionalFormatting>
  <conditionalFormatting sqref="N268:N269">
    <cfRule type="expression" dxfId="13328" priority="13338">
      <formula>LEFT(N272,2)="DA"</formula>
    </cfRule>
    <cfRule type="expression" dxfId="13327" priority="13339">
      <formula>N268="WIP"</formula>
    </cfRule>
    <cfRule type="expression" dxfId="13326" priority="13340">
      <formula>N268="TW"</formula>
    </cfRule>
    <cfRule type="expression" dxfId="13325" priority="13341">
      <formula>N268="ERE"</formula>
    </cfRule>
  </conditionalFormatting>
  <conditionalFormatting sqref="N270">
    <cfRule type="expression" dxfId="13324" priority="13335">
      <formula>LEFT(N272,2)="DA"</formula>
    </cfRule>
    <cfRule type="expression" dxfId="13323" priority="13336">
      <formula>N270="EXC"</formula>
    </cfRule>
    <cfRule type="expression" dxfId="13322" priority="13337">
      <formula>N270="FDN"</formula>
    </cfRule>
  </conditionalFormatting>
  <conditionalFormatting sqref="N271">
    <cfRule type="expression" dxfId="13321" priority="13333">
      <formula>LEFT(N272,2)="DA"</formula>
    </cfRule>
    <cfRule type="expression" dxfId="13320" priority="13334">
      <formula>OR(N271="CP",N271="P")</formula>
    </cfRule>
  </conditionalFormatting>
  <conditionalFormatting sqref="N268:N270">
    <cfRule type="containsText" dxfId="13319" priority="13332" operator="containsText" text="Clear">
      <formula>NOT(ISERROR(SEARCH("Clear",N268)))</formula>
    </cfRule>
  </conditionalFormatting>
  <conditionalFormatting sqref="O267:O275">
    <cfRule type="containsText" dxfId="13318" priority="13331" operator="containsText" text="DA">
      <formula>NOT(ISERROR(SEARCH("DA",O267)))</formula>
    </cfRule>
  </conditionalFormatting>
  <conditionalFormatting sqref="O268">
    <cfRule type="expression" dxfId="13317" priority="13329">
      <formula>O268="PO"</formula>
    </cfRule>
    <cfRule type="expression" dxfId="13316" priority="13330">
      <formula>O268="STR"</formula>
    </cfRule>
  </conditionalFormatting>
  <conditionalFormatting sqref="P267 P273:P275">
    <cfRule type="containsText" dxfId="13315" priority="13328" operator="containsText" text="DA">
      <formula>NOT(ISERROR(SEARCH("DA",P267)))</formula>
    </cfRule>
  </conditionalFormatting>
  <conditionalFormatting sqref="P272">
    <cfRule type="containsText" dxfId="13314" priority="13327" operator="containsText" text="DA">
      <formula>NOT(ISERROR(SEARCH("DA",P272)))</formula>
    </cfRule>
  </conditionalFormatting>
  <conditionalFormatting sqref="P268:P271">
    <cfRule type="containsText" dxfId="13313" priority="13326" operator="containsText" text="DA">
      <formula>NOT(ISERROR(SEARCH("DA",P268)))</formula>
    </cfRule>
  </conditionalFormatting>
  <conditionalFormatting sqref="P268:P269">
    <cfRule type="expression" dxfId="13312" priority="13322">
      <formula>LEFT(P272,2)="DA"</formula>
    </cfRule>
    <cfRule type="expression" dxfId="13311" priority="13323">
      <formula>P268="WIP"</formula>
    </cfRule>
    <cfRule type="expression" dxfId="13310" priority="13324">
      <formula>P268="TW"</formula>
    </cfRule>
    <cfRule type="expression" dxfId="13309" priority="13325">
      <formula>P268="ERE"</formula>
    </cfRule>
  </conditionalFormatting>
  <conditionalFormatting sqref="P270">
    <cfRule type="expression" dxfId="13308" priority="13319">
      <formula>LEFT(P272,2)="DA"</formula>
    </cfRule>
    <cfRule type="expression" dxfId="13307" priority="13320">
      <formula>P270="EXC"</formula>
    </cfRule>
    <cfRule type="expression" dxfId="13306" priority="13321">
      <formula>P270="FDN"</formula>
    </cfRule>
  </conditionalFormatting>
  <conditionalFormatting sqref="P271">
    <cfRule type="expression" dxfId="13305" priority="13317">
      <formula>LEFT(P272,2)="DA"</formula>
    </cfRule>
    <cfRule type="expression" dxfId="13304" priority="13318">
      <formula>OR(P271="CP",P271="P")</formula>
    </cfRule>
  </conditionalFormatting>
  <conditionalFormatting sqref="P268:P270">
    <cfRule type="containsText" dxfId="13303" priority="13316" operator="containsText" text="Clear">
      <formula>NOT(ISERROR(SEARCH("Clear",P268)))</formula>
    </cfRule>
  </conditionalFormatting>
  <conditionalFormatting sqref="Q267:Q275">
    <cfRule type="containsText" dxfId="13302" priority="13315" operator="containsText" text="DA">
      <formula>NOT(ISERROR(SEARCH("DA",Q267)))</formula>
    </cfRule>
  </conditionalFormatting>
  <conditionalFormatting sqref="Q268">
    <cfRule type="expression" dxfId="13301" priority="13313">
      <formula>Q268="PO"</formula>
    </cfRule>
    <cfRule type="expression" dxfId="13300" priority="13314">
      <formula>Q268="STR"</formula>
    </cfRule>
  </conditionalFormatting>
  <conditionalFormatting sqref="R275">
    <cfRule type="containsText" dxfId="13299" priority="13312" operator="containsText" text="DA">
      <formula>NOT(ISERROR(SEARCH("DA",R275)))</formula>
    </cfRule>
  </conditionalFormatting>
  <conditionalFormatting sqref="S270:S275">
    <cfRule type="containsText" dxfId="13298" priority="13311" operator="containsText" text="DA">
      <formula>NOT(ISERROR(SEARCH("DA",S270)))</formula>
    </cfRule>
  </conditionalFormatting>
  <conditionalFormatting sqref="T275">
    <cfRule type="containsText" dxfId="13297" priority="13310" operator="containsText" text="DA">
      <formula>NOT(ISERROR(SEARCH("DA",T275)))</formula>
    </cfRule>
  </conditionalFormatting>
  <conditionalFormatting sqref="U270">
    <cfRule type="containsText" dxfId="13296" priority="13309" operator="containsText" text="DA">
      <formula>NOT(ISERROR(SEARCH("DA",U270)))</formula>
    </cfRule>
  </conditionalFormatting>
  <conditionalFormatting sqref="T268:T271">
    <cfRule type="containsText" dxfId="13295" priority="13308" operator="containsText" text="DA">
      <formula>NOT(ISERROR(SEARCH("DA",T268)))</formula>
    </cfRule>
  </conditionalFormatting>
  <conditionalFormatting sqref="T268:T269">
    <cfRule type="expression" dxfId="13294" priority="13304">
      <formula>LEFT(T272,2)="DA"</formula>
    </cfRule>
    <cfRule type="expression" dxfId="13293" priority="13305">
      <formula>T268="WIP"</formula>
    </cfRule>
    <cfRule type="expression" dxfId="13292" priority="13306">
      <formula>T268="TW"</formula>
    </cfRule>
    <cfRule type="expression" dxfId="13291" priority="13307">
      <formula>T268="ERE"</formula>
    </cfRule>
  </conditionalFormatting>
  <conditionalFormatting sqref="T270">
    <cfRule type="expression" dxfId="13290" priority="13301">
      <formula>LEFT(T272,2)="DA"</formula>
    </cfRule>
    <cfRule type="expression" dxfId="13289" priority="13302">
      <formula>T270="EXC"</formula>
    </cfRule>
    <cfRule type="expression" dxfId="13288" priority="13303">
      <formula>T270="FDN"</formula>
    </cfRule>
  </conditionalFormatting>
  <conditionalFormatting sqref="T271">
    <cfRule type="expression" dxfId="13287" priority="13299">
      <formula>LEFT(T272,2)="DA"</formula>
    </cfRule>
    <cfRule type="expression" dxfId="13286" priority="13300">
      <formula>OR(T271="CP",T271="P")</formula>
    </cfRule>
  </conditionalFormatting>
  <conditionalFormatting sqref="T268:T270">
    <cfRule type="containsText" dxfId="13285" priority="13298" operator="containsText" text="Clear">
      <formula>NOT(ISERROR(SEARCH("Clear",T268)))</formula>
    </cfRule>
  </conditionalFormatting>
  <conditionalFormatting sqref="R273:R274">
    <cfRule type="containsText" dxfId="13284" priority="13297" operator="containsText" text="DA">
      <formula>NOT(ISERROR(SEARCH("DA",R273)))</formula>
    </cfRule>
  </conditionalFormatting>
  <conditionalFormatting sqref="R272">
    <cfRule type="containsText" dxfId="13283" priority="13296" operator="containsText" text="DA">
      <formula>NOT(ISERROR(SEARCH("DA",R272)))</formula>
    </cfRule>
  </conditionalFormatting>
  <conditionalFormatting sqref="R268:R271">
    <cfRule type="containsText" dxfId="13282" priority="13295" operator="containsText" text="DA">
      <formula>NOT(ISERROR(SEARCH("DA",R268)))</formula>
    </cfRule>
  </conditionalFormatting>
  <conditionalFormatting sqref="R268:R269">
    <cfRule type="expression" dxfId="13281" priority="13291">
      <formula>LEFT(R272,2)="DA"</formula>
    </cfRule>
    <cfRule type="expression" dxfId="13280" priority="13292">
      <formula>R268="WIP"</formula>
    </cfRule>
    <cfRule type="expression" dxfId="13279" priority="13293">
      <formula>R268="TW"</formula>
    </cfRule>
    <cfRule type="expression" dxfId="13278" priority="13294">
      <formula>R268="ERE"</formula>
    </cfRule>
  </conditionalFormatting>
  <conditionalFormatting sqref="R270">
    <cfRule type="expression" dxfId="13277" priority="13288">
      <formula>LEFT(R272,2)="DA"</formula>
    </cfRule>
    <cfRule type="expression" dxfId="13276" priority="13289">
      <formula>R270="EXC"</formula>
    </cfRule>
    <cfRule type="expression" dxfId="13275" priority="13290">
      <formula>R270="FDN"</formula>
    </cfRule>
  </conditionalFormatting>
  <conditionalFormatting sqref="R271">
    <cfRule type="expression" dxfId="13274" priority="13286">
      <formula>LEFT(R272,2)="DA"</formula>
    </cfRule>
    <cfRule type="expression" dxfId="13273" priority="13287">
      <formula>OR(R271="CP",R271="P")</formula>
    </cfRule>
  </conditionalFormatting>
  <conditionalFormatting sqref="R268:R270">
    <cfRule type="containsText" dxfId="13272" priority="13285" operator="containsText" text="Clear">
      <formula>NOT(ISERROR(SEARCH("Clear",R268)))</formula>
    </cfRule>
  </conditionalFormatting>
  <conditionalFormatting sqref="T273:T274">
    <cfRule type="containsText" dxfId="13271" priority="13284" operator="containsText" text="DA">
      <formula>NOT(ISERROR(SEARCH("DA",T273)))</formula>
    </cfRule>
  </conditionalFormatting>
  <conditionalFormatting sqref="T272">
    <cfRule type="containsText" dxfId="13270" priority="13283" operator="containsText" text="DA">
      <formula>NOT(ISERROR(SEARCH("DA",T272)))</formula>
    </cfRule>
  </conditionalFormatting>
  <conditionalFormatting sqref="S268:S269">
    <cfRule type="containsText" dxfId="13269" priority="13282" operator="containsText" text="DA">
      <formula>NOT(ISERROR(SEARCH("DA",S268)))</formula>
    </cfRule>
  </conditionalFormatting>
  <conditionalFormatting sqref="S268">
    <cfRule type="expression" dxfId="13268" priority="13280">
      <formula>S268="PO"</formula>
    </cfRule>
    <cfRule type="expression" dxfId="13267" priority="13281">
      <formula>S268="STR"</formula>
    </cfRule>
  </conditionalFormatting>
  <conditionalFormatting sqref="U287:U288">
    <cfRule type="containsText" dxfId="13266" priority="13279" operator="containsText" text="DA">
      <formula>NOT(ISERROR(SEARCH("DA",U287)))</formula>
    </cfRule>
  </conditionalFormatting>
  <conditionalFormatting sqref="B278 B284:B286">
    <cfRule type="containsText" dxfId="13265" priority="13278" operator="containsText" text="DA">
      <formula>NOT(ISERROR(SEARCH("DA",B278)))</formula>
    </cfRule>
  </conditionalFormatting>
  <conditionalFormatting sqref="B283">
    <cfRule type="containsText" dxfId="13264" priority="13277" operator="containsText" text="DA">
      <formula>NOT(ISERROR(SEARCH("DA",B283)))</formula>
    </cfRule>
  </conditionalFormatting>
  <conditionalFormatting sqref="B279:B282">
    <cfRule type="containsText" dxfId="13263" priority="13276" operator="containsText" text="DA">
      <formula>NOT(ISERROR(SEARCH("DA",B279)))</formula>
    </cfRule>
  </conditionalFormatting>
  <conditionalFormatting sqref="B279:B280">
    <cfRule type="expression" dxfId="13262" priority="13272">
      <formula>LEFT(B283,2)="DA"</formula>
    </cfRule>
    <cfRule type="expression" dxfId="13261" priority="13273">
      <formula>B279="WIP"</formula>
    </cfRule>
    <cfRule type="expression" dxfId="13260" priority="13274">
      <formula>B279="TW"</formula>
    </cfRule>
    <cfRule type="expression" dxfId="13259" priority="13275">
      <formula>B279="ERE"</formula>
    </cfRule>
  </conditionalFormatting>
  <conditionalFormatting sqref="B281">
    <cfRule type="expression" dxfId="13258" priority="13269">
      <formula>LEFT(B283,2)="DA"</formula>
    </cfRule>
    <cfRule type="expression" dxfId="13257" priority="13270">
      <formula>B281="EXC"</formula>
    </cfRule>
    <cfRule type="expression" dxfId="13256" priority="13271">
      <formula>B281="FDN"</formula>
    </cfRule>
  </conditionalFormatting>
  <conditionalFormatting sqref="B282">
    <cfRule type="expression" dxfId="13255" priority="13267">
      <formula>LEFT(B283,2)="DA"</formula>
    </cfRule>
    <cfRule type="expression" dxfId="13254" priority="13268">
      <formula>OR(B282="CP",B282="P")</formula>
    </cfRule>
  </conditionalFormatting>
  <conditionalFormatting sqref="B279:B281">
    <cfRule type="containsText" dxfId="13253" priority="13266" operator="containsText" text="Clear">
      <formula>NOT(ISERROR(SEARCH("Clear",B279)))</formula>
    </cfRule>
  </conditionalFormatting>
  <conditionalFormatting sqref="C278:C286 U281:U286">
    <cfRule type="containsText" dxfId="13252" priority="13265" operator="containsText" text="DA">
      <formula>NOT(ISERROR(SEARCH("DA",C278)))</formula>
    </cfRule>
  </conditionalFormatting>
  <conditionalFormatting sqref="C279">
    <cfRule type="expression" dxfId="13251" priority="13263">
      <formula>C279="PO"</formula>
    </cfRule>
    <cfRule type="expression" dxfId="13250" priority="13264">
      <formula>C279="STR"</formula>
    </cfRule>
  </conditionalFormatting>
  <conditionalFormatting sqref="U282">
    <cfRule type="containsText" dxfId="13249" priority="13262" operator="containsText" text="DA">
      <formula>NOT(ISERROR(SEARCH("DA",U282)))</formula>
    </cfRule>
  </conditionalFormatting>
  <conditionalFormatting sqref="D278 D284:D286">
    <cfRule type="containsText" dxfId="13248" priority="13261" operator="containsText" text="DA">
      <formula>NOT(ISERROR(SEARCH("DA",D278)))</formula>
    </cfRule>
  </conditionalFormatting>
  <conditionalFormatting sqref="D283">
    <cfRule type="containsText" dxfId="13247" priority="13260" operator="containsText" text="DA">
      <formula>NOT(ISERROR(SEARCH("DA",D283)))</formula>
    </cfRule>
  </conditionalFormatting>
  <conditionalFormatting sqref="D279:D282">
    <cfRule type="containsText" dxfId="13246" priority="13259" operator="containsText" text="DA">
      <formula>NOT(ISERROR(SEARCH("DA",D279)))</formula>
    </cfRule>
  </conditionalFormatting>
  <conditionalFormatting sqref="D279:D280">
    <cfRule type="expression" dxfId="13245" priority="13255">
      <formula>LEFT(D283,2)="DA"</formula>
    </cfRule>
    <cfRule type="expression" dxfId="13244" priority="13256">
      <formula>D279="WIP"</formula>
    </cfRule>
    <cfRule type="expression" dxfId="13243" priority="13257">
      <formula>D279="TW"</formula>
    </cfRule>
    <cfRule type="expression" dxfId="13242" priority="13258">
      <formula>D279="ERE"</formula>
    </cfRule>
  </conditionalFormatting>
  <conditionalFormatting sqref="D281">
    <cfRule type="expression" dxfId="13241" priority="13252">
      <formula>LEFT(D283,2)="DA"</formula>
    </cfRule>
    <cfRule type="expression" dxfId="13240" priority="13253">
      <formula>D281="EXC"</formula>
    </cfRule>
    <cfRule type="expression" dxfId="13239" priority="13254">
      <formula>D281="FDN"</formula>
    </cfRule>
  </conditionalFormatting>
  <conditionalFormatting sqref="D282">
    <cfRule type="expression" dxfId="13238" priority="13250">
      <formula>LEFT(D283,2)="DA"</formula>
    </cfRule>
    <cfRule type="expression" dxfId="13237" priority="13251">
      <formula>OR(D282="CP",D282="P")</formula>
    </cfRule>
  </conditionalFormatting>
  <conditionalFormatting sqref="D279:D281">
    <cfRule type="containsText" dxfId="13236" priority="13249" operator="containsText" text="Clear">
      <formula>NOT(ISERROR(SEARCH("Clear",D279)))</formula>
    </cfRule>
  </conditionalFormatting>
  <conditionalFormatting sqref="E278:E286">
    <cfRule type="containsText" dxfId="13235" priority="13248" operator="containsText" text="DA">
      <formula>NOT(ISERROR(SEARCH("DA",E278)))</formula>
    </cfRule>
  </conditionalFormatting>
  <conditionalFormatting sqref="E279">
    <cfRule type="expression" dxfId="13234" priority="13246">
      <formula>E279="PO"</formula>
    </cfRule>
    <cfRule type="expression" dxfId="13233" priority="13247">
      <formula>E279="STR"</formula>
    </cfRule>
  </conditionalFormatting>
  <conditionalFormatting sqref="F278 F284:F286">
    <cfRule type="containsText" dxfId="13232" priority="13245" operator="containsText" text="DA">
      <formula>NOT(ISERROR(SEARCH("DA",F278)))</formula>
    </cfRule>
  </conditionalFormatting>
  <conditionalFormatting sqref="F283">
    <cfRule type="containsText" dxfId="13231" priority="13244" operator="containsText" text="DA">
      <formula>NOT(ISERROR(SEARCH("DA",F283)))</formula>
    </cfRule>
  </conditionalFormatting>
  <conditionalFormatting sqref="F279:F282">
    <cfRule type="containsText" dxfId="13230" priority="13243" operator="containsText" text="DA">
      <formula>NOT(ISERROR(SEARCH("DA",F279)))</formula>
    </cfRule>
  </conditionalFormatting>
  <conditionalFormatting sqref="F279:F280">
    <cfRule type="expression" dxfId="13229" priority="13239">
      <formula>LEFT(F283,2)="DA"</formula>
    </cfRule>
    <cfRule type="expression" dxfId="13228" priority="13240">
      <formula>F279="WIP"</formula>
    </cfRule>
    <cfRule type="expression" dxfId="13227" priority="13241">
      <formula>F279="TW"</formula>
    </cfRule>
    <cfRule type="expression" dxfId="13226" priority="13242">
      <formula>F279="ERE"</formula>
    </cfRule>
  </conditionalFormatting>
  <conditionalFormatting sqref="F281">
    <cfRule type="expression" dxfId="13225" priority="13236">
      <formula>LEFT(F283,2)="DA"</formula>
    </cfRule>
    <cfRule type="expression" dxfId="13224" priority="13237">
      <formula>F281="EXC"</formula>
    </cfRule>
    <cfRule type="expression" dxfId="13223" priority="13238">
      <formula>F281="FDN"</formula>
    </cfRule>
  </conditionalFormatting>
  <conditionalFormatting sqref="F282">
    <cfRule type="expression" dxfId="13222" priority="13234">
      <formula>LEFT(F283,2)="DA"</formula>
    </cfRule>
    <cfRule type="expression" dxfId="13221" priority="13235">
      <formula>OR(F282="CP",F282="P")</formula>
    </cfRule>
  </conditionalFormatting>
  <conditionalFormatting sqref="F279:F281">
    <cfRule type="containsText" dxfId="13220" priority="13233" operator="containsText" text="Clear">
      <formula>NOT(ISERROR(SEARCH("Clear",F279)))</formula>
    </cfRule>
  </conditionalFormatting>
  <conditionalFormatting sqref="G278:G286">
    <cfRule type="containsText" dxfId="13219" priority="13232" operator="containsText" text="DA">
      <formula>NOT(ISERROR(SEARCH("DA",G278)))</formula>
    </cfRule>
  </conditionalFormatting>
  <conditionalFormatting sqref="G279">
    <cfRule type="expression" dxfId="13218" priority="13230">
      <formula>G279="PO"</formula>
    </cfRule>
    <cfRule type="expression" dxfId="13217" priority="13231">
      <formula>G279="STR"</formula>
    </cfRule>
  </conditionalFormatting>
  <conditionalFormatting sqref="H278 H284:H286">
    <cfRule type="containsText" dxfId="13216" priority="13229" operator="containsText" text="DA">
      <formula>NOT(ISERROR(SEARCH("DA",H278)))</formula>
    </cfRule>
  </conditionalFormatting>
  <conditionalFormatting sqref="H283">
    <cfRule type="containsText" dxfId="13215" priority="13228" operator="containsText" text="DA">
      <formula>NOT(ISERROR(SEARCH("DA",H283)))</formula>
    </cfRule>
  </conditionalFormatting>
  <conditionalFormatting sqref="H279:H282">
    <cfRule type="containsText" dxfId="13214" priority="13227" operator="containsText" text="DA">
      <formula>NOT(ISERROR(SEARCH("DA",H279)))</formula>
    </cfRule>
  </conditionalFormatting>
  <conditionalFormatting sqref="H279:H280">
    <cfRule type="expression" dxfId="13213" priority="13223">
      <formula>LEFT(H283,2)="DA"</formula>
    </cfRule>
    <cfRule type="expression" dxfId="13212" priority="13224">
      <formula>H279="WIP"</formula>
    </cfRule>
    <cfRule type="expression" dxfId="13211" priority="13225">
      <formula>H279="TW"</formula>
    </cfRule>
    <cfRule type="expression" dxfId="13210" priority="13226">
      <formula>H279="ERE"</formula>
    </cfRule>
  </conditionalFormatting>
  <conditionalFormatting sqref="H281">
    <cfRule type="expression" dxfId="13209" priority="13220">
      <formula>LEFT(H283,2)="DA"</formula>
    </cfRule>
    <cfRule type="expression" dxfId="13208" priority="13221">
      <formula>H281="EXC"</formula>
    </cfRule>
    <cfRule type="expression" dxfId="13207" priority="13222">
      <formula>H281="FDN"</formula>
    </cfRule>
  </conditionalFormatting>
  <conditionalFormatting sqref="H282">
    <cfRule type="expression" dxfId="13206" priority="13218">
      <formula>LEFT(H283,2)="DA"</formula>
    </cfRule>
    <cfRule type="expression" dxfId="13205" priority="13219">
      <formula>OR(H282="CP",H282="P")</formula>
    </cfRule>
  </conditionalFormatting>
  <conditionalFormatting sqref="H279:H281">
    <cfRule type="containsText" dxfId="13204" priority="13217" operator="containsText" text="Clear">
      <formula>NOT(ISERROR(SEARCH("Clear",H279)))</formula>
    </cfRule>
  </conditionalFormatting>
  <conditionalFormatting sqref="I278:I286">
    <cfRule type="containsText" dxfId="13203" priority="13216" operator="containsText" text="DA">
      <formula>NOT(ISERROR(SEARCH("DA",I278)))</formula>
    </cfRule>
  </conditionalFormatting>
  <conditionalFormatting sqref="I279">
    <cfRule type="expression" dxfId="13202" priority="13214">
      <formula>I279="PO"</formula>
    </cfRule>
    <cfRule type="expression" dxfId="13201" priority="13215">
      <formula>I279="STR"</formula>
    </cfRule>
  </conditionalFormatting>
  <conditionalFormatting sqref="J278 J284:J286">
    <cfRule type="containsText" dxfId="13200" priority="13213" operator="containsText" text="DA">
      <formula>NOT(ISERROR(SEARCH("DA",J278)))</formula>
    </cfRule>
  </conditionalFormatting>
  <conditionalFormatting sqref="J283">
    <cfRule type="containsText" dxfId="13199" priority="13212" operator="containsText" text="DA">
      <formula>NOT(ISERROR(SEARCH("DA",J283)))</formula>
    </cfRule>
  </conditionalFormatting>
  <conditionalFormatting sqref="J279:J282">
    <cfRule type="containsText" dxfId="13198" priority="13211" operator="containsText" text="DA">
      <formula>NOT(ISERROR(SEARCH("DA",J279)))</formula>
    </cfRule>
  </conditionalFormatting>
  <conditionalFormatting sqref="J279:J280">
    <cfRule type="expression" dxfId="13197" priority="13207">
      <formula>LEFT(J283,2)="DA"</formula>
    </cfRule>
    <cfRule type="expression" dxfId="13196" priority="13208">
      <formula>J279="WIP"</formula>
    </cfRule>
    <cfRule type="expression" dxfId="13195" priority="13209">
      <formula>J279="TW"</formula>
    </cfRule>
    <cfRule type="expression" dxfId="13194" priority="13210">
      <formula>J279="ERE"</formula>
    </cfRule>
  </conditionalFormatting>
  <conditionalFormatting sqref="J281">
    <cfRule type="expression" dxfId="13193" priority="13204">
      <formula>LEFT(J283,2)="DA"</formula>
    </cfRule>
    <cfRule type="expression" dxfId="13192" priority="13205">
      <formula>J281="EXC"</formula>
    </cfRule>
    <cfRule type="expression" dxfId="13191" priority="13206">
      <formula>J281="FDN"</formula>
    </cfRule>
  </conditionalFormatting>
  <conditionalFormatting sqref="J282">
    <cfRule type="expression" dxfId="13190" priority="13202">
      <formula>LEFT(J283,2)="DA"</formula>
    </cfRule>
    <cfRule type="expression" dxfId="13189" priority="13203">
      <formula>OR(J282="CP",J282="P")</formula>
    </cfRule>
  </conditionalFormatting>
  <conditionalFormatting sqref="J279:J281">
    <cfRule type="containsText" dxfId="13188" priority="13201" operator="containsText" text="Clear">
      <formula>NOT(ISERROR(SEARCH("Clear",J279)))</formula>
    </cfRule>
  </conditionalFormatting>
  <conditionalFormatting sqref="K278:K286">
    <cfRule type="containsText" dxfId="13187" priority="13200" operator="containsText" text="DA">
      <formula>NOT(ISERROR(SEARCH("DA",K278)))</formula>
    </cfRule>
  </conditionalFormatting>
  <conditionalFormatting sqref="K279">
    <cfRule type="expression" dxfId="13186" priority="13198">
      <formula>K279="PO"</formula>
    </cfRule>
    <cfRule type="expression" dxfId="13185" priority="13199">
      <formula>K279="STR"</formula>
    </cfRule>
  </conditionalFormatting>
  <conditionalFormatting sqref="L278 L284:L286">
    <cfRule type="containsText" dxfId="13184" priority="13197" operator="containsText" text="DA">
      <formula>NOT(ISERROR(SEARCH("DA",L278)))</formula>
    </cfRule>
  </conditionalFormatting>
  <conditionalFormatting sqref="L283">
    <cfRule type="containsText" dxfId="13183" priority="13196" operator="containsText" text="DA">
      <formula>NOT(ISERROR(SEARCH("DA",L283)))</formula>
    </cfRule>
  </conditionalFormatting>
  <conditionalFormatting sqref="L279:L282">
    <cfRule type="containsText" dxfId="13182" priority="13195" operator="containsText" text="DA">
      <formula>NOT(ISERROR(SEARCH("DA",L279)))</formula>
    </cfRule>
  </conditionalFormatting>
  <conditionalFormatting sqref="L279:L280">
    <cfRule type="expression" dxfId="13181" priority="13191">
      <formula>LEFT(L283,2)="DA"</formula>
    </cfRule>
    <cfRule type="expression" dxfId="13180" priority="13192">
      <formula>L279="WIP"</formula>
    </cfRule>
    <cfRule type="expression" dxfId="13179" priority="13193">
      <formula>L279="TW"</formula>
    </cfRule>
    <cfRule type="expression" dxfId="13178" priority="13194">
      <formula>L279="ERE"</formula>
    </cfRule>
  </conditionalFormatting>
  <conditionalFormatting sqref="L281">
    <cfRule type="expression" dxfId="13177" priority="13188">
      <formula>LEFT(L283,2)="DA"</formula>
    </cfRule>
    <cfRule type="expression" dxfId="13176" priority="13189">
      <formula>L281="EXC"</formula>
    </cfRule>
    <cfRule type="expression" dxfId="13175" priority="13190">
      <formula>L281="FDN"</formula>
    </cfRule>
  </conditionalFormatting>
  <conditionalFormatting sqref="L282">
    <cfRule type="expression" dxfId="13174" priority="13186">
      <formula>LEFT(L283,2)="DA"</formula>
    </cfRule>
    <cfRule type="expression" dxfId="13173" priority="13187">
      <formula>OR(L282="CP",L282="P")</formula>
    </cfRule>
  </conditionalFormatting>
  <conditionalFormatting sqref="L279:L281">
    <cfRule type="containsText" dxfId="13172" priority="13185" operator="containsText" text="Clear">
      <formula>NOT(ISERROR(SEARCH("Clear",L279)))</formula>
    </cfRule>
  </conditionalFormatting>
  <conditionalFormatting sqref="M278:M286">
    <cfRule type="containsText" dxfId="13171" priority="13184" operator="containsText" text="DA">
      <formula>NOT(ISERROR(SEARCH("DA",M278)))</formula>
    </cfRule>
  </conditionalFormatting>
  <conditionalFormatting sqref="M279">
    <cfRule type="expression" dxfId="13170" priority="13182">
      <formula>M279="PO"</formula>
    </cfRule>
    <cfRule type="expression" dxfId="13169" priority="13183">
      <formula>M279="STR"</formula>
    </cfRule>
  </conditionalFormatting>
  <conditionalFormatting sqref="N278 N284:N286">
    <cfRule type="containsText" dxfId="13168" priority="13181" operator="containsText" text="DA">
      <formula>NOT(ISERROR(SEARCH("DA",N278)))</formula>
    </cfRule>
  </conditionalFormatting>
  <conditionalFormatting sqref="N283">
    <cfRule type="containsText" dxfId="13167" priority="13180" operator="containsText" text="DA">
      <formula>NOT(ISERROR(SEARCH("DA",N283)))</formula>
    </cfRule>
  </conditionalFormatting>
  <conditionalFormatting sqref="N279:N282">
    <cfRule type="containsText" dxfId="13166" priority="13179" operator="containsText" text="DA">
      <formula>NOT(ISERROR(SEARCH("DA",N279)))</formula>
    </cfRule>
  </conditionalFormatting>
  <conditionalFormatting sqref="N279:N280">
    <cfRule type="expression" dxfId="13165" priority="13175">
      <formula>LEFT(N283,2)="DA"</formula>
    </cfRule>
    <cfRule type="expression" dxfId="13164" priority="13176">
      <formula>N279="WIP"</formula>
    </cfRule>
    <cfRule type="expression" dxfId="13163" priority="13177">
      <formula>N279="TW"</formula>
    </cfRule>
    <cfRule type="expression" dxfId="13162" priority="13178">
      <formula>N279="ERE"</formula>
    </cfRule>
  </conditionalFormatting>
  <conditionalFormatting sqref="N281">
    <cfRule type="expression" dxfId="13161" priority="13172">
      <formula>LEFT(N283,2)="DA"</formula>
    </cfRule>
    <cfRule type="expression" dxfId="13160" priority="13173">
      <formula>N281="EXC"</formula>
    </cfRule>
    <cfRule type="expression" dxfId="13159" priority="13174">
      <formula>N281="FDN"</formula>
    </cfRule>
  </conditionalFormatting>
  <conditionalFormatting sqref="N282">
    <cfRule type="expression" dxfId="13158" priority="13170">
      <formula>LEFT(N283,2)="DA"</formula>
    </cfRule>
    <cfRule type="expression" dxfId="13157" priority="13171">
      <formula>OR(N282="CP",N282="P")</formula>
    </cfRule>
  </conditionalFormatting>
  <conditionalFormatting sqref="N279:N281">
    <cfRule type="containsText" dxfId="13156" priority="13169" operator="containsText" text="Clear">
      <formula>NOT(ISERROR(SEARCH("Clear",N279)))</formula>
    </cfRule>
  </conditionalFormatting>
  <conditionalFormatting sqref="O278:O286">
    <cfRule type="containsText" dxfId="13155" priority="13168" operator="containsText" text="DA">
      <formula>NOT(ISERROR(SEARCH("DA",O278)))</formula>
    </cfRule>
  </conditionalFormatting>
  <conditionalFormatting sqref="O279">
    <cfRule type="expression" dxfId="13154" priority="13166">
      <formula>O279="PO"</formula>
    </cfRule>
    <cfRule type="expression" dxfId="13153" priority="13167">
      <formula>O279="STR"</formula>
    </cfRule>
  </conditionalFormatting>
  <conditionalFormatting sqref="P278 P284:P286">
    <cfRule type="containsText" dxfId="13152" priority="13165" operator="containsText" text="DA">
      <formula>NOT(ISERROR(SEARCH("DA",P278)))</formula>
    </cfRule>
  </conditionalFormatting>
  <conditionalFormatting sqref="P283">
    <cfRule type="containsText" dxfId="13151" priority="13164" operator="containsText" text="DA">
      <formula>NOT(ISERROR(SEARCH("DA",P283)))</formula>
    </cfRule>
  </conditionalFormatting>
  <conditionalFormatting sqref="P279:P282">
    <cfRule type="containsText" dxfId="13150" priority="13163" operator="containsText" text="DA">
      <formula>NOT(ISERROR(SEARCH("DA",P279)))</formula>
    </cfRule>
  </conditionalFormatting>
  <conditionalFormatting sqref="P279:P280">
    <cfRule type="expression" dxfId="13149" priority="13159">
      <formula>LEFT(P283,2)="DA"</formula>
    </cfRule>
    <cfRule type="expression" dxfId="13148" priority="13160">
      <formula>P279="WIP"</formula>
    </cfRule>
    <cfRule type="expression" dxfId="13147" priority="13161">
      <formula>P279="TW"</formula>
    </cfRule>
    <cfRule type="expression" dxfId="13146" priority="13162">
      <formula>P279="ERE"</formula>
    </cfRule>
  </conditionalFormatting>
  <conditionalFormatting sqref="P281">
    <cfRule type="expression" dxfId="13145" priority="13156">
      <formula>LEFT(P283,2)="DA"</formula>
    </cfRule>
    <cfRule type="expression" dxfId="13144" priority="13157">
      <formula>P281="EXC"</formula>
    </cfRule>
    <cfRule type="expression" dxfId="13143" priority="13158">
      <formula>P281="FDN"</formula>
    </cfRule>
  </conditionalFormatting>
  <conditionalFormatting sqref="P282">
    <cfRule type="expression" dxfId="13142" priority="13154">
      <formula>LEFT(P283,2)="DA"</formula>
    </cfRule>
    <cfRule type="expression" dxfId="13141" priority="13155">
      <formula>OR(P282="CP",P282="P")</formula>
    </cfRule>
  </conditionalFormatting>
  <conditionalFormatting sqref="P279:P281">
    <cfRule type="containsText" dxfId="13140" priority="13153" operator="containsText" text="Clear">
      <formula>NOT(ISERROR(SEARCH("Clear",P279)))</formula>
    </cfRule>
  </conditionalFormatting>
  <conditionalFormatting sqref="Q278:Q286">
    <cfRule type="containsText" dxfId="13139" priority="13152" operator="containsText" text="DA">
      <formula>NOT(ISERROR(SEARCH("DA",Q278)))</formula>
    </cfRule>
  </conditionalFormatting>
  <conditionalFormatting sqref="Q279">
    <cfRule type="expression" dxfId="13138" priority="13150">
      <formula>Q279="PO"</formula>
    </cfRule>
    <cfRule type="expression" dxfId="13137" priority="13151">
      <formula>Q279="STR"</formula>
    </cfRule>
  </conditionalFormatting>
  <conditionalFormatting sqref="R286">
    <cfRule type="containsText" dxfId="13136" priority="13149" operator="containsText" text="DA">
      <formula>NOT(ISERROR(SEARCH("DA",R286)))</formula>
    </cfRule>
  </conditionalFormatting>
  <conditionalFormatting sqref="S281:S286">
    <cfRule type="containsText" dxfId="13135" priority="13148" operator="containsText" text="DA">
      <formula>NOT(ISERROR(SEARCH("DA",S281)))</formula>
    </cfRule>
  </conditionalFormatting>
  <conditionalFormatting sqref="T286">
    <cfRule type="containsText" dxfId="13134" priority="13147" operator="containsText" text="DA">
      <formula>NOT(ISERROR(SEARCH("DA",T286)))</formula>
    </cfRule>
  </conditionalFormatting>
  <conditionalFormatting sqref="U281">
    <cfRule type="containsText" dxfId="13133" priority="13146" operator="containsText" text="DA">
      <formula>NOT(ISERROR(SEARCH("DA",U281)))</formula>
    </cfRule>
  </conditionalFormatting>
  <conditionalFormatting sqref="T279:T282">
    <cfRule type="containsText" dxfId="13132" priority="13145" operator="containsText" text="DA">
      <formula>NOT(ISERROR(SEARCH("DA",T279)))</formula>
    </cfRule>
  </conditionalFormatting>
  <conditionalFormatting sqref="T279:T280">
    <cfRule type="expression" dxfId="13131" priority="13141">
      <formula>LEFT(T283,2)="DA"</formula>
    </cfRule>
    <cfRule type="expression" dxfId="13130" priority="13142">
      <formula>T279="WIP"</formula>
    </cfRule>
    <cfRule type="expression" dxfId="13129" priority="13143">
      <formula>T279="TW"</formula>
    </cfRule>
    <cfRule type="expression" dxfId="13128" priority="13144">
      <formula>T279="ERE"</formula>
    </cfRule>
  </conditionalFormatting>
  <conditionalFormatting sqref="T281">
    <cfRule type="expression" dxfId="13127" priority="13138">
      <formula>LEFT(T283,2)="DA"</formula>
    </cfRule>
    <cfRule type="expression" dxfId="13126" priority="13139">
      <formula>T281="EXC"</formula>
    </cfRule>
    <cfRule type="expression" dxfId="13125" priority="13140">
      <formula>T281="FDN"</formula>
    </cfRule>
  </conditionalFormatting>
  <conditionalFormatting sqref="T282">
    <cfRule type="expression" dxfId="13124" priority="13136">
      <formula>LEFT(T283,2)="DA"</formula>
    </cfRule>
    <cfRule type="expression" dxfId="13123" priority="13137">
      <formula>OR(T282="CP",T282="P")</formula>
    </cfRule>
  </conditionalFormatting>
  <conditionalFormatting sqref="T279:T281">
    <cfRule type="containsText" dxfId="13122" priority="13135" operator="containsText" text="Clear">
      <formula>NOT(ISERROR(SEARCH("Clear",T279)))</formula>
    </cfRule>
  </conditionalFormatting>
  <conditionalFormatting sqref="R284:R285">
    <cfRule type="containsText" dxfId="13121" priority="13134" operator="containsText" text="DA">
      <formula>NOT(ISERROR(SEARCH("DA",R284)))</formula>
    </cfRule>
  </conditionalFormatting>
  <conditionalFormatting sqref="R283">
    <cfRule type="containsText" dxfId="13120" priority="13133" operator="containsText" text="DA">
      <formula>NOT(ISERROR(SEARCH("DA",R283)))</formula>
    </cfRule>
  </conditionalFormatting>
  <conditionalFormatting sqref="R279:R282">
    <cfRule type="containsText" dxfId="13119" priority="13132" operator="containsText" text="DA">
      <formula>NOT(ISERROR(SEARCH("DA",R279)))</formula>
    </cfRule>
  </conditionalFormatting>
  <conditionalFormatting sqref="R279:R280">
    <cfRule type="expression" dxfId="13118" priority="13128">
      <formula>LEFT(R283,2)="DA"</formula>
    </cfRule>
    <cfRule type="expression" dxfId="13117" priority="13129">
      <formula>R279="WIP"</formula>
    </cfRule>
    <cfRule type="expression" dxfId="13116" priority="13130">
      <formula>R279="TW"</formula>
    </cfRule>
    <cfRule type="expression" dxfId="13115" priority="13131">
      <formula>R279="ERE"</formula>
    </cfRule>
  </conditionalFormatting>
  <conditionalFormatting sqref="R281">
    <cfRule type="expression" dxfId="13114" priority="13125">
      <formula>LEFT(R283,2)="DA"</formula>
    </cfRule>
    <cfRule type="expression" dxfId="13113" priority="13126">
      <formula>R281="EXC"</formula>
    </cfRule>
    <cfRule type="expression" dxfId="13112" priority="13127">
      <formula>R281="FDN"</formula>
    </cfRule>
  </conditionalFormatting>
  <conditionalFormatting sqref="R282">
    <cfRule type="expression" dxfId="13111" priority="13123">
      <formula>LEFT(R283,2)="DA"</formula>
    </cfRule>
    <cfRule type="expression" dxfId="13110" priority="13124">
      <formula>OR(R282="CP",R282="P")</formula>
    </cfRule>
  </conditionalFormatting>
  <conditionalFormatting sqref="R279:R281">
    <cfRule type="containsText" dxfId="13109" priority="13122" operator="containsText" text="Clear">
      <formula>NOT(ISERROR(SEARCH("Clear",R279)))</formula>
    </cfRule>
  </conditionalFormatting>
  <conditionalFormatting sqref="T284:T285">
    <cfRule type="containsText" dxfId="13108" priority="13121" operator="containsText" text="DA">
      <formula>NOT(ISERROR(SEARCH("DA",T284)))</formula>
    </cfRule>
  </conditionalFormatting>
  <conditionalFormatting sqref="T283">
    <cfRule type="containsText" dxfId="13107" priority="13120" operator="containsText" text="DA">
      <formula>NOT(ISERROR(SEARCH("DA",T283)))</formula>
    </cfRule>
  </conditionalFormatting>
  <conditionalFormatting sqref="S279:S280">
    <cfRule type="containsText" dxfId="13106" priority="13119" operator="containsText" text="DA">
      <formula>NOT(ISERROR(SEARCH("DA",S279)))</formula>
    </cfRule>
  </conditionalFormatting>
  <conditionalFormatting sqref="S279">
    <cfRule type="expression" dxfId="13105" priority="13117">
      <formula>S279="PO"</formula>
    </cfRule>
    <cfRule type="expression" dxfId="13104" priority="13118">
      <formula>S279="STR"</formula>
    </cfRule>
  </conditionalFormatting>
  <conditionalFormatting sqref="U298:U299">
    <cfRule type="containsText" dxfId="13103" priority="13116" operator="containsText" text="DA">
      <formula>NOT(ISERROR(SEARCH("DA",U298)))</formula>
    </cfRule>
  </conditionalFormatting>
  <conditionalFormatting sqref="B289 B295:B297">
    <cfRule type="containsText" dxfId="13102" priority="13115" operator="containsText" text="DA">
      <formula>NOT(ISERROR(SEARCH("DA",B289)))</formula>
    </cfRule>
  </conditionalFormatting>
  <conditionalFormatting sqref="B294">
    <cfRule type="containsText" dxfId="13101" priority="13114" operator="containsText" text="DA">
      <formula>NOT(ISERROR(SEARCH("DA",B294)))</formula>
    </cfRule>
  </conditionalFormatting>
  <conditionalFormatting sqref="B290:B293">
    <cfRule type="containsText" dxfId="13100" priority="13113" operator="containsText" text="DA">
      <formula>NOT(ISERROR(SEARCH("DA",B290)))</formula>
    </cfRule>
  </conditionalFormatting>
  <conditionalFormatting sqref="B290:B291">
    <cfRule type="expression" dxfId="13099" priority="13109">
      <formula>LEFT(B294,2)="DA"</formula>
    </cfRule>
    <cfRule type="expression" dxfId="13098" priority="13110">
      <formula>B290="WIP"</formula>
    </cfRule>
    <cfRule type="expression" dxfId="13097" priority="13111">
      <formula>B290="TW"</formula>
    </cfRule>
    <cfRule type="expression" dxfId="13096" priority="13112">
      <formula>B290="ERE"</formula>
    </cfRule>
  </conditionalFormatting>
  <conditionalFormatting sqref="B292">
    <cfRule type="expression" dxfId="13095" priority="13106">
      <formula>LEFT(B294,2)="DA"</formula>
    </cfRule>
    <cfRule type="expression" dxfId="13094" priority="13107">
      <formula>B292="EXC"</formula>
    </cfRule>
    <cfRule type="expression" dxfId="13093" priority="13108">
      <formula>B292="FDN"</formula>
    </cfRule>
  </conditionalFormatting>
  <conditionalFormatting sqref="B293">
    <cfRule type="expression" dxfId="13092" priority="13104">
      <formula>LEFT(B294,2)="DA"</formula>
    </cfRule>
    <cfRule type="expression" dxfId="13091" priority="13105">
      <formula>OR(B293="CP",B293="P")</formula>
    </cfRule>
  </conditionalFormatting>
  <conditionalFormatting sqref="B290:B292">
    <cfRule type="containsText" dxfId="13090" priority="13103" operator="containsText" text="Clear">
      <formula>NOT(ISERROR(SEARCH("Clear",B290)))</formula>
    </cfRule>
  </conditionalFormatting>
  <conditionalFormatting sqref="C289:C297 U292:U297">
    <cfRule type="containsText" dxfId="13089" priority="13102" operator="containsText" text="DA">
      <formula>NOT(ISERROR(SEARCH("DA",C289)))</formula>
    </cfRule>
  </conditionalFormatting>
  <conditionalFormatting sqref="C290">
    <cfRule type="expression" dxfId="13088" priority="13100">
      <formula>C290="PO"</formula>
    </cfRule>
    <cfRule type="expression" dxfId="13087" priority="13101">
      <formula>C290="STR"</formula>
    </cfRule>
  </conditionalFormatting>
  <conditionalFormatting sqref="U293">
    <cfRule type="containsText" dxfId="13086" priority="13099" operator="containsText" text="DA">
      <formula>NOT(ISERROR(SEARCH("DA",U293)))</formula>
    </cfRule>
  </conditionalFormatting>
  <conditionalFormatting sqref="D289 D295:D297">
    <cfRule type="containsText" dxfId="13085" priority="13098" operator="containsText" text="DA">
      <formula>NOT(ISERROR(SEARCH("DA",D289)))</formula>
    </cfRule>
  </conditionalFormatting>
  <conditionalFormatting sqref="D294">
    <cfRule type="containsText" dxfId="13084" priority="13097" operator="containsText" text="DA">
      <formula>NOT(ISERROR(SEARCH("DA",D294)))</formula>
    </cfRule>
  </conditionalFormatting>
  <conditionalFormatting sqref="D290:D293">
    <cfRule type="containsText" dxfId="13083" priority="13096" operator="containsText" text="DA">
      <formula>NOT(ISERROR(SEARCH("DA",D290)))</formula>
    </cfRule>
  </conditionalFormatting>
  <conditionalFormatting sqref="D290:D291">
    <cfRule type="expression" dxfId="13082" priority="13092">
      <formula>LEFT(D294,2)="DA"</formula>
    </cfRule>
    <cfRule type="expression" dxfId="13081" priority="13093">
      <formula>D290="WIP"</formula>
    </cfRule>
    <cfRule type="expression" dxfId="13080" priority="13094">
      <formula>D290="TW"</formula>
    </cfRule>
    <cfRule type="expression" dxfId="13079" priority="13095">
      <formula>D290="ERE"</formula>
    </cfRule>
  </conditionalFormatting>
  <conditionalFormatting sqref="D292">
    <cfRule type="expression" dxfId="13078" priority="13089">
      <formula>LEFT(D294,2)="DA"</formula>
    </cfRule>
    <cfRule type="expression" dxfId="13077" priority="13090">
      <formula>D292="EXC"</formula>
    </cfRule>
    <cfRule type="expression" dxfId="13076" priority="13091">
      <formula>D292="FDN"</formula>
    </cfRule>
  </conditionalFormatting>
  <conditionalFormatting sqref="D293">
    <cfRule type="expression" dxfId="13075" priority="13087">
      <formula>LEFT(D294,2)="DA"</formula>
    </cfRule>
    <cfRule type="expression" dxfId="13074" priority="13088">
      <formula>OR(D293="CP",D293="P")</formula>
    </cfRule>
  </conditionalFormatting>
  <conditionalFormatting sqref="D290:D292">
    <cfRule type="containsText" dxfId="13073" priority="13086" operator="containsText" text="Clear">
      <formula>NOT(ISERROR(SEARCH("Clear",D290)))</formula>
    </cfRule>
  </conditionalFormatting>
  <conditionalFormatting sqref="E289:E297">
    <cfRule type="containsText" dxfId="13072" priority="13085" operator="containsText" text="DA">
      <formula>NOT(ISERROR(SEARCH("DA",E289)))</formula>
    </cfRule>
  </conditionalFormatting>
  <conditionalFormatting sqref="E290">
    <cfRule type="expression" dxfId="13071" priority="13083">
      <formula>E290="PO"</formula>
    </cfRule>
    <cfRule type="expression" dxfId="13070" priority="13084">
      <formula>E290="STR"</formula>
    </cfRule>
  </conditionalFormatting>
  <conditionalFormatting sqref="F289 F295:F297">
    <cfRule type="containsText" dxfId="13069" priority="13082" operator="containsText" text="DA">
      <formula>NOT(ISERROR(SEARCH("DA",F289)))</formula>
    </cfRule>
  </conditionalFormatting>
  <conditionalFormatting sqref="F294">
    <cfRule type="containsText" dxfId="13068" priority="13081" operator="containsText" text="DA">
      <formula>NOT(ISERROR(SEARCH("DA",F294)))</formula>
    </cfRule>
  </conditionalFormatting>
  <conditionalFormatting sqref="F290:F293">
    <cfRule type="containsText" dxfId="13067" priority="13080" operator="containsText" text="DA">
      <formula>NOT(ISERROR(SEARCH("DA",F290)))</formula>
    </cfRule>
  </conditionalFormatting>
  <conditionalFormatting sqref="F290:F291">
    <cfRule type="expression" dxfId="13066" priority="13076">
      <formula>LEFT(F294,2)="DA"</formula>
    </cfRule>
    <cfRule type="expression" dxfId="13065" priority="13077">
      <formula>F290="WIP"</formula>
    </cfRule>
    <cfRule type="expression" dxfId="13064" priority="13078">
      <formula>F290="TW"</formula>
    </cfRule>
    <cfRule type="expression" dxfId="13063" priority="13079">
      <formula>F290="ERE"</formula>
    </cfRule>
  </conditionalFormatting>
  <conditionalFormatting sqref="F292">
    <cfRule type="expression" dxfId="13062" priority="13073">
      <formula>LEFT(F294,2)="DA"</formula>
    </cfRule>
    <cfRule type="expression" dxfId="13061" priority="13074">
      <formula>F292="EXC"</formula>
    </cfRule>
    <cfRule type="expression" dxfId="13060" priority="13075">
      <formula>F292="FDN"</formula>
    </cfRule>
  </conditionalFormatting>
  <conditionalFormatting sqref="F293">
    <cfRule type="expression" dxfId="13059" priority="13071">
      <formula>LEFT(F294,2)="DA"</formula>
    </cfRule>
    <cfRule type="expression" dxfId="13058" priority="13072">
      <formula>OR(F293="CP",F293="P")</formula>
    </cfRule>
  </conditionalFormatting>
  <conditionalFormatting sqref="F290:F292">
    <cfRule type="containsText" dxfId="13057" priority="13070" operator="containsText" text="Clear">
      <formula>NOT(ISERROR(SEARCH("Clear",F290)))</formula>
    </cfRule>
  </conditionalFormatting>
  <conditionalFormatting sqref="G289:G297">
    <cfRule type="containsText" dxfId="13056" priority="13069" operator="containsText" text="DA">
      <formula>NOT(ISERROR(SEARCH("DA",G289)))</formula>
    </cfRule>
  </conditionalFormatting>
  <conditionalFormatting sqref="G290">
    <cfRule type="expression" dxfId="13055" priority="13067">
      <formula>G290="PO"</formula>
    </cfRule>
    <cfRule type="expression" dxfId="13054" priority="13068">
      <formula>G290="STR"</formula>
    </cfRule>
  </conditionalFormatting>
  <conditionalFormatting sqref="H289 H295:H297">
    <cfRule type="containsText" dxfId="13053" priority="13066" operator="containsText" text="DA">
      <formula>NOT(ISERROR(SEARCH("DA",H289)))</formula>
    </cfRule>
  </conditionalFormatting>
  <conditionalFormatting sqref="H294">
    <cfRule type="containsText" dxfId="13052" priority="13065" operator="containsText" text="DA">
      <formula>NOT(ISERROR(SEARCH("DA",H294)))</formula>
    </cfRule>
  </conditionalFormatting>
  <conditionalFormatting sqref="H290:H293">
    <cfRule type="containsText" dxfId="13051" priority="13064" operator="containsText" text="DA">
      <formula>NOT(ISERROR(SEARCH("DA",H290)))</formula>
    </cfRule>
  </conditionalFormatting>
  <conditionalFormatting sqref="H290:H291">
    <cfRule type="expression" dxfId="13050" priority="13060">
      <formula>LEFT(H294,2)="DA"</formula>
    </cfRule>
    <cfRule type="expression" dxfId="13049" priority="13061">
      <formula>H290="WIP"</formula>
    </cfRule>
    <cfRule type="expression" dxfId="13048" priority="13062">
      <formula>H290="TW"</formula>
    </cfRule>
    <cfRule type="expression" dxfId="13047" priority="13063">
      <formula>H290="ERE"</formula>
    </cfRule>
  </conditionalFormatting>
  <conditionalFormatting sqref="H292">
    <cfRule type="expression" dxfId="13046" priority="13057">
      <formula>LEFT(H294,2)="DA"</formula>
    </cfRule>
    <cfRule type="expression" dxfId="13045" priority="13058">
      <formula>H292="EXC"</formula>
    </cfRule>
    <cfRule type="expression" dxfId="13044" priority="13059">
      <formula>H292="FDN"</formula>
    </cfRule>
  </conditionalFormatting>
  <conditionalFormatting sqref="H293">
    <cfRule type="expression" dxfId="13043" priority="13055">
      <formula>LEFT(H294,2)="DA"</formula>
    </cfRule>
    <cfRule type="expression" dxfId="13042" priority="13056">
      <formula>OR(H293="CP",H293="P")</formula>
    </cfRule>
  </conditionalFormatting>
  <conditionalFormatting sqref="H290:H292">
    <cfRule type="containsText" dxfId="13041" priority="13054" operator="containsText" text="Clear">
      <formula>NOT(ISERROR(SEARCH("Clear",H290)))</formula>
    </cfRule>
  </conditionalFormatting>
  <conditionalFormatting sqref="I289:I297">
    <cfRule type="containsText" dxfId="13040" priority="13053" operator="containsText" text="DA">
      <formula>NOT(ISERROR(SEARCH("DA",I289)))</formula>
    </cfRule>
  </conditionalFormatting>
  <conditionalFormatting sqref="I290">
    <cfRule type="expression" dxfId="13039" priority="13051">
      <formula>I290="PO"</formula>
    </cfRule>
    <cfRule type="expression" dxfId="13038" priority="13052">
      <formula>I290="STR"</formula>
    </cfRule>
  </conditionalFormatting>
  <conditionalFormatting sqref="J289 J295:J297">
    <cfRule type="containsText" dxfId="13037" priority="13050" operator="containsText" text="DA">
      <formula>NOT(ISERROR(SEARCH("DA",J289)))</formula>
    </cfRule>
  </conditionalFormatting>
  <conditionalFormatting sqref="J294">
    <cfRule type="containsText" dxfId="13036" priority="13049" operator="containsText" text="DA">
      <formula>NOT(ISERROR(SEARCH("DA",J294)))</formula>
    </cfRule>
  </conditionalFormatting>
  <conditionalFormatting sqref="J290:J293">
    <cfRule type="containsText" dxfId="13035" priority="13048" operator="containsText" text="DA">
      <formula>NOT(ISERROR(SEARCH("DA",J290)))</formula>
    </cfRule>
  </conditionalFormatting>
  <conditionalFormatting sqref="J290:J291">
    <cfRule type="expression" dxfId="13034" priority="13044">
      <formula>LEFT(J294,2)="DA"</formula>
    </cfRule>
    <cfRule type="expression" dxfId="13033" priority="13045">
      <formula>J290="WIP"</formula>
    </cfRule>
    <cfRule type="expression" dxfId="13032" priority="13046">
      <formula>J290="TW"</formula>
    </cfRule>
    <cfRule type="expression" dxfId="13031" priority="13047">
      <formula>J290="ERE"</formula>
    </cfRule>
  </conditionalFormatting>
  <conditionalFormatting sqref="J292">
    <cfRule type="expression" dxfId="13030" priority="13041">
      <formula>LEFT(J294,2)="DA"</formula>
    </cfRule>
    <cfRule type="expression" dxfId="13029" priority="13042">
      <formula>J292="EXC"</formula>
    </cfRule>
    <cfRule type="expression" dxfId="13028" priority="13043">
      <formula>J292="FDN"</formula>
    </cfRule>
  </conditionalFormatting>
  <conditionalFormatting sqref="J293">
    <cfRule type="expression" dxfId="13027" priority="13039">
      <formula>LEFT(J294,2)="DA"</formula>
    </cfRule>
    <cfRule type="expression" dxfId="13026" priority="13040">
      <formula>OR(J293="CP",J293="P")</formula>
    </cfRule>
  </conditionalFormatting>
  <conditionalFormatting sqref="J290:J292">
    <cfRule type="containsText" dxfId="13025" priority="13038" operator="containsText" text="Clear">
      <formula>NOT(ISERROR(SEARCH("Clear",J290)))</formula>
    </cfRule>
  </conditionalFormatting>
  <conditionalFormatting sqref="K289:K297">
    <cfRule type="containsText" dxfId="13024" priority="13037" operator="containsText" text="DA">
      <formula>NOT(ISERROR(SEARCH("DA",K289)))</formula>
    </cfRule>
  </conditionalFormatting>
  <conditionalFormatting sqref="K290">
    <cfRule type="expression" dxfId="13023" priority="13035">
      <formula>K290="PO"</formula>
    </cfRule>
    <cfRule type="expression" dxfId="13022" priority="13036">
      <formula>K290="STR"</formula>
    </cfRule>
  </conditionalFormatting>
  <conditionalFormatting sqref="L289 L295:L297">
    <cfRule type="containsText" dxfId="13021" priority="13034" operator="containsText" text="DA">
      <formula>NOT(ISERROR(SEARCH("DA",L289)))</formula>
    </cfRule>
  </conditionalFormatting>
  <conditionalFormatting sqref="L294">
    <cfRule type="containsText" dxfId="13020" priority="13033" operator="containsText" text="DA">
      <formula>NOT(ISERROR(SEARCH("DA",L294)))</formula>
    </cfRule>
  </conditionalFormatting>
  <conditionalFormatting sqref="L290:L293">
    <cfRule type="containsText" dxfId="13019" priority="13032" operator="containsText" text="DA">
      <formula>NOT(ISERROR(SEARCH("DA",L290)))</formula>
    </cfRule>
  </conditionalFormatting>
  <conditionalFormatting sqref="L290:L291">
    <cfRule type="expression" dxfId="13018" priority="13028">
      <formula>LEFT(L294,2)="DA"</formula>
    </cfRule>
    <cfRule type="expression" dxfId="13017" priority="13029">
      <formula>L290="WIP"</formula>
    </cfRule>
    <cfRule type="expression" dxfId="13016" priority="13030">
      <formula>L290="TW"</formula>
    </cfRule>
    <cfRule type="expression" dxfId="13015" priority="13031">
      <formula>L290="ERE"</formula>
    </cfRule>
  </conditionalFormatting>
  <conditionalFormatting sqref="L292">
    <cfRule type="expression" dxfId="13014" priority="13025">
      <formula>LEFT(L294,2)="DA"</formula>
    </cfRule>
    <cfRule type="expression" dxfId="13013" priority="13026">
      <formula>L292="EXC"</formula>
    </cfRule>
    <cfRule type="expression" dxfId="13012" priority="13027">
      <formula>L292="FDN"</formula>
    </cfRule>
  </conditionalFormatting>
  <conditionalFormatting sqref="L293">
    <cfRule type="expression" dxfId="13011" priority="13023">
      <formula>LEFT(L294,2)="DA"</formula>
    </cfRule>
    <cfRule type="expression" dxfId="13010" priority="13024">
      <formula>OR(L293="CP",L293="P")</formula>
    </cfRule>
  </conditionalFormatting>
  <conditionalFormatting sqref="L290:L292">
    <cfRule type="containsText" dxfId="13009" priority="13022" operator="containsText" text="Clear">
      <formula>NOT(ISERROR(SEARCH("Clear",L290)))</formula>
    </cfRule>
  </conditionalFormatting>
  <conditionalFormatting sqref="M289:M297">
    <cfRule type="containsText" dxfId="13008" priority="13021" operator="containsText" text="DA">
      <formula>NOT(ISERROR(SEARCH("DA",M289)))</formula>
    </cfRule>
  </conditionalFormatting>
  <conditionalFormatting sqref="M290">
    <cfRule type="expression" dxfId="13007" priority="13019">
      <formula>M290="PO"</formula>
    </cfRule>
    <cfRule type="expression" dxfId="13006" priority="13020">
      <formula>M290="STR"</formula>
    </cfRule>
  </conditionalFormatting>
  <conditionalFormatting sqref="N289 N295:N297">
    <cfRule type="containsText" dxfId="13005" priority="13018" operator="containsText" text="DA">
      <formula>NOT(ISERROR(SEARCH("DA",N289)))</formula>
    </cfRule>
  </conditionalFormatting>
  <conditionalFormatting sqref="N294">
    <cfRule type="containsText" dxfId="13004" priority="13017" operator="containsText" text="DA">
      <formula>NOT(ISERROR(SEARCH("DA",N294)))</formula>
    </cfRule>
  </conditionalFormatting>
  <conditionalFormatting sqref="N290:N293">
    <cfRule type="containsText" dxfId="13003" priority="13016" operator="containsText" text="DA">
      <formula>NOT(ISERROR(SEARCH("DA",N290)))</formula>
    </cfRule>
  </conditionalFormatting>
  <conditionalFormatting sqref="N290:N291">
    <cfRule type="expression" dxfId="13002" priority="13012">
      <formula>LEFT(N294,2)="DA"</formula>
    </cfRule>
    <cfRule type="expression" dxfId="13001" priority="13013">
      <formula>N290="WIP"</formula>
    </cfRule>
    <cfRule type="expression" dxfId="13000" priority="13014">
      <formula>N290="TW"</formula>
    </cfRule>
    <cfRule type="expression" dxfId="12999" priority="13015">
      <formula>N290="ERE"</formula>
    </cfRule>
  </conditionalFormatting>
  <conditionalFormatting sqref="N292">
    <cfRule type="expression" dxfId="12998" priority="13009">
      <formula>LEFT(N294,2)="DA"</formula>
    </cfRule>
    <cfRule type="expression" dxfId="12997" priority="13010">
      <formula>N292="EXC"</formula>
    </cfRule>
    <cfRule type="expression" dxfId="12996" priority="13011">
      <formula>N292="FDN"</formula>
    </cfRule>
  </conditionalFormatting>
  <conditionalFormatting sqref="N293">
    <cfRule type="expression" dxfId="12995" priority="13007">
      <formula>LEFT(N294,2)="DA"</formula>
    </cfRule>
    <cfRule type="expression" dxfId="12994" priority="13008">
      <formula>OR(N293="CP",N293="P")</formula>
    </cfRule>
  </conditionalFormatting>
  <conditionalFormatting sqref="N290:N292">
    <cfRule type="containsText" dxfId="12993" priority="13006" operator="containsText" text="Clear">
      <formula>NOT(ISERROR(SEARCH("Clear",N290)))</formula>
    </cfRule>
  </conditionalFormatting>
  <conditionalFormatting sqref="O289:O297">
    <cfRule type="containsText" dxfId="12992" priority="13005" operator="containsText" text="DA">
      <formula>NOT(ISERROR(SEARCH("DA",O289)))</formula>
    </cfRule>
  </conditionalFormatting>
  <conditionalFormatting sqref="O290">
    <cfRule type="expression" dxfId="12991" priority="13003">
      <formula>O290="PO"</formula>
    </cfRule>
    <cfRule type="expression" dxfId="12990" priority="13004">
      <formula>O290="STR"</formula>
    </cfRule>
  </conditionalFormatting>
  <conditionalFormatting sqref="P289 P295:P297">
    <cfRule type="containsText" dxfId="12989" priority="13002" operator="containsText" text="DA">
      <formula>NOT(ISERROR(SEARCH("DA",P289)))</formula>
    </cfRule>
  </conditionalFormatting>
  <conditionalFormatting sqref="P294">
    <cfRule type="containsText" dxfId="12988" priority="13001" operator="containsText" text="DA">
      <formula>NOT(ISERROR(SEARCH("DA",P294)))</formula>
    </cfRule>
  </conditionalFormatting>
  <conditionalFormatting sqref="P290:P293">
    <cfRule type="containsText" dxfId="12987" priority="13000" operator="containsText" text="DA">
      <formula>NOT(ISERROR(SEARCH("DA",P290)))</formula>
    </cfRule>
  </conditionalFormatting>
  <conditionalFormatting sqref="P290:P291">
    <cfRule type="expression" dxfId="12986" priority="12996">
      <formula>LEFT(P294,2)="DA"</formula>
    </cfRule>
    <cfRule type="expression" dxfId="12985" priority="12997">
      <formula>P290="WIP"</formula>
    </cfRule>
    <cfRule type="expression" dxfId="12984" priority="12998">
      <formula>P290="TW"</formula>
    </cfRule>
    <cfRule type="expression" dxfId="12983" priority="12999">
      <formula>P290="ERE"</formula>
    </cfRule>
  </conditionalFormatting>
  <conditionalFormatting sqref="P292">
    <cfRule type="expression" dxfId="12982" priority="12993">
      <formula>LEFT(P294,2)="DA"</formula>
    </cfRule>
    <cfRule type="expression" dxfId="12981" priority="12994">
      <formula>P292="EXC"</formula>
    </cfRule>
    <cfRule type="expression" dxfId="12980" priority="12995">
      <formula>P292="FDN"</formula>
    </cfRule>
  </conditionalFormatting>
  <conditionalFormatting sqref="P293">
    <cfRule type="expression" dxfId="12979" priority="12991">
      <formula>LEFT(P294,2)="DA"</formula>
    </cfRule>
    <cfRule type="expression" dxfId="12978" priority="12992">
      <formula>OR(P293="CP",P293="P")</formula>
    </cfRule>
  </conditionalFormatting>
  <conditionalFormatting sqref="P290:P292">
    <cfRule type="containsText" dxfId="12977" priority="12990" operator="containsText" text="Clear">
      <formula>NOT(ISERROR(SEARCH("Clear",P290)))</formula>
    </cfRule>
  </conditionalFormatting>
  <conditionalFormatting sqref="Q289:Q297">
    <cfRule type="containsText" dxfId="12976" priority="12989" operator="containsText" text="DA">
      <formula>NOT(ISERROR(SEARCH("DA",Q289)))</formula>
    </cfRule>
  </conditionalFormatting>
  <conditionalFormatting sqref="Q290">
    <cfRule type="expression" dxfId="12975" priority="12987">
      <formula>Q290="PO"</formula>
    </cfRule>
    <cfRule type="expression" dxfId="12974" priority="12988">
      <formula>Q290="STR"</formula>
    </cfRule>
  </conditionalFormatting>
  <conditionalFormatting sqref="R297">
    <cfRule type="containsText" dxfId="12973" priority="12986" operator="containsText" text="DA">
      <formula>NOT(ISERROR(SEARCH("DA",R297)))</formula>
    </cfRule>
  </conditionalFormatting>
  <conditionalFormatting sqref="S292:S297">
    <cfRule type="containsText" dxfId="12972" priority="12985" operator="containsText" text="DA">
      <formula>NOT(ISERROR(SEARCH("DA",S292)))</formula>
    </cfRule>
  </conditionalFormatting>
  <conditionalFormatting sqref="T297">
    <cfRule type="containsText" dxfId="12971" priority="12984" operator="containsText" text="DA">
      <formula>NOT(ISERROR(SEARCH("DA",T297)))</formula>
    </cfRule>
  </conditionalFormatting>
  <conditionalFormatting sqref="U292">
    <cfRule type="containsText" dxfId="12970" priority="12983" operator="containsText" text="DA">
      <formula>NOT(ISERROR(SEARCH("DA",U292)))</formula>
    </cfRule>
  </conditionalFormatting>
  <conditionalFormatting sqref="T290:T293">
    <cfRule type="containsText" dxfId="12969" priority="12982" operator="containsText" text="DA">
      <formula>NOT(ISERROR(SEARCH("DA",T290)))</formula>
    </cfRule>
  </conditionalFormatting>
  <conditionalFormatting sqref="T290:T291">
    <cfRule type="expression" dxfId="12968" priority="12978">
      <formula>LEFT(T294,2)="DA"</formula>
    </cfRule>
    <cfRule type="expression" dxfId="12967" priority="12979">
      <formula>T290="WIP"</formula>
    </cfRule>
    <cfRule type="expression" dxfId="12966" priority="12980">
      <formula>T290="TW"</formula>
    </cfRule>
    <cfRule type="expression" dxfId="12965" priority="12981">
      <formula>T290="ERE"</formula>
    </cfRule>
  </conditionalFormatting>
  <conditionalFormatting sqref="T292">
    <cfRule type="expression" dxfId="12964" priority="12975">
      <formula>LEFT(T294,2)="DA"</formula>
    </cfRule>
    <cfRule type="expression" dxfId="12963" priority="12976">
      <formula>T292="EXC"</formula>
    </cfRule>
    <cfRule type="expression" dxfId="12962" priority="12977">
      <formula>T292="FDN"</formula>
    </cfRule>
  </conditionalFormatting>
  <conditionalFormatting sqref="T293">
    <cfRule type="expression" dxfId="12961" priority="12973">
      <formula>LEFT(T294,2)="DA"</formula>
    </cfRule>
    <cfRule type="expression" dxfId="12960" priority="12974">
      <formula>OR(T293="CP",T293="P")</formula>
    </cfRule>
  </conditionalFormatting>
  <conditionalFormatting sqref="T290:T292">
    <cfRule type="containsText" dxfId="12959" priority="12972" operator="containsText" text="Clear">
      <formula>NOT(ISERROR(SEARCH("Clear",T290)))</formula>
    </cfRule>
  </conditionalFormatting>
  <conditionalFormatting sqref="R295:R296">
    <cfRule type="containsText" dxfId="12958" priority="12971" operator="containsText" text="DA">
      <formula>NOT(ISERROR(SEARCH("DA",R295)))</formula>
    </cfRule>
  </conditionalFormatting>
  <conditionalFormatting sqref="R294">
    <cfRule type="containsText" dxfId="12957" priority="12970" operator="containsText" text="DA">
      <formula>NOT(ISERROR(SEARCH("DA",R294)))</formula>
    </cfRule>
  </conditionalFormatting>
  <conditionalFormatting sqref="R290:R293">
    <cfRule type="containsText" dxfId="12956" priority="12969" operator="containsText" text="DA">
      <formula>NOT(ISERROR(SEARCH("DA",R290)))</formula>
    </cfRule>
  </conditionalFormatting>
  <conditionalFormatting sqref="R290:R291">
    <cfRule type="expression" dxfId="12955" priority="12965">
      <formula>LEFT(R294,2)="DA"</formula>
    </cfRule>
    <cfRule type="expression" dxfId="12954" priority="12966">
      <formula>R290="WIP"</formula>
    </cfRule>
    <cfRule type="expression" dxfId="12953" priority="12967">
      <formula>R290="TW"</formula>
    </cfRule>
    <cfRule type="expression" dxfId="12952" priority="12968">
      <formula>R290="ERE"</formula>
    </cfRule>
  </conditionalFormatting>
  <conditionalFormatting sqref="R292">
    <cfRule type="expression" dxfId="12951" priority="12962">
      <formula>LEFT(R294,2)="DA"</formula>
    </cfRule>
    <cfRule type="expression" dxfId="12950" priority="12963">
      <formula>R292="EXC"</formula>
    </cfRule>
    <cfRule type="expression" dxfId="12949" priority="12964">
      <formula>R292="FDN"</formula>
    </cfRule>
  </conditionalFormatting>
  <conditionalFormatting sqref="R293">
    <cfRule type="expression" dxfId="12948" priority="12960">
      <formula>LEFT(R294,2)="DA"</formula>
    </cfRule>
    <cfRule type="expression" dxfId="12947" priority="12961">
      <formula>OR(R293="CP",R293="P")</formula>
    </cfRule>
  </conditionalFormatting>
  <conditionalFormatting sqref="R290:R292">
    <cfRule type="containsText" dxfId="12946" priority="12959" operator="containsText" text="Clear">
      <formula>NOT(ISERROR(SEARCH("Clear",R290)))</formula>
    </cfRule>
  </conditionalFormatting>
  <conditionalFormatting sqref="T295:T296">
    <cfRule type="containsText" dxfId="12945" priority="12958" operator="containsText" text="DA">
      <formula>NOT(ISERROR(SEARCH("DA",T295)))</formula>
    </cfRule>
  </conditionalFormatting>
  <conditionalFormatting sqref="T294">
    <cfRule type="containsText" dxfId="12944" priority="12957" operator="containsText" text="DA">
      <formula>NOT(ISERROR(SEARCH("DA",T294)))</formula>
    </cfRule>
  </conditionalFormatting>
  <conditionalFormatting sqref="S290:S291">
    <cfRule type="containsText" dxfId="12943" priority="12956" operator="containsText" text="DA">
      <formula>NOT(ISERROR(SEARCH("DA",S290)))</formula>
    </cfRule>
  </conditionalFormatting>
  <conditionalFormatting sqref="S290">
    <cfRule type="expression" dxfId="12942" priority="12954">
      <formula>S290="PO"</formula>
    </cfRule>
    <cfRule type="expression" dxfId="12941" priority="12955">
      <formula>S290="STR"</formula>
    </cfRule>
  </conditionalFormatting>
  <conditionalFormatting sqref="U309:U310">
    <cfRule type="containsText" dxfId="12940" priority="12953" operator="containsText" text="DA">
      <formula>NOT(ISERROR(SEARCH("DA",U309)))</formula>
    </cfRule>
  </conditionalFormatting>
  <conditionalFormatting sqref="B300 B306:B308">
    <cfRule type="containsText" dxfId="12939" priority="12952" operator="containsText" text="DA">
      <formula>NOT(ISERROR(SEARCH("DA",B300)))</formula>
    </cfRule>
  </conditionalFormatting>
  <conditionalFormatting sqref="B305">
    <cfRule type="containsText" dxfId="12938" priority="12951" operator="containsText" text="DA">
      <formula>NOT(ISERROR(SEARCH("DA",B305)))</formula>
    </cfRule>
  </conditionalFormatting>
  <conditionalFormatting sqref="B301:B304">
    <cfRule type="containsText" dxfId="12937" priority="12950" operator="containsText" text="DA">
      <formula>NOT(ISERROR(SEARCH("DA",B301)))</formula>
    </cfRule>
  </conditionalFormatting>
  <conditionalFormatting sqref="B301:B302">
    <cfRule type="expression" dxfId="12936" priority="12946">
      <formula>LEFT(B305,2)="DA"</formula>
    </cfRule>
    <cfRule type="expression" dxfId="12935" priority="12947">
      <formula>B301="WIP"</formula>
    </cfRule>
    <cfRule type="expression" dxfId="12934" priority="12948">
      <formula>B301="TW"</formula>
    </cfRule>
    <cfRule type="expression" dxfId="12933" priority="12949">
      <formula>B301="ERE"</formula>
    </cfRule>
  </conditionalFormatting>
  <conditionalFormatting sqref="B303">
    <cfRule type="expression" dxfId="12932" priority="12943">
      <formula>LEFT(B305,2)="DA"</formula>
    </cfRule>
    <cfRule type="expression" dxfId="12931" priority="12944">
      <formula>B303="EXC"</formula>
    </cfRule>
    <cfRule type="expression" dxfId="12930" priority="12945">
      <formula>B303="FDN"</formula>
    </cfRule>
  </conditionalFormatting>
  <conditionalFormatting sqref="B304">
    <cfRule type="expression" dxfId="12929" priority="12941">
      <formula>LEFT(B305,2)="DA"</formula>
    </cfRule>
    <cfRule type="expression" dxfId="12928" priority="12942">
      <formula>OR(B304="CP",B304="P")</formula>
    </cfRule>
  </conditionalFormatting>
  <conditionalFormatting sqref="B301:B303">
    <cfRule type="containsText" dxfId="12927" priority="12940" operator="containsText" text="Clear">
      <formula>NOT(ISERROR(SEARCH("Clear",B301)))</formula>
    </cfRule>
  </conditionalFormatting>
  <conditionalFormatting sqref="C300:C308 U303:U308">
    <cfRule type="containsText" dxfId="12926" priority="12939" operator="containsText" text="DA">
      <formula>NOT(ISERROR(SEARCH("DA",C300)))</formula>
    </cfRule>
  </conditionalFormatting>
  <conditionalFormatting sqref="C301">
    <cfRule type="expression" dxfId="12925" priority="12937">
      <formula>C301="PO"</formula>
    </cfRule>
    <cfRule type="expression" dxfId="12924" priority="12938">
      <formula>C301="STR"</formula>
    </cfRule>
  </conditionalFormatting>
  <conditionalFormatting sqref="U304">
    <cfRule type="containsText" dxfId="12923" priority="12936" operator="containsText" text="DA">
      <formula>NOT(ISERROR(SEARCH("DA",U304)))</formula>
    </cfRule>
  </conditionalFormatting>
  <conditionalFormatting sqref="D300 D306:D308">
    <cfRule type="containsText" dxfId="12922" priority="12935" operator="containsText" text="DA">
      <formula>NOT(ISERROR(SEARCH("DA",D300)))</formula>
    </cfRule>
  </conditionalFormatting>
  <conditionalFormatting sqref="D305">
    <cfRule type="containsText" dxfId="12921" priority="12934" operator="containsText" text="DA">
      <formula>NOT(ISERROR(SEARCH("DA",D305)))</formula>
    </cfRule>
  </conditionalFormatting>
  <conditionalFormatting sqref="D301:D304">
    <cfRule type="containsText" dxfId="12920" priority="12933" operator="containsText" text="DA">
      <formula>NOT(ISERROR(SEARCH("DA",D301)))</formula>
    </cfRule>
  </conditionalFormatting>
  <conditionalFormatting sqref="D301:D302">
    <cfRule type="expression" dxfId="12919" priority="12929">
      <formula>LEFT(D305,2)="DA"</formula>
    </cfRule>
    <cfRule type="expression" dxfId="12918" priority="12930">
      <formula>D301="WIP"</formula>
    </cfRule>
    <cfRule type="expression" dxfId="12917" priority="12931">
      <formula>D301="TW"</formula>
    </cfRule>
    <cfRule type="expression" dxfId="12916" priority="12932">
      <formula>D301="ERE"</formula>
    </cfRule>
  </conditionalFormatting>
  <conditionalFormatting sqref="D303">
    <cfRule type="expression" dxfId="12915" priority="12926">
      <formula>LEFT(D305,2)="DA"</formula>
    </cfRule>
    <cfRule type="expression" dxfId="12914" priority="12927">
      <formula>D303="EXC"</formula>
    </cfRule>
    <cfRule type="expression" dxfId="12913" priority="12928">
      <formula>D303="FDN"</formula>
    </cfRule>
  </conditionalFormatting>
  <conditionalFormatting sqref="D304">
    <cfRule type="expression" dxfId="12912" priority="12924">
      <formula>LEFT(D305,2)="DA"</formula>
    </cfRule>
    <cfRule type="expression" dxfId="12911" priority="12925">
      <formula>OR(D304="CP",D304="P")</formula>
    </cfRule>
  </conditionalFormatting>
  <conditionalFormatting sqref="D301:D303">
    <cfRule type="containsText" dxfId="12910" priority="12923" operator="containsText" text="Clear">
      <formula>NOT(ISERROR(SEARCH("Clear",D301)))</formula>
    </cfRule>
  </conditionalFormatting>
  <conditionalFormatting sqref="E300:E308">
    <cfRule type="containsText" dxfId="12909" priority="12922" operator="containsText" text="DA">
      <formula>NOT(ISERROR(SEARCH("DA",E300)))</formula>
    </cfRule>
  </conditionalFormatting>
  <conditionalFormatting sqref="E301">
    <cfRule type="expression" dxfId="12908" priority="12920">
      <formula>E301="PO"</formula>
    </cfRule>
    <cfRule type="expression" dxfId="12907" priority="12921">
      <formula>E301="STR"</formula>
    </cfRule>
  </conditionalFormatting>
  <conditionalFormatting sqref="F300 F306:F308">
    <cfRule type="containsText" dxfId="12906" priority="12919" operator="containsText" text="DA">
      <formula>NOT(ISERROR(SEARCH("DA",F300)))</formula>
    </cfRule>
  </conditionalFormatting>
  <conditionalFormatting sqref="F305">
    <cfRule type="containsText" dxfId="12905" priority="12918" operator="containsText" text="DA">
      <formula>NOT(ISERROR(SEARCH("DA",F305)))</formula>
    </cfRule>
  </conditionalFormatting>
  <conditionalFormatting sqref="F301:F304">
    <cfRule type="containsText" dxfId="12904" priority="12917" operator="containsText" text="DA">
      <formula>NOT(ISERROR(SEARCH("DA",F301)))</formula>
    </cfRule>
  </conditionalFormatting>
  <conditionalFormatting sqref="F301:F302">
    <cfRule type="expression" dxfId="12903" priority="12913">
      <formula>LEFT(F305,2)="DA"</formula>
    </cfRule>
    <cfRule type="expression" dxfId="12902" priority="12914">
      <formula>F301="WIP"</formula>
    </cfRule>
    <cfRule type="expression" dxfId="12901" priority="12915">
      <formula>F301="TW"</formula>
    </cfRule>
    <cfRule type="expression" dxfId="12900" priority="12916">
      <formula>F301="ERE"</formula>
    </cfRule>
  </conditionalFormatting>
  <conditionalFormatting sqref="F303">
    <cfRule type="expression" dxfId="12899" priority="12910">
      <formula>LEFT(F305,2)="DA"</formula>
    </cfRule>
    <cfRule type="expression" dxfId="12898" priority="12911">
      <formula>F303="EXC"</formula>
    </cfRule>
    <cfRule type="expression" dxfId="12897" priority="12912">
      <formula>F303="FDN"</formula>
    </cfRule>
  </conditionalFormatting>
  <conditionalFormatting sqref="F304">
    <cfRule type="expression" dxfId="12896" priority="12908">
      <formula>LEFT(F305,2)="DA"</formula>
    </cfRule>
    <cfRule type="expression" dxfId="12895" priority="12909">
      <formula>OR(F304="CP",F304="P")</formula>
    </cfRule>
  </conditionalFormatting>
  <conditionalFormatting sqref="F301:F303">
    <cfRule type="containsText" dxfId="12894" priority="12907" operator="containsText" text="Clear">
      <formula>NOT(ISERROR(SEARCH("Clear",F301)))</formula>
    </cfRule>
  </conditionalFormatting>
  <conditionalFormatting sqref="G300:G308">
    <cfRule type="containsText" dxfId="12893" priority="12906" operator="containsText" text="DA">
      <formula>NOT(ISERROR(SEARCH("DA",G300)))</formula>
    </cfRule>
  </conditionalFormatting>
  <conditionalFormatting sqref="G301">
    <cfRule type="expression" dxfId="12892" priority="12904">
      <formula>G301="PO"</formula>
    </cfRule>
    <cfRule type="expression" dxfId="12891" priority="12905">
      <formula>G301="STR"</formula>
    </cfRule>
  </conditionalFormatting>
  <conditionalFormatting sqref="H300 H306:H308">
    <cfRule type="containsText" dxfId="12890" priority="12903" operator="containsText" text="DA">
      <formula>NOT(ISERROR(SEARCH("DA",H300)))</formula>
    </cfRule>
  </conditionalFormatting>
  <conditionalFormatting sqref="H305">
    <cfRule type="containsText" dxfId="12889" priority="12902" operator="containsText" text="DA">
      <formula>NOT(ISERROR(SEARCH("DA",H305)))</formula>
    </cfRule>
  </conditionalFormatting>
  <conditionalFormatting sqref="H301:H304">
    <cfRule type="containsText" dxfId="12888" priority="12901" operator="containsText" text="DA">
      <formula>NOT(ISERROR(SEARCH("DA",H301)))</formula>
    </cfRule>
  </conditionalFormatting>
  <conditionalFormatting sqref="H301:H302">
    <cfRule type="expression" dxfId="12887" priority="12897">
      <formula>LEFT(H305,2)="DA"</formula>
    </cfRule>
    <cfRule type="expression" dxfId="12886" priority="12898">
      <formula>H301="WIP"</formula>
    </cfRule>
    <cfRule type="expression" dxfId="12885" priority="12899">
      <formula>H301="TW"</formula>
    </cfRule>
    <cfRule type="expression" dxfId="12884" priority="12900">
      <formula>H301="ERE"</formula>
    </cfRule>
  </conditionalFormatting>
  <conditionalFormatting sqref="H303">
    <cfRule type="expression" dxfId="12883" priority="12894">
      <formula>LEFT(H305,2)="DA"</formula>
    </cfRule>
    <cfRule type="expression" dxfId="12882" priority="12895">
      <formula>H303="EXC"</formula>
    </cfRule>
    <cfRule type="expression" dxfId="12881" priority="12896">
      <formula>H303="FDN"</formula>
    </cfRule>
  </conditionalFormatting>
  <conditionalFormatting sqref="H304">
    <cfRule type="expression" dxfId="12880" priority="12892">
      <formula>LEFT(H305,2)="DA"</formula>
    </cfRule>
    <cfRule type="expression" dxfId="12879" priority="12893">
      <formula>OR(H304="CP",H304="P")</formula>
    </cfRule>
  </conditionalFormatting>
  <conditionalFormatting sqref="H301:H303">
    <cfRule type="containsText" dxfId="12878" priority="12891" operator="containsText" text="Clear">
      <formula>NOT(ISERROR(SEARCH("Clear",H301)))</formula>
    </cfRule>
  </conditionalFormatting>
  <conditionalFormatting sqref="I300:I308">
    <cfRule type="containsText" dxfId="12877" priority="12890" operator="containsText" text="DA">
      <formula>NOT(ISERROR(SEARCH("DA",I300)))</formula>
    </cfRule>
  </conditionalFormatting>
  <conditionalFormatting sqref="I301">
    <cfRule type="expression" dxfId="12876" priority="12888">
      <formula>I301="PO"</formula>
    </cfRule>
    <cfRule type="expression" dxfId="12875" priority="12889">
      <formula>I301="STR"</formula>
    </cfRule>
  </conditionalFormatting>
  <conditionalFormatting sqref="J300 J306:J308">
    <cfRule type="containsText" dxfId="12874" priority="12887" operator="containsText" text="DA">
      <formula>NOT(ISERROR(SEARCH("DA",J300)))</formula>
    </cfRule>
  </conditionalFormatting>
  <conditionalFormatting sqref="J305">
    <cfRule type="containsText" dxfId="12873" priority="12886" operator="containsText" text="DA">
      <formula>NOT(ISERROR(SEARCH("DA",J305)))</formula>
    </cfRule>
  </conditionalFormatting>
  <conditionalFormatting sqref="J301:J304">
    <cfRule type="containsText" dxfId="12872" priority="12885" operator="containsText" text="DA">
      <formula>NOT(ISERROR(SEARCH("DA",J301)))</formula>
    </cfRule>
  </conditionalFormatting>
  <conditionalFormatting sqref="J301:J302">
    <cfRule type="expression" dxfId="12871" priority="12881">
      <formula>LEFT(J305,2)="DA"</formula>
    </cfRule>
    <cfRule type="expression" dxfId="12870" priority="12882">
      <formula>J301="WIP"</formula>
    </cfRule>
    <cfRule type="expression" dxfId="12869" priority="12883">
      <formula>J301="TW"</formula>
    </cfRule>
    <cfRule type="expression" dxfId="12868" priority="12884">
      <formula>J301="ERE"</formula>
    </cfRule>
  </conditionalFormatting>
  <conditionalFormatting sqref="J303">
    <cfRule type="expression" dxfId="12867" priority="12878">
      <formula>LEFT(J305,2)="DA"</formula>
    </cfRule>
    <cfRule type="expression" dxfId="12866" priority="12879">
      <formula>J303="EXC"</formula>
    </cfRule>
    <cfRule type="expression" dxfId="12865" priority="12880">
      <formula>J303="FDN"</formula>
    </cfRule>
  </conditionalFormatting>
  <conditionalFormatting sqref="J304">
    <cfRule type="expression" dxfId="12864" priority="12876">
      <formula>LEFT(J305,2)="DA"</formula>
    </cfRule>
    <cfRule type="expression" dxfId="12863" priority="12877">
      <formula>OR(J304="CP",J304="P")</formula>
    </cfRule>
  </conditionalFormatting>
  <conditionalFormatting sqref="J301:J303">
    <cfRule type="containsText" dxfId="12862" priority="12875" operator="containsText" text="Clear">
      <formula>NOT(ISERROR(SEARCH("Clear",J301)))</formula>
    </cfRule>
  </conditionalFormatting>
  <conditionalFormatting sqref="K300:K308">
    <cfRule type="containsText" dxfId="12861" priority="12874" operator="containsText" text="DA">
      <formula>NOT(ISERROR(SEARCH("DA",K300)))</formula>
    </cfRule>
  </conditionalFormatting>
  <conditionalFormatting sqref="K301">
    <cfRule type="expression" dxfId="12860" priority="12872">
      <formula>K301="PO"</formula>
    </cfRule>
    <cfRule type="expression" dxfId="12859" priority="12873">
      <formula>K301="STR"</formula>
    </cfRule>
  </conditionalFormatting>
  <conditionalFormatting sqref="L300 L306:L308">
    <cfRule type="containsText" dxfId="12858" priority="12871" operator="containsText" text="DA">
      <formula>NOT(ISERROR(SEARCH("DA",L300)))</formula>
    </cfRule>
  </conditionalFormatting>
  <conditionalFormatting sqref="L305">
    <cfRule type="containsText" dxfId="12857" priority="12870" operator="containsText" text="DA">
      <formula>NOT(ISERROR(SEARCH("DA",L305)))</formula>
    </cfRule>
  </conditionalFormatting>
  <conditionalFormatting sqref="L301:L304">
    <cfRule type="containsText" dxfId="12856" priority="12869" operator="containsText" text="DA">
      <formula>NOT(ISERROR(SEARCH("DA",L301)))</formula>
    </cfRule>
  </conditionalFormatting>
  <conditionalFormatting sqref="L301:L302">
    <cfRule type="expression" dxfId="12855" priority="12865">
      <formula>LEFT(L305,2)="DA"</formula>
    </cfRule>
    <cfRule type="expression" dxfId="12854" priority="12866">
      <formula>L301="WIP"</formula>
    </cfRule>
    <cfRule type="expression" dxfId="12853" priority="12867">
      <formula>L301="TW"</formula>
    </cfRule>
    <cfRule type="expression" dxfId="12852" priority="12868">
      <formula>L301="ERE"</formula>
    </cfRule>
  </conditionalFormatting>
  <conditionalFormatting sqref="L303">
    <cfRule type="expression" dxfId="12851" priority="12862">
      <formula>LEFT(L305,2)="DA"</formula>
    </cfRule>
    <cfRule type="expression" dxfId="12850" priority="12863">
      <formula>L303="EXC"</formula>
    </cfRule>
    <cfRule type="expression" dxfId="12849" priority="12864">
      <formula>L303="FDN"</formula>
    </cfRule>
  </conditionalFormatting>
  <conditionalFormatting sqref="L304">
    <cfRule type="expression" dxfId="12848" priority="12860">
      <formula>LEFT(L305,2)="DA"</formula>
    </cfRule>
    <cfRule type="expression" dxfId="12847" priority="12861">
      <formula>OR(L304="CP",L304="P")</formula>
    </cfRule>
  </conditionalFormatting>
  <conditionalFormatting sqref="L301:L303">
    <cfRule type="containsText" dxfId="12846" priority="12859" operator="containsText" text="Clear">
      <formula>NOT(ISERROR(SEARCH("Clear",L301)))</formula>
    </cfRule>
  </conditionalFormatting>
  <conditionalFormatting sqref="M300:M308">
    <cfRule type="containsText" dxfId="12845" priority="12858" operator="containsText" text="DA">
      <formula>NOT(ISERROR(SEARCH("DA",M300)))</formula>
    </cfRule>
  </conditionalFormatting>
  <conditionalFormatting sqref="M301">
    <cfRule type="expression" dxfId="12844" priority="12856">
      <formula>M301="PO"</formula>
    </cfRule>
    <cfRule type="expression" dxfId="12843" priority="12857">
      <formula>M301="STR"</formula>
    </cfRule>
  </conditionalFormatting>
  <conditionalFormatting sqref="N300 N306:N308">
    <cfRule type="containsText" dxfId="12842" priority="12855" operator="containsText" text="DA">
      <formula>NOT(ISERROR(SEARCH("DA",N300)))</formula>
    </cfRule>
  </conditionalFormatting>
  <conditionalFormatting sqref="N305">
    <cfRule type="containsText" dxfId="12841" priority="12854" operator="containsText" text="DA">
      <formula>NOT(ISERROR(SEARCH("DA",N305)))</formula>
    </cfRule>
  </conditionalFormatting>
  <conditionalFormatting sqref="N301:N304">
    <cfRule type="containsText" dxfId="12840" priority="12853" operator="containsText" text="DA">
      <formula>NOT(ISERROR(SEARCH("DA",N301)))</formula>
    </cfRule>
  </conditionalFormatting>
  <conditionalFormatting sqref="N301:N302">
    <cfRule type="expression" dxfId="12839" priority="12849">
      <formula>LEFT(N305,2)="DA"</formula>
    </cfRule>
    <cfRule type="expression" dxfId="12838" priority="12850">
      <formula>N301="WIP"</formula>
    </cfRule>
    <cfRule type="expression" dxfId="12837" priority="12851">
      <formula>N301="TW"</formula>
    </cfRule>
    <cfRule type="expression" dxfId="12836" priority="12852">
      <formula>N301="ERE"</formula>
    </cfRule>
  </conditionalFormatting>
  <conditionalFormatting sqref="N303">
    <cfRule type="expression" dxfId="12835" priority="12846">
      <formula>LEFT(N305,2)="DA"</formula>
    </cfRule>
    <cfRule type="expression" dxfId="12834" priority="12847">
      <formula>N303="EXC"</formula>
    </cfRule>
    <cfRule type="expression" dxfId="12833" priority="12848">
      <formula>N303="FDN"</formula>
    </cfRule>
  </conditionalFormatting>
  <conditionalFormatting sqref="N304">
    <cfRule type="expression" dxfId="12832" priority="12844">
      <formula>LEFT(N305,2)="DA"</formula>
    </cfRule>
    <cfRule type="expression" dxfId="12831" priority="12845">
      <formula>OR(N304="CP",N304="P")</formula>
    </cfRule>
  </conditionalFormatting>
  <conditionalFormatting sqref="N301:N303">
    <cfRule type="containsText" dxfId="12830" priority="12843" operator="containsText" text="Clear">
      <formula>NOT(ISERROR(SEARCH("Clear",N301)))</formula>
    </cfRule>
  </conditionalFormatting>
  <conditionalFormatting sqref="O300:O308">
    <cfRule type="containsText" dxfId="12829" priority="12842" operator="containsText" text="DA">
      <formula>NOT(ISERROR(SEARCH("DA",O300)))</formula>
    </cfRule>
  </conditionalFormatting>
  <conditionalFormatting sqref="O301">
    <cfRule type="expression" dxfId="12828" priority="12840">
      <formula>O301="PO"</formula>
    </cfRule>
    <cfRule type="expression" dxfId="12827" priority="12841">
      <formula>O301="STR"</formula>
    </cfRule>
  </conditionalFormatting>
  <conditionalFormatting sqref="P300 P306:P308">
    <cfRule type="containsText" dxfId="12826" priority="12839" operator="containsText" text="DA">
      <formula>NOT(ISERROR(SEARCH("DA",P300)))</formula>
    </cfRule>
  </conditionalFormatting>
  <conditionalFormatting sqref="P305">
    <cfRule type="containsText" dxfId="12825" priority="12838" operator="containsText" text="DA">
      <formula>NOT(ISERROR(SEARCH("DA",P305)))</formula>
    </cfRule>
  </conditionalFormatting>
  <conditionalFormatting sqref="P301:P304">
    <cfRule type="containsText" dxfId="12824" priority="12837" operator="containsText" text="DA">
      <formula>NOT(ISERROR(SEARCH("DA",P301)))</formula>
    </cfRule>
  </conditionalFormatting>
  <conditionalFormatting sqref="P301:P302">
    <cfRule type="expression" dxfId="12823" priority="12833">
      <formula>LEFT(P305,2)="DA"</formula>
    </cfRule>
    <cfRule type="expression" dxfId="12822" priority="12834">
      <formula>P301="WIP"</formula>
    </cfRule>
    <cfRule type="expression" dxfId="12821" priority="12835">
      <formula>P301="TW"</formula>
    </cfRule>
    <cfRule type="expression" dxfId="12820" priority="12836">
      <formula>P301="ERE"</formula>
    </cfRule>
  </conditionalFormatting>
  <conditionalFormatting sqref="P303">
    <cfRule type="expression" dxfId="12819" priority="12830">
      <formula>LEFT(P305,2)="DA"</formula>
    </cfRule>
    <cfRule type="expression" dxfId="12818" priority="12831">
      <formula>P303="EXC"</formula>
    </cfRule>
    <cfRule type="expression" dxfId="12817" priority="12832">
      <formula>P303="FDN"</formula>
    </cfRule>
  </conditionalFormatting>
  <conditionalFormatting sqref="P304">
    <cfRule type="expression" dxfId="12816" priority="12828">
      <formula>LEFT(P305,2)="DA"</formula>
    </cfRule>
    <cfRule type="expression" dxfId="12815" priority="12829">
      <formula>OR(P304="CP",P304="P")</formula>
    </cfRule>
  </conditionalFormatting>
  <conditionalFormatting sqref="P301:P303">
    <cfRule type="containsText" dxfId="12814" priority="12827" operator="containsText" text="Clear">
      <formula>NOT(ISERROR(SEARCH("Clear",P301)))</formula>
    </cfRule>
  </conditionalFormatting>
  <conditionalFormatting sqref="Q300:Q308">
    <cfRule type="containsText" dxfId="12813" priority="12826" operator="containsText" text="DA">
      <formula>NOT(ISERROR(SEARCH("DA",Q300)))</formula>
    </cfRule>
  </conditionalFormatting>
  <conditionalFormatting sqref="Q301">
    <cfRule type="expression" dxfId="12812" priority="12824">
      <formula>Q301="PO"</formula>
    </cfRule>
    <cfRule type="expression" dxfId="12811" priority="12825">
      <formula>Q301="STR"</formula>
    </cfRule>
  </conditionalFormatting>
  <conditionalFormatting sqref="R308">
    <cfRule type="containsText" dxfId="12810" priority="12823" operator="containsText" text="DA">
      <formula>NOT(ISERROR(SEARCH("DA",R308)))</formula>
    </cfRule>
  </conditionalFormatting>
  <conditionalFormatting sqref="S303:S308">
    <cfRule type="containsText" dxfId="12809" priority="12822" operator="containsText" text="DA">
      <formula>NOT(ISERROR(SEARCH("DA",S303)))</formula>
    </cfRule>
  </conditionalFormatting>
  <conditionalFormatting sqref="T308">
    <cfRule type="containsText" dxfId="12808" priority="12821" operator="containsText" text="DA">
      <formula>NOT(ISERROR(SEARCH("DA",T308)))</formula>
    </cfRule>
  </conditionalFormatting>
  <conditionalFormatting sqref="U303">
    <cfRule type="containsText" dxfId="12807" priority="12820" operator="containsText" text="DA">
      <formula>NOT(ISERROR(SEARCH("DA",U303)))</formula>
    </cfRule>
  </conditionalFormatting>
  <conditionalFormatting sqref="T301:T304">
    <cfRule type="containsText" dxfId="12806" priority="12819" operator="containsText" text="DA">
      <formula>NOT(ISERROR(SEARCH("DA",T301)))</formula>
    </cfRule>
  </conditionalFormatting>
  <conditionalFormatting sqref="T301:T302">
    <cfRule type="expression" dxfId="12805" priority="12815">
      <formula>LEFT(T305,2)="DA"</formula>
    </cfRule>
    <cfRule type="expression" dxfId="12804" priority="12816">
      <formula>T301="WIP"</formula>
    </cfRule>
    <cfRule type="expression" dxfId="12803" priority="12817">
      <formula>T301="TW"</formula>
    </cfRule>
    <cfRule type="expression" dxfId="12802" priority="12818">
      <formula>T301="ERE"</formula>
    </cfRule>
  </conditionalFormatting>
  <conditionalFormatting sqref="T303">
    <cfRule type="expression" dxfId="12801" priority="12812">
      <formula>LEFT(T305,2)="DA"</formula>
    </cfRule>
    <cfRule type="expression" dxfId="12800" priority="12813">
      <formula>T303="EXC"</formula>
    </cfRule>
    <cfRule type="expression" dxfId="12799" priority="12814">
      <formula>T303="FDN"</formula>
    </cfRule>
  </conditionalFormatting>
  <conditionalFormatting sqref="T304">
    <cfRule type="expression" dxfId="12798" priority="12810">
      <formula>LEFT(T305,2)="DA"</formula>
    </cfRule>
    <cfRule type="expression" dxfId="12797" priority="12811">
      <formula>OR(T304="CP",T304="P")</formula>
    </cfRule>
  </conditionalFormatting>
  <conditionalFormatting sqref="T301:T303">
    <cfRule type="containsText" dxfId="12796" priority="12809" operator="containsText" text="Clear">
      <formula>NOT(ISERROR(SEARCH("Clear",T301)))</formula>
    </cfRule>
  </conditionalFormatting>
  <conditionalFormatting sqref="R306:R307">
    <cfRule type="containsText" dxfId="12795" priority="12808" operator="containsText" text="DA">
      <formula>NOT(ISERROR(SEARCH("DA",R306)))</formula>
    </cfRule>
  </conditionalFormatting>
  <conditionalFormatting sqref="R305">
    <cfRule type="containsText" dxfId="12794" priority="12807" operator="containsText" text="DA">
      <formula>NOT(ISERROR(SEARCH("DA",R305)))</formula>
    </cfRule>
  </conditionalFormatting>
  <conditionalFormatting sqref="R301:R304">
    <cfRule type="containsText" dxfId="12793" priority="12806" operator="containsText" text="DA">
      <formula>NOT(ISERROR(SEARCH("DA",R301)))</formula>
    </cfRule>
  </conditionalFormatting>
  <conditionalFormatting sqref="R301:R302">
    <cfRule type="expression" dxfId="12792" priority="12802">
      <formula>LEFT(R305,2)="DA"</formula>
    </cfRule>
    <cfRule type="expression" dxfId="12791" priority="12803">
      <formula>R301="WIP"</formula>
    </cfRule>
    <cfRule type="expression" dxfId="12790" priority="12804">
      <formula>R301="TW"</formula>
    </cfRule>
    <cfRule type="expression" dxfId="12789" priority="12805">
      <formula>R301="ERE"</formula>
    </cfRule>
  </conditionalFormatting>
  <conditionalFormatting sqref="R303">
    <cfRule type="expression" dxfId="12788" priority="12799">
      <formula>LEFT(R305,2)="DA"</formula>
    </cfRule>
    <cfRule type="expression" dxfId="12787" priority="12800">
      <formula>R303="EXC"</formula>
    </cfRule>
    <cfRule type="expression" dxfId="12786" priority="12801">
      <formula>R303="FDN"</formula>
    </cfRule>
  </conditionalFormatting>
  <conditionalFormatting sqref="R304">
    <cfRule type="expression" dxfId="12785" priority="12797">
      <formula>LEFT(R305,2)="DA"</formula>
    </cfRule>
    <cfRule type="expression" dxfId="12784" priority="12798">
      <formula>OR(R304="CP",R304="P")</formula>
    </cfRule>
  </conditionalFormatting>
  <conditionalFormatting sqref="R301:R303">
    <cfRule type="containsText" dxfId="12783" priority="12796" operator="containsText" text="Clear">
      <formula>NOT(ISERROR(SEARCH("Clear",R301)))</formula>
    </cfRule>
  </conditionalFormatting>
  <conditionalFormatting sqref="T306:T307">
    <cfRule type="containsText" dxfId="12782" priority="12795" operator="containsText" text="DA">
      <formula>NOT(ISERROR(SEARCH("DA",T306)))</formula>
    </cfRule>
  </conditionalFormatting>
  <conditionalFormatting sqref="T305">
    <cfRule type="containsText" dxfId="12781" priority="12794" operator="containsText" text="DA">
      <formula>NOT(ISERROR(SEARCH("DA",T305)))</formula>
    </cfRule>
  </conditionalFormatting>
  <conditionalFormatting sqref="S301:S302">
    <cfRule type="containsText" dxfId="12780" priority="12793" operator="containsText" text="DA">
      <formula>NOT(ISERROR(SEARCH("DA",S301)))</formula>
    </cfRule>
  </conditionalFormatting>
  <conditionalFormatting sqref="S301">
    <cfRule type="expression" dxfId="12779" priority="12791">
      <formula>S301="PO"</formula>
    </cfRule>
    <cfRule type="expression" dxfId="12778" priority="12792">
      <formula>S301="STR"</formula>
    </cfRule>
  </conditionalFormatting>
  <conditionalFormatting sqref="U320:U321">
    <cfRule type="containsText" dxfId="12777" priority="12790" operator="containsText" text="DA">
      <formula>NOT(ISERROR(SEARCH("DA",U320)))</formula>
    </cfRule>
  </conditionalFormatting>
  <conditionalFormatting sqref="B311 B317:B319">
    <cfRule type="containsText" dxfId="12776" priority="12789" operator="containsText" text="DA">
      <formula>NOT(ISERROR(SEARCH("DA",B311)))</formula>
    </cfRule>
  </conditionalFormatting>
  <conditionalFormatting sqref="B316">
    <cfRule type="containsText" dxfId="12775" priority="12788" operator="containsText" text="DA">
      <formula>NOT(ISERROR(SEARCH("DA",B316)))</formula>
    </cfRule>
  </conditionalFormatting>
  <conditionalFormatting sqref="B312:B315">
    <cfRule type="containsText" dxfId="12774" priority="12787" operator="containsText" text="DA">
      <formula>NOT(ISERROR(SEARCH("DA",B312)))</formula>
    </cfRule>
  </conditionalFormatting>
  <conditionalFormatting sqref="B312:B313">
    <cfRule type="expression" dxfId="12773" priority="12783">
      <formula>LEFT(B316,2)="DA"</formula>
    </cfRule>
    <cfRule type="expression" dxfId="12772" priority="12784">
      <formula>B312="WIP"</formula>
    </cfRule>
    <cfRule type="expression" dxfId="12771" priority="12785">
      <formula>B312="TW"</formula>
    </cfRule>
    <cfRule type="expression" dxfId="12770" priority="12786">
      <formula>B312="ERE"</formula>
    </cfRule>
  </conditionalFormatting>
  <conditionalFormatting sqref="B314">
    <cfRule type="expression" dxfId="12769" priority="12780">
      <formula>LEFT(B316,2)="DA"</formula>
    </cfRule>
    <cfRule type="expression" dxfId="12768" priority="12781">
      <formula>B314="EXC"</formula>
    </cfRule>
    <cfRule type="expression" dxfId="12767" priority="12782">
      <formula>B314="FDN"</formula>
    </cfRule>
  </conditionalFormatting>
  <conditionalFormatting sqref="B315">
    <cfRule type="expression" dxfId="12766" priority="12778">
      <formula>LEFT(B316,2)="DA"</formula>
    </cfRule>
    <cfRule type="expression" dxfId="12765" priority="12779">
      <formula>OR(B315="CP",B315="P")</formula>
    </cfRule>
  </conditionalFormatting>
  <conditionalFormatting sqref="B312:B314">
    <cfRule type="containsText" dxfId="12764" priority="12777" operator="containsText" text="Clear">
      <formula>NOT(ISERROR(SEARCH("Clear",B312)))</formula>
    </cfRule>
  </conditionalFormatting>
  <conditionalFormatting sqref="C311:C319 U314:U319">
    <cfRule type="containsText" dxfId="12763" priority="12776" operator="containsText" text="DA">
      <formula>NOT(ISERROR(SEARCH("DA",C311)))</formula>
    </cfRule>
  </conditionalFormatting>
  <conditionalFormatting sqref="C312">
    <cfRule type="expression" dxfId="12762" priority="12774">
      <formula>C312="PO"</formula>
    </cfRule>
    <cfRule type="expression" dxfId="12761" priority="12775">
      <formula>C312="STR"</formula>
    </cfRule>
  </conditionalFormatting>
  <conditionalFormatting sqref="U315">
    <cfRule type="containsText" dxfId="12760" priority="12773" operator="containsText" text="DA">
      <formula>NOT(ISERROR(SEARCH("DA",U315)))</formula>
    </cfRule>
  </conditionalFormatting>
  <conditionalFormatting sqref="D311 D317:D319">
    <cfRule type="containsText" dxfId="12759" priority="12772" operator="containsText" text="DA">
      <formula>NOT(ISERROR(SEARCH("DA",D311)))</formula>
    </cfRule>
  </conditionalFormatting>
  <conditionalFormatting sqref="D316">
    <cfRule type="containsText" dxfId="12758" priority="12771" operator="containsText" text="DA">
      <formula>NOT(ISERROR(SEARCH("DA",D316)))</formula>
    </cfRule>
  </conditionalFormatting>
  <conditionalFormatting sqref="D312:D315">
    <cfRule type="containsText" dxfId="12757" priority="12770" operator="containsText" text="DA">
      <formula>NOT(ISERROR(SEARCH("DA",D312)))</formula>
    </cfRule>
  </conditionalFormatting>
  <conditionalFormatting sqref="D312:D313">
    <cfRule type="expression" dxfId="12756" priority="12766">
      <formula>LEFT(D316,2)="DA"</formula>
    </cfRule>
    <cfRule type="expression" dxfId="12755" priority="12767">
      <formula>D312="WIP"</formula>
    </cfRule>
    <cfRule type="expression" dxfId="12754" priority="12768">
      <formula>D312="TW"</formula>
    </cfRule>
    <cfRule type="expression" dxfId="12753" priority="12769">
      <formula>D312="ERE"</formula>
    </cfRule>
  </conditionalFormatting>
  <conditionalFormatting sqref="D314">
    <cfRule type="expression" dxfId="12752" priority="12763">
      <formula>LEFT(D316,2)="DA"</formula>
    </cfRule>
    <cfRule type="expression" dxfId="12751" priority="12764">
      <formula>D314="EXC"</formula>
    </cfRule>
    <cfRule type="expression" dxfId="12750" priority="12765">
      <formula>D314="FDN"</formula>
    </cfRule>
  </conditionalFormatting>
  <conditionalFormatting sqref="D315">
    <cfRule type="expression" dxfId="12749" priority="12761">
      <formula>LEFT(D316,2)="DA"</formula>
    </cfRule>
    <cfRule type="expression" dxfId="12748" priority="12762">
      <formula>OR(D315="CP",D315="P")</formula>
    </cfRule>
  </conditionalFormatting>
  <conditionalFormatting sqref="D312:D314">
    <cfRule type="containsText" dxfId="12747" priority="12760" operator="containsText" text="Clear">
      <formula>NOT(ISERROR(SEARCH("Clear",D312)))</formula>
    </cfRule>
  </conditionalFormatting>
  <conditionalFormatting sqref="E311:E319">
    <cfRule type="containsText" dxfId="12746" priority="12759" operator="containsText" text="DA">
      <formula>NOT(ISERROR(SEARCH("DA",E311)))</formula>
    </cfRule>
  </conditionalFormatting>
  <conditionalFormatting sqref="E312">
    <cfRule type="expression" dxfId="12745" priority="12757">
      <formula>E312="PO"</formula>
    </cfRule>
    <cfRule type="expression" dxfId="12744" priority="12758">
      <formula>E312="STR"</formula>
    </cfRule>
  </conditionalFormatting>
  <conditionalFormatting sqref="F311 F317:F319">
    <cfRule type="containsText" dxfId="12743" priority="12756" operator="containsText" text="DA">
      <formula>NOT(ISERROR(SEARCH("DA",F311)))</formula>
    </cfRule>
  </conditionalFormatting>
  <conditionalFormatting sqref="F316">
    <cfRule type="containsText" dxfId="12742" priority="12755" operator="containsText" text="DA">
      <formula>NOT(ISERROR(SEARCH("DA",F316)))</formula>
    </cfRule>
  </conditionalFormatting>
  <conditionalFormatting sqref="F312:F315">
    <cfRule type="containsText" dxfId="12741" priority="12754" operator="containsText" text="DA">
      <formula>NOT(ISERROR(SEARCH("DA",F312)))</formula>
    </cfRule>
  </conditionalFormatting>
  <conditionalFormatting sqref="F312:F313">
    <cfRule type="expression" dxfId="12740" priority="12750">
      <formula>LEFT(F316,2)="DA"</formula>
    </cfRule>
    <cfRule type="expression" dxfId="12739" priority="12751">
      <formula>F312="WIP"</formula>
    </cfRule>
    <cfRule type="expression" dxfId="12738" priority="12752">
      <formula>F312="TW"</formula>
    </cfRule>
    <cfRule type="expression" dxfId="12737" priority="12753">
      <formula>F312="ERE"</formula>
    </cfRule>
  </conditionalFormatting>
  <conditionalFormatting sqref="F314">
    <cfRule type="expression" dxfId="12736" priority="12747">
      <formula>LEFT(F316,2)="DA"</formula>
    </cfRule>
    <cfRule type="expression" dxfId="12735" priority="12748">
      <formula>F314="EXC"</formula>
    </cfRule>
    <cfRule type="expression" dxfId="12734" priority="12749">
      <formula>F314="FDN"</formula>
    </cfRule>
  </conditionalFormatting>
  <conditionalFormatting sqref="F315">
    <cfRule type="expression" dxfId="12733" priority="12745">
      <formula>LEFT(F316,2)="DA"</formula>
    </cfRule>
    <cfRule type="expression" dxfId="12732" priority="12746">
      <formula>OR(F315="CP",F315="P")</formula>
    </cfRule>
  </conditionalFormatting>
  <conditionalFormatting sqref="F312:F314">
    <cfRule type="containsText" dxfId="12731" priority="12744" operator="containsText" text="Clear">
      <formula>NOT(ISERROR(SEARCH("Clear",F312)))</formula>
    </cfRule>
  </conditionalFormatting>
  <conditionalFormatting sqref="G311:G319">
    <cfRule type="containsText" dxfId="12730" priority="12743" operator="containsText" text="DA">
      <formula>NOT(ISERROR(SEARCH("DA",G311)))</formula>
    </cfRule>
  </conditionalFormatting>
  <conditionalFormatting sqref="G312">
    <cfRule type="expression" dxfId="12729" priority="12741">
      <formula>G312="PO"</formula>
    </cfRule>
    <cfRule type="expression" dxfId="12728" priority="12742">
      <formula>G312="STR"</formula>
    </cfRule>
  </conditionalFormatting>
  <conditionalFormatting sqref="H311 H317:H319">
    <cfRule type="containsText" dxfId="12727" priority="12740" operator="containsText" text="DA">
      <formula>NOT(ISERROR(SEARCH("DA",H311)))</formula>
    </cfRule>
  </conditionalFormatting>
  <conditionalFormatting sqref="H316">
    <cfRule type="containsText" dxfId="12726" priority="12739" operator="containsText" text="DA">
      <formula>NOT(ISERROR(SEARCH("DA",H316)))</formula>
    </cfRule>
  </conditionalFormatting>
  <conditionalFormatting sqref="H312:H315">
    <cfRule type="containsText" dxfId="12725" priority="12738" operator="containsText" text="DA">
      <formula>NOT(ISERROR(SEARCH("DA",H312)))</formula>
    </cfRule>
  </conditionalFormatting>
  <conditionalFormatting sqref="H312:H313">
    <cfRule type="expression" dxfId="12724" priority="12734">
      <formula>LEFT(H316,2)="DA"</formula>
    </cfRule>
    <cfRule type="expression" dxfId="12723" priority="12735">
      <formula>H312="WIP"</formula>
    </cfRule>
    <cfRule type="expression" dxfId="12722" priority="12736">
      <formula>H312="TW"</formula>
    </cfRule>
    <cfRule type="expression" dxfId="12721" priority="12737">
      <formula>H312="ERE"</formula>
    </cfRule>
  </conditionalFormatting>
  <conditionalFormatting sqref="H314">
    <cfRule type="expression" dxfId="12720" priority="12731">
      <formula>LEFT(H316,2)="DA"</formula>
    </cfRule>
    <cfRule type="expression" dxfId="12719" priority="12732">
      <formula>H314="EXC"</formula>
    </cfRule>
    <cfRule type="expression" dxfId="12718" priority="12733">
      <formula>H314="FDN"</formula>
    </cfRule>
  </conditionalFormatting>
  <conditionalFormatting sqref="H315">
    <cfRule type="expression" dxfId="12717" priority="12729">
      <formula>LEFT(H316,2)="DA"</formula>
    </cfRule>
    <cfRule type="expression" dxfId="12716" priority="12730">
      <formula>OR(H315="CP",H315="P")</formula>
    </cfRule>
  </conditionalFormatting>
  <conditionalFormatting sqref="H312:H314">
    <cfRule type="containsText" dxfId="12715" priority="12728" operator="containsText" text="Clear">
      <formula>NOT(ISERROR(SEARCH("Clear",H312)))</formula>
    </cfRule>
  </conditionalFormatting>
  <conditionalFormatting sqref="I311:I319">
    <cfRule type="containsText" dxfId="12714" priority="12727" operator="containsText" text="DA">
      <formula>NOT(ISERROR(SEARCH("DA",I311)))</formula>
    </cfRule>
  </conditionalFormatting>
  <conditionalFormatting sqref="I312">
    <cfRule type="expression" dxfId="12713" priority="12725">
      <formula>I312="PO"</formula>
    </cfRule>
    <cfRule type="expression" dxfId="12712" priority="12726">
      <formula>I312="STR"</formula>
    </cfRule>
  </conditionalFormatting>
  <conditionalFormatting sqref="J311 J317:J319">
    <cfRule type="containsText" dxfId="12711" priority="12724" operator="containsText" text="DA">
      <formula>NOT(ISERROR(SEARCH("DA",J311)))</formula>
    </cfRule>
  </conditionalFormatting>
  <conditionalFormatting sqref="J316">
    <cfRule type="containsText" dxfId="12710" priority="12723" operator="containsText" text="DA">
      <formula>NOT(ISERROR(SEARCH("DA",J316)))</formula>
    </cfRule>
  </conditionalFormatting>
  <conditionalFormatting sqref="J312:J315">
    <cfRule type="containsText" dxfId="12709" priority="12722" operator="containsText" text="DA">
      <formula>NOT(ISERROR(SEARCH("DA",J312)))</formula>
    </cfRule>
  </conditionalFormatting>
  <conditionalFormatting sqref="J312:J313">
    <cfRule type="expression" dxfId="12708" priority="12718">
      <formula>LEFT(J316,2)="DA"</formula>
    </cfRule>
    <cfRule type="expression" dxfId="12707" priority="12719">
      <formula>J312="WIP"</formula>
    </cfRule>
    <cfRule type="expression" dxfId="12706" priority="12720">
      <formula>J312="TW"</formula>
    </cfRule>
    <cfRule type="expression" dxfId="12705" priority="12721">
      <formula>J312="ERE"</formula>
    </cfRule>
  </conditionalFormatting>
  <conditionalFormatting sqref="J314">
    <cfRule type="expression" dxfId="12704" priority="12715">
      <formula>LEFT(J316,2)="DA"</formula>
    </cfRule>
    <cfRule type="expression" dxfId="12703" priority="12716">
      <formula>J314="EXC"</formula>
    </cfRule>
    <cfRule type="expression" dxfId="12702" priority="12717">
      <formula>J314="FDN"</formula>
    </cfRule>
  </conditionalFormatting>
  <conditionalFormatting sqref="J315">
    <cfRule type="expression" dxfId="12701" priority="12713">
      <formula>LEFT(J316,2)="DA"</formula>
    </cfRule>
    <cfRule type="expression" dxfId="12700" priority="12714">
      <formula>OR(J315="CP",J315="P")</formula>
    </cfRule>
  </conditionalFormatting>
  <conditionalFormatting sqref="J312:J314">
    <cfRule type="containsText" dxfId="12699" priority="12712" operator="containsText" text="Clear">
      <formula>NOT(ISERROR(SEARCH("Clear",J312)))</formula>
    </cfRule>
  </conditionalFormatting>
  <conditionalFormatting sqref="K311:K319">
    <cfRule type="containsText" dxfId="12698" priority="12711" operator="containsText" text="DA">
      <formula>NOT(ISERROR(SEARCH("DA",K311)))</formula>
    </cfRule>
  </conditionalFormatting>
  <conditionalFormatting sqref="K312">
    <cfRule type="expression" dxfId="12697" priority="12709">
      <formula>K312="PO"</formula>
    </cfRule>
    <cfRule type="expression" dxfId="12696" priority="12710">
      <formula>K312="STR"</formula>
    </cfRule>
  </conditionalFormatting>
  <conditionalFormatting sqref="L311 L317:L319">
    <cfRule type="containsText" dxfId="12695" priority="12708" operator="containsText" text="DA">
      <formula>NOT(ISERROR(SEARCH("DA",L311)))</formula>
    </cfRule>
  </conditionalFormatting>
  <conditionalFormatting sqref="L316">
    <cfRule type="containsText" dxfId="12694" priority="12707" operator="containsText" text="DA">
      <formula>NOT(ISERROR(SEARCH("DA",L316)))</formula>
    </cfRule>
  </conditionalFormatting>
  <conditionalFormatting sqref="L312:L315">
    <cfRule type="containsText" dxfId="12693" priority="12706" operator="containsText" text="DA">
      <formula>NOT(ISERROR(SEARCH("DA",L312)))</formula>
    </cfRule>
  </conditionalFormatting>
  <conditionalFormatting sqref="L312:L313">
    <cfRule type="expression" dxfId="12692" priority="12702">
      <formula>LEFT(L316,2)="DA"</formula>
    </cfRule>
    <cfRule type="expression" dxfId="12691" priority="12703">
      <formula>L312="WIP"</formula>
    </cfRule>
    <cfRule type="expression" dxfId="12690" priority="12704">
      <formula>L312="TW"</formula>
    </cfRule>
    <cfRule type="expression" dxfId="12689" priority="12705">
      <formula>L312="ERE"</formula>
    </cfRule>
  </conditionalFormatting>
  <conditionalFormatting sqref="L314">
    <cfRule type="expression" dxfId="12688" priority="12699">
      <formula>LEFT(L316,2)="DA"</formula>
    </cfRule>
    <cfRule type="expression" dxfId="12687" priority="12700">
      <formula>L314="EXC"</formula>
    </cfRule>
    <cfRule type="expression" dxfId="12686" priority="12701">
      <formula>L314="FDN"</formula>
    </cfRule>
  </conditionalFormatting>
  <conditionalFormatting sqref="L315">
    <cfRule type="expression" dxfId="12685" priority="12697">
      <formula>LEFT(L316,2)="DA"</formula>
    </cfRule>
    <cfRule type="expression" dxfId="12684" priority="12698">
      <formula>OR(L315="CP",L315="P")</formula>
    </cfRule>
  </conditionalFormatting>
  <conditionalFormatting sqref="L312:L314">
    <cfRule type="containsText" dxfId="12683" priority="12696" operator="containsText" text="Clear">
      <formula>NOT(ISERROR(SEARCH("Clear",L312)))</formula>
    </cfRule>
  </conditionalFormatting>
  <conditionalFormatting sqref="M311:M319">
    <cfRule type="containsText" dxfId="12682" priority="12695" operator="containsText" text="DA">
      <formula>NOT(ISERROR(SEARCH("DA",M311)))</formula>
    </cfRule>
  </conditionalFormatting>
  <conditionalFormatting sqref="M312">
    <cfRule type="expression" dxfId="12681" priority="12693">
      <formula>M312="PO"</formula>
    </cfRule>
    <cfRule type="expression" dxfId="12680" priority="12694">
      <formula>M312="STR"</formula>
    </cfRule>
  </conditionalFormatting>
  <conditionalFormatting sqref="N311 N317:N319">
    <cfRule type="containsText" dxfId="12679" priority="12692" operator="containsText" text="DA">
      <formula>NOT(ISERROR(SEARCH("DA",N311)))</formula>
    </cfRule>
  </conditionalFormatting>
  <conditionalFormatting sqref="N316">
    <cfRule type="containsText" dxfId="12678" priority="12691" operator="containsText" text="DA">
      <formula>NOT(ISERROR(SEARCH("DA",N316)))</formula>
    </cfRule>
  </conditionalFormatting>
  <conditionalFormatting sqref="N312:N315">
    <cfRule type="containsText" dxfId="12677" priority="12690" operator="containsText" text="DA">
      <formula>NOT(ISERROR(SEARCH("DA",N312)))</formula>
    </cfRule>
  </conditionalFormatting>
  <conditionalFormatting sqref="N312:N313">
    <cfRule type="expression" dxfId="12676" priority="12686">
      <formula>LEFT(N316,2)="DA"</formula>
    </cfRule>
    <cfRule type="expression" dxfId="12675" priority="12687">
      <formula>N312="WIP"</formula>
    </cfRule>
    <cfRule type="expression" dxfId="12674" priority="12688">
      <formula>N312="TW"</formula>
    </cfRule>
    <cfRule type="expression" dxfId="12673" priority="12689">
      <formula>N312="ERE"</formula>
    </cfRule>
  </conditionalFormatting>
  <conditionalFormatting sqref="N314">
    <cfRule type="expression" dxfId="12672" priority="12683">
      <formula>LEFT(N316,2)="DA"</formula>
    </cfRule>
    <cfRule type="expression" dxfId="12671" priority="12684">
      <formula>N314="EXC"</formula>
    </cfRule>
    <cfRule type="expression" dxfId="12670" priority="12685">
      <formula>N314="FDN"</formula>
    </cfRule>
  </conditionalFormatting>
  <conditionalFormatting sqref="N315">
    <cfRule type="expression" dxfId="12669" priority="12681">
      <formula>LEFT(N316,2)="DA"</formula>
    </cfRule>
    <cfRule type="expression" dxfId="12668" priority="12682">
      <formula>OR(N315="CP",N315="P")</formula>
    </cfRule>
  </conditionalFormatting>
  <conditionalFormatting sqref="N312:N314">
    <cfRule type="containsText" dxfId="12667" priority="12680" operator="containsText" text="Clear">
      <formula>NOT(ISERROR(SEARCH("Clear",N312)))</formula>
    </cfRule>
  </conditionalFormatting>
  <conditionalFormatting sqref="O311:O319">
    <cfRule type="containsText" dxfId="12666" priority="12679" operator="containsText" text="DA">
      <formula>NOT(ISERROR(SEARCH("DA",O311)))</formula>
    </cfRule>
  </conditionalFormatting>
  <conditionalFormatting sqref="O312">
    <cfRule type="expression" dxfId="12665" priority="12677">
      <formula>O312="PO"</formula>
    </cfRule>
    <cfRule type="expression" dxfId="12664" priority="12678">
      <formula>O312="STR"</formula>
    </cfRule>
  </conditionalFormatting>
  <conditionalFormatting sqref="P311 P317:P319">
    <cfRule type="containsText" dxfId="12663" priority="12676" operator="containsText" text="DA">
      <formula>NOT(ISERROR(SEARCH("DA",P311)))</formula>
    </cfRule>
  </conditionalFormatting>
  <conditionalFormatting sqref="P316">
    <cfRule type="containsText" dxfId="12662" priority="12675" operator="containsText" text="DA">
      <formula>NOT(ISERROR(SEARCH("DA",P316)))</formula>
    </cfRule>
  </conditionalFormatting>
  <conditionalFormatting sqref="P312:P315">
    <cfRule type="containsText" dxfId="12661" priority="12674" operator="containsText" text="DA">
      <formula>NOT(ISERROR(SEARCH("DA",P312)))</formula>
    </cfRule>
  </conditionalFormatting>
  <conditionalFormatting sqref="P312:P313">
    <cfRule type="expression" dxfId="12660" priority="12670">
      <formula>LEFT(P316,2)="DA"</formula>
    </cfRule>
    <cfRule type="expression" dxfId="12659" priority="12671">
      <formula>P312="WIP"</formula>
    </cfRule>
    <cfRule type="expression" dxfId="12658" priority="12672">
      <formula>P312="TW"</formula>
    </cfRule>
    <cfRule type="expression" dxfId="12657" priority="12673">
      <formula>P312="ERE"</formula>
    </cfRule>
  </conditionalFormatting>
  <conditionalFormatting sqref="P314">
    <cfRule type="expression" dxfId="12656" priority="12667">
      <formula>LEFT(P316,2)="DA"</formula>
    </cfRule>
    <cfRule type="expression" dxfId="12655" priority="12668">
      <formula>P314="EXC"</formula>
    </cfRule>
    <cfRule type="expression" dxfId="12654" priority="12669">
      <formula>P314="FDN"</formula>
    </cfRule>
  </conditionalFormatting>
  <conditionalFormatting sqref="P315">
    <cfRule type="expression" dxfId="12653" priority="12665">
      <formula>LEFT(P316,2)="DA"</formula>
    </cfRule>
    <cfRule type="expression" dxfId="12652" priority="12666">
      <formula>OR(P315="CP",P315="P")</formula>
    </cfRule>
  </conditionalFormatting>
  <conditionalFormatting sqref="P312:P314">
    <cfRule type="containsText" dxfId="12651" priority="12664" operator="containsText" text="Clear">
      <formula>NOT(ISERROR(SEARCH("Clear",P312)))</formula>
    </cfRule>
  </conditionalFormatting>
  <conditionalFormatting sqref="Q311:Q319">
    <cfRule type="containsText" dxfId="12650" priority="12663" operator="containsText" text="DA">
      <formula>NOT(ISERROR(SEARCH("DA",Q311)))</formula>
    </cfRule>
  </conditionalFormatting>
  <conditionalFormatting sqref="Q312">
    <cfRule type="expression" dxfId="12649" priority="12661">
      <formula>Q312="PO"</formula>
    </cfRule>
    <cfRule type="expression" dxfId="12648" priority="12662">
      <formula>Q312="STR"</formula>
    </cfRule>
  </conditionalFormatting>
  <conditionalFormatting sqref="R319">
    <cfRule type="containsText" dxfId="12647" priority="12660" operator="containsText" text="DA">
      <formula>NOT(ISERROR(SEARCH("DA",R319)))</formula>
    </cfRule>
  </conditionalFormatting>
  <conditionalFormatting sqref="S314:S319">
    <cfRule type="containsText" dxfId="12646" priority="12659" operator="containsText" text="DA">
      <formula>NOT(ISERROR(SEARCH("DA",S314)))</formula>
    </cfRule>
  </conditionalFormatting>
  <conditionalFormatting sqref="T319">
    <cfRule type="containsText" dxfId="12645" priority="12658" operator="containsText" text="DA">
      <formula>NOT(ISERROR(SEARCH("DA",T319)))</formula>
    </cfRule>
  </conditionalFormatting>
  <conditionalFormatting sqref="U314">
    <cfRule type="containsText" dxfId="12644" priority="12657" operator="containsText" text="DA">
      <formula>NOT(ISERROR(SEARCH("DA",U314)))</formula>
    </cfRule>
  </conditionalFormatting>
  <conditionalFormatting sqref="T312:T315">
    <cfRule type="containsText" dxfId="12643" priority="12656" operator="containsText" text="DA">
      <formula>NOT(ISERROR(SEARCH("DA",T312)))</formula>
    </cfRule>
  </conditionalFormatting>
  <conditionalFormatting sqref="T312:T313">
    <cfRule type="expression" dxfId="12642" priority="12652">
      <formula>LEFT(T316,2)="DA"</formula>
    </cfRule>
    <cfRule type="expression" dxfId="12641" priority="12653">
      <formula>T312="WIP"</formula>
    </cfRule>
    <cfRule type="expression" dxfId="12640" priority="12654">
      <formula>T312="TW"</formula>
    </cfRule>
    <cfRule type="expression" dxfId="12639" priority="12655">
      <formula>T312="ERE"</formula>
    </cfRule>
  </conditionalFormatting>
  <conditionalFormatting sqref="T314">
    <cfRule type="expression" dxfId="12638" priority="12649">
      <formula>LEFT(T316,2)="DA"</formula>
    </cfRule>
    <cfRule type="expression" dxfId="12637" priority="12650">
      <formula>T314="EXC"</formula>
    </cfRule>
    <cfRule type="expression" dxfId="12636" priority="12651">
      <formula>T314="FDN"</formula>
    </cfRule>
  </conditionalFormatting>
  <conditionalFormatting sqref="T315">
    <cfRule type="expression" dxfId="12635" priority="12647">
      <formula>LEFT(T316,2)="DA"</formula>
    </cfRule>
    <cfRule type="expression" dxfId="12634" priority="12648">
      <formula>OR(T315="CP",T315="P")</formula>
    </cfRule>
  </conditionalFormatting>
  <conditionalFormatting sqref="T312:T314">
    <cfRule type="containsText" dxfId="12633" priority="12646" operator="containsText" text="Clear">
      <formula>NOT(ISERROR(SEARCH("Clear",T312)))</formula>
    </cfRule>
  </conditionalFormatting>
  <conditionalFormatting sqref="R317:R318">
    <cfRule type="containsText" dxfId="12632" priority="12645" operator="containsText" text="DA">
      <formula>NOT(ISERROR(SEARCH("DA",R317)))</formula>
    </cfRule>
  </conditionalFormatting>
  <conditionalFormatting sqref="R316">
    <cfRule type="containsText" dxfId="12631" priority="12644" operator="containsText" text="DA">
      <formula>NOT(ISERROR(SEARCH("DA",R316)))</formula>
    </cfRule>
  </conditionalFormatting>
  <conditionalFormatting sqref="R312:R315">
    <cfRule type="containsText" dxfId="12630" priority="12643" operator="containsText" text="DA">
      <formula>NOT(ISERROR(SEARCH("DA",R312)))</formula>
    </cfRule>
  </conditionalFormatting>
  <conditionalFormatting sqref="R312:R313">
    <cfRule type="expression" dxfId="12629" priority="12639">
      <formula>LEFT(R316,2)="DA"</formula>
    </cfRule>
    <cfRule type="expression" dxfId="12628" priority="12640">
      <formula>R312="WIP"</formula>
    </cfRule>
    <cfRule type="expression" dxfId="12627" priority="12641">
      <formula>R312="TW"</formula>
    </cfRule>
    <cfRule type="expression" dxfId="12626" priority="12642">
      <formula>R312="ERE"</formula>
    </cfRule>
  </conditionalFormatting>
  <conditionalFormatting sqref="R314">
    <cfRule type="expression" dxfId="12625" priority="12636">
      <formula>LEFT(R316,2)="DA"</formula>
    </cfRule>
    <cfRule type="expression" dxfId="12624" priority="12637">
      <formula>R314="EXC"</formula>
    </cfRule>
    <cfRule type="expression" dxfId="12623" priority="12638">
      <formula>R314="FDN"</formula>
    </cfRule>
  </conditionalFormatting>
  <conditionalFormatting sqref="R315">
    <cfRule type="expression" dxfId="12622" priority="12634">
      <formula>LEFT(R316,2)="DA"</formula>
    </cfRule>
    <cfRule type="expression" dxfId="12621" priority="12635">
      <formula>OR(R315="CP",R315="P")</formula>
    </cfRule>
  </conditionalFormatting>
  <conditionalFormatting sqref="R312:R314">
    <cfRule type="containsText" dxfId="12620" priority="12633" operator="containsText" text="Clear">
      <formula>NOT(ISERROR(SEARCH("Clear",R312)))</formula>
    </cfRule>
  </conditionalFormatting>
  <conditionalFormatting sqref="T317:T318">
    <cfRule type="containsText" dxfId="12619" priority="12632" operator="containsText" text="DA">
      <formula>NOT(ISERROR(SEARCH("DA",T317)))</formula>
    </cfRule>
  </conditionalFormatting>
  <conditionalFormatting sqref="T316">
    <cfRule type="containsText" dxfId="12618" priority="12631" operator="containsText" text="DA">
      <formula>NOT(ISERROR(SEARCH("DA",T316)))</formula>
    </cfRule>
  </conditionalFormatting>
  <conditionalFormatting sqref="S312:S313">
    <cfRule type="containsText" dxfId="12617" priority="12630" operator="containsText" text="DA">
      <formula>NOT(ISERROR(SEARCH("DA",S312)))</formula>
    </cfRule>
  </conditionalFormatting>
  <conditionalFormatting sqref="S312">
    <cfRule type="expression" dxfId="12616" priority="12628">
      <formula>S312="PO"</formula>
    </cfRule>
    <cfRule type="expression" dxfId="12615" priority="12629">
      <formula>S312="STR"</formula>
    </cfRule>
  </conditionalFormatting>
  <conditionalFormatting sqref="U331:U386">
    <cfRule type="containsText" dxfId="12614" priority="12627" operator="containsText" text="DA">
      <formula>NOT(ISERROR(SEARCH("DA",U331)))</formula>
    </cfRule>
  </conditionalFormatting>
  <conditionalFormatting sqref="B322 B328:B330">
    <cfRule type="containsText" dxfId="12613" priority="12626" operator="containsText" text="DA">
      <formula>NOT(ISERROR(SEARCH("DA",B322)))</formula>
    </cfRule>
  </conditionalFormatting>
  <conditionalFormatting sqref="B327">
    <cfRule type="containsText" dxfId="12612" priority="12625" operator="containsText" text="DA">
      <formula>NOT(ISERROR(SEARCH("DA",B327)))</formula>
    </cfRule>
  </conditionalFormatting>
  <conditionalFormatting sqref="B323:B326">
    <cfRule type="containsText" dxfId="12611" priority="12624" operator="containsText" text="DA">
      <formula>NOT(ISERROR(SEARCH("DA",B323)))</formula>
    </cfRule>
  </conditionalFormatting>
  <conditionalFormatting sqref="B323:B324">
    <cfRule type="expression" dxfId="12610" priority="12620">
      <formula>LEFT(B327,2)="DA"</formula>
    </cfRule>
    <cfRule type="expression" dxfId="12609" priority="12621">
      <formula>B323="WIP"</formula>
    </cfRule>
    <cfRule type="expression" dxfId="12608" priority="12622">
      <formula>B323="TW"</formula>
    </cfRule>
    <cfRule type="expression" dxfId="12607" priority="12623">
      <formula>B323="ERE"</formula>
    </cfRule>
  </conditionalFormatting>
  <conditionalFormatting sqref="B325">
    <cfRule type="expression" dxfId="12606" priority="12617">
      <formula>LEFT(B327,2)="DA"</formula>
    </cfRule>
    <cfRule type="expression" dxfId="12605" priority="12618">
      <formula>B325="EXC"</formula>
    </cfRule>
    <cfRule type="expression" dxfId="12604" priority="12619">
      <formula>B325="FDN"</formula>
    </cfRule>
  </conditionalFormatting>
  <conditionalFormatting sqref="B326">
    <cfRule type="expression" dxfId="12603" priority="12615">
      <formula>LEFT(B327,2)="DA"</formula>
    </cfRule>
    <cfRule type="expression" dxfId="12602" priority="12616">
      <formula>OR(B326="CP",B326="P")</formula>
    </cfRule>
  </conditionalFormatting>
  <conditionalFormatting sqref="B323:B325">
    <cfRule type="containsText" dxfId="12601" priority="12614" operator="containsText" text="Clear">
      <formula>NOT(ISERROR(SEARCH("Clear",B323)))</formula>
    </cfRule>
  </conditionalFormatting>
  <conditionalFormatting sqref="C322:C330 U325:U330">
    <cfRule type="containsText" dxfId="12600" priority="12613" operator="containsText" text="DA">
      <formula>NOT(ISERROR(SEARCH("DA",C322)))</formula>
    </cfRule>
  </conditionalFormatting>
  <conditionalFormatting sqref="C323">
    <cfRule type="expression" dxfId="12599" priority="12611">
      <formula>C323="PO"</formula>
    </cfRule>
    <cfRule type="expression" dxfId="12598" priority="12612">
      <formula>C323="STR"</formula>
    </cfRule>
  </conditionalFormatting>
  <conditionalFormatting sqref="U326">
    <cfRule type="containsText" dxfId="12597" priority="12610" operator="containsText" text="DA">
      <formula>NOT(ISERROR(SEARCH("DA",U326)))</formula>
    </cfRule>
  </conditionalFormatting>
  <conditionalFormatting sqref="D322 D328:D330">
    <cfRule type="containsText" dxfId="12596" priority="12609" operator="containsText" text="DA">
      <formula>NOT(ISERROR(SEARCH("DA",D322)))</formula>
    </cfRule>
  </conditionalFormatting>
  <conditionalFormatting sqref="D327">
    <cfRule type="containsText" dxfId="12595" priority="12608" operator="containsText" text="DA">
      <formula>NOT(ISERROR(SEARCH("DA",D327)))</formula>
    </cfRule>
  </conditionalFormatting>
  <conditionalFormatting sqref="D323:D326">
    <cfRule type="containsText" dxfId="12594" priority="12607" operator="containsText" text="DA">
      <formula>NOT(ISERROR(SEARCH("DA",D323)))</formula>
    </cfRule>
  </conditionalFormatting>
  <conditionalFormatting sqref="D323:D324">
    <cfRule type="expression" dxfId="12593" priority="12603">
      <formula>LEFT(D327,2)="DA"</formula>
    </cfRule>
    <cfRule type="expression" dxfId="12592" priority="12604">
      <formula>D323="WIP"</formula>
    </cfRule>
    <cfRule type="expression" dxfId="12591" priority="12605">
      <formula>D323="TW"</formula>
    </cfRule>
    <cfRule type="expression" dxfId="12590" priority="12606">
      <formula>D323="ERE"</formula>
    </cfRule>
  </conditionalFormatting>
  <conditionalFormatting sqref="D325">
    <cfRule type="expression" dxfId="12589" priority="12600">
      <formula>LEFT(D327,2)="DA"</formula>
    </cfRule>
    <cfRule type="expression" dxfId="12588" priority="12601">
      <formula>D325="EXC"</formula>
    </cfRule>
    <cfRule type="expression" dxfId="12587" priority="12602">
      <formula>D325="FDN"</formula>
    </cfRule>
  </conditionalFormatting>
  <conditionalFormatting sqref="D326">
    <cfRule type="expression" dxfId="12586" priority="12598">
      <formula>LEFT(D327,2)="DA"</formula>
    </cfRule>
    <cfRule type="expression" dxfId="12585" priority="12599">
      <formula>OR(D326="CP",D326="P")</formula>
    </cfRule>
  </conditionalFormatting>
  <conditionalFormatting sqref="D323:D325">
    <cfRule type="containsText" dxfId="12584" priority="12597" operator="containsText" text="Clear">
      <formula>NOT(ISERROR(SEARCH("Clear",D323)))</formula>
    </cfRule>
  </conditionalFormatting>
  <conditionalFormatting sqref="E322:E330">
    <cfRule type="containsText" dxfId="12583" priority="12596" operator="containsText" text="DA">
      <formula>NOT(ISERROR(SEARCH("DA",E322)))</formula>
    </cfRule>
  </conditionalFormatting>
  <conditionalFormatting sqref="E323">
    <cfRule type="expression" dxfId="12582" priority="12594">
      <formula>E323="PO"</formula>
    </cfRule>
    <cfRule type="expression" dxfId="12581" priority="12595">
      <formula>E323="STR"</formula>
    </cfRule>
  </conditionalFormatting>
  <conditionalFormatting sqref="F322 F328:F330">
    <cfRule type="containsText" dxfId="12580" priority="12593" operator="containsText" text="DA">
      <formula>NOT(ISERROR(SEARCH("DA",F322)))</formula>
    </cfRule>
  </conditionalFormatting>
  <conditionalFormatting sqref="F327">
    <cfRule type="containsText" dxfId="12579" priority="12592" operator="containsText" text="DA">
      <formula>NOT(ISERROR(SEARCH("DA",F327)))</formula>
    </cfRule>
  </conditionalFormatting>
  <conditionalFormatting sqref="F323:F326">
    <cfRule type="containsText" dxfId="12578" priority="12591" operator="containsText" text="DA">
      <formula>NOT(ISERROR(SEARCH("DA",F323)))</formula>
    </cfRule>
  </conditionalFormatting>
  <conditionalFormatting sqref="F323:F324">
    <cfRule type="expression" dxfId="12577" priority="12587">
      <formula>LEFT(F327,2)="DA"</formula>
    </cfRule>
    <cfRule type="expression" dxfId="12576" priority="12588">
      <formula>F323="WIP"</formula>
    </cfRule>
    <cfRule type="expression" dxfId="12575" priority="12589">
      <formula>F323="TW"</formula>
    </cfRule>
    <cfRule type="expression" dxfId="12574" priority="12590">
      <formula>F323="ERE"</formula>
    </cfRule>
  </conditionalFormatting>
  <conditionalFormatting sqref="F325">
    <cfRule type="expression" dxfId="12573" priority="12584">
      <formula>LEFT(F327,2)="DA"</formula>
    </cfRule>
    <cfRule type="expression" dxfId="12572" priority="12585">
      <formula>F325="EXC"</formula>
    </cfRule>
    <cfRule type="expression" dxfId="12571" priority="12586">
      <formula>F325="FDN"</formula>
    </cfRule>
  </conditionalFormatting>
  <conditionalFormatting sqref="F326">
    <cfRule type="expression" dxfId="12570" priority="12582">
      <formula>LEFT(F327,2)="DA"</formula>
    </cfRule>
    <cfRule type="expression" dxfId="12569" priority="12583">
      <formula>OR(F326="CP",F326="P")</formula>
    </cfRule>
  </conditionalFormatting>
  <conditionalFormatting sqref="F323:F325">
    <cfRule type="containsText" dxfId="12568" priority="12581" operator="containsText" text="Clear">
      <formula>NOT(ISERROR(SEARCH("Clear",F323)))</formula>
    </cfRule>
  </conditionalFormatting>
  <conditionalFormatting sqref="G322:G330">
    <cfRule type="containsText" dxfId="12567" priority="12580" operator="containsText" text="DA">
      <formula>NOT(ISERROR(SEARCH("DA",G322)))</formula>
    </cfRule>
  </conditionalFormatting>
  <conditionalFormatting sqref="G323">
    <cfRule type="expression" dxfId="12566" priority="12578">
      <formula>G323="PO"</formula>
    </cfRule>
    <cfRule type="expression" dxfId="12565" priority="12579">
      <formula>G323="STR"</formula>
    </cfRule>
  </conditionalFormatting>
  <conditionalFormatting sqref="H322 H328:H330">
    <cfRule type="containsText" dxfId="12564" priority="12577" operator="containsText" text="DA">
      <formula>NOT(ISERROR(SEARCH("DA",H322)))</formula>
    </cfRule>
  </conditionalFormatting>
  <conditionalFormatting sqref="H327">
    <cfRule type="containsText" dxfId="12563" priority="12576" operator="containsText" text="DA">
      <formula>NOT(ISERROR(SEARCH("DA",H327)))</formula>
    </cfRule>
  </conditionalFormatting>
  <conditionalFormatting sqref="H323:H326">
    <cfRule type="containsText" dxfId="12562" priority="12575" operator="containsText" text="DA">
      <formula>NOT(ISERROR(SEARCH("DA",H323)))</formula>
    </cfRule>
  </conditionalFormatting>
  <conditionalFormatting sqref="H323:H324">
    <cfRule type="expression" dxfId="12561" priority="12571">
      <formula>LEFT(H327,2)="DA"</formula>
    </cfRule>
    <cfRule type="expression" dxfId="12560" priority="12572">
      <formula>H323="WIP"</formula>
    </cfRule>
    <cfRule type="expression" dxfId="12559" priority="12573">
      <formula>H323="TW"</formula>
    </cfRule>
    <cfRule type="expression" dxfId="12558" priority="12574">
      <formula>H323="ERE"</formula>
    </cfRule>
  </conditionalFormatting>
  <conditionalFormatting sqref="H325">
    <cfRule type="expression" dxfId="12557" priority="12568">
      <formula>LEFT(H327,2)="DA"</formula>
    </cfRule>
    <cfRule type="expression" dxfId="12556" priority="12569">
      <formula>H325="EXC"</formula>
    </cfRule>
    <cfRule type="expression" dxfId="12555" priority="12570">
      <formula>H325="FDN"</formula>
    </cfRule>
  </conditionalFormatting>
  <conditionalFormatting sqref="H326">
    <cfRule type="expression" dxfId="12554" priority="12566">
      <formula>LEFT(H327,2)="DA"</formula>
    </cfRule>
    <cfRule type="expression" dxfId="12553" priority="12567">
      <formula>OR(H326="CP",H326="P")</formula>
    </cfRule>
  </conditionalFormatting>
  <conditionalFormatting sqref="H323:H325">
    <cfRule type="containsText" dxfId="12552" priority="12565" operator="containsText" text="Clear">
      <formula>NOT(ISERROR(SEARCH("Clear",H323)))</formula>
    </cfRule>
  </conditionalFormatting>
  <conditionalFormatting sqref="I322:I330">
    <cfRule type="containsText" dxfId="12551" priority="12564" operator="containsText" text="DA">
      <formula>NOT(ISERROR(SEARCH("DA",I322)))</formula>
    </cfRule>
  </conditionalFormatting>
  <conditionalFormatting sqref="I323">
    <cfRule type="expression" dxfId="12550" priority="12562">
      <formula>I323="PO"</formula>
    </cfRule>
    <cfRule type="expression" dxfId="12549" priority="12563">
      <formula>I323="STR"</formula>
    </cfRule>
  </conditionalFormatting>
  <conditionalFormatting sqref="J322 J328:J330">
    <cfRule type="containsText" dxfId="12548" priority="12561" operator="containsText" text="DA">
      <formula>NOT(ISERROR(SEARCH("DA",J322)))</formula>
    </cfRule>
  </conditionalFormatting>
  <conditionalFormatting sqref="J327">
    <cfRule type="containsText" dxfId="12547" priority="12560" operator="containsText" text="DA">
      <formula>NOT(ISERROR(SEARCH("DA",J327)))</formula>
    </cfRule>
  </conditionalFormatting>
  <conditionalFormatting sqref="J323:J326">
    <cfRule type="containsText" dxfId="12546" priority="12559" operator="containsText" text="DA">
      <formula>NOT(ISERROR(SEARCH("DA",J323)))</formula>
    </cfRule>
  </conditionalFormatting>
  <conditionalFormatting sqref="J323:J324">
    <cfRule type="expression" dxfId="12545" priority="12555">
      <formula>LEFT(J327,2)="DA"</formula>
    </cfRule>
    <cfRule type="expression" dxfId="12544" priority="12556">
      <formula>J323="WIP"</formula>
    </cfRule>
    <cfRule type="expression" dxfId="12543" priority="12557">
      <formula>J323="TW"</formula>
    </cfRule>
    <cfRule type="expression" dxfId="12542" priority="12558">
      <formula>J323="ERE"</formula>
    </cfRule>
  </conditionalFormatting>
  <conditionalFormatting sqref="J325">
    <cfRule type="expression" dxfId="12541" priority="12552">
      <formula>LEFT(J327,2)="DA"</formula>
    </cfRule>
    <cfRule type="expression" dxfId="12540" priority="12553">
      <formula>J325="EXC"</formula>
    </cfRule>
    <cfRule type="expression" dxfId="12539" priority="12554">
      <formula>J325="FDN"</formula>
    </cfRule>
  </conditionalFormatting>
  <conditionalFormatting sqref="J326">
    <cfRule type="expression" dxfId="12538" priority="12550">
      <formula>LEFT(J327,2)="DA"</formula>
    </cfRule>
    <cfRule type="expression" dxfId="12537" priority="12551">
      <formula>OR(J326="CP",J326="P")</formula>
    </cfRule>
  </conditionalFormatting>
  <conditionalFormatting sqref="J323:J325">
    <cfRule type="containsText" dxfId="12536" priority="12549" operator="containsText" text="Clear">
      <formula>NOT(ISERROR(SEARCH("Clear",J323)))</formula>
    </cfRule>
  </conditionalFormatting>
  <conditionalFormatting sqref="K322:K330">
    <cfRule type="containsText" dxfId="12535" priority="12548" operator="containsText" text="DA">
      <formula>NOT(ISERROR(SEARCH("DA",K322)))</formula>
    </cfRule>
  </conditionalFormatting>
  <conditionalFormatting sqref="K323">
    <cfRule type="expression" dxfId="12534" priority="12546">
      <formula>K323="PO"</formula>
    </cfRule>
    <cfRule type="expression" dxfId="12533" priority="12547">
      <formula>K323="STR"</formula>
    </cfRule>
  </conditionalFormatting>
  <conditionalFormatting sqref="L322 L328:L330">
    <cfRule type="containsText" dxfId="12532" priority="12545" operator="containsText" text="DA">
      <formula>NOT(ISERROR(SEARCH("DA",L322)))</formula>
    </cfRule>
  </conditionalFormatting>
  <conditionalFormatting sqref="L327">
    <cfRule type="containsText" dxfId="12531" priority="12544" operator="containsText" text="DA">
      <formula>NOT(ISERROR(SEARCH("DA",L327)))</formula>
    </cfRule>
  </conditionalFormatting>
  <conditionalFormatting sqref="L323:L326">
    <cfRule type="containsText" dxfId="12530" priority="12543" operator="containsText" text="DA">
      <formula>NOT(ISERROR(SEARCH("DA",L323)))</formula>
    </cfRule>
  </conditionalFormatting>
  <conditionalFormatting sqref="L323:L324">
    <cfRule type="expression" dxfId="12529" priority="12539">
      <formula>LEFT(L327,2)="DA"</formula>
    </cfRule>
    <cfRule type="expression" dxfId="12528" priority="12540">
      <formula>L323="WIP"</formula>
    </cfRule>
    <cfRule type="expression" dxfId="12527" priority="12541">
      <formula>L323="TW"</formula>
    </cfRule>
    <cfRule type="expression" dxfId="12526" priority="12542">
      <formula>L323="ERE"</formula>
    </cfRule>
  </conditionalFormatting>
  <conditionalFormatting sqref="L325">
    <cfRule type="expression" dxfId="12525" priority="12536">
      <formula>LEFT(L327,2)="DA"</formula>
    </cfRule>
    <cfRule type="expression" dxfId="12524" priority="12537">
      <formula>L325="EXC"</formula>
    </cfRule>
    <cfRule type="expression" dxfId="12523" priority="12538">
      <formula>L325="FDN"</formula>
    </cfRule>
  </conditionalFormatting>
  <conditionalFormatting sqref="L326">
    <cfRule type="expression" dxfId="12522" priority="12534">
      <formula>LEFT(L327,2)="DA"</formula>
    </cfRule>
    <cfRule type="expression" dxfId="12521" priority="12535">
      <formula>OR(L326="CP",L326="P")</formula>
    </cfRule>
  </conditionalFormatting>
  <conditionalFormatting sqref="L323:L325">
    <cfRule type="containsText" dxfId="12520" priority="12533" operator="containsText" text="Clear">
      <formula>NOT(ISERROR(SEARCH("Clear",L323)))</formula>
    </cfRule>
  </conditionalFormatting>
  <conditionalFormatting sqref="M322:M330">
    <cfRule type="containsText" dxfId="12519" priority="12532" operator="containsText" text="DA">
      <formula>NOT(ISERROR(SEARCH("DA",M322)))</formula>
    </cfRule>
  </conditionalFormatting>
  <conditionalFormatting sqref="M323">
    <cfRule type="expression" dxfId="12518" priority="12530">
      <formula>M323="PO"</formula>
    </cfRule>
    <cfRule type="expression" dxfId="12517" priority="12531">
      <formula>M323="STR"</formula>
    </cfRule>
  </conditionalFormatting>
  <conditionalFormatting sqref="N322 N328:N330">
    <cfRule type="containsText" dxfId="12516" priority="12529" operator="containsText" text="DA">
      <formula>NOT(ISERROR(SEARCH("DA",N322)))</formula>
    </cfRule>
  </conditionalFormatting>
  <conditionalFormatting sqref="N327">
    <cfRule type="containsText" dxfId="12515" priority="12528" operator="containsText" text="DA">
      <formula>NOT(ISERROR(SEARCH("DA",N327)))</formula>
    </cfRule>
  </conditionalFormatting>
  <conditionalFormatting sqref="N323:N326">
    <cfRule type="containsText" dxfId="12514" priority="12527" operator="containsText" text="DA">
      <formula>NOT(ISERROR(SEARCH("DA",N323)))</formula>
    </cfRule>
  </conditionalFormatting>
  <conditionalFormatting sqref="N323:N324">
    <cfRule type="expression" dxfId="12513" priority="12523">
      <formula>LEFT(N327,2)="DA"</formula>
    </cfRule>
    <cfRule type="expression" dxfId="12512" priority="12524">
      <formula>N323="WIP"</formula>
    </cfRule>
    <cfRule type="expression" dxfId="12511" priority="12525">
      <formula>N323="TW"</formula>
    </cfRule>
    <cfRule type="expression" dxfId="12510" priority="12526">
      <formula>N323="ERE"</formula>
    </cfRule>
  </conditionalFormatting>
  <conditionalFormatting sqref="N325">
    <cfRule type="expression" dxfId="12509" priority="12520">
      <formula>LEFT(N327,2)="DA"</formula>
    </cfRule>
    <cfRule type="expression" dxfId="12508" priority="12521">
      <formula>N325="EXC"</formula>
    </cfRule>
    <cfRule type="expression" dxfId="12507" priority="12522">
      <formula>N325="FDN"</formula>
    </cfRule>
  </conditionalFormatting>
  <conditionalFormatting sqref="N326">
    <cfRule type="expression" dxfId="12506" priority="12518">
      <formula>LEFT(N327,2)="DA"</formula>
    </cfRule>
    <cfRule type="expression" dxfId="12505" priority="12519">
      <formula>OR(N326="CP",N326="P")</formula>
    </cfRule>
  </conditionalFormatting>
  <conditionalFormatting sqref="N323:N325">
    <cfRule type="containsText" dxfId="12504" priority="12517" operator="containsText" text="Clear">
      <formula>NOT(ISERROR(SEARCH("Clear",N323)))</formula>
    </cfRule>
  </conditionalFormatting>
  <conditionalFormatting sqref="O322:O330">
    <cfRule type="containsText" dxfId="12503" priority="12516" operator="containsText" text="DA">
      <formula>NOT(ISERROR(SEARCH("DA",O322)))</formula>
    </cfRule>
  </conditionalFormatting>
  <conditionalFormatting sqref="O323">
    <cfRule type="expression" dxfId="12502" priority="12514">
      <formula>O323="PO"</formula>
    </cfRule>
    <cfRule type="expression" dxfId="12501" priority="12515">
      <formula>O323="STR"</formula>
    </cfRule>
  </conditionalFormatting>
  <conditionalFormatting sqref="P322 P328:P330">
    <cfRule type="containsText" dxfId="12500" priority="12513" operator="containsText" text="DA">
      <formula>NOT(ISERROR(SEARCH("DA",P322)))</formula>
    </cfRule>
  </conditionalFormatting>
  <conditionalFormatting sqref="P327">
    <cfRule type="containsText" dxfId="12499" priority="12512" operator="containsText" text="DA">
      <formula>NOT(ISERROR(SEARCH("DA",P327)))</formula>
    </cfRule>
  </conditionalFormatting>
  <conditionalFormatting sqref="P323:P326">
    <cfRule type="containsText" dxfId="12498" priority="12511" operator="containsText" text="DA">
      <formula>NOT(ISERROR(SEARCH("DA",P323)))</formula>
    </cfRule>
  </conditionalFormatting>
  <conditionalFormatting sqref="P323:P324">
    <cfRule type="expression" dxfId="12497" priority="12507">
      <formula>LEFT(P327,2)="DA"</formula>
    </cfRule>
    <cfRule type="expression" dxfId="12496" priority="12508">
      <formula>P323="WIP"</formula>
    </cfRule>
    <cfRule type="expression" dxfId="12495" priority="12509">
      <formula>P323="TW"</formula>
    </cfRule>
    <cfRule type="expression" dxfId="12494" priority="12510">
      <formula>P323="ERE"</formula>
    </cfRule>
  </conditionalFormatting>
  <conditionalFormatting sqref="P325">
    <cfRule type="expression" dxfId="12493" priority="12504">
      <formula>LEFT(P327,2)="DA"</formula>
    </cfRule>
    <cfRule type="expression" dxfId="12492" priority="12505">
      <formula>P325="EXC"</formula>
    </cfRule>
    <cfRule type="expression" dxfId="12491" priority="12506">
      <formula>P325="FDN"</formula>
    </cfRule>
  </conditionalFormatting>
  <conditionalFormatting sqref="P326">
    <cfRule type="expression" dxfId="12490" priority="12502">
      <formula>LEFT(P327,2)="DA"</formula>
    </cfRule>
    <cfRule type="expression" dxfId="12489" priority="12503">
      <formula>OR(P326="CP",P326="P")</formula>
    </cfRule>
  </conditionalFormatting>
  <conditionalFormatting sqref="P323:P325">
    <cfRule type="containsText" dxfId="12488" priority="12501" operator="containsText" text="Clear">
      <formula>NOT(ISERROR(SEARCH("Clear",P323)))</formula>
    </cfRule>
  </conditionalFormatting>
  <conditionalFormatting sqref="Q322:Q330">
    <cfRule type="containsText" dxfId="12487" priority="12500" operator="containsText" text="DA">
      <formula>NOT(ISERROR(SEARCH("DA",Q322)))</formula>
    </cfRule>
  </conditionalFormatting>
  <conditionalFormatting sqref="Q323">
    <cfRule type="expression" dxfId="12486" priority="12498">
      <formula>Q323="PO"</formula>
    </cfRule>
    <cfRule type="expression" dxfId="12485" priority="12499">
      <formula>Q323="STR"</formula>
    </cfRule>
  </conditionalFormatting>
  <conditionalFormatting sqref="R330">
    <cfRule type="containsText" dxfId="12484" priority="12497" operator="containsText" text="DA">
      <formula>NOT(ISERROR(SEARCH("DA",R330)))</formula>
    </cfRule>
  </conditionalFormatting>
  <conditionalFormatting sqref="S325:S330">
    <cfRule type="containsText" dxfId="12483" priority="12496" operator="containsText" text="DA">
      <formula>NOT(ISERROR(SEARCH("DA",S325)))</formula>
    </cfRule>
  </conditionalFormatting>
  <conditionalFormatting sqref="T330">
    <cfRule type="containsText" dxfId="12482" priority="12495" operator="containsText" text="DA">
      <formula>NOT(ISERROR(SEARCH("DA",T330)))</formula>
    </cfRule>
  </conditionalFormatting>
  <conditionalFormatting sqref="U325">
    <cfRule type="containsText" dxfId="12481" priority="12494" operator="containsText" text="DA">
      <formula>NOT(ISERROR(SEARCH("DA",U325)))</formula>
    </cfRule>
  </conditionalFormatting>
  <conditionalFormatting sqref="T323:T326">
    <cfRule type="containsText" dxfId="12480" priority="12493" operator="containsText" text="DA">
      <formula>NOT(ISERROR(SEARCH("DA",T323)))</formula>
    </cfRule>
  </conditionalFormatting>
  <conditionalFormatting sqref="T323:T324">
    <cfRule type="expression" dxfId="12479" priority="12489">
      <formula>LEFT(T327,2)="DA"</formula>
    </cfRule>
    <cfRule type="expression" dxfId="12478" priority="12490">
      <formula>T323="WIP"</formula>
    </cfRule>
    <cfRule type="expression" dxfId="12477" priority="12491">
      <formula>T323="TW"</formula>
    </cfRule>
    <cfRule type="expression" dxfId="12476" priority="12492">
      <formula>T323="ERE"</formula>
    </cfRule>
  </conditionalFormatting>
  <conditionalFormatting sqref="T325">
    <cfRule type="expression" dxfId="12475" priority="12486">
      <formula>LEFT(T327,2)="DA"</formula>
    </cfRule>
    <cfRule type="expression" dxfId="12474" priority="12487">
      <formula>T325="EXC"</formula>
    </cfRule>
    <cfRule type="expression" dxfId="12473" priority="12488">
      <formula>T325="FDN"</formula>
    </cfRule>
  </conditionalFormatting>
  <conditionalFormatting sqref="T326">
    <cfRule type="expression" dxfId="12472" priority="12484">
      <formula>LEFT(T327,2)="DA"</formula>
    </cfRule>
    <cfRule type="expression" dxfId="12471" priority="12485">
      <formula>OR(T326="CP",T326="P")</formula>
    </cfRule>
  </conditionalFormatting>
  <conditionalFormatting sqref="T323:T325">
    <cfRule type="containsText" dxfId="12470" priority="12483" operator="containsText" text="Clear">
      <formula>NOT(ISERROR(SEARCH("Clear",T323)))</formula>
    </cfRule>
  </conditionalFormatting>
  <conditionalFormatting sqref="R328:R329">
    <cfRule type="containsText" dxfId="12469" priority="12482" operator="containsText" text="DA">
      <formula>NOT(ISERROR(SEARCH("DA",R328)))</formula>
    </cfRule>
  </conditionalFormatting>
  <conditionalFormatting sqref="R327">
    <cfRule type="containsText" dxfId="12468" priority="12481" operator="containsText" text="DA">
      <formula>NOT(ISERROR(SEARCH("DA",R327)))</formula>
    </cfRule>
  </conditionalFormatting>
  <conditionalFormatting sqref="R323:R326">
    <cfRule type="containsText" dxfId="12467" priority="12480" operator="containsText" text="DA">
      <formula>NOT(ISERROR(SEARCH("DA",R323)))</formula>
    </cfRule>
  </conditionalFormatting>
  <conditionalFormatting sqref="R323:R324">
    <cfRule type="expression" dxfId="12466" priority="12476">
      <formula>LEFT(R327,2)="DA"</formula>
    </cfRule>
    <cfRule type="expression" dxfId="12465" priority="12477">
      <formula>R323="WIP"</formula>
    </cfRule>
    <cfRule type="expression" dxfId="12464" priority="12478">
      <formula>R323="TW"</formula>
    </cfRule>
    <cfRule type="expression" dxfId="12463" priority="12479">
      <formula>R323="ERE"</formula>
    </cfRule>
  </conditionalFormatting>
  <conditionalFormatting sqref="R325">
    <cfRule type="expression" dxfId="12462" priority="12473">
      <formula>LEFT(R327,2)="DA"</formula>
    </cfRule>
    <cfRule type="expression" dxfId="12461" priority="12474">
      <formula>R325="EXC"</formula>
    </cfRule>
    <cfRule type="expression" dxfId="12460" priority="12475">
      <formula>R325="FDN"</formula>
    </cfRule>
  </conditionalFormatting>
  <conditionalFormatting sqref="R326">
    <cfRule type="expression" dxfId="12459" priority="12471">
      <formula>LEFT(R327,2)="DA"</formula>
    </cfRule>
    <cfRule type="expression" dxfId="12458" priority="12472">
      <formula>OR(R326="CP",R326="P")</formula>
    </cfRule>
  </conditionalFormatting>
  <conditionalFormatting sqref="R323:R325">
    <cfRule type="containsText" dxfId="12457" priority="12470" operator="containsText" text="Clear">
      <formula>NOT(ISERROR(SEARCH("Clear",R323)))</formula>
    </cfRule>
  </conditionalFormatting>
  <conditionalFormatting sqref="T328:T329">
    <cfRule type="containsText" dxfId="12456" priority="12469" operator="containsText" text="DA">
      <formula>NOT(ISERROR(SEARCH("DA",T328)))</formula>
    </cfRule>
  </conditionalFormatting>
  <conditionalFormatting sqref="T327">
    <cfRule type="containsText" dxfId="12455" priority="12468" operator="containsText" text="DA">
      <formula>NOT(ISERROR(SEARCH("DA",T327)))</formula>
    </cfRule>
  </conditionalFormatting>
  <conditionalFormatting sqref="S323:S324">
    <cfRule type="containsText" dxfId="12454" priority="12467" operator="containsText" text="DA">
      <formula>NOT(ISERROR(SEARCH("DA",S323)))</formula>
    </cfRule>
  </conditionalFormatting>
  <conditionalFormatting sqref="S323">
    <cfRule type="expression" dxfId="12453" priority="12465">
      <formula>S323="PO"</formula>
    </cfRule>
    <cfRule type="expression" dxfId="12452" priority="12466">
      <formula>S323="STR"</formula>
    </cfRule>
  </conditionalFormatting>
  <conditionalFormatting sqref="U268:U269">
    <cfRule type="containsText" dxfId="12451" priority="12464" operator="containsText" text="DA">
      <formula>NOT(ISERROR(SEARCH("DA",U268)))</formula>
    </cfRule>
  </conditionalFormatting>
  <conditionalFormatting sqref="U268">
    <cfRule type="expression" dxfId="12450" priority="12462">
      <formula>U268="PO"</formula>
    </cfRule>
    <cfRule type="expression" dxfId="12449" priority="12463">
      <formula>U268="STR"</formula>
    </cfRule>
  </conditionalFormatting>
  <conditionalFormatting sqref="U279:U280">
    <cfRule type="containsText" dxfId="12448" priority="12461" operator="containsText" text="DA">
      <formula>NOT(ISERROR(SEARCH("DA",U279)))</formula>
    </cfRule>
  </conditionalFormatting>
  <conditionalFormatting sqref="U279">
    <cfRule type="expression" dxfId="12447" priority="12459">
      <formula>U279="PO"</formula>
    </cfRule>
    <cfRule type="expression" dxfId="12446" priority="12460">
      <formula>U279="STR"</formula>
    </cfRule>
  </conditionalFormatting>
  <conditionalFormatting sqref="U290:U291">
    <cfRule type="containsText" dxfId="12445" priority="12458" operator="containsText" text="DA">
      <formula>NOT(ISERROR(SEARCH("DA",U290)))</formula>
    </cfRule>
  </conditionalFormatting>
  <conditionalFormatting sqref="U290">
    <cfRule type="expression" dxfId="12444" priority="12456">
      <formula>U290="PO"</formula>
    </cfRule>
    <cfRule type="expression" dxfId="12443" priority="12457">
      <formula>U290="STR"</formula>
    </cfRule>
  </conditionalFormatting>
  <conditionalFormatting sqref="U301:U302">
    <cfRule type="containsText" dxfId="12442" priority="12455" operator="containsText" text="DA">
      <formula>NOT(ISERROR(SEARCH("DA",U301)))</formula>
    </cfRule>
  </conditionalFormatting>
  <conditionalFormatting sqref="U301">
    <cfRule type="expression" dxfId="12441" priority="12453">
      <formula>U301="PO"</formula>
    </cfRule>
    <cfRule type="expression" dxfId="12440" priority="12454">
      <formula>U301="STR"</formula>
    </cfRule>
  </conditionalFormatting>
  <conditionalFormatting sqref="U312:U313">
    <cfRule type="containsText" dxfId="12439" priority="12452" operator="containsText" text="DA">
      <formula>NOT(ISERROR(SEARCH("DA",U312)))</formula>
    </cfRule>
  </conditionalFormatting>
  <conditionalFormatting sqref="U312">
    <cfRule type="expression" dxfId="12438" priority="12450">
      <formula>U312="PO"</formula>
    </cfRule>
    <cfRule type="expression" dxfId="12437" priority="12451">
      <formula>U312="STR"</formula>
    </cfRule>
  </conditionalFormatting>
  <conditionalFormatting sqref="U323:U324">
    <cfRule type="containsText" dxfId="12436" priority="12449" operator="containsText" text="DA">
      <formula>NOT(ISERROR(SEARCH("DA",U323)))</formula>
    </cfRule>
  </conditionalFormatting>
  <conditionalFormatting sqref="U323">
    <cfRule type="expression" dxfId="12435" priority="12447">
      <formula>U323="PO"</formula>
    </cfRule>
    <cfRule type="expression" dxfId="12434" priority="12448">
      <formula>U323="STR"</formula>
    </cfRule>
  </conditionalFormatting>
  <conditionalFormatting sqref="R223">
    <cfRule type="containsText" dxfId="12433" priority="12446" operator="containsText" text="DA">
      <formula>NOT(ISERROR(SEARCH("DA",R223)))</formula>
    </cfRule>
  </conditionalFormatting>
  <conditionalFormatting sqref="S223">
    <cfRule type="containsText" dxfId="12432" priority="12445" operator="containsText" text="DA">
      <formula>NOT(ISERROR(SEARCH("DA",S223)))</formula>
    </cfRule>
  </conditionalFormatting>
  <conditionalFormatting sqref="T223">
    <cfRule type="containsText" dxfId="12431" priority="12444" operator="containsText" text="DA">
      <formula>NOT(ISERROR(SEARCH("DA",T223)))</formula>
    </cfRule>
  </conditionalFormatting>
  <conditionalFormatting sqref="U223">
    <cfRule type="containsText" dxfId="12430" priority="12443" operator="containsText" text="DA">
      <formula>NOT(ISERROR(SEARCH("DA",U223)))</formula>
    </cfRule>
  </conditionalFormatting>
  <conditionalFormatting sqref="R234">
    <cfRule type="containsText" dxfId="12429" priority="12442" operator="containsText" text="DA">
      <formula>NOT(ISERROR(SEARCH("DA",R234)))</formula>
    </cfRule>
  </conditionalFormatting>
  <conditionalFormatting sqref="S234">
    <cfRule type="containsText" dxfId="12428" priority="12441" operator="containsText" text="DA">
      <formula>NOT(ISERROR(SEARCH("DA",S234)))</formula>
    </cfRule>
  </conditionalFormatting>
  <conditionalFormatting sqref="T234">
    <cfRule type="containsText" dxfId="12427" priority="12440" operator="containsText" text="DA">
      <formula>NOT(ISERROR(SEARCH("DA",T234)))</formula>
    </cfRule>
  </conditionalFormatting>
  <conditionalFormatting sqref="U234">
    <cfRule type="containsText" dxfId="12426" priority="12439" operator="containsText" text="DA">
      <formula>NOT(ISERROR(SEARCH("DA",U234)))</formula>
    </cfRule>
  </conditionalFormatting>
  <conditionalFormatting sqref="R245">
    <cfRule type="containsText" dxfId="12425" priority="12438" operator="containsText" text="DA">
      <formula>NOT(ISERROR(SEARCH("DA",R245)))</formula>
    </cfRule>
  </conditionalFormatting>
  <conditionalFormatting sqref="S245">
    <cfRule type="containsText" dxfId="12424" priority="12437" operator="containsText" text="DA">
      <formula>NOT(ISERROR(SEARCH("DA",S245)))</formula>
    </cfRule>
  </conditionalFormatting>
  <conditionalFormatting sqref="T245">
    <cfRule type="containsText" dxfId="12423" priority="12436" operator="containsText" text="DA">
      <formula>NOT(ISERROR(SEARCH("DA",T245)))</formula>
    </cfRule>
  </conditionalFormatting>
  <conditionalFormatting sqref="U245">
    <cfRule type="containsText" dxfId="12422" priority="12435" operator="containsText" text="DA">
      <formula>NOT(ISERROR(SEARCH("DA",U245)))</formula>
    </cfRule>
  </conditionalFormatting>
  <conditionalFormatting sqref="R256">
    <cfRule type="containsText" dxfId="12421" priority="12434" operator="containsText" text="DA">
      <formula>NOT(ISERROR(SEARCH("DA",R256)))</formula>
    </cfRule>
  </conditionalFormatting>
  <conditionalFormatting sqref="S256">
    <cfRule type="containsText" dxfId="12420" priority="12433" operator="containsText" text="DA">
      <formula>NOT(ISERROR(SEARCH("DA",S256)))</formula>
    </cfRule>
  </conditionalFormatting>
  <conditionalFormatting sqref="T256">
    <cfRule type="containsText" dxfId="12419" priority="12432" operator="containsText" text="DA">
      <formula>NOT(ISERROR(SEARCH("DA",T256)))</formula>
    </cfRule>
  </conditionalFormatting>
  <conditionalFormatting sqref="U256">
    <cfRule type="containsText" dxfId="12418" priority="12431" operator="containsText" text="DA">
      <formula>NOT(ISERROR(SEARCH("DA",U256)))</formula>
    </cfRule>
  </conditionalFormatting>
  <conditionalFormatting sqref="R267">
    <cfRule type="containsText" dxfId="12417" priority="12430" operator="containsText" text="DA">
      <formula>NOT(ISERROR(SEARCH("DA",R267)))</formula>
    </cfRule>
  </conditionalFormatting>
  <conditionalFormatting sqref="S267">
    <cfRule type="containsText" dxfId="12416" priority="12429" operator="containsText" text="DA">
      <formula>NOT(ISERROR(SEARCH("DA",S267)))</formula>
    </cfRule>
  </conditionalFormatting>
  <conditionalFormatting sqref="T267">
    <cfRule type="containsText" dxfId="12415" priority="12428" operator="containsText" text="DA">
      <formula>NOT(ISERROR(SEARCH("DA",T267)))</formula>
    </cfRule>
  </conditionalFormatting>
  <conditionalFormatting sqref="U267">
    <cfRule type="containsText" dxfId="12414" priority="12427" operator="containsText" text="DA">
      <formula>NOT(ISERROR(SEARCH("DA",U267)))</formula>
    </cfRule>
  </conditionalFormatting>
  <conditionalFormatting sqref="R278">
    <cfRule type="containsText" dxfId="12413" priority="12426" operator="containsText" text="DA">
      <formula>NOT(ISERROR(SEARCH("DA",R278)))</formula>
    </cfRule>
  </conditionalFormatting>
  <conditionalFormatting sqref="S278">
    <cfRule type="containsText" dxfId="12412" priority="12425" operator="containsText" text="DA">
      <formula>NOT(ISERROR(SEARCH("DA",S278)))</formula>
    </cfRule>
  </conditionalFormatting>
  <conditionalFormatting sqref="T278">
    <cfRule type="containsText" dxfId="12411" priority="12424" operator="containsText" text="DA">
      <formula>NOT(ISERROR(SEARCH("DA",T278)))</formula>
    </cfRule>
  </conditionalFormatting>
  <conditionalFormatting sqref="U278">
    <cfRule type="containsText" dxfId="12410" priority="12423" operator="containsText" text="DA">
      <formula>NOT(ISERROR(SEARCH("DA",U278)))</formula>
    </cfRule>
  </conditionalFormatting>
  <conditionalFormatting sqref="R289">
    <cfRule type="containsText" dxfId="12409" priority="12422" operator="containsText" text="DA">
      <formula>NOT(ISERROR(SEARCH("DA",R289)))</formula>
    </cfRule>
  </conditionalFormatting>
  <conditionalFormatting sqref="S289">
    <cfRule type="containsText" dxfId="12408" priority="12421" operator="containsText" text="DA">
      <formula>NOT(ISERROR(SEARCH("DA",S289)))</formula>
    </cfRule>
  </conditionalFormatting>
  <conditionalFormatting sqref="T289">
    <cfRule type="containsText" dxfId="12407" priority="12420" operator="containsText" text="DA">
      <formula>NOT(ISERROR(SEARCH("DA",T289)))</formula>
    </cfRule>
  </conditionalFormatting>
  <conditionalFormatting sqref="U289">
    <cfRule type="containsText" dxfId="12406" priority="12419" operator="containsText" text="DA">
      <formula>NOT(ISERROR(SEARCH("DA",U289)))</formula>
    </cfRule>
  </conditionalFormatting>
  <conditionalFormatting sqref="R300">
    <cfRule type="containsText" dxfId="12405" priority="12418" operator="containsText" text="DA">
      <formula>NOT(ISERROR(SEARCH("DA",R300)))</formula>
    </cfRule>
  </conditionalFormatting>
  <conditionalFormatting sqref="S300">
    <cfRule type="containsText" dxfId="12404" priority="12417" operator="containsText" text="DA">
      <formula>NOT(ISERROR(SEARCH("DA",S300)))</formula>
    </cfRule>
  </conditionalFormatting>
  <conditionalFormatting sqref="T300">
    <cfRule type="containsText" dxfId="12403" priority="12416" operator="containsText" text="DA">
      <formula>NOT(ISERROR(SEARCH("DA",T300)))</formula>
    </cfRule>
  </conditionalFormatting>
  <conditionalFormatting sqref="U300">
    <cfRule type="containsText" dxfId="12402" priority="12415" operator="containsText" text="DA">
      <formula>NOT(ISERROR(SEARCH("DA",U300)))</formula>
    </cfRule>
  </conditionalFormatting>
  <conditionalFormatting sqref="R311">
    <cfRule type="containsText" dxfId="12401" priority="12414" operator="containsText" text="DA">
      <formula>NOT(ISERROR(SEARCH("DA",R311)))</formula>
    </cfRule>
  </conditionalFormatting>
  <conditionalFormatting sqref="S311">
    <cfRule type="containsText" dxfId="12400" priority="12413" operator="containsText" text="DA">
      <formula>NOT(ISERROR(SEARCH("DA",S311)))</formula>
    </cfRule>
  </conditionalFormatting>
  <conditionalFormatting sqref="T311">
    <cfRule type="containsText" dxfId="12399" priority="12412" operator="containsText" text="DA">
      <formula>NOT(ISERROR(SEARCH("DA",T311)))</formula>
    </cfRule>
  </conditionalFormatting>
  <conditionalFormatting sqref="U311">
    <cfRule type="containsText" dxfId="12398" priority="12411" operator="containsText" text="DA">
      <formula>NOT(ISERROR(SEARCH("DA",U311)))</formula>
    </cfRule>
  </conditionalFormatting>
  <conditionalFormatting sqref="R322">
    <cfRule type="containsText" dxfId="12397" priority="12410" operator="containsText" text="DA">
      <formula>NOT(ISERROR(SEARCH("DA",R322)))</formula>
    </cfRule>
  </conditionalFormatting>
  <conditionalFormatting sqref="S322">
    <cfRule type="containsText" dxfId="12396" priority="12409" operator="containsText" text="DA">
      <formula>NOT(ISERROR(SEARCH("DA",S322)))</formula>
    </cfRule>
  </conditionalFormatting>
  <conditionalFormatting sqref="T322">
    <cfRule type="containsText" dxfId="12395" priority="12408" operator="containsText" text="DA">
      <formula>NOT(ISERROR(SEARCH("DA",T322)))</formula>
    </cfRule>
  </conditionalFormatting>
  <conditionalFormatting sqref="U322">
    <cfRule type="containsText" dxfId="12394" priority="12407" operator="containsText" text="DA">
      <formula>NOT(ISERROR(SEARCH("DA",U322)))</formula>
    </cfRule>
  </conditionalFormatting>
  <conditionalFormatting sqref="A1:XFD1 X12:XFD15 V4:W6 A12:U15 A2:V2 X2:XFD6 A16:XFD24 X25:XFD25 A25:U25 A3:A11 J5 N9:XFD9 Q7:XFD8 Q5:U6 N5:N8 N8:O8 J7 N4:U4 U3:V3 M3 J10:XFD11 A26:XFD1048576">
    <cfRule type="cellIs" dxfId="12393" priority="105" operator="equal">
      <formula>0</formula>
    </cfRule>
    <cfRule type="containsText" dxfId="12392" priority="12397" operator="containsText" text="FS">
      <formula>NOT(ISERROR(SEARCH("FS",A1)))</formula>
    </cfRule>
    <cfRule type="containsText" dxfId="12391" priority="12398" operator="containsText" text="PS">
      <formula>NOT(ISERROR(SEARCH("PS",A1)))</formula>
    </cfRule>
    <cfRule type="containsText" dxfId="12390" priority="12399" operator="containsText" text="WET PADDY">
      <formula>NOT(ISERROR(SEARCH("WET PADDY",A1)))</formula>
    </cfRule>
    <cfRule type="containsText" dxfId="12389" priority="12400" operator="containsText" text="X'ing">
      <formula>NOT(ISERROR(SEARCH("X'ing",A1)))</formula>
    </cfRule>
    <cfRule type="containsText" dxfId="12388" priority="12401" operator="containsText" text="Erec WIP">
      <formula>NOT(ISERROR(SEARCH("Erec WIP",A1)))</formula>
    </cfRule>
    <cfRule type="containsText" dxfId="12387" priority="12402" operator="containsText" text="kv">
      <formula>NOT(ISERROR(SEARCH("kv",A1)))</formula>
    </cfRule>
    <cfRule type="containsText" dxfId="12386" priority="12403" operator="containsText" text="PLC">
      <formula>NOT(ISERROR(SEARCH("PLC",A1)))</formula>
    </cfRule>
    <cfRule type="containsText" dxfId="12385" priority="12404" operator="containsText" text="NHAI">
      <formula>NOT(ISERROR(SEARCH("NHAI",A1)))</formula>
    </cfRule>
    <cfRule type="containsText" dxfId="12384" priority="12405" operator="containsText" text="NHAI">
      <formula>NOT(ISERROR(SEARCH("NHAI",A1)))</formula>
    </cfRule>
    <cfRule type="containsText" dxfId="12383" priority="12406" operator="containsText" text="FROW">
      <formula>NOT(ISERROR(SEARCH("FROW",A1)))</formula>
    </cfRule>
  </conditionalFormatting>
  <conditionalFormatting sqref="A12:U387">
    <cfRule type="containsText" dxfId="12382" priority="12395" operator="containsText" text="DB">
      <formula>NOT(ISERROR(SEARCH("DB",A12)))</formula>
    </cfRule>
  </conditionalFormatting>
  <conditionalFormatting sqref="A13:U387">
    <cfRule type="containsText" dxfId="12381" priority="12392" operator="containsText" text="dd">
      <formula>NOT(ISERROR(SEARCH("dd",A13)))</formula>
    </cfRule>
    <cfRule type="containsText" dxfId="12380" priority="12393" operator="containsText" text="dc">
      <formula>NOT(ISERROR(SEARCH("dc",A13)))</formula>
    </cfRule>
    <cfRule type="containsText" dxfId="12379" priority="12394" operator="containsText" text="DB">
      <formula>NOT(ISERROR(SEARCH("DB",A13)))</formula>
    </cfRule>
  </conditionalFormatting>
  <conditionalFormatting sqref="U332">
    <cfRule type="containsText" dxfId="12378" priority="12391" operator="containsText" text="DA">
      <formula>NOT(ISERROR(SEARCH("DA",U332)))</formula>
    </cfRule>
  </conditionalFormatting>
  <conditionalFormatting sqref="B333 B339:B341">
    <cfRule type="containsText" dxfId="12377" priority="12390" operator="containsText" text="DA">
      <formula>NOT(ISERROR(SEARCH("DA",B333)))</formula>
    </cfRule>
  </conditionalFormatting>
  <conditionalFormatting sqref="B338">
    <cfRule type="containsText" dxfId="12376" priority="12389" operator="containsText" text="DA">
      <formula>NOT(ISERROR(SEARCH("DA",B338)))</formula>
    </cfRule>
  </conditionalFormatting>
  <conditionalFormatting sqref="B334:B337">
    <cfRule type="containsText" dxfId="12375" priority="12388" operator="containsText" text="DA">
      <formula>NOT(ISERROR(SEARCH("DA",B334)))</formula>
    </cfRule>
  </conditionalFormatting>
  <conditionalFormatting sqref="B334:B335">
    <cfRule type="expression" dxfId="12374" priority="12384">
      <formula>LEFT(B338,2)="DA"</formula>
    </cfRule>
    <cfRule type="expression" dxfId="12373" priority="12385">
      <formula>B334="WIP"</formula>
    </cfRule>
    <cfRule type="expression" dxfId="12372" priority="12386">
      <formula>B334="TW"</formula>
    </cfRule>
    <cfRule type="expression" dxfId="12371" priority="12387">
      <formula>B334="ERE"</formula>
    </cfRule>
  </conditionalFormatting>
  <conditionalFormatting sqref="B336">
    <cfRule type="expression" dxfId="12370" priority="12381">
      <formula>LEFT(B338,2)="DA"</formula>
    </cfRule>
    <cfRule type="expression" dxfId="12369" priority="12382">
      <formula>B336="EXC"</formula>
    </cfRule>
    <cfRule type="expression" dxfId="12368" priority="12383">
      <formula>B336="FDN"</formula>
    </cfRule>
  </conditionalFormatting>
  <conditionalFormatting sqref="B337">
    <cfRule type="expression" dxfId="12367" priority="12379">
      <formula>LEFT(B338,2)="DA"</formula>
    </cfRule>
    <cfRule type="expression" dxfId="12366" priority="12380">
      <formula>OR(B337="CP",B337="P")</formula>
    </cfRule>
  </conditionalFormatting>
  <conditionalFormatting sqref="B334:B336">
    <cfRule type="containsText" dxfId="12365" priority="12378" operator="containsText" text="Clear">
      <formula>NOT(ISERROR(SEARCH("Clear",B334)))</formula>
    </cfRule>
  </conditionalFormatting>
  <conditionalFormatting sqref="C333:C341 U336:U341">
    <cfRule type="containsText" dxfId="12364" priority="12377" operator="containsText" text="DA">
      <formula>NOT(ISERROR(SEARCH("DA",C333)))</formula>
    </cfRule>
  </conditionalFormatting>
  <conditionalFormatting sqref="C334">
    <cfRule type="expression" dxfId="12363" priority="12375">
      <formula>C334="PO"</formula>
    </cfRule>
    <cfRule type="expression" dxfId="12362" priority="12376">
      <formula>C334="STR"</formula>
    </cfRule>
  </conditionalFormatting>
  <conditionalFormatting sqref="U337">
    <cfRule type="containsText" dxfId="12361" priority="12374" operator="containsText" text="DA">
      <formula>NOT(ISERROR(SEARCH("DA",U337)))</formula>
    </cfRule>
  </conditionalFormatting>
  <conditionalFormatting sqref="D333 D339:D341">
    <cfRule type="containsText" dxfId="12360" priority="12373" operator="containsText" text="DA">
      <formula>NOT(ISERROR(SEARCH("DA",D333)))</formula>
    </cfRule>
  </conditionalFormatting>
  <conditionalFormatting sqref="D338">
    <cfRule type="containsText" dxfId="12359" priority="12372" operator="containsText" text="DA">
      <formula>NOT(ISERROR(SEARCH("DA",D338)))</formula>
    </cfRule>
  </conditionalFormatting>
  <conditionalFormatting sqref="D334:D337">
    <cfRule type="containsText" dxfId="12358" priority="12371" operator="containsText" text="DA">
      <formula>NOT(ISERROR(SEARCH("DA",D334)))</formula>
    </cfRule>
  </conditionalFormatting>
  <conditionalFormatting sqref="D334:D335">
    <cfRule type="expression" dxfId="12357" priority="12367">
      <formula>LEFT(D338,2)="DA"</formula>
    </cfRule>
    <cfRule type="expression" dxfId="12356" priority="12368">
      <formula>D334="WIP"</formula>
    </cfRule>
    <cfRule type="expression" dxfId="12355" priority="12369">
      <formula>D334="TW"</formula>
    </cfRule>
    <cfRule type="expression" dxfId="12354" priority="12370">
      <formula>D334="ERE"</formula>
    </cfRule>
  </conditionalFormatting>
  <conditionalFormatting sqref="D336">
    <cfRule type="expression" dxfId="12353" priority="12364">
      <formula>LEFT(D338,2)="DA"</formula>
    </cfRule>
    <cfRule type="expression" dxfId="12352" priority="12365">
      <formula>D336="EXC"</formula>
    </cfRule>
    <cfRule type="expression" dxfId="12351" priority="12366">
      <formula>D336="FDN"</formula>
    </cfRule>
  </conditionalFormatting>
  <conditionalFormatting sqref="D337">
    <cfRule type="expression" dxfId="12350" priority="12362">
      <formula>LEFT(D338,2)="DA"</formula>
    </cfRule>
    <cfRule type="expression" dxfId="12349" priority="12363">
      <formula>OR(D337="CP",D337="P")</formula>
    </cfRule>
  </conditionalFormatting>
  <conditionalFormatting sqref="D334:D336">
    <cfRule type="containsText" dxfId="12348" priority="12361" operator="containsText" text="Clear">
      <formula>NOT(ISERROR(SEARCH("Clear",D334)))</formula>
    </cfRule>
  </conditionalFormatting>
  <conditionalFormatting sqref="E333:E341">
    <cfRule type="containsText" dxfId="12347" priority="12360" operator="containsText" text="DA">
      <formula>NOT(ISERROR(SEARCH("DA",E333)))</formula>
    </cfRule>
  </conditionalFormatting>
  <conditionalFormatting sqref="E334">
    <cfRule type="expression" dxfId="12346" priority="12358">
      <formula>E334="PO"</formula>
    </cfRule>
    <cfRule type="expression" dxfId="12345" priority="12359">
      <formula>E334="STR"</formula>
    </cfRule>
  </conditionalFormatting>
  <conditionalFormatting sqref="F333 F339:F341">
    <cfRule type="containsText" dxfId="12344" priority="12357" operator="containsText" text="DA">
      <formula>NOT(ISERROR(SEARCH("DA",F333)))</formula>
    </cfRule>
  </conditionalFormatting>
  <conditionalFormatting sqref="F338">
    <cfRule type="containsText" dxfId="12343" priority="12356" operator="containsText" text="DA">
      <formula>NOT(ISERROR(SEARCH("DA",F338)))</formula>
    </cfRule>
  </conditionalFormatting>
  <conditionalFormatting sqref="F334:F337">
    <cfRule type="containsText" dxfId="12342" priority="12355" operator="containsText" text="DA">
      <formula>NOT(ISERROR(SEARCH("DA",F334)))</formula>
    </cfRule>
  </conditionalFormatting>
  <conditionalFormatting sqref="F334:F335">
    <cfRule type="expression" dxfId="12341" priority="12351">
      <formula>LEFT(F338,2)="DA"</formula>
    </cfRule>
    <cfRule type="expression" dxfId="12340" priority="12352">
      <formula>F334="WIP"</formula>
    </cfRule>
    <cfRule type="expression" dxfId="12339" priority="12353">
      <formula>F334="TW"</formula>
    </cfRule>
    <cfRule type="expression" dxfId="12338" priority="12354">
      <formula>F334="ERE"</formula>
    </cfRule>
  </conditionalFormatting>
  <conditionalFormatting sqref="F336">
    <cfRule type="expression" dxfId="12337" priority="12348">
      <formula>LEFT(F338,2)="DA"</formula>
    </cfRule>
    <cfRule type="expression" dxfId="12336" priority="12349">
      <formula>F336="EXC"</formula>
    </cfRule>
    <cfRule type="expression" dxfId="12335" priority="12350">
      <formula>F336="FDN"</formula>
    </cfRule>
  </conditionalFormatting>
  <conditionalFormatting sqref="F337">
    <cfRule type="expression" dxfId="12334" priority="12346">
      <formula>LEFT(F338,2)="DA"</formula>
    </cfRule>
    <cfRule type="expression" dxfId="12333" priority="12347">
      <formula>OR(F337="CP",F337="P")</formula>
    </cfRule>
  </conditionalFormatting>
  <conditionalFormatting sqref="F334:F336">
    <cfRule type="containsText" dxfId="12332" priority="12345" operator="containsText" text="Clear">
      <formula>NOT(ISERROR(SEARCH("Clear",F334)))</formula>
    </cfRule>
  </conditionalFormatting>
  <conditionalFormatting sqref="G333:G341">
    <cfRule type="containsText" dxfId="12331" priority="12344" operator="containsText" text="DA">
      <formula>NOT(ISERROR(SEARCH("DA",G333)))</formula>
    </cfRule>
  </conditionalFormatting>
  <conditionalFormatting sqref="G334">
    <cfRule type="expression" dxfId="12330" priority="12342">
      <formula>G334="PO"</formula>
    </cfRule>
    <cfRule type="expression" dxfId="12329" priority="12343">
      <formula>G334="STR"</formula>
    </cfRule>
  </conditionalFormatting>
  <conditionalFormatting sqref="H333 H339:H341">
    <cfRule type="containsText" dxfId="12328" priority="12341" operator="containsText" text="DA">
      <formula>NOT(ISERROR(SEARCH("DA",H333)))</formula>
    </cfRule>
  </conditionalFormatting>
  <conditionalFormatting sqref="H338">
    <cfRule type="containsText" dxfId="12327" priority="12340" operator="containsText" text="DA">
      <formula>NOT(ISERROR(SEARCH("DA",H338)))</formula>
    </cfRule>
  </conditionalFormatting>
  <conditionalFormatting sqref="H334:H337">
    <cfRule type="containsText" dxfId="12326" priority="12339" operator="containsText" text="DA">
      <formula>NOT(ISERROR(SEARCH("DA",H334)))</formula>
    </cfRule>
  </conditionalFormatting>
  <conditionalFormatting sqref="H334:H335">
    <cfRule type="expression" dxfId="12325" priority="12335">
      <formula>LEFT(H338,2)="DA"</formula>
    </cfRule>
    <cfRule type="expression" dxfId="12324" priority="12336">
      <formula>H334="WIP"</formula>
    </cfRule>
    <cfRule type="expression" dxfId="12323" priority="12337">
      <formula>H334="TW"</formula>
    </cfRule>
    <cfRule type="expression" dxfId="12322" priority="12338">
      <formula>H334="ERE"</formula>
    </cfRule>
  </conditionalFormatting>
  <conditionalFormatting sqref="H336">
    <cfRule type="expression" dxfId="12321" priority="12332">
      <formula>LEFT(H338,2)="DA"</formula>
    </cfRule>
    <cfRule type="expression" dxfId="12320" priority="12333">
      <formula>H336="EXC"</formula>
    </cfRule>
    <cfRule type="expression" dxfId="12319" priority="12334">
      <formula>H336="FDN"</formula>
    </cfRule>
  </conditionalFormatting>
  <conditionalFormatting sqref="H337">
    <cfRule type="expression" dxfId="12318" priority="12330">
      <formula>LEFT(H338,2)="DA"</formula>
    </cfRule>
    <cfRule type="expression" dxfId="12317" priority="12331">
      <formula>OR(H337="CP",H337="P")</formula>
    </cfRule>
  </conditionalFormatting>
  <conditionalFormatting sqref="H334:H336">
    <cfRule type="containsText" dxfId="12316" priority="12329" operator="containsText" text="Clear">
      <formula>NOT(ISERROR(SEARCH("Clear",H334)))</formula>
    </cfRule>
  </conditionalFormatting>
  <conditionalFormatting sqref="I333:I341">
    <cfRule type="containsText" dxfId="12315" priority="12328" operator="containsText" text="DA">
      <formula>NOT(ISERROR(SEARCH("DA",I333)))</formula>
    </cfRule>
  </conditionalFormatting>
  <conditionalFormatting sqref="I334">
    <cfRule type="expression" dxfId="12314" priority="12326">
      <formula>I334="PO"</formula>
    </cfRule>
    <cfRule type="expression" dxfId="12313" priority="12327">
      <formula>I334="STR"</formula>
    </cfRule>
  </conditionalFormatting>
  <conditionalFormatting sqref="J333 J339:J341">
    <cfRule type="containsText" dxfId="12312" priority="12325" operator="containsText" text="DA">
      <formula>NOT(ISERROR(SEARCH("DA",J333)))</formula>
    </cfRule>
  </conditionalFormatting>
  <conditionalFormatting sqref="J338">
    <cfRule type="containsText" dxfId="12311" priority="12324" operator="containsText" text="DA">
      <formula>NOT(ISERROR(SEARCH("DA",J338)))</formula>
    </cfRule>
  </conditionalFormatting>
  <conditionalFormatting sqref="J334:J337">
    <cfRule type="containsText" dxfId="12310" priority="12323" operator="containsText" text="DA">
      <formula>NOT(ISERROR(SEARCH("DA",J334)))</formula>
    </cfRule>
  </conditionalFormatting>
  <conditionalFormatting sqref="J334:J335">
    <cfRule type="expression" dxfId="12309" priority="12319">
      <formula>LEFT(J338,2)="DA"</formula>
    </cfRule>
    <cfRule type="expression" dxfId="12308" priority="12320">
      <formula>J334="WIP"</formula>
    </cfRule>
    <cfRule type="expression" dxfId="12307" priority="12321">
      <formula>J334="TW"</formula>
    </cfRule>
    <cfRule type="expression" dxfId="12306" priority="12322">
      <formula>J334="ERE"</formula>
    </cfRule>
  </conditionalFormatting>
  <conditionalFormatting sqref="J336">
    <cfRule type="expression" dxfId="12305" priority="12316">
      <formula>LEFT(J338,2)="DA"</formula>
    </cfRule>
    <cfRule type="expression" dxfId="12304" priority="12317">
      <formula>J336="EXC"</formula>
    </cfRule>
    <cfRule type="expression" dxfId="12303" priority="12318">
      <formula>J336="FDN"</formula>
    </cfRule>
  </conditionalFormatting>
  <conditionalFormatting sqref="J337">
    <cfRule type="expression" dxfId="12302" priority="12314">
      <formula>LEFT(J338,2)="DA"</formula>
    </cfRule>
    <cfRule type="expression" dxfId="12301" priority="12315">
      <formula>OR(J337="CP",J337="P")</formula>
    </cfRule>
  </conditionalFormatting>
  <conditionalFormatting sqref="J334:J336">
    <cfRule type="containsText" dxfId="12300" priority="12313" operator="containsText" text="Clear">
      <formula>NOT(ISERROR(SEARCH("Clear",J334)))</formula>
    </cfRule>
  </conditionalFormatting>
  <conditionalFormatting sqref="K333:K341">
    <cfRule type="containsText" dxfId="12299" priority="12312" operator="containsText" text="DA">
      <formula>NOT(ISERROR(SEARCH("DA",K333)))</formula>
    </cfRule>
  </conditionalFormatting>
  <conditionalFormatting sqref="K334">
    <cfRule type="expression" dxfId="12298" priority="12310">
      <formula>K334="PO"</formula>
    </cfRule>
    <cfRule type="expression" dxfId="12297" priority="12311">
      <formula>K334="STR"</formula>
    </cfRule>
  </conditionalFormatting>
  <conditionalFormatting sqref="L333 L339:L341">
    <cfRule type="containsText" dxfId="12296" priority="12309" operator="containsText" text="DA">
      <formula>NOT(ISERROR(SEARCH("DA",L333)))</formula>
    </cfRule>
  </conditionalFormatting>
  <conditionalFormatting sqref="L338">
    <cfRule type="containsText" dxfId="12295" priority="12308" operator="containsText" text="DA">
      <formula>NOT(ISERROR(SEARCH("DA",L338)))</formula>
    </cfRule>
  </conditionalFormatting>
  <conditionalFormatting sqref="L334:L337">
    <cfRule type="containsText" dxfId="12294" priority="12307" operator="containsText" text="DA">
      <formula>NOT(ISERROR(SEARCH("DA",L334)))</formula>
    </cfRule>
  </conditionalFormatting>
  <conditionalFormatting sqref="L334:L335">
    <cfRule type="expression" dxfId="12293" priority="12303">
      <formula>LEFT(L338,2)="DA"</formula>
    </cfRule>
    <cfRule type="expression" dxfId="12292" priority="12304">
      <formula>L334="WIP"</formula>
    </cfRule>
    <cfRule type="expression" dxfId="12291" priority="12305">
      <formula>L334="TW"</formula>
    </cfRule>
    <cfRule type="expression" dxfId="12290" priority="12306">
      <formula>L334="ERE"</formula>
    </cfRule>
  </conditionalFormatting>
  <conditionalFormatting sqref="L336">
    <cfRule type="expression" dxfId="12289" priority="12300">
      <formula>LEFT(L338,2)="DA"</formula>
    </cfRule>
    <cfRule type="expression" dxfId="12288" priority="12301">
      <formula>L336="EXC"</formula>
    </cfRule>
    <cfRule type="expression" dxfId="12287" priority="12302">
      <formula>L336="FDN"</formula>
    </cfRule>
  </conditionalFormatting>
  <conditionalFormatting sqref="L337">
    <cfRule type="expression" dxfId="12286" priority="12298">
      <formula>LEFT(L338,2)="DA"</formula>
    </cfRule>
    <cfRule type="expression" dxfId="12285" priority="12299">
      <formula>OR(L337="CP",L337="P")</formula>
    </cfRule>
  </conditionalFormatting>
  <conditionalFormatting sqref="L334:L336">
    <cfRule type="containsText" dxfId="12284" priority="12297" operator="containsText" text="Clear">
      <formula>NOT(ISERROR(SEARCH("Clear",L334)))</formula>
    </cfRule>
  </conditionalFormatting>
  <conditionalFormatting sqref="M333:M341">
    <cfRule type="containsText" dxfId="12283" priority="12296" operator="containsText" text="DA">
      <formula>NOT(ISERROR(SEARCH("DA",M333)))</formula>
    </cfRule>
  </conditionalFormatting>
  <conditionalFormatting sqref="M334">
    <cfRule type="expression" dxfId="12282" priority="12294">
      <formula>M334="PO"</formula>
    </cfRule>
    <cfRule type="expression" dxfId="12281" priority="12295">
      <formula>M334="STR"</formula>
    </cfRule>
  </conditionalFormatting>
  <conditionalFormatting sqref="N333 N339:N341">
    <cfRule type="containsText" dxfId="12280" priority="12293" operator="containsText" text="DA">
      <formula>NOT(ISERROR(SEARCH("DA",N333)))</formula>
    </cfRule>
  </conditionalFormatting>
  <conditionalFormatting sqref="N338">
    <cfRule type="containsText" dxfId="12279" priority="12292" operator="containsText" text="DA">
      <formula>NOT(ISERROR(SEARCH("DA",N338)))</formula>
    </cfRule>
  </conditionalFormatting>
  <conditionalFormatting sqref="N334:N337">
    <cfRule type="containsText" dxfId="12278" priority="12291" operator="containsText" text="DA">
      <formula>NOT(ISERROR(SEARCH("DA",N334)))</formula>
    </cfRule>
  </conditionalFormatting>
  <conditionalFormatting sqref="N334:N335">
    <cfRule type="expression" dxfId="12277" priority="12287">
      <formula>LEFT(N338,2)="DA"</formula>
    </cfRule>
    <cfRule type="expression" dxfId="12276" priority="12288">
      <formula>N334="WIP"</formula>
    </cfRule>
    <cfRule type="expression" dxfId="12275" priority="12289">
      <formula>N334="TW"</formula>
    </cfRule>
    <cfRule type="expression" dxfId="12274" priority="12290">
      <formula>N334="ERE"</formula>
    </cfRule>
  </conditionalFormatting>
  <conditionalFormatting sqref="N336">
    <cfRule type="expression" dxfId="12273" priority="12284">
      <formula>LEFT(N338,2)="DA"</formula>
    </cfRule>
    <cfRule type="expression" dxfId="12272" priority="12285">
      <formula>N336="EXC"</formula>
    </cfRule>
    <cfRule type="expression" dxfId="12271" priority="12286">
      <formula>N336="FDN"</formula>
    </cfRule>
  </conditionalFormatting>
  <conditionalFormatting sqref="N337">
    <cfRule type="expression" dxfId="12270" priority="12282">
      <formula>LEFT(N338,2)="DA"</formula>
    </cfRule>
    <cfRule type="expression" dxfId="12269" priority="12283">
      <formula>OR(N337="CP",N337="P")</formula>
    </cfRule>
  </conditionalFormatting>
  <conditionalFormatting sqref="N334:N336">
    <cfRule type="containsText" dxfId="12268" priority="12281" operator="containsText" text="Clear">
      <formula>NOT(ISERROR(SEARCH("Clear",N334)))</formula>
    </cfRule>
  </conditionalFormatting>
  <conditionalFormatting sqref="O333:O341">
    <cfRule type="containsText" dxfId="12267" priority="12280" operator="containsText" text="DA">
      <formula>NOT(ISERROR(SEARCH("DA",O333)))</formula>
    </cfRule>
  </conditionalFormatting>
  <conditionalFormatting sqref="O334">
    <cfRule type="expression" dxfId="12266" priority="12278">
      <formula>O334="PO"</formula>
    </cfRule>
    <cfRule type="expression" dxfId="12265" priority="12279">
      <formula>O334="STR"</formula>
    </cfRule>
  </conditionalFormatting>
  <conditionalFormatting sqref="P333 P339:P341">
    <cfRule type="containsText" dxfId="12264" priority="12277" operator="containsText" text="DA">
      <formula>NOT(ISERROR(SEARCH("DA",P333)))</formula>
    </cfRule>
  </conditionalFormatting>
  <conditionalFormatting sqref="P338">
    <cfRule type="containsText" dxfId="12263" priority="12276" operator="containsText" text="DA">
      <formula>NOT(ISERROR(SEARCH("DA",P338)))</formula>
    </cfRule>
  </conditionalFormatting>
  <conditionalFormatting sqref="P334:P337">
    <cfRule type="containsText" dxfId="12262" priority="12275" operator="containsText" text="DA">
      <formula>NOT(ISERROR(SEARCH("DA",P334)))</formula>
    </cfRule>
  </conditionalFormatting>
  <conditionalFormatting sqref="P334:P335">
    <cfRule type="expression" dxfId="12261" priority="12271">
      <formula>LEFT(P338,2)="DA"</formula>
    </cfRule>
    <cfRule type="expression" dxfId="12260" priority="12272">
      <formula>P334="WIP"</formula>
    </cfRule>
    <cfRule type="expression" dxfId="12259" priority="12273">
      <formula>P334="TW"</formula>
    </cfRule>
    <cfRule type="expression" dxfId="12258" priority="12274">
      <formula>P334="ERE"</formula>
    </cfRule>
  </conditionalFormatting>
  <conditionalFormatting sqref="P336">
    <cfRule type="expression" dxfId="12257" priority="12268">
      <formula>LEFT(P338,2)="DA"</formula>
    </cfRule>
    <cfRule type="expression" dxfId="12256" priority="12269">
      <formula>P336="EXC"</formula>
    </cfRule>
    <cfRule type="expression" dxfId="12255" priority="12270">
      <formula>P336="FDN"</formula>
    </cfRule>
  </conditionalFormatting>
  <conditionalFormatting sqref="P337">
    <cfRule type="expression" dxfId="12254" priority="12266">
      <formula>LEFT(P338,2)="DA"</formula>
    </cfRule>
    <cfRule type="expression" dxfId="12253" priority="12267">
      <formula>OR(P337="CP",P337="P")</formula>
    </cfRule>
  </conditionalFormatting>
  <conditionalFormatting sqref="P334:P336">
    <cfRule type="containsText" dxfId="12252" priority="12265" operator="containsText" text="Clear">
      <formula>NOT(ISERROR(SEARCH("Clear",P334)))</formula>
    </cfRule>
  </conditionalFormatting>
  <conditionalFormatting sqref="Q333:Q341">
    <cfRule type="containsText" dxfId="12251" priority="12264" operator="containsText" text="DA">
      <formula>NOT(ISERROR(SEARCH("DA",Q333)))</formula>
    </cfRule>
  </conditionalFormatting>
  <conditionalFormatting sqref="Q334">
    <cfRule type="expression" dxfId="12250" priority="12262">
      <formula>Q334="PO"</formula>
    </cfRule>
    <cfRule type="expression" dxfId="12249" priority="12263">
      <formula>Q334="STR"</formula>
    </cfRule>
  </conditionalFormatting>
  <conditionalFormatting sqref="R341">
    <cfRule type="containsText" dxfId="12248" priority="12261" operator="containsText" text="DA">
      <formula>NOT(ISERROR(SEARCH("DA",R341)))</formula>
    </cfRule>
  </conditionalFormatting>
  <conditionalFormatting sqref="S336:S341">
    <cfRule type="containsText" dxfId="12247" priority="12260" operator="containsText" text="DA">
      <formula>NOT(ISERROR(SEARCH("DA",S336)))</formula>
    </cfRule>
  </conditionalFormatting>
  <conditionalFormatting sqref="T341">
    <cfRule type="containsText" dxfId="12246" priority="12259" operator="containsText" text="DA">
      <formula>NOT(ISERROR(SEARCH("DA",T341)))</formula>
    </cfRule>
  </conditionalFormatting>
  <conditionalFormatting sqref="U336">
    <cfRule type="containsText" dxfId="12245" priority="12258" operator="containsText" text="DA">
      <formula>NOT(ISERROR(SEARCH("DA",U336)))</formula>
    </cfRule>
  </conditionalFormatting>
  <conditionalFormatting sqref="T334:T337">
    <cfRule type="containsText" dxfId="12244" priority="12257" operator="containsText" text="DA">
      <formula>NOT(ISERROR(SEARCH("DA",T334)))</formula>
    </cfRule>
  </conditionalFormatting>
  <conditionalFormatting sqref="T334:T335">
    <cfRule type="expression" dxfId="12243" priority="12253">
      <formula>LEFT(T338,2)="DA"</formula>
    </cfRule>
    <cfRule type="expression" dxfId="12242" priority="12254">
      <formula>T334="WIP"</formula>
    </cfRule>
    <cfRule type="expression" dxfId="12241" priority="12255">
      <formula>T334="TW"</formula>
    </cfRule>
    <cfRule type="expression" dxfId="12240" priority="12256">
      <formula>T334="ERE"</formula>
    </cfRule>
  </conditionalFormatting>
  <conditionalFormatting sqref="T336">
    <cfRule type="expression" dxfId="12239" priority="12250">
      <formula>LEFT(T338,2)="DA"</formula>
    </cfRule>
    <cfRule type="expression" dxfId="12238" priority="12251">
      <formula>T336="EXC"</formula>
    </cfRule>
    <cfRule type="expression" dxfId="12237" priority="12252">
      <formula>T336="FDN"</formula>
    </cfRule>
  </conditionalFormatting>
  <conditionalFormatting sqref="T337">
    <cfRule type="expression" dxfId="12236" priority="12248">
      <formula>LEFT(T338,2)="DA"</formula>
    </cfRule>
    <cfRule type="expression" dxfId="12235" priority="12249">
      <formula>OR(T337="CP",T337="P")</formula>
    </cfRule>
  </conditionalFormatting>
  <conditionalFormatting sqref="T334:T336">
    <cfRule type="containsText" dxfId="12234" priority="12247" operator="containsText" text="Clear">
      <formula>NOT(ISERROR(SEARCH("Clear",T334)))</formula>
    </cfRule>
  </conditionalFormatting>
  <conditionalFormatting sqref="R339:R340">
    <cfRule type="containsText" dxfId="12233" priority="12246" operator="containsText" text="DA">
      <formula>NOT(ISERROR(SEARCH("DA",R339)))</formula>
    </cfRule>
  </conditionalFormatting>
  <conditionalFormatting sqref="R338">
    <cfRule type="containsText" dxfId="12232" priority="12245" operator="containsText" text="DA">
      <formula>NOT(ISERROR(SEARCH("DA",R338)))</formula>
    </cfRule>
  </conditionalFormatting>
  <conditionalFormatting sqref="R334:R337">
    <cfRule type="containsText" dxfId="12231" priority="12244" operator="containsText" text="DA">
      <formula>NOT(ISERROR(SEARCH("DA",R334)))</formula>
    </cfRule>
  </conditionalFormatting>
  <conditionalFormatting sqref="R334:R335">
    <cfRule type="expression" dxfId="12230" priority="12240">
      <formula>LEFT(R338,2)="DA"</formula>
    </cfRule>
    <cfRule type="expression" dxfId="12229" priority="12241">
      <formula>R334="WIP"</formula>
    </cfRule>
    <cfRule type="expression" dxfId="12228" priority="12242">
      <formula>R334="TW"</formula>
    </cfRule>
    <cfRule type="expression" dxfId="12227" priority="12243">
      <formula>R334="ERE"</formula>
    </cfRule>
  </conditionalFormatting>
  <conditionalFormatting sqref="R336">
    <cfRule type="expression" dxfId="12226" priority="12237">
      <formula>LEFT(R338,2)="DA"</formula>
    </cfRule>
    <cfRule type="expression" dxfId="12225" priority="12238">
      <formula>R336="EXC"</formula>
    </cfRule>
    <cfRule type="expression" dxfId="12224" priority="12239">
      <formula>R336="FDN"</formula>
    </cfRule>
  </conditionalFormatting>
  <conditionalFormatting sqref="R337">
    <cfRule type="expression" dxfId="12223" priority="12235">
      <formula>LEFT(R338,2)="DA"</formula>
    </cfRule>
    <cfRule type="expression" dxfId="12222" priority="12236">
      <formula>OR(R337="CP",R337="P")</formula>
    </cfRule>
  </conditionalFormatting>
  <conditionalFormatting sqref="R334:R336">
    <cfRule type="containsText" dxfId="12221" priority="12234" operator="containsText" text="Clear">
      <formula>NOT(ISERROR(SEARCH("Clear",R334)))</formula>
    </cfRule>
  </conditionalFormatting>
  <conditionalFormatting sqref="T339:T340">
    <cfRule type="containsText" dxfId="12220" priority="12233" operator="containsText" text="DA">
      <formula>NOT(ISERROR(SEARCH("DA",T339)))</formula>
    </cfRule>
  </conditionalFormatting>
  <conditionalFormatting sqref="T338">
    <cfRule type="containsText" dxfId="12219" priority="12232" operator="containsText" text="DA">
      <formula>NOT(ISERROR(SEARCH("DA",T338)))</formula>
    </cfRule>
  </conditionalFormatting>
  <conditionalFormatting sqref="S334:S335">
    <cfRule type="containsText" dxfId="12218" priority="12231" operator="containsText" text="DA">
      <formula>NOT(ISERROR(SEARCH("DA",S334)))</formula>
    </cfRule>
  </conditionalFormatting>
  <conditionalFormatting sqref="S334">
    <cfRule type="expression" dxfId="12217" priority="12229">
      <formula>S334="PO"</formula>
    </cfRule>
    <cfRule type="expression" dxfId="12216" priority="12230">
      <formula>S334="STR"</formula>
    </cfRule>
  </conditionalFormatting>
  <conditionalFormatting sqref="U334:U335">
    <cfRule type="containsText" dxfId="12215" priority="12228" operator="containsText" text="DA">
      <formula>NOT(ISERROR(SEARCH("DA",U334)))</formula>
    </cfRule>
  </conditionalFormatting>
  <conditionalFormatting sqref="U334">
    <cfRule type="expression" dxfId="12214" priority="12226">
      <formula>U334="PO"</formula>
    </cfRule>
    <cfRule type="expression" dxfId="12213" priority="12227">
      <formula>U334="STR"</formula>
    </cfRule>
  </conditionalFormatting>
  <conditionalFormatting sqref="R333">
    <cfRule type="containsText" dxfId="12212" priority="12225" operator="containsText" text="DA">
      <formula>NOT(ISERROR(SEARCH("DA",R333)))</formula>
    </cfRule>
  </conditionalFormatting>
  <conditionalFormatting sqref="S333">
    <cfRule type="containsText" dxfId="12211" priority="12224" operator="containsText" text="DA">
      <formula>NOT(ISERROR(SEARCH("DA",S333)))</formula>
    </cfRule>
  </conditionalFormatting>
  <conditionalFormatting sqref="T333">
    <cfRule type="containsText" dxfId="12210" priority="12223" operator="containsText" text="DA">
      <formula>NOT(ISERROR(SEARCH("DA",T333)))</formula>
    </cfRule>
  </conditionalFormatting>
  <conditionalFormatting sqref="U333">
    <cfRule type="containsText" dxfId="12209" priority="12222" operator="containsText" text="DA">
      <formula>NOT(ISERROR(SEARCH("DA",U333)))</formula>
    </cfRule>
  </conditionalFormatting>
  <conditionalFormatting sqref="U343">
    <cfRule type="containsText" dxfId="12208" priority="12221" operator="containsText" text="DA">
      <formula>NOT(ISERROR(SEARCH("DA",U343)))</formula>
    </cfRule>
  </conditionalFormatting>
  <conditionalFormatting sqref="B344 B350:B352">
    <cfRule type="containsText" dxfId="12207" priority="12220" operator="containsText" text="DA">
      <formula>NOT(ISERROR(SEARCH("DA",B344)))</formula>
    </cfRule>
  </conditionalFormatting>
  <conditionalFormatting sqref="B349">
    <cfRule type="containsText" dxfId="12206" priority="12219" operator="containsText" text="DA">
      <formula>NOT(ISERROR(SEARCH("DA",B349)))</formula>
    </cfRule>
  </conditionalFormatting>
  <conditionalFormatting sqref="B345:B348">
    <cfRule type="containsText" dxfId="12205" priority="12218" operator="containsText" text="DA">
      <formula>NOT(ISERROR(SEARCH("DA",B345)))</formula>
    </cfRule>
  </conditionalFormatting>
  <conditionalFormatting sqref="B345:B346">
    <cfRule type="expression" dxfId="12204" priority="12214">
      <formula>LEFT(B349,2)="DA"</formula>
    </cfRule>
    <cfRule type="expression" dxfId="12203" priority="12215">
      <formula>B345="WIP"</formula>
    </cfRule>
    <cfRule type="expression" dxfId="12202" priority="12216">
      <formula>B345="TW"</formula>
    </cfRule>
    <cfRule type="expression" dxfId="12201" priority="12217">
      <formula>B345="ERE"</formula>
    </cfRule>
  </conditionalFormatting>
  <conditionalFormatting sqref="B347">
    <cfRule type="expression" dxfId="12200" priority="12211">
      <formula>LEFT(B349,2)="DA"</formula>
    </cfRule>
    <cfRule type="expression" dxfId="12199" priority="12212">
      <formula>B347="EXC"</formula>
    </cfRule>
    <cfRule type="expression" dxfId="12198" priority="12213">
      <formula>B347="FDN"</formula>
    </cfRule>
  </conditionalFormatting>
  <conditionalFormatting sqref="B348">
    <cfRule type="expression" dxfId="12197" priority="12209">
      <formula>LEFT(B349,2)="DA"</formula>
    </cfRule>
    <cfRule type="expression" dxfId="12196" priority="12210">
      <formula>OR(B348="CP",B348="P")</formula>
    </cfRule>
  </conditionalFormatting>
  <conditionalFormatting sqref="B345:B347">
    <cfRule type="containsText" dxfId="12195" priority="12208" operator="containsText" text="Clear">
      <formula>NOT(ISERROR(SEARCH("Clear",B345)))</formula>
    </cfRule>
  </conditionalFormatting>
  <conditionalFormatting sqref="C344:C352 U347:U352">
    <cfRule type="containsText" dxfId="12194" priority="12207" operator="containsText" text="DA">
      <formula>NOT(ISERROR(SEARCH("DA",C344)))</formula>
    </cfRule>
  </conditionalFormatting>
  <conditionalFormatting sqref="C345">
    <cfRule type="expression" dxfId="12193" priority="12205">
      <formula>C345="PO"</formula>
    </cfRule>
    <cfRule type="expression" dxfId="12192" priority="12206">
      <formula>C345="STR"</formula>
    </cfRule>
  </conditionalFormatting>
  <conditionalFormatting sqref="U348">
    <cfRule type="containsText" dxfId="12191" priority="12204" operator="containsText" text="DA">
      <formula>NOT(ISERROR(SEARCH("DA",U348)))</formula>
    </cfRule>
  </conditionalFormatting>
  <conditionalFormatting sqref="D344 D350:D352">
    <cfRule type="containsText" dxfId="12190" priority="12203" operator="containsText" text="DA">
      <formula>NOT(ISERROR(SEARCH("DA",D344)))</formula>
    </cfRule>
  </conditionalFormatting>
  <conditionalFormatting sqref="D349">
    <cfRule type="containsText" dxfId="12189" priority="12202" operator="containsText" text="DA">
      <formula>NOT(ISERROR(SEARCH("DA",D349)))</formula>
    </cfRule>
  </conditionalFormatting>
  <conditionalFormatting sqref="D345:D348">
    <cfRule type="containsText" dxfId="12188" priority="12201" operator="containsText" text="DA">
      <formula>NOT(ISERROR(SEARCH("DA",D345)))</formula>
    </cfRule>
  </conditionalFormatting>
  <conditionalFormatting sqref="D345:D346">
    <cfRule type="expression" dxfId="12187" priority="12197">
      <formula>LEFT(D349,2)="DA"</formula>
    </cfRule>
    <cfRule type="expression" dxfId="12186" priority="12198">
      <formula>D345="WIP"</formula>
    </cfRule>
    <cfRule type="expression" dxfId="12185" priority="12199">
      <formula>D345="TW"</formula>
    </cfRule>
    <cfRule type="expression" dxfId="12184" priority="12200">
      <formula>D345="ERE"</formula>
    </cfRule>
  </conditionalFormatting>
  <conditionalFormatting sqref="D347">
    <cfRule type="expression" dxfId="12183" priority="12194">
      <formula>LEFT(D349,2)="DA"</formula>
    </cfRule>
    <cfRule type="expression" dxfId="12182" priority="12195">
      <formula>D347="EXC"</formula>
    </cfRule>
    <cfRule type="expression" dxfId="12181" priority="12196">
      <formula>D347="FDN"</formula>
    </cfRule>
  </conditionalFormatting>
  <conditionalFormatting sqref="D348">
    <cfRule type="expression" dxfId="12180" priority="12192">
      <formula>LEFT(D349,2)="DA"</formula>
    </cfRule>
    <cfRule type="expression" dxfId="12179" priority="12193">
      <formula>OR(D348="CP",D348="P")</formula>
    </cfRule>
  </conditionalFormatting>
  <conditionalFormatting sqref="D345:D347">
    <cfRule type="containsText" dxfId="12178" priority="12191" operator="containsText" text="Clear">
      <formula>NOT(ISERROR(SEARCH("Clear",D345)))</formula>
    </cfRule>
  </conditionalFormatting>
  <conditionalFormatting sqref="E344:E352">
    <cfRule type="containsText" dxfId="12177" priority="12190" operator="containsText" text="DA">
      <formula>NOT(ISERROR(SEARCH("DA",E344)))</formula>
    </cfRule>
  </conditionalFormatting>
  <conditionalFormatting sqref="E345">
    <cfRule type="expression" dxfId="12176" priority="12188">
      <formula>E345="PO"</formula>
    </cfRule>
    <cfRule type="expression" dxfId="12175" priority="12189">
      <formula>E345="STR"</formula>
    </cfRule>
  </conditionalFormatting>
  <conditionalFormatting sqref="F344 F350:F352">
    <cfRule type="containsText" dxfId="12174" priority="12187" operator="containsText" text="DA">
      <formula>NOT(ISERROR(SEARCH("DA",F344)))</formula>
    </cfRule>
  </conditionalFormatting>
  <conditionalFormatting sqref="F349">
    <cfRule type="containsText" dxfId="12173" priority="12186" operator="containsText" text="DA">
      <formula>NOT(ISERROR(SEARCH("DA",F349)))</formula>
    </cfRule>
  </conditionalFormatting>
  <conditionalFormatting sqref="F345:F348">
    <cfRule type="containsText" dxfId="12172" priority="12185" operator="containsText" text="DA">
      <formula>NOT(ISERROR(SEARCH("DA",F345)))</formula>
    </cfRule>
  </conditionalFormatting>
  <conditionalFormatting sqref="F345:F346">
    <cfRule type="expression" dxfId="12171" priority="12181">
      <formula>LEFT(F349,2)="DA"</formula>
    </cfRule>
    <cfRule type="expression" dxfId="12170" priority="12182">
      <formula>F345="WIP"</formula>
    </cfRule>
    <cfRule type="expression" dxfId="12169" priority="12183">
      <formula>F345="TW"</formula>
    </cfRule>
    <cfRule type="expression" dxfId="12168" priority="12184">
      <formula>F345="ERE"</formula>
    </cfRule>
  </conditionalFormatting>
  <conditionalFormatting sqref="F347">
    <cfRule type="expression" dxfId="12167" priority="12178">
      <formula>LEFT(F349,2)="DA"</formula>
    </cfRule>
    <cfRule type="expression" dxfId="12166" priority="12179">
      <formula>F347="EXC"</formula>
    </cfRule>
    <cfRule type="expression" dxfId="12165" priority="12180">
      <formula>F347="FDN"</formula>
    </cfRule>
  </conditionalFormatting>
  <conditionalFormatting sqref="F348">
    <cfRule type="expression" dxfId="12164" priority="12176">
      <formula>LEFT(F349,2)="DA"</formula>
    </cfRule>
    <cfRule type="expression" dxfId="12163" priority="12177">
      <formula>OR(F348="CP",F348="P")</formula>
    </cfRule>
  </conditionalFormatting>
  <conditionalFormatting sqref="F345:F347">
    <cfRule type="containsText" dxfId="12162" priority="12175" operator="containsText" text="Clear">
      <formula>NOT(ISERROR(SEARCH("Clear",F345)))</formula>
    </cfRule>
  </conditionalFormatting>
  <conditionalFormatting sqref="G344:G352">
    <cfRule type="containsText" dxfId="12161" priority="12174" operator="containsText" text="DA">
      <formula>NOT(ISERROR(SEARCH("DA",G344)))</formula>
    </cfRule>
  </conditionalFormatting>
  <conditionalFormatting sqref="G345">
    <cfRule type="expression" dxfId="12160" priority="12172">
      <formula>G345="PO"</formula>
    </cfRule>
    <cfRule type="expression" dxfId="12159" priority="12173">
      <formula>G345="STR"</formula>
    </cfRule>
  </conditionalFormatting>
  <conditionalFormatting sqref="H344 H350:H352">
    <cfRule type="containsText" dxfId="12158" priority="12171" operator="containsText" text="DA">
      <formula>NOT(ISERROR(SEARCH("DA",H344)))</formula>
    </cfRule>
  </conditionalFormatting>
  <conditionalFormatting sqref="H349">
    <cfRule type="containsText" dxfId="12157" priority="12170" operator="containsText" text="DA">
      <formula>NOT(ISERROR(SEARCH("DA",H349)))</formula>
    </cfRule>
  </conditionalFormatting>
  <conditionalFormatting sqref="H345:H348">
    <cfRule type="containsText" dxfId="12156" priority="12169" operator="containsText" text="DA">
      <formula>NOT(ISERROR(SEARCH("DA",H345)))</formula>
    </cfRule>
  </conditionalFormatting>
  <conditionalFormatting sqref="H345:H346">
    <cfRule type="expression" dxfId="12155" priority="12165">
      <formula>LEFT(H349,2)="DA"</formula>
    </cfRule>
    <cfRule type="expression" dxfId="12154" priority="12166">
      <formula>H345="WIP"</formula>
    </cfRule>
    <cfRule type="expression" dxfId="12153" priority="12167">
      <formula>H345="TW"</formula>
    </cfRule>
    <cfRule type="expression" dxfId="12152" priority="12168">
      <formula>H345="ERE"</formula>
    </cfRule>
  </conditionalFormatting>
  <conditionalFormatting sqref="H347">
    <cfRule type="expression" dxfId="12151" priority="12162">
      <formula>LEFT(H349,2)="DA"</formula>
    </cfRule>
    <cfRule type="expression" dxfId="12150" priority="12163">
      <formula>H347="EXC"</formula>
    </cfRule>
    <cfRule type="expression" dxfId="12149" priority="12164">
      <formula>H347="FDN"</formula>
    </cfRule>
  </conditionalFormatting>
  <conditionalFormatting sqref="H348">
    <cfRule type="expression" dxfId="12148" priority="12160">
      <formula>LEFT(H349,2)="DA"</formula>
    </cfRule>
    <cfRule type="expression" dxfId="12147" priority="12161">
      <formula>OR(H348="CP",H348="P")</formula>
    </cfRule>
  </conditionalFormatting>
  <conditionalFormatting sqref="H345:H347">
    <cfRule type="containsText" dxfId="12146" priority="12159" operator="containsText" text="Clear">
      <formula>NOT(ISERROR(SEARCH("Clear",H345)))</formula>
    </cfRule>
  </conditionalFormatting>
  <conditionalFormatting sqref="I344:I352">
    <cfRule type="containsText" dxfId="12145" priority="12158" operator="containsText" text="DA">
      <formula>NOT(ISERROR(SEARCH("DA",I344)))</formula>
    </cfRule>
  </conditionalFormatting>
  <conditionalFormatting sqref="I345">
    <cfRule type="expression" dxfId="12144" priority="12156">
      <formula>I345="PO"</formula>
    </cfRule>
    <cfRule type="expression" dxfId="12143" priority="12157">
      <formula>I345="STR"</formula>
    </cfRule>
  </conditionalFormatting>
  <conditionalFormatting sqref="J344 J350:J352">
    <cfRule type="containsText" dxfId="12142" priority="12155" operator="containsText" text="DA">
      <formula>NOT(ISERROR(SEARCH("DA",J344)))</formula>
    </cfRule>
  </conditionalFormatting>
  <conditionalFormatting sqref="J349">
    <cfRule type="containsText" dxfId="12141" priority="12154" operator="containsText" text="DA">
      <formula>NOT(ISERROR(SEARCH("DA",J349)))</formula>
    </cfRule>
  </conditionalFormatting>
  <conditionalFormatting sqref="J345:J348">
    <cfRule type="containsText" dxfId="12140" priority="12153" operator="containsText" text="DA">
      <formula>NOT(ISERROR(SEARCH("DA",J345)))</formula>
    </cfRule>
  </conditionalFormatting>
  <conditionalFormatting sqref="J345:J346">
    <cfRule type="expression" dxfId="12139" priority="12149">
      <formula>LEFT(J349,2)="DA"</formula>
    </cfRule>
    <cfRule type="expression" dxfId="12138" priority="12150">
      <formula>J345="WIP"</formula>
    </cfRule>
    <cfRule type="expression" dxfId="12137" priority="12151">
      <formula>J345="TW"</formula>
    </cfRule>
    <cfRule type="expression" dxfId="12136" priority="12152">
      <formula>J345="ERE"</formula>
    </cfRule>
  </conditionalFormatting>
  <conditionalFormatting sqref="J347">
    <cfRule type="expression" dxfId="12135" priority="12146">
      <formula>LEFT(J349,2)="DA"</formula>
    </cfRule>
    <cfRule type="expression" dxfId="12134" priority="12147">
      <formula>J347="EXC"</formula>
    </cfRule>
    <cfRule type="expression" dxfId="12133" priority="12148">
      <formula>J347="FDN"</formula>
    </cfRule>
  </conditionalFormatting>
  <conditionalFormatting sqref="J348">
    <cfRule type="expression" dxfId="12132" priority="12144">
      <formula>LEFT(J349,2)="DA"</formula>
    </cfRule>
    <cfRule type="expression" dxfId="12131" priority="12145">
      <formula>OR(J348="CP",J348="P")</formula>
    </cfRule>
  </conditionalFormatting>
  <conditionalFormatting sqref="J345:J347">
    <cfRule type="containsText" dxfId="12130" priority="12143" operator="containsText" text="Clear">
      <formula>NOT(ISERROR(SEARCH("Clear",J345)))</formula>
    </cfRule>
  </conditionalFormatting>
  <conditionalFormatting sqref="K344:K352">
    <cfRule type="containsText" dxfId="12129" priority="12142" operator="containsText" text="DA">
      <formula>NOT(ISERROR(SEARCH("DA",K344)))</formula>
    </cfRule>
  </conditionalFormatting>
  <conditionalFormatting sqref="K345">
    <cfRule type="expression" dxfId="12128" priority="12140">
      <formula>K345="PO"</formula>
    </cfRule>
    <cfRule type="expression" dxfId="12127" priority="12141">
      <formula>K345="STR"</formula>
    </cfRule>
  </conditionalFormatting>
  <conditionalFormatting sqref="L344 L350:L352">
    <cfRule type="containsText" dxfId="12126" priority="12139" operator="containsText" text="DA">
      <formula>NOT(ISERROR(SEARCH("DA",L344)))</formula>
    </cfRule>
  </conditionalFormatting>
  <conditionalFormatting sqref="L349">
    <cfRule type="containsText" dxfId="12125" priority="12138" operator="containsText" text="DA">
      <formula>NOT(ISERROR(SEARCH("DA",L349)))</formula>
    </cfRule>
  </conditionalFormatting>
  <conditionalFormatting sqref="L345:L348">
    <cfRule type="containsText" dxfId="12124" priority="12137" operator="containsText" text="DA">
      <formula>NOT(ISERROR(SEARCH("DA",L345)))</formula>
    </cfRule>
  </conditionalFormatting>
  <conditionalFormatting sqref="L345:L346">
    <cfRule type="expression" dxfId="12123" priority="12133">
      <formula>LEFT(L349,2)="DA"</formula>
    </cfRule>
    <cfRule type="expression" dxfId="12122" priority="12134">
      <formula>L345="WIP"</formula>
    </cfRule>
    <cfRule type="expression" dxfId="12121" priority="12135">
      <formula>L345="TW"</formula>
    </cfRule>
    <cfRule type="expression" dxfId="12120" priority="12136">
      <formula>L345="ERE"</formula>
    </cfRule>
  </conditionalFormatting>
  <conditionalFormatting sqref="L347">
    <cfRule type="expression" dxfId="12119" priority="12130">
      <formula>LEFT(L349,2)="DA"</formula>
    </cfRule>
    <cfRule type="expression" dxfId="12118" priority="12131">
      <formula>L347="EXC"</formula>
    </cfRule>
    <cfRule type="expression" dxfId="12117" priority="12132">
      <formula>L347="FDN"</formula>
    </cfRule>
  </conditionalFormatting>
  <conditionalFormatting sqref="L348">
    <cfRule type="expression" dxfId="12116" priority="12128">
      <formula>LEFT(L349,2)="DA"</formula>
    </cfRule>
    <cfRule type="expression" dxfId="12115" priority="12129">
      <formula>OR(L348="CP",L348="P")</formula>
    </cfRule>
  </conditionalFormatting>
  <conditionalFormatting sqref="L345:L347">
    <cfRule type="containsText" dxfId="12114" priority="12127" operator="containsText" text="Clear">
      <formula>NOT(ISERROR(SEARCH("Clear",L345)))</formula>
    </cfRule>
  </conditionalFormatting>
  <conditionalFormatting sqref="M344:M352">
    <cfRule type="containsText" dxfId="12113" priority="12126" operator="containsText" text="DA">
      <formula>NOT(ISERROR(SEARCH("DA",M344)))</formula>
    </cfRule>
  </conditionalFormatting>
  <conditionalFormatting sqref="M345">
    <cfRule type="expression" dxfId="12112" priority="12124">
      <formula>M345="PO"</formula>
    </cfRule>
    <cfRule type="expression" dxfId="12111" priority="12125">
      <formula>M345="STR"</formula>
    </cfRule>
  </conditionalFormatting>
  <conditionalFormatting sqref="N344 N350:N352">
    <cfRule type="containsText" dxfId="12110" priority="12123" operator="containsText" text="DA">
      <formula>NOT(ISERROR(SEARCH("DA",N344)))</formula>
    </cfRule>
  </conditionalFormatting>
  <conditionalFormatting sqref="N349">
    <cfRule type="containsText" dxfId="12109" priority="12122" operator="containsText" text="DA">
      <formula>NOT(ISERROR(SEARCH("DA",N349)))</formula>
    </cfRule>
  </conditionalFormatting>
  <conditionalFormatting sqref="N345:N348">
    <cfRule type="containsText" dxfId="12108" priority="12121" operator="containsText" text="DA">
      <formula>NOT(ISERROR(SEARCH("DA",N345)))</formula>
    </cfRule>
  </conditionalFormatting>
  <conditionalFormatting sqref="N345:N346">
    <cfRule type="expression" dxfId="12107" priority="12117">
      <formula>LEFT(N349,2)="DA"</formula>
    </cfRule>
    <cfRule type="expression" dxfId="12106" priority="12118">
      <formula>N345="WIP"</formula>
    </cfRule>
    <cfRule type="expression" dxfId="12105" priority="12119">
      <formula>N345="TW"</formula>
    </cfRule>
    <cfRule type="expression" dxfId="12104" priority="12120">
      <formula>N345="ERE"</formula>
    </cfRule>
  </conditionalFormatting>
  <conditionalFormatting sqref="N347">
    <cfRule type="expression" dxfId="12103" priority="12114">
      <formula>LEFT(N349,2)="DA"</formula>
    </cfRule>
    <cfRule type="expression" dxfId="12102" priority="12115">
      <formula>N347="EXC"</formula>
    </cfRule>
    <cfRule type="expression" dxfId="12101" priority="12116">
      <formula>N347="FDN"</formula>
    </cfRule>
  </conditionalFormatting>
  <conditionalFormatting sqref="N348">
    <cfRule type="expression" dxfId="12100" priority="12112">
      <formula>LEFT(N349,2)="DA"</formula>
    </cfRule>
    <cfRule type="expression" dxfId="12099" priority="12113">
      <formula>OR(N348="CP",N348="P")</formula>
    </cfRule>
  </conditionalFormatting>
  <conditionalFormatting sqref="N345:N347">
    <cfRule type="containsText" dxfId="12098" priority="12111" operator="containsText" text="Clear">
      <formula>NOT(ISERROR(SEARCH("Clear",N345)))</formula>
    </cfRule>
  </conditionalFormatting>
  <conditionalFormatting sqref="O344:O352">
    <cfRule type="containsText" dxfId="12097" priority="12110" operator="containsText" text="DA">
      <formula>NOT(ISERROR(SEARCH("DA",O344)))</formula>
    </cfRule>
  </conditionalFormatting>
  <conditionalFormatting sqref="O345">
    <cfRule type="expression" dxfId="12096" priority="12108">
      <formula>O345="PO"</formula>
    </cfRule>
    <cfRule type="expression" dxfId="12095" priority="12109">
      <formula>O345="STR"</formula>
    </cfRule>
  </conditionalFormatting>
  <conditionalFormatting sqref="P344 P350:P352">
    <cfRule type="containsText" dxfId="12094" priority="12107" operator="containsText" text="DA">
      <formula>NOT(ISERROR(SEARCH("DA",P344)))</formula>
    </cfRule>
  </conditionalFormatting>
  <conditionalFormatting sqref="P349">
    <cfRule type="containsText" dxfId="12093" priority="12106" operator="containsText" text="DA">
      <formula>NOT(ISERROR(SEARCH("DA",P349)))</formula>
    </cfRule>
  </conditionalFormatting>
  <conditionalFormatting sqref="P345:P348">
    <cfRule type="containsText" dxfId="12092" priority="12105" operator="containsText" text="DA">
      <formula>NOT(ISERROR(SEARCH("DA",P345)))</formula>
    </cfRule>
  </conditionalFormatting>
  <conditionalFormatting sqref="P345:P346">
    <cfRule type="expression" dxfId="12091" priority="12101">
      <formula>LEFT(P349,2)="DA"</formula>
    </cfRule>
    <cfRule type="expression" dxfId="12090" priority="12102">
      <formula>P345="WIP"</formula>
    </cfRule>
    <cfRule type="expression" dxfId="12089" priority="12103">
      <formula>P345="TW"</formula>
    </cfRule>
    <cfRule type="expression" dxfId="12088" priority="12104">
      <formula>P345="ERE"</formula>
    </cfRule>
  </conditionalFormatting>
  <conditionalFormatting sqref="P347">
    <cfRule type="expression" dxfId="12087" priority="12098">
      <formula>LEFT(P349,2)="DA"</formula>
    </cfRule>
    <cfRule type="expression" dxfId="12086" priority="12099">
      <formula>P347="EXC"</formula>
    </cfRule>
    <cfRule type="expression" dxfId="12085" priority="12100">
      <formula>P347="FDN"</formula>
    </cfRule>
  </conditionalFormatting>
  <conditionalFormatting sqref="P348">
    <cfRule type="expression" dxfId="12084" priority="12096">
      <formula>LEFT(P349,2)="DA"</formula>
    </cfRule>
    <cfRule type="expression" dxfId="12083" priority="12097">
      <formula>OR(P348="CP",P348="P")</formula>
    </cfRule>
  </conditionalFormatting>
  <conditionalFormatting sqref="P345:P347">
    <cfRule type="containsText" dxfId="12082" priority="12095" operator="containsText" text="Clear">
      <formula>NOT(ISERROR(SEARCH("Clear",P345)))</formula>
    </cfRule>
  </conditionalFormatting>
  <conditionalFormatting sqref="Q344:Q352">
    <cfRule type="containsText" dxfId="12081" priority="12094" operator="containsText" text="DA">
      <formula>NOT(ISERROR(SEARCH("DA",Q344)))</formula>
    </cfRule>
  </conditionalFormatting>
  <conditionalFormatting sqref="Q345">
    <cfRule type="expression" dxfId="12080" priority="12092">
      <formula>Q345="PO"</formula>
    </cfRule>
    <cfRule type="expression" dxfId="12079" priority="12093">
      <formula>Q345="STR"</formula>
    </cfRule>
  </conditionalFormatting>
  <conditionalFormatting sqref="R352">
    <cfRule type="containsText" dxfId="12078" priority="12091" operator="containsText" text="DA">
      <formula>NOT(ISERROR(SEARCH("DA",R352)))</formula>
    </cfRule>
  </conditionalFormatting>
  <conditionalFormatting sqref="S347:S352">
    <cfRule type="containsText" dxfId="12077" priority="12090" operator="containsText" text="DA">
      <formula>NOT(ISERROR(SEARCH("DA",S347)))</formula>
    </cfRule>
  </conditionalFormatting>
  <conditionalFormatting sqref="T352">
    <cfRule type="containsText" dxfId="12076" priority="12089" operator="containsText" text="DA">
      <formula>NOT(ISERROR(SEARCH("DA",T352)))</formula>
    </cfRule>
  </conditionalFormatting>
  <conditionalFormatting sqref="U347">
    <cfRule type="containsText" dxfId="12075" priority="12088" operator="containsText" text="DA">
      <formula>NOT(ISERROR(SEARCH("DA",U347)))</formula>
    </cfRule>
  </conditionalFormatting>
  <conditionalFormatting sqref="T345:T348">
    <cfRule type="containsText" dxfId="12074" priority="12087" operator="containsText" text="DA">
      <formula>NOT(ISERROR(SEARCH("DA",T345)))</formula>
    </cfRule>
  </conditionalFormatting>
  <conditionalFormatting sqref="T345:T346">
    <cfRule type="expression" dxfId="12073" priority="12083">
      <formula>LEFT(T349,2)="DA"</formula>
    </cfRule>
    <cfRule type="expression" dxfId="12072" priority="12084">
      <formula>T345="WIP"</formula>
    </cfRule>
    <cfRule type="expression" dxfId="12071" priority="12085">
      <formula>T345="TW"</formula>
    </cfRule>
    <cfRule type="expression" dxfId="12070" priority="12086">
      <formula>T345="ERE"</formula>
    </cfRule>
  </conditionalFormatting>
  <conditionalFormatting sqref="T347">
    <cfRule type="expression" dxfId="12069" priority="12080">
      <formula>LEFT(T349,2)="DA"</formula>
    </cfRule>
    <cfRule type="expression" dxfId="12068" priority="12081">
      <formula>T347="EXC"</formula>
    </cfRule>
    <cfRule type="expression" dxfId="12067" priority="12082">
      <formula>T347="FDN"</formula>
    </cfRule>
  </conditionalFormatting>
  <conditionalFormatting sqref="T348">
    <cfRule type="expression" dxfId="12066" priority="12078">
      <formula>LEFT(T349,2)="DA"</formula>
    </cfRule>
    <cfRule type="expression" dxfId="12065" priority="12079">
      <formula>OR(T348="CP",T348="P")</formula>
    </cfRule>
  </conditionalFormatting>
  <conditionalFormatting sqref="T345:T347">
    <cfRule type="containsText" dxfId="12064" priority="12077" operator="containsText" text="Clear">
      <formula>NOT(ISERROR(SEARCH("Clear",T345)))</formula>
    </cfRule>
  </conditionalFormatting>
  <conditionalFormatting sqref="R350:R351">
    <cfRule type="containsText" dxfId="12063" priority="12076" operator="containsText" text="DA">
      <formula>NOT(ISERROR(SEARCH("DA",R350)))</formula>
    </cfRule>
  </conditionalFormatting>
  <conditionalFormatting sqref="R349">
    <cfRule type="containsText" dxfId="12062" priority="12075" operator="containsText" text="DA">
      <formula>NOT(ISERROR(SEARCH("DA",R349)))</formula>
    </cfRule>
  </conditionalFormatting>
  <conditionalFormatting sqref="R345:R348">
    <cfRule type="containsText" dxfId="12061" priority="12074" operator="containsText" text="DA">
      <formula>NOT(ISERROR(SEARCH("DA",R345)))</formula>
    </cfRule>
  </conditionalFormatting>
  <conditionalFormatting sqref="R345:R346">
    <cfRule type="expression" dxfId="12060" priority="12070">
      <formula>LEFT(R349,2)="DA"</formula>
    </cfRule>
    <cfRule type="expression" dxfId="12059" priority="12071">
      <formula>R345="WIP"</formula>
    </cfRule>
    <cfRule type="expression" dxfId="12058" priority="12072">
      <formula>R345="TW"</formula>
    </cfRule>
    <cfRule type="expression" dxfId="12057" priority="12073">
      <formula>R345="ERE"</formula>
    </cfRule>
  </conditionalFormatting>
  <conditionalFormatting sqref="R347">
    <cfRule type="expression" dxfId="12056" priority="12067">
      <formula>LEFT(R349,2)="DA"</formula>
    </cfRule>
    <cfRule type="expression" dxfId="12055" priority="12068">
      <formula>R347="EXC"</formula>
    </cfRule>
    <cfRule type="expression" dxfId="12054" priority="12069">
      <formula>R347="FDN"</formula>
    </cfRule>
  </conditionalFormatting>
  <conditionalFormatting sqref="R348">
    <cfRule type="expression" dxfId="12053" priority="12065">
      <formula>LEFT(R349,2)="DA"</formula>
    </cfRule>
    <cfRule type="expression" dxfId="12052" priority="12066">
      <formula>OR(R348="CP",R348="P")</formula>
    </cfRule>
  </conditionalFormatting>
  <conditionalFormatting sqref="R345:R347">
    <cfRule type="containsText" dxfId="12051" priority="12064" operator="containsText" text="Clear">
      <formula>NOT(ISERROR(SEARCH("Clear",R345)))</formula>
    </cfRule>
  </conditionalFormatting>
  <conditionalFormatting sqref="T350:T351">
    <cfRule type="containsText" dxfId="12050" priority="12063" operator="containsText" text="DA">
      <formula>NOT(ISERROR(SEARCH("DA",T350)))</formula>
    </cfRule>
  </conditionalFormatting>
  <conditionalFormatting sqref="T349">
    <cfRule type="containsText" dxfId="12049" priority="12062" operator="containsText" text="DA">
      <formula>NOT(ISERROR(SEARCH("DA",T349)))</formula>
    </cfRule>
  </conditionalFormatting>
  <conditionalFormatting sqref="S345:S346">
    <cfRule type="containsText" dxfId="12048" priority="12061" operator="containsText" text="DA">
      <formula>NOT(ISERROR(SEARCH("DA",S345)))</formula>
    </cfRule>
  </conditionalFormatting>
  <conditionalFormatting sqref="S345">
    <cfRule type="expression" dxfId="12047" priority="12059">
      <formula>S345="PO"</formula>
    </cfRule>
    <cfRule type="expression" dxfId="12046" priority="12060">
      <formula>S345="STR"</formula>
    </cfRule>
  </conditionalFormatting>
  <conditionalFormatting sqref="U345:U346">
    <cfRule type="containsText" dxfId="12045" priority="12058" operator="containsText" text="DA">
      <formula>NOT(ISERROR(SEARCH("DA",U345)))</formula>
    </cfRule>
  </conditionalFormatting>
  <conditionalFormatting sqref="U345">
    <cfRule type="expression" dxfId="12044" priority="12056">
      <formula>U345="PO"</formula>
    </cfRule>
    <cfRule type="expression" dxfId="12043" priority="12057">
      <formula>U345="STR"</formula>
    </cfRule>
  </conditionalFormatting>
  <conditionalFormatting sqref="R344">
    <cfRule type="containsText" dxfId="12042" priority="12055" operator="containsText" text="DA">
      <formula>NOT(ISERROR(SEARCH("DA",R344)))</formula>
    </cfRule>
  </conditionalFormatting>
  <conditionalFormatting sqref="S344">
    <cfRule type="containsText" dxfId="12041" priority="12054" operator="containsText" text="DA">
      <formula>NOT(ISERROR(SEARCH("DA",S344)))</formula>
    </cfRule>
  </conditionalFormatting>
  <conditionalFormatting sqref="T344">
    <cfRule type="containsText" dxfId="12040" priority="12053" operator="containsText" text="DA">
      <formula>NOT(ISERROR(SEARCH("DA",T344)))</formula>
    </cfRule>
  </conditionalFormatting>
  <conditionalFormatting sqref="U344">
    <cfRule type="containsText" dxfId="12039" priority="12052" operator="containsText" text="DA">
      <formula>NOT(ISERROR(SEARCH("DA",U344)))</formula>
    </cfRule>
  </conditionalFormatting>
  <conditionalFormatting sqref="U354">
    <cfRule type="containsText" dxfId="12038" priority="12051" operator="containsText" text="DA">
      <formula>NOT(ISERROR(SEARCH("DA",U354)))</formula>
    </cfRule>
  </conditionalFormatting>
  <conditionalFormatting sqref="B355 B361:B363">
    <cfRule type="containsText" dxfId="12037" priority="12050" operator="containsText" text="DA">
      <formula>NOT(ISERROR(SEARCH("DA",B355)))</formula>
    </cfRule>
  </conditionalFormatting>
  <conditionalFormatting sqref="B360">
    <cfRule type="containsText" dxfId="12036" priority="12049" operator="containsText" text="DA">
      <formula>NOT(ISERROR(SEARCH("DA",B360)))</formula>
    </cfRule>
  </conditionalFormatting>
  <conditionalFormatting sqref="B356:B359">
    <cfRule type="containsText" dxfId="12035" priority="12048" operator="containsText" text="DA">
      <formula>NOT(ISERROR(SEARCH("DA",B356)))</formula>
    </cfRule>
  </conditionalFormatting>
  <conditionalFormatting sqref="B356:B357">
    <cfRule type="expression" dxfId="12034" priority="12044">
      <formula>LEFT(B360,2)="DA"</formula>
    </cfRule>
    <cfRule type="expression" dxfId="12033" priority="12045">
      <formula>B356="WIP"</formula>
    </cfRule>
    <cfRule type="expression" dxfId="12032" priority="12046">
      <formula>B356="TW"</formula>
    </cfRule>
    <cfRule type="expression" dxfId="12031" priority="12047">
      <formula>B356="ERE"</formula>
    </cfRule>
  </conditionalFormatting>
  <conditionalFormatting sqref="B358">
    <cfRule type="expression" dxfId="12030" priority="12041">
      <formula>LEFT(B360,2)="DA"</formula>
    </cfRule>
    <cfRule type="expression" dxfId="12029" priority="12042">
      <formula>B358="EXC"</formula>
    </cfRule>
    <cfRule type="expression" dxfId="12028" priority="12043">
      <formula>B358="FDN"</formula>
    </cfRule>
  </conditionalFormatting>
  <conditionalFormatting sqref="B359">
    <cfRule type="expression" dxfId="12027" priority="12039">
      <formula>LEFT(B360,2)="DA"</formula>
    </cfRule>
    <cfRule type="expression" dxfId="12026" priority="12040">
      <formula>OR(B359="CP",B359="P")</formula>
    </cfRule>
  </conditionalFormatting>
  <conditionalFormatting sqref="B356:B358">
    <cfRule type="containsText" dxfId="12025" priority="12038" operator="containsText" text="Clear">
      <formula>NOT(ISERROR(SEARCH("Clear",B356)))</formula>
    </cfRule>
  </conditionalFormatting>
  <conditionalFormatting sqref="C355:C363 U358:U363">
    <cfRule type="containsText" dxfId="12024" priority="12037" operator="containsText" text="DA">
      <formula>NOT(ISERROR(SEARCH("DA",C355)))</formula>
    </cfRule>
  </conditionalFormatting>
  <conditionalFormatting sqref="C356">
    <cfRule type="expression" dxfId="12023" priority="12035">
      <formula>C356="PO"</formula>
    </cfRule>
    <cfRule type="expression" dxfId="12022" priority="12036">
      <formula>C356="STR"</formula>
    </cfRule>
  </conditionalFormatting>
  <conditionalFormatting sqref="U359">
    <cfRule type="containsText" dxfId="12021" priority="12034" operator="containsText" text="DA">
      <formula>NOT(ISERROR(SEARCH("DA",U359)))</formula>
    </cfRule>
  </conditionalFormatting>
  <conditionalFormatting sqref="D355 D361:D363">
    <cfRule type="containsText" dxfId="12020" priority="12033" operator="containsText" text="DA">
      <formula>NOT(ISERROR(SEARCH("DA",D355)))</formula>
    </cfRule>
  </conditionalFormatting>
  <conditionalFormatting sqref="D360">
    <cfRule type="containsText" dxfId="12019" priority="12032" operator="containsText" text="DA">
      <formula>NOT(ISERROR(SEARCH("DA",D360)))</formula>
    </cfRule>
  </conditionalFormatting>
  <conditionalFormatting sqref="D356:D359">
    <cfRule type="containsText" dxfId="12018" priority="12031" operator="containsText" text="DA">
      <formula>NOT(ISERROR(SEARCH("DA",D356)))</formula>
    </cfRule>
  </conditionalFormatting>
  <conditionalFormatting sqref="D356:D357">
    <cfRule type="expression" dxfId="12017" priority="12027">
      <formula>LEFT(D360,2)="DA"</formula>
    </cfRule>
    <cfRule type="expression" dxfId="12016" priority="12028">
      <formula>D356="WIP"</formula>
    </cfRule>
    <cfRule type="expression" dxfId="12015" priority="12029">
      <formula>D356="TW"</formula>
    </cfRule>
    <cfRule type="expression" dxfId="12014" priority="12030">
      <formula>D356="ERE"</formula>
    </cfRule>
  </conditionalFormatting>
  <conditionalFormatting sqref="D358">
    <cfRule type="expression" dxfId="12013" priority="12024">
      <formula>LEFT(D360,2)="DA"</formula>
    </cfRule>
    <cfRule type="expression" dxfId="12012" priority="12025">
      <formula>D358="EXC"</formula>
    </cfRule>
    <cfRule type="expression" dxfId="12011" priority="12026">
      <formula>D358="FDN"</formula>
    </cfRule>
  </conditionalFormatting>
  <conditionalFormatting sqref="D359">
    <cfRule type="expression" dxfId="12010" priority="12022">
      <formula>LEFT(D360,2)="DA"</formula>
    </cfRule>
    <cfRule type="expression" dxfId="12009" priority="12023">
      <formula>OR(D359="CP",D359="P")</formula>
    </cfRule>
  </conditionalFormatting>
  <conditionalFormatting sqref="D356:D358">
    <cfRule type="containsText" dxfId="12008" priority="12021" operator="containsText" text="Clear">
      <formula>NOT(ISERROR(SEARCH("Clear",D356)))</formula>
    </cfRule>
  </conditionalFormatting>
  <conditionalFormatting sqref="E355:E363">
    <cfRule type="containsText" dxfId="12007" priority="12020" operator="containsText" text="DA">
      <formula>NOT(ISERROR(SEARCH("DA",E355)))</formula>
    </cfRule>
  </conditionalFormatting>
  <conditionalFormatting sqref="E356">
    <cfRule type="expression" dxfId="12006" priority="12018">
      <formula>E356="PO"</formula>
    </cfRule>
    <cfRule type="expression" dxfId="12005" priority="12019">
      <formula>E356="STR"</formula>
    </cfRule>
  </conditionalFormatting>
  <conditionalFormatting sqref="F355 F361:F363">
    <cfRule type="containsText" dxfId="12004" priority="12017" operator="containsText" text="DA">
      <formula>NOT(ISERROR(SEARCH("DA",F355)))</formula>
    </cfRule>
  </conditionalFormatting>
  <conditionalFormatting sqref="F360">
    <cfRule type="containsText" dxfId="12003" priority="12016" operator="containsText" text="DA">
      <formula>NOT(ISERROR(SEARCH("DA",F360)))</formula>
    </cfRule>
  </conditionalFormatting>
  <conditionalFormatting sqref="F356:F359">
    <cfRule type="containsText" dxfId="12002" priority="12015" operator="containsText" text="DA">
      <formula>NOT(ISERROR(SEARCH("DA",F356)))</formula>
    </cfRule>
  </conditionalFormatting>
  <conditionalFormatting sqref="F356:F357">
    <cfRule type="expression" dxfId="12001" priority="12011">
      <formula>LEFT(F360,2)="DA"</formula>
    </cfRule>
    <cfRule type="expression" dxfId="12000" priority="12012">
      <formula>F356="WIP"</formula>
    </cfRule>
    <cfRule type="expression" dxfId="11999" priority="12013">
      <formula>F356="TW"</formula>
    </cfRule>
    <cfRule type="expression" dxfId="11998" priority="12014">
      <formula>F356="ERE"</formula>
    </cfRule>
  </conditionalFormatting>
  <conditionalFormatting sqref="F358">
    <cfRule type="expression" dxfId="11997" priority="12008">
      <formula>LEFT(F360,2)="DA"</formula>
    </cfRule>
    <cfRule type="expression" dxfId="11996" priority="12009">
      <formula>F358="EXC"</formula>
    </cfRule>
    <cfRule type="expression" dxfId="11995" priority="12010">
      <formula>F358="FDN"</formula>
    </cfRule>
  </conditionalFormatting>
  <conditionalFormatting sqref="F359">
    <cfRule type="expression" dxfId="11994" priority="12006">
      <formula>LEFT(F360,2)="DA"</formula>
    </cfRule>
    <cfRule type="expression" dxfId="11993" priority="12007">
      <formula>OR(F359="CP",F359="P")</formula>
    </cfRule>
  </conditionalFormatting>
  <conditionalFormatting sqref="F356:F358">
    <cfRule type="containsText" dxfId="11992" priority="12005" operator="containsText" text="Clear">
      <formula>NOT(ISERROR(SEARCH("Clear",F356)))</formula>
    </cfRule>
  </conditionalFormatting>
  <conditionalFormatting sqref="G355:G363">
    <cfRule type="containsText" dxfId="11991" priority="12004" operator="containsText" text="DA">
      <formula>NOT(ISERROR(SEARCH("DA",G355)))</formula>
    </cfRule>
  </conditionalFormatting>
  <conditionalFormatting sqref="G356">
    <cfRule type="expression" dxfId="11990" priority="12002">
      <formula>G356="PO"</formula>
    </cfRule>
    <cfRule type="expression" dxfId="11989" priority="12003">
      <formula>G356="STR"</formula>
    </cfRule>
  </conditionalFormatting>
  <conditionalFormatting sqref="H355 H361:H363">
    <cfRule type="containsText" dxfId="11988" priority="12001" operator="containsText" text="DA">
      <formula>NOT(ISERROR(SEARCH("DA",H355)))</formula>
    </cfRule>
  </conditionalFormatting>
  <conditionalFormatting sqref="H360">
    <cfRule type="containsText" dxfId="11987" priority="12000" operator="containsText" text="DA">
      <formula>NOT(ISERROR(SEARCH("DA",H360)))</formula>
    </cfRule>
  </conditionalFormatting>
  <conditionalFormatting sqref="H356:H359">
    <cfRule type="containsText" dxfId="11986" priority="11999" operator="containsText" text="DA">
      <formula>NOT(ISERROR(SEARCH("DA",H356)))</formula>
    </cfRule>
  </conditionalFormatting>
  <conditionalFormatting sqref="H356:H357">
    <cfRule type="expression" dxfId="11985" priority="11995">
      <formula>LEFT(H360,2)="DA"</formula>
    </cfRule>
    <cfRule type="expression" dxfId="11984" priority="11996">
      <formula>H356="WIP"</formula>
    </cfRule>
    <cfRule type="expression" dxfId="11983" priority="11997">
      <formula>H356="TW"</formula>
    </cfRule>
    <cfRule type="expression" dxfId="11982" priority="11998">
      <formula>H356="ERE"</formula>
    </cfRule>
  </conditionalFormatting>
  <conditionalFormatting sqref="H358">
    <cfRule type="expression" dxfId="11981" priority="11992">
      <formula>LEFT(H360,2)="DA"</formula>
    </cfRule>
    <cfRule type="expression" dxfId="11980" priority="11993">
      <formula>H358="EXC"</formula>
    </cfRule>
    <cfRule type="expression" dxfId="11979" priority="11994">
      <formula>H358="FDN"</formula>
    </cfRule>
  </conditionalFormatting>
  <conditionalFormatting sqref="H359">
    <cfRule type="expression" dxfId="11978" priority="11990">
      <formula>LEFT(H360,2)="DA"</formula>
    </cfRule>
    <cfRule type="expression" dxfId="11977" priority="11991">
      <formula>OR(H359="CP",H359="P")</formula>
    </cfRule>
  </conditionalFormatting>
  <conditionalFormatting sqref="H356:H358">
    <cfRule type="containsText" dxfId="11976" priority="11989" operator="containsText" text="Clear">
      <formula>NOT(ISERROR(SEARCH("Clear",H356)))</formula>
    </cfRule>
  </conditionalFormatting>
  <conditionalFormatting sqref="I355:I363">
    <cfRule type="containsText" dxfId="11975" priority="11988" operator="containsText" text="DA">
      <formula>NOT(ISERROR(SEARCH("DA",I355)))</formula>
    </cfRule>
  </conditionalFormatting>
  <conditionalFormatting sqref="I356">
    <cfRule type="expression" dxfId="11974" priority="11986">
      <formula>I356="PO"</formula>
    </cfRule>
    <cfRule type="expression" dxfId="11973" priority="11987">
      <formula>I356="STR"</formula>
    </cfRule>
  </conditionalFormatting>
  <conditionalFormatting sqref="J355 J361:J363">
    <cfRule type="containsText" dxfId="11972" priority="11985" operator="containsText" text="DA">
      <formula>NOT(ISERROR(SEARCH("DA",J355)))</formula>
    </cfRule>
  </conditionalFormatting>
  <conditionalFormatting sqref="J360">
    <cfRule type="containsText" dxfId="11971" priority="11984" operator="containsText" text="DA">
      <formula>NOT(ISERROR(SEARCH("DA",J360)))</formula>
    </cfRule>
  </conditionalFormatting>
  <conditionalFormatting sqref="J356:J359">
    <cfRule type="containsText" dxfId="11970" priority="11983" operator="containsText" text="DA">
      <formula>NOT(ISERROR(SEARCH("DA",J356)))</formula>
    </cfRule>
  </conditionalFormatting>
  <conditionalFormatting sqref="J356:J357">
    <cfRule type="expression" dxfId="11969" priority="11979">
      <formula>LEFT(J360,2)="DA"</formula>
    </cfRule>
    <cfRule type="expression" dxfId="11968" priority="11980">
      <formula>J356="WIP"</formula>
    </cfRule>
    <cfRule type="expression" dxfId="11967" priority="11981">
      <formula>J356="TW"</formula>
    </cfRule>
    <cfRule type="expression" dxfId="11966" priority="11982">
      <formula>J356="ERE"</formula>
    </cfRule>
  </conditionalFormatting>
  <conditionalFormatting sqref="J358">
    <cfRule type="expression" dxfId="11965" priority="11976">
      <formula>LEFT(J360,2)="DA"</formula>
    </cfRule>
    <cfRule type="expression" dxfId="11964" priority="11977">
      <formula>J358="EXC"</formula>
    </cfRule>
    <cfRule type="expression" dxfId="11963" priority="11978">
      <formula>J358="FDN"</formula>
    </cfRule>
  </conditionalFormatting>
  <conditionalFormatting sqref="J359">
    <cfRule type="expression" dxfId="11962" priority="11974">
      <formula>LEFT(J360,2)="DA"</formula>
    </cfRule>
    <cfRule type="expression" dxfId="11961" priority="11975">
      <formula>OR(J359="CP",J359="P")</formula>
    </cfRule>
  </conditionalFormatting>
  <conditionalFormatting sqref="J356:J358">
    <cfRule type="containsText" dxfId="11960" priority="11973" operator="containsText" text="Clear">
      <formula>NOT(ISERROR(SEARCH("Clear",J356)))</formula>
    </cfRule>
  </conditionalFormatting>
  <conditionalFormatting sqref="K355:K363">
    <cfRule type="containsText" dxfId="11959" priority="11972" operator="containsText" text="DA">
      <formula>NOT(ISERROR(SEARCH("DA",K355)))</formula>
    </cfRule>
  </conditionalFormatting>
  <conditionalFormatting sqref="K356">
    <cfRule type="expression" dxfId="11958" priority="11970">
      <formula>K356="PO"</formula>
    </cfRule>
    <cfRule type="expression" dxfId="11957" priority="11971">
      <formula>K356="STR"</formula>
    </cfRule>
  </conditionalFormatting>
  <conditionalFormatting sqref="L355 L361:L363">
    <cfRule type="containsText" dxfId="11956" priority="11969" operator="containsText" text="DA">
      <formula>NOT(ISERROR(SEARCH("DA",L355)))</formula>
    </cfRule>
  </conditionalFormatting>
  <conditionalFormatting sqref="L360">
    <cfRule type="containsText" dxfId="11955" priority="11968" operator="containsText" text="DA">
      <formula>NOT(ISERROR(SEARCH("DA",L360)))</formula>
    </cfRule>
  </conditionalFormatting>
  <conditionalFormatting sqref="L356:L359">
    <cfRule type="containsText" dxfId="11954" priority="11967" operator="containsText" text="DA">
      <formula>NOT(ISERROR(SEARCH("DA",L356)))</formula>
    </cfRule>
  </conditionalFormatting>
  <conditionalFormatting sqref="L356:L357">
    <cfRule type="expression" dxfId="11953" priority="11963">
      <formula>LEFT(L360,2)="DA"</formula>
    </cfRule>
    <cfRule type="expression" dxfId="11952" priority="11964">
      <formula>L356="WIP"</formula>
    </cfRule>
    <cfRule type="expression" dxfId="11951" priority="11965">
      <formula>L356="TW"</formula>
    </cfRule>
    <cfRule type="expression" dxfId="11950" priority="11966">
      <formula>L356="ERE"</formula>
    </cfRule>
  </conditionalFormatting>
  <conditionalFormatting sqref="L358">
    <cfRule type="expression" dxfId="11949" priority="11960">
      <formula>LEFT(L360,2)="DA"</formula>
    </cfRule>
    <cfRule type="expression" dxfId="11948" priority="11961">
      <formula>L358="EXC"</formula>
    </cfRule>
    <cfRule type="expression" dxfId="11947" priority="11962">
      <formula>L358="FDN"</formula>
    </cfRule>
  </conditionalFormatting>
  <conditionalFormatting sqref="L359">
    <cfRule type="expression" dxfId="11946" priority="11958">
      <formula>LEFT(L360,2)="DA"</formula>
    </cfRule>
    <cfRule type="expression" dxfId="11945" priority="11959">
      <formula>OR(L359="CP",L359="P")</formula>
    </cfRule>
  </conditionalFormatting>
  <conditionalFormatting sqref="L356:L358">
    <cfRule type="containsText" dxfId="11944" priority="11957" operator="containsText" text="Clear">
      <formula>NOT(ISERROR(SEARCH("Clear",L356)))</formula>
    </cfRule>
  </conditionalFormatting>
  <conditionalFormatting sqref="M355:M363">
    <cfRule type="containsText" dxfId="11943" priority="11956" operator="containsText" text="DA">
      <formula>NOT(ISERROR(SEARCH("DA",M355)))</formula>
    </cfRule>
  </conditionalFormatting>
  <conditionalFormatting sqref="M356">
    <cfRule type="expression" dxfId="11942" priority="11954">
      <formula>M356="PO"</formula>
    </cfRule>
    <cfRule type="expression" dxfId="11941" priority="11955">
      <formula>M356="STR"</formula>
    </cfRule>
  </conditionalFormatting>
  <conditionalFormatting sqref="N355 N361:N363">
    <cfRule type="containsText" dxfId="11940" priority="11953" operator="containsText" text="DA">
      <formula>NOT(ISERROR(SEARCH("DA",N355)))</formula>
    </cfRule>
  </conditionalFormatting>
  <conditionalFormatting sqref="N360">
    <cfRule type="containsText" dxfId="11939" priority="11952" operator="containsText" text="DA">
      <formula>NOT(ISERROR(SEARCH("DA",N360)))</formula>
    </cfRule>
  </conditionalFormatting>
  <conditionalFormatting sqref="N356:N359">
    <cfRule type="containsText" dxfId="11938" priority="11951" operator="containsText" text="DA">
      <formula>NOT(ISERROR(SEARCH("DA",N356)))</formula>
    </cfRule>
  </conditionalFormatting>
  <conditionalFormatting sqref="N356:N357">
    <cfRule type="expression" dxfId="11937" priority="11947">
      <formula>LEFT(N360,2)="DA"</formula>
    </cfRule>
    <cfRule type="expression" dxfId="11936" priority="11948">
      <formula>N356="WIP"</formula>
    </cfRule>
    <cfRule type="expression" dxfId="11935" priority="11949">
      <formula>N356="TW"</formula>
    </cfRule>
    <cfRule type="expression" dxfId="11934" priority="11950">
      <formula>N356="ERE"</formula>
    </cfRule>
  </conditionalFormatting>
  <conditionalFormatting sqref="N358">
    <cfRule type="expression" dxfId="11933" priority="11944">
      <formula>LEFT(N360,2)="DA"</formula>
    </cfRule>
    <cfRule type="expression" dxfId="11932" priority="11945">
      <formula>N358="EXC"</formula>
    </cfRule>
    <cfRule type="expression" dxfId="11931" priority="11946">
      <formula>N358="FDN"</formula>
    </cfRule>
  </conditionalFormatting>
  <conditionalFormatting sqref="N359">
    <cfRule type="expression" dxfId="11930" priority="11942">
      <formula>LEFT(N360,2)="DA"</formula>
    </cfRule>
    <cfRule type="expression" dxfId="11929" priority="11943">
      <formula>OR(N359="CP",N359="P")</formula>
    </cfRule>
  </conditionalFormatting>
  <conditionalFormatting sqref="N356:N358">
    <cfRule type="containsText" dxfId="11928" priority="11941" operator="containsText" text="Clear">
      <formula>NOT(ISERROR(SEARCH("Clear",N356)))</formula>
    </cfRule>
  </conditionalFormatting>
  <conditionalFormatting sqref="O355:O363">
    <cfRule type="containsText" dxfId="11927" priority="11940" operator="containsText" text="DA">
      <formula>NOT(ISERROR(SEARCH("DA",O355)))</formula>
    </cfRule>
  </conditionalFormatting>
  <conditionalFormatting sqref="O356">
    <cfRule type="expression" dxfId="11926" priority="11938">
      <formula>O356="PO"</formula>
    </cfRule>
    <cfRule type="expression" dxfId="11925" priority="11939">
      <formula>O356="STR"</formula>
    </cfRule>
  </conditionalFormatting>
  <conditionalFormatting sqref="P355 P361:P363">
    <cfRule type="containsText" dxfId="11924" priority="11937" operator="containsText" text="DA">
      <formula>NOT(ISERROR(SEARCH("DA",P355)))</formula>
    </cfRule>
  </conditionalFormatting>
  <conditionalFormatting sqref="P360">
    <cfRule type="containsText" dxfId="11923" priority="11936" operator="containsText" text="DA">
      <formula>NOT(ISERROR(SEARCH("DA",P360)))</formula>
    </cfRule>
  </conditionalFormatting>
  <conditionalFormatting sqref="P356:P359">
    <cfRule type="containsText" dxfId="11922" priority="11935" operator="containsText" text="DA">
      <formula>NOT(ISERROR(SEARCH("DA",P356)))</formula>
    </cfRule>
  </conditionalFormatting>
  <conditionalFormatting sqref="P356:P357">
    <cfRule type="expression" dxfId="11921" priority="11931">
      <formula>LEFT(P360,2)="DA"</formula>
    </cfRule>
    <cfRule type="expression" dxfId="11920" priority="11932">
      <formula>P356="WIP"</formula>
    </cfRule>
    <cfRule type="expression" dxfId="11919" priority="11933">
      <formula>P356="TW"</formula>
    </cfRule>
    <cfRule type="expression" dxfId="11918" priority="11934">
      <formula>P356="ERE"</formula>
    </cfRule>
  </conditionalFormatting>
  <conditionalFormatting sqref="P358">
    <cfRule type="expression" dxfId="11917" priority="11928">
      <formula>LEFT(P360,2)="DA"</formula>
    </cfRule>
    <cfRule type="expression" dxfId="11916" priority="11929">
      <formula>P358="EXC"</formula>
    </cfRule>
    <cfRule type="expression" dxfId="11915" priority="11930">
      <formula>P358="FDN"</formula>
    </cfRule>
  </conditionalFormatting>
  <conditionalFormatting sqref="P359">
    <cfRule type="expression" dxfId="11914" priority="11926">
      <formula>LEFT(P360,2)="DA"</formula>
    </cfRule>
    <cfRule type="expression" dxfId="11913" priority="11927">
      <formula>OR(P359="CP",P359="P")</formula>
    </cfRule>
  </conditionalFormatting>
  <conditionalFormatting sqref="P356:P358">
    <cfRule type="containsText" dxfId="11912" priority="11925" operator="containsText" text="Clear">
      <formula>NOT(ISERROR(SEARCH("Clear",P356)))</formula>
    </cfRule>
  </conditionalFormatting>
  <conditionalFormatting sqref="Q355:Q363">
    <cfRule type="containsText" dxfId="11911" priority="11924" operator="containsText" text="DA">
      <formula>NOT(ISERROR(SEARCH("DA",Q355)))</formula>
    </cfRule>
  </conditionalFormatting>
  <conditionalFormatting sqref="Q356">
    <cfRule type="expression" dxfId="11910" priority="11922">
      <formula>Q356="PO"</formula>
    </cfRule>
    <cfRule type="expression" dxfId="11909" priority="11923">
      <formula>Q356="STR"</formula>
    </cfRule>
  </conditionalFormatting>
  <conditionalFormatting sqref="R363">
    <cfRule type="containsText" dxfId="11908" priority="11921" operator="containsText" text="DA">
      <formula>NOT(ISERROR(SEARCH("DA",R363)))</formula>
    </cfRule>
  </conditionalFormatting>
  <conditionalFormatting sqref="S358:S363">
    <cfRule type="containsText" dxfId="11907" priority="11920" operator="containsText" text="DA">
      <formula>NOT(ISERROR(SEARCH("DA",S358)))</formula>
    </cfRule>
  </conditionalFormatting>
  <conditionalFormatting sqref="T363">
    <cfRule type="containsText" dxfId="11906" priority="11919" operator="containsText" text="DA">
      <formula>NOT(ISERROR(SEARCH("DA",T363)))</formula>
    </cfRule>
  </conditionalFormatting>
  <conditionalFormatting sqref="U358">
    <cfRule type="containsText" dxfId="11905" priority="11918" operator="containsText" text="DA">
      <formula>NOT(ISERROR(SEARCH("DA",U358)))</formula>
    </cfRule>
  </conditionalFormatting>
  <conditionalFormatting sqref="T356:T359">
    <cfRule type="containsText" dxfId="11904" priority="11917" operator="containsText" text="DA">
      <formula>NOT(ISERROR(SEARCH("DA",T356)))</formula>
    </cfRule>
  </conditionalFormatting>
  <conditionalFormatting sqref="T356:T357">
    <cfRule type="expression" dxfId="11903" priority="11913">
      <formula>LEFT(T360,2)="DA"</formula>
    </cfRule>
    <cfRule type="expression" dxfId="11902" priority="11914">
      <formula>T356="WIP"</formula>
    </cfRule>
    <cfRule type="expression" dxfId="11901" priority="11915">
      <formula>T356="TW"</formula>
    </cfRule>
    <cfRule type="expression" dxfId="11900" priority="11916">
      <formula>T356="ERE"</formula>
    </cfRule>
  </conditionalFormatting>
  <conditionalFormatting sqref="T358">
    <cfRule type="expression" dxfId="11899" priority="11910">
      <formula>LEFT(T360,2)="DA"</formula>
    </cfRule>
    <cfRule type="expression" dxfId="11898" priority="11911">
      <formula>T358="EXC"</formula>
    </cfRule>
    <cfRule type="expression" dxfId="11897" priority="11912">
      <formula>T358="FDN"</formula>
    </cfRule>
  </conditionalFormatting>
  <conditionalFormatting sqref="T359">
    <cfRule type="expression" dxfId="11896" priority="11908">
      <formula>LEFT(T360,2)="DA"</formula>
    </cfRule>
    <cfRule type="expression" dxfId="11895" priority="11909">
      <formula>OR(T359="CP",T359="P")</formula>
    </cfRule>
  </conditionalFormatting>
  <conditionalFormatting sqref="T356:T358">
    <cfRule type="containsText" dxfId="11894" priority="11907" operator="containsText" text="Clear">
      <formula>NOT(ISERROR(SEARCH("Clear",T356)))</formula>
    </cfRule>
  </conditionalFormatting>
  <conditionalFormatting sqref="R361:R362">
    <cfRule type="containsText" dxfId="11893" priority="11906" operator="containsText" text="DA">
      <formula>NOT(ISERROR(SEARCH("DA",R361)))</formula>
    </cfRule>
  </conditionalFormatting>
  <conditionalFormatting sqref="R360">
    <cfRule type="containsText" dxfId="11892" priority="11905" operator="containsText" text="DA">
      <formula>NOT(ISERROR(SEARCH("DA",R360)))</formula>
    </cfRule>
  </conditionalFormatting>
  <conditionalFormatting sqref="R356:R359">
    <cfRule type="containsText" dxfId="11891" priority="11904" operator="containsText" text="DA">
      <formula>NOT(ISERROR(SEARCH("DA",R356)))</formula>
    </cfRule>
  </conditionalFormatting>
  <conditionalFormatting sqref="R356:R357">
    <cfRule type="expression" dxfId="11890" priority="11900">
      <formula>LEFT(R360,2)="DA"</formula>
    </cfRule>
    <cfRule type="expression" dxfId="11889" priority="11901">
      <formula>R356="WIP"</formula>
    </cfRule>
    <cfRule type="expression" dxfId="11888" priority="11902">
      <formula>R356="TW"</formula>
    </cfRule>
    <cfRule type="expression" dxfId="11887" priority="11903">
      <formula>R356="ERE"</formula>
    </cfRule>
  </conditionalFormatting>
  <conditionalFormatting sqref="R358">
    <cfRule type="expression" dxfId="11886" priority="11897">
      <formula>LEFT(R360,2)="DA"</formula>
    </cfRule>
    <cfRule type="expression" dxfId="11885" priority="11898">
      <formula>R358="EXC"</formula>
    </cfRule>
    <cfRule type="expression" dxfId="11884" priority="11899">
      <formula>R358="FDN"</formula>
    </cfRule>
  </conditionalFormatting>
  <conditionalFormatting sqref="R359">
    <cfRule type="expression" dxfId="11883" priority="11895">
      <formula>LEFT(R360,2)="DA"</formula>
    </cfRule>
    <cfRule type="expression" dxfId="11882" priority="11896">
      <formula>OR(R359="CP",R359="P")</formula>
    </cfRule>
  </conditionalFormatting>
  <conditionalFormatting sqref="R356:R358">
    <cfRule type="containsText" dxfId="11881" priority="11894" operator="containsText" text="Clear">
      <formula>NOT(ISERROR(SEARCH("Clear",R356)))</formula>
    </cfRule>
  </conditionalFormatting>
  <conditionalFormatting sqref="T361:T362">
    <cfRule type="containsText" dxfId="11880" priority="11893" operator="containsText" text="DA">
      <formula>NOT(ISERROR(SEARCH("DA",T361)))</formula>
    </cfRule>
  </conditionalFormatting>
  <conditionalFormatting sqref="T360">
    <cfRule type="containsText" dxfId="11879" priority="11892" operator="containsText" text="DA">
      <formula>NOT(ISERROR(SEARCH("DA",T360)))</formula>
    </cfRule>
  </conditionalFormatting>
  <conditionalFormatting sqref="S356:S357">
    <cfRule type="containsText" dxfId="11878" priority="11891" operator="containsText" text="DA">
      <formula>NOT(ISERROR(SEARCH("DA",S356)))</formula>
    </cfRule>
  </conditionalFormatting>
  <conditionalFormatting sqref="S356">
    <cfRule type="expression" dxfId="11877" priority="11889">
      <formula>S356="PO"</formula>
    </cfRule>
    <cfRule type="expression" dxfId="11876" priority="11890">
      <formula>S356="STR"</formula>
    </cfRule>
  </conditionalFormatting>
  <conditionalFormatting sqref="U356:U357">
    <cfRule type="containsText" dxfId="11875" priority="11888" operator="containsText" text="DA">
      <formula>NOT(ISERROR(SEARCH("DA",U356)))</formula>
    </cfRule>
  </conditionalFormatting>
  <conditionalFormatting sqref="U356">
    <cfRule type="expression" dxfId="11874" priority="11886">
      <formula>U356="PO"</formula>
    </cfRule>
    <cfRule type="expression" dxfId="11873" priority="11887">
      <formula>U356="STR"</formula>
    </cfRule>
  </conditionalFormatting>
  <conditionalFormatting sqref="R355">
    <cfRule type="containsText" dxfId="11872" priority="11885" operator="containsText" text="DA">
      <formula>NOT(ISERROR(SEARCH("DA",R355)))</formula>
    </cfRule>
  </conditionalFormatting>
  <conditionalFormatting sqref="S355">
    <cfRule type="containsText" dxfId="11871" priority="11884" operator="containsText" text="DA">
      <formula>NOT(ISERROR(SEARCH("DA",S355)))</formula>
    </cfRule>
  </conditionalFormatting>
  <conditionalFormatting sqref="T355">
    <cfRule type="containsText" dxfId="11870" priority="11883" operator="containsText" text="DA">
      <formula>NOT(ISERROR(SEARCH("DA",T355)))</formula>
    </cfRule>
  </conditionalFormatting>
  <conditionalFormatting sqref="U355">
    <cfRule type="containsText" dxfId="11869" priority="11882" operator="containsText" text="DA">
      <formula>NOT(ISERROR(SEARCH("DA",U355)))</formula>
    </cfRule>
  </conditionalFormatting>
  <conditionalFormatting sqref="U365">
    <cfRule type="containsText" dxfId="11868" priority="11881" operator="containsText" text="DA">
      <formula>NOT(ISERROR(SEARCH("DA",U365)))</formula>
    </cfRule>
  </conditionalFormatting>
  <conditionalFormatting sqref="B366 B372:B374">
    <cfRule type="containsText" dxfId="11867" priority="11880" operator="containsText" text="DA">
      <formula>NOT(ISERROR(SEARCH("DA",B366)))</formula>
    </cfRule>
  </conditionalFormatting>
  <conditionalFormatting sqref="B371">
    <cfRule type="containsText" dxfId="11866" priority="11879" operator="containsText" text="DA">
      <formula>NOT(ISERROR(SEARCH("DA",B371)))</formula>
    </cfRule>
  </conditionalFormatting>
  <conditionalFormatting sqref="B367:B370">
    <cfRule type="containsText" dxfId="11865" priority="11878" operator="containsText" text="DA">
      <formula>NOT(ISERROR(SEARCH("DA",B367)))</formula>
    </cfRule>
  </conditionalFormatting>
  <conditionalFormatting sqref="B367:B368">
    <cfRule type="expression" dxfId="11864" priority="11874">
      <formula>LEFT(B371,2)="DA"</formula>
    </cfRule>
    <cfRule type="expression" dxfId="11863" priority="11875">
      <formula>B367="WIP"</formula>
    </cfRule>
    <cfRule type="expression" dxfId="11862" priority="11876">
      <formula>B367="TW"</formula>
    </cfRule>
    <cfRule type="expression" dxfId="11861" priority="11877">
      <formula>B367="ERE"</formula>
    </cfRule>
  </conditionalFormatting>
  <conditionalFormatting sqref="B369">
    <cfRule type="expression" dxfId="11860" priority="11871">
      <formula>LEFT(B371,2)="DA"</formula>
    </cfRule>
    <cfRule type="expression" dxfId="11859" priority="11872">
      <formula>B369="EXC"</formula>
    </cfRule>
    <cfRule type="expression" dxfId="11858" priority="11873">
      <formula>B369="FDN"</formula>
    </cfRule>
  </conditionalFormatting>
  <conditionalFormatting sqref="B370">
    <cfRule type="expression" dxfId="11857" priority="11869">
      <formula>LEFT(B371,2)="DA"</formula>
    </cfRule>
    <cfRule type="expression" dxfId="11856" priority="11870">
      <formula>OR(B370="CP",B370="P")</formula>
    </cfRule>
  </conditionalFormatting>
  <conditionalFormatting sqref="B367:B369">
    <cfRule type="containsText" dxfId="11855" priority="11868" operator="containsText" text="Clear">
      <formula>NOT(ISERROR(SEARCH("Clear",B367)))</formula>
    </cfRule>
  </conditionalFormatting>
  <conditionalFormatting sqref="C366:C374 U369:U374">
    <cfRule type="containsText" dxfId="11854" priority="11867" operator="containsText" text="DA">
      <formula>NOT(ISERROR(SEARCH("DA",C366)))</formula>
    </cfRule>
  </conditionalFormatting>
  <conditionalFormatting sqref="C367">
    <cfRule type="expression" dxfId="11853" priority="11865">
      <formula>C367="PO"</formula>
    </cfRule>
    <cfRule type="expression" dxfId="11852" priority="11866">
      <formula>C367="STR"</formula>
    </cfRule>
  </conditionalFormatting>
  <conditionalFormatting sqref="U370">
    <cfRule type="containsText" dxfId="11851" priority="11864" operator="containsText" text="DA">
      <formula>NOT(ISERROR(SEARCH("DA",U370)))</formula>
    </cfRule>
  </conditionalFormatting>
  <conditionalFormatting sqref="D366 D372:D374">
    <cfRule type="containsText" dxfId="11850" priority="11863" operator="containsText" text="DA">
      <formula>NOT(ISERROR(SEARCH("DA",D366)))</formula>
    </cfRule>
  </conditionalFormatting>
  <conditionalFormatting sqref="D371">
    <cfRule type="containsText" dxfId="11849" priority="11862" operator="containsText" text="DA">
      <formula>NOT(ISERROR(SEARCH("DA",D371)))</formula>
    </cfRule>
  </conditionalFormatting>
  <conditionalFormatting sqref="D367:D370">
    <cfRule type="containsText" dxfId="11848" priority="11861" operator="containsText" text="DA">
      <formula>NOT(ISERROR(SEARCH("DA",D367)))</formula>
    </cfRule>
  </conditionalFormatting>
  <conditionalFormatting sqref="D367:D368">
    <cfRule type="expression" dxfId="11847" priority="11857">
      <formula>LEFT(D371,2)="DA"</formula>
    </cfRule>
    <cfRule type="expression" dxfId="11846" priority="11858">
      <formula>D367="WIP"</formula>
    </cfRule>
    <cfRule type="expression" dxfId="11845" priority="11859">
      <formula>D367="TW"</formula>
    </cfRule>
    <cfRule type="expression" dxfId="11844" priority="11860">
      <formula>D367="ERE"</formula>
    </cfRule>
  </conditionalFormatting>
  <conditionalFormatting sqref="D369">
    <cfRule type="expression" dxfId="11843" priority="11854">
      <formula>LEFT(D371,2)="DA"</formula>
    </cfRule>
    <cfRule type="expression" dxfId="11842" priority="11855">
      <formula>D369="EXC"</formula>
    </cfRule>
    <cfRule type="expression" dxfId="11841" priority="11856">
      <formula>D369="FDN"</formula>
    </cfRule>
  </conditionalFormatting>
  <conditionalFormatting sqref="D370">
    <cfRule type="expression" dxfId="11840" priority="11852">
      <formula>LEFT(D371,2)="DA"</formula>
    </cfRule>
    <cfRule type="expression" dxfId="11839" priority="11853">
      <formula>OR(D370="CP",D370="P")</formula>
    </cfRule>
  </conditionalFormatting>
  <conditionalFormatting sqref="D367:D369">
    <cfRule type="containsText" dxfId="11838" priority="11851" operator="containsText" text="Clear">
      <formula>NOT(ISERROR(SEARCH("Clear",D367)))</formula>
    </cfRule>
  </conditionalFormatting>
  <conditionalFormatting sqref="E366:E374">
    <cfRule type="containsText" dxfId="11837" priority="11850" operator="containsText" text="DA">
      <formula>NOT(ISERROR(SEARCH("DA",E366)))</formula>
    </cfRule>
  </conditionalFormatting>
  <conditionalFormatting sqref="E367">
    <cfRule type="expression" dxfId="11836" priority="11848">
      <formula>E367="PO"</formula>
    </cfRule>
    <cfRule type="expression" dxfId="11835" priority="11849">
      <formula>E367="STR"</formula>
    </cfRule>
  </conditionalFormatting>
  <conditionalFormatting sqref="F366 F372:F374">
    <cfRule type="containsText" dxfId="11834" priority="11847" operator="containsText" text="DA">
      <formula>NOT(ISERROR(SEARCH("DA",F366)))</formula>
    </cfRule>
  </conditionalFormatting>
  <conditionalFormatting sqref="F371">
    <cfRule type="containsText" dxfId="11833" priority="11846" operator="containsText" text="DA">
      <formula>NOT(ISERROR(SEARCH("DA",F371)))</formula>
    </cfRule>
  </conditionalFormatting>
  <conditionalFormatting sqref="F367:F370">
    <cfRule type="containsText" dxfId="11832" priority="11845" operator="containsText" text="DA">
      <formula>NOT(ISERROR(SEARCH("DA",F367)))</formula>
    </cfRule>
  </conditionalFormatting>
  <conditionalFormatting sqref="F367:F368">
    <cfRule type="expression" dxfId="11831" priority="11841">
      <formula>LEFT(F371,2)="DA"</formula>
    </cfRule>
    <cfRule type="expression" dxfId="11830" priority="11842">
      <formula>F367="WIP"</formula>
    </cfRule>
    <cfRule type="expression" dxfId="11829" priority="11843">
      <formula>F367="TW"</formula>
    </cfRule>
    <cfRule type="expression" dxfId="11828" priority="11844">
      <formula>F367="ERE"</formula>
    </cfRule>
  </conditionalFormatting>
  <conditionalFormatting sqref="F369">
    <cfRule type="expression" dxfId="11827" priority="11838">
      <formula>LEFT(F371,2)="DA"</formula>
    </cfRule>
    <cfRule type="expression" dxfId="11826" priority="11839">
      <formula>F369="EXC"</formula>
    </cfRule>
    <cfRule type="expression" dxfId="11825" priority="11840">
      <formula>F369="FDN"</formula>
    </cfRule>
  </conditionalFormatting>
  <conditionalFormatting sqref="F370">
    <cfRule type="expression" dxfId="11824" priority="11836">
      <formula>LEFT(F371,2)="DA"</formula>
    </cfRule>
    <cfRule type="expression" dxfId="11823" priority="11837">
      <formula>OR(F370="CP",F370="P")</formula>
    </cfRule>
  </conditionalFormatting>
  <conditionalFormatting sqref="F367:F369">
    <cfRule type="containsText" dxfId="11822" priority="11835" operator="containsText" text="Clear">
      <formula>NOT(ISERROR(SEARCH("Clear",F367)))</formula>
    </cfRule>
  </conditionalFormatting>
  <conditionalFormatting sqref="G366:G374">
    <cfRule type="containsText" dxfId="11821" priority="11834" operator="containsText" text="DA">
      <formula>NOT(ISERROR(SEARCH("DA",G366)))</formula>
    </cfRule>
  </conditionalFormatting>
  <conditionalFormatting sqref="G367">
    <cfRule type="expression" dxfId="11820" priority="11832">
      <formula>G367="PO"</formula>
    </cfRule>
    <cfRule type="expression" dxfId="11819" priority="11833">
      <formula>G367="STR"</formula>
    </cfRule>
  </conditionalFormatting>
  <conditionalFormatting sqref="H366 H372:H374">
    <cfRule type="containsText" dxfId="11818" priority="11831" operator="containsText" text="DA">
      <formula>NOT(ISERROR(SEARCH("DA",H366)))</formula>
    </cfRule>
  </conditionalFormatting>
  <conditionalFormatting sqref="H371">
    <cfRule type="containsText" dxfId="11817" priority="11830" operator="containsText" text="DA">
      <formula>NOT(ISERROR(SEARCH("DA",H371)))</formula>
    </cfRule>
  </conditionalFormatting>
  <conditionalFormatting sqref="H367:H370">
    <cfRule type="containsText" dxfId="11816" priority="11829" operator="containsText" text="DA">
      <formula>NOT(ISERROR(SEARCH("DA",H367)))</formula>
    </cfRule>
  </conditionalFormatting>
  <conditionalFormatting sqref="H367:H368">
    <cfRule type="expression" dxfId="11815" priority="11825">
      <formula>LEFT(H371,2)="DA"</formula>
    </cfRule>
    <cfRule type="expression" dxfId="11814" priority="11826">
      <formula>H367="WIP"</formula>
    </cfRule>
    <cfRule type="expression" dxfId="11813" priority="11827">
      <formula>H367="TW"</formula>
    </cfRule>
    <cfRule type="expression" dxfId="11812" priority="11828">
      <formula>H367="ERE"</formula>
    </cfRule>
  </conditionalFormatting>
  <conditionalFormatting sqref="H369">
    <cfRule type="expression" dxfId="11811" priority="11822">
      <formula>LEFT(H371,2)="DA"</formula>
    </cfRule>
    <cfRule type="expression" dxfId="11810" priority="11823">
      <formula>H369="EXC"</formula>
    </cfRule>
    <cfRule type="expression" dxfId="11809" priority="11824">
      <formula>H369="FDN"</formula>
    </cfRule>
  </conditionalFormatting>
  <conditionalFormatting sqref="H370">
    <cfRule type="expression" dxfId="11808" priority="11820">
      <formula>LEFT(H371,2)="DA"</formula>
    </cfRule>
    <cfRule type="expression" dxfId="11807" priority="11821">
      <formula>OR(H370="CP",H370="P")</formula>
    </cfRule>
  </conditionalFormatting>
  <conditionalFormatting sqref="H367:H369">
    <cfRule type="containsText" dxfId="11806" priority="11819" operator="containsText" text="Clear">
      <formula>NOT(ISERROR(SEARCH("Clear",H367)))</formula>
    </cfRule>
  </conditionalFormatting>
  <conditionalFormatting sqref="I366:I374">
    <cfRule type="containsText" dxfId="11805" priority="11818" operator="containsText" text="DA">
      <formula>NOT(ISERROR(SEARCH("DA",I366)))</formula>
    </cfRule>
  </conditionalFormatting>
  <conditionalFormatting sqref="I367">
    <cfRule type="expression" dxfId="11804" priority="11816">
      <formula>I367="PO"</formula>
    </cfRule>
    <cfRule type="expression" dxfId="11803" priority="11817">
      <formula>I367="STR"</formula>
    </cfRule>
  </conditionalFormatting>
  <conditionalFormatting sqref="J366 J372:J374">
    <cfRule type="containsText" dxfId="11802" priority="11815" operator="containsText" text="DA">
      <formula>NOT(ISERROR(SEARCH("DA",J366)))</formula>
    </cfRule>
  </conditionalFormatting>
  <conditionalFormatting sqref="J371">
    <cfRule type="containsText" dxfId="11801" priority="11814" operator="containsText" text="DA">
      <formula>NOT(ISERROR(SEARCH("DA",J371)))</formula>
    </cfRule>
  </conditionalFormatting>
  <conditionalFormatting sqref="J367:J370">
    <cfRule type="containsText" dxfId="11800" priority="11813" operator="containsText" text="DA">
      <formula>NOT(ISERROR(SEARCH("DA",J367)))</formula>
    </cfRule>
  </conditionalFormatting>
  <conditionalFormatting sqref="J367:J368">
    <cfRule type="expression" dxfId="11799" priority="11809">
      <formula>LEFT(J371,2)="DA"</formula>
    </cfRule>
    <cfRule type="expression" dxfId="11798" priority="11810">
      <formula>J367="WIP"</formula>
    </cfRule>
    <cfRule type="expression" dxfId="11797" priority="11811">
      <formula>J367="TW"</formula>
    </cfRule>
    <cfRule type="expression" dxfId="11796" priority="11812">
      <formula>J367="ERE"</formula>
    </cfRule>
  </conditionalFormatting>
  <conditionalFormatting sqref="J369">
    <cfRule type="expression" dxfId="11795" priority="11806">
      <formula>LEFT(J371,2)="DA"</formula>
    </cfRule>
    <cfRule type="expression" dxfId="11794" priority="11807">
      <formula>J369="EXC"</formula>
    </cfRule>
    <cfRule type="expression" dxfId="11793" priority="11808">
      <formula>J369="FDN"</formula>
    </cfRule>
  </conditionalFormatting>
  <conditionalFormatting sqref="J370">
    <cfRule type="expression" dxfId="11792" priority="11804">
      <formula>LEFT(J371,2)="DA"</formula>
    </cfRule>
    <cfRule type="expression" dxfId="11791" priority="11805">
      <formula>OR(J370="CP",J370="P")</formula>
    </cfRule>
  </conditionalFormatting>
  <conditionalFormatting sqref="J367:J369">
    <cfRule type="containsText" dxfId="11790" priority="11803" operator="containsText" text="Clear">
      <formula>NOT(ISERROR(SEARCH("Clear",J367)))</formula>
    </cfRule>
  </conditionalFormatting>
  <conditionalFormatting sqref="K366:K374">
    <cfRule type="containsText" dxfId="11789" priority="11802" operator="containsText" text="DA">
      <formula>NOT(ISERROR(SEARCH("DA",K366)))</formula>
    </cfRule>
  </conditionalFormatting>
  <conditionalFormatting sqref="K367">
    <cfRule type="expression" dxfId="11788" priority="11800">
      <formula>K367="PO"</formula>
    </cfRule>
    <cfRule type="expression" dxfId="11787" priority="11801">
      <formula>K367="STR"</formula>
    </cfRule>
  </conditionalFormatting>
  <conditionalFormatting sqref="L366 L372:L374">
    <cfRule type="containsText" dxfId="11786" priority="11799" operator="containsText" text="DA">
      <formula>NOT(ISERROR(SEARCH("DA",L366)))</formula>
    </cfRule>
  </conditionalFormatting>
  <conditionalFormatting sqref="L371">
    <cfRule type="containsText" dxfId="11785" priority="11798" operator="containsText" text="DA">
      <formula>NOT(ISERROR(SEARCH("DA",L371)))</formula>
    </cfRule>
  </conditionalFormatting>
  <conditionalFormatting sqref="L367:L370">
    <cfRule type="containsText" dxfId="11784" priority="11797" operator="containsText" text="DA">
      <formula>NOT(ISERROR(SEARCH("DA",L367)))</formula>
    </cfRule>
  </conditionalFormatting>
  <conditionalFormatting sqref="L367:L368">
    <cfRule type="expression" dxfId="11783" priority="11793">
      <formula>LEFT(L371,2)="DA"</formula>
    </cfRule>
    <cfRule type="expression" dxfId="11782" priority="11794">
      <formula>L367="WIP"</formula>
    </cfRule>
    <cfRule type="expression" dxfId="11781" priority="11795">
      <formula>L367="TW"</formula>
    </cfRule>
    <cfRule type="expression" dxfId="11780" priority="11796">
      <formula>L367="ERE"</formula>
    </cfRule>
  </conditionalFormatting>
  <conditionalFormatting sqref="L369">
    <cfRule type="expression" dxfId="11779" priority="11790">
      <formula>LEFT(L371,2)="DA"</formula>
    </cfRule>
    <cfRule type="expression" dxfId="11778" priority="11791">
      <formula>L369="EXC"</formula>
    </cfRule>
    <cfRule type="expression" dxfId="11777" priority="11792">
      <formula>L369="FDN"</formula>
    </cfRule>
  </conditionalFormatting>
  <conditionalFormatting sqref="L370">
    <cfRule type="expression" dxfId="11776" priority="11788">
      <formula>LEFT(L371,2)="DA"</formula>
    </cfRule>
    <cfRule type="expression" dxfId="11775" priority="11789">
      <formula>OR(L370="CP",L370="P")</formula>
    </cfRule>
  </conditionalFormatting>
  <conditionalFormatting sqref="L367:L369">
    <cfRule type="containsText" dxfId="11774" priority="11787" operator="containsText" text="Clear">
      <formula>NOT(ISERROR(SEARCH("Clear",L367)))</formula>
    </cfRule>
  </conditionalFormatting>
  <conditionalFormatting sqref="M366:M374">
    <cfRule type="containsText" dxfId="11773" priority="11786" operator="containsText" text="DA">
      <formula>NOT(ISERROR(SEARCH("DA",M366)))</formula>
    </cfRule>
  </conditionalFormatting>
  <conditionalFormatting sqref="M367">
    <cfRule type="expression" dxfId="11772" priority="11784">
      <formula>M367="PO"</formula>
    </cfRule>
    <cfRule type="expression" dxfId="11771" priority="11785">
      <formula>M367="STR"</formula>
    </cfRule>
  </conditionalFormatting>
  <conditionalFormatting sqref="N366 N372:N374">
    <cfRule type="containsText" dxfId="11770" priority="11783" operator="containsText" text="DA">
      <formula>NOT(ISERROR(SEARCH("DA",N366)))</formula>
    </cfRule>
  </conditionalFormatting>
  <conditionalFormatting sqref="N371">
    <cfRule type="containsText" dxfId="11769" priority="11782" operator="containsText" text="DA">
      <formula>NOT(ISERROR(SEARCH("DA",N371)))</formula>
    </cfRule>
  </conditionalFormatting>
  <conditionalFormatting sqref="N367:N370">
    <cfRule type="containsText" dxfId="11768" priority="11781" operator="containsText" text="DA">
      <formula>NOT(ISERROR(SEARCH("DA",N367)))</formula>
    </cfRule>
  </conditionalFormatting>
  <conditionalFormatting sqref="N367:N368">
    <cfRule type="expression" dxfId="11767" priority="11777">
      <formula>LEFT(N371,2)="DA"</formula>
    </cfRule>
    <cfRule type="expression" dxfId="11766" priority="11778">
      <formula>N367="WIP"</formula>
    </cfRule>
    <cfRule type="expression" dxfId="11765" priority="11779">
      <formula>N367="TW"</formula>
    </cfRule>
    <cfRule type="expression" dxfId="11764" priority="11780">
      <formula>N367="ERE"</formula>
    </cfRule>
  </conditionalFormatting>
  <conditionalFormatting sqref="N369">
    <cfRule type="expression" dxfId="11763" priority="11774">
      <formula>LEFT(N371,2)="DA"</formula>
    </cfRule>
    <cfRule type="expression" dxfId="11762" priority="11775">
      <formula>N369="EXC"</formula>
    </cfRule>
    <cfRule type="expression" dxfId="11761" priority="11776">
      <formula>N369="FDN"</formula>
    </cfRule>
  </conditionalFormatting>
  <conditionalFormatting sqref="N370">
    <cfRule type="expression" dxfId="11760" priority="11772">
      <formula>LEFT(N371,2)="DA"</formula>
    </cfRule>
    <cfRule type="expression" dxfId="11759" priority="11773">
      <formula>OR(N370="CP",N370="P")</formula>
    </cfRule>
  </conditionalFormatting>
  <conditionalFormatting sqref="N367:N369">
    <cfRule type="containsText" dxfId="11758" priority="11771" operator="containsText" text="Clear">
      <formula>NOT(ISERROR(SEARCH("Clear",N367)))</formula>
    </cfRule>
  </conditionalFormatting>
  <conditionalFormatting sqref="O366:O374">
    <cfRule type="containsText" dxfId="11757" priority="11770" operator="containsText" text="DA">
      <formula>NOT(ISERROR(SEARCH("DA",O366)))</formula>
    </cfRule>
  </conditionalFormatting>
  <conditionalFormatting sqref="O367">
    <cfRule type="expression" dxfId="11756" priority="11768">
      <formula>O367="PO"</formula>
    </cfRule>
    <cfRule type="expression" dxfId="11755" priority="11769">
      <formula>O367="STR"</formula>
    </cfRule>
  </conditionalFormatting>
  <conditionalFormatting sqref="P366 P372:P374">
    <cfRule type="containsText" dxfId="11754" priority="11767" operator="containsText" text="DA">
      <formula>NOT(ISERROR(SEARCH("DA",P366)))</formula>
    </cfRule>
  </conditionalFormatting>
  <conditionalFormatting sqref="P371">
    <cfRule type="containsText" dxfId="11753" priority="11766" operator="containsText" text="DA">
      <formula>NOT(ISERROR(SEARCH("DA",P371)))</formula>
    </cfRule>
  </conditionalFormatting>
  <conditionalFormatting sqref="P367:P370">
    <cfRule type="containsText" dxfId="11752" priority="11765" operator="containsText" text="DA">
      <formula>NOT(ISERROR(SEARCH("DA",P367)))</formula>
    </cfRule>
  </conditionalFormatting>
  <conditionalFormatting sqref="P367:P368">
    <cfRule type="expression" dxfId="11751" priority="11761">
      <formula>LEFT(P371,2)="DA"</formula>
    </cfRule>
    <cfRule type="expression" dxfId="11750" priority="11762">
      <formula>P367="WIP"</formula>
    </cfRule>
    <cfRule type="expression" dxfId="11749" priority="11763">
      <formula>P367="TW"</formula>
    </cfRule>
    <cfRule type="expression" dxfId="11748" priority="11764">
      <formula>P367="ERE"</formula>
    </cfRule>
  </conditionalFormatting>
  <conditionalFormatting sqref="P369">
    <cfRule type="expression" dxfId="11747" priority="11758">
      <formula>LEFT(P371,2)="DA"</formula>
    </cfRule>
    <cfRule type="expression" dxfId="11746" priority="11759">
      <formula>P369="EXC"</formula>
    </cfRule>
    <cfRule type="expression" dxfId="11745" priority="11760">
      <formula>P369="FDN"</formula>
    </cfRule>
  </conditionalFormatting>
  <conditionalFormatting sqref="P370">
    <cfRule type="expression" dxfId="11744" priority="11756">
      <formula>LEFT(P371,2)="DA"</formula>
    </cfRule>
    <cfRule type="expression" dxfId="11743" priority="11757">
      <formula>OR(P370="CP",P370="P")</formula>
    </cfRule>
  </conditionalFormatting>
  <conditionalFormatting sqref="P367:P369">
    <cfRule type="containsText" dxfId="11742" priority="11755" operator="containsText" text="Clear">
      <formula>NOT(ISERROR(SEARCH("Clear",P367)))</formula>
    </cfRule>
  </conditionalFormatting>
  <conditionalFormatting sqref="Q366:Q374">
    <cfRule type="containsText" dxfId="11741" priority="11754" operator="containsText" text="DA">
      <formula>NOT(ISERROR(SEARCH("DA",Q366)))</formula>
    </cfRule>
  </conditionalFormatting>
  <conditionalFormatting sqref="Q367">
    <cfRule type="expression" dxfId="11740" priority="11752">
      <formula>Q367="PO"</formula>
    </cfRule>
    <cfRule type="expression" dxfId="11739" priority="11753">
      <formula>Q367="STR"</formula>
    </cfRule>
  </conditionalFormatting>
  <conditionalFormatting sqref="R374">
    <cfRule type="containsText" dxfId="11738" priority="11751" operator="containsText" text="DA">
      <formula>NOT(ISERROR(SEARCH("DA",R374)))</formula>
    </cfRule>
  </conditionalFormatting>
  <conditionalFormatting sqref="S369:S374">
    <cfRule type="containsText" dxfId="11737" priority="11750" operator="containsText" text="DA">
      <formula>NOT(ISERROR(SEARCH("DA",S369)))</formula>
    </cfRule>
  </conditionalFormatting>
  <conditionalFormatting sqref="T374">
    <cfRule type="containsText" dxfId="11736" priority="11749" operator="containsText" text="DA">
      <formula>NOT(ISERROR(SEARCH("DA",T374)))</formula>
    </cfRule>
  </conditionalFormatting>
  <conditionalFormatting sqref="U369">
    <cfRule type="containsText" dxfId="11735" priority="11748" operator="containsText" text="DA">
      <formula>NOT(ISERROR(SEARCH("DA",U369)))</formula>
    </cfRule>
  </conditionalFormatting>
  <conditionalFormatting sqref="T367:T370">
    <cfRule type="containsText" dxfId="11734" priority="11747" operator="containsText" text="DA">
      <formula>NOT(ISERROR(SEARCH("DA",T367)))</formula>
    </cfRule>
  </conditionalFormatting>
  <conditionalFormatting sqref="T367:T368">
    <cfRule type="expression" dxfId="11733" priority="11743">
      <formula>LEFT(T371,2)="DA"</formula>
    </cfRule>
    <cfRule type="expression" dxfId="11732" priority="11744">
      <formula>T367="WIP"</formula>
    </cfRule>
    <cfRule type="expression" dxfId="11731" priority="11745">
      <formula>T367="TW"</formula>
    </cfRule>
    <cfRule type="expression" dxfId="11730" priority="11746">
      <formula>T367="ERE"</formula>
    </cfRule>
  </conditionalFormatting>
  <conditionalFormatting sqref="T369">
    <cfRule type="expression" dxfId="11729" priority="11740">
      <formula>LEFT(T371,2)="DA"</formula>
    </cfRule>
    <cfRule type="expression" dxfId="11728" priority="11741">
      <formula>T369="EXC"</formula>
    </cfRule>
    <cfRule type="expression" dxfId="11727" priority="11742">
      <formula>T369="FDN"</formula>
    </cfRule>
  </conditionalFormatting>
  <conditionalFormatting sqref="T370">
    <cfRule type="expression" dxfId="11726" priority="11738">
      <formula>LEFT(T371,2)="DA"</formula>
    </cfRule>
    <cfRule type="expression" dxfId="11725" priority="11739">
      <formula>OR(T370="CP",T370="P")</formula>
    </cfRule>
  </conditionalFormatting>
  <conditionalFormatting sqref="T367:T369">
    <cfRule type="containsText" dxfId="11724" priority="11737" operator="containsText" text="Clear">
      <formula>NOT(ISERROR(SEARCH("Clear",T367)))</formula>
    </cfRule>
  </conditionalFormatting>
  <conditionalFormatting sqref="R372:R373">
    <cfRule type="containsText" dxfId="11723" priority="11736" operator="containsText" text="DA">
      <formula>NOT(ISERROR(SEARCH("DA",R372)))</formula>
    </cfRule>
  </conditionalFormatting>
  <conditionalFormatting sqref="R371">
    <cfRule type="containsText" dxfId="11722" priority="11735" operator="containsText" text="DA">
      <formula>NOT(ISERROR(SEARCH("DA",R371)))</formula>
    </cfRule>
  </conditionalFormatting>
  <conditionalFormatting sqref="R367:R370">
    <cfRule type="containsText" dxfId="11721" priority="11734" operator="containsText" text="DA">
      <formula>NOT(ISERROR(SEARCH("DA",R367)))</formula>
    </cfRule>
  </conditionalFormatting>
  <conditionalFormatting sqref="R367:R368">
    <cfRule type="expression" dxfId="11720" priority="11730">
      <formula>LEFT(R371,2)="DA"</formula>
    </cfRule>
    <cfRule type="expression" dxfId="11719" priority="11731">
      <formula>R367="WIP"</formula>
    </cfRule>
    <cfRule type="expression" dxfId="11718" priority="11732">
      <formula>R367="TW"</formula>
    </cfRule>
    <cfRule type="expression" dxfId="11717" priority="11733">
      <formula>R367="ERE"</formula>
    </cfRule>
  </conditionalFormatting>
  <conditionalFormatting sqref="R369">
    <cfRule type="expression" dxfId="11716" priority="11727">
      <formula>LEFT(R371,2)="DA"</formula>
    </cfRule>
    <cfRule type="expression" dxfId="11715" priority="11728">
      <formula>R369="EXC"</formula>
    </cfRule>
    <cfRule type="expression" dxfId="11714" priority="11729">
      <formula>R369="FDN"</formula>
    </cfRule>
  </conditionalFormatting>
  <conditionalFormatting sqref="R370">
    <cfRule type="expression" dxfId="11713" priority="11725">
      <formula>LEFT(R371,2)="DA"</formula>
    </cfRule>
    <cfRule type="expression" dxfId="11712" priority="11726">
      <formula>OR(R370="CP",R370="P")</formula>
    </cfRule>
  </conditionalFormatting>
  <conditionalFormatting sqref="R367:R369">
    <cfRule type="containsText" dxfId="11711" priority="11724" operator="containsText" text="Clear">
      <formula>NOT(ISERROR(SEARCH("Clear",R367)))</formula>
    </cfRule>
  </conditionalFormatting>
  <conditionalFormatting sqref="T372:T373">
    <cfRule type="containsText" dxfId="11710" priority="11723" operator="containsText" text="DA">
      <formula>NOT(ISERROR(SEARCH("DA",T372)))</formula>
    </cfRule>
  </conditionalFormatting>
  <conditionalFormatting sqref="T371">
    <cfRule type="containsText" dxfId="11709" priority="11722" operator="containsText" text="DA">
      <formula>NOT(ISERROR(SEARCH("DA",T371)))</formula>
    </cfRule>
  </conditionalFormatting>
  <conditionalFormatting sqref="S367:S368">
    <cfRule type="containsText" dxfId="11708" priority="11721" operator="containsText" text="DA">
      <formula>NOT(ISERROR(SEARCH("DA",S367)))</formula>
    </cfRule>
  </conditionalFormatting>
  <conditionalFormatting sqref="S367">
    <cfRule type="expression" dxfId="11707" priority="11719">
      <formula>S367="PO"</formula>
    </cfRule>
    <cfRule type="expression" dxfId="11706" priority="11720">
      <formula>S367="STR"</formula>
    </cfRule>
  </conditionalFormatting>
  <conditionalFormatting sqref="U367:U368">
    <cfRule type="containsText" dxfId="11705" priority="11718" operator="containsText" text="DA">
      <formula>NOT(ISERROR(SEARCH("DA",U367)))</formula>
    </cfRule>
  </conditionalFormatting>
  <conditionalFormatting sqref="U367">
    <cfRule type="expression" dxfId="11704" priority="11716">
      <formula>U367="PO"</formula>
    </cfRule>
    <cfRule type="expression" dxfId="11703" priority="11717">
      <formula>U367="STR"</formula>
    </cfRule>
  </conditionalFormatting>
  <conditionalFormatting sqref="R366">
    <cfRule type="containsText" dxfId="11702" priority="11715" operator="containsText" text="DA">
      <formula>NOT(ISERROR(SEARCH("DA",R366)))</formula>
    </cfRule>
  </conditionalFormatting>
  <conditionalFormatting sqref="S366">
    <cfRule type="containsText" dxfId="11701" priority="11714" operator="containsText" text="DA">
      <formula>NOT(ISERROR(SEARCH("DA",S366)))</formula>
    </cfRule>
  </conditionalFormatting>
  <conditionalFormatting sqref="T366">
    <cfRule type="containsText" dxfId="11700" priority="11713" operator="containsText" text="DA">
      <formula>NOT(ISERROR(SEARCH("DA",T366)))</formula>
    </cfRule>
  </conditionalFormatting>
  <conditionalFormatting sqref="U366">
    <cfRule type="containsText" dxfId="11699" priority="11712" operator="containsText" text="DA">
      <formula>NOT(ISERROR(SEARCH("DA",U366)))</formula>
    </cfRule>
  </conditionalFormatting>
  <conditionalFormatting sqref="U376">
    <cfRule type="containsText" dxfId="11698" priority="11711" operator="containsText" text="DA">
      <formula>NOT(ISERROR(SEARCH("DA",U376)))</formula>
    </cfRule>
  </conditionalFormatting>
  <conditionalFormatting sqref="B377 B383:B384">
    <cfRule type="containsText" dxfId="11697" priority="11710" operator="containsText" text="DA">
      <formula>NOT(ISERROR(SEARCH("DA",B377)))</formula>
    </cfRule>
  </conditionalFormatting>
  <conditionalFormatting sqref="B382">
    <cfRule type="containsText" dxfId="11696" priority="11709" operator="containsText" text="DA">
      <formula>NOT(ISERROR(SEARCH("DA",B382)))</formula>
    </cfRule>
  </conditionalFormatting>
  <conditionalFormatting sqref="B378:B381">
    <cfRule type="containsText" dxfId="11695" priority="11708" operator="containsText" text="DA">
      <formula>NOT(ISERROR(SEARCH("DA",B378)))</formula>
    </cfRule>
  </conditionalFormatting>
  <conditionalFormatting sqref="B378:B379">
    <cfRule type="expression" dxfId="11694" priority="11704">
      <formula>LEFT(B382,2)="DA"</formula>
    </cfRule>
    <cfRule type="expression" dxfId="11693" priority="11705">
      <formula>B378="WIP"</formula>
    </cfRule>
    <cfRule type="expression" dxfId="11692" priority="11706">
      <formula>B378="TW"</formula>
    </cfRule>
    <cfRule type="expression" dxfId="11691" priority="11707">
      <formula>B378="ERE"</formula>
    </cfRule>
  </conditionalFormatting>
  <conditionalFormatting sqref="B380">
    <cfRule type="expression" dxfId="11690" priority="11701">
      <formula>LEFT(B382,2)="DA"</formula>
    </cfRule>
    <cfRule type="expression" dxfId="11689" priority="11702">
      <formula>B380="EXC"</formula>
    </cfRule>
    <cfRule type="expression" dxfId="11688" priority="11703">
      <formula>B380="FDN"</formula>
    </cfRule>
  </conditionalFormatting>
  <conditionalFormatting sqref="B381">
    <cfRule type="expression" dxfId="11687" priority="11699">
      <formula>LEFT(B382,2)="DA"</formula>
    </cfRule>
    <cfRule type="expression" dxfId="11686" priority="11700">
      <formula>OR(B381="CP",B381="P")</formula>
    </cfRule>
  </conditionalFormatting>
  <conditionalFormatting sqref="B378:B380">
    <cfRule type="containsText" dxfId="11685" priority="11698" operator="containsText" text="Clear">
      <formula>NOT(ISERROR(SEARCH("Clear",B378)))</formula>
    </cfRule>
  </conditionalFormatting>
  <conditionalFormatting sqref="C377:C384 U380:U384">
    <cfRule type="containsText" dxfId="11684" priority="11697" operator="containsText" text="DA">
      <formula>NOT(ISERROR(SEARCH("DA",C377)))</formula>
    </cfRule>
  </conditionalFormatting>
  <conditionalFormatting sqref="C378">
    <cfRule type="expression" dxfId="11683" priority="11695">
      <formula>C378="PO"</formula>
    </cfRule>
    <cfRule type="expression" dxfId="11682" priority="11696">
      <formula>C378="STR"</formula>
    </cfRule>
  </conditionalFormatting>
  <conditionalFormatting sqref="U381">
    <cfRule type="containsText" dxfId="11681" priority="11694" operator="containsText" text="DA">
      <formula>NOT(ISERROR(SEARCH("DA",U381)))</formula>
    </cfRule>
  </conditionalFormatting>
  <conditionalFormatting sqref="D377 D383:D384">
    <cfRule type="containsText" dxfId="11680" priority="11693" operator="containsText" text="DA">
      <formula>NOT(ISERROR(SEARCH("DA",D377)))</formula>
    </cfRule>
  </conditionalFormatting>
  <conditionalFormatting sqref="D382">
    <cfRule type="containsText" dxfId="11679" priority="11692" operator="containsText" text="DA">
      <formula>NOT(ISERROR(SEARCH("DA",D382)))</formula>
    </cfRule>
  </conditionalFormatting>
  <conditionalFormatting sqref="D378:D381">
    <cfRule type="containsText" dxfId="11678" priority="11691" operator="containsText" text="DA">
      <formula>NOT(ISERROR(SEARCH("DA",D378)))</formula>
    </cfRule>
  </conditionalFormatting>
  <conditionalFormatting sqref="D378:D379">
    <cfRule type="expression" dxfId="11677" priority="11687">
      <formula>LEFT(D382,2)="DA"</formula>
    </cfRule>
    <cfRule type="expression" dxfId="11676" priority="11688">
      <formula>D378="WIP"</formula>
    </cfRule>
    <cfRule type="expression" dxfId="11675" priority="11689">
      <formula>D378="TW"</formula>
    </cfRule>
    <cfRule type="expression" dxfId="11674" priority="11690">
      <formula>D378="ERE"</formula>
    </cfRule>
  </conditionalFormatting>
  <conditionalFormatting sqref="D380">
    <cfRule type="expression" dxfId="11673" priority="11684">
      <formula>LEFT(D382,2)="DA"</formula>
    </cfRule>
    <cfRule type="expression" dxfId="11672" priority="11685">
      <formula>D380="EXC"</formula>
    </cfRule>
    <cfRule type="expression" dxfId="11671" priority="11686">
      <formula>D380="FDN"</formula>
    </cfRule>
  </conditionalFormatting>
  <conditionalFormatting sqref="D381">
    <cfRule type="expression" dxfId="11670" priority="11682">
      <formula>LEFT(D382,2)="DA"</formula>
    </cfRule>
    <cfRule type="expression" dxfId="11669" priority="11683">
      <formula>OR(D381="CP",D381="P")</formula>
    </cfRule>
  </conditionalFormatting>
  <conditionalFormatting sqref="D378:D380">
    <cfRule type="containsText" dxfId="11668" priority="11681" operator="containsText" text="Clear">
      <formula>NOT(ISERROR(SEARCH("Clear",D378)))</formula>
    </cfRule>
  </conditionalFormatting>
  <conditionalFormatting sqref="E377:E384">
    <cfRule type="containsText" dxfId="11667" priority="11680" operator="containsText" text="DA">
      <formula>NOT(ISERROR(SEARCH("DA",E377)))</formula>
    </cfRule>
  </conditionalFormatting>
  <conditionalFormatting sqref="E378">
    <cfRule type="expression" dxfId="11666" priority="11678">
      <formula>E378="PO"</formula>
    </cfRule>
    <cfRule type="expression" dxfId="11665" priority="11679">
      <formula>E378="STR"</formula>
    </cfRule>
  </conditionalFormatting>
  <conditionalFormatting sqref="F377 F383:F384">
    <cfRule type="containsText" dxfId="11664" priority="11677" operator="containsText" text="DA">
      <formula>NOT(ISERROR(SEARCH("DA",F377)))</formula>
    </cfRule>
  </conditionalFormatting>
  <conditionalFormatting sqref="F382">
    <cfRule type="containsText" dxfId="11663" priority="11676" operator="containsText" text="DA">
      <formula>NOT(ISERROR(SEARCH("DA",F382)))</formula>
    </cfRule>
  </conditionalFormatting>
  <conditionalFormatting sqref="F378:F381">
    <cfRule type="containsText" dxfId="11662" priority="11675" operator="containsText" text="DA">
      <formula>NOT(ISERROR(SEARCH("DA",F378)))</formula>
    </cfRule>
  </conditionalFormatting>
  <conditionalFormatting sqref="F378:F379">
    <cfRule type="expression" dxfId="11661" priority="11671">
      <formula>LEFT(F382,2)="DA"</formula>
    </cfRule>
    <cfRule type="expression" dxfId="11660" priority="11672">
      <formula>F378="WIP"</formula>
    </cfRule>
    <cfRule type="expression" dxfId="11659" priority="11673">
      <formula>F378="TW"</formula>
    </cfRule>
    <cfRule type="expression" dxfId="11658" priority="11674">
      <formula>F378="ERE"</formula>
    </cfRule>
  </conditionalFormatting>
  <conditionalFormatting sqref="F380">
    <cfRule type="expression" dxfId="11657" priority="11668">
      <formula>LEFT(F382,2)="DA"</formula>
    </cfRule>
    <cfRule type="expression" dxfId="11656" priority="11669">
      <formula>F380="EXC"</formula>
    </cfRule>
    <cfRule type="expression" dxfId="11655" priority="11670">
      <formula>F380="FDN"</formula>
    </cfRule>
  </conditionalFormatting>
  <conditionalFormatting sqref="F381">
    <cfRule type="expression" dxfId="11654" priority="11666">
      <formula>LEFT(F382,2)="DA"</formula>
    </cfRule>
    <cfRule type="expression" dxfId="11653" priority="11667">
      <formula>OR(F381="CP",F381="P")</formula>
    </cfRule>
  </conditionalFormatting>
  <conditionalFormatting sqref="F378:F380">
    <cfRule type="containsText" dxfId="11652" priority="11665" operator="containsText" text="Clear">
      <formula>NOT(ISERROR(SEARCH("Clear",F378)))</formula>
    </cfRule>
  </conditionalFormatting>
  <conditionalFormatting sqref="G377:G384">
    <cfRule type="containsText" dxfId="11651" priority="11664" operator="containsText" text="DA">
      <formula>NOT(ISERROR(SEARCH("DA",G377)))</formula>
    </cfRule>
  </conditionalFormatting>
  <conditionalFormatting sqref="G378">
    <cfRule type="expression" dxfId="11650" priority="11662">
      <formula>G378="PO"</formula>
    </cfRule>
    <cfRule type="expression" dxfId="11649" priority="11663">
      <formula>G378="STR"</formula>
    </cfRule>
  </conditionalFormatting>
  <conditionalFormatting sqref="H377 H383:H384">
    <cfRule type="containsText" dxfId="11648" priority="11661" operator="containsText" text="DA">
      <formula>NOT(ISERROR(SEARCH("DA",H377)))</formula>
    </cfRule>
  </conditionalFormatting>
  <conditionalFormatting sqref="H382">
    <cfRule type="containsText" dxfId="11647" priority="11660" operator="containsText" text="DA">
      <formula>NOT(ISERROR(SEARCH("DA",H382)))</formula>
    </cfRule>
  </conditionalFormatting>
  <conditionalFormatting sqref="H378:H381">
    <cfRule type="containsText" dxfId="11646" priority="11659" operator="containsText" text="DA">
      <formula>NOT(ISERROR(SEARCH("DA",H378)))</formula>
    </cfRule>
  </conditionalFormatting>
  <conditionalFormatting sqref="H378:H379">
    <cfRule type="expression" dxfId="11645" priority="11655">
      <formula>LEFT(H382,2)="DA"</formula>
    </cfRule>
    <cfRule type="expression" dxfId="11644" priority="11656">
      <formula>H378="WIP"</formula>
    </cfRule>
    <cfRule type="expression" dxfId="11643" priority="11657">
      <formula>H378="TW"</formula>
    </cfRule>
    <cfRule type="expression" dxfId="11642" priority="11658">
      <formula>H378="ERE"</formula>
    </cfRule>
  </conditionalFormatting>
  <conditionalFormatting sqref="H380">
    <cfRule type="expression" dxfId="11641" priority="11652">
      <formula>LEFT(H382,2)="DA"</formula>
    </cfRule>
    <cfRule type="expression" dxfId="11640" priority="11653">
      <formula>H380="EXC"</formula>
    </cfRule>
    <cfRule type="expression" dxfId="11639" priority="11654">
      <formula>H380="FDN"</formula>
    </cfRule>
  </conditionalFormatting>
  <conditionalFormatting sqref="H381">
    <cfRule type="expression" dxfId="11638" priority="11650">
      <formula>LEFT(H382,2)="DA"</formula>
    </cfRule>
    <cfRule type="expression" dxfId="11637" priority="11651">
      <formula>OR(H381="CP",H381="P")</formula>
    </cfRule>
  </conditionalFormatting>
  <conditionalFormatting sqref="H378:H380">
    <cfRule type="containsText" dxfId="11636" priority="11649" operator="containsText" text="Clear">
      <formula>NOT(ISERROR(SEARCH("Clear",H378)))</formula>
    </cfRule>
  </conditionalFormatting>
  <conditionalFormatting sqref="I377:I384">
    <cfRule type="containsText" dxfId="11635" priority="11648" operator="containsText" text="DA">
      <formula>NOT(ISERROR(SEARCH("DA",I377)))</formula>
    </cfRule>
  </conditionalFormatting>
  <conditionalFormatting sqref="I378">
    <cfRule type="expression" dxfId="11634" priority="11646">
      <formula>I378="PO"</formula>
    </cfRule>
    <cfRule type="expression" dxfId="11633" priority="11647">
      <formula>I378="STR"</formula>
    </cfRule>
  </conditionalFormatting>
  <conditionalFormatting sqref="J377 J383:J384">
    <cfRule type="containsText" dxfId="11632" priority="11645" operator="containsText" text="DA">
      <formula>NOT(ISERROR(SEARCH("DA",J377)))</formula>
    </cfRule>
  </conditionalFormatting>
  <conditionalFormatting sqref="J382">
    <cfRule type="containsText" dxfId="11631" priority="11644" operator="containsText" text="DA">
      <formula>NOT(ISERROR(SEARCH("DA",J382)))</formula>
    </cfRule>
  </conditionalFormatting>
  <conditionalFormatting sqref="J378:J381">
    <cfRule type="containsText" dxfId="11630" priority="11643" operator="containsText" text="DA">
      <formula>NOT(ISERROR(SEARCH("DA",J378)))</formula>
    </cfRule>
  </conditionalFormatting>
  <conditionalFormatting sqref="J378:J379">
    <cfRule type="expression" dxfId="11629" priority="11639">
      <formula>LEFT(J382,2)="DA"</formula>
    </cfRule>
    <cfRule type="expression" dxfId="11628" priority="11640">
      <formula>J378="WIP"</formula>
    </cfRule>
    <cfRule type="expression" dxfId="11627" priority="11641">
      <formula>J378="TW"</formula>
    </cfRule>
    <cfRule type="expression" dxfId="11626" priority="11642">
      <formula>J378="ERE"</formula>
    </cfRule>
  </conditionalFormatting>
  <conditionalFormatting sqref="J380">
    <cfRule type="expression" dxfId="11625" priority="11636">
      <formula>LEFT(J382,2)="DA"</formula>
    </cfRule>
    <cfRule type="expression" dxfId="11624" priority="11637">
      <formula>J380="EXC"</formula>
    </cfRule>
    <cfRule type="expression" dxfId="11623" priority="11638">
      <formula>J380="FDN"</formula>
    </cfRule>
  </conditionalFormatting>
  <conditionalFormatting sqref="J381">
    <cfRule type="expression" dxfId="11622" priority="11634">
      <formula>LEFT(J382,2)="DA"</formula>
    </cfRule>
    <cfRule type="expression" dxfId="11621" priority="11635">
      <formula>OR(J381="CP",J381="P")</formula>
    </cfRule>
  </conditionalFormatting>
  <conditionalFormatting sqref="J378:J380">
    <cfRule type="containsText" dxfId="11620" priority="11633" operator="containsText" text="Clear">
      <formula>NOT(ISERROR(SEARCH("Clear",J378)))</formula>
    </cfRule>
  </conditionalFormatting>
  <conditionalFormatting sqref="K377:K384">
    <cfRule type="containsText" dxfId="11619" priority="11632" operator="containsText" text="DA">
      <formula>NOT(ISERROR(SEARCH("DA",K377)))</formula>
    </cfRule>
  </conditionalFormatting>
  <conditionalFormatting sqref="K378">
    <cfRule type="expression" dxfId="11618" priority="11630">
      <formula>K378="PO"</formula>
    </cfRule>
    <cfRule type="expression" dxfId="11617" priority="11631">
      <formula>K378="STR"</formula>
    </cfRule>
  </conditionalFormatting>
  <conditionalFormatting sqref="L377 L383:L384">
    <cfRule type="containsText" dxfId="11616" priority="11629" operator="containsText" text="DA">
      <formula>NOT(ISERROR(SEARCH("DA",L377)))</formula>
    </cfRule>
  </conditionalFormatting>
  <conditionalFormatting sqref="L382">
    <cfRule type="containsText" dxfId="11615" priority="11628" operator="containsText" text="DA">
      <formula>NOT(ISERROR(SEARCH("DA",L382)))</formula>
    </cfRule>
  </conditionalFormatting>
  <conditionalFormatting sqref="L378:L381">
    <cfRule type="containsText" dxfId="11614" priority="11627" operator="containsText" text="DA">
      <formula>NOT(ISERROR(SEARCH("DA",L378)))</formula>
    </cfRule>
  </conditionalFormatting>
  <conditionalFormatting sqref="L378:L379">
    <cfRule type="expression" dxfId="11613" priority="11623">
      <formula>LEFT(L382,2)="DA"</formula>
    </cfRule>
    <cfRule type="expression" dxfId="11612" priority="11624">
      <formula>L378="WIP"</formula>
    </cfRule>
    <cfRule type="expression" dxfId="11611" priority="11625">
      <formula>L378="TW"</formula>
    </cfRule>
    <cfRule type="expression" dxfId="11610" priority="11626">
      <formula>L378="ERE"</formula>
    </cfRule>
  </conditionalFormatting>
  <conditionalFormatting sqref="L380">
    <cfRule type="expression" dxfId="11609" priority="11620">
      <formula>LEFT(L382,2)="DA"</formula>
    </cfRule>
    <cfRule type="expression" dxfId="11608" priority="11621">
      <formula>L380="EXC"</formula>
    </cfRule>
    <cfRule type="expression" dxfId="11607" priority="11622">
      <formula>L380="FDN"</formula>
    </cfRule>
  </conditionalFormatting>
  <conditionalFormatting sqref="L381">
    <cfRule type="expression" dxfId="11606" priority="11618">
      <formula>LEFT(L382,2)="DA"</formula>
    </cfRule>
    <cfRule type="expression" dxfId="11605" priority="11619">
      <formula>OR(L381="CP",L381="P")</formula>
    </cfRule>
  </conditionalFormatting>
  <conditionalFormatting sqref="L378:L380">
    <cfRule type="containsText" dxfId="11604" priority="11617" operator="containsText" text="Clear">
      <formula>NOT(ISERROR(SEARCH("Clear",L378)))</formula>
    </cfRule>
  </conditionalFormatting>
  <conditionalFormatting sqref="M377:M384">
    <cfRule type="containsText" dxfId="11603" priority="11616" operator="containsText" text="DA">
      <formula>NOT(ISERROR(SEARCH("DA",M377)))</formula>
    </cfRule>
  </conditionalFormatting>
  <conditionalFormatting sqref="M378">
    <cfRule type="expression" dxfId="11602" priority="11614">
      <formula>M378="PO"</formula>
    </cfRule>
    <cfRule type="expression" dxfId="11601" priority="11615">
      <formula>M378="STR"</formula>
    </cfRule>
  </conditionalFormatting>
  <conditionalFormatting sqref="N377 N383:N384">
    <cfRule type="containsText" dxfId="11600" priority="11613" operator="containsText" text="DA">
      <formula>NOT(ISERROR(SEARCH("DA",N377)))</formula>
    </cfRule>
  </conditionalFormatting>
  <conditionalFormatting sqref="N382">
    <cfRule type="containsText" dxfId="11599" priority="11612" operator="containsText" text="DA">
      <formula>NOT(ISERROR(SEARCH("DA",N382)))</formula>
    </cfRule>
  </conditionalFormatting>
  <conditionalFormatting sqref="N378:N381">
    <cfRule type="containsText" dxfId="11598" priority="11611" operator="containsText" text="DA">
      <formula>NOT(ISERROR(SEARCH("DA",N378)))</formula>
    </cfRule>
  </conditionalFormatting>
  <conditionalFormatting sqref="N378:N379">
    <cfRule type="expression" dxfId="11597" priority="11607">
      <formula>LEFT(N382,2)="DA"</formula>
    </cfRule>
    <cfRule type="expression" dxfId="11596" priority="11608">
      <formula>N378="WIP"</formula>
    </cfRule>
    <cfRule type="expression" dxfId="11595" priority="11609">
      <formula>N378="TW"</formula>
    </cfRule>
    <cfRule type="expression" dxfId="11594" priority="11610">
      <formula>N378="ERE"</formula>
    </cfRule>
  </conditionalFormatting>
  <conditionalFormatting sqref="N380">
    <cfRule type="expression" dxfId="11593" priority="11604">
      <formula>LEFT(N382,2)="DA"</formula>
    </cfRule>
    <cfRule type="expression" dxfId="11592" priority="11605">
      <formula>N380="EXC"</formula>
    </cfRule>
    <cfRule type="expression" dxfId="11591" priority="11606">
      <formula>N380="FDN"</formula>
    </cfRule>
  </conditionalFormatting>
  <conditionalFormatting sqref="N381">
    <cfRule type="expression" dxfId="11590" priority="11602">
      <formula>LEFT(N382,2)="DA"</formula>
    </cfRule>
    <cfRule type="expression" dxfId="11589" priority="11603">
      <formula>OR(N381="CP",N381="P")</formula>
    </cfRule>
  </conditionalFormatting>
  <conditionalFormatting sqref="N378:N380">
    <cfRule type="containsText" dxfId="11588" priority="11601" operator="containsText" text="Clear">
      <formula>NOT(ISERROR(SEARCH("Clear",N378)))</formula>
    </cfRule>
  </conditionalFormatting>
  <conditionalFormatting sqref="O377:O384">
    <cfRule type="containsText" dxfId="11587" priority="11600" operator="containsText" text="DA">
      <formula>NOT(ISERROR(SEARCH("DA",O377)))</formula>
    </cfRule>
  </conditionalFormatting>
  <conditionalFormatting sqref="O378">
    <cfRule type="expression" dxfId="11586" priority="11598">
      <formula>O378="PO"</formula>
    </cfRule>
    <cfRule type="expression" dxfId="11585" priority="11599">
      <formula>O378="STR"</formula>
    </cfRule>
  </conditionalFormatting>
  <conditionalFormatting sqref="P377 P383:P384">
    <cfRule type="containsText" dxfId="11584" priority="11597" operator="containsText" text="DA">
      <formula>NOT(ISERROR(SEARCH("DA",P377)))</formula>
    </cfRule>
  </conditionalFormatting>
  <conditionalFormatting sqref="P382">
    <cfRule type="containsText" dxfId="11583" priority="11596" operator="containsText" text="DA">
      <formula>NOT(ISERROR(SEARCH("DA",P382)))</formula>
    </cfRule>
  </conditionalFormatting>
  <conditionalFormatting sqref="P378:P381">
    <cfRule type="containsText" dxfId="11582" priority="11595" operator="containsText" text="DA">
      <formula>NOT(ISERROR(SEARCH("DA",P378)))</formula>
    </cfRule>
  </conditionalFormatting>
  <conditionalFormatting sqref="P378:P379">
    <cfRule type="expression" dxfId="11581" priority="11591">
      <formula>LEFT(P382,2)="DA"</formula>
    </cfRule>
    <cfRule type="expression" dxfId="11580" priority="11592">
      <formula>P378="WIP"</formula>
    </cfRule>
    <cfRule type="expression" dxfId="11579" priority="11593">
      <formula>P378="TW"</formula>
    </cfRule>
    <cfRule type="expression" dxfId="11578" priority="11594">
      <formula>P378="ERE"</formula>
    </cfRule>
  </conditionalFormatting>
  <conditionalFormatting sqref="P380">
    <cfRule type="expression" dxfId="11577" priority="11588">
      <formula>LEFT(P382,2)="DA"</formula>
    </cfRule>
    <cfRule type="expression" dxfId="11576" priority="11589">
      <formula>P380="EXC"</formula>
    </cfRule>
    <cfRule type="expression" dxfId="11575" priority="11590">
      <formula>P380="FDN"</formula>
    </cfRule>
  </conditionalFormatting>
  <conditionalFormatting sqref="P381">
    <cfRule type="expression" dxfId="11574" priority="11586">
      <formula>LEFT(P382,2)="DA"</formula>
    </cfRule>
    <cfRule type="expression" dxfId="11573" priority="11587">
      <formula>OR(P381="CP",P381="P")</formula>
    </cfRule>
  </conditionalFormatting>
  <conditionalFormatting sqref="P378:P380">
    <cfRule type="containsText" dxfId="11572" priority="11585" operator="containsText" text="Clear">
      <formula>NOT(ISERROR(SEARCH("Clear",P378)))</formula>
    </cfRule>
  </conditionalFormatting>
  <conditionalFormatting sqref="Q377:Q384">
    <cfRule type="containsText" dxfId="11571" priority="11584" operator="containsText" text="DA">
      <formula>NOT(ISERROR(SEARCH("DA",Q377)))</formula>
    </cfRule>
  </conditionalFormatting>
  <conditionalFormatting sqref="Q378">
    <cfRule type="expression" dxfId="11570" priority="11582">
      <formula>Q378="PO"</formula>
    </cfRule>
    <cfRule type="expression" dxfId="11569" priority="11583">
      <formula>Q378="STR"</formula>
    </cfRule>
  </conditionalFormatting>
  <conditionalFormatting sqref="S380:S384">
    <cfRule type="containsText" dxfId="11568" priority="11581" operator="containsText" text="DA">
      <formula>NOT(ISERROR(SEARCH("DA",S380)))</formula>
    </cfRule>
  </conditionalFormatting>
  <conditionalFormatting sqref="U380">
    <cfRule type="containsText" dxfId="11567" priority="11580" operator="containsText" text="DA">
      <formula>NOT(ISERROR(SEARCH("DA",U380)))</formula>
    </cfRule>
  </conditionalFormatting>
  <conditionalFormatting sqref="T378:T381">
    <cfRule type="containsText" dxfId="11566" priority="11579" operator="containsText" text="DA">
      <formula>NOT(ISERROR(SEARCH("DA",T378)))</formula>
    </cfRule>
  </conditionalFormatting>
  <conditionalFormatting sqref="T378:T379">
    <cfRule type="expression" dxfId="11565" priority="11575">
      <formula>LEFT(T382,2)="DA"</formula>
    </cfRule>
    <cfRule type="expression" dxfId="11564" priority="11576">
      <formula>T378="WIP"</formula>
    </cfRule>
    <cfRule type="expression" dxfId="11563" priority="11577">
      <formula>T378="TW"</formula>
    </cfRule>
    <cfRule type="expression" dxfId="11562" priority="11578">
      <formula>T378="ERE"</formula>
    </cfRule>
  </conditionalFormatting>
  <conditionalFormatting sqref="T380">
    <cfRule type="expression" dxfId="11561" priority="11572">
      <formula>LEFT(T382,2)="DA"</formula>
    </cfRule>
    <cfRule type="expression" dxfId="11560" priority="11573">
      <formula>T380="EXC"</formula>
    </cfRule>
    <cfRule type="expression" dxfId="11559" priority="11574">
      <formula>T380="FDN"</formula>
    </cfRule>
  </conditionalFormatting>
  <conditionalFormatting sqref="T381">
    <cfRule type="expression" dxfId="11558" priority="11570">
      <formula>LEFT(T382,2)="DA"</formula>
    </cfRule>
    <cfRule type="expression" dxfId="11557" priority="11571">
      <formula>OR(T381="CP",T381="P")</formula>
    </cfRule>
  </conditionalFormatting>
  <conditionalFormatting sqref="T378:T380">
    <cfRule type="containsText" dxfId="11556" priority="11569" operator="containsText" text="Clear">
      <formula>NOT(ISERROR(SEARCH("Clear",T378)))</formula>
    </cfRule>
  </conditionalFormatting>
  <conditionalFormatting sqref="R383:R384">
    <cfRule type="containsText" dxfId="11555" priority="11568" operator="containsText" text="DA">
      <formula>NOT(ISERROR(SEARCH("DA",R383)))</formula>
    </cfRule>
  </conditionalFormatting>
  <conditionalFormatting sqref="R382">
    <cfRule type="containsText" dxfId="11554" priority="11567" operator="containsText" text="DA">
      <formula>NOT(ISERROR(SEARCH("DA",R382)))</formula>
    </cfRule>
  </conditionalFormatting>
  <conditionalFormatting sqref="R378:R381">
    <cfRule type="containsText" dxfId="11553" priority="11566" operator="containsText" text="DA">
      <formula>NOT(ISERROR(SEARCH("DA",R378)))</formula>
    </cfRule>
  </conditionalFormatting>
  <conditionalFormatting sqref="R378:R379">
    <cfRule type="expression" dxfId="11552" priority="11562">
      <formula>LEFT(R382,2)="DA"</formula>
    </cfRule>
    <cfRule type="expression" dxfId="11551" priority="11563">
      <formula>R378="WIP"</formula>
    </cfRule>
    <cfRule type="expression" dxfId="11550" priority="11564">
      <formula>R378="TW"</formula>
    </cfRule>
    <cfRule type="expression" dxfId="11549" priority="11565">
      <formula>R378="ERE"</formula>
    </cfRule>
  </conditionalFormatting>
  <conditionalFormatting sqref="R380">
    <cfRule type="expression" dxfId="11548" priority="11559">
      <formula>LEFT(R382,2)="DA"</formula>
    </cfRule>
    <cfRule type="expression" dxfId="11547" priority="11560">
      <formula>R380="EXC"</formula>
    </cfRule>
    <cfRule type="expression" dxfId="11546" priority="11561">
      <formula>R380="FDN"</formula>
    </cfRule>
  </conditionalFormatting>
  <conditionalFormatting sqref="R381">
    <cfRule type="expression" dxfId="11545" priority="11557">
      <formula>LEFT(R382,2)="DA"</formula>
    </cfRule>
    <cfRule type="expression" dxfId="11544" priority="11558">
      <formula>OR(R381="CP",R381="P")</formula>
    </cfRule>
  </conditionalFormatting>
  <conditionalFormatting sqref="R378:R380">
    <cfRule type="containsText" dxfId="11543" priority="11556" operator="containsText" text="Clear">
      <formula>NOT(ISERROR(SEARCH("Clear",R378)))</formula>
    </cfRule>
  </conditionalFormatting>
  <conditionalFormatting sqref="T383:T384">
    <cfRule type="containsText" dxfId="11542" priority="11555" operator="containsText" text="DA">
      <formula>NOT(ISERROR(SEARCH("DA",T383)))</formula>
    </cfRule>
  </conditionalFormatting>
  <conditionalFormatting sqref="T382">
    <cfRule type="containsText" dxfId="11541" priority="11554" operator="containsText" text="DA">
      <formula>NOT(ISERROR(SEARCH("DA",T382)))</formula>
    </cfRule>
  </conditionalFormatting>
  <conditionalFormatting sqref="S378:S379">
    <cfRule type="containsText" dxfId="11540" priority="11553" operator="containsText" text="DA">
      <formula>NOT(ISERROR(SEARCH("DA",S378)))</formula>
    </cfRule>
  </conditionalFormatting>
  <conditionalFormatting sqref="S378">
    <cfRule type="expression" dxfId="11539" priority="11551">
      <formula>S378="PO"</formula>
    </cfRule>
    <cfRule type="expression" dxfId="11538" priority="11552">
      <formula>S378="STR"</formula>
    </cfRule>
  </conditionalFormatting>
  <conditionalFormatting sqref="U378:U379">
    <cfRule type="containsText" dxfId="11537" priority="11550" operator="containsText" text="DA">
      <formula>NOT(ISERROR(SEARCH("DA",U378)))</formula>
    </cfRule>
  </conditionalFormatting>
  <conditionalFormatting sqref="U378">
    <cfRule type="expression" dxfId="11536" priority="11548">
      <formula>U378="PO"</formula>
    </cfRule>
    <cfRule type="expression" dxfId="11535" priority="11549">
      <formula>U378="STR"</formula>
    </cfRule>
  </conditionalFormatting>
  <conditionalFormatting sqref="R377">
    <cfRule type="containsText" dxfId="11534" priority="11547" operator="containsText" text="DA">
      <formula>NOT(ISERROR(SEARCH("DA",R377)))</formula>
    </cfRule>
  </conditionalFormatting>
  <conditionalFormatting sqref="S377">
    <cfRule type="containsText" dxfId="11533" priority="11546" operator="containsText" text="DA">
      <formula>NOT(ISERROR(SEARCH("DA",S377)))</formula>
    </cfRule>
  </conditionalFormatting>
  <conditionalFormatting sqref="T377">
    <cfRule type="containsText" dxfId="11532" priority="11545" operator="containsText" text="DA">
      <formula>NOT(ISERROR(SEARCH("DA",T377)))</formula>
    </cfRule>
  </conditionalFormatting>
  <conditionalFormatting sqref="U377">
    <cfRule type="containsText" dxfId="11531" priority="11544" operator="containsText" text="DA">
      <formula>NOT(ISERROR(SEARCH("DA",U377)))</formula>
    </cfRule>
  </conditionalFormatting>
  <conditionalFormatting sqref="B385">
    <cfRule type="containsText" dxfId="11530" priority="11543" operator="containsText" text="DA">
      <formula>NOT(ISERROR(SEARCH("DA",B385)))</formula>
    </cfRule>
  </conditionalFormatting>
  <conditionalFormatting sqref="C385 U385">
    <cfRule type="containsText" dxfId="11529" priority="11542" operator="containsText" text="DA">
      <formula>NOT(ISERROR(SEARCH("DA",C385)))</formula>
    </cfRule>
  </conditionalFormatting>
  <conditionalFormatting sqref="D385">
    <cfRule type="containsText" dxfId="11528" priority="11541" operator="containsText" text="DA">
      <formula>NOT(ISERROR(SEARCH("DA",D385)))</formula>
    </cfRule>
  </conditionalFormatting>
  <conditionalFormatting sqref="E385">
    <cfRule type="containsText" dxfId="11527" priority="11540" operator="containsText" text="DA">
      <formula>NOT(ISERROR(SEARCH("DA",E385)))</formula>
    </cfRule>
  </conditionalFormatting>
  <conditionalFormatting sqref="F385">
    <cfRule type="containsText" dxfId="11526" priority="11539" operator="containsText" text="DA">
      <formula>NOT(ISERROR(SEARCH("DA",F385)))</formula>
    </cfRule>
  </conditionalFormatting>
  <conditionalFormatting sqref="G385">
    <cfRule type="containsText" dxfId="11525" priority="11538" operator="containsText" text="DA">
      <formula>NOT(ISERROR(SEARCH("DA",G385)))</formula>
    </cfRule>
  </conditionalFormatting>
  <conditionalFormatting sqref="H385">
    <cfRule type="containsText" dxfId="11524" priority="11537" operator="containsText" text="DA">
      <formula>NOT(ISERROR(SEARCH("DA",H385)))</formula>
    </cfRule>
  </conditionalFormatting>
  <conditionalFormatting sqref="I385">
    <cfRule type="containsText" dxfId="11523" priority="11536" operator="containsText" text="DA">
      <formula>NOT(ISERROR(SEARCH("DA",I385)))</formula>
    </cfRule>
  </conditionalFormatting>
  <conditionalFormatting sqref="J385">
    <cfRule type="containsText" dxfId="11522" priority="11535" operator="containsText" text="DA">
      <formula>NOT(ISERROR(SEARCH("DA",J385)))</formula>
    </cfRule>
  </conditionalFormatting>
  <conditionalFormatting sqref="K385">
    <cfRule type="containsText" dxfId="11521" priority="11534" operator="containsText" text="DA">
      <formula>NOT(ISERROR(SEARCH("DA",K385)))</formula>
    </cfRule>
  </conditionalFormatting>
  <conditionalFormatting sqref="L385">
    <cfRule type="containsText" dxfId="11520" priority="11533" operator="containsText" text="DA">
      <formula>NOT(ISERROR(SEARCH("DA",L385)))</formula>
    </cfRule>
  </conditionalFormatting>
  <conditionalFormatting sqref="M385">
    <cfRule type="containsText" dxfId="11519" priority="11532" operator="containsText" text="DA">
      <formula>NOT(ISERROR(SEARCH("DA",M385)))</formula>
    </cfRule>
  </conditionalFormatting>
  <conditionalFormatting sqref="N385">
    <cfRule type="containsText" dxfId="11518" priority="11531" operator="containsText" text="DA">
      <formula>NOT(ISERROR(SEARCH("DA",N385)))</formula>
    </cfRule>
  </conditionalFormatting>
  <conditionalFormatting sqref="O385">
    <cfRule type="containsText" dxfId="11517" priority="11530" operator="containsText" text="DA">
      <formula>NOT(ISERROR(SEARCH("DA",O385)))</formula>
    </cfRule>
  </conditionalFormatting>
  <conditionalFormatting sqref="P385">
    <cfRule type="containsText" dxfId="11516" priority="11529" operator="containsText" text="DA">
      <formula>NOT(ISERROR(SEARCH("DA",P385)))</formula>
    </cfRule>
  </conditionalFormatting>
  <conditionalFormatting sqref="Q385">
    <cfRule type="containsText" dxfId="11515" priority="11528" operator="containsText" text="DA">
      <formula>NOT(ISERROR(SEARCH("DA",Q385)))</formula>
    </cfRule>
  </conditionalFormatting>
  <conditionalFormatting sqref="R385">
    <cfRule type="containsText" dxfId="11514" priority="11527" operator="containsText" text="DA">
      <formula>NOT(ISERROR(SEARCH("DA",R385)))</formula>
    </cfRule>
  </conditionalFormatting>
  <conditionalFormatting sqref="S385">
    <cfRule type="containsText" dxfId="11513" priority="11526" operator="containsText" text="DA">
      <formula>NOT(ISERROR(SEARCH("DA",S385)))</formula>
    </cfRule>
  </conditionalFormatting>
  <conditionalFormatting sqref="T385">
    <cfRule type="containsText" dxfId="11512" priority="11525" operator="containsText" text="DA">
      <formula>NOT(ISERROR(SEARCH("DA",T385)))</formula>
    </cfRule>
  </conditionalFormatting>
  <conditionalFormatting sqref="U32 A32 C32">
    <cfRule type="containsText" dxfId="11511" priority="11524" operator="containsText" text="DA">
      <formula>NOT(ISERROR(SEARCH("DA",A32)))</formula>
    </cfRule>
  </conditionalFormatting>
  <conditionalFormatting sqref="D32">
    <cfRule type="containsText" dxfId="11510" priority="11523" operator="containsText" text="DA">
      <formula>NOT(ISERROR(SEARCH("DA",D32)))</formula>
    </cfRule>
  </conditionalFormatting>
  <conditionalFormatting sqref="E32">
    <cfRule type="containsText" dxfId="11509" priority="11522" operator="containsText" text="DA">
      <formula>NOT(ISERROR(SEARCH("DA",E32)))</formula>
    </cfRule>
  </conditionalFormatting>
  <conditionalFormatting sqref="F32">
    <cfRule type="containsText" dxfId="11508" priority="11521" operator="containsText" text="DA">
      <formula>NOT(ISERROR(SEARCH("DA",F32)))</formula>
    </cfRule>
  </conditionalFormatting>
  <conditionalFormatting sqref="G32">
    <cfRule type="containsText" dxfId="11507" priority="11520" operator="containsText" text="DA">
      <formula>NOT(ISERROR(SEARCH("DA",G32)))</formula>
    </cfRule>
  </conditionalFormatting>
  <conditionalFormatting sqref="H32">
    <cfRule type="containsText" dxfId="11506" priority="11519" operator="containsText" text="DA">
      <formula>NOT(ISERROR(SEARCH("DA",H32)))</formula>
    </cfRule>
  </conditionalFormatting>
  <conditionalFormatting sqref="I32">
    <cfRule type="containsText" dxfId="11505" priority="11518" operator="containsText" text="DA">
      <formula>NOT(ISERROR(SEARCH("DA",I32)))</formula>
    </cfRule>
  </conditionalFormatting>
  <conditionalFormatting sqref="J32">
    <cfRule type="containsText" dxfId="11504" priority="11517" operator="containsText" text="DA">
      <formula>NOT(ISERROR(SEARCH("DA",J32)))</formula>
    </cfRule>
  </conditionalFormatting>
  <conditionalFormatting sqref="K32">
    <cfRule type="containsText" dxfId="11503" priority="11516" operator="containsText" text="DA">
      <formula>NOT(ISERROR(SEARCH("DA",K32)))</formula>
    </cfRule>
  </conditionalFormatting>
  <conditionalFormatting sqref="L32">
    <cfRule type="containsText" dxfId="11502" priority="11515" operator="containsText" text="DA">
      <formula>NOT(ISERROR(SEARCH("DA",L32)))</formula>
    </cfRule>
  </conditionalFormatting>
  <conditionalFormatting sqref="M32">
    <cfRule type="containsText" dxfId="11501" priority="11514" operator="containsText" text="DA">
      <formula>NOT(ISERROR(SEARCH("DA",M32)))</formula>
    </cfRule>
  </conditionalFormatting>
  <conditionalFormatting sqref="N32">
    <cfRule type="containsText" dxfId="11500" priority="11513" operator="containsText" text="DA">
      <formula>NOT(ISERROR(SEARCH("DA",N32)))</formula>
    </cfRule>
  </conditionalFormatting>
  <conditionalFormatting sqref="O32">
    <cfRule type="containsText" dxfId="11499" priority="11512" operator="containsText" text="DA">
      <formula>NOT(ISERROR(SEARCH("DA",O32)))</formula>
    </cfRule>
  </conditionalFormatting>
  <conditionalFormatting sqref="P32">
    <cfRule type="containsText" dxfId="11498" priority="11511" operator="containsText" text="DA">
      <formula>NOT(ISERROR(SEARCH("DA",P32)))</formula>
    </cfRule>
  </conditionalFormatting>
  <conditionalFormatting sqref="Q32">
    <cfRule type="containsText" dxfId="11497" priority="11510" operator="containsText" text="DA">
      <formula>NOT(ISERROR(SEARCH("DA",Q32)))</formula>
    </cfRule>
  </conditionalFormatting>
  <conditionalFormatting sqref="R32">
    <cfRule type="containsText" dxfId="11496" priority="11509" operator="containsText" text="DA">
      <formula>NOT(ISERROR(SEARCH("DA",R32)))</formula>
    </cfRule>
  </conditionalFormatting>
  <conditionalFormatting sqref="S32">
    <cfRule type="containsText" dxfId="11495" priority="11508" operator="containsText" text="DA">
      <formula>NOT(ISERROR(SEARCH("DA",S32)))</formula>
    </cfRule>
  </conditionalFormatting>
  <conditionalFormatting sqref="T32">
    <cfRule type="containsText" dxfId="11494" priority="11507" operator="containsText" text="DA">
      <formula>NOT(ISERROR(SEARCH("DA",T32)))</formula>
    </cfRule>
  </conditionalFormatting>
  <conditionalFormatting sqref="B32:T32">
    <cfRule type="containsText" dxfId="11493" priority="11506" operator="containsText" text="DA">
      <formula>NOT(ISERROR(SEARCH("DA",B32)))</formula>
    </cfRule>
  </conditionalFormatting>
  <conditionalFormatting sqref="B43">
    <cfRule type="containsText" dxfId="11492" priority="11505" operator="containsText" text="DA">
      <formula>NOT(ISERROR(SEARCH("DA",B43)))</formula>
    </cfRule>
  </conditionalFormatting>
  <conditionalFormatting sqref="U43 C43">
    <cfRule type="containsText" dxfId="11491" priority="11504" operator="containsText" text="DA">
      <formula>NOT(ISERROR(SEARCH("DA",C43)))</formula>
    </cfRule>
  </conditionalFormatting>
  <conditionalFormatting sqref="D43">
    <cfRule type="containsText" dxfId="11490" priority="11503" operator="containsText" text="DA">
      <formula>NOT(ISERROR(SEARCH("DA",D43)))</formula>
    </cfRule>
  </conditionalFormatting>
  <conditionalFormatting sqref="E43">
    <cfRule type="containsText" dxfId="11489" priority="11502" operator="containsText" text="DA">
      <formula>NOT(ISERROR(SEARCH("DA",E43)))</formula>
    </cfRule>
  </conditionalFormatting>
  <conditionalFormatting sqref="F43">
    <cfRule type="containsText" dxfId="11488" priority="11501" operator="containsText" text="DA">
      <formula>NOT(ISERROR(SEARCH("DA",F43)))</formula>
    </cfRule>
  </conditionalFormatting>
  <conditionalFormatting sqref="G43">
    <cfRule type="containsText" dxfId="11487" priority="11500" operator="containsText" text="DA">
      <formula>NOT(ISERROR(SEARCH("DA",G43)))</formula>
    </cfRule>
  </conditionalFormatting>
  <conditionalFormatting sqref="H43">
    <cfRule type="containsText" dxfId="11486" priority="11499" operator="containsText" text="DA">
      <formula>NOT(ISERROR(SEARCH("DA",H43)))</formula>
    </cfRule>
  </conditionalFormatting>
  <conditionalFormatting sqref="I43">
    <cfRule type="containsText" dxfId="11485" priority="11498" operator="containsText" text="DA">
      <formula>NOT(ISERROR(SEARCH("DA",I43)))</formula>
    </cfRule>
  </conditionalFormatting>
  <conditionalFormatting sqref="J43">
    <cfRule type="containsText" dxfId="11484" priority="11497" operator="containsText" text="DA">
      <formula>NOT(ISERROR(SEARCH("DA",J43)))</formula>
    </cfRule>
  </conditionalFormatting>
  <conditionalFormatting sqref="K43">
    <cfRule type="containsText" dxfId="11483" priority="11496" operator="containsText" text="DA">
      <formula>NOT(ISERROR(SEARCH("DA",K43)))</formula>
    </cfRule>
  </conditionalFormatting>
  <conditionalFormatting sqref="L43">
    <cfRule type="containsText" dxfId="11482" priority="11495" operator="containsText" text="DA">
      <formula>NOT(ISERROR(SEARCH("DA",L43)))</formula>
    </cfRule>
  </conditionalFormatting>
  <conditionalFormatting sqref="M43">
    <cfRule type="containsText" dxfId="11481" priority="11494" operator="containsText" text="DA">
      <formula>NOT(ISERROR(SEARCH("DA",M43)))</formula>
    </cfRule>
  </conditionalFormatting>
  <conditionalFormatting sqref="N43">
    <cfRule type="containsText" dxfId="11480" priority="11493" operator="containsText" text="DA">
      <formula>NOT(ISERROR(SEARCH("DA",N43)))</formula>
    </cfRule>
  </conditionalFormatting>
  <conditionalFormatting sqref="O43">
    <cfRule type="containsText" dxfId="11479" priority="11492" operator="containsText" text="DA">
      <formula>NOT(ISERROR(SEARCH("DA",O43)))</formula>
    </cfRule>
  </conditionalFormatting>
  <conditionalFormatting sqref="P43">
    <cfRule type="containsText" dxfId="11478" priority="11491" operator="containsText" text="DA">
      <formula>NOT(ISERROR(SEARCH("DA",P43)))</formula>
    </cfRule>
  </conditionalFormatting>
  <conditionalFormatting sqref="Q43">
    <cfRule type="containsText" dxfId="11477" priority="11490" operator="containsText" text="DA">
      <formula>NOT(ISERROR(SEARCH("DA",Q43)))</formula>
    </cfRule>
  </conditionalFormatting>
  <conditionalFormatting sqref="R43">
    <cfRule type="containsText" dxfId="11476" priority="11489" operator="containsText" text="DA">
      <formula>NOT(ISERROR(SEARCH("DA",R43)))</formula>
    </cfRule>
  </conditionalFormatting>
  <conditionalFormatting sqref="S43">
    <cfRule type="containsText" dxfId="11475" priority="11488" operator="containsText" text="DA">
      <formula>NOT(ISERROR(SEARCH("DA",S43)))</formula>
    </cfRule>
  </conditionalFormatting>
  <conditionalFormatting sqref="T43">
    <cfRule type="containsText" dxfId="11474" priority="11487" operator="containsText" text="DA">
      <formula>NOT(ISERROR(SEARCH("DA",T43)))</formula>
    </cfRule>
  </conditionalFormatting>
  <conditionalFormatting sqref="U43 A43 C43">
    <cfRule type="containsText" dxfId="11473" priority="11486" operator="containsText" text="DA">
      <formula>NOT(ISERROR(SEARCH("DA",A43)))</formula>
    </cfRule>
  </conditionalFormatting>
  <conditionalFormatting sqref="D43">
    <cfRule type="containsText" dxfId="11472" priority="11485" operator="containsText" text="DA">
      <formula>NOT(ISERROR(SEARCH("DA",D43)))</formula>
    </cfRule>
  </conditionalFormatting>
  <conditionalFormatting sqref="E43">
    <cfRule type="containsText" dxfId="11471" priority="11484" operator="containsText" text="DA">
      <formula>NOT(ISERROR(SEARCH("DA",E43)))</formula>
    </cfRule>
  </conditionalFormatting>
  <conditionalFormatting sqref="F43">
    <cfRule type="containsText" dxfId="11470" priority="11483" operator="containsText" text="DA">
      <formula>NOT(ISERROR(SEARCH("DA",F43)))</formula>
    </cfRule>
  </conditionalFormatting>
  <conditionalFormatting sqref="G43">
    <cfRule type="containsText" dxfId="11469" priority="11482" operator="containsText" text="DA">
      <formula>NOT(ISERROR(SEARCH("DA",G43)))</formula>
    </cfRule>
  </conditionalFormatting>
  <conditionalFormatting sqref="H43">
    <cfRule type="containsText" dxfId="11468" priority="11481" operator="containsText" text="DA">
      <formula>NOT(ISERROR(SEARCH("DA",H43)))</formula>
    </cfRule>
  </conditionalFormatting>
  <conditionalFormatting sqref="I43">
    <cfRule type="containsText" dxfId="11467" priority="11480" operator="containsText" text="DA">
      <formula>NOT(ISERROR(SEARCH("DA",I43)))</formula>
    </cfRule>
  </conditionalFormatting>
  <conditionalFormatting sqref="J43">
    <cfRule type="containsText" dxfId="11466" priority="11479" operator="containsText" text="DA">
      <formula>NOT(ISERROR(SEARCH("DA",J43)))</formula>
    </cfRule>
  </conditionalFormatting>
  <conditionalFormatting sqref="K43">
    <cfRule type="containsText" dxfId="11465" priority="11478" operator="containsText" text="DA">
      <formula>NOT(ISERROR(SEARCH("DA",K43)))</formula>
    </cfRule>
  </conditionalFormatting>
  <conditionalFormatting sqref="L43">
    <cfRule type="containsText" dxfId="11464" priority="11477" operator="containsText" text="DA">
      <formula>NOT(ISERROR(SEARCH("DA",L43)))</formula>
    </cfRule>
  </conditionalFormatting>
  <conditionalFormatting sqref="M43">
    <cfRule type="containsText" dxfId="11463" priority="11476" operator="containsText" text="DA">
      <formula>NOT(ISERROR(SEARCH("DA",M43)))</formula>
    </cfRule>
  </conditionalFormatting>
  <conditionalFormatting sqref="N43">
    <cfRule type="containsText" dxfId="11462" priority="11475" operator="containsText" text="DA">
      <formula>NOT(ISERROR(SEARCH("DA",N43)))</formula>
    </cfRule>
  </conditionalFormatting>
  <conditionalFormatting sqref="O43">
    <cfRule type="containsText" dxfId="11461" priority="11474" operator="containsText" text="DA">
      <formula>NOT(ISERROR(SEARCH("DA",O43)))</formula>
    </cfRule>
  </conditionalFormatting>
  <conditionalFormatting sqref="P43">
    <cfRule type="containsText" dxfId="11460" priority="11473" operator="containsText" text="DA">
      <formula>NOT(ISERROR(SEARCH("DA",P43)))</formula>
    </cfRule>
  </conditionalFormatting>
  <conditionalFormatting sqref="Q43">
    <cfRule type="containsText" dxfId="11459" priority="11472" operator="containsText" text="DA">
      <formula>NOT(ISERROR(SEARCH("DA",Q43)))</formula>
    </cfRule>
  </conditionalFormatting>
  <conditionalFormatting sqref="R43">
    <cfRule type="containsText" dxfId="11458" priority="11471" operator="containsText" text="DA">
      <formula>NOT(ISERROR(SEARCH("DA",R43)))</formula>
    </cfRule>
  </conditionalFormatting>
  <conditionalFormatting sqref="S43">
    <cfRule type="containsText" dxfId="11457" priority="11470" operator="containsText" text="DA">
      <formula>NOT(ISERROR(SEARCH("DA",S43)))</formula>
    </cfRule>
  </conditionalFormatting>
  <conditionalFormatting sqref="T43">
    <cfRule type="containsText" dxfId="11456" priority="11469" operator="containsText" text="DA">
      <formula>NOT(ISERROR(SEARCH("DA",T43)))</formula>
    </cfRule>
  </conditionalFormatting>
  <conditionalFormatting sqref="B43:T43">
    <cfRule type="containsText" dxfId="11455" priority="11468" operator="containsText" text="DA">
      <formula>NOT(ISERROR(SEARCH("DA",B43)))</formula>
    </cfRule>
  </conditionalFormatting>
  <conditionalFormatting sqref="B54">
    <cfRule type="containsText" dxfId="11454" priority="11467" operator="containsText" text="DA">
      <formula>NOT(ISERROR(SEARCH("DA",B54)))</formula>
    </cfRule>
  </conditionalFormatting>
  <conditionalFormatting sqref="U54 C54">
    <cfRule type="containsText" dxfId="11453" priority="11466" operator="containsText" text="DA">
      <formula>NOT(ISERROR(SEARCH("DA",C54)))</formula>
    </cfRule>
  </conditionalFormatting>
  <conditionalFormatting sqref="D54">
    <cfRule type="containsText" dxfId="11452" priority="11465" operator="containsText" text="DA">
      <formula>NOT(ISERROR(SEARCH("DA",D54)))</formula>
    </cfRule>
  </conditionalFormatting>
  <conditionalFormatting sqref="E54">
    <cfRule type="containsText" dxfId="11451" priority="11464" operator="containsText" text="DA">
      <formula>NOT(ISERROR(SEARCH("DA",E54)))</formula>
    </cfRule>
  </conditionalFormatting>
  <conditionalFormatting sqref="F54">
    <cfRule type="containsText" dxfId="11450" priority="11463" operator="containsText" text="DA">
      <formula>NOT(ISERROR(SEARCH("DA",F54)))</formula>
    </cfRule>
  </conditionalFormatting>
  <conditionalFormatting sqref="G54">
    <cfRule type="containsText" dxfId="11449" priority="11462" operator="containsText" text="DA">
      <formula>NOT(ISERROR(SEARCH("DA",G54)))</formula>
    </cfRule>
  </conditionalFormatting>
  <conditionalFormatting sqref="H54">
    <cfRule type="containsText" dxfId="11448" priority="11461" operator="containsText" text="DA">
      <formula>NOT(ISERROR(SEARCH("DA",H54)))</formula>
    </cfRule>
  </conditionalFormatting>
  <conditionalFormatting sqref="I54">
    <cfRule type="containsText" dxfId="11447" priority="11460" operator="containsText" text="DA">
      <formula>NOT(ISERROR(SEARCH("DA",I54)))</formula>
    </cfRule>
  </conditionalFormatting>
  <conditionalFormatting sqref="J54">
    <cfRule type="containsText" dxfId="11446" priority="11459" operator="containsText" text="DA">
      <formula>NOT(ISERROR(SEARCH("DA",J54)))</formula>
    </cfRule>
  </conditionalFormatting>
  <conditionalFormatting sqref="K54">
    <cfRule type="containsText" dxfId="11445" priority="11458" operator="containsText" text="DA">
      <formula>NOT(ISERROR(SEARCH("DA",K54)))</formula>
    </cfRule>
  </conditionalFormatting>
  <conditionalFormatting sqref="L54">
    <cfRule type="containsText" dxfId="11444" priority="11457" operator="containsText" text="DA">
      <formula>NOT(ISERROR(SEARCH("DA",L54)))</formula>
    </cfRule>
  </conditionalFormatting>
  <conditionalFormatting sqref="M54">
    <cfRule type="containsText" dxfId="11443" priority="11456" operator="containsText" text="DA">
      <formula>NOT(ISERROR(SEARCH("DA",M54)))</formula>
    </cfRule>
  </conditionalFormatting>
  <conditionalFormatting sqref="N54">
    <cfRule type="containsText" dxfId="11442" priority="11455" operator="containsText" text="DA">
      <formula>NOT(ISERROR(SEARCH("DA",N54)))</formula>
    </cfRule>
  </conditionalFormatting>
  <conditionalFormatting sqref="O54">
    <cfRule type="containsText" dxfId="11441" priority="11454" operator="containsText" text="DA">
      <formula>NOT(ISERROR(SEARCH("DA",O54)))</formula>
    </cfRule>
  </conditionalFormatting>
  <conditionalFormatting sqref="P54">
    <cfRule type="containsText" dxfId="11440" priority="11453" operator="containsText" text="DA">
      <formula>NOT(ISERROR(SEARCH("DA",P54)))</formula>
    </cfRule>
  </conditionalFormatting>
  <conditionalFormatting sqref="Q54">
    <cfRule type="containsText" dxfId="11439" priority="11452" operator="containsText" text="DA">
      <formula>NOT(ISERROR(SEARCH("DA",Q54)))</formula>
    </cfRule>
  </conditionalFormatting>
  <conditionalFormatting sqref="R54">
    <cfRule type="containsText" dxfId="11438" priority="11451" operator="containsText" text="DA">
      <formula>NOT(ISERROR(SEARCH("DA",R54)))</formula>
    </cfRule>
  </conditionalFormatting>
  <conditionalFormatting sqref="S54">
    <cfRule type="containsText" dxfId="11437" priority="11450" operator="containsText" text="DA">
      <formula>NOT(ISERROR(SEARCH("DA",S54)))</formula>
    </cfRule>
  </conditionalFormatting>
  <conditionalFormatting sqref="T54">
    <cfRule type="containsText" dxfId="11436" priority="11449" operator="containsText" text="DA">
      <formula>NOT(ISERROR(SEARCH("DA",T54)))</formula>
    </cfRule>
  </conditionalFormatting>
  <conditionalFormatting sqref="B54">
    <cfRule type="containsText" dxfId="11435" priority="11448" operator="containsText" text="DA">
      <formula>NOT(ISERROR(SEARCH("DA",B54)))</formula>
    </cfRule>
  </conditionalFormatting>
  <conditionalFormatting sqref="U54 C54">
    <cfRule type="containsText" dxfId="11434" priority="11447" operator="containsText" text="DA">
      <formula>NOT(ISERROR(SEARCH("DA",C54)))</formula>
    </cfRule>
  </conditionalFormatting>
  <conditionalFormatting sqref="D54">
    <cfRule type="containsText" dxfId="11433" priority="11446" operator="containsText" text="DA">
      <formula>NOT(ISERROR(SEARCH("DA",D54)))</formula>
    </cfRule>
  </conditionalFormatting>
  <conditionalFormatting sqref="E54">
    <cfRule type="containsText" dxfId="11432" priority="11445" operator="containsText" text="DA">
      <formula>NOT(ISERROR(SEARCH("DA",E54)))</formula>
    </cfRule>
  </conditionalFormatting>
  <conditionalFormatting sqref="F54">
    <cfRule type="containsText" dxfId="11431" priority="11444" operator="containsText" text="DA">
      <formula>NOT(ISERROR(SEARCH("DA",F54)))</formula>
    </cfRule>
  </conditionalFormatting>
  <conditionalFormatting sqref="G54">
    <cfRule type="containsText" dxfId="11430" priority="11443" operator="containsText" text="DA">
      <formula>NOT(ISERROR(SEARCH("DA",G54)))</formula>
    </cfRule>
  </conditionalFormatting>
  <conditionalFormatting sqref="H54">
    <cfRule type="containsText" dxfId="11429" priority="11442" operator="containsText" text="DA">
      <formula>NOT(ISERROR(SEARCH("DA",H54)))</formula>
    </cfRule>
  </conditionalFormatting>
  <conditionalFormatting sqref="I54">
    <cfRule type="containsText" dxfId="11428" priority="11441" operator="containsText" text="DA">
      <formula>NOT(ISERROR(SEARCH("DA",I54)))</formula>
    </cfRule>
  </conditionalFormatting>
  <conditionalFormatting sqref="J54">
    <cfRule type="containsText" dxfId="11427" priority="11440" operator="containsText" text="DA">
      <formula>NOT(ISERROR(SEARCH("DA",J54)))</formula>
    </cfRule>
  </conditionalFormatting>
  <conditionalFormatting sqref="K54">
    <cfRule type="containsText" dxfId="11426" priority="11439" operator="containsText" text="DA">
      <formula>NOT(ISERROR(SEARCH("DA",K54)))</formula>
    </cfRule>
  </conditionalFormatting>
  <conditionalFormatting sqref="L54">
    <cfRule type="containsText" dxfId="11425" priority="11438" operator="containsText" text="DA">
      <formula>NOT(ISERROR(SEARCH("DA",L54)))</formula>
    </cfRule>
  </conditionalFormatting>
  <conditionalFormatting sqref="M54">
    <cfRule type="containsText" dxfId="11424" priority="11437" operator="containsText" text="DA">
      <formula>NOT(ISERROR(SEARCH("DA",M54)))</formula>
    </cfRule>
  </conditionalFormatting>
  <conditionalFormatting sqref="N54">
    <cfRule type="containsText" dxfId="11423" priority="11436" operator="containsText" text="DA">
      <formula>NOT(ISERROR(SEARCH("DA",N54)))</formula>
    </cfRule>
  </conditionalFormatting>
  <conditionalFormatting sqref="O54">
    <cfRule type="containsText" dxfId="11422" priority="11435" operator="containsText" text="DA">
      <formula>NOT(ISERROR(SEARCH("DA",O54)))</formula>
    </cfRule>
  </conditionalFormatting>
  <conditionalFormatting sqref="P54">
    <cfRule type="containsText" dxfId="11421" priority="11434" operator="containsText" text="DA">
      <formula>NOT(ISERROR(SEARCH("DA",P54)))</formula>
    </cfRule>
  </conditionalFormatting>
  <conditionalFormatting sqref="Q54">
    <cfRule type="containsText" dxfId="11420" priority="11433" operator="containsText" text="DA">
      <formula>NOT(ISERROR(SEARCH("DA",Q54)))</formula>
    </cfRule>
  </conditionalFormatting>
  <conditionalFormatting sqref="R54">
    <cfRule type="containsText" dxfId="11419" priority="11432" operator="containsText" text="DA">
      <formula>NOT(ISERROR(SEARCH("DA",R54)))</formula>
    </cfRule>
  </conditionalFormatting>
  <conditionalFormatting sqref="S54">
    <cfRule type="containsText" dxfId="11418" priority="11431" operator="containsText" text="DA">
      <formula>NOT(ISERROR(SEARCH("DA",S54)))</formula>
    </cfRule>
  </conditionalFormatting>
  <conditionalFormatting sqref="T54">
    <cfRule type="containsText" dxfId="11417" priority="11430" operator="containsText" text="DA">
      <formula>NOT(ISERROR(SEARCH("DA",T54)))</formula>
    </cfRule>
  </conditionalFormatting>
  <conditionalFormatting sqref="U54 A54 C54">
    <cfRule type="containsText" dxfId="11416" priority="11429" operator="containsText" text="DA">
      <formula>NOT(ISERROR(SEARCH("DA",A54)))</formula>
    </cfRule>
  </conditionalFormatting>
  <conditionalFormatting sqref="D54">
    <cfRule type="containsText" dxfId="11415" priority="11428" operator="containsText" text="DA">
      <formula>NOT(ISERROR(SEARCH("DA",D54)))</formula>
    </cfRule>
  </conditionalFormatting>
  <conditionalFormatting sqref="E54">
    <cfRule type="containsText" dxfId="11414" priority="11427" operator="containsText" text="DA">
      <formula>NOT(ISERROR(SEARCH("DA",E54)))</formula>
    </cfRule>
  </conditionalFormatting>
  <conditionalFormatting sqref="F54">
    <cfRule type="containsText" dxfId="11413" priority="11426" operator="containsText" text="DA">
      <formula>NOT(ISERROR(SEARCH("DA",F54)))</formula>
    </cfRule>
  </conditionalFormatting>
  <conditionalFormatting sqref="G54">
    <cfRule type="containsText" dxfId="11412" priority="11425" operator="containsText" text="DA">
      <formula>NOT(ISERROR(SEARCH("DA",G54)))</formula>
    </cfRule>
  </conditionalFormatting>
  <conditionalFormatting sqref="H54">
    <cfRule type="containsText" dxfId="11411" priority="11424" operator="containsText" text="DA">
      <formula>NOT(ISERROR(SEARCH("DA",H54)))</formula>
    </cfRule>
  </conditionalFormatting>
  <conditionalFormatting sqref="I54">
    <cfRule type="containsText" dxfId="11410" priority="11423" operator="containsText" text="DA">
      <formula>NOT(ISERROR(SEARCH("DA",I54)))</formula>
    </cfRule>
  </conditionalFormatting>
  <conditionalFormatting sqref="J54">
    <cfRule type="containsText" dxfId="11409" priority="11422" operator="containsText" text="DA">
      <formula>NOT(ISERROR(SEARCH("DA",J54)))</formula>
    </cfRule>
  </conditionalFormatting>
  <conditionalFormatting sqref="K54">
    <cfRule type="containsText" dxfId="11408" priority="11421" operator="containsText" text="DA">
      <formula>NOT(ISERROR(SEARCH("DA",K54)))</formula>
    </cfRule>
  </conditionalFormatting>
  <conditionalFormatting sqref="L54">
    <cfRule type="containsText" dxfId="11407" priority="11420" operator="containsText" text="DA">
      <formula>NOT(ISERROR(SEARCH("DA",L54)))</formula>
    </cfRule>
  </conditionalFormatting>
  <conditionalFormatting sqref="M54">
    <cfRule type="containsText" dxfId="11406" priority="11419" operator="containsText" text="DA">
      <formula>NOT(ISERROR(SEARCH("DA",M54)))</formula>
    </cfRule>
  </conditionalFormatting>
  <conditionalFormatting sqref="N54">
    <cfRule type="containsText" dxfId="11405" priority="11418" operator="containsText" text="DA">
      <formula>NOT(ISERROR(SEARCH("DA",N54)))</formula>
    </cfRule>
  </conditionalFormatting>
  <conditionalFormatting sqref="O54">
    <cfRule type="containsText" dxfId="11404" priority="11417" operator="containsText" text="DA">
      <formula>NOT(ISERROR(SEARCH("DA",O54)))</formula>
    </cfRule>
  </conditionalFormatting>
  <conditionalFormatting sqref="P54">
    <cfRule type="containsText" dxfId="11403" priority="11416" operator="containsText" text="DA">
      <formula>NOT(ISERROR(SEARCH("DA",P54)))</formula>
    </cfRule>
  </conditionalFormatting>
  <conditionalFormatting sqref="Q54">
    <cfRule type="containsText" dxfId="11402" priority="11415" operator="containsText" text="DA">
      <formula>NOT(ISERROR(SEARCH("DA",Q54)))</formula>
    </cfRule>
  </conditionalFormatting>
  <conditionalFormatting sqref="R54">
    <cfRule type="containsText" dxfId="11401" priority="11414" operator="containsText" text="DA">
      <formula>NOT(ISERROR(SEARCH("DA",R54)))</formula>
    </cfRule>
  </conditionalFormatting>
  <conditionalFormatting sqref="S54">
    <cfRule type="containsText" dxfId="11400" priority="11413" operator="containsText" text="DA">
      <formula>NOT(ISERROR(SEARCH("DA",S54)))</formula>
    </cfRule>
  </conditionalFormatting>
  <conditionalFormatting sqref="T54">
    <cfRule type="containsText" dxfId="11399" priority="11412" operator="containsText" text="DA">
      <formula>NOT(ISERROR(SEARCH("DA",T54)))</formula>
    </cfRule>
  </conditionalFormatting>
  <conditionalFormatting sqref="B54:T54">
    <cfRule type="containsText" dxfId="11398" priority="11411" operator="containsText" text="DA">
      <formula>NOT(ISERROR(SEARCH("DA",B54)))</formula>
    </cfRule>
  </conditionalFormatting>
  <conditionalFormatting sqref="B65">
    <cfRule type="containsText" dxfId="11397" priority="11410" operator="containsText" text="DA">
      <formula>NOT(ISERROR(SEARCH("DA",B65)))</formula>
    </cfRule>
  </conditionalFormatting>
  <conditionalFormatting sqref="U65 C65">
    <cfRule type="containsText" dxfId="11396" priority="11409" operator="containsText" text="DA">
      <formula>NOT(ISERROR(SEARCH("DA",C65)))</formula>
    </cfRule>
  </conditionalFormatting>
  <conditionalFormatting sqref="D65">
    <cfRule type="containsText" dxfId="11395" priority="11408" operator="containsText" text="DA">
      <formula>NOT(ISERROR(SEARCH("DA",D65)))</formula>
    </cfRule>
  </conditionalFormatting>
  <conditionalFormatting sqref="E65">
    <cfRule type="containsText" dxfId="11394" priority="11407" operator="containsText" text="DA">
      <formula>NOT(ISERROR(SEARCH("DA",E65)))</formula>
    </cfRule>
  </conditionalFormatting>
  <conditionalFormatting sqref="F65">
    <cfRule type="containsText" dxfId="11393" priority="11406" operator="containsText" text="DA">
      <formula>NOT(ISERROR(SEARCH("DA",F65)))</formula>
    </cfRule>
  </conditionalFormatting>
  <conditionalFormatting sqref="G65">
    <cfRule type="containsText" dxfId="11392" priority="11405" operator="containsText" text="DA">
      <formula>NOT(ISERROR(SEARCH("DA",G65)))</formula>
    </cfRule>
  </conditionalFormatting>
  <conditionalFormatting sqref="H65">
    <cfRule type="containsText" dxfId="11391" priority="11404" operator="containsText" text="DA">
      <formula>NOT(ISERROR(SEARCH("DA",H65)))</formula>
    </cfRule>
  </conditionalFormatting>
  <conditionalFormatting sqref="I65">
    <cfRule type="containsText" dxfId="11390" priority="11403" operator="containsText" text="DA">
      <formula>NOT(ISERROR(SEARCH("DA",I65)))</formula>
    </cfRule>
  </conditionalFormatting>
  <conditionalFormatting sqref="J65">
    <cfRule type="containsText" dxfId="11389" priority="11402" operator="containsText" text="DA">
      <formula>NOT(ISERROR(SEARCH("DA",J65)))</formula>
    </cfRule>
  </conditionalFormatting>
  <conditionalFormatting sqref="K65">
    <cfRule type="containsText" dxfId="11388" priority="11401" operator="containsText" text="DA">
      <formula>NOT(ISERROR(SEARCH("DA",K65)))</formula>
    </cfRule>
  </conditionalFormatting>
  <conditionalFormatting sqref="L65">
    <cfRule type="containsText" dxfId="11387" priority="11400" operator="containsText" text="DA">
      <formula>NOT(ISERROR(SEARCH("DA",L65)))</formula>
    </cfRule>
  </conditionalFormatting>
  <conditionalFormatting sqref="M65">
    <cfRule type="containsText" dxfId="11386" priority="11399" operator="containsText" text="DA">
      <formula>NOT(ISERROR(SEARCH("DA",M65)))</formula>
    </cfRule>
  </conditionalFormatting>
  <conditionalFormatting sqref="N65">
    <cfRule type="containsText" dxfId="11385" priority="11398" operator="containsText" text="DA">
      <formula>NOT(ISERROR(SEARCH("DA",N65)))</formula>
    </cfRule>
  </conditionalFormatting>
  <conditionalFormatting sqref="O65">
    <cfRule type="containsText" dxfId="11384" priority="11397" operator="containsText" text="DA">
      <formula>NOT(ISERROR(SEARCH("DA",O65)))</formula>
    </cfRule>
  </conditionalFormatting>
  <conditionalFormatting sqref="P65">
    <cfRule type="containsText" dxfId="11383" priority="11396" operator="containsText" text="DA">
      <formula>NOT(ISERROR(SEARCH("DA",P65)))</formula>
    </cfRule>
  </conditionalFormatting>
  <conditionalFormatting sqref="Q65">
    <cfRule type="containsText" dxfId="11382" priority="11395" operator="containsText" text="DA">
      <formula>NOT(ISERROR(SEARCH("DA",Q65)))</formula>
    </cfRule>
  </conditionalFormatting>
  <conditionalFormatting sqref="R65">
    <cfRule type="containsText" dxfId="11381" priority="11394" operator="containsText" text="DA">
      <formula>NOT(ISERROR(SEARCH("DA",R65)))</formula>
    </cfRule>
  </conditionalFormatting>
  <conditionalFormatting sqref="S65">
    <cfRule type="containsText" dxfId="11380" priority="11393" operator="containsText" text="DA">
      <formula>NOT(ISERROR(SEARCH("DA",S65)))</formula>
    </cfRule>
  </conditionalFormatting>
  <conditionalFormatting sqref="T65">
    <cfRule type="containsText" dxfId="11379" priority="11392" operator="containsText" text="DA">
      <formula>NOT(ISERROR(SEARCH("DA",T65)))</formula>
    </cfRule>
  </conditionalFormatting>
  <conditionalFormatting sqref="B65">
    <cfRule type="containsText" dxfId="11378" priority="11391" operator="containsText" text="DA">
      <formula>NOT(ISERROR(SEARCH("DA",B65)))</formula>
    </cfRule>
  </conditionalFormatting>
  <conditionalFormatting sqref="U65 C65">
    <cfRule type="containsText" dxfId="11377" priority="11390" operator="containsText" text="DA">
      <formula>NOT(ISERROR(SEARCH("DA",C65)))</formula>
    </cfRule>
  </conditionalFormatting>
  <conditionalFormatting sqref="D65">
    <cfRule type="containsText" dxfId="11376" priority="11389" operator="containsText" text="DA">
      <formula>NOT(ISERROR(SEARCH("DA",D65)))</formula>
    </cfRule>
  </conditionalFormatting>
  <conditionalFormatting sqref="E65">
    <cfRule type="containsText" dxfId="11375" priority="11388" operator="containsText" text="DA">
      <formula>NOT(ISERROR(SEARCH("DA",E65)))</formula>
    </cfRule>
  </conditionalFormatting>
  <conditionalFormatting sqref="F65">
    <cfRule type="containsText" dxfId="11374" priority="11387" operator="containsText" text="DA">
      <formula>NOT(ISERROR(SEARCH("DA",F65)))</formula>
    </cfRule>
  </conditionalFormatting>
  <conditionalFormatting sqref="G65">
    <cfRule type="containsText" dxfId="11373" priority="11386" operator="containsText" text="DA">
      <formula>NOT(ISERROR(SEARCH("DA",G65)))</formula>
    </cfRule>
  </conditionalFormatting>
  <conditionalFormatting sqref="H65">
    <cfRule type="containsText" dxfId="11372" priority="11385" operator="containsText" text="DA">
      <formula>NOT(ISERROR(SEARCH("DA",H65)))</formula>
    </cfRule>
  </conditionalFormatting>
  <conditionalFormatting sqref="I65">
    <cfRule type="containsText" dxfId="11371" priority="11384" operator="containsText" text="DA">
      <formula>NOT(ISERROR(SEARCH("DA",I65)))</formula>
    </cfRule>
  </conditionalFormatting>
  <conditionalFormatting sqref="J65">
    <cfRule type="containsText" dxfId="11370" priority="11383" operator="containsText" text="DA">
      <formula>NOT(ISERROR(SEARCH("DA",J65)))</formula>
    </cfRule>
  </conditionalFormatting>
  <conditionalFormatting sqref="K65">
    <cfRule type="containsText" dxfId="11369" priority="11382" operator="containsText" text="DA">
      <formula>NOT(ISERROR(SEARCH("DA",K65)))</formula>
    </cfRule>
  </conditionalFormatting>
  <conditionalFormatting sqref="L65">
    <cfRule type="containsText" dxfId="11368" priority="11381" operator="containsText" text="DA">
      <formula>NOT(ISERROR(SEARCH("DA",L65)))</formula>
    </cfRule>
  </conditionalFormatting>
  <conditionalFormatting sqref="M65">
    <cfRule type="containsText" dxfId="11367" priority="11380" operator="containsText" text="DA">
      <formula>NOT(ISERROR(SEARCH("DA",M65)))</formula>
    </cfRule>
  </conditionalFormatting>
  <conditionalFormatting sqref="N65">
    <cfRule type="containsText" dxfId="11366" priority="11379" operator="containsText" text="DA">
      <formula>NOT(ISERROR(SEARCH("DA",N65)))</formula>
    </cfRule>
  </conditionalFormatting>
  <conditionalFormatting sqref="O65">
    <cfRule type="containsText" dxfId="11365" priority="11378" operator="containsText" text="DA">
      <formula>NOT(ISERROR(SEARCH("DA",O65)))</formula>
    </cfRule>
  </conditionalFormatting>
  <conditionalFormatting sqref="P65">
    <cfRule type="containsText" dxfId="11364" priority="11377" operator="containsText" text="DA">
      <formula>NOT(ISERROR(SEARCH("DA",P65)))</formula>
    </cfRule>
  </conditionalFormatting>
  <conditionalFormatting sqref="Q65">
    <cfRule type="containsText" dxfId="11363" priority="11376" operator="containsText" text="DA">
      <formula>NOT(ISERROR(SEARCH("DA",Q65)))</formula>
    </cfRule>
  </conditionalFormatting>
  <conditionalFormatting sqref="R65">
    <cfRule type="containsText" dxfId="11362" priority="11375" operator="containsText" text="DA">
      <formula>NOT(ISERROR(SEARCH("DA",R65)))</formula>
    </cfRule>
  </conditionalFormatting>
  <conditionalFormatting sqref="S65">
    <cfRule type="containsText" dxfId="11361" priority="11374" operator="containsText" text="DA">
      <formula>NOT(ISERROR(SEARCH("DA",S65)))</formula>
    </cfRule>
  </conditionalFormatting>
  <conditionalFormatting sqref="T65">
    <cfRule type="containsText" dxfId="11360" priority="11373" operator="containsText" text="DA">
      <formula>NOT(ISERROR(SEARCH("DA",T65)))</formula>
    </cfRule>
  </conditionalFormatting>
  <conditionalFormatting sqref="B65">
    <cfRule type="containsText" dxfId="11359" priority="11372" operator="containsText" text="DA">
      <formula>NOT(ISERROR(SEARCH("DA",B65)))</formula>
    </cfRule>
  </conditionalFormatting>
  <conditionalFormatting sqref="U65 C65">
    <cfRule type="containsText" dxfId="11358" priority="11371" operator="containsText" text="DA">
      <formula>NOT(ISERROR(SEARCH("DA",C65)))</formula>
    </cfRule>
  </conditionalFormatting>
  <conditionalFormatting sqref="D65">
    <cfRule type="containsText" dxfId="11357" priority="11370" operator="containsText" text="DA">
      <formula>NOT(ISERROR(SEARCH("DA",D65)))</formula>
    </cfRule>
  </conditionalFormatting>
  <conditionalFormatting sqref="E65">
    <cfRule type="containsText" dxfId="11356" priority="11369" operator="containsText" text="DA">
      <formula>NOT(ISERROR(SEARCH("DA",E65)))</formula>
    </cfRule>
  </conditionalFormatting>
  <conditionalFormatting sqref="F65">
    <cfRule type="containsText" dxfId="11355" priority="11368" operator="containsText" text="DA">
      <formula>NOT(ISERROR(SEARCH("DA",F65)))</formula>
    </cfRule>
  </conditionalFormatting>
  <conditionalFormatting sqref="G65">
    <cfRule type="containsText" dxfId="11354" priority="11367" operator="containsText" text="DA">
      <formula>NOT(ISERROR(SEARCH("DA",G65)))</formula>
    </cfRule>
  </conditionalFormatting>
  <conditionalFormatting sqref="H65">
    <cfRule type="containsText" dxfId="11353" priority="11366" operator="containsText" text="DA">
      <formula>NOT(ISERROR(SEARCH("DA",H65)))</formula>
    </cfRule>
  </conditionalFormatting>
  <conditionalFormatting sqref="I65">
    <cfRule type="containsText" dxfId="11352" priority="11365" operator="containsText" text="DA">
      <formula>NOT(ISERROR(SEARCH("DA",I65)))</formula>
    </cfRule>
  </conditionalFormatting>
  <conditionalFormatting sqref="J65">
    <cfRule type="containsText" dxfId="11351" priority="11364" operator="containsText" text="DA">
      <formula>NOT(ISERROR(SEARCH("DA",J65)))</formula>
    </cfRule>
  </conditionalFormatting>
  <conditionalFormatting sqref="K65">
    <cfRule type="containsText" dxfId="11350" priority="11363" operator="containsText" text="DA">
      <formula>NOT(ISERROR(SEARCH("DA",K65)))</formula>
    </cfRule>
  </conditionalFormatting>
  <conditionalFormatting sqref="L65">
    <cfRule type="containsText" dxfId="11349" priority="11362" operator="containsText" text="DA">
      <formula>NOT(ISERROR(SEARCH("DA",L65)))</formula>
    </cfRule>
  </conditionalFormatting>
  <conditionalFormatting sqref="M65">
    <cfRule type="containsText" dxfId="11348" priority="11361" operator="containsText" text="DA">
      <formula>NOT(ISERROR(SEARCH("DA",M65)))</formula>
    </cfRule>
  </conditionalFormatting>
  <conditionalFormatting sqref="N65">
    <cfRule type="containsText" dxfId="11347" priority="11360" operator="containsText" text="DA">
      <formula>NOT(ISERROR(SEARCH("DA",N65)))</formula>
    </cfRule>
  </conditionalFormatting>
  <conditionalFormatting sqref="O65">
    <cfRule type="containsText" dxfId="11346" priority="11359" operator="containsText" text="DA">
      <formula>NOT(ISERROR(SEARCH("DA",O65)))</formula>
    </cfRule>
  </conditionalFormatting>
  <conditionalFormatting sqref="P65">
    <cfRule type="containsText" dxfId="11345" priority="11358" operator="containsText" text="DA">
      <formula>NOT(ISERROR(SEARCH("DA",P65)))</formula>
    </cfRule>
  </conditionalFormatting>
  <conditionalFormatting sqref="Q65">
    <cfRule type="containsText" dxfId="11344" priority="11357" operator="containsText" text="DA">
      <formula>NOT(ISERROR(SEARCH("DA",Q65)))</formula>
    </cfRule>
  </conditionalFormatting>
  <conditionalFormatting sqref="R65">
    <cfRule type="containsText" dxfId="11343" priority="11356" operator="containsText" text="DA">
      <formula>NOT(ISERROR(SEARCH("DA",R65)))</formula>
    </cfRule>
  </conditionalFormatting>
  <conditionalFormatting sqref="S65">
    <cfRule type="containsText" dxfId="11342" priority="11355" operator="containsText" text="DA">
      <formula>NOT(ISERROR(SEARCH("DA",S65)))</formula>
    </cfRule>
  </conditionalFormatting>
  <conditionalFormatting sqref="T65">
    <cfRule type="containsText" dxfId="11341" priority="11354" operator="containsText" text="DA">
      <formula>NOT(ISERROR(SEARCH("DA",T65)))</formula>
    </cfRule>
  </conditionalFormatting>
  <conditionalFormatting sqref="U65 A65 C65">
    <cfRule type="containsText" dxfId="11340" priority="11353" operator="containsText" text="DA">
      <formula>NOT(ISERROR(SEARCH("DA",A65)))</formula>
    </cfRule>
  </conditionalFormatting>
  <conditionalFormatting sqref="D65">
    <cfRule type="containsText" dxfId="11339" priority="11352" operator="containsText" text="DA">
      <formula>NOT(ISERROR(SEARCH("DA",D65)))</formula>
    </cfRule>
  </conditionalFormatting>
  <conditionalFormatting sqref="E65">
    <cfRule type="containsText" dxfId="11338" priority="11351" operator="containsText" text="DA">
      <formula>NOT(ISERROR(SEARCH("DA",E65)))</formula>
    </cfRule>
  </conditionalFormatting>
  <conditionalFormatting sqref="F65">
    <cfRule type="containsText" dxfId="11337" priority="11350" operator="containsText" text="DA">
      <formula>NOT(ISERROR(SEARCH("DA",F65)))</formula>
    </cfRule>
  </conditionalFormatting>
  <conditionalFormatting sqref="G65">
    <cfRule type="containsText" dxfId="11336" priority="11349" operator="containsText" text="DA">
      <formula>NOT(ISERROR(SEARCH("DA",G65)))</formula>
    </cfRule>
  </conditionalFormatting>
  <conditionalFormatting sqref="H65">
    <cfRule type="containsText" dxfId="11335" priority="11348" operator="containsText" text="DA">
      <formula>NOT(ISERROR(SEARCH("DA",H65)))</formula>
    </cfRule>
  </conditionalFormatting>
  <conditionalFormatting sqref="I65">
    <cfRule type="containsText" dxfId="11334" priority="11347" operator="containsText" text="DA">
      <formula>NOT(ISERROR(SEARCH("DA",I65)))</formula>
    </cfRule>
  </conditionalFormatting>
  <conditionalFormatting sqref="J65">
    <cfRule type="containsText" dxfId="11333" priority="11346" operator="containsText" text="DA">
      <formula>NOT(ISERROR(SEARCH("DA",J65)))</formula>
    </cfRule>
  </conditionalFormatting>
  <conditionalFormatting sqref="K65">
    <cfRule type="containsText" dxfId="11332" priority="11345" operator="containsText" text="DA">
      <formula>NOT(ISERROR(SEARCH("DA",K65)))</formula>
    </cfRule>
  </conditionalFormatting>
  <conditionalFormatting sqref="L65">
    <cfRule type="containsText" dxfId="11331" priority="11344" operator="containsText" text="DA">
      <formula>NOT(ISERROR(SEARCH("DA",L65)))</formula>
    </cfRule>
  </conditionalFormatting>
  <conditionalFormatting sqref="M65">
    <cfRule type="containsText" dxfId="11330" priority="11343" operator="containsText" text="DA">
      <formula>NOT(ISERROR(SEARCH("DA",M65)))</formula>
    </cfRule>
  </conditionalFormatting>
  <conditionalFormatting sqref="N65">
    <cfRule type="containsText" dxfId="11329" priority="11342" operator="containsText" text="DA">
      <formula>NOT(ISERROR(SEARCH("DA",N65)))</formula>
    </cfRule>
  </conditionalFormatting>
  <conditionalFormatting sqref="O65">
    <cfRule type="containsText" dxfId="11328" priority="11341" operator="containsText" text="DA">
      <formula>NOT(ISERROR(SEARCH("DA",O65)))</formula>
    </cfRule>
  </conditionalFormatting>
  <conditionalFormatting sqref="P65">
    <cfRule type="containsText" dxfId="11327" priority="11340" operator="containsText" text="DA">
      <formula>NOT(ISERROR(SEARCH("DA",P65)))</formula>
    </cfRule>
  </conditionalFormatting>
  <conditionalFormatting sqref="Q65">
    <cfRule type="containsText" dxfId="11326" priority="11339" operator="containsText" text="DA">
      <formula>NOT(ISERROR(SEARCH("DA",Q65)))</formula>
    </cfRule>
  </conditionalFormatting>
  <conditionalFormatting sqref="R65">
    <cfRule type="containsText" dxfId="11325" priority="11338" operator="containsText" text="DA">
      <formula>NOT(ISERROR(SEARCH("DA",R65)))</formula>
    </cfRule>
  </conditionalFormatting>
  <conditionalFormatting sqref="S65">
    <cfRule type="containsText" dxfId="11324" priority="11337" operator="containsText" text="DA">
      <formula>NOT(ISERROR(SEARCH("DA",S65)))</formula>
    </cfRule>
  </conditionalFormatting>
  <conditionalFormatting sqref="T65">
    <cfRule type="containsText" dxfId="11323" priority="11336" operator="containsText" text="DA">
      <formula>NOT(ISERROR(SEARCH("DA",T65)))</formula>
    </cfRule>
  </conditionalFormatting>
  <conditionalFormatting sqref="B65:T65">
    <cfRule type="containsText" dxfId="11322" priority="11335" operator="containsText" text="DA">
      <formula>NOT(ISERROR(SEARCH("DA",B65)))</formula>
    </cfRule>
  </conditionalFormatting>
  <conditionalFormatting sqref="B76">
    <cfRule type="containsText" dxfId="11321" priority="11334" operator="containsText" text="DA">
      <formula>NOT(ISERROR(SEARCH("DA",B76)))</formula>
    </cfRule>
  </conditionalFormatting>
  <conditionalFormatting sqref="U76 C76">
    <cfRule type="containsText" dxfId="11320" priority="11333" operator="containsText" text="DA">
      <formula>NOT(ISERROR(SEARCH("DA",C76)))</formula>
    </cfRule>
  </conditionalFormatting>
  <conditionalFormatting sqref="D76">
    <cfRule type="containsText" dxfId="11319" priority="11332" operator="containsText" text="DA">
      <formula>NOT(ISERROR(SEARCH("DA",D76)))</formula>
    </cfRule>
  </conditionalFormatting>
  <conditionalFormatting sqref="E76">
    <cfRule type="containsText" dxfId="11318" priority="11331" operator="containsText" text="DA">
      <formula>NOT(ISERROR(SEARCH("DA",E76)))</formula>
    </cfRule>
  </conditionalFormatting>
  <conditionalFormatting sqref="F76">
    <cfRule type="containsText" dxfId="11317" priority="11330" operator="containsText" text="DA">
      <formula>NOT(ISERROR(SEARCH("DA",F76)))</formula>
    </cfRule>
  </conditionalFormatting>
  <conditionalFormatting sqref="G76">
    <cfRule type="containsText" dxfId="11316" priority="11329" operator="containsText" text="DA">
      <formula>NOT(ISERROR(SEARCH("DA",G76)))</formula>
    </cfRule>
  </conditionalFormatting>
  <conditionalFormatting sqref="H76">
    <cfRule type="containsText" dxfId="11315" priority="11328" operator="containsText" text="DA">
      <formula>NOT(ISERROR(SEARCH("DA",H76)))</formula>
    </cfRule>
  </conditionalFormatting>
  <conditionalFormatting sqref="I76">
    <cfRule type="containsText" dxfId="11314" priority="11327" operator="containsText" text="DA">
      <formula>NOT(ISERROR(SEARCH("DA",I76)))</formula>
    </cfRule>
  </conditionalFormatting>
  <conditionalFormatting sqref="J76">
    <cfRule type="containsText" dxfId="11313" priority="11326" operator="containsText" text="DA">
      <formula>NOT(ISERROR(SEARCH("DA",J76)))</formula>
    </cfRule>
  </conditionalFormatting>
  <conditionalFormatting sqref="K76">
    <cfRule type="containsText" dxfId="11312" priority="11325" operator="containsText" text="DA">
      <formula>NOT(ISERROR(SEARCH("DA",K76)))</formula>
    </cfRule>
  </conditionalFormatting>
  <conditionalFormatting sqref="L76">
    <cfRule type="containsText" dxfId="11311" priority="11324" operator="containsText" text="DA">
      <formula>NOT(ISERROR(SEARCH("DA",L76)))</formula>
    </cfRule>
  </conditionalFormatting>
  <conditionalFormatting sqref="M76">
    <cfRule type="containsText" dxfId="11310" priority="11323" operator="containsText" text="DA">
      <formula>NOT(ISERROR(SEARCH("DA",M76)))</formula>
    </cfRule>
  </conditionalFormatting>
  <conditionalFormatting sqref="N76">
    <cfRule type="containsText" dxfId="11309" priority="11322" operator="containsText" text="DA">
      <formula>NOT(ISERROR(SEARCH("DA",N76)))</formula>
    </cfRule>
  </conditionalFormatting>
  <conditionalFormatting sqref="O76">
    <cfRule type="containsText" dxfId="11308" priority="11321" operator="containsText" text="DA">
      <formula>NOT(ISERROR(SEARCH("DA",O76)))</formula>
    </cfRule>
  </conditionalFormatting>
  <conditionalFormatting sqref="P76">
    <cfRule type="containsText" dxfId="11307" priority="11320" operator="containsText" text="DA">
      <formula>NOT(ISERROR(SEARCH("DA",P76)))</formula>
    </cfRule>
  </conditionalFormatting>
  <conditionalFormatting sqref="Q76">
    <cfRule type="containsText" dxfId="11306" priority="11319" operator="containsText" text="DA">
      <formula>NOT(ISERROR(SEARCH("DA",Q76)))</formula>
    </cfRule>
  </conditionalFormatting>
  <conditionalFormatting sqref="R76">
    <cfRule type="containsText" dxfId="11305" priority="11318" operator="containsText" text="DA">
      <formula>NOT(ISERROR(SEARCH("DA",R76)))</formula>
    </cfRule>
  </conditionalFormatting>
  <conditionalFormatting sqref="S76">
    <cfRule type="containsText" dxfId="11304" priority="11317" operator="containsText" text="DA">
      <formula>NOT(ISERROR(SEARCH("DA",S76)))</formula>
    </cfRule>
  </conditionalFormatting>
  <conditionalFormatting sqref="T76">
    <cfRule type="containsText" dxfId="11303" priority="11316" operator="containsText" text="DA">
      <formula>NOT(ISERROR(SEARCH("DA",T76)))</formula>
    </cfRule>
  </conditionalFormatting>
  <conditionalFormatting sqref="B76">
    <cfRule type="containsText" dxfId="11302" priority="11315" operator="containsText" text="DA">
      <formula>NOT(ISERROR(SEARCH("DA",B76)))</formula>
    </cfRule>
  </conditionalFormatting>
  <conditionalFormatting sqref="U76 C76">
    <cfRule type="containsText" dxfId="11301" priority="11314" operator="containsText" text="DA">
      <formula>NOT(ISERROR(SEARCH("DA",C76)))</formula>
    </cfRule>
  </conditionalFormatting>
  <conditionalFormatting sqref="D76">
    <cfRule type="containsText" dxfId="11300" priority="11313" operator="containsText" text="DA">
      <formula>NOT(ISERROR(SEARCH("DA",D76)))</formula>
    </cfRule>
  </conditionalFormatting>
  <conditionalFormatting sqref="E76">
    <cfRule type="containsText" dxfId="11299" priority="11312" operator="containsText" text="DA">
      <formula>NOT(ISERROR(SEARCH("DA",E76)))</formula>
    </cfRule>
  </conditionalFormatting>
  <conditionalFormatting sqref="F76">
    <cfRule type="containsText" dxfId="11298" priority="11311" operator="containsText" text="DA">
      <formula>NOT(ISERROR(SEARCH("DA",F76)))</formula>
    </cfRule>
  </conditionalFormatting>
  <conditionalFormatting sqref="G76">
    <cfRule type="containsText" dxfId="11297" priority="11310" operator="containsText" text="DA">
      <formula>NOT(ISERROR(SEARCH("DA",G76)))</formula>
    </cfRule>
  </conditionalFormatting>
  <conditionalFormatting sqref="H76">
    <cfRule type="containsText" dxfId="11296" priority="11309" operator="containsText" text="DA">
      <formula>NOT(ISERROR(SEARCH("DA",H76)))</formula>
    </cfRule>
  </conditionalFormatting>
  <conditionalFormatting sqref="I76">
    <cfRule type="containsText" dxfId="11295" priority="11308" operator="containsText" text="DA">
      <formula>NOT(ISERROR(SEARCH("DA",I76)))</formula>
    </cfRule>
  </conditionalFormatting>
  <conditionalFormatting sqref="J76">
    <cfRule type="containsText" dxfId="11294" priority="11307" operator="containsText" text="DA">
      <formula>NOT(ISERROR(SEARCH("DA",J76)))</formula>
    </cfRule>
  </conditionalFormatting>
  <conditionalFormatting sqref="K76">
    <cfRule type="containsText" dxfId="11293" priority="11306" operator="containsText" text="DA">
      <formula>NOT(ISERROR(SEARCH("DA",K76)))</formula>
    </cfRule>
  </conditionalFormatting>
  <conditionalFormatting sqref="L76">
    <cfRule type="containsText" dxfId="11292" priority="11305" operator="containsText" text="DA">
      <formula>NOT(ISERROR(SEARCH("DA",L76)))</formula>
    </cfRule>
  </conditionalFormatting>
  <conditionalFormatting sqref="M76">
    <cfRule type="containsText" dxfId="11291" priority="11304" operator="containsText" text="DA">
      <formula>NOT(ISERROR(SEARCH("DA",M76)))</formula>
    </cfRule>
  </conditionalFormatting>
  <conditionalFormatting sqref="N76">
    <cfRule type="containsText" dxfId="11290" priority="11303" operator="containsText" text="DA">
      <formula>NOT(ISERROR(SEARCH("DA",N76)))</formula>
    </cfRule>
  </conditionalFormatting>
  <conditionalFormatting sqref="O76">
    <cfRule type="containsText" dxfId="11289" priority="11302" operator="containsText" text="DA">
      <formula>NOT(ISERROR(SEARCH("DA",O76)))</formula>
    </cfRule>
  </conditionalFormatting>
  <conditionalFormatting sqref="P76">
    <cfRule type="containsText" dxfId="11288" priority="11301" operator="containsText" text="DA">
      <formula>NOT(ISERROR(SEARCH("DA",P76)))</formula>
    </cfRule>
  </conditionalFormatting>
  <conditionalFormatting sqref="Q76">
    <cfRule type="containsText" dxfId="11287" priority="11300" operator="containsText" text="DA">
      <formula>NOT(ISERROR(SEARCH("DA",Q76)))</formula>
    </cfRule>
  </conditionalFormatting>
  <conditionalFormatting sqref="R76">
    <cfRule type="containsText" dxfId="11286" priority="11299" operator="containsText" text="DA">
      <formula>NOT(ISERROR(SEARCH("DA",R76)))</formula>
    </cfRule>
  </conditionalFormatting>
  <conditionalFormatting sqref="S76">
    <cfRule type="containsText" dxfId="11285" priority="11298" operator="containsText" text="DA">
      <formula>NOT(ISERROR(SEARCH("DA",S76)))</formula>
    </cfRule>
  </conditionalFormatting>
  <conditionalFormatting sqref="T76">
    <cfRule type="containsText" dxfId="11284" priority="11297" operator="containsText" text="DA">
      <formula>NOT(ISERROR(SEARCH("DA",T76)))</formula>
    </cfRule>
  </conditionalFormatting>
  <conditionalFormatting sqref="B76">
    <cfRule type="containsText" dxfId="11283" priority="11296" operator="containsText" text="DA">
      <formula>NOT(ISERROR(SEARCH("DA",B76)))</formula>
    </cfRule>
  </conditionalFormatting>
  <conditionalFormatting sqref="U76 C76">
    <cfRule type="containsText" dxfId="11282" priority="11295" operator="containsText" text="DA">
      <formula>NOT(ISERROR(SEARCH("DA",C76)))</formula>
    </cfRule>
  </conditionalFormatting>
  <conditionalFormatting sqref="D76">
    <cfRule type="containsText" dxfId="11281" priority="11294" operator="containsText" text="DA">
      <formula>NOT(ISERROR(SEARCH("DA",D76)))</formula>
    </cfRule>
  </conditionalFormatting>
  <conditionalFormatting sqref="E76">
    <cfRule type="containsText" dxfId="11280" priority="11293" operator="containsText" text="DA">
      <formula>NOT(ISERROR(SEARCH("DA",E76)))</formula>
    </cfRule>
  </conditionalFormatting>
  <conditionalFormatting sqref="F76">
    <cfRule type="containsText" dxfId="11279" priority="11292" operator="containsText" text="DA">
      <formula>NOT(ISERROR(SEARCH("DA",F76)))</formula>
    </cfRule>
  </conditionalFormatting>
  <conditionalFormatting sqref="G76">
    <cfRule type="containsText" dxfId="11278" priority="11291" operator="containsText" text="DA">
      <formula>NOT(ISERROR(SEARCH("DA",G76)))</formula>
    </cfRule>
  </conditionalFormatting>
  <conditionalFormatting sqref="H76">
    <cfRule type="containsText" dxfId="11277" priority="11290" operator="containsText" text="DA">
      <formula>NOT(ISERROR(SEARCH("DA",H76)))</formula>
    </cfRule>
  </conditionalFormatting>
  <conditionalFormatting sqref="I76">
    <cfRule type="containsText" dxfId="11276" priority="11289" operator="containsText" text="DA">
      <formula>NOT(ISERROR(SEARCH("DA",I76)))</formula>
    </cfRule>
  </conditionalFormatting>
  <conditionalFormatting sqref="J76">
    <cfRule type="containsText" dxfId="11275" priority="11288" operator="containsText" text="DA">
      <formula>NOT(ISERROR(SEARCH("DA",J76)))</formula>
    </cfRule>
  </conditionalFormatting>
  <conditionalFormatting sqref="K76">
    <cfRule type="containsText" dxfId="11274" priority="11287" operator="containsText" text="DA">
      <formula>NOT(ISERROR(SEARCH("DA",K76)))</formula>
    </cfRule>
  </conditionalFormatting>
  <conditionalFormatting sqref="L76">
    <cfRule type="containsText" dxfId="11273" priority="11286" operator="containsText" text="DA">
      <formula>NOT(ISERROR(SEARCH("DA",L76)))</formula>
    </cfRule>
  </conditionalFormatting>
  <conditionalFormatting sqref="M76">
    <cfRule type="containsText" dxfId="11272" priority="11285" operator="containsText" text="DA">
      <formula>NOT(ISERROR(SEARCH("DA",M76)))</formula>
    </cfRule>
  </conditionalFormatting>
  <conditionalFormatting sqref="N76">
    <cfRule type="containsText" dxfId="11271" priority="11284" operator="containsText" text="DA">
      <formula>NOT(ISERROR(SEARCH("DA",N76)))</formula>
    </cfRule>
  </conditionalFormatting>
  <conditionalFormatting sqref="O76">
    <cfRule type="containsText" dxfId="11270" priority="11283" operator="containsText" text="DA">
      <formula>NOT(ISERROR(SEARCH("DA",O76)))</formula>
    </cfRule>
  </conditionalFormatting>
  <conditionalFormatting sqref="P76">
    <cfRule type="containsText" dxfId="11269" priority="11282" operator="containsText" text="DA">
      <formula>NOT(ISERROR(SEARCH("DA",P76)))</formula>
    </cfRule>
  </conditionalFormatting>
  <conditionalFormatting sqref="Q76">
    <cfRule type="containsText" dxfId="11268" priority="11281" operator="containsText" text="DA">
      <formula>NOT(ISERROR(SEARCH("DA",Q76)))</formula>
    </cfRule>
  </conditionalFormatting>
  <conditionalFormatting sqref="R76">
    <cfRule type="containsText" dxfId="11267" priority="11280" operator="containsText" text="DA">
      <formula>NOT(ISERROR(SEARCH("DA",R76)))</formula>
    </cfRule>
  </conditionalFormatting>
  <conditionalFormatting sqref="S76">
    <cfRule type="containsText" dxfId="11266" priority="11279" operator="containsText" text="DA">
      <formula>NOT(ISERROR(SEARCH("DA",S76)))</formula>
    </cfRule>
  </conditionalFormatting>
  <conditionalFormatting sqref="T76">
    <cfRule type="containsText" dxfId="11265" priority="11278" operator="containsText" text="DA">
      <formula>NOT(ISERROR(SEARCH("DA",T76)))</formula>
    </cfRule>
  </conditionalFormatting>
  <conditionalFormatting sqref="B76">
    <cfRule type="containsText" dxfId="11264" priority="11277" operator="containsText" text="DA">
      <formula>NOT(ISERROR(SEARCH("DA",B76)))</formula>
    </cfRule>
  </conditionalFormatting>
  <conditionalFormatting sqref="U76 C76">
    <cfRule type="containsText" dxfId="11263" priority="11276" operator="containsText" text="DA">
      <formula>NOT(ISERROR(SEARCH("DA",C76)))</formula>
    </cfRule>
  </conditionalFormatting>
  <conditionalFormatting sqref="D76">
    <cfRule type="containsText" dxfId="11262" priority="11275" operator="containsText" text="DA">
      <formula>NOT(ISERROR(SEARCH("DA",D76)))</formula>
    </cfRule>
  </conditionalFormatting>
  <conditionalFormatting sqref="E76">
    <cfRule type="containsText" dxfId="11261" priority="11274" operator="containsText" text="DA">
      <formula>NOT(ISERROR(SEARCH("DA",E76)))</formula>
    </cfRule>
  </conditionalFormatting>
  <conditionalFormatting sqref="F76">
    <cfRule type="containsText" dxfId="11260" priority="11273" operator="containsText" text="DA">
      <formula>NOT(ISERROR(SEARCH("DA",F76)))</formula>
    </cfRule>
  </conditionalFormatting>
  <conditionalFormatting sqref="G76">
    <cfRule type="containsText" dxfId="11259" priority="11272" operator="containsText" text="DA">
      <formula>NOT(ISERROR(SEARCH("DA",G76)))</formula>
    </cfRule>
  </conditionalFormatting>
  <conditionalFormatting sqref="H76">
    <cfRule type="containsText" dxfId="11258" priority="11271" operator="containsText" text="DA">
      <formula>NOT(ISERROR(SEARCH("DA",H76)))</formula>
    </cfRule>
  </conditionalFormatting>
  <conditionalFormatting sqref="I76">
    <cfRule type="containsText" dxfId="11257" priority="11270" operator="containsText" text="DA">
      <formula>NOT(ISERROR(SEARCH("DA",I76)))</formula>
    </cfRule>
  </conditionalFormatting>
  <conditionalFormatting sqref="J76">
    <cfRule type="containsText" dxfId="11256" priority="11269" operator="containsText" text="DA">
      <formula>NOT(ISERROR(SEARCH("DA",J76)))</formula>
    </cfRule>
  </conditionalFormatting>
  <conditionalFormatting sqref="K76">
    <cfRule type="containsText" dxfId="11255" priority="11268" operator="containsText" text="DA">
      <formula>NOT(ISERROR(SEARCH("DA",K76)))</formula>
    </cfRule>
  </conditionalFormatting>
  <conditionalFormatting sqref="L76">
    <cfRule type="containsText" dxfId="11254" priority="11267" operator="containsText" text="DA">
      <formula>NOT(ISERROR(SEARCH("DA",L76)))</formula>
    </cfRule>
  </conditionalFormatting>
  <conditionalFormatting sqref="M76">
    <cfRule type="containsText" dxfId="11253" priority="11266" operator="containsText" text="DA">
      <formula>NOT(ISERROR(SEARCH("DA",M76)))</formula>
    </cfRule>
  </conditionalFormatting>
  <conditionalFormatting sqref="N76">
    <cfRule type="containsText" dxfId="11252" priority="11265" operator="containsText" text="DA">
      <formula>NOT(ISERROR(SEARCH("DA",N76)))</formula>
    </cfRule>
  </conditionalFormatting>
  <conditionalFormatting sqref="O76">
    <cfRule type="containsText" dxfId="11251" priority="11264" operator="containsText" text="DA">
      <formula>NOT(ISERROR(SEARCH("DA",O76)))</formula>
    </cfRule>
  </conditionalFormatting>
  <conditionalFormatting sqref="P76">
    <cfRule type="containsText" dxfId="11250" priority="11263" operator="containsText" text="DA">
      <formula>NOT(ISERROR(SEARCH("DA",P76)))</formula>
    </cfRule>
  </conditionalFormatting>
  <conditionalFormatting sqref="Q76">
    <cfRule type="containsText" dxfId="11249" priority="11262" operator="containsText" text="DA">
      <formula>NOT(ISERROR(SEARCH("DA",Q76)))</formula>
    </cfRule>
  </conditionalFormatting>
  <conditionalFormatting sqref="R76">
    <cfRule type="containsText" dxfId="11248" priority="11261" operator="containsText" text="DA">
      <formula>NOT(ISERROR(SEARCH("DA",R76)))</formula>
    </cfRule>
  </conditionalFormatting>
  <conditionalFormatting sqref="S76">
    <cfRule type="containsText" dxfId="11247" priority="11260" operator="containsText" text="DA">
      <formula>NOT(ISERROR(SEARCH("DA",S76)))</formula>
    </cfRule>
  </conditionalFormatting>
  <conditionalFormatting sqref="T76">
    <cfRule type="containsText" dxfId="11246" priority="11259" operator="containsText" text="DA">
      <formula>NOT(ISERROR(SEARCH("DA",T76)))</formula>
    </cfRule>
  </conditionalFormatting>
  <conditionalFormatting sqref="U76 A76 C76">
    <cfRule type="containsText" dxfId="11245" priority="11258" operator="containsText" text="DA">
      <formula>NOT(ISERROR(SEARCH("DA",A76)))</formula>
    </cfRule>
  </conditionalFormatting>
  <conditionalFormatting sqref="D76">
    <cfRule type="containsText" dxfId="11244" priority="11257" operator="containsText" text="DA">
      <formula>NOT(ISERROR(SEARCH("DA",D76)))</formula>
    </cfRule>
  </conditionalFormatting>
  <conditionalFormatting sqref="E76">
    <cfRule type="containsText" dxfId="11243" priority="11256" operator="containsText" text="DA">
      <formula>NOT(ISERROR(SEARCH("DA",E76)))</formula>
    </cfRule>
  </conditionalFormatting>
  <conditionalFormatting sqref="F76">
    <cfRule type="containsText" dxfId="11242" priority="11255" operator="containsText" text="DA">
      <formula>NOT(ISERROR(SEARCH("DA",F76)))</formula>
    </cfRule>
  </conditionalFormatting>
  <conditionalFormatting sqref="G76">
    <cfRule type="containsText" dxfId="11241" priority="11254" operator="containsText" text="DA">
      <formula>NOT(ISERROR(SEARCH("DA",G76)))</formula>
    </cfRule>
  </conditionalFormatting>
  <conditionalFormatting sqref="H76">
    <cfRule type="containsText" dxfId="11240" priority="11253" operator="containsText" text="DA">
      <formula>NOT(ISERROR(SEARCH("DA",H76)))</formula>
    </cfRule>
  </conditionalFormatting>
  <conditionalFormatting sqref="I76">
    <cfRule type="containsText" dxfId="11239" priority="11252" operator="containsText" text="DA">
      <formula>NOT(ISERROR(SEARCH("DA",I76)))</formula>
    </cfRule>
  </conditionalFormatting>
  <conditionalFormatting sqref="J76">
    <cfRule type="containsText" dxfId="11238" priority="11251" operator="containsText" text="DA">
      <formula>NOT(ISERROR(SEARCH("DA",J76)))</formula>
    </cfRule>
  </conditionalFormatting>
  <conditionalFormatting sqref="K76">
    <cfRule type="containsText" dxfId="11237" priority="11250" operator="containsText" text="DA">
      <formula>NOT(ISERROR(SEARCH("DA",K76)))</formula>
    </cfRule>
  </conditionalFormatting>
  <conditionalFormatting sqref="L76">
    <cfRule type="containsText" dxfId="11236" priority="11249" operator="containsText" text="DA">
      <formula>NOT(ISERROR(SEARCH("DA",L76)))</formula>
    </cfRule>
  </conditionalFormatting>
  <conditionalFormatting sqref="M76">
    <cfRule type="containsText" dxfId="11235" priority="11248" operator="containsText" text="DA">
      <formula>NOT(ISERROR(SEARCH("DA",M76)))</formula>
    </cfRule>
  </conditionalFormatting>
  <conditionalFormatting sqref="N76">
    <cfRule type="containsText" dxfId="11234" priority="11247" operator="containsText" text="DA">
      <formula>NOT(ISERROR(SEARCH("DA",N76)))</formula>
    </cfRule>
  </conditionalFormatting>
  <conditionalFormatting sqref="O76">
    <cfRule type="containsText" dxfId="11233" priority="11246" operator="containsText" text="DA">
      <formula>NOT(ISERROR(SEARCH("DA",O76)))</formula>
    </cfRule>
  </conditionalFormatting>
  <conditionalFormatting sqref="P76">
    <cfRule type="containsText" dxfId="11232" priority="11245" operator="containsText" text="DA">
      <formula>NOT(ISERROR(SEARCH("DA",P76)))</formula>
    </cfRule>
  </conditionalFormatting>
  <conditionalFormatting sqref="Q76">
    <cfRule type="containsText" dxfId="11231" priority="11244" operator="containsText" text="DA">
      <formula>NOT(ISERROR(SEARCH("DA",Q76)))</formula>
    </cfRule>
  </conditionalFormatting>
  <conditionalFormatting sqref="R76">
    <cfRule type="containsText" dxfId="11230" priority="11243" operator="containsText" text="DA">
      <formula>NOT(ISERROR(SEARCH("DA",R76)))</formula>
    </cfRule>
  </conditionalFormatting>
  <conditionalFormatting sqref="S76">
    <cfRule type="containsText" dxfId="11229" priority="11242" operator="containsText" text="DA">
      <formula>NOT(ISERROR(SEARCH("DA",S76)))</formula>
    </cfRule>
  </conditionalFormatting>
  <conditionalFormatting sqref="T76">
    <cfRule type="containsText" dxfId="11228" priority="11241" operator="containsText" text="DA">
      <formula>NOT(ISERROR(SEARCH("DA",T76)))</formula>
    </cfRule>
  </conditionalFormatting>
  <conditionalFormatting sqref="B76:T76">
    <cfRule type="containsText" dxfId="11227" priority="11240" operator="containsText" text="DA">
      <formula>NOT(ISERROR(SEARCH("DA",B76)))</formula>
    </cfRule>
  </conditionalFormatting>
  <conditionalFormatting sqref="B87">
    <cfRule type="containsText" dxfId="11226" priority="11239" operator="containsText" text="DA">
      <formula>NOT(ISERROR(SEARCH("DA",B87)))</formula>
    </cfRule>
  </conditionalFormatting>
  <conditionalFormatting sqref="U87 C87">
    <cfRule type="containsText" dxfId="11225" priority="11238" operator="containsText" text="DA">
      <formula>NOT(ISERROR(SEARCH("DA",C87)))</formula>
    </cfRule>
  </conditionalFormatting>
  <conditionalFormatting sqref="D87">
    <cfRule type="containsText" dxfId="11224" priority="11237" operator="containsText" text="DA">
      <formula>NOT(ISERROR(SEARCH("DA",D87)))</formula>
    </cfRule>
  </conditionalFormatting>
  <conditionalFormatting sqref="E87">
    <cfRule type="containsText" dxfId="11223" priority="11236" operator="containsText" text="DA">
      <formula>NOT(ISERROR(SEARCH("DA",E87)))</formula>
    </cfRule>
  </conditionalFormatting>
  <conditionalFormatting sqref="F87">
    <cfRule type="containsText" dxfId="11222" priority="11235" operator="containsText" text="DA">
      <formula>NOT(ISERROR(SEARCH("DA",F87)))</formula>
    </cfRule>
  </conditionalFormatting>
  <conditionalFormatting sqref="G87">
    <cfRule type="containsText" dxfId="11221" priority="11234" operator="containsText" text="DA">
      <formula>NOT(ISERROR(SEARCH("DA",G87)))</formula>
    </cfRule>
  </conditionalFormatting>
  <conditionalFormatting sqref="H87">
    <cfRule type="containsText" dxfId="11220" priority="11233" operator="containsText" text="DA">
      <formula>NOT(ISERROR(SEARCH("DA",H87)))</formula>
    </cfRule>
  </conditionalFormatting>
  <conditionalFormatting sqref="I87">
    <cfRule type="containsText" dxfId="11219" priority="11232" operator="containsText" text="DA">
      <formula>NOT(ISERROR(SEARCH("DA",I87)))</formula>
    </cfRule>
  </conditionalFormatting>
  <conditionalFormatting sqref="J87">
    <cfRule type="containsText" dxfId="11218" priority="11231" operator="containsText" text="DA">
      <formula>NOT(ISERROR(SEARCH("DA",J87)))</formula>
    </cfRule>
  </conditionalFormatting>
  <conditionalFormatting sqref="K87">
    <cfRule type="containsText" dxfId="11217" priority="11230" operator="containsText" text="DA">
      <formula>NOT(ISERROR(SEARCH("DA",K87)))</formula>
    </cfRule>
  </conditionalFormatting>
  <conditionalFormatting sqref="L87">
    <cfRule type="containsText" dxfId="11216" priority="11229" operator="containsText" text="DA">
      <formula>NOT(ISERROR(SEARCH("DA",L87)))</formula>
    </cfRule>
  </conditionalFormatting>
  <conditionalFormatting sqref="M87">
    <cfRule type="containsText" dxfId="11215" priority="11228" operator="containsText" text="DA">
      <formula>NOT(ISERROR(SEARCH("DA",M87)))</formula>
    </cfRule>
  </conditionalFormatting>
  <conditionalFormatting sqref="N87">
    <cfRule type="containsText" dxfId="11214" priority="11227" operator="containsText" text="DA">
      <formula>NOT(ISERROR(SEARCH("DA",N87)))</formula>
    </cfRule>
  </conditionalFormatting>
  <conditionalFormatting sqref="O87">
    <cfRule type="containsText" dxfId="11213" priority="11226" operator="containsText" text="DA">
      <formula>NOT(ISERROR(SEARCH("DA",O87)))</formula>
    </cfRule>
  </conditionalFormatting>
  <conditionalFormatting sqref="P87">
    <cfRule type="containsText" dxfId="11212" priority="11225" operator="containsText" text="DA">
      <formula>NOT(ISERROR(SEARCH("DA",P87)))</formula>
    </cfRule>
  </conditionalFormatting>
  <conditionalFormatting sqref="Q87">
    <cfRule type="containsText" dxfId="11211" priority="11224" operator="containsText" text="DA">
      <formula>NOT(ISERROR(SEARCH("DA",Q87)))</formula>
    </cfRule>
  </conditionalFormatting>
  <conditionalFormatting sqref="R87">
    <cfRule type="containsText" dxfId="11210" priority="11223" operator="containsText" text="DA">
      <formula>NOT(ISERROR(SEARCH("DA",R87)))</formula>
    </cfRule>
  </conditionalFormatting>
  <conditionalFormatting sqref="S87">
    <cfRule type="containsText" dxfId="11209" priority="11222" operator="containsText" text="DA">
      <formula>NOT(ISERROR(SEARCH("DA",S87)))</formula>
    </cfRule>
  </conditionalFormatting>
  <conditionalFormatting sqref="T87">
    <cfRule type="containsText" dxfId="11208" priority="11221" operator="containsText" text="DA">
      <formula>NOT(ISERROR(SEARCH("DA",T87)))</formula>
    </cfRule>
  </conditionalFormatting>
  <conditionalFormatting sqref="B87">
    <cfRule type="containsText" dxfId="11207" priority="11220" operator="containsText" text="DA">
      <formula>NOT(ISERROR(SEARCH("DA",B87)))</formula>
    </cfRule>
  </conditionalFormatting>
  <conditionalFormatting sqref="U87 C87">
    <cfRule type="containsText" dxfId="11206" priority="11219" operator="containsText" text="DA">
      <formula>NOT(ISERROR(SEARCH("DA",C87)))</formula>
    </cfRule>
  </conditionalFormatting>
  <conditionalFormatting sqref="D87">
    <cfRule type="containsText" dxfId="11205" priority="11218" operator="containsText" text="DA">
      <formula>NOT(ISERROR(SEARCH("DA",D87)))</formula>
    </cfRule>
  </conditionalFormatting>
  <conditionalFormatting sqref="E87">
    <cfRule type="containsText" dxfId="11204" priority="11217" operator="containsText" text="DA">
      <formula>NOT(ISERROR(SEARCH("DA",E87)))</formula>
    </cfRule>
  </conditionalFormatting>
  <conditionalFormatting sqref="F87">
    <cfRule type="containsText" dxfId="11203" priority="11216" operator="containsText" text="DA">
      <formula>NOT(ISERROR(SEARCH("DA",F87)))</formula>
    </cfRule>
  </conditionalFormatting>
  <conditionalFormatting sqref="G87">
    <cfRule type="containsText" dxfId="11202" priority="11215" operator="containsText" text="DA">
      <formula>NOT(ISERROR(SEARCH("DA",G87)))</formula>
    </cfRule>
  </conditionalFormatting>
  <conditionalFormatting sqref="H87">
    <cfRule type="containsText" dxfId="11201" priority="11214" operator="containsText" text="DA">
      <formula>NOT(ISERROR(SEARCH("DA",H87)))</formula>
    </cfRule>
  </conditionalFormatting>
  <conditionalFormatting sqref="I87">
    <cfRule type="containsText" dxfId="11200" priority="11213" operator="containsText" text="DA">
      <formula>NOT(ISERROR(SEARCH("DA",I87)))</formula>
    </cfRule>
  </conditionalFormatting>
  <conditionalFormatting sqref="J87">
    <cfRule type="containsText" dxfId="11199" priority="11212" operator="containsText" text="DA">
      <formula>NOT(ISERROR(SEARCH("DA",J87)))</formula>
    </cfRule>
  </conditionalFormatting>
  <conditionalFormatting sqref="K87">
    <cfRule type="containsText" dxfId="11198" priority="11211" operator="containsText" text="DA">
      <formula>NOT(ISERROR(SEARCH("DA",K87)))</formula>
    </cfRule>
  </conditionalFormatting>
  <conditionalFormatting sqref="L87">
    <cfRule type="containsText" dxfId="11197" priority="11210" operator="containsText" text="DA">
      <formula>NOT(ISERROR(SEARCH("DA",L87)))</formula>
    </cfRule>
  </conditionalFormatting>
  <conditionalFormatting sqref="M87">
    <cfRule type="containsText" dxfId="11196" priority="11209" operator="containsText" text="DA">
      <formula>NOT(ISERROR(SEARCH("DA",M87)))</formula>
    </cfRule>
  </conditionalFormatting>
  <conditionalFormatting sqref="N87">
    <cfRule type="containsText" dxfId="11195" priority="11208" operator="containsText" text="DA">
      <formula>NOT(ISERROR(SEARCH("DA",N87)))</formula>
    </cfRule>
  </conditionalFormatting>
  <conditionalFormatting sqref="O87">
    <cfRule type="containsText" dxfId="11194" priority="11207" operator="containsText" text="DA">
      <formula>NOT(ISERROR(SEARCH("DA",O87)))</formula>
    </cfRule>
  </conditionalFormatting>
  <conditionalFormatting sqref="P87">
    <cfRule type="containsText" dxfId="11193" priority="11206" operator="containsText" text="DA">
      <formula>NOT(ISERROR(SEARCH("DA",P87)))</formula>
    </cfRule>
  </conditionalFormatting>
  <conditionalFormatting sqref="Q87">
    <cfRule type="containsText" dxfId="11192" priority="11205" operator="containsText" text="DA">
      <formula>NOT(ISERROR(SEARCH("DA",Q87)))</formula>
    </cfRule>
  </conditionalFormatting>
  <conditionalFormatting sqref="R87">
    <cfRule type="containsText" dxfId="11191" priority="11204" operator="containsText" text="DA">
      <formula>NOT(ISERROR(SEARCH("DA",R87)))</formula>
    </cfRule>
  </conditionalFormatting>
  <conditionalFormatting sqref="S87">
    <cfRule type="containsText" dxfId="11190" priority="11203" operator="containsText" text="DA">
      <formula>NOT(ISERROR(SEARCH("DA",S87)))</formula>
    </cfRule>
  </conditionalFormatting>
  <conditionalFormatting sqref="T87">
    <cfRule type="containsText" dxfId="11189" priority="11202" operator="containsText" text="DA">
      <formula>NOT(ISERROR(SEARCH("DA",T87)))</formula>
    </cfRule>
  </conditionalFormatting>
  <conditionalFormatting sqref="B87">
    <cfRule type="containsText" dxfId="11188" priority="11201" operator="containsText" text="DA">
      <formula>NOT(ISERROR(SEARCH("DA",B87)))</formula>
    </cfRule>
  </conditionalFormatting>
  <conditionalFormatting sqref="U87 C87">
    <cfRule type="containsText" dxfId="11187" priority="11200" operator="containsText" text="DA">
      <formula>NOT(ISERROR(SEARCH("DA",C87)))</formula>
    </cfRule>
  </conditionalFormatting>
  <conditionalFormatting sqref="D87">
    <cfRule type="containsText" dxfId="11186" priority="11199" operator="containsText" text="DA">
      <formula>NOT(ISERROR(SEARCH("DA",D87)))</formula>
    </cfRule>
  </conditionalFormatting>
  <conditionalFormatting sqref="E87">
    <cfRule type="containsText" dxfId="11185" priority="11198" operator="containsText" text="DA">
      <formula>NOT(ISERROR(SEARCH("DA",E87)))</formula>
    </cfRule>
  </conditionalFormatting>
  <conditionalFormatting sqref="F87">
    <cfRule type="containsText" dxfId="11184" priority="11197" operator="containsText" text="DA">
      <formula>NOT(ISERROR(SEARCH("DA",F87)))</formula>
    </cfRule>
  </conditionalFormatting>
  <conditionalFormatting sqref="G87">
    <cfRule type="containsText" dxfId="11183" priority="11196" operator="containsText" text="DA">
      <formula>NOT(ISERROR(SEARCH("DA",G87)))</formula>
    </cfRule>
  </conditionalFormatting>
  <conditionalFormatting sqref="H87">
    <cfRule type="containsText" dxfId="11182" priority="11195" operator="containsText" text="DA">
      <formula>NOT(ISERROR(SEARCH("DA",H87)))</formula>
    </cfRule>
  </conditionalFormatting>
  <conditionalFormatting sqref="I87">
    <cfRule type="containsText" dxfId="11181" priority="11194" operator="containsText" text="DA">
      <formula>NOT(ISERROR(SEARCH("DA",I87)))</formula>
    </cfRule>
  </conditionalFormatting>
  <conditionalFormatting sqref="J87">
    <cfRule type="containsText" dxfId="11180" priority="11193" operator="containsText" text="DA">
      <formula>NOT(ISERROR(SEARCH("DA",J87)))</formula>
    </cfRule>
  </conditionalFormatting>
  <conditionalFormatting sqref="K87">
    <cfRule type="containsText" dxfId="11179" priority="11192" operator="containsText" text="DA">
      <formula>NOT(ISERROR(SEARCH("DA",K87)))</formula>
    </cfRule>
  </conditionalFormatting>
  <conditionalFormatting sqref="L87">
    <cfRule type="containsText" dxfId="11178" priority="11191" operator="containsText" text="DA">
      <formula>NOT(ISERROR(SEARCH("DA",L87)))</formula>
    </cfRule>
  </conditionalFormatting>
  <conditionalFormatting sqref="M87">
    <cfRule type="containsText" dxfId="11177" priority="11190" operator="containsText" text="DA">
      <formula>NOT(ISERROR(SEARCH("DA",M87)))</formula>
    </cfRule>
  </conditionalFormatting>
  <conditionalFormatting sqref="N87">
    <cfRule type="containsText" dxfId="11176" priority="11189" operator="containsText" text="DA">
      <formula>NOT(ISERROR(SEARCH("DA",N87)))</formula>
    </cfRule>
  </conditionalFormatting>
  <conditionalFormatting sqref="O87">
    <cfRule type="containsText" dxfId="11175" priority="11188" operator="containsText" text="DA">
      <formula>NOT(ISERROR(SEARCH("DA",O87)))</formula>
    </cfRule>
  </conditionalFormatting>
  <conditionalFormatting sqref="P87">
    <cfRule type="containsText" dxfId="11174" priority="11187" operator="containsText" text="DA">
      <formula>NOT(ISERROR(SEARCH("DA",P87)))</formula>
    </cfRule>
  </conditionalFormatting>
  <conditionalFormatting sqref="Q87">
    <cfRule type="containsText" dxfId="11173" priority="11186" operator="containsText" text="DA">
      <formula>NOT(ISERROR(SEARCH("DA",Q87)))</formula>
    </cfRule>
  </conditionalFormatting>
  <conditionalFormatting sqref="R87">
    <cfRule type="containsText" dxfId="11172" priority="11185" operator="containsText" text="DA">
      <formula>NOT(ISERROR(SEARCH("DA",R87)))</formula>
    </cfRule>
  </conditionalFormatting>
  <conditionalFormatting sqref="S87">
    <cfRule type="containsText" dxfId="11171" priority="11184" operator="containsText" text="DA">
      <formula>NOT(ISERROR(SEARCH("DA",S87)))</formula>
    </cfRule>
  </conditionalFormatting>
  <conditionalFormatting sqref="T87">
    <cfRule type="containsText" dxfId="11170" priority="11183" operator="containsText" text="DA">
      <formula>NOT(ISERROR(SEARCH("DA",T87)))</formula>
    </cfRule>
  </conditionalFormatting>
  <conditionalFormatting sqref="B87">
    <cfRule type="containsText" dxfId="11169" priority="11182" operator="containsText" text="DA">
      <formula>NOT(ISERROR(SEARCH("DA",B87)))</formula>
    </cfRule>
  </conditionalFormatting>
  <conditionalFormatting sqref="U87 C87">
    <cfRule type="containsText" dxfId="11168" priority="11181" operator="containsText" text="DA">
      <formula>NOT(ISERROR(SEARCH("DA",C87)))</formula>
    </cfRule>
  </conditionalFormatting>
  <conditionalFormatting sqref="D87">
    <cfRule type="containsText" dxfId="11167" priority="11180" operator="containsText" text="DA">
      <formula>NOT(ISERROR(SEARCH("DA",D87)))</formula>
    </cfRule>
  </conditionalFormatting>
  <conditionalFormatting sqref="E87">
    <cfRule type="containsText" dxfId="11166" priority="11179" operator="containsText" text="DA">
      <formula>NOT(ISERROR(SEARCH("DA",E87)))</formula>
    </cfRule>
  </conditionalFormatting>
  <conditionalFormatting sqref="F87">
    <cfRule type="containsText" dxfId="11165" priority="11178" operator="containsText" text="DA">
      <formula>NOT(ISERROR(SEARCH("DA",F87)))</formula>
    </cfRule>
  </conditionalFormatting>
  <conditionalFormatting sqref="G87">
    <cfRule type="containsText" dxfId="11164" priority="11177" operator="containsText" text="DA">
      <formula>NOT(ISERROR(SEARCH("DA",G87)))</formula>
    </cfRule>
  </conditionalFormatting>
  <conditionalFormatting sqref="H87">
    <cfRule type="containsText" dxfId="11163" priority="11176" operator="containsText" text="DA">
      <formula>NOT(ISERROR(SEARCH("DA",H87)))</formula>
    </cfRule>
  </conditionalFormatting>
  <conditionalFormatting sqref="I87">
    <cfRule type="containsText" dxfId="11162" priority="11175" operator="containsText" text="DA">
      <formula>NOT(ISERROR(SEARCH("DA",I87)))</formula>
    </cfRule>
  </conditionalFormatting>
  <conditionalFormatting sqref="J87">
    <cfRule type="containsText" dxfId="11161" priority="11174" operator="containsText" text="DA">
      <formula>NOT(ISERROR(SEARCH("DA",J87)))</formula>
    </cfRule>
  </conditionalFormatting>
  <conditionalFormatting sqref="K87">
    <cfRule type="containsText" dxfId="11160" priority="11173" operator="containsText" text="DA">
      <formula>NOT(ISERROR(SEARCH("DA",K87)))</formula>
    </cfRule>
  </conditionalFormatting>
  <conditionalFormatting sqref="L87">
    <cfRule type="containsText" dxfId="11159" priority="11172" operator="containsText" text="DA">
      <formula>NOT(ISERROR(SEARCH("DA",L87)))</formula>
    </cfRule>
  </conditionalFormatting>
  <conditionalFormatting sqref="M87">
    <cfRule type="containsText" dxfId="11158" priority="11171" operator="containsText" text="DA">
      <formula>NOT(ISERROR(SEARCH("DA",M87)))</formula>
    </cfRule>
  </conditionalFormatting>
  <conditionalFormatting sqref="N87">
    <cfRule type="containsText" dxfId="11157" priority="11170" operator="containsText" text="DA">
      <formula>NOT(ISERROR(SEARCH("DA",N87)))</formula>
    </cfRule>
  </conditionalFormatting>
  <conditionalFormatting sqref="O87">
    <cfRule type="containsText" dxfId="11156" priority="11169" operator="containsText" text="DA">
      <formula>NOT(ISERROR(SEARCH("DA",O87)))</formula>
    </cfRule>
  </conditionalFormatting>
  <conditionalFormatting sqref="P87">
    <cfRule type="containsText" dxfId="11155" priority="11168" operator="containsText" text="DA">
      <formula>NOT(ISERROR(SEARCH("DA",P87)))</formula>
    </cfRule>
  </conditionalFormatting>
  <conditionalFormatting sqref="Q87">
    <cfRule type="containsText" dxfId="11154" priority="11167" operator="containsText" text="DA">
      <formula>NOT(ISERROR(SEARCH("DA",Q87)))</formula>
    </cfRule>
  </conditionalFormatting>
  <conditionalFormatting sqref="R87">
    <cfRule type="containsText" dxfId="11153" priority="11166" operator="containsText" text="DA">
      <formula>NOT(ISERROR(SEARCH("DA",R87)))</formula>
    </cfRule>
  </conditionalFormatting>
  <conditionalFormatting sqref="S87">
    <cfRule type="containsText" dxfId="11152" priority="11165" operator="containsText" text="DA">
      <formula>NOT(ISERROR(SEARCH("DA",S87)))</formula>
    </cfRule>
  </conditionalFormatting>
  <conditionalFormatting sqref="T87">
    <cfRule type="containsText" dxfId="11151" priority="11164" operator="containsText" text="DA">
      <formula>NOT(ISERROR(SEARCH("DA",T87)))</formula>
    </cfRule>
  </conditionalFormatting>
  <conditionalFormatting sqref="B87">
    <cfRule type="containsText" dxfId="11150" priority="11163" operator="containsText" text="DA">
      <formula>NOT(ISERROR(SEARCH("DA",B87)))</formula>
    </cfRule>
  </conditionalFormatting>
  <conditionalFormatting sqref="U87 C87">
    <cfRule type="containsText" dxfId="11149" priority="11162" operator="containsText" text="DA">
      <formula>NOT(ISERROR(SEARCH("DA",C87)))</formula>
    </cfRule>
  </conditionalFormatting>
  <conditionalFormatting sqref="D87">
    <cfRule type="containsText" dxfId="11148" priority="11161" operator="containsText" text="DA">
      <formula>NOT(ISERROR(SEARCH("DA",D87)))</formula>
    </cfRule>
  </conditionalFormatting>
  <conditionalFormatting sqref="E87">
    <cfRule type="containsText" dxfId="11147" priority="11160" operator="containsText" text="DA">
      <formula>NOT(ISERROR(SEARCH("DA",E87)))</formula>
    </cfRule>
  </conditionalFormatting>
  <conditionalFormatting sqref="F87">
    <cfRule type="containsText" dxfId="11146" priority="11159" operator="containsText" text="DA">
      <formula>NOT(ISERROR(SEARCH("DA",F87)))</formula>
    </cfRule>
  </conditionalFormatting>
  <conditionalFormatting sqref="G87">
    <cfRule type="containsText" dxfId="11145" priority="11158" operator="containsText" text="DA">
      <formula>NOT(ISERROR(SEARCH("DA",G87)))</formula>
    </cfRule>
  </conditionalFormatting>
  <conditionalFormatting sqref="H87">
    <cfRule type="containsText" dxfId="11144" priority="11157" operator="containsText" text="DA">
      <formula>NOT(ISERROR(SEARCH("DA",H87)))</formula>
    </cfRule>
  </conditionalFormatting>
  <conditionalFormatting sqref="I87">
    <cfRule type="containsText" dxfId="11143" priority="11156" operator="containsText" text="DA">
      <formula>NOT(ISERROR(SEARCH("DA",I87)))</formula>
    </cfRule>
  </conditionalFormatting>
  <conditionalFormatting sqref="J87">
    <cfRule type="containsText" dxfId="11142" priority="11155" operator="containsText" text="DA">
      <formula>NOT(ISERROR(SEARCH("DA",J87)))</formula>
    </cfRule>
  </conditionalFormatting>
  <conditionalFormatting sqref="K87">
    <cfRule type="containsText" dxfId="11141" priority="11154" operator="containsText" text="DA">
      <formula>NOT(ISERROR(SEARCH("DA",K87)))</formula>
    </cfRule>
  </conditionalFormatting>
  <conditionalFormatting sqref="L87">
    <cfRule type="containsText" dxfId="11140" priority="11153" operator="containsText" text="DA">
      <formula>NOT(ISERROR(SEARCH("DA",L87)))</formula>
    </cfRule>
  </conditionalFormatting>
  <conditionalFormatting sqref="M87">
    <cfRule type="containsText" dxfId="11139" priority="11152" operator="containsText" text="DA">
      <formula>NOT(ISERROR(SEARCH("DA",M87)))</formula>
    </cfRule>
  </conditionalFormatting>
  <conditionalFormatting sqref="N87">
    <cfRule type="containsText" dxfId="11138" priority="11151" operator="containsText" text="DA">
      <formula>NOT(ISERROR(SEARCH("DA",N87)))</formula>
    </cfRule>
  </conditionalFormatting>
  <conditionalFormatting sqref="O87">
    <cfRule type="containsText" dxfId="11137" priority="11150" operator="containsText" text="DA">
      <formula>NOT(ISERROR(SEARCH("DA",O87)))</formula>
    </cfRule>
  </conditionalFormatting>
  <conditionalFormatting sqref="P87">
    <cfRule type="containsText" dxfId="11136" priority="11149" operator="containsText" text="DA">
      <formula>NOT(ISERROR(SEARCH("DA",P87)))</formula>
    </cfRule>
  </conditionalFormatting>
  <conditionalFormatting sqref="Q87">
    <cfRule type="containsText" dxfId="11135" priority="11148" operator="containsText" text="DA">
      <formula>NOT(ISERROR(SEARCH("DA",Q87)))</formula>
    </cfRule>
  </conditionalFormatting>
  <conditionalFormatting sqref="R87">
    <cfRule type="containsText" dxfId="11134" priority="11147" operator="containsText" text="DA">
      <formula>NOT(ISERROR(SEARCH("DA",R87)))</formula>
    </cfRule>
  </conditionalFormatting>
  <conditionalFormatting sqref="S87">
    <cfRule type="containsText" dxfId="11133" priority="11146" operator="containsText" text="DA">
      <formula>NOT(ISERROR(SEARCH("DA",S87)))</formula>
    </cfRule>
  </conditionalFormatting>
  <conditionalFormatting sqref="T87">
    <cfRule type="containsText" dxfId="11132" priority="11145" operator="containsText" text="DA">
      <formula>NOT(ISERROR(SEARCH("DA",T87)))</formula>
    </cfRule>
  </conditionalFormatting>
  <conditionalFormatting sqref="U87 A87 C87">
    <cfRule type="containsText" dxfId="11131" priority="11144" operator="containsText" text="DA">
      <formula>NOT(ISERROR(SEARCH("DA",A87)))</formula>
    </cfRule>
  </conditionalFormatting>
  <conditionalFormatting sqref="D87">
    <cfRule type="containsText" dxfId="11130" priority="11143" operator="containsText" text="DA">
      <formula>NOT(ISERROR(SEARCH("DA",D87)))</formula>
    </cfRule>
  </conditionalFormatting>
  <conditionalFormatting sqref="E87">
    <cfRule type="containsText" dxfId="11129" priority="11142" operator="containsText" text="DA">
      <formula>NOT(ISERROR(SEARCH("DA",E87)))</formula>
    </cfRule>
  </conditionalFormatting>
  <conditionalFormatting sqref="F87">
    <cfRule type="containsText" dxfId="11128" priority="11141" operator="containsText" text="DA">
      <formula>NOT(ISERROR(SEARCH("DA",F87)))</formula>
    </cfRule>
  </conditionalFormatting>
  <conditionalFormatting sqref="G87">
    <cfRule type="containsText" dxfId="11127" priority="11140" operator="containsText" text="DA">
      <formula>NOT(ISERROR(SEARCH("DA",G87)))</formula>
    </cfRule>
  </conditionalFormatting>
  <conditionalFormatting sqref="H87">
    <cfRule type="containsText" dxfId="11126" priority="11139" operator="containsText" text="DA">
      <formula>NOT(ISERROR(SEARCH("DA",H87)))</formula>
    </cfRule>
  </conditionalFormatting>
  <conditionalFormatting sqref="I87">
    <cfRule type="containsText" dxfId="11125" priority="11138" operator="containsText" text="DA">
      <formula>NOT(ISERROR(SEARCH("DA",I87)))</formula>
    </cfRule>
  </conditionalFormatting>
  <conditionalFormatting sqref="J87">
    <cfRule type="containsText" dxfId="11124" priority="11137" operator="containsText" text="DA">
      <formula>NOT(ISERROR(SEARCH("DA",J87)))</formula>
    </cfRule>
  </conditionalFormatting>
  <conditionalFormatting sqref="K87">
    <cfRule type="containsText" dxfId="11123" priority="11136" operator="containsText" text="DA">
      <formula>NOT(ISERROR(SEARCH("DA",K87)))</formula>
    </cfRule>
  </conditionalFormatting>
  <conditionalFormatting sqref="L87">
    <cfRule type="containsText" dxfId="11122" priority="11135" operator="containsText" text="DA">
      <formula>NOT(ISERROR(SEARCH("DA",L87)))</formula>
    </cfRule>
  </conditionalFormatting>
  <conditionalFormatting sqref="M87">
    <cfRule type="containsText" dxfId="11121" priority="11134" operator="containsText" text="DA">
      <formula>NOT(ISERROR(SEARCH("DA",M87)))</formula>
    </cfRule>
  </conditionalFormatting>
  <conditionalFormatting sqref="N87">
    <cfRule type="containsText" dxfId="11120" priority="11133" operator="containsText" text="DA">
      <formula>NOT(ISERROR(SEARCH("DA",N87)))</formula>
    </cfRule>
  </conditionalFormatting>
  <conditionalFormatting sqref="O87">
    <cfRule type="containsText" dxfId="11119" priority="11132" operator="containsText" text="DA">
      <formula>NOT(ISERROR(SEARCH("DA",O87)))</formula>
    </cfRule>
  </conditionalFormatting>
  <conditionalFormatting sqref="P87">
    <cfRule type="containsText" dxfId="11118" priority="11131" operator="containsText" text="DA">
      <formula>NOT(ISERROR(SEARCH("DA",P87)))</formula>
    </cfRule>
  </conditionalFormatting>
  <conditionalFormatting sqref="Q87">
    <cfRule type="containsText" dxfId="11117" priority="11130" operator="containsText" text="DA">
      <formula>NOT(ISERROR(SEARCH("DA",Q87)))</formula>
    </cfRule>
  </conditionalFormatting>
  <conditionalFormatting sqref="R87">
    <cfRule type="containsText" dxfId="11116" priority="11129" operator="containsText" text="DA">
      <formula>NOT(ISERROR(SEARCH("DA",R87)))</formula>
    </cfRule>
  </conditionalFormatting>
  <conditionalFormatting sqref="S87">
    <cfRule type="containsText" dxfId="11115" priority="11128" operator="containsText" text="DA">
      <formula>NOT(ISERROR(SEARCH("DA",S87)))</formula>
    </cfRule>
  </conditionalFormatting>
  <conditionalFormatting sqref="T87">
    <cfRule type="containsText" dxfId="11114" priority="11127" operator="containsText" text="DA">
      <formula>NOT(ISERROR(SEARCH("DA",T87)))</formula>
    </cfRule>
  </conditionalFormatting>
  <conditionalFormatting sqref="B87:T87">
    <cfRule type="containsText" dxfId="11113" priority="11126" operator="containsText" text="DA">
      <formula>NOT(ISERROR(SEARCH("DA",B87)))</formula>
    </cfRule>
  </conditionalFormatting>
  <conditionalFormatting sqref="B98">
    <cfRule type="containsText" dxfId="11112" priority="11125" operator="containsText" text="DA">
      <formula>NOT(ISERROR(SEARCH("DA",B98)))</formula>
    </cfRule>
  </conditionalFormatting>
  <conditionalFormatting sqref="U98 C98">
    <cfRule type="containsText" dxfId="11111" priority="11124" operator="containsText" text="DA">
      <formula>NOT(ISERROR(SEARCH("DA",C98)))</formula>
    </cfRule>
  </conditionalFormatting>
  <conditionalFormatting sqref="D98">
    <cfRule type="containsText" dxfId="11110" priority="11123" operator="containsText" text="DA">
      <formula>NOT(ISERROR(SEARCH("DA",D98)))</formula>
    </cfRule>
  </conditionalFormatting>
  <conditionalFormatting sqref="E98">
    <cfRule type="containsText" dxfId="11109" priority="11122" operator="containsText" text="DA">
      <formula>NOT(ISERROR(SEARCH("DA",E98)))</formula>
    </cfRule>
  </conditionalFormatting>
  <conditionalFormatting sqref="F98">
    <cfRule type="containsText" dxfId="11108" priority="11121" operator="containsText" text="DA">
      <formula>NOT(ISERROR(SEARCH("DA",F98)))</formula>
    </cfRule>
  </conditionalFormatting>
  <conditionalFormatting sqref="G98">
    <cfRule type="containsText" dxfId="11107" priority="11120" operator="containsText" text="DA">
      <formula>NOT(ISERROR(SEARCH("DA",G98)))</formula>
    </cfRule>
  </conditionalFormatting>
  <conditionalFormatting sqref="H98">
    <cfRule type="containsText" dxfId="11106" priority="11119" operator="containsText" text="DA">
      <formula>NOT(ISERROR(SEARCH("DA",H98)))</formula>
    </cfRule>
  </conditionalFormatting>
  <conditionalFormatting sqref="I98">
    <cfRule type="containsText" dxfId="11105" priority="11118" operator="containsText" text="DA">
      <formula>NOT(ISERROR(SEARCH("DA",I98)))</formula>
    </cfRule>
  </conditionalFormatting>
  <conditionalFormatting sqref="J98">
    <cfRule type="containsText" dxfId="11104" priority="11117" operator="containsText" text="DA">
      <formula>NOT(ISERROR(SEARCH("DA",J98)))</formula>
    </cfRule>
  </conditionalFormatting>
  <conditionalFormatting sqref="K98">
    <cfRule type="containsText" dxfId="11103" priority="11116" operator="containsText" text="DA">
      <formula>NOT(ISERROR(SEARCH("DA",K98)))</formula>
    </cfRule>
  </conditionalFormatting>
  <conditionalFormatting sqref="L98">
    <cfRule type="containsText" dxfId="11102" priority="11115" operator="containsText" text="DA">
      <formula>NOT(ISERROR(SEARCH("DA",L98)))</formula>
    </cfRule>
  </conditionalFormatting>
  <conditionalFormatting sqref="M98">
    <cfRule type="containsText" dxfId="11101" priority="11114" operator="containsText" text="DA">
      <formula>NOT(ISERROR(SEARCH("DA",M98)))</formula>
    </cfRule>
  </conditionalFormatting>
  <conditionalFormatting sqref="N98">
    <cfRule type="containsText" dxfId="11100" priority="11113" operator="containsText" text="DA">
      <formula>NOT(ISERROR(SEARCH("DA",N98)))</formula>
    </cfRule>
  </conditionalFormatting>
  <conditionalFormatting sqref="O98">
    <cfRule type="containsText" dxfId="11099" priority="11112" operator="containsText" text="DA">
      <formula>NOT(ISERROR(SEARCH("DA",O98)))</formula>
    </cfRule>
  </conditionalFormatting>
  <conditionalFormatting sqref="P98">
    <cfRule type="containsText" dxfId="11098" priority="11111" operator="containsText" text="DA">
      <formula>NOT(ISERROR(SEARCH("DA",P98)))</formula>
    </cfRule>
  </conditionalFormatting>
  <conditionalFormatting sqref="Q98">
    <cfRule type="containsText" dxfId="11097" priority="11110" operator="containsText" text="DA">
      <formula>NOT(ISERROR(SEARCH("DA",Q98)))</formula>
    </cfRule>
  </conditionalFormatting>
  <conditionalFormatting sqref="R98">
    <cfRule type="containsText" dxfId="11096" priority="11109" operator="containsText" text="DA">
      <formula>NOT(ISERROR(SEARCH("DA",R98)))</formula>
    </cfRule>
  </conditionalFormatting>
  <conditionalFormatting sqref="S98">
    <cfRule type="containsText" dxfId="11095" priority="11108" operator="containsText" text="DA">
      <formula>NOT(ISERROR(SEARCH("DA",S98)))</formula>
    </cfRule>
  </conditionalFormatting>
  <conditionalFormatting sqref="T98">
    <cfRule type="containsText" dxfId="11094" priority="11107" operator="containsText" text="DA">
      <formula>NOT(ISERROR(SEARCH("DA",T98)))</formula>
    </cfRule>
  </conditionalFormatting>
  <conditionalFormatting sqref="B98">
    <cfRule type="containsText" dxfId="11093" priority="11106" operator="containsText" text="DA">
      <formula>NOT(ISERROR(SEARCH("DA",B98)))</formula>
    </cfRule>
  </conditionalFormatting>
  <conditionalFormatting sqref="U98 C98">
    <cfRule type="containsText" dxfId="11092" priority="11105" operator="containsText" text="DA">
      <formula>NOT(ISERROR(SEARCH("DA",C98)))</formula>
    </cfRule>
  </conditionalFormatting>
  <conditionalFormatting sqref="D98">
    <cfRule type="containsText" dxfId="11091" priority="11104" operator="containsText" text="DA">
      <formula>NOT(ISERROR(SEARCH("DA",D98)))</formula>
    </cfRule>
  </conditionalFormatting>
  <conditionalFormatting sqref="E98">
    <cfRule type="containsText" dxfId="11090" priority="11103" operator="containsText" text="DA">
      <formula>NOT(ISERROR(SEARCH("DA",E98)))</formula>
    </cfRule>
  </conditionalFormatting>
  <conditionalFormatting sqref="F98">
    <cfRule type="containsText" dxfId="11089" priority="11102" operator="containsText" text="DA">
      <formula>NOT(ISERROR(SEARCH("DA",F98)))</formula>
    </cfRule>
  </conditionalFormatting>
  <conditionalFormatting sqref="G98">
    <cfRule type="containsText" dxfId="11088" priority="11101" operator="containsText" text="DA">
      <formula>NOT(ISERROR(SEARCH("DA",G98)))</formula>
    </cfRule>
  </conditionalFormatting>
  <conditionalFormatting sqref="H98">
    <cfRule type="containsText" dxfId="11087" priority="11100" operator="containsText" text="DA">
      <formula>NOT(ISERROR(SEARCH("DA",H98)))</formula>
    </cfRule>
  </conditionalFormatting>
  <conditionalFormatting sqref="I98">
    <cfRule type="containsText" dxfId="11086" priority="11099" operator="containsText" text="DA">
      <formula>NOT(ISERROR(SEARCH("DA",I98)))</formula>
    </cfRule>
  </conditionalFormatting>
  <conditionalFormatting sqref="J98">
    <cfRule type="containsText" dxfId="11085" priority="11098" operator="containsText" text="DA">
      <formula>NOT(ISERROR(SEARCH("DA",J98)))</formula>
    </cfRule>
  </conditionalFormatting>
  <conditionalFormatting sqref="K98">
    <cfRule type="containsText" dxfId="11084" priority="11097" operator="containsText" text="DA">
      <formula>NOT(ISERROR(SEARCH("DA",K98)))</formula>
    </cfRule>
  </conditionalFormatting>
  <conditionalFormatting sqref="L98">
    <cfRule type="containsText" dxfId="11083" priority="11096" operator="containsText" text="DA">
      <formula>NOT(ISERROR(SEARCH("DA",L98)))</formula>
    </cfRule>
  </conditionalFormatting>
  <conditionalFormatting sqref="M98">
    <cfRule type="containsText" dxfId="11082" priority="11095" operator="containsText" text="DA">
      <formula>NOT(ISERROR(SEARCH("DA",M98)))</formula>
    </cfRule>
  </conditionalFormatting>
  <conditionalFormatting sqref="N98">
    <cfRule type="containsText" dxfId="11081" priority="11094" operator="containsText" text="DA">
      <formula>NOT(ISERROR(SEARCH("DA",N98)))</formula>
    </cfRule>
  </conditionalFormatting>
  <conditionalFormatting sqref="O98">
    <cfRule type="containsText" dxfId="11080" priority="11093" operator="containsText" text="DA">
      <formula>NOT(ISERROR(SEARCH("DA",O98)))</formula>
    </cfRule>
  </conditionalFormatting>
  <conditionalFormatting sqref="P98">
    <cfRule type="containsText" dxfId="11079" priority="11092" operator="containsText" text="DA">
      <formula>NOT(ISERROR(SEARCH("DA",P98)))</formula>
    </cfRule>
  </conditionalFormatting>
  <conditionalFormatting sqref="Q98">
    <cfRule type="containsText" dxfId="11078" priority="11091" operator="containsText" text="DA">
      <formula>NOT(ISERROR(SEARCH("DA",Q98)))</formula>
    </cfRule>
  </conditionalFormatting>
  <conditionalFormatting sqref="R98">
    <cfRule type="containsText" dxfId="11077" priority="11090" operator="containsText" text="DA">
      <formula>NOT(ISERROR(SEARCH("DA",R98)))</formula>
    </cfRule>
  </conditionalFormatting>
  <conditionalFormatting sqref="S98">
    <cfRule type="containsText" dxfId="11076" priority="11089" operator="containsText" text="DA">
      <formula>NOT(ISERROR(SEARCH("DA",S98)))</formula>
    </cfRule>
  </conditionalFormatting>
  <conditionalFormatting sqref="T98">
    <cfRule type="containsText" dxfId="11075" priority="11088" operator="containsText" text="DA">
      <formula>NOT(ISERROR(SEARCH("DA",T98)))</formula>
    </cfRule>
  </conditionalFormatting>
  <conditionalFormatting sqref="B98">
    <cfRule type="containsText" dxfId="11074" priority="11087" operator="containsText" text="DA">
      <formula>NOT(ISERROR(SEARCH("DA",B98)))</formula>
    </cfRule>
  </conditionalFormatting>
  <conditionalFormatting sqref="U98 C98">
    <cfRule type="containsText" dxfId="11073" priority="11086" operator="containsText" text="DA">
      <formula>NOT(ISERROR(SEARCH("DA",C98)))</formula>
    </cfRule>
  </conditionalFormatting>
  <conditionalFormatting sqref="D98">
    <cfRule type="containsText" dxfId="11072" priority="11085" operator="containsText" text="DA">
      <formula>NOT(ISERROR(SEARCH("DA",D98)))</formula>
    </cfRule>
  </conditionalFormatting>
  <conditionalFormatting sqref="E98">
    <cfRule type="containsText" dxfId="11071" priority="11084" operator="containsText" text="DA">
      <formula>NOT(ISERROR(SEARCH("DA",E98)))</formula>
    </cfRule>
  </conditionalFormatting>
  <conditionalFormatting sqref="F98">
    <cfRule type="containsText" dxfId="11070" priority="11083" operator="containsText" text="DA">
      <formula>NOT(ISERROR(SEARCH("DA",F98)))</formula>
    </cfRule>
  </conditionalFormatting>
  <conditionalFormatting sqref="G98">
    <cfRule type="containsText" dxfId="11069" priority="11082" operator="containsText" text="DA">
      <formula>NOT(ISERROR(SEARCH("DA",G98)))</formula>
    </cfRule>
  </conditionalFormatting>
  <conditionalFormatting sqref="H98">
    <cfRule type="containsText" dxfId="11068" priority="11081" operator="containsText" text="DA">
      <formula>NOT(ISERROR(SEARCH("DA",H98)))</formula>
    </cfRule>
  </conditionalFormatting>
  <conditionalFormatting sqref="I98">
    <cfRule type="containsText" dxfId="11067" priority="11080" operator="containsText" text="DA">
      <formula>NOT(ISERROR(SEARCH("DA",I98)))</formula>
    </cfRule>
  </conditionalFormatting>
  <conditionalFormatting sqref="J98">
    <cfRule type="containsText" dxfId="11066" priority="11079" operator="containsText" text="DA">
      <formula>NOT(ISERROR(SEARCH("DA",J98)))</formula>
    </cfRule>
  </conditionalFormatting>
  <conditionalFormatting sqref="K98">
    <cfRule type="containsText" dxfId="11065" priority="11078" operator="containsText" text="DA">
      <formula>NOT(ISERROR(SEARCH("DA",K98)))</formula>
    </cfRule>
  </conditionalFormatting>
  <conditionalFormatting sqref="L98">
    <cfRule type="containsText" dxfId="11064" priority="11077" operator="containsText" text="DA">
      <formula>NOT(ISERROR(SEARCH("DA",L98)))</formula>
    </cfRule>
  </conditionalFormatting>
  <conditionalFormatting sqref="M98">
    <cfRule type="containsText" dxfId="11063" priority="11076" operator="containsText" text="DA">
      <formula>NOT(ISERROR(SEARCH("DA",M98)))</formula>
    </cfRule>
  </conditionalFormatting>
  <conditionalFormatting sqref="N98">
    <cfRule type="containsText" dxfId="11062" priority="11075" operator="containsText" text="DA">
      <formula>NOT(ISERROR(SEARCH("DA",N98)))</formula>
    </cfRule>
  </conditionalFormatting>
  <conditionalFormatting sqref="O98">
    <cfRule type="containsText" dxfId="11061" priority="11074" operator="containsText" text="DA">
      <formula>NOT(ISERROR(SEARCH("DA",O98)))</formula>
    </cfRule>
  </conditionalFormatting>
  <conditionalFormatting sqref="P98">
    <cfRule type="containsText" dxfId="11060" priority="11073" operator="containsText" text="DA">
      <formula>NOT(ISERROR(SEARCH("DA",P98)))</formula>
    </cfRule>
  </conditionalFormatting>
  <conditionalFormatting sqref="Q98">
    <cfRule type="containsText" dxfId="11059" priority="11072" operator="containsText" text="DA">
      <formula>NOT(ISERROR(SEARCH("DA",Q98)))</formula>
    </cfRule>
  </conditionalFormatting>
  <conditionalFormatting sqref="R98">
    <cfRule type="containsText" dxfId="11058" priority="11071" operator="containsText" text="DA">
      <formula>NOT(ISERROR(SEARCH("DA",R98)))</formula>
    </cfRule>
  </conditionalFormatting>
  <conditionalFormatting sqref="S98">
    <cfRule type="containsText" dxfId="11057" priority="11070" operator="containsText" text="DA">
      <formula>NOT(ISERROR(SEARCH("DA",S98)))</formula>
    </cfRule>
  </conditionalFormatting>
  <conditionalFormatting sqref="T98">
    <cfRule type="containsText" dxfId="11056" priority="11069" operator="containsText" text="DA">
      <formula>NOT(ISERROR(SEARCH("DA",T98)))</formula>
    </cfRule>
  </conditionalFormatting>
  <conditionalFormatting sqref="B98">
    <cfRule type="containsText" dxfId="11055" priority="11068" operator="containsText" text="DA">
      <formula>NOT(ISERROR(SEARCH("DA",B98)))</formula>
    </cfRule>
  </conditionalFormatting>
  <conditionalFormatting sqref="U98 C98">
    <cfRule type="containsText" dxfId="11054" priority="11067" operator="containsText" text="DA">
      <formula>NOT(ISERROR(SEARCH("DA",C98)))</formula>
    </cfRule>
  </conditionalFormatting>
  <conditionalFormatting sqref="D98">
    <cfRule type="containsText" dxfId="11053" priority="11066" operator="containsText" text="DA">
      <formula>NOT(ISERROR(SEARCH("DA",D98)))</formula>
    </cfRule>
  </conditionalFormatting>
  <conditionalFormatting sqref="E98">
    <cfRule type="containsText" dxfId="11052" priority="11065" operator="containsText" text="DA">
      <formula>NOT(ISERROR(SEARCH("DA",E98)))</formula>
    </cfRule>
  </conditionalFormatting>
  <conditionalFormatting sqref="F98">
    <cfRule type="containsText" dxfId="11051" priority="11064" operator="containsText" text="DA">
      <formula>NOT(ISERROR(SEARCH("DA",F98)))</formula>
    </cfRule>
  </conditionalFormatting>
  <conditionalFormatting sqref="G98">
    <cfRule type="containsText" dxfId="11050" priority="11063" operator="containsText" text="DA">
      <formula>NOT(ISERROR(SEARCH("DA",G98)))</formula>
    </cfRule>
  </conditionalFormatting>
  <conditionalFormatting sqref="H98">
    <cfRule type="containsText" dxfId="11049" priority="11062" operator="containsText" text="DA">
      <formula>NOT(ISERROR(SEARCH("DA",H98)))</formula>
    </cfRule>
  </conditionalFormatting>
  <conditionalFormatting sqref="I98">
    <cfRule type="containsText" dxfId="11048" priority="11061" operator="containsText" text="DA">
      <formula>NOT(ISERROR(SEARCH("DA",I98)))</formula>
    </cfRule>
  </conditionalFormatting>
  <conditionalFormatting sqref="J98">
    <cfRule type="containsText" dxfId="11047" priority="11060" operator="containsText" text="DA">
      <formula>NOT(ISERROR(SEARCH("DA",J98)))</formula>
    </cfRule>
  </conditionalFormatting>
  <conditionalFormatting sqref="K98">
    <cfRule type="containsText" dxfId="11046" priority="11059" operator="containsText" text="DA">
      <formula>NOT(ISERROR(SEARCH("DA",K98)))</formula>
    </cfRule>
  </conditionalFormatting>
  <conditionalFormatting sqref="L98">
    <cfRule type="containsText" dxfId="11045" priority="11058" operator="containsText" text="DA">
      <formula>NOT(ISERROR(SEARCH("DA",L98)))</formula>
    </cfRule>
  </conditionalFormatting>
  <conditionalFormatting sqref="M98">
    <cfRule type="containsText" dxfId="11044" priority="11057" operator="containsText" text="DA">
      <formula>NOT(ISERROR(SEARCH("DA",M98)))</formula>
    </cfRule>
  </conditionalFormatting>
  <conditionalFormatting sqref="N98">
    <cfRule type="containsText" dxfId="11043" priority="11056" operator="containsText" text="DA">
      <formula>NOT(ISERROR(SEARCH("DA",N98)))</formula>
    </cfRule>
  </conditionalFormatting>
  <conditionalFormatting sqref="O98">
    <cfRule type="containsText" dxfId="11042" priority="11055" operator="containsText" text="DA">
      <formula>NOT(ISERROR(SEARCH("DA",O98)))</formula>
    </cfRule>
  </conditionalFormatting>
  <conditionalFormatting sqref="P98">
    <cfRule type="containsText" dxfId="11041" priority="11054" operator="containsText" text="DA">
      <formula>NOT(ISERROR(SEARCH("DA",P98)))</formula>
    </cfRule>
  </conditionalFormatting>
  <conditionalFormatting sqref="Q98">
    <cfRule type="containsText" dxfId="11040" priority="11053" operator="containsText" text="DA">
      <formula>NOT(ISERROR(SEARCH("DA",Q98)))</formula>
    </cfRule>
  </conditionalFormatting>
  <conditionalFormatting sqref="R98">
    <cfRule type="containsText" dxfId="11039" priority="11052" operator="containsText" text="DA">
      <formula>NOT(ISERROR(SEARCH("DA",R98)))</formula>
    </cfRule>
  </conditionalFormatting>
  <conditionalFormatting sqref="S98">
    <cfRule type="containsText" dxfId="11038" priority="11051" operator="containsText" text="DA">
      <formula>NOT(ISERROR(SEARCH("DA",S98)))</formula>
    </cfRule>
  </conditionalFormatting>
  <conditionalFormatting sqref="T98">
    <cfRule type="containsText" dxfId="11037" priority="11050" operator="containsText" text="DA">
      <formula>NOT(ISERROR(SEARCH("DA",T98)))</formula>
    </cfRule>
  </conditionalFormatting>
  <conditionalFormatting sqref="B98">
    <cfRule type="containsText" dxfId="11036" priority="11049" operator="containsText" text="DA">
      <formula>NOT(ISERROR(SEARCH("DA",B98)))</formula>
    </cfRule>
  </conditionalFormatting>
  <conditionalFormatting sqref="U98 C98">
    <cfRule type="containsText" dxfId="11035" priority="11048" operator="containsText" text="DA">
      <formula>NOT(ISERROR(SEARCH("DA",C98)))</formula>
    </cfRule>
  </conditionalFormatting>
  <conditionalFormatting sqref="D98">
    <cfRule type="containsText" dxfId="11034" priority="11047" operator="containsText" text="DA">
      <formula>NOT(ISERROR(SEARCH("DA",D98)))</formula>
    </cfRule>
  </conditionalFormatting>
  <conditionalFormatting sqref="E98">
    <cfRule type="containsText" dxfId="11033" priority="11046" operator="containsText" text="DA">
      <formula>NOT(ISERROR(SEARCH("DA",E98)))</formula>
    </cfRule>
  </conditionalFormatting>
  <conditionalFormatting sqref="F98">
    <cfRule type="containsText" dxfId="11032" priority="11045" operator="containsText" text="DA">
      <formula>NOT(ISERROR(SEARCH("DA",F98)))</formula>
    </cfRule>
  </conditionalFormatting>
  <conditionalFormatting sqref="G98">
    <cfRule type="containsText" dxfId="11031" priority="11044" operator="containsText" text="DA">
      <formula>NOT(ISERROR(SEARCH("DA",G98)))</formula>
    </cfRule>
  </conditionalFormatting>
  <conditionalFormatting sqref="H98">
    <cfRule type="containsText" dxfId="11030" priority="11043" operator="containsText" text="DA">
      <formula>NOT(ISERROR(SEARCH("DA",H98)))</formula>
    </cfRule>
  </conditionalFormatting>
  <conditionalFormatting sqref="I98">
    <cfRule type="containsText" dxfId="11029" priority="11042" operator="containsText" text="DA">
      <formula>NOT(ISERROR(SEARCH("DA",I98)))</formula>
    </cfRule>
  </conditionalFormatting>
  <conditionalFormatting sqref="J98">
    <cfRule type="containsText" dxfId="11028" priority="11041" operator="containsText" text="DA">
      <formula>NOT(ISERROR(SEARCH("DA",J98)))</formula>
    </cfRule>
  </conditionalFormatting>
  <conditionalFormatting sqref="K98">
    <cfRule type="containsText" dxfId="11027" priority="11040" operator="containsText" text="DA">
      <formula>NOT(ISERROR(SEARCH("DA",K98)))</formula>
    </cfRule>
  </conditionalFormatting>
  <conditionalFormatting sqref="L98">
    <cfRule type="containsText" dxfId="11026" priority="11039" operator="containsText" text="DA">
      <formula>NOT(ISERROR(SEARCH("DA",L98)))</formula>
    </cfRule>
  </conditionalFormatting>
  <conditionalFormatting sqref="M98">
    <cfRule type="containsText" dxfId="11025" priority="11038" operator="containsText" text="DA">
      <formula>NOT(ISERROR(SEARCH("DA",M98)))</formula>
    </cfRule>
  </conditionalFormatting>
  <conditionalFormatting sqref="N98">
    <cfRule type="containsText" dxfId="11024" priority="11037" operator="containsText" text="DA">
      <formula>NOT(ISERROR(SEARCH("DA",N98)))</formula>
    </cfRule>
  </conditionalFormatting>
  <conditionalFormatting sqref="O98">
    <cfRule type="containsText" dxfId="11023" priority="11036" operator="containsText" text="DA">
      <formula>NOT(ISERROR(SEARCH("DA",O98)))</formula>
    </cfRule>
  </conditionalFormatting>
  <conditionalFormatting sqref="P98">
    <cfRule type="containsText" dxfId="11022" priority="11035" operator="containsText" text="DA">
      <formula>NOT(ISERROR(SEARCH("DA",P98)))</formula>
    </cfRule>
  </conditionalFormatting>
  <conditionalFormatting sqref="Q98">
    <cfRule type="containsText" dxfId="11021" priority="11034" operator="containsText" text="DA">
      <formula>NOT(ISERROR(SEARCH("DA",Q98)))</formula>
    </cfRule>
  </conditionalFormatting>
  <conditionalFormatting sqref="R98">
    <cfRule type="containsText" dxfId="11020" priority="11033" operator="containsText" text="DA">
      <formula>NOT(ISERROR(SEARCH("DA",R98)))</formula>
    </cfRule>
  </conditionalFormatting>
  <conditionalFormatting sqref="S98">
    <cfRule type="containsText" dxfId="11019" priority="11032" operator="containsText" text="DA">
      <formula>NOT(ISERROR(SEARCH("DA",S98)))</formula>
    </cfRule>
  </conditionalFormatting>
  <conditionalFormatting sqref="T98">
    <cfRule type="containsText" dxfId="11018" priority="11031" operator="containsText" text="DA">
      <formula>NOT(ISERROR(SEARCH("DA",T98)))</formula>
    </cfRule>
  </conditionalFormatting>
  <conditionalFormatting sqref="B98">
    <cfRule type="containsText" dxfId="11017" priority="11030" operator="containsText" text="DA">
      <formula>NOT(ISERROR(SEARCH("DA",B98)))</formula>
    </cfRule>
  </conditionalFormatting>
  <conditionalFormatting sqref="U98 C98">
    <cfRule type="containsText" dxfId="11016" priority="11029" operator="containsText" text="DA">
      <formula>NOT(ISERROR(SEARCH("DA",C98)))</formula>
    </cfRule>
  </conditionalFormatting>
  <conditionalFormatting sqref="D98">
    <cfRule type="containsText" dxfId="11015" priority="11028" operator="containsText" text="DA">
      <formula>NOT(ISERROR(SEARCH("DA",D98)))</formula>
    </cfRule>
  </conditionalFormatting>
  <conditionalFormatting sqref="E98">
    <cfRule type="containsText" dxfId="11014" priority="11027" operator="containsText" text="DA">
      <formula>NOT(ISERROR(SEARCH("DA",E98)))</formula>
    </cfRule>
  </conditionalFormatting>
  <conditionalFormatting sqref="F98">
    <cfRule type="containsText" dxfId="11013" priority="11026" operator="containsText" text="DA">
      <formula>NOT(ISERROR(SEARCH("DA",F98)))</formula>
    </cfRule>
  </conditionalFormatting>
  <conditionalFormatting sqref="G98">
    <cfRule type="containsText" dxfId="11012" priority="11025" operator="containsText" text="DA">
      <formula>NOT(ISERROR(SEARCH("DA",G98)))</formula>
    </cfRule>
  </conditionalFormatting>
  <conditionalFormatting sqref="H98">
    <cfRule type="containsText" dxfId="11011" priority="11024" operator="containsText" text="DA">
      <formula>NOT(ISERROR(SEARCH("DA",H98)))</formula>
    </cfRule>
  </conditionalFormatting>
  <conditionalFormatting sqref="I98">
    <cfRule type="containsText" dxfId="11010" priority="11023" operator="containsText" text="DA">
      <formula>NOT(ISERROR(SEARCH("DA",I98)))</formula>
    </cfRule>
  </conditionalFormatting>
  <conditionalFormatting sqref="J98">
    <cfRule type="containsText" dxfId="11009" priority="11022" operator="containsText" text="DA">
      <formula>NOT(ISERROR(SEARCH("DA",J98)))</formula>
    </cfRule>
  </conditionalFormatting>
  <conditionalFormatting sqref="K98">
    <cfRule type="containsText" dxfId="11008" priority="11021" operator="containsText" text="DA">
      <formula>NOT(ISERROR(SEARCH("DA",K98)))</formula>
    </cfRule>
  </conditionalFormatting>
  <conditionalFormatting sqref="L98">
    <cfRule type="containsText" dxfId="11007" priority="11020" operator="containsText" text="DA">
      <formula>NOT(ISERROR(SEARCH("DA",L98)))</formula>
    </cfRule>
  </conditionalFormatting>
  <conditionalFormatting sqref="M98">
    <cfRule type="containsText" dxfId="11006" priority="11019" operator="containsText" text="DA">
      <formula>NOT(ISERROR(SEARCH("DA",M98)))</formula>
    </cfRule>
  </conditionalFormatting>
  <conditionalFormatting sqref="N98">
    <cfRule type="containsText" dxfId="11005" priority="11018" operator="containsText" text="DA">
      <formula>NOT(ISERROR(SEARCH("DA",N98)))</formula>
    </cfRule>
  </conditionalFormatting>
  <conditionalFormatting sqref="O98">
    <cfRule type="containsText" dxfId="11004" priority="11017" operator="containsText" text="DA">
      <formula>NOT(ISERROR(SEARCH("DA",O98)))</formula>
    </cfRule>
  </conditionalFormatting>
  <conditionalFormatting sqref="P98">
    <cfRule type="containsText" dxfId="11003" priority="11016" operator="containsText" text="DA">
      <formula>NOT(ISERROR(SEARCH("DA",P98)))</formula>
    </cfRule>
  </conditionalFormatting>
  <conditionalFormatting sqref="Q98">
    <cfRule type="containsText" dxfId="11002" priority="11015" operator="containsText" text="DA">
      <formula>NOT(ISERROR(SEARCH("DA",Q98)))</formula>
    </cfRule>
  </conditionalFormatting>
  <conditionalFormatting sqref="R98">
    <cfRule type="containsText" dxfId="11001" priority="11014" operator="containsText" text="DA">
      <formula>NOT(ISERROR(SEARCH("DA",R98)))</formula>
    </cfRule>
  </conditionalFormatting>
  <conditionalFormatting sqref="S98">
    <cfRule type="containsText" dxfId="11000" priority="11013" operator="containsText" text="DA">
      <formula>NOT(ISERROR(SEARCH("DA",S98)))</formula>
    </cfRule>
  </conditionalFormatting>
  <conditionalFormatting sqref="T98">
    <cfRule type="containsText" dxfId="10999" priority="11012" operator="containsText" text="DA">
      <formula>NOT(ISERROR(SEARCH("DA",T98)))</formula>
    </cfRule>
  </conditionalFormatting>
  <conditionalFormatting sqref="U98 A98 C98">
    <cfRule type="containsText" dxfId="10998" priority="11011" operator="containsText" text="DA">
      <formula>NOT(ISERROR(SEARCH("DA",A98)))</formula>
    </cfRule>
  </conditionalFormatting>
  <conditionalFormatting sqref="D98">
    <cfRule type="containsText" dxfId="10997" priority="11010" operator="containsText" text="DA">
      <formula>NOT(ISERROR(SEARCH("DA",D98)))</formula>
    </cfRule>
  </conditionalFormatting>
  <conditionalFormatting sqref="E98">
    <cfRule type="containsText" dxfId="10996" priority="11009" operator="containsText" text="DA">
      <formula>NOT(ISERROR(SEARCH("DA",E98)))</formula>
    </cfRule>
  </conditionalFormatting>
  <conditionalFormatting sqref="F98">
    <cfRule type="containsText" dxfId="10995" priority="11008" operator="containsText" text="DA">
      <formula>NOT(ISERROR(SEARCH("DA",F98)))</formula>
    </cfRule>
  </conditionalFormatting>
  <conditionalFormatting sqref="G98">
    <cfRule type="containsText" dxfId="10994" priority="11007" operator="containsText" text="DA">
      <formula>NOT(ISERROR(SEARCH("DA",G98)))</formula>
    </cfRule>
  </conditionalFormatting>
  <conditionalFormatting sqref="H98">
    <cfRule type="containsText" dxfId="10993" priority="11006" operator="containsText" text="DA">
      <formula>NOT(ISERROR(SEARCH("DA",H98)))</formula>
    </cfRule>
  </conditionalFormatting>
  <conditionalFormatting sqref="I98">
    <cfRule type="containsText" dxfId="10992" priority="11005" operator="containsText" text="DA">
      <formula>NOT(ISERROR(SEARCH("DA",I98)))</formula>
    </cfRule>
  </conditionalFormatting>
  <conditionalFormatting sqref="J98">
    <cfRule type="containsText" dxfId="10991" priority="11004" operator="containsText" text="DA">
      <formula>NOT(ISERROR(SEARCH("DA",J98)))</formula>
    </cfRule>
  </conditionalFormatting>
  <conditionalFormatting sqref="K98">
    <cfRule type="containsText" dxfId="10990" priority="11003" operator="containsText" text="DA">
      <formula>NOT(ISERROR(SEARCH("DA",K98)))</formula>
    </cfRule>
  </conditionalFormatting>
  <conditionalFormatting sqref="L98">
    <cfRule type="containsText" dxfId="10989" priority="11002" operator="containsText" text="DA">
      <formula>NOT(ISERROR(SEARCH("DA",L98)))</formula>
    </cfRule>
  </conditionalFormatting>
  <conditionalFormatting sqref="M98">
    <cfRule type="containsText" dxfId="10988" priority="11001" operator="containsText" text="DA">
      <formula>NOT(ISERROR(SEARCH("DA",M98)))</formula>
    </cfRule>
  </conditionalFormatting>
  <conditionalFormatting sqref="N98">
    <cfRule type="containsText" dxfId="10987" priority="11000" operator="containsText" text="DA">
      <formula>NOT(ISERROR(SEARCH("DA",N98)))</formula>
    </cfRule>
  </conditionalFormatting>
  <conditionalFormatting sqref="O98">
    <cfRule type="containsText" dxfId="10986" priority="10999" operator="containsText" text="DA">
      <formula>NOT(ISERROR(SEARCH("DA",O98)))</formula>
    </cfRule>
  </conditionalFormatting>
  <conditionalFormatting sqref="P98">
    <cfRule type="containsText" dxfId="10985" priority="10998" operator="containsText" text="DA">
      <formula>NOT(ISERROR(SEARCH("DA",P98)))</formula>
    </cfRule>
  </conditionalFormatting>
  <conditionalFormatting sqref="Q98">
    <cfRule type="containsText" dxfId="10984" priority="10997" operator="containsText" text="DA">
      <formula>NOT(ISERROR(SEARCH("DA",Q98)))</formula>
    </cfRule>
  </conditionalFormatting>
  <conditionalFormatting sqref="R98">
    <cfRule type="containsText" dxfId="10983" priority="10996" operator="containsText" text="DA">
      <formula>NOT(ISERROR(SEARCH("DA",R98)))</formula>
    </cfRule>
  </conditionalFormatting>
  <conditionalFormatting sqref="S98">
    <cfRule type="containsText" dxfId="10982" priority="10995" operator="containsText" text="DA">
      <formula>NOT(ISERROR(SEARCH("DA",S98)))</formula>
    </cfRule>
  </conditionalFormatting>
  <conditionalFormatting sqref="T98">
    <cfRule type="containsText" dxfId="10981" priority="10994" operator="containsText" text="DA">
      <formula>NOT(ISERROR(SEARCH("DA",T98)))</formula>
    </cfRule>
  </conditionalFormatting>
  <conditionalFormatting sqref="B98:T98">
    <cfRule type="containsText" dxfId="10980" priority="10993" operator="containsText" text="DA">
      <formula>NOT(ISERROR(SEARCH("DA",B98)))</formula>
    </cfRule>
  </conditionalFormatting>
  <conditionalFormatting sqref="B109">
    <cfRule type="containsText" dxfId="10979" priority="10992" operator="containsText" text="DA">
      <formula>NOT(ISERROR(SEARCH("DA",B109)))</formula>
    </cfRule>
  </conditionalFormatting>
  <conditionalFormatting sqref="U109 C109">
    <cfRule type="containsText" dxfId="10978" priority="10991" operator="containsText" text="DA">
      <formula>NOT(ISERROR(SEARCH("DA",C109)))</formula>
    </cfRule>
  </conditionalFormatting>
  <conditionalFormatting sqref="D109">
    <cfRule type="containsText" dxfId="10977" priority="10990" operator="containsText" text="DA">
      <formula>NOT(ISERROR(SEARCH("DA",D109)))</formula>
    </cfRule>
  </conditionalFormatting>
  <conditionalFormatting sqref="E109">
    <cfRule type="containsText" dxfId="10976" priority="10989" operator="containsText" text="DA">
      <formula>NOT(ISERROR(SEARCH("DA",E109)))</formula>
    </cfRule>
  </conditionalFormatting>
  <conditionalFormatting sqref="F109">
    <cfRule type="containsText" dxfId="10975" priority="10988" operator="containsText" text="DA">
      <formula>NOT(ISERROR(SEARCH("DA",F109)))</formula>
    </cfRule>
  </conditionalFormatting>
  <conditionalFormatting sqref="G109">
    <cfRule type="containsText" dxfId="10974" priority="10987" operator="containsText" text="DA">
      <formula>NOT(ISERROR(SEARCH("DA",G109)))</formula>
    </cfRule>
  </conditionalFormatting>
  <conditionalFormatting sqref="H109">
    <cfRule type="containsText" dxfId="10973" priority="10986" operator="containsText" text="DA">
      <formula>NOT(ISERROR(SEARCH("DA",H109)))</formula>
    </cfRule>
  </conditionalFormatting>
  <conditionalFormatting sqref="I109">
    <cfRule type="containsText" dxfId="10972" priority="10985" operator="containsText" text="DA">
      <formula>NOT(ISERROR(SEARCH("DA",I109)))</formula>
    </cfRule>
  </conditionalFormatting>
  <conditionalFormatting sqref="J109">
    <cfRule type="containsText" dxfId="10971" priority="10984" operator="containsText" text="DA">
      <formula>NOT(ISERROR(SEARCH("DA",J109)))</formula>
    </cfRule>
  </conditionalFormatting>
  <conditionalFormatting sqref="K109">
    <cfRule type="containsText" dxfId="10970" priority="10983" operator="containsText" text="DA">
      <formula>NOT(ISERROR(SEARCH("DA",K109)))</formula>
    </cfRule>
  </conditionalFormatting>
  <conditionalFormatting sqref="L109">
    <cfRule type="containsText" dxfId="10969" priority="10982" operator="containsText" text="DA">
      <formula>NOT(ISERROR(SEARCH("DA",L109)))</formula>
    </cfRule>
  </conditionalFormatting>
  <conditionalFormatting sqref="M109">
    <cfRule type="containsText" dxfId="10968" priority="10981" operator="containsText" text="DA">
      <formula>NOT(ISERROR(SEARCH("DA",M109)))</formula>
    </cfRule>
  </conditionalFormatting>
  <conditionalFormatting sqref="N109">
    <cfRule type="containsText" dxfId="10967" priority="10980" operator="containsText" text="DA">
      <formula>NOT(ISERROR(SEARCH("DA",N109)))</formula>
    </cfRule>
  </conditionalFormatting>
  <conditionalFormatting sqref="O109">
    <cfRule type="containsText" dxfId="10966" priority="10979" operator="containsText" text="DA">
      <formula>NOT(ISERROR(SEARCH("DA",O109)))</formula>
    </cfRule>
  </conditionalFormatting>
  <conditionalFormatting sqref="P109">
    <cfRule type="containsText" dxfId="10965" priority="10978" operator="containsText" text="DA">
      <formula>NOT(ISERROR(SEARCH("DA",P109)))</formula>
    </cfRule>
  </conditionalFormatting>
  <conditionalFormatting sqref="Q109">
    <cfRule type="containsText" dxfId="10964" priority="10977" operator="containsText" text="DA">
      <formula>NOT(ISERROR(SEARCH("DA",Q109)))</formula>
    </cfRule>
  </conditionalFormatting>
  <conditionalFormatting sqref="R109">
    <cfRule type="containsText" dxfId="10963" priority="10976" operator="containsText" text="DA">
      <formula>NOT(ISERROR(SEARCH("DA",R109)))</formula>
    </cfRule>
  </conditionalFormatting>
  <conditionalFormatting sqref="S109">
    <cfRule type="containsText" dxfId="10962" priority="10975" operator="containsText" text="DA">
      <formula>NOT(ISERROR(SEARCH("DA",S109)))</formula>
    </cfRule>
  </conditionalFormatting>
  <conditionalFormatting sqref="T109">
    <cfRule type="containsText" dxfId="10961" priority="10974" operator="containsText" text="DA">
      <formula>NOT(ISERROR(SEARCH("DA",T109)))</formula>
    </cfRule>
  </conditionalFormatting>
  <conditionalFormatting sqref="B109">
    <cfRule type="containsText" dxfId="10960" priority="10973" operator="containsText" text="DA">
      <formula>NOT(ISERROR(SEARCH("DA",B109)))</formula>
    </cfRule>
  </conditionalFormatting>
  <conditionalFormatting sqref="U109 C109">
    <cfRule type="containsText" dxfId="10959" priority="10972" operator="containsText" text="DA">
      <formula>NOT(ISERROR(SEARCH("DA",C109)))</formula>
    </cfRule>
  </conditionalFormatting>
  <conditionalFormatting sqref="D109">
    <cfRule type="containsText" dxfId="10958" priority="10971" operator="containsText" text="DA">
      <formula>NOT(ISERROR(SEARCH("DA",D109)))</formula>
    </cfRule>
  </conditionalFormatting>
  <conditionalFormatting sqref="E109">
    <cfRule type="containsText" dxfId="10957" priority="10970" operator="containsText" text="DA">
      <formula>NOT(ISERROR(SEARCH("DA",E109)))</formula>
    </cfRule>
  </conditionalFormatting>
  <conditionalFormatting sqref="F109">
    <cfRule type="containsText" dxfId="10956" priority="10969" operator="containsText" text="DA">
      <formula>NOT(ISERROR(SEARCH("DA",F109)))</formula>
    </cfRule>
  </conditionalFormatting>
  <conditionalFormatting sqref="G109">
    <cfRule type="containsText" dxfId="10955" priority="10968" operator="containsText" text="DA">
      <formula>NOT(ISERROR(SEARCH("DA",G109)))</formula>
    </cfRule>
  </conditionalFormatting>
  <conditionalFormatting sqref="H109">
    <cfRule type="containsText" dxfId="10954" priority="10967" operator="containsText" text="DA">
      <formula>NOT(ISERROR(SEARCH("DA",H109)))</formula>
    </cfRule>
  </conditionalFormatting>
  <conditionalFormatting sqref="I109">
    <cfRule type="containsText" dxfId="10953" priority="10966" operator="containsText" text="DA">
      <formula>NOT(ISERROR(SEARCH("DA",I109)))</formula>
    </cfRule>
  </conditionalFormatting>
  <conditionalFormatting sqref="J109">
    <cfRule type="containsText" dxfId="10952" priority="10965" operator="containsText" text="DA">
      <formula>NOT(ISERROR(SEARCH("DA",J109)))</formula>
    </cfRule>
  </conditionalFormatting>
  <conditionalFormatting sqref="K109">
    <cfRule type="containsText" dxfId="10951" priority="10964" operator="containsText" text="DA">
      <formula>NOT(ISERROR(SEARCH("DA",K109)))</formula>
    </cfRule>
  </conditionalFormatting>
  <conditionalFormatting sqref="L109">
    <cfRule type="containsText" dxfId="10950" priority="10963" operator="containsText" text="DA">
      <formula>NOT(ISERROR(SEARCH("DA",L109)))</formula>
    </cfRule>
  </conditionalFormatting>
  <conditionalFormatting sqref="M109">
    <cfRule type="containsText" dxfId="10949" priority="10962" operator="containsText" text="DA">
      <formula>NOT(ISERROR(SEARCH("DA",M109)))</formula>
    </cfRule>
  </conditionalFormatting>
  <conditionalFormatting sqref="N109">
    <cfRule type="containsText" dxfId="10948" priority="10961" operator="containsText" text="DA">
      <formula>NOT(ISERROR(SEARCH("DA",N109)))</formula>
    </cfRule>
  </conditionalFormatting>
  <conditionalFormatting sqref="O109">
    <cfRule type="containsText" dxfId="10947" priority="10960" operator="containsText" text="DA">
      <formula>NOT(ISERROR(SEARCH("DA",O109)))</formula>
    </cfRule>
  </conditionalFormatting>
  <conditionalFormatting sqref="P109">
    <cfRule type="containsText" dxfId="10946" priority="10959" operator="containsText" text="DA">
      <formula>NOT(ISERROR(SEARCH("DA",P109)))</formula>
    </cfRule>
  </conditionalFormatting>
  <conditionalFormatting sqref="Q109">
    <cfRule type="containsText" dxfId="10945" priority="10958" operator="containsText" text="DA">
      <formula>NOT(ISERROR(SEARCH("DA",Q109)))</formula>
    </cfRule>
  </conditionalFormatting>
  <conditionalFormatting sqref="R109">
    <cfRule type="containsText" dxfId="10944" priority="10957" operator="containsText" text="DA">
      <formula>NOT(ISERROR(SEARCH("DA",R109)))</formula>
    </cfRule>
  </conditionalFormatting>
  <conditionalFormatting sqref="S109">
    <cfRule type="containsText" dxfId="10943" priority="10956" operator="containsText" text="DA">
      <formula>NOT(ISERROR(SEARCH("DA",S109)))</formula>
    </cfRule>
  </conditionalFormatting>
  <conditionalFormatting sqref="T109">
    <cfRule type="containsText" dxfId="10942" priority="10955" operator="containsText" text="DA">
      <formula>NOT(ISERROR(SEARCH("DA",T109)))</formula>
    </cfRule>
  </conditionalFormatting>
  <conditionalFormatting sqref="B109">
    <cfRule type="containsText" dxfId="10941" priority="10954" operator="containsText" text="DA">
      <formula>NOT(ISERROR(SEARCH("DA",B109)))</formula>
    </cfRule>
  </conditionalFormatting>
  <conditionalFormatting sqref="U109 C109">
    <cfRule type="containsText" dxfId="10940" priority="10953" operator="containsText" text="DA">
      <formula>NOT(ISERROR(SEARCH("DA",C109)))</formula>
    </cfRule>
  </conditionalFormatting>
  <conditionalFormatting sqref="D109">
    <cfRule type="containsText" dxfId="10939" priority="10952" operator="containsText" text="DA">
      <formula>NOT(ISERROR(SEARCH("DA",D109)))</formula>
    </cfRule>
  </conditionalFormatting>
  <conditionalFormatting sqref="E109">
    <cfRule type="containsText" dxfId="10938" priority="10951" operator="containsText" text="DA">
      <formula>NOT(ISERROR(SEARCH("DA",E109)))</formula>
    </cfRule>
  </conditionalFormatting>
  <conditionalFormatting sqref="F109">
    <cfRule type="containsText" dxfId="10937" priority="10950" operator="containsText" text="DA">
      <formula>NOT(ISERROR(SEARCH("DA",F109)))</formula>
    </cfRule>
  </conditionalFormatting>
  <conditionalFormatting sqref="G109">
    <cfRule type="containsText" dxfId="10936" priority="10949" operator="containsText" text="DA">
      <formula>NOT(ISERROR(SEARCH("DA",G109)))</formula>
    </cfRule>
  </conditionalFormatting>
  <conditionalFormatting sqref="H109">
    <cfRule type="containsText" dxfId="10935" priority="10948" operator="containsText" text="DA">
      <formula>NOT(ISERROR(SEARCH("DA",H109)))</formula>
    </cfRule>
  </conditionalFormatting>
  <conditionalFormatting sqref="I109">
    <cfRule type="containsText" dxfId="10934" priority="10947" operator="containsText" text="DA">
      <formula>NOT(ISERROR(SEARCH("DA",I109)))</formula>
    </cfRule>
  </conditionalFormatting>
  <conditionalFormatting sqref="J109">
    <cfRule type="containsText" dxfId="10933" priority="10946" operator="containsText" text="DA">
      <formula>NOT(ISERROR(SEARCH("DA",J109)))</formula>
    </cfRule>
  </conditionalFormatting>
  <conditionalFormatting sqref="K109">
    <cfRule type="containsText" dxfId="10932" priority="10945" operator="containsText" text="DA">
      <formula>NOT(ISERROR(SEARCH("DA",K109)))</formula>
    </cfRule>
  </conditionalFormatting>
  <conditionalFormatting sqref="L109">
    <cfRule type="containsText" dxfId="10931" priority="10944" operator="containsText" text="DA">
      <formula>NOT(ISERROR(SEARCH("DA",L109)))</formula>
    </cfRule>
  </conditionalFormatting>
  <conditionalFormatting sqref="M109">
    <cfRule type="containsText" dxfId="10930" priority="10943" operator="containsText" text="DA">
      <formula>NOT(ISERROR(SEARCH("DA",M109)))</formula>
    </cfRule>
  </conditionalFormatting>
  <conditionalFormatting sqref="N109">
    <cfRule type="containsText" dxfId="10929" priority="10942" operator="containsText" text="DA">
      <formula>NOT(ISERROR(SEARCH("DA",N109)))</formula>
    </cfRule>
  </conditionalFormatting>
  <conditionalFormatting sqref="O109">
    <cfRule type="containsText" dxfId="10928" priority="10941" operator="containsText" text="DA">
      <formula>NOT(ISERROR(SEARCH("DA",O109)))</formula>
    </cfRule>
  </conditionalFormatting>
  <conditionalFormatting sqref="P109">
    <cfRule type="containsText" dxfId="10927" priority="10940" operator="containsText" text="DA">
      <formula>NOT(ISERROR(SEARCH("DA",P109)))</formula>
    </cfRule>
  </conditionalFormatting>
  <conditionalFormatting sqref="Q109">
    <cfRule type="containsText" dxfId="10926" priority="10939" operator="containsText" text="DA">
      <formula>NOT(ISERROR(SEARCH("DA",Q109)))</formula>
    </cfRule>
  </conditionalFormatting>
  <conditionalFormatting sqref="R109">
    <cfRule type="containsText" dxfId="10925" priority="10938" operator="containsText" text="DA">
      <formula>NOT(ISERROR(SEARCH("DA",R109)))</formula>
    </cfRule>
  </conditionalFormatting>
  <conditionalFormatting sqref="S109">
    <cfRule type="containsText" dxfId="10924" priority="10937" operator="containsText" text="DA">
      <formula>NOT(ISERROR(SEARCH("DA",S109)))</formula>
    </cfRule>
  </conditionalFormatting>
  <conditionalFormatting sqref="T109">
    <cfRule type="containsText" dxfId="10923" priority="10936" operator="containsText" text="DA">
      <formula>NOT(ISERROR(SEARCH("DA",T109)))</formula>
    </cfRule>
  </conditionalFormatting>
  <conditionalFormatting sqref="B109">
    <cfRule type="containsText" dxfId="10922" priority="10935" operator="containsText" text="DA">
      <formula>NOT(ISERROR(SEARCH("DA",B109)))</formula>
    </cfRule>
  </conditionalFormatting>
  <conditionalFormatting sqref="U109 C109">
    <cfRule type="containsText" dxfId="10921" priority="10934" operator="containsText" text="DA">
      <formula>NOT(ISERROR(SEARCH("DA",C109)))</formula>
    </cfRule>
  </conditionalFormatting>
  <conditionalFormatting sqref="D109">
    <cfRule type="containsText" dxfId="10920" priority="10933" operator="containsText" text="DA">
      <formula>NOT(ISERROR(SEARCH("DA",D109)))</formula>
    </cfRule>
  </conditionalFormatting>
  <conditionalFormatting sqref="E109">
    <cfRule type="containsText" dxfId="10919" priority="10932" operator="containsText" text="DA">
      <formula>NOT(ISERROR(SEARCH("DA",E109)))</formula>
    </cfRule>
  </conditionalFormatting>
  <conditionalFormatting sqref="F109">
    <cfRule type="containsText" dxfId="10918" priority="10931" operator="containsText" text="DA">
      <formula>NOT(ISERROR(SEARCH("DA",F109)))</formula>
    </cfRule>
  </conditionalFormatting>
  <conditionalFormatting sqref="G109">
    <cfRule type="containsText" dxfId="10917" priority="10930" operator="containsText" text="DA">
      <formula>NOT(ISERROR(SEARCH("DA",G109)))</formula>
    </cfRule>
  </conditionalFormatting>
  <conditionalFormatting sqref="H109">
    <cfRule type="containsText" dxfId="10916" priority="10929" operator="containsText" text="DA">
      <formula>NOT(ISERROR(SEARCH("DA",H109)))</formula>
    </cfRule>
  </conditionalFormatting>
  <conditionalFormatting sqref="I109">
    <cfRule type="containsText" dxfId="10915" priority="10928" operator="containsText" text="DA">
      <formula>NOT(ISERROR(SEARCH("DA",I109)))</formula>
    </cfRule>
  </conditionalFormatting>
  <conditionalFormatting sqref="J109">
    <cfRule type="containsText" dxfId="10914" priority="10927" operator="containsText" text="DA">
      <formula>NOT(ISERROR(SEARCH("DA",J109)))</formula>
    </cfRule>
  </conditionalFormatting>
  <conditionalFormatting sqref="K109">
    <cfRule type="containsText" dxfId="10913" priority="10926" operator="containsText" text="DA">
      <formula>NOT(ISERROR(SEARCH("DA",K109)))</formula>
    </cfRule>
  </conditionalFormatting>
  <conditionalFormatting sqref="L109">
    <cfRule type="containsText" dxfId="10912" priority="10925" operator="containsText" text="DA">
      <formula>NOT(ISERROR(SEARCH("DA",L109)))</formula>
    </cfRule>
  </conditionalFormatting>
  <conditionalFormatting sqref="M109">
    <cfRule type="containsText" dxfId="10911" priority="10924" operator="containsText" text="DA">
      <formula>NOT(ISERROR(SEARCH("DA",M109)))</formula>
    </cfRule>
  </conditionalFormatting>
  <conditionalFormatting sqref="N109">
    <cfRule type="containsText" dxfId="10910" priority="10923" operator="containsText" text="DA">
      <formula>NOT(ISERROR(SEARCH("DA",N109)))</formula>
    </cfRule>
  </conditionalFormatting>
  <conditionalFormatting sqref="O109">
    <cfRule type="containsText" dxfId="10909" priority="10922" operator="containsText" text="DA">
      <formula>NOT(ISERROR(SEARCH("DA",O109)))</formula>
    </cfRule>
  </conditionalFormatting>
  <conditionalFormatting sqref="P109">
    <cfRule type="containsText" dxfId="10908" priority="10921" operator="containsText" text="DA">
      <formula>NOT(ISERROR(SEARCH("DA",P109)))</formula>
    </cfRule>
  </conditionalFormatting>
  <conditionalFormatting sqref="Q109">
    <cfRule type="containsText" dxfId="10907" priority="10920" operator="containsText" text="DA">
      <formula>NOT(ISERROR(SEARCH("DA",Q109)))</formula>
    </cfRule>
  </conditionalFormatting>
  <conditionalFormatting sqref="R109">
    <cfRule type="containsText" dxfId="10906" priority="10919" operator="containsText" text="DA">
      <formula>NOT(ISERROR(SEARCH("DA",R109)))</formula>
    </cfRule>
  </conditionalFormatting>
  <conditionalFormatting sqref="S109">
    <cfRule type="containsText" dxfId="10905" priority="10918" operator="containsText" text="DA">
      <formula>NOT(ISERROR(SEARCH("DA",S109)))</formula>
    </cfRule>
  </conditionalFormatting>
  <conditionalFormatting sqref="T109">
    <cfRule type="containsText" dxfId="10904" priority="10917" operator="containsText" text="DA">
      <formula>NOT(ISERROR(SEARCH("DA",T109)))</formula>
    </cfRule>
  </conditionalFormatting>
  <conditionalFormatting sqref="B109">
    <cfRule type="containsText" dxfId="10903" priority="10916" operator="containsText" text="DA">
      <formula>NOT(ISERROR(SEARCH("DA",B109)))</formula>
    </cfRule>
  </conditionalFormatting>
  <conditionalFormatting sqref="U109 C109">
    <cfRule type="containsText" dxfId="10902" priority="10915" operator="containsText" text="DA">
      <formula>NOT(ISERROR(SEARCH("DA",C109)))</formula>
    </cfRule>
  </conditionalFormatting>
  <conditionalFormatting sqref="D109">
    <cfRule type="containsText" dxfId="10901" priority="10914" operator="containsText" text="DA">
      <formula>NOT(ISERROR(SEARCH("DA",D109)))</formula>
    </cfRule>
  </conditionalFormatting>
  <conditionalFormatting sqref="E109">
    <cfRule type="containsText" dxfId="10900" priority="10913" operator="containsText" text="DA">
      <formula>NOT(ISERROR(SEARCH("DA",E109)))</formula>
    </cfRule>
  </conditionalFormatting>
  <conditionalFormatting sqref="F109">
    <cfRule type="containsText" dxfId="10899" priority="10912" operator="containsText" text="DA">
      <formula>NOT(ISERROR(SEARCH("DA",F109)))</formula>
    </cfRule>
  </conditionalFormatting>
  <conditionalFormatting sqref="G109">
    <cfRule type="containsText" dxfId="10898" priority="10911" operator="containsText" text="DA">
      <formula>NOT(ISERROR(SEARCH("DA",G109)))</formula>
    </cfRule>
  </conditionalFormatting>
  <conditionalFormatting sqref="H109">
    <cfRule type="containsText" dxfId="10897" priority="10910" operator="containsText" text="DA">
      <formula>NOT(ISERROR(SEARCH("DA",H109)))</formula>
    </cfRule>
  </conditionalFormatting>
  <conditionalFormatting sqref="I109">
    <cfRule type="containsText" dxfId="10896" priority="10909" operator="containsText" text="DA">
      <formula>NOT(ISERROR(SEARCH("DA",I109)))</formula>
    </cfRule>
  </conditionalFormatting>
  <conditionalFormatting sqref="J109">
    <cfRule type="containsText" dxfId="10895" priority="10908" operator="containsText" text="DA">
      <formula>NOT(ISERROR(SEARCH("DA",J109)))</formula>
    </cfRule>
  </conditionalFormatting>
  <conditionalFormatting sqref="K109">
    <cfRule type="containsText" dxfId="10894" priority="10907" operator="containsText" text="DA">
      <formula>NOT(ISERROR(SEARCH("DA",K109)))</formula>
    </cfRule>
  </conditionalFormatting>
  <conditionalFormatting sqref="L109">
    <cfRule type="containsText" dxfId="10893" priority="10906" operator="containsText" text="DA">
      <formula>NOT(ISERROR(SEARCH("DA",L109)))</formula>
    </cfRule>
  </conditionalFormatting>
  <conditionalFormatting sqref="M109">
    <cfRule type="containsText" dxfId="10892" priority="10905" operator="containsText" text="DA">
      <formula>NOT(ISERROR(SEARCH("DA",M109)))</formula>
    </cfRule>
  </conditionalFormatting>
  <conditionalFormatting sqref="N109">
    <cfRule type="containsText" dxfId="10891" priority="10904" operator="containsText" text="DA">
      <formula>NOT(ISERROR(SEARCH("DA",N109)))</formula>
    </cfRule>
  </conditionalFormatting>
  <conditionalFormatting sqref="O109">
    <cfRule type="containsText" dxfId="10890" priority="10903" operator="containsText" text="DA">
      <formula>NOT(ISERROR(SEARCH("DA",O109)))</formula>
    </cfRule>
  </conditionalFormatting>
  <conditionalFormatting sqref="P109">
    <cfRule type="containsText" dxfId="10889" priority="10902" operator="containsText" text="DA">
      <formula>NOT(ISERROR(SEARCH("DA",P109)))</formula>
    </cfRule>
  </conditionalFormatting>
  <conditionalFormatting sqref="Q109">
    <cfRule type="containsText" dxfId="10888" priority="10901" operator="containsText" text="DA">
      <formula>NOT(ISERROR(SEARCH("DA",Q109)))</formula>
    </cfRule>
  </conditionalFormatting>
  <conditionalFormatting sqref="R109">
    <cfRule type="containsText" dxfId="10887" priority="10900" operator="containsText" text="DA">
      <formula>NOT(ISERROR(SEARCH("DA",R109)))</formula>
    </cfRule>
  </conditionalFormatting>
  <conditionalFormatting sqref="S109">
    <cfRule type="containsText" dxfId="10886" priority="10899" operator="containsText" text="DA">
      <formula>NOT(ISERROR(SEARCH("DA",S109)))</formula>
    </cfRule>
  </conditionalFormatting>
  <conditionalFormatting sqref="T109">
    <cfRule type="containsText" dxfId="10885" priority="10898" operator="containsText" text="DA">
      <formula>NOT(ISERROR(SEARCH("DA",T109)))</formula>
    </cfRule>
  </conditionalFormatting>
  <conditionalFormatting sqref="B109">
    <cfRule type="containsText" dxfId="10884" priority="10897" operator="containsText" text="DA">
      <formula>NOT(ISERROR(SEARCH("DA",B109)))</formula>
    </cfRule>
  </conditionalFormatting>
  <conditionalFormatting sqref="U109 C109">
    <cfRule type="containsText" dxfId="10883" priority="10896" operator="containsText" text="DA">
      <formula>NOT(ISERROR(SEARCH("DA",C109)))</formula>
    </cfRule>
  </conditionalFormatting>
  <conditionalFormatting sqref="D109">
    <cfRule type="containsText" dxfId="10882" priority="10895" operator="containsText" text="DA">
      <formula>NOT(ISERROR(SEARCH("DA",D109)))</formula>
    </cfRule>
  </conditionalFormatting>
  <conditionalFormatting sqref="E109">
    <cfRule type="containsText" dxfId="10881" priority="10894" operator="containsText" text="DA">
      <formula>NOT(ISERROR(SEARCH("DA",E109)))</formula>
    </cfRule>
  </conditionalFormatting>
  <conditionalFormatting sqref="F109">
    <cfRule type="containsText" dxfId="10880" priority="10893" operator="containsText" text="DA">
      <formula>NOT(ISERROR(SEARCH("DA",F109)))</formula>
    </cfRule>
  </conditionalFormatting>
  <conditionalFormatting sqref="G109">
    <cfRule type="containsText" dxfId="10879" priority="10892" operator="containsText" text="DA">
      <formula>NOT(ISERROR(SEARCH("DA",G109)))</formula>
    </cfRule>
  </conditionalFormatting>
  <conditionalFormatting sqref="H109">
    <cfRule type="containsText" dxfId="10878" priority="10891" operator="containsText" text="DA">
      <formula>NOT(ISERROR(SEARCH("DA",H109)))</formula>
    </cfRule>
  </conditionalFormatting>
  <conditionalFormatting sqref="I109">
    <cfRule type="containsText" dxfId="10877" priority="10890" operator="containsText" text="DA">
      <formula>NOT(ISERROR(SEARCH("DA",I109)))</formula>
    </cfRule>
  </conditionalFormatting>
  <conditionalFormatting sqref="J109">
    <cfRule type="containsText" dxfId="10876" priority="10889" operator="containsText" text="DA">
      <formula>NOT(ISERROR(SEARCH("DA",J109)))</formula>
    </cfRule>
  </conditionalFormatting>
  <conditionalFormatting sqref="K109">
    <cfRule type="containsText" dxfId="10875" priority="10888" operator="containsText" text="DA">
      <formula>NOT(ISERROR(SEARCH("DA",K109)))</formula>
    </cfRule>
  </conditionalFormatting>
  <conditionalFormatting sqref="L109">
    <cfRule type="containsText" dxfId="10874" priority="10887" operator="containsText" text="DA">
      <formula>NOT(ISERROR(SEARCH("DA",L109)))</formula>
    </cfRule>
  </conditionalFormatting>
  <conditionalFormatting sqref="M109">
    <cfRule type="containsText" dxfId="10873" priority="10886" operator="containsText" text="DA">
      <formula>NOT(ISERROR(SEARCH("DA",M109)))</formula>
    </cfRule>
  </conditionalFormatting>
  <conditionalFormatting sqref="N109">
    <cfRule type="containsText" dxfId="10872" priority="10885" operator="containsText" text="DA">
      <formula>NOT(ISERROR(SEARCH("DA",N109)))</formula>
    </cfRule>
  </conditionalFormatting>
  <conditionalFormatting sqref="O109">
    <cfRule type="containsText" dxfId="10871" priority="10884" operator="containsText" text="DA">
      <formula>NOT(ISERROR(SEARCH("DA",O109)))</formula>
    </cfRule>
  </conditionalFormatting>
  <conditionalFormatting sqref="P109">
    <cfRule type="containsText" dxfId="10870" priority="10883" operator="containsText" text="DA">
      <formula>NOT(ISERROR(SEARCH("DA",P109)))</formula>
    </cfRule>
  </conditionalFormatting>
  <conditionalFormatting sqref="Q109">
    <cfRule type="containsText" dxfId="10869" priority="10882" operator="containsText" text="DA">
      <formula>NOT(ISERROR(SEARCH("DA",Q109)))</formula>
    </cfRule>
  </conditionalFormatting>
  <conditionalFormatting sqref="R109">
    <cfRule type="containsText" dxfId="10868" priority="10881" operator="containsText" text="DA">
      <formula>NOT(ISERROR(SEARCH("DA",R109)))</formula>
    </cfRule>
  </conditionalFormatting>
  <conditionalFormatting sqref="S109">
    <cfRule type="containsText" dxfId="10867" priority="10880" operator="containsText" text="DA">
      <formula>NOT(ISERROR(SEARCH("DA",S109)))</formula>
    </cfRule>
  </conditionalFormatting>
  <conditionalFormatting sqref="T109">
    <cfRule type="containsText" dxfId="10866" priority="10879" operator="containsText" text="DA">
      <formula>NOT(ISERROR(SEARCH("DA",T109)))</formula>
    </cfRule>
  </conditionalFormatting>
  <conditionalFormatting sqref="B109">
    <cfRule type="containsText" dxfId="10865" priority="10878" operator="containsText" text="DA">
      <formula>NOT(ISERROR(SEARCH("DA",B109)))</formula>
    </cfRule>
  </conditionalFormatting>
  <conditionalFormatting sqref="U109 C109">
    <cfRule type="containsText" dxfId="10864" priority="10877" operator="containsText" text="DA">
      <formula>NOT(ISERROR(SEARCH("DA",C109)))</formula>
    </cfRule>
  </conditionalFormatting>
  <conditionalFormatting sqref="D109">
    <cfRule type="containsText" dxfId="10863" priority="10876" operator="containsText" text="DA">
      <formula>NOT(ISERROR(SEARCH("DA",D109)))</formula>
    </cfRule>
  </conditionalFormatting>
  <conditionalFormatting sqref="E109">
    <cfRule type="containsText" dxfId="10862" priority="10875" operator="containsText" text="DA">
      <formula>NOT(ISERROR(SEARCH("DA",E109)))</formula>
    </cfRule>
  </conditionalFormatting>
  <conditionalFormatting sqref="F109">
    <cfRule type="containsText" dxfId="10861" priority="10874" operator="containsText" text="DA">
      <formula>NOT(ISERROR(SEARCH("DA",F109)))</formula>
    </cfRule>
  </conditionalFormatting>
  <conditionalFormatting sqref="G109">
    <cfRule type="containsText" dxfId="10860" priority="10873" operator="containsText" text="DA">
      <formula>NOT(ISERROR(SEARCH("DA",G109)))</formula>
    </cfRule>
  </conditionalFormatting>
  <conditionalFormatting sqref="H109">
    <cfRule type="containsText" dxfId="10859" priority="10872" operator="containsText" text="DA">
      <formula>NOT(ISERROR(SEARCH("DA",H109)))</formula>
    </cfRule>
  </conditionalFormatting>
  <conditionalFormatting sqref="I109">
    <cfRule type="containsText" dxfId="10858" priority="10871" operator="containsText" text="DA">
      <formula>NOT(ISERROR(SEARCH("DA",I109)))</formula>
    </cfRule>
  </conditionalFormatting>
  <conditionalFormatting sqref="J109">
    <cfRule type="containsText" dxfId="10857" priority="10870" operator="containsText" text="DA">
      <formula>NOT(ISERROR(SEARCH("DA",J109)))</formula>
    </cfRule>
  </conditionalFormatting>
  <conditionalFormatting sqref="K109">
    <cfRule type="containsText" dxfId="10856" priority="10869" operator="containsText" text="DA">
      <formula>NOT(ISERROR(SEARCH("DA",K109)))</formula>
    </cfRule>
  </conditionalFormatting>
  <conditionalFormatting sqref="L109">
    <cfRule type="containsText" dxfId="10855" priority="10868" operator="containsText" text="DA">
      <formula>NOT(ISERROR(SEARCH("DA",L109)))</formula>
    </cfRule>
  </conditionalFormatting>
  <conditionalFormatting sqref="M109">
    <cfRule type="containsText" dxfId="10854" priority="10867" operator="containsText" text="DA">
      <formula>NOT(ISERROR(SEARCH("DA",M109)))</formula>
    </cfRule>
  </conditionalFormatting>
  <conditionalFormatting sqref="N109">
    <cfRule type="containsText" dxfId="10853" priority="10866" operator="containsText" text="DA">
      <formula>NOT(ISERROR(SEARCH("DA",N109)))</formula>
    </cfRule>
  </conditionalFormatting>
  <conditionalFormatting sqref="O109">
    <cfRule type="containsText" dxfId="10852" priority="10865" operator="containsText" text="DA">
      <formula>NOT(ISERROR(SEARCH("DA",O109)))</formula>
    </cfRule>
  </conditionalFormatting>
  <conditionalFormatting sqref="P109">
    <cfRule type="containsText" dxfId="10851" priority="10864" operator="containsText" text="DA">
      <formula>NOT(ISERROR(SEARCH("DA",P109)))</formula>
    </cfRule>
  </conditionalFormatting>
  <conditionalFormatting sqref="Q109">
    <cfRule type="containsText" dxfId="10850" priority="10863" operator="containsText" text="DA">
      <formula>NOT(ISERROR(SEARCH("DA",Q109)))</formula>
    </cfRule>
  </conditionalFormatting>
  <conditionalFormatting sqref="R109">
    <cfRule type="containsText" dxfId="10849" priority="10862" operator="containsText" text="DA">
      <formula>NOT(ISERROR(SEARCH("DA",R109)))</formula>
    </cfRule>
  </conditionalFormatting>
  <conditionalFormatting sqref="S109">
    <cfRule type="containsText" dxfId="10848" priority="10861" operator="containsText" text="DA">
      <formula>NOT(ISERROR(SEARCH("DA",S109)))</formula>
    </cfRule>
  </conditionalFormatting>
  <conditionalFormatting sqref="T109">
    <cfRule type="containsText" dxfId="10847" priority="10860" operator="containsText" text="DA">
      <formula>NOT(ISERROR(SEARCH("DA",T109)))</formula>
    </cfRule>
  </conditionalFormatting>
  <conditionalFormatting sqref="U109 A109 C109">
    <cfRule type="containsText" dxfId="10846" priority="10859" operator="containsText" text="DA">
      <formula>NOT(ISERROR(SEARCH("DA",A109)))</formula>
    </cfRule>
  </conditionalFormatting>
  <conditionalFormatting sqref="D109">
    <cfRule type="containsText" dxfId="10845" priority="10858" operator="containsText" text="DA">
      <formula>NOT(ISERROR(SEARCH("DA",D109)))</formula>
    </cfRule>
  </conditionalFormatting>
  <conditionalFormatting sqref="E109">
    <cfRule type="containsText" dxfId="10844" priority="10857" operator="containsText" text="DA">
      <formula>NOT(ISERROR(SEARCH("DA",E109)))</formula>
    </cfRule>
  </conditionalFormatting>
  <conditionalFormatting sqref="F109">
    <cfRule type="containsText" dxfId="10843" priority="10856" operator="containsText" text="DA">
      <formula>NOT(ISERROR(SEARCH("DA",F109)))</formula>
    </cfRule>
  </conditionalFormatting>
  <conditionalFormatting sqref="G109">
    <cfRule type="containsText" dxfId="10842" priority="10855" operator="containsText" text="DA">
      <formula>NOT(ISERROR(SEARCH("DA",G109)))</formula>
    </cfRule>
  </conditionalFormatting>
  <conditionalFormatting sqref="H109">
    <cfRule type="containsText" dxfId="10841" priority="10854" operator="containsText" text="DA">
      <formula>NOT(ISERROR(SEARCH("DA",H109)))</formula>
    </cfRule>
  </conditionalFormatting>
  <conditionalFormatting sqref="I109">
    <cfRule type="containsText" dxfId="10840" priority="10853" operator="containsText" text="DA">
      <formula>NOT(ISERROR(SEARCH("DA",I109)))</formula>
    </cfRule>
  </conditionalFormatting>
  <conditionalFormatting sqref="J109">
    <cfRule type="containsText" dxfId="10839" priority="10852" operator="containsText" text="DA">
      <formula>NOT(ISERROR(SEARCH("DA",J109)))</formula>
    </cfRule>
  </conditionalFormatting>
  <conditionalFormatting sqref="K109">
    <cfRule type="containsText" dxfId="10838" priority="10851" operator="containsText" text="DA">
      <formula>NOT(ISERROR(SEARCH("DA",K109)))</formula>
    </cfRule>
  </conditionalFormatting>
  <conditionalFormatting sqref="L109">
    <cfRule type="containsText" dxfId="10837" priority="10850" operator="containsText" text="DA">
      <formula>NOT(ISERROR(SEARCH("DA",L109)))</formula>
    </cfRule>
  </conditionalFormatting>
  <conditionalFormatting sqref="M109">
    <cfRule type="containsText" dxfId="10836" priority="10849" operator="containsText" text="DA">
      <formula>NOT(ISERROR(SEARCH("DA",M109)))</formula>
    </cfRule>
  </conditionalFormatting>
  <conditionalFormatting sqref="N109">
    <cfRule type="containsText" dxfId="10835" priority="10848" operator="containsText" text="DA">
      <formula>NOT(ISERROR(SEARCH("DA",N109)))</formula>
    </cfRule>
  </conditionalFormatting>
  <conditionalFormatting sqref="O109">
    <cfRule type="containsText" dxfId="10834" priority="10847" operator="containsText" text="DA">
      <formula>NOT(ISERROR(SEARCH("DA",O109)))</formula>
    </cfRule>
  </conditionalFormatting>
  <conditionalFormatting sqref="P109">
    <cfRule type="containsText" dxfId="10833" priority="10846" operator="containsText" text="DA">
      <formula>NOT(ISERROR(SEARCH("DA",P109)))</formula>
    </cfRule>
  </conditionalFormatting>
  <conditionalFormatting sqref="Q109">
    <cfRule type="containsText" dxfId="10832" priority="10845" operator="containsText" text="DA">
      <formula>NOT(ISERROR(SEARCH("DA",Q109)))</formula>
    </cfRule>
  </conditionalFormatting>
  <conditionalFormatting sqref="R109">
    <cfRule type="containsText" dxfId="10831" priority="10844" operator="containsText" text="DA">
      <formula>NOT(ISERROR(SEARCH("DA",R109)))</formula>
    </cfRule>
  </conditionalFormatting>
  <conditionalFormatting sqref="S109">
    <cfRule type="containsText" dxfId="10830" priority="10843" operator="containsText" text="DA">
      <formula>NOT(ISERROR(SEARCH("DA",S109)))</formula>
    </cfRule>
  </conditionalFormatting>
  <conditionalFormatting sqref="T109">
    <cfRule type="containsText" dxfId="10829" priority="10842" operator="containsText" text="DA">
      <formula>NOT(ISERROR(SEARCH("DA",T109)))</formula>
    </cfRule>
  </conditionalFormatting>
  <conditionalFormatting sqref="B109:T109">
    <cfRule type="containsText" dxfId="10828" priority="10841" operator="containsText" text="DA">
      <formula>NOT(ISERROR(SEARCH("DA",B109)))</formula>
    </cfRule>
  </conditionalFormatting>
  <conditionalFormatting sqref="B120">
    <cfRule type="containsText" dxfId="10827" priority="10840" operator="containsText" text="DA">
      <formula>NOT(ISERROR(SEARCH("DA",B120)))</formula>
    </cfRule>
  </conditionalFormatting>
  <conditionalFormatting sqref="U120 C120">
    <cfRule type="containsText" dxfId="10826" priority="10839" operator="containsText" text="DA">
      <formula>NOT(ISERROR(SEARCH("DA",C120)))</formula>
    </cfRule>
  </conditionalFormatting>
  <conditionalFormatting sqref="D120">
    <cfRule type="containsText" dxfId="10825" priority="10838" operator="containsText" text="DA">
      <formula>NOT(ISERROR(SEARCH("DA",D120)))</formula>
    </cfRule>
  </conditionalFormatting>
  <conditionalFormatting sqref="E120">
    <cfRule type="containsText" dxfId="10824" priority="10837" operator="containsText" text="DA">
      <formula>NOT(ISERROR(SEARCH("DA",E120)))</formula>
    </cfRule>
  </conditionalFormatting>
  <conditionalFormatting sqref="F120">
    <cfRule type="containsText" dxfId="10823" priority="10836" operator="containsText" text="DA">
      <formula>NOT(ISERROR(SEARCH("DA",F120)))</formula>
    </cfRule>
  </conditionalFormatting>
  <conditionalFormatting sqref="G120">
    <cfRule type="containsText" dxfId="10822" priority="10835" operator="containsText" text="DA">
      <formula>NOT(ISERROR(SEARCH("DA",G120)))</formula>
    </cfRule>
  </conditionalFormatting>
  <conditionalFormatting sqref="H120">
    <cfRule type="containsText" dxfId="10821" priority="10834" operator="containsText" text="DA">
      <formula>NOT(ISERROR(SEARCH("DA",H120)))</formula>
    </cfRule>
  </conditionalFormatting>
  <conditionalFormatting sqref="I120">
    <cfRule type="containsText" dxfId="10820" priority="10833" operator="containsText" text="DA">
      <formula>NOT(ISERROR(SEARCH("DA",I120)))</formula>
    </cfRule>
  </conditionalFormatting>
  <conditionalFormatting sqref="J120">
    <cfRule type="containsText" dxfId="10819" priority="10832" operator="containsText" text="DA">
      <formula>NOT(ISERROR(SEARCH("DA",J120)))</formula>
    </cfRule>
  </conditionalFormatting>
  <conditionalFormatting sqref="K120">
    <cfRule type="containsText" dxfId="10818" priority="10831" operator="containsText" text="DA">
      <formula>NOT(ISERROR(SEARCH("DA",K120)))</formula>
    </cfRule>
  </conditionalFormatting>
  <conditionalFormatting sqref="L120">
    <cfRule type="containsText" dxfId="10817" priority="10830" operator="containsText" text="DA">
      <formula>NOT(ISERROR(SEARCH("DA",L120)))</formula>
    </cfRule>
  </conditionalFormatting>
  <conditionalFormatting sqref="M120">
    <cfRule type="containsText" dxfId="10816" priority="10829" operator="containsText" text="DA">
      <formula>NOT(ISERROR(SEARCH("DA",M120)))</formula>
    </cfRule>
  </conditionalFormatting>
  <conditionalFormatting sqref="N120">
    <cfRule type="containsText" dxfId="10815" priority="10828" operator="containsText" text="DA">
      <formula>NOT(ISERROR(SEARCH("DA",N120)))</formula>
    </cfRule>
  </conditionalFormatting>
  <conditionalFormatting sqref="O120">
    <cfRule type="containsText" dxfId="10814" priority="10827" operator="containsText" text="DA">
      <formula>NOT(ISERROR(SEARCH("DA",O120)))</formula>
    </cfRule>
  </conditionalFormatting>
  <conditionalFormatting sqref="P120">
    <cfRule type="containsText" dxfId="10813" priority="10826" operator="containsText" text="DA">
      <formula>NOT(ISERROR(SEARCH("DA",P120)))</formula>
    </cfRule>
  </conditionalFormatting>
  <conditionalFormatting sqref="Q120">
    <cfRule type="containsText" dxfId="10812" priority="10825" operator="containsText" text="DA">
      <formula>NOT(ISERROR(SEARCH("DA",Q120)))</formula>
    </cfRule>
  </conditionalFormatting>
  <conditionalFormatting sqref="R120">
    <cfRule type="containsText" dxfId="10811" priority="10824" operator="containsText" text="DA">
      <formula>NOT(ISERROR(SEARCH("DA",R120)))</formula>
    </cfRule>
  </conditionalFormatting>
  <conditionalFormatting sqref="S120">
    <cfRule type="containsText" dxfId="10810" priority="10823" operator="containsText" text="DA">
      <formula>NOT(ISERROR(SEARCH("DA",S120)))</formula>
    </cfRule>
  </conditionalFormatting>
  <conditionalFormatting sqref="T120">
    <cfRule type="containsText" dxfId="10809" priority="10822" operator="containsText" text="DA">
      <formula>NOT(ISERROR(SEARCH("DA",T120)))</formula>
    </cfRule>
  </conditionalFormatting>
  <conditionalFormatting sqref="B120">
    <cfRule type="containsText" dxfId="10808" priority="10821" operator="containsText" text="DA">
      <formula>NOT(ISERROR(SEARCH("DA",B120)))</formula>
    </cfRule>
  </conditionalFormatting>
  <conditionalFormatting sqref="U120 C120">
    <cfRule type="containsText" dxfId="10807" priority="10820" operator="containsText" text="DA">
      <formula>NOT(ISERROR(SEARCH("DA",C120)))</formula>
    </cfRule>
  </conditionalFormatting>
  <conditionalFormatting sqref="D120">
    <cfRule type="containsText" dxfId="10806" priority="10819" operator="containsText" text="DA">
      <formula>NOT(ISERROR(SEARCH("DA",D120)))</formula>
    </cfRule>
  </conditionalFormatting>
  <conditionalFormatting sqref="E120">
    <cfRule type="containsText" dxfId="10805" priority="10818" operator="containsText" text="DA">
      <formula>NOT(ISERROR(SEARCH("DA",E120)))</formula>
    </cfRule>
  </conditionalFormatting>
  <conditionalFormatting sqref="F120">
    <cfRule type="containsText" dxfId="10804" priority="10817" operator="containsText" text="DA">
      <formula>NOT(ISERROR(SEARCH("DA",F120)))</formula>
    </cfRule>
  </conditionalFormatting>
  <conditionalFormatting sqref="G120">
    <cfRule type="containsText" dxfId="10803" priority="10816" operator="containsText" text="DA">
      <formula>NOT(ISERROR(SEARCH("DA",G120)))</formula>
    </cfRule>
  </conditionalFormatting>
  <conditionalFormatting sqref="H120">
    <cfRule type="containsText" dxfId="10802" priority="10815" operator="containsText" text="DA">
      <formula>NOT(ISERROR(SEARCH("DA",H120)))</formula>
    </cfRule>
  </conditionalFormatting>
  <conditionalFormatting sqref="I120">
    <cfRule type="containsText" dxfId="10801" priority="10814" operator="containsText" text="DA">
      <formula>NOT(ISERROR(SEARCH("DA",I120)))</formula>
    </cfRule>
  </conditionalFormatting>
  <conditionalFormatting sqref="J120">
    <cfRule type="containsText" dxfId="10800" priority="10813" operator="containsText" text="DA">
      <formula>NOT(ISERROR(SEARCH("DA",J120)))</formula>
    </cfRule>
  </conditionalFormatting>
  <conditionalFormatting sqref="K120">
    <cfRule type="containsText" dxfId="10799" priority="10812" operator="containsText" text="DA">
      <formula>NOT(ISERROR(SEARCH("DA",K120)))</formula>
    </cfRule>
  </conditionalFormatting>
  <conditionalFormatting sqref="L120">
    <cfRule type="containsText" dxfId="10798" priority="10811" operator="containsText" text="DA">
      <formula>NOT(ISERROR(SEARCH("DA",L120)))</formula>
    </cfRule>
  </conditionalFormatting>
  <conditionalFormatting sqref="M120">
    <cfRule type="containsText" dxfId="10797" priority="10810" operator="containsText" text="DA">
      <formula>NOT(ISERROR(SEARCH("DA",M120)))</formula>
    </cfRule>
  </conditionalFormatting>
  <conditionalFormatting sqref="N120">
    <cfRule type="containsText" dxfId="10796" priority="10809" operator="containsText" text="DA">
      <formula>NOT(ISERROR(SEARCH("DA",N120)))</formula>
    </cfRule>
  </conditionalFormatting>
  <conditionalFormatting sqref="O120">
    <cfRule type="containsText" dxfId="10795" priority="10808" operator="containsText" text="DA">
      <formula>NOT(ISERROR(SEARCH("DA",O120)))</formula>
    </cfRule>
  </conditionalFormatting>
  <conditionalFormatting sqref="P120">
    <cfRule type="containsText" dxfId="10794" priority="10807" operator="containsText" text="DA">
      <formula>NOT(ISERROR(SEARCH("DA",P120)))</formula>
    </cfRule>
  </conditionalFormatting>
  <conditionalFormatting sqref="Q120">
    <cfRule type="containsText" dxfId="10793" priority="10806" operator="containsText" text="DA">
      <formula>NOT(ISERROR(SEARCH("DA",Q120)))</formula>
    </cfRule>
  </conditionalFormatting>
  <conditionalFormatting sqref="R120">
    <cfRule type="containsText" dxfId="10792" priority="10805" operator="containsText" text="DA">
      <formula>NOT(ISERROR(SEARCH("DA",R120)))</formula>
    </cfRule>
  </conditionalFormatting>
  <conditionalFormatting sqref="S120">
    <cfRule type="containsText" dxfId="10791" priority="10804" operator="containsText" text="DA">
      <formula>NOT(ISERROR(SEARCH("DA",S120)))</formula>
    </cfRule>
  </conditionalFormatting>
  <conditionalFormatting sqref="T120">
    <cfRule type="containsText" dxfId="10790" priority="10803" operator="containsText" text="DA">
      <formula>NOT(ISERROR(SEARCH("DA",T120)))</formula>
    </cfRule>
  </conditionalFormatting>
  <conditionalFormatting sqref="B120">
    <cfRule type="containsText" dxfId="10789" priority="10802" operator="containsText" text="DA">
      <formula>NOT(ISERROR(SEARCH("DA",B120)))</formula>
    </cfRule>
  </conditionalFormatting>
  <conditionalFormatting sqref="U120 C120">
    <cfRule type="containsText" dxfId="10788" priority="10801" operator="containsText" text="DA">
      <formula>NOT(ISERROR(SEARCH("DA",C120)))</formula>
    </cfRule>
  </conditionalFormatting>
  <conditionalFormatting sqref="D120">
    <cfRule type="containsText" dxfId="10787" priority="10800" operator="containsText" text="DA">
      <formula>NOT(ISERROR(SEARCH("DA",D120)))</formula>
    </cfRule>
  </conditionalFormatting>
  <conditionalFormatting sqref="E120">
    <cfRule type="containsText" dxfId="10786" priority="10799" operator="containsText" text="DA">
      <formula>NOT(ISERROR(SEARCH("DA",E120)))</formula>
    </cfRule>
  </conditionalFormatting>
  <conditionalFormatting sqref="F120">
    <cfRule type="containsText" dxfId="10785" priority="10798" operator="containsText" text="DA">
      <formula>NOT(ISERROR(SEARCH("DA",F120)))</formula>
    </cfRule>
  </conditionalFormatting>
  <conditionalFormatting sqref="G120">
    <cfRule type="containsText" dxfId="10784" priority="10797" operator="containsText" text="DA">
      <formula>NOT(ISERROR(SEARCH("DA",G120)))</formula>
    </cfRule>
  </conditionalFormatting>
  <conditionalFormatting sqref="H120">
    <cfRule type="containsText" dxfId="10783" priority="10796" operator="containsText" text="DA">
      <formula>NOT(ISERROR(SEARCH("DA",H120)))</formula>
    </cfRule>
  </conditionalFormatting>
  <conditionalFormatting sqref="I120">
    <cfRule type="containsText" dxfId="10782" priority="10795" operator="containsText" text="DA">
      <formula>NOT(ISERROR(SEARCH("DA",I120)))</formula>
    </cfRule>
  </conditionalFormatting>
  <conditionalFormatting sqref="J120">
    <cfRule type="containsText" dxfId="10781" priority="10794" operator="containsText" text="DA">
      <formula>NOT(ISERROR(SEARCH("DA",J120)))</formula>
    </cfRule>
  </conditionalFormatting>
  <conditionalFormatting sqref="K120">
    <cfRule type="containsText" dxfId="10780" priority="10793" operator="containsText" text="DA">
      <formula>NOT(ISERROR(SEARCH("DA",K120)))</formula>
    </cfRule>
  </conditionalFormatting>
  <conditionalFormatting sqref="L120">
    <cfRule type="containsText" dxfId="10779" priority="10792" operator="containsText" text="DA">
      <formula>NOT(ISERROR(SEARCH("DA",L120)))</formula>
    </cfRule>
  </conditionalFormatting>
  <conditionalFormatting sqref="M120">
    <cfRule type="containsText" dxfId="10778" priority="10791" operator="containsText" text="DA">
      <formula>NOT(ISERROR(SEARCH("DA",M120)))</formula>
    </cfRule>
  </conditionalFormatting>
  <conditionalFormatting sqref="N120">
    <cfRule type="containsText" dxfId="10777" priority="10790" operator="containsText" text="DA">
      <formula>NOT(ISERROR(SEARCH("DA",N120)))</formula>
    </cfRule>
  </conditionalFormatting>
  <conditionalFormatting sqref="O120">
    <cfRule type="containsText" dxfId="10776" priority="10789" operator="containsText" text="DA">
      <formula>NOT(ISERROR(SEARCH("DA",O120)))</formula>
    </cfRule>
  </conditionalFormatting>
  <conditionalFormatting sqref="P120">
    <cfRule type="containsText" dxfId="10775" priority="10788" operator="containsText" text="DA">
      <formula>NOT(ISERROR(SEARCH("DA",P120)))</formula>
    </cfRule>
  </conditionalFormatting>
  <conditionalFormatting sqref="Q120">
    <cfRule type="containsText" dxfId="10774" priority="10787" operator="containsText" text="DA">
      <formula>NOT(ISERROR(SEARCH("DA",Q120)))</formula>
    </cfRule>
  </conditionalFormatting>
  <conditionalFormatting sqref="R120">
    <cfRule type="containsText" dxfId="10773" priority="10786" operator="containsText" text="DA">
      <formula>NOT(ISERROR(SEARCH("DA",R120)))</formula>
    </cfRule>
  </conditionalFormatting>
  <conditionalFormatting sqref="S120">
    <cfRule type="containsText" dxfId="10772" priority="10785" operator="containsText" text="DA">
      <formula>NOT(ISERROR(SEARCH("DA",S120)))</formula>
    </cfRule>
  </conditionalFormatting>
  <conditionalFormatting sqref="T120">
    <cfRule type="containsText" dxfId="10771" priority="10784" operator="containsText" text="DA">
      <formula>NOT(ISERROR(SEARCH("DA",T120)))</formula>
    </cfRule>
  </conditionalFormatting>
  <conditionalFormatting sqref="B120">
    <cfRule type="containsText" dxfId="10770" priority="10783" operator="containsText" text="DA">
      <formula>NOT(ISERROR(SEARCH("DA",B120)))</formula>
    </cfRule>
  </conditionalFormatting>
  <conditionalFormatting sqref="U120 C120">
    <cfRule type="containsText" dxfId="10769" priority="10782" operator="containsText" text="DA">
      <formula>NOT(ISERROR(SEARCH("DA",C120)))</formula>
    </cfRule>
  </conditionalFormatting>
  <conditionalFormatting sqref="D120">
    <cfRule type="containsText" dxfId="10768" priority="10781" operator="containsText" text="DA">
      <formula>NOT(ISERROR(SEARCH("DA",D120)))</formula>
    </cfRule>
  </conditionalFormatting>
  <conditionalFormatting sqref="E120">
    <cfRule type="containsText" dxfId="10767" priority="10780" operator="containsText" text="DA">
      <formula>NOT(ISERROR(SEARCH("DA",E120)))</formula>
    </cfRule>
  </conditionalFormatting>
  <conditionalFormatting sqref="F120">
    <cfRule type="containsText" dxfId="10766" priority="10779" operator="containsText" text="DA">
      <formula>NOT(ISERROR(SEARCH("DA",F120)))</formula>
    </cfRule>
  </conditionalFormatting>
  <conditionalFormatting sqref="G120">
    <cfRule type="containsText" dxfId="10765" priority="10778" operator="containsText" text="DA">
      <formula>NOT(ISERROR(SEARCH("DA",G120)))</formula>
    </cfRule>
  </conditionalFormatting>
  <conditionalFormatting sqref="H120">
    <cfRule type="containsText" dxfId="10764" priority="10777" operator="containsText" text="DA">
      <formula>NOT(ISERROR(SEARCH("DA",H120)))</formula>
    </cfRule>
  </conditionalFormatting>
  <conditionalFormatting sqref="I120">
    <cfRule type="containsText" dxfId="10763" priority="10776" operator="containsText" text="DA">
      <formula>NOT(ISERROR(SEARCH("DA",I120)))</formula>
    </cfRule>
  </conditionalFormatting>
  <conditionalFormatting sqref="J120">
    <cfRule type="containsText" dxfId="10762" priority="10775" operator="containsText" text="DA">
      <formula>NOT(ISERROR(SEARCH("DA",J120)))</formula>
    </cfRule>
  </conditionalFormatting>
  <conditionalFormatting sqref="K120">
    <cfRule type="containsText" dxfId="10761" priority="10774" operator="containsText" text="DA">
      <formula>NOT(ISERROR(SEARCH("DA",K120)))</formula>
    </cfRule>
  </conditionalFormatting>
  <conditionalFormatting sqref="L120">
    <cfRule type="containsText" dxfId="10760" priority="10773" operator="containsText" text="DA">
      <formula>NOT(ISERROR(SEARCH("DA",L120)))</formula>
    </cfRule>
  </conditionalFormatting>
  <conditionalFormatting sqref="M120">
    <cfRule type="containsText" dxfId="10759" priority="10772" operator="containsText" text="DA">
      <formula>NOT(ISERROR(SEARCH("DA",M120)))</formula>
    </cfRule>
  </conditionalFormatting>
  <conditionalFormatting sqref="N120">
    <cfRule type="containsText" dxfId="10758" priority="10771" operator="containsText" text="DA">
      <formula>NOT(ISERROR(SEARCH("DA",N120)))</formula>
    </cfRule>
  </conditionalFormatting>
  <conditionalFormatting sqref="O120">
    <cfRule type="containsText" dxfId="10757" priority="10770" operator="containsText" text="DA">
      <formula>NOT(ISERROR(SEARCH("DA",O120)))</formula>
    </cfRule>
  </conditionalFormatting>
  <conditionalFormatting sqref="P120">
    <cfRule type="containsText" dxfId="10756" priority="10769" operator="containsText" text="DA">
      <formula>NOT(ISERROR(SEARCH("DA",P120)))</formula>
    </cfRule>
  </conditionalFormatting>
  <conditionalFormatting sqref="Q120">
    <cfRule type="containsText" dxfId="10755" priority="10768" operator="containsText" text="DA">
      <formula>NOT(ISERROR(SEARCH("DA",Q120)))</formula>
    </cfRule>
  </conditionalFormatting>
  <conditionalFormatting sqref="R120">
    <cfRule type="containsText" dxfId="10754" priority="10767" operator="containsText" text="DA">
      <formula>NOT(ISERROR(SEARCH("DA",R120)))</formula>
    </cfRule>
  </conditionalFormatting>
  <conditionalFormatting sqref="S120">
    <cfRule type="containsText" dxfId="10753" priority="10766" operator="containsText" text="DA">
      <formula>NOT(ISERROR(SEARCH("DA",S120)))</formula>
    </cfRule>
  </conditionalFormatting>
  <conditionalFormatting sqref="T120">
    <cfRule type="containsText" dxfId="10752" priority="10765" operator="containsText" text="DA">
      <formula>NOT(ISERROR(SEARCH("DA",T120)))</formula>
    </cfRule>
  </conditionalFormatting>
  <conditionalFormatting sqref="B120">
    <cfRule type="containsText" dxfId="10751" priority="10764" operator="containsText" text="DA">
      <formula>NOT(ISERROR(SEARCH("DA",B120)))</formula>
    </cfRule>
  </conditionalFormatting>
  <conditionalFormatting sqref="U120 C120">
    <cfRule type="containsText" dxfId="10750" priority="10763" operator="containsText" text="DA">
      <formula>NOT(ISERROR(SEARCH("DA",C120)))</formula>
    </cfRule>
  </conditionalFormatting>
  <conditionalFormatting sqref="D120">
    <cfRule type="containsText" dxfId="10749" priority="10762" operator="containsText" text="DA">
      <formula>NOT(ISERROR(SEARCH("DA",D120)))</formula>
    </cfRule>
  </conditionalFormatting>
  <conditionalFormatting sqref="E120">
    <cfRule type="containsText" dxfId="10748" priority="10761" operator="containsText" text="DA">
      <formula>NOT(ISERROR(SEARCH("DA",E120)))</formula>
    </cfRule>
  </conditionalFormatting>
  <conditionalFormatting sqref="F120">
    <cfRule type="containsText" dxfId="10747" priority="10760" operator="containsText" text="DA">
      <formula>NOT(ISERROR(SEARCH("DA",F120)))</formula>
    </cfRule>
  </conditionalFormatting>
  <conditionalFormatting sqref="G120">
    <cfRule type="containsText" dxfId="10746" priority="10759" operator="containsText" text="DA">
      <formula>NOT(ISERROR(SEARCH("DA",G120)))</formula>
    </cfRule>
  </conditionalFormatting>
  <conditionalFormatting sqref="H120">
    <cfRule type="containsText" dxfId="10745" priority="10758" operator="containsText" text="DA">
      <formula>NOT(ISERROR(SEARCH("DA",H120)))</formula>
    </cfRule>
  </conditionalFormatting>
  <conditionalFormatting sqref="I120">
    <cfRule type="containsText" dxfId="10744" priority="10757" operator="containsText" text="DA">
      <formula>NOT(ISERROR(SEARCH("DA",I120)))</formula>
    </cfRule>
  </conditionalFormatting>
  <conditionalFormatting sqref="J120">
    <cfRule type="containsText" dxfId="10743" priority="10756" operator="containsText" text="DA">
      <formula>NOT(ISERROR(SEARCH("DA",J120)))</formula>
    </cfRule>
  </conditionalFormatting>
  <conditionalFormatting sqref="K120">
    <cfRule type="containsText" dxfId="10742" priority="10755" operator="containsText" text="DA">
      <formula>NOT(ISERROR(SEARCH("DA",K120)))</formula>
    </cfRule>
  </conditionalFormatting>
  <conditionalFormatting sqref="L120">
    <cfRule type="containsText" dxfId="10741" priority="10754" operator="containsText" text="DA">
      <formula>NOT(ISERROR(SEARCH("DA",L120)))</formula>
    </cfRule>
  </conditionalFormatting>
  <conditionalFormatting sqref="M120">
    <cfRule type="containsText" dxfId="10740" priority="10753" operator="containsText" text="DA">
      <formula>NOT(ISERROR(SEARCH("DA",M120)))</formula>
    </cfRule>
  </conditionalFormatting>
  <conditionalFormatting sqref="N120">
    <cfRule type="containsText" dxfId="10739" priority="10752" operator="containsText" text="DA">
      <formula>NOT(ISERROR(SEARCH("DA",N120)))</formula>
    </cfRule>
  </conditionalFormatting>
  <conditionalFormatting sqref="O120">
    <cfRule type="containsText" dxfId="10738" priority="10751" operator="containsText" text="DA">
      <formula>NOT(ISERROR(SEARCH("DA",O120)))</formula>
    </cfRule>
  </conditionalFormatting>
  <conditionalFormatting sqref="P120">
    <cfRule type="containsText" dxfId="10737" priority="10750" operator="containsText" text="DA">
      <formula>NOT(ISERROR(SEARCH("DA",P120)))</formula>
    </cfRule>
  </conditionalFormatting>
  <conditionalFormatting sqref="Q120">
    <cfRule type="containsText" dxfId="10736" priority="10749" operator="containsText" text="DA">
      <formula>NOT(ISERROR(SEARCH("DA",Q120)))</formula>
    </cfRule>
  </conditionalFormatting>
  <conditionalFormatting sqref="R120">
    <cfRule type="containsText" dxfId="10735" priority="10748" operator="containsText" text="DA">
      <formula>NOT(ISERROR(SEARCH("DA",R120)))</formula>
    </cfRule>
  </conditionalFormatting>
  <conditionalFormatting sqref="S120">
    <cfRule type="containsText" dxfId="10734" priority="10747" operator="containsText" text="DA">
      <formula>NOT(ISERROR(SEARCH("DA",S120)))</formula>
    </cfRule>
  </conditionalFormatting>
  <conditionalFormatting sqref="T120">
    <cfRule type="containsText" dxfId="10733" priority="10746" operator="containsText" text="DA">
      <formula>NOT(ISERROR(SEARCH("DA",T120)))</formula>
    </cfRule>
  </conditionalFormatting>
  <conditionalFormatting sqref="B120">
    <cfRule type="containsText" dxfId="10732" priority="10745" operator="containsText" text="DA">
      <formula>NOT(ISERROR(SEARCH("DA",B120)))</formula>
    </cfRule>
  </conditionalFormatting>
  <conditionalFormatting sqref="U120 C120">
    <cfRule type="containsText" dxfId="10731" priority="10744" operator="containsText" text="DA">
      <formula>NOT(ISERROR(SEARCH("DA",C120)))</formula>
    </cfRule>
  </conditionalFormatting>
  <conditionalFormatting sqref="D120">
    <cfRule type="containsText" dxfId="10730" priority="10743" operator="containsText" text="DA">
      <formula>NOT(ISERROR(SEARCH("DA",D120)))</formula>
    </cfRule>
  </conditionalFormatting>
  <conditionalFormatting sqref="E120">
    <cfRule type="containsText" dxfId="10729" priority="10742" operator="containsText" text="DA">
      <formula>NOT(ISERROR(SEARCH("DA",E120)))</formula>
    </cfRule>
  </conditionalFormatting>
  <conditionalFormatting sqref="F120">
    <cfRule type="containsText" dxfId="10728" priority="10741" operator="containsText" text="DA">
      <formula>NOT(ISERROR(SEARCH("DA",F120)))</formula>
    </cfRule>
  </conditionalFormatting>
  <conditionalFormatting sqref="G120">
    <cfRule type="containsText" dxfId="10727" priority="10740" operator="containsText" text="DA">
      <formula>NOT(ISERROR(SEARCH("DA",G120)))</formula>
    </cfRule>
  </conditionalFormatting>
  <conditionalFormatting sqref="H120">
    <cfRule type="containsText" dxfId="10726" priority="10739" operator="containsText" text="DA">
      <formula>NOT(ISERROR(SEARCH("DA",H120)))</formula>
    </cfRule>
  </conditionalFormatting>
  <conditionalFormatting sqref="I120">
    <cfRule type="containsText" dxfId="10725" priority="10738" operator="containsText" text="DA">
      <formula>NOT(ISERROR(SEARCH("DA",I120)))</formula>
    </cfRule>
  </conditionalFormatting>
  <conditionalFormatting sqref="J120">
    <cfRule type="containsText" dxfId="10724" priority="10737" operator="containsText" text="DA">
      <formula>NOT(ISERROR(SEARCH("DA",J120)))</formula>
    </cfRule>
  </conditionalFormatting>
  <conditionalFormatting sqref="K120">
    <cfRule type="containsText" dxfId="10723" priority="10736" operator="containsText" text="DA">
      <formula>NOT(ISERROR(SEARCH("DA",K120)))</formula>
    </cfRule>
  </conditionalFormatting>
  <conditionalFormatting sqref="L120">
    <cfRule type="containsText" dxfId="10722" priority="10735" operator="containsText" text="DA">
      <formula>NOT(ISERROR(SEARCH("DA",L120)))</formula>
    </cfRule>
  </conditionalFormatting>
  <conditionalFormatting sqref="M120">
    <cfRule type="containsText" dxfId="10721" priority="10734" operator="containsText" text="DA">
      <formula>NOT(ISERROR(SEARCH("DA",M120)))</formula>
    </cfRule>
  </conditionalFormatting>
  <conditionalFormatting sqref="N120">
    <cfRule type="containsText" dxfId="10720" priority="10733" operator="containsText" text="DA">
      <formula>NOT(ISERROR(SEARCH("DA",N120)))</formula>
    </cfRule>
  </conditionalFormatting>
  <conditionalFormatting sqref="O120">
    <cfRule type="containsText" dxfId="10719" priority="10732" operator="containsText" text="DA">
      <formula>NOT(ISERROR(SEARCH("DA",O120)))</formula>
    </cfRule>
  </conditionalFormatting>
  <conditionalFormatting sqref="P120">
    <cfRule type="containsText" dxfId="10718" priority="10731" operator="containsText" text="DA">
      <formula>NOT(ISERROR(SEARCH("DA",P120)))</formula>
    </cfRule>
  </conditionalFormatting>
  <conditionalFormatting sqref="Q120">
    <cfRule type="containsText" dxfId="10717" priority="10730" operator="containsText" text="DA">
      <formula>NOT(ISERROR(SEARCH("DA",Q120)))</formula>
    </cfRule>
  </conditionalFormatting>
  <conditionalFormatting sqref="R120">
    <cfRule type="containsText" dxfId="10716" priority="10729" operator="containsText" text="DA">
      <formula>NOT(ISERROR(SEARCH("DA",R120)))</formula>
    </cfRule>
  </conditionalFormatting>
  <conditionalFormatting sqref="S120">
    <cfRule type="containsText" dxfId="10715" priority="10728" operator="containsText" text="DA">
      <formula>NOT(ISERROR(SEARCH("DA",S120)))</formula>
    </cfRule>
  </conditionalFormatting>
  <conditionalFormatting sqref="T120">
    <cfRule type="containsText" dxfId="10714" priority="10727" operator="containsText" text="DA">
      <formula>NOT(ISERROR(SEARCH("DA",T120)))</formula>
    </cfRule>
  </conditionalFormatting>
  <conditionalFormatting sqref="B120">
    <cfRule type="containsText" dxfId="10713" priority="10726" operator="containsText" text="DA">
      <formula>NOT(ISERROR(SEARCH("DA",B120)))</formula>
    </cfRule>
  </conditionalFormatting>
  <conditionalFormatting sqref="U120 C120">
    <cfRule type="containsText" dxfId="10712" priority="10725" operator="containsText" text="DA">
      <formula>NOT(ISERROR(SEARCH("DA",C120)))</formula>
    </cfRule>
  </conditionalFormatting>
  <conditionalFormatting sqref="D120">
    <cfRule type="containsText" dxfId="10711" priority="10724" operator="containsText" text="DA">
      <formula>NOT(ISERROR(SEARCH("DA",D120)))</formula>
    </cfRule>
  </conditionalFormatting>
  <conditionalFormatting sqref="E120">
    <cfRule type="containsText" dxfId="10710" priority="10723" operator="containsText" text="DA">
      <formula>NOT(ISERROR(SEARCH("DA",E120)))</formula>
    </cfRule>
  </conditionalFormatting>
  <conditionalFormatting sqref="F120">
    <cfRule type="containsText" dxfId="10709" priority="10722" operator="containsText" text="DA">
      <formula>NOT(ISERROR(SEARCH("DA",F120)))</formula>
    </cfRule>
  </conditionalFormatting>
  <conditionalFormatting sqref="G120">
    <cfRule type="containsText" dxfId="10708" priority="10721" operator="containsText" text="DA">
      <formula>NOT(ISERROR(SEARCH("DA",G120)))</formula>
    </cfRule>
  </conditionalFormatting>
  <conditionalFormatting sqref="H120">
    <cfRule type="containsText" dxfId="10707" priority="10720" operator="containsText" text="DA">
      <formula>NOT(ISERROR(SEARCH("DA",H120)))</formula>
    </cfRule>
  </conditionalFormatting>
  <conditionalFormatting sqref="I120">
    <cfRule type="containsText" dxfId="10706" priority="10719" operator="containsText" text="DA">
      <formula>NOT(ISERROR(SEARCH("DA",I120)))</formula>
    </cfRule>
  </conditionalFormatting>
  <conditionalFormatting sqref="J120">
    <cfRule type="containsText" dxfId="10705" priority="10718" operator="containsText" text="DA">
      <formula>NOT(ISERROR(SEARCH("DA",J120)))</formula>
    </cfRule>
  </conditionalFormatting>
  <conditionalFormatting sqref="K120">
    <cfRule type="containsText" dxfId="10704" priority="10717" operator="containsText" text="DA">
      <formula>NOT(ISERROR(SEARCH("DA",K120)))</formula>
    </cfRule>
  </conditionalFormatting>
  <conditionalFormatting sqref="L120">
    <cfRule type="containsText" dxfId="10703" priority="10716" operator="containsText" text="DA">
      <formula>NOT(ISERROR(SEARCH("DA",L120)))</formula>
    </cfRule>
  </conditionalFormatting>
  <conditionalFormatting sqref="M120">
    <cfRule type="containsText" dxfId="10702" priority="10715" operator="containsText" text="DA">
      <formula>NOT(ISERROR(SEARCH("DA",M120)))</formula>
    </cfRule>
  </conditionalFormatting>
  <conditionalFormatting sqref="N120">
    <cfRule type="containsText" dxfId="10701" priority="10714" operator="containsText" text="DA">
      <formula>NOT(ISERROR(SEARCH("DA",N120)))</formula>
    </cfRule>
  </conditionalFormatting>
  <conditionalFormatting sqref="O120">
    <cfRule type="containsText" dxfId="10700" priority="10713" operator="containsText" text="DA">
      <formula>NOT(ISERROR(SEARCH("DA",O120)))</formula>
    </cfRule>
  </conditionalFormatting>
  <conditionalFormatting sqref="P120">
    <cfRule type="containsText" dxfId="10699" priority="10712" operator="containsText" text="DA">
      <formula>NOT(ISERROR(SEARCH("DA",P120)))</formula>
    </cfRule>
  </conditionalFormatting>
  <conditionalFormatting sqref="Q120">
    <cfRule type="containsText" dxfId="10698" priority="10711" operator="containsText" text="DA">
      <formula>NOT(ISERROR(SEARCH("DA",Q120)))</formula>
    </cfRule>
  </conditionalFormatting>
  <conditionalFormatting sqref="R120">
    <cfRule type="containsText" dxfId="10697" priority="10710" operator="containsText" text="DA">
      <formula>NOT(ISERROR(SEARCH("DA",R120)))</formula>
    </cfRule>
  </conditionalFormatting>
  <conditionalFormatting sqref="S120">
    <cfRule type="containsText" dxfId="10696" priority="10709" operator="containsText" text="DA">
      <formula>NOT(ISERROR(SEARCH("DA",S120)))</formula>
    </cfRule>
  </conditionalFormatting>
  <conditionalFormatting sqref="T120">
    <cfRule type="containsText" dxfId="10695" priority="10708" operator="containsText" text="DA">
      <formula>NOT(ISERROR(SEARCH("DA",T120)))</formula>
    </cfRule>
  </conditionalFormatting>
  <conditionalFormatting sqref="B120">
    <cfRule type="containsText" dxfId="10694" priority="10707" operator="containsText" text="DA">
      <formula>NOT(ISERROR(SEARCH("DA",B120)))</formula>
    </cfRule>
  </conditionalFormatting>
  <conditionalFormatting sqref="U120 C120">
    <cfRule type="containsText" dxfId="10693" priority="10706" operator="containsText" text="DA">
      <formula>NOT(ISERROR(SEARCH("DA",C120)))</formula>
    </cfRule>
  </conditionalFormatting>
  <conditionalFormatting sqref="D120">
    <cfRule type="containsText" dxfId="10692" priority="10705" operator="containsText" text="DA">
      <formula>NOT(ISERROR(SEARCH("DA",D120)))</formula>
    </cfRule>
  </conditionalFormatting>
  <conditionalFormatting sqref="E120">
    <cfRule type="containsText" dxfId="10691" priority="10704" operator="containsText" text="DA">
      <formula>NOT(ISERROR(SEARCH("DA",E120)))</formula>
    </cfRule>
  </conditionalFormatting>
  <conditionalFormatting sqref="F120">
    <cfRule type="containsText" dxfId="10690" priority="10703" operator="containsText" text="DA">
      <formula>NOT(ISERROR(SEARCH("DA",F120)))</formula>
    </cfRule>
  </conditionalFormatting>
  <conditionalFormatting sqref="G120">
    <cfRule type="containsText" dxfId="10689" priority="10702" operator="containsText" text="DA">
      <formula>NOT(ISERROR(SEARCH("DA",G120)))</formula>
    </cfRule>
  </conditionalFormatting>
  <conditionalFormatting sqref="H120">
    <cfRule type="containsText" dxfId="10688" priority="10701" operator="containsText" text="DA">
      <formula>NOT(ISERROR(SEARCH("DA",H120)))</formula>
    </cfRule>
  </conditionalFormatting>
  <conditionalFormatting sqref="I120">
    <cfRule type="containsText" dxfId="10687" priority="10700" operator="containsText" text="DA">
      <formula>NOT(ISERROR(SEARCH("DA",I120)))</formula>
    </cfRule>
  </conditionalFormatting>
  <conditionalFormatting sqref="J120">
    <cfRule type="containsText" dxfId="10686" priority="10699" operator="containsText" text="DA">
      <formula>NOT(ISERROR(SEARCH("DA",J120)))</formula>
    </cfRule>
  </conditionalFormatting>
  <conditionalFormatting sqref="K120">
    <cfRule type="containsText" dxfId="10685" priority="10698" operator="containsText" text="DA">
      <formula>NOT(ISERROR(SEARCH("DA",K120)))</formula>
    </cfRule>
  </conditionalFormatting>
  <conditionalFormatting sqref="L120">
    <cfRule type="containsText" dxfId="10684" priority="10697" operator="containsText" text="DA">
      <formula>NOT(ISERROR(SEARCH("DA",L120)))</formula>
    </cfRule>
  </conditionalFormatting>
  <conditionalFormatting sqref="M120">
    <cfRule type="containsText" dxfId="10683" priority="10696" operator="containsText" text="DA">
      <formula>NOT(ISERROR(SEARCH("DA",M120)))</formula>
    </cfRule>
  </conditionalFormatting>
  <conditionalFormatting sqref="N120">
    <cfRule type="containsText" dxfId="10682" priority="10695" operator="containsText" text="DA">
      <formula>NOT(ISERROR(SEARCH("DA",N120)))</formula>
    </cfRule>
  </conditionalFormatting>
  <conditionalFormatting sqref="O120">
    <cfRule type="containsText" dxfId="10681" priority="10694" operator="containsText" text="DA">
      <formula>NOT(ISERROR(SEARCH("DA",O120)))</formula>
    </cfRule>
  </conditionalFormatting>
  <conditionalFormatting sqref="P120">
    <cfRule type="containsText" dxfId="10680" priority="10693" operator="containsText" text="DA">
      <formula>NOT(ISERROR(SEARCH("DA",P120)))</formula>
    </cfRule>
  </conditionalFormatting>
  <conditionalFormatting sqref="Q120">
    <cfRule type="containsText" dxfId="10679" priority="10692" operator="containsText" text="DA">
      <formula>NOT(ISERROR(SEARCH("DA",Q120)))</formula>
    </cfRule>
  </conditionalFormatting>
  <conditionalFormatting sqref="R120">
    <cfRule type="containsText" dxfId="10678" priority="10691" operator="containsText" text="DA">
      <formula>NOT(ISERROR(SEARCH("DA",R120)))</formula>
    </cfRule>
  </conditionalFormatting>
  <conditionalFormatting sqref="S120">
    <cfRule type="containsText" dxfId="10677" priority="10690" operator="containsText" text="DA">
      <formula>NOT(ISERROR(SEARCH("DA",S120)))</formula>
    </cfRule>
  </conditionalFormatting>
  <conditionalFormatting sqref="T120">
    <cfRule type="containsText" dxfId="10676" priority="10689" operator="containsText" text="DA">
      <formula>NOT(ISERROR(SEARCH("DA",T120)))</formula>
    </cfRule>
  </conditionalFormatting>
  <conditionalFormatting sqref="U120 A120 C120">
    <cfRule type="containsText" dxfId="10675" priority="10688" operator="containsText" text="DA">
      <formula>NOT(ISERROR(SEARCH("DA",A120)))</formula>
    </cfRule>
  </conditionalFormatting>
  <conditionalFormatting sqref="D120">
    <cfRule type="containsText" dxfId="10674" priority="10687" operator="containsText" text="DA">
      <formula>NOT(ISERROR(SEARCH("DA",D120)))</formula>
    </cfRule>
  </conditionalFormatting>
  <conditionalFormatting sqref="E120">
    <cfRule type="containsText" dxfId="10673" priority="10686" operator="containsText" text="DA">
      <formula>NOT(ISERROR(SEARCH("DA",E120)))</formula>
    </cfRule>
  </conditionalFormatting>
  <conditionalFormatting sqref="F120">
    <cfRule type="containsText" dxfId="10672" priority="10685" operator="containsText" text="DA">
      <formula>NOT(ISERROR(SEARCH("DA",F120)))</formula>
    </cfRule>
  </conditionalFormatting>
  <conditionalFormatting sqref="G120">
    <cfRule type="containsText" dxfId="10671" priority="10684" operator="containsText" text="DA">
      <formula>NOT(ISERROR(SEARCH("DA",G120)))</formula>
    </cfRule>
  </conditionalFormatting>
  <conditionalFormatting sqref="H120">
    <cfRule type="containsText" dxfId="10670" priority="10683" operator="containsText" text="DA">
      <formula>NOT(ISERROR(SEARCH("DA",H120)))</formula>
    </cfRule>
  </conditionalFormatting>
  <conditionalFormatting sqref="I120">
    <cfRule type="containsText" dxfId="10669" priority="10682" operator="containsText" text="DA">
      <formula>NOT(ISERROR(SEARCH("DA",I120)))</formula>
    </cfRule>
  </conditionalFormatting>
  <conditionalFormatting sqref="J120">
    <cfRule type="containsText" dxfId="10668" priority="10681" operator="containsText" text="DA">
      <formula>NOT(ISERROR(SEARCH("DA",J120)))</formula>
    </cfRule>
  </conditionalFormatting>
  <conditionalFormatting sqref="K120">
    <cfRule type="containsText" dxfId="10667" priority="10680" operator="containsText" text="DA">
      <formula>NOT(ISERROR(SEARCH("DA",K120)))</formula>
    </cfRule>
  </conditionalFormatting>
  <conditionalFormatting sqref="L120">
    <cfRule type="containsText" dxfId="10666" priority="10679" operator="containsText" text="DA">
      <formula>NOT(ISERROR(SEARCH("DA",L120)))</formula>
    </cfRule>
  </conditionalFormatting>
  <conditionalFormatting sqref="M120">
    <cfRule type="containsText" dxfId="10665" priority="10678" operator="containsText" text="DA">
      <formula>NOT(ISERROR(SEARCH("DA",M120)))</formula>
    </cfRule>
  </conditionalFormatting>
  <conditionalFormatting sqref="N120">
    <cfRule type="containsText" dxfId="10664" priority="10677" operator="containsText" text="DA">
      <formula>NOT(ISERROR(SEARCH("DA",N120)))</formula>
    </cfRule>
  </conditionalFormatting>
  <conditionalFormatting sqref="O120">
    <cfRule type="containsText" dxfId="10663" priority="10676" operator="containsText" text="DA">
      <formula>NOT(ISERROR(SEARCH("DA",O120)))</formula>
    </cfRule>
  </conditionalFormatting>
  <conditionalFormatting sqref="P120">
    <cfRule type="containsText" dxfId="10662" priority="10675" operator="containsText" text="DA">
      <formula>NOT(ISERROR(SEARCH("DA",P120)))</formula>
    </cfRule>
  </conditionalFormatting>
  <conditionalFormatting sqref="Q120">
    <cfRule type="containsText" dxfId="10661" priority="10674" operator="containsText" text="DA">
      <formula>NOT(ISERROR(SEARCH("DA",Q120)))</formula>
    </cfRule>
  </conditionalFormatting>
  <conditionalFormatting sqref="R120">
    <cfRule type="containsText" dxfId="10660" priority="10673" operator="containsText" text="DA">
      <formula>NOT(ISERROR(SEARCH("DA",R120)))</formula>
    </cfRule>
  </conditionalFormatting>
  <conditionalFormatting sqref="S120">
    <cfRule type="containsText" dxfId="10659" priority="10672" operator="containsText" text="DA">
      <formula>NOT(ISERROR(SEARCH("DA",S120)))</formula>
    </cfRule>
  </conditionalFormatting>
  <conditionalFormatting sqref="T120">
    <cfRule type="containsText" dxfId="10658" priority="10671" operator="containsText" text="DA">
      <formula>NOT(ISERROR(SEARCH("DA",T120)))</formula>
    </cfRule>
  </conditionalFormatting>
  <conditionalFormatting sqref="B120:T120">
    <cfRule type="containsText" dxfId="10657" priority="10670" operator="containsText" text="DA">
      <formula>NOT(ISERROR(SEARCH("DA",B120)))</formula>
    </cfRule>
  </conditionalFormatting>
  <conditionalFormatting sqref="B131">
    <cfRule type="containsText" dxfId="10656" priority="10669" operator="containsText" text="DA">
      <formula>NOT(ISERROR(SEARCH("DA",B131)))</formula>
    </cfRule>
  </conditionalFormatting>
  <conditionalFormatting sqref="U131 C131">
    <cfRule type="containsText" dxfId="10655" priority="10668" operator="containsText" text="DA">
      <formula>NOT(ISERROR(SEARCH("DA",C131)))</formula>
    </cfRule>
  </conditionalFormatting>
  <conditionalFormatting sqref="D131">
    <cfRule type="containsText" dxfId="10654" priority="10667" operator="containsText" text="DA">
      <formula>NOT(ISERROR(SEARCH("DA",D131)))</formula>
    </cfRule>
  </conditionalFormatting>
  <conditionalFormatting sqref="E131">
    <cfRule type="containsText" dxfId="10653" priority="10666" operator="containsText" text="DA">
      <formula>NOT(ISERROR(SEARCH("DA",E131)))</formula>
    </cfRule>
  </conditionalFormatting>
  <conditionalFormatting sqref="F131">
    <cfRule type="containsText" dxfId="10652" priority="10665" operator="containsText" text="DA">
      <formula>NOT(ISERROR(SEARCH("DA",F131)))</formula>
    </cfRule>
  </conditionalFormatting>
  <conditionalFormatting sqref="G131">
    <cfRule type="containsText" dxfId="10651" priority="10664" operator="containsText" text="DA">
      <formula>NOT(ISERROR(SEARCH("DA",G131)))</formula>
    </cfRule>
  </conditionalFormatting>
  <conditionalFormatting sqref="H131">
    <cfRule type="containsText" dxfId="10650" priority="10663" operator="containsText" text="DA">
      <formula>NOT(ISERROR(SEARCH("DA",H131)))</formula>
    </cfRule>
  </conditionalFormatting>
  <conditionalFormatting sqref="I131">
    <cfRule type="containsText" dxfId="10649" priority="10662" operator="containsText" text="DA">
      <formula>NOT(ISERROR(SEARCH("DA",I131)))</formula>
    </cfRule>
  </conditionalFormatting>
  <conditionalFormatting sqref="J131">
    <cfRule type="containsText" dxfId="10648" priority="10661" operator="containsText" text="DA">
      <formula>NOT(ISERROR(SEARCH("DA",J131)))</formula>
    </cfRule>
  </conditionalFormatting>
  <conditionalFormatting sqref="K131">
    <cfRule type="containsText" dxfId="10647" priority="10660" operator="containsText" text="DA">
      <formula>NOT(ISERROR(SEARCH("DA",K131)))</formula>
    </cfRule>
  </conditionalFormatting>
  <conditionalFormatting sqref="L131">
    <cfRule type="containsText" dxfId="10646" priority="10659" operator="containsText" text="DA">
      <formula>NOT(ISERROR(SEARCH("DA",L131)))</formula>
    </cfRule>
  </conditionalFormatting>
  <conditionalFormatting sqref="M131">
    <cfRule type="containsText" dxfId="10645" priority="10658" operator="containsText" text="DA">
      <formula>NOT(ISERROR(SEARCH("DA",M131)))</formula>
    </cfRule>
  </conditionalFormatting>
  <conditionalFormatting sqref="N131">
    <cfRule type="containsText" dxfId="10644" priority="10657" operator="containsText" text="DA">
      <formula>NOT(ISERROR(SEARCH("DA",N131)))</formula>
    </cfRule>
  </conditionalFormatting>
  <conditionalFormatting sqref="O131">
    <cfRule type="containsText" dxfId="10643" priority="10656" operator="containsText" text="DA">
      <formula>NOT(ISERROR(SEARCH("DA",O131)))</formula>
    </cfRule>
  </conditionalFormatting>
  <conditionalFormatting sqref="P131">
    <cfRule type="containsText" dxfId="10642" priority="10655" operator="containsText" text="DA">
      <formula>NOT(ISERROR(SEARCH("DA",P131)))</formula>
    </cfRule>
  </conditionalFormatting>
  <conditionalFormatting sqref="Q131">
    <cfRule type="containsText" dxfId="10641" priority="10654" operator="containsText" text="DA">
      <formula>NOT(ISERROR(SEARCH("DA",Q131)))</formula>
    </cfRule>
  </conditionalFormatting>
  <conditionalFormatting sqref="R131">
    <cfRule type="containsText" dxfId="10640" priority="10653" operator="containsText" text="DA">
      <formula>NOT(ISERROR(SEARCH("DA",R131)))</formula>
    </cfRule>
  </conditionalFormatting>
  <conditionalFormatting sqref="S131">
    <cfRule type="containsText" dxfId="10639" priority="10652" operator="containsText" text="DA">
      <formula>NOT(ISERROR(SEARCH("DA",S131)))</formula>
    </cfRule>
  </conditionalFormatting>
  <conditionalFormatting sqref="T131">
    <cfRule type="containsText" dxfId="10638" priority="10651" operator="containsText" text="DA">
      <formula>NOT(ISERROR(SEARCH("DA",T131)))</formula>
    </cfRule>
  </conditionalFormatting>
  <conditionalFormatting sqref="B131">
    <cfRule type="containsText" dxfId="10637" priority="10650" operator="containsText" text="DA">
      <formula>NOT(ISERROR(SEARCH("DA",B131)))</formula>
    </cfRule>
  </conditionalFormatting>
  <conditionalFormatting sqref="U131 C131">
    <cfRule type="containsText" dxfId="10636" priority="10649" operator="containsText" text="DA">
      <formula>NOT(ISERROR(SEARCH("DA",C131)))</formula>
    </cfRule>
  </conditionalFormatting>
  <conditionalFormatting sqref="D131">
    <cfRule type="containsText" dxfId="10635" priority="10648" operator="containsText" text="DA">
      <formula>NOT(ISERROR(SEARCH("DA",D131)))</formula>
    </cfRule>
  </conditionalFormatting>
  <conditionalFormatting sqref="E131">
    <cfRule type="containsText" dxfId="10634" priority="10647" operator="containsText" text="DA">
      <formula>NOT(ISERROR(SEARCH("DA",E131)))</formula>
    </cfRule>
  </conditionalFormatting>
  <conditionalFormatting sqref="F131">
    <cfRule type="containsText" dxfId="10633" priority="10646" operator="containsText" text="DA">
      <formula>NOT(ISERROR(SEARCH("DA",F131)))</formula>
    </cfRule>
  </conditionalFormatting>
  <conditionalFormatting sqref="G131">
    <cfRule type="containsText" dxfId="10632" priority="10645" operator="containsText" text="DA">
      <formula>NOT(ISERROR(SEARCH("DA",G131)))</formula>
    </cfRule>
  </conditionalFormatting>
  <conditionalFormatting sqref="H131">
    <cfRule type="containsText" dxfId="10631" priority="10644" operator="containsText" text="DA">
      <formula>NOT(ISERROR(SEARCH("DA",H131)))</formula>
    </cfRule>
  </conditionalFormatting>
  <conditionalFormatting sqref="I131">
    <cfRule type="containsText" dxfId="10630" priority="10643" operator="containsText" text="DA">
      <formula>NOT(ISERROR(SEARCH("DA",I131)))</formula>
    </cfRule>
  </conditionalFormatting>
  <conditionalFormatting sqref="J131">
    <cfRule type="containsText" dxfId="10629" priority="10642" operator="containsText" text="DA">
      <formula>NOT(ISERROR(SEARCH("DA",J131)))</formula>
    </cfRule>
  </conditionalFormatting>
  <conditionalFormatting sqref="K131">
    <cfRule type="containsText" dxfId="10628" priority="10641" operator="containsText" text="DA">
      <formula>NOT(ISERROR(SEARCH("DA",K131)))</formula>
    </cfRule>
  </conditionalFormatting>
  <conditionalFormatting sqref="L131">
    <cfRule type="containsText" dxfId="10627" priority="10640" operator="containsText" text="DA">
      <formula>NOT(ISERROR(SEARCH("DA",L131)))</formula>
    </cfRule>
  </conditionalFormatting>
  <conditionalFormatting sqref="M131">
    <cfRule type="containsText" dxfId="10626" priority="10639" operator="containsText" text="DA">
      <formula>NOT(ISERROR(SEARCH("DA",M131)))</formula>
    </cfRule>
  </conditionalFormatting>
  <conditionalFormatting sqref="N131">
    <cfRule type="containsText" dxfId="10625" priority="10638" operator="containsText" text="DA">
      <formula>NOT(ISERROR(SEARCH("DA",N131)))</formula>
    </cfRule>
  </conditionalFormatting>
  <conditionalFormatting sqref="O131">
    <cfRule type="containsText" dxfId="10624" priority="10637" operator="containsText" text="DA">
      <formula>NOT(ISERROR(SEARCH("DA",O131)))</formula>
    </cfRule>
  </conditionalFormatting>
  <conditionalFormatting sqref="P131">
    <cfRule type="containsText" dxfId="10623" priority="10636" operator="containsText" text="DA">
      <formula>NOT(ISERROR(SEARCH("DA",P131)))</formula>
    </cfRule>
  </conditionalFormatting>
  <conditionalFormatting sqref="Q131">
    <cfRule type="containsText" dxfId="10622" priority="10635" operator="containsText" text="DA">
      <formula>NOT(ISERROR(SEARCH("DA",Q131)))</formula>
    </cfRule>
  </conditionalFormatting>
  <conditionalFormatting sqref="R131">
    <cfRule type="containsText" dxfId="10621" priority="10634" operator="containsText" text="DA">
      <formula>NOT(ISERROR(SEARCH("DA",R131)))</formula>
    </cfRule>
  </conditionalFormatting>
  <conditionalFormatting sqref="S131">
    <cfRule type="containsText" dxfId="10620" priority="10633" operator="containsText" text="DA">
      <formula>NOT(ISERROR(SEARCH("DA",S131)))</formula>
    </cfRule>
  </conditionalFormatting>
  <conditionalFormatting sqref="T131">
    <cfRule type="containsText" dxfId="10619" priority="10632" operator="containsText" text="DA">
      <formula>NOT(ISERROR(SEARCH("DA",T131)))</formula>
    </cfRule>
  </conditionalFormatting>
  <conditionalFormatting sqref="B131">
    <cfRule type="containsText" dxfId="10618" priority="10631" operator="containsText" text="DA">
      <formula>NOT(ISERROR(SEARCH("DA",B131)))</formula>
    </cfRule>
  </conditionalFormatting>
  <conditionalFormatting sqref="U131 C131">
    <cfRule type="containsText" dxfId="10617" priority="10630" operator="containsText" text="DA">
      <formula>NOT(ISERROR(SEARCH("DA",C131)))</formula>
    </cfRule>
  </conditionalFormatting>
  <conditionalFormatting sqref="D131">
    <cfRule type="containsText" dxfId="10616" priority="10629" operator="containsText" text="DA">
      <formula>NOT(ISERROR(SEARCH("DA",D131)))</formula>
    </cfRule>
  </conditionalFormatting>
  <conditionalFormatting sqref="E131">
    <cfRule type="containsText" dxfId="10615" priority="10628" operator="containsText" text="DA">
      <formula>NOT(ISERROR(SEARCH("DA",E131)))</formula>
    </cfRule>
  </conditionalFormatting>
  <conditionalFormatting sqref="F131">
    <cfRule type="containsText" dxfId="10614" priority="10627" operator="containsText" text="DA">
      <formula>NOT(ISERROR(SEARCH("DA",F131)))</formula>
    </cfRule>
  </conditionalFormatting>
  <conditionalFormatting sqref="G131">
    <cfRule type="containsText" dxfId="10613" priority="10626" operator="containsText" text="DA">
      <formula>NOT(ISERROR(SEARCH("DA",G131)))</formula>
    </cfRule>
  </conditionalFormatting>
  <conditionalFormatting sqref="H131">
    <cfRule type="containsText" dxfId="10612" priority="10625" operator="containsText" text="DA">
      <formula>NOT(ISERROR(SEARCH("DA",H131)))</formula>
    </cfRule>
  </conditionalFormatting>
  <conditionalFormatting sqref="I131">
    <cfRule type="containsText" dxfId="10611" priority="10624" operator="containsText" text="DA">
      <formula>NOT(ISERROR(SEARCH("DA",I131)))</formula>
    </cfRule>
  </conditionalFormatting>
  <conditionalFormatting sqref="J131">
    <cfRule type="containsText" dxfId="10610" priority="10623" operator="containsText" text="DA">
      <formula>NOT(ISERROR(SEARCH("DA",J131)))</formula>
    </cfRule>
  </conditionalFormatting>
  <conditionalFormatting sqref="K131">
    <cfRule type="containsText" dxfId="10609" priority="10622" operator="containsText" text="DA">
      <formula>NOT(ISERROR(SEARCH("DA",K131)))</formula>
    </cfRule>
  </conditionalFormatting>
  <conditionalFormatting sqref="L131">
    <cfRule type="containsText" dxfId="10608" priority="10621" operator="containsText" text="DA">
      <formula>NOT(ISERROR(SEARCH("DA",L131)))</formula>
    </cfRule>
  </conditionalFormatting>
  <conditionalFormatting sqref="M131">
    <cfRule type="containsText" dxfId="10607" priority="10620" operator="containsText" text="DA">
      <formula>NOT(ISERROR(SEARCH("DA",M131)))</formula>
    </cfRule>
  </conditionalFormatting>
  <conditionalFormatting sqref="N131">
    <cfRule type="containsText" dxfId="10606" priority="10619" operator="containsText" text="DA">
      <formula>NOT(ISERROR(SEARCH("DA",N131)))</formula>
    </cfRule>
  </conditionalFormatting>
  <conditionalFormatting sqref="O131">
    <cfRule type="containsText" dxfId="10605" priority="10618" operator="containsText" text="DA">
      <formula>NOT(ISERROR(SEARCH("DA",O131)))</formula>
    </cfRule>
  </conditionalFormatting>
  <conditionalFormatting sqref="P131">
    <cfRule type="containsText" dxfId="10604" priority="10617" operator="containsText" text="DA">
      <formula>NOT(ISERROR(SEARCH("DA",P131)))</formula>
    </cfRule>
  </conditionalFormatting>
  <conditionalFormatting sqref="Q131">
    <cfRule type="containsText" dxfId="10603" priority="10616" operator="containsText" text="DA">
      <formula>NOT(ISERROR(SEARCH("DA",Q131)))</formula>
    </cfRule>
  </conditionalFormatting>
  <conditionalFormatting sqref="R131">
    <cfRule type="containsText" dxfId="10602" priority="10615" operator="containsText" text="DA">
      <formula>NOT(ISERROR(SEARCH("DA",R131)))</formula>
    </cfRule>
  </conditionalFormatting>
  <conditionalFormatting sqref="S131">
    <cfRule type="containsText" dxfId="10601" priority="10614" operator="containsText" text="DA">
      <formula>NOT(ISERROR(SEARCH("DA",S131)))</formula>
    </cfRule>
  </conditionalFormatting>
  <conditionalFormatting sqref="T131">
    <cfRule type="containsText" dxfId="10600" priority="10613" operator="containsText" text="DA">
      <formula>NOT(ISERROR(SEARCH("DA",T131)))</formula>
    </cfRule>
  </conditionalFormatting>
  <conditionalFormatting sqref="B131">
    <cfRule type="containsText" dxfId="10599" priority="10612" operator="containsText" text="DA">
      <formula>NOT(ISERROR(SEARCH("DA",B131)))</formula>
    </cfRule>
  </conditionalFormatting>
  <conditionalFormatting sqref="U131 C131">
    <cfRule type="containsText" dxfId="10598" priority="10611" operator="containsText" text="DA">
      <formula>NOT(ISERROR(SEARCH("DA",C131)))</formula>
    </cfRule>
  </conditionalFormatting>
  <conditionalFormatting sqref="D131">
    <cfRule type="containsText" dxfId="10597" priority="10610" operator="containsText" text="DA">
      <formula>NOT(ISERROR(SEARCH("DA",D131)))</formula>
    </cfRule>
  </conditionalFormatting>
  <conditionalFormatting sqref="E131">
    <cfRule type="containsText" dxfId="10596" priority="10609" operator="containsText" text="DA">
      <formula>NOT(ISERROR(SEARCH("DA",E131)))</formula>
    </cfRule>
  </conditionalFormatting>
  <conditionalFormatting sqref="F131">
    <cfRule type="containsText" dxfId="10595" priority="10608" operator="containsText" text="DA">
      <formula>NOT(ISERROR(SEARCH("DA",F131)))</formula>
    </cfRule>
  </conditionalFormatting>
  <conditionalFormatting sqref="G131">
    <cfRule type="containsText" dxfId="10594" priority="10607" operator="containsText" text="DA">
      <formula>NOT(ISERROR(SEARCH("DA",G131)))</formula>
    </cfRule>
  </conditionalFormatting>
  <conditionalFormatting sqref="H131">
    <cfRule type="containsText" dxfId="10593" priority="10606" operator="containsText" text="DA">
      <formula>NOT(ISERROR(SEARCH("DA",H131)))</formula>
    </cfRule>
  </conditionalFormatting>
  <conditionalFormatting sqref="I131">
    <cfRule type="containsText" dxfId="10592" priority="10605" operator="containsText" text="DA">
      <formula>NOT(ISERROR(SEARCH("DA",I131)))</formula>
    </cfRule>
  </conditionalFormatting>
  <conditionalFormatting sqref="J131">
    <cfRule type="containsText" dxfId="10591" priority="10604" operator="containsText" text="DA">
      <formula>NOT(ISERROR(SEARCH("DA",J131)))</formula>
    </cfRule>
  </conditionalFormatting>
  <conditionalFormatting sqref="K131">
    <cfRule type="containsText" dxfId="10590" priority="10603" operator="containsText" text="DA">
      <formula>NOT(ISERROR(SEARCH("DA",K131)))</formula>
    </cfRule>
  </conditionalFormatting>
  <conditionalFormatting sqref="L131">
    <cfRule type="containsText" dxfId="10589" priority="10602" operator="containsText" text="DA">
      <formula>NOT(ISERROR(SEARCH("DA",L131)))</formula>
    </cfRule>
  </conditionalFormatting>
  <conditionalFormatting sqref="M131">
    <cfRule type="containsText" dxfId="10588" priority="10601" operator="containsText" text="DA">
      <formula>NOT(ISERROR(SEARCH("DA",M131)))</formula>
    </cfRule>
  </conditionalFormatting>
  <conditionalFormatting sqref="N131">
    <cfRule type="containsText" dxfId="10587" priority="10600" operator="containsText" text="DA">
      <formula>NOT(ISERROR(SEARCH("DA",N131)))</formula>
    </cfRule>
  </conditionalFormatting>
  <conditionalFormatting sqref="O131">
    <cfRule type="containsText" dxfId="10586" priority="10599" operator="containsText" text="DA">
      <formula>NOT(ISERROR(SEARCH("DA",O131)))</formula>
    </cfRule>
  </conditionalFormatting>
  <conditionalFormatting sqref="P131">
    <cfRule type="containsText" dxfId="10585" priority="10598" operator="containsText" text="DA">
      <formula>NOT(ISERROR(SEARCH("DA",P131)))</formula>
    </cfRule>
  </conditionalFormatting>
  <conditionalFormatting sqref="Q131">
    <cfRule type="containsText" dxfId="10584" priority="10597" operator="containsText" text="DA">
      <formula>NOT(ISERROR(SEARCH("DA",Q131)))</formula>
    </cfRule>
  </conditionalFormatting>
  <conditionalFormatting sqref="R131">
    <cfRule type="containsText" dxfId="10583" priority="10596" operator="containsText" text="DA">
      <formula>NOT(ISERROR(SEARCH("DA",R131)))</formula>
    </cfRule>
  </conditionalFormatting>
  <conditionalFormatting sqref="S131">
    <cfRule type="containsText" dxfId="10582" priority="10595" operator="containsText" text="DA">
      <formula>NOT(ISERROR(SEARCH("DA",S131)))</formula>
    </cfRule>
  </conditionalFormatting>
  <conditionalFormatting sqref="T131">
    <cfRule type="containsText" dxfId="10581" priority="10594" operator="containsText" text="DA">
      <formula>NOT(ISERROR(SEARCH("DA",T131)))</formula>
    </cfRule>
  </conditionalFormatting>
  <conditionalFormatting sqref="B131">
    <cfRule type="containsText" dxfId="10580" priority="10593" operator="containsText" text="DA">
      <formula>NOT(ISERROR(SEARCH("DA",B131)))</formula>
    </cfRule>
  </conditionalFormatting>
  <conditionalFormatting sqref="U131 C131">
    <cfRule type="containsText" dxfId="10579" priority="10592" operator="containsText" text="DA">
      <formula>NOT(ISERROR(SEARCH("DA",C131)))</formula>
    </cfRule>
  </conditionalFormatting>
  <conditionalFormatting sqref="D131">
    <cfRule type="containsText" dxfId="10578" priority="10591" operator="containsText" text="DA">
      <formula>NOT(ISERROR(SEARCH("DA",D131)))</formula>
    </cfRule>
  </conditionalFormatting>
  <conditionalFormatting sqref="E131">
    <cfRule type="containsText" dxfId="10577" priority="10590" operator="containsText" text="DA">
      <formula>NOT(ISERROR(SEARCH("DA",E131)))</formula>
    </cfRule>
  </conditionalFormatting>
  <conditionalFormatting sqref="F131">
    <cfRule type="containsText" dxfId="10576" priority="10589" operator="containsText" text="DA">
      <formula>NOT(ISERROR(SEARCH("DA",F131)))</formula>
    </cfRule>
  </conditionalFormatting>
  <conditionalFormatting sqref="G131">
    <cfRule type="containsText" dxfId="10575" priority="10588" operator="containsText" text="DA">
      <formula>NOT(ISERROR(SEARCH("DA",G131)))</formula>
    </cfRule>
  </conditionalFormatting>
  <conditionalFormatting sqref="H131">
    <cfRule type="containsText" dxfId="10574" priority="10587" operator="containsText" text="DA">
      <formula>NOT(ISERROR(SEARCH("DA",H131)))</formula>
    </cfRule>
  </conditionalFormatting>
  <conditionalFormatting sqref="I131">
    <cfRule type="containsText" dxfId="10573" priority="10586" operator="containsText" text="DA">
      <formula>NOT(ISERROR(SEARCH("DA",I131)))</formula>
    </cfRule>
  </conditionalFormatting>
  <conditionalFormatting sqref="J131">
    <cfRule type="containsText" dxfId="10572" priority="10585" operator="containsText" text="DA">
      <formula>NOT(ISERROR(SEARCH("DA",J131)))</formula>
    </cfRule>
  </conditionalFormatting>
  <conditionalFormatting sqref="K131">
    <cfRule type="containsText" dxfId="10571" priority="10584" operator="containsText" text="DA">
      <formula>NOT(ISERROR(SEARCH("DA",K131)))</formula>
    </cfRule>
  </conditionalFormatting>
  <conditionalFormatting sqref="L131">
    <cfRule type="containsText" dxfId="10570" priority="10583" operator="containsText" text="DA">
      <formula>NOT(ISERROR(SEARCH("DA",L131)))</formula>
    </cfRule>
  </conditionalFormatting>
  <conditionalFormatting sqref="M131">
    <cfRule type="containsText" dxfId="10569" priority="10582" operator="containsText" text="DA">
      <formula>NOT(ISERROR(SEARCH("DA",M131)))</formula>
    </cfRule>
  </conditionalFormatting>
  <conditionalFormatting sqref="N131">
    <cfRule type="containsText" dxfId="10568" priority="10581" operator="containsText" text="DA">
      <formula>NOT(ISERROR(SEARCH("DA",N131)))</formula>
    </cfRule>
  </conditionalFormatting>
  <conditionalFormatting sqref="O131">
    <cfRule type="containsText" dxfId="10567" priority="10580" operator="containsText" text="DA">
      <formula>NOT(ISERROR(SEARCH("DA",O131)))</formula>
    </cfRule>
  </conditionalFormatting>
  <conditionalFormatting sqref="P131">
    <cfRule type="containsText" dxfId="10566" priority="10579" operator="containsText" text="DA">
      <formula>NOT(ISERROR(SEARCH("DA",P131)))</formula>
    </cfRule>
  </conditionalFormatting>
  <conditionalFormatting sqref="Q131">
    <cfRule type="containsText" dxfId="10565" priority="10578" operator="containsText" text="DA">
      <formula>NOT(ISERROR(SEARCH("DA",Q131)))</formula>
    </cfRule>
  </conditionalFormatting>
  <conditionalFormatting sqref="R131">
    <cfRule type="containsText" dxfId="10564" priority="10577" operator="containsText" text="DA">
      <formula>NOT(ISERROR(SEARCH("DA",R131)))</formula>
    </cfRule>
  </conditionalFormatting>
  <conditionalFormatting sqref="S131">
    <cfRule type="containsText" dxfId="10563" priority="10576" operator="containsText" text="DA">
      <formula>NOT(ISERROR(SEARCH("DA",S131)))</formula>
    </cfRule>
  </conditionalFormatting>
  <conditionalFormatting sqref="T131">
    <cfRule type="containsText" dxfId="10562" priority="10575" operator="containsText" text="DA">
      <formula>NOT(ISERROR(SEARCH("DA",T131)))</formula>
    </cfRule>
  </conditionalFormatting>
  <conditionalFormatting sqref="B131">
    <cfRule type="containsText" dxfId="10561" priority="10574" operator="containsText" text="DA">
      <formula>NOT(ISERROR(SEARCH("DA",B131)))</formula>
    </cfRule>
  </conditionalFormatting>
  <conditionalFormatting sqref="U131 C131">
    <cfRule type="containsText" dxfId="10560" priority="10573" operator="containsText" text="DA">
      <formula>NOT(ISERROR(SEARCH("DA",C131)))</formula>
    </cfRule>
  </conditionalFormatting>
  <conditionalFormatting sqref="D131">
    <cfRule type="containsText" dxfId="10559" priority="10572" operator="containsText" text="DA">
      <formula>NOT(ISERROR(SEARCH("DA",D131)))</formula>
    </cfRule>
  </conditionalFormatting>
  <conditionalFormatting sqref="E131">
    <cfRule type="containsText" dxfId="10558" priority="10571" operator="containsText" text="DA">
      <formula>NOT(ISERROR(SEARCH("DA",E131)))</formula>
    </cfRule>
  </conditionalFormatting>
  <conditionalFormatting sqref="F131">
    <cfRule type="containsText" dxfId="10557" priority="10570" operator="containsText" text="DA">
      <formula>NOT(ISERROR(SEARCH("DA",F131)))</formula>
    </cfRule>
  </conditionalFormatting>
  <conditionalFormatting sqref="G131">
    <cfRule type="containsText" dxfId="10556" priority="10569" operator="containsText" text="DA">
      <formula>NOT(ISERROR(SEARCH("DA",G131)))</formula>
    </cfRule>
  </conditionalFormatting>
  <conditionalFormatting sqref="H131">
    <cfRule type="containsText" dxfId="10555" priority="10568" operator="containsText" text="DA">
      <formula>NOT(ISERROR(SEARCH("DA",H131)))</formula>
    </cfRule>
  </conditionalFormatting>
  <conditionalFormatting sqref="I131">
    <cfRule type="containsText" dxfId="10554" priority="10567" operator="containsText" text="DA">
      <formula>NOT(ISERROR(SEARCH("DA",I131)))</formula>
    </cfRule>
  </conditionalFormatting>
  <conditionalFormatting sqref="J131">
    <cfRule type="containsText" dxfId="10553" priority="10566" operator="containsText" text="DA">
      <formula>NOT(ISERROR(SEARCH("DA",J131)))</formula>
    </cfRule>
  </conditionalFormatting>
  <conditionalFormatting sqref="K131">
    <cfRule type="containsText" dxfId="10552" priority="10565" operator="containsText" text="DA">
      <formula>NOT(ISERROR(SEARCH("DA",K131)))</formula>
    </cfRule>
  </conditionalFormatting>
  <conditionalFormatting sqref="L131">
    <cfRule type="containsText" dxfId="10551" priority="10564" operator="containsText" text="DA">
      <formula>NOT(ISERROR(SEARCH("DA",L131)))</formula>
    </cfRule>
  </conditionalFormatting>
  <conditionalFormatting sqref="M131">
    <cfRule type="containsText" dxfId="10550" priority="10563" operator="containsText" text="DA">
      <formula>NOT(ISERROR(SEARCH("DA",M131)))</formula>
    </cfRule>
  </conditionalFormatting>
  <conditionalFormatting sqref="N131">
    <cfRule type="containsText" dxfId="10549" priority="10562" operator="containsText" text="DA">
      <formula>NOT(ISERROR(SEARCH("DA",N131)))</formula>
    </cfRule>
  </conditionalFormatting>
  <conditionalFormatting sqref="O131">
    <cfRule type="containsText" dxfId="10548" priority="10561" operator="containsText" text="DA">
      <formula>NOT(ISERROR(SEARCH("DA",O131)))</formula>
    </cfRule>
  </conditionalFormatting>
  <conditionalFormatting sqref="P131">
    <cfRule type="containsText" dxfId="10547" priority="10560" operator="containsText" text="DA">
      <formula>NOT(ISERROR(SEARCH("DA",P131)))</formula>
    </cfRule>
  </conditionalFormatting>
  <conditionalFormatting sqref="Q131">
    <cfRule type="containsText" dxfId="10546" priority="10559" operator="containsText" text="DA">
      <formula>NOT(ISERROR(SEARCH("DA",Q131)))</formula>
    </cfRule>
  </conditionalFormatting>
  <conditionalFormatting sqref="R131">
    <cfRule type="containsText" dxfId="10545" priority="10558" operator="containsText" text="DA">
      <formula>NOT(ISERROR(SEARCH("DA",R131)))</formula>
    </cfRule>
  </conditionalFormatting>
  <conditionalFormatting sqref="S131">
    <cfRule type="containsText" dxfId="10544" priority="10557" operator="containsText" text="DA">
      <formula>NOT(ISERROR(SEARCH("DA",S131)))</formula>
    </cfRule>
  </conditionalFormatting>
  <conditionalFormatting sqref="T131">
    <cfRule type="containsText" dxfId="10543" priority="10556" operator="containsText" text="DA">
      <formula>NOT(ISERROR(SEARCH("DA",T131)))</formula>
    </cfRule>
  </conditionalFormatting>
  <conditionalFormatting sqref="B131">
    <cfRule type="containsText" dxfId="10542" priority="10555" operator="containsText" text="DA">
      <formula>NOT(ISERROR(SEARCH("DA",B131)))</formula>
    </cfRule>
  </conditionalFormatting>
  <conditionalFormatting sqref="U131 C131">
    <cfRule type="containsText" dxfId="10541" priority="10554" operator="containsText" text="DA">
      <formula>NOT(ISERROR(SEARCH("DA",C131)))</formula>
    </cfRule>
  </conditionalFormatting>
  <conditionalFormatting sqref="D131">
    <cfRule type="containsText" dxfId="10540" priority="10553" operator="containsText" text="DA">
      <formula>NOT(ISERROR(SEARCH("DA",D131)))</formula>
    </cfRule>
  </conditionalFormatting>
  <conditionalFormatting sqref="E131">
    <cfRule type="containsText" dxfId="10539" priority="10552" operator="containsText" text="DA">
      <formula>NOT(ISERROR(SEARCH("DA",E131)))</formula>
    </cfRule>
  </conditionalFormatting>
  <conditionalFormatting sqref="F131">
    <cfRule type="containsText" dxfId="10538" priority="10551" operator="containsText" text="DA">
      <formula>NOT(ISERROR(SEARCH("DA",F131)))</formula>
    </cfRule>
  </conditionalFormatting>
  <conditionalFormatting sqref="G131">
    <cfRule type="containsText" dxfId="10537" priority="10550" operator="containsText" text="DA">
      <formula>NOT(ISERROR(SEARCH("DA",G131)))</formula>
    </cfRule>
  </conditionalFormatting>
  <conditionalFormatting sqref="H131">
    <cfRule type="containsText" dxfId="10536" priority="10549" operator="containsText" text="DA">
      <formula>NOT(ISERROR(SEARCH("DA",H131)))</formula>
    </cfRule>
  </conditionalFormatting>
  <conditionalFormatting sqref="I131">
    <cfRule type="containsText" dxfId="10535" priority="10548" operator="containsText" text="DA">
      <formula>NOT(ISERROR(SEARCH("DA",I131)))</formula>
    </cfRule>
  </conditionalFormatting>
  <conditionalFormatting sqref="J131">
    <cfRule type="containsText" dxfId="10534" priority="10547" operator="containsText" text="DA">
      <formula>NOT(ISERROR(SEARCH("DA",J131)))</formula>
    </cfRule>
  </conditionalFormatting>
  <conditionalFormatting sqref="K131">
    <cfRule type="containsText" dxfId="10533" priority="10546" operator="containsText" text="DA">
      <formula>NOT(ISERROR(SEARCH("DA",K131)))</formula>
    </cfRule>
  </conditionalFormatting>
  <conditionalFormatting sqref="L131">
    <cfRule type="containsText" dxfId="10532" priority="10545" operator="containsText" text="DA">
      <formula>NOT(ISERROR(SEARCH("DA",L131)))</formula>
    </cfRule>
  </conditionalFormatting>
  <conditionalFormatting sqref="M131">
    <cfRule type="containsText" dxfId="10531" priority="10544" operator="containsText" text="DA">
      <formula>NOT(ISERROR(SEARCH("DA",M131)))</formula>
    </cfRule>
  </conditionalFormatting>
  <conditionalFormatting sqref="N131">
    <cfRule type="containsText" dxfId="10530" priority="10543" operator="containsText" text="DA">
      <formula>NOT(ISERROR(SEARCH("DA",N131)))</formula>
    </cfRule>
  </conditionalFormatting>
  <conditionalFormatting sqref="O131">
    <cfRule type="containsText" dxfId="10529" priority="10542" operator="containsText" text="DA">
      <formula>NOT(ISERROR(SEARCH("DA",O131)))</formula>
    </cfRule>
  </conditionalFormatting>
  <conditionalFormatting sqref="P131">
    <cfRule type="containsText" dxfId="10528" priority="10541" operator="containsText" text="DA">
      <formula>NOT(ISERROR(SEARCH("DA",P131)))</formula>
    </cfRule>
  </conditionalFormatting>
  <conditionalFormatting sqref="Q131">
    <cfRule type="containsText" dxfId="10527" priority="10540" operator="containsText" text="DA">
      <formula>NOT(ISERROR(SEARCH("DA",Q131)))</formula>
    </cfRule>
  </conditionalFormatting>
  <conditionalFormatting sqref="R131">
    <cfRule type="containsText" dxfId="10526" priority="10539" operator="containsText" text="DA">
      <formula>NOT(ISERROR(SEARCH("DA",R131)))</formula>
    </cfRule>
  </conditionalFormatting>
  <conditionalFormatting sqref="S131">
    <cfRule type="containsText" dxfId="10525" priority="10538" operator="containsText" text="DA">
      <formula>NOT(ISERROR(SEARCH("DA",S131)))</formula>
    </cfRule>
  </conditionalFormatting>
  <conditionalFormatting sqref="T131">
    <cfRule type="containsText" dxfId="10524" priority="10537" operator="containsText" text="DA">
      <formula>NOT(ISERROR(SEARCH("DA",T131)))</formula>
    </cfRule>
  </conditionalFormatting>
  <conditionalFormatting sqref="B131">
    <cfRule type="containsText" dxfId="10523" priority="10536" operator="containsText" text="DA">
      <formula>NOT(ISERROR(SEARCH("DA",B131)))</formula>
    </cfRule>
  </conditionalFormatting>
  <conditionalFormatting sqref="U131 C131">
    <cfRule type="containsText" dxfId="10522" priority="10535" operator="containsText" text="DA">
      <formula>NOT(ISERROR(SEARCH("DA",C131)))</formula>
    </cfRule>
  </conditionalFormatting>
  <conditionalFormatting sqref="D131">
    <cfRule type="containsText" dxfId="10521" priority="10534" operator="containsText" text="DA">
      <formula>NOT(ISERROR(SEARCH("DA",D131)))</formula>
    </cfRule>
  </conditionalFormatting>
  <conditionalFormatting sqref="E131">
    <cfRule type="containsText" dxfId="10520" priority="10533" operator="containsText" text="DA">
      <formula>NOT(ISERROR(SEARCH("DA",E131)))</formula>
    </cfRule>
  </conditionalFormatting>
  <conditionalFormatting sqref="F131">
    <cfRule type="containsText" dxfId="10519" priority="10532" operator="containsText" text="DA">
      <formula>NOT(ISERROR(SEARCH("DA",F131)))</formula>
    </cfRule>
  </conditionalFormatting>
  <conditionalFormatting sqref="G131">
    <cfRule type="containsText" dxfId="10518" priority="10531" operator="containsText" text="DA">
      <formula>NOT(ISERROR(SEARCH("DA",G131)))</formula>
    </cfRule>
  </conditionalFormatting>
  <conditionalFormatting sqref="H131">
    <cfRule type="containsText" dxfId="10517" priority="10530" operator="containsText" text="DA">
      <formula>NOT(ISERROR(SEARCH("DA",H131)))</formula>
    </cfRule>
  </conditionalFormatting>
  <conditionalFormatting sqref="I131">
    <cfRule type="containsText" dxfId="10516" priority="10529" operator="containsText" text="DA">
      <formula>NOT(ISERROR(SEARCH("DA",I131)))</formula>
    </cfRule>
  </conditionalFormatting>
  <conditionalFormatting sqref="J131">
    <cfRule type="containsText" dxfId="10515" priority="10528" operator="containsText" text="DA">
      <formula>NOT(ISERROR(SEARCH("DA",J131)))</formula>
    </cfRule>
  </conditionalFormatting>
  <conditionalFormatting sqref="K131">
    <cfRule type="containsText" dxfId="10514" priority="10527" operator="containsText" text="DA">
      <formula>NOT(ISERROR(SEARCH("DA",K131)))</formula>
    </cfRule>
  </conditionalFormatting>
  <conditionalFormatting sqref="L131">
    <cfRule type="containsText" dxfId="10513" priority="10526" operator="containsText" text="DA">
      <formula>NOT(ISERROR(SEARCH("DA",L131)))</formula>
    </cfRule>
  </conditionalFormatting>
  <conditionalFormatting sqref="M131">
    <cfRule type="containsText" dxfId="10512" priority="10525" operator="containsText" text="DA">
      <formula>NOT(ISERROR(SEARCH("DA",M131)))</formula>
    </cfRule>
  </conditionalFormatting>
  <conditionalFormatting sqref="N131">
    <cfRule type="containsText" dxfId="10511" priority="10524" operator="containsText" text="DA">
      <formula>NOT(ISERROR(SEARCH("DA",N131)))</formula>
    </cfRule>
  </conditionalFormatting>
  <conditionalFormatting sqref="O131">
    <cfRule type="containsText" dxfId="10510" priority="10523" operator="containsText" text="DA">
      <formula>NOT(ISERROR(SEARCH("DA",O131)))</formula>
    </cfRule>
  </conditionalFormatting>
  <conditionalFormatting sqref="P131">
    <cfRule type="containsText" dxfId="10509" priority="10522" operator="containsText" text="DA">
      <formula>NOT(ISERROR(SEARCH("DA",P131)))</formula>
    </cfRule>
  </conditionalFormatting>
  <conditionalFormatting sqref="Q131">
    <cfRule type="containsText" dxfId="10508" priority="10521" operator="containsText" text="DA">
      <formula>NOT(ISERROR(SEARCH("DA",Q131)))</formula>
    </cfRule>
  </conditionalFormatting>
  <conditionalFormatting sqref="R131">
    <cfRule type="containsText" dxfId="10507" priority="10520" operator="containsText" text="DA">
      <formula>NOT(ISERROR(SEARCH("DA",R131)))</formula>
    </cfRule>
  </conditionalFormatting>
  <conditionalFormatting sqref="S131">
    <cfRule type="containsText" dxfId="10506" priority="10519" operator="containsText" text="DA">
      <formula>NOT(ISERROR(SEARCH("DA",S131)))</formula>
    </cfRule>
  </conditionalFormatting>
  <conditionalFormatting sqref="T131">
    <cfRule type="containsText" dxfId="10505" priority="10518" operator="containsText" text="DA">
      <formula>NOT(ISERROR(SEARCH("DA",T131)))</formula>
    </cfRule>
  </conditionalFormatting>
  <conditionalFormatting sqref="B131">
    <cfRule type="containsText" dxfId="10504" priority="10517" operator="containsText" text="DA">
      <formula>NOT(ISERROR(SEARCH("DA",B131)))</formula>
    </cfRule>
  </conditionalFormatting>
  <conditionalFormatting sqref="U131 C131">
    <cfRule type="containsText" dxfId="10503" priority="10516" operator="containsText" text="DA">
      <formula>NOT(ISERROR(SEARCH("DA",C131)))</formula>
    </cfRule>
  </conditionalFormatting>
  <conditionalFormatting sqref="D131">
    <cfRule type="containsText" dxfId="10502" priority="10515" operator="containsText" text="DA">
      <formula>NOT(ISERROR(SEARCH("DA",D131)))</formula>
    </cfRule>
  </conditionalFormatting>
  <conditionalFormatting sqref="E131">
    <cfRule type="containsText" dxfId="10501" priority="10514" operator="containsText" text="DA">
      <formula>NOT(ISERROR(SEARCH("DA",E131)))</formula>
    </cfRule>
  </conditionalFormatting>
  <conditionalFormatting sqref="F131">
    <cfRule type="containsText" dxfId="10500" priority="10513" operator="containsText" text="DA">
      <formula>NOT(ISERROR(SEARCH("DA",F131)))</formula>
    </cfRule>
  </conditionalFormatting>
  <conditionalFormatting sqref="G131">
    <cfRule type="containsText" dxfId="10499" priority="10512" operator="containsText" text="DA">
      <formula>NOT(ISERROR(SEARCH("DA",G131)))</formula>
    </cfRule>
  </conditionalFormatting>
  <conditionalFormatting sqref="H131">
    <cfRule type="containsText" dxfId="10498" priority="10511" operator="containsText" text="DA">
      <formula>NOT(ISERROR(SEARCH("DA",H131)))</formula>
    </cfRule>
  </conditionalFormatting>
  <conditionalFormatting sqref="I131">
    <cfRule type="containsText" dxfId="10497" priority="10510" operator="containsText" text="DA">
      <formula>NOT(ISERROR(SEARCH("DA",I131)))</formula>
    </cfRule>
  </conditionalFormatting>
  <conditionalFormatting sqref="J131">
    <cfRule type="containsText" dxfId="10496" priority="10509" operator="containsText" text="DA">
      <formula>NOT(ISERROR(SEARCH("DA",J131)))</formula>
    </cfRule>
  </conditionalFormatting>
  <conditionalFormatting sqref="K131">
    <cfRule type="containsText" dxfId="10495" priority="10508" operator="containsText" text="DA">
      <formula>NOT(ISERROR(SEARCH("DA",K131)))</formula>
    </cfRule>
  </conditionalFormatting>
  <conditionalFormatting sqref="L131">
    <cfRule type="containsText" dxfId="10494" priority="10507" operator="containsText" text="DA">
      <formula>NOT(ISERROR(SEARCH("DA",L131)))</formula>
    </cfRule>
  </conditionalFormatting>
  <conditionalFormatting sqref="M131">
    <cfRule type="containsText" dxfId="10493" priority="10506" operator="containsText" text="DA">
      <formula>NOT(ISERROR(SEARCH("DA",M131)))</formula>
    </cfRule>
  </conditionalFormatting>
  <conditionalFormatting sqref="N131">
    <cfRule type="containsText" dxfId="10492" priority="10505" operator="containsText" text="DA">
      <formula>NOT(ISERROR(SEARCH("DA",N131)))</formula>
    </cfRule>
  </conditionalFormatting>
  <conditionalFormatting sqref="O131">
    <cfRule type="containsText" dxfId="10491" priority="10504" operator="containsText" text="DA">
      <formula>NOT(ISERROR(SEARCH("DA",O131)))</formula>
    </cfRule>
  </conditionalFormatting>
  <conditionalFormatting sqref="P131">
    <cfRule type="containsText" dxfId="10490" priority="10503" operator="containsText" text="DA">
      <formula>NOT(ISERROR(SEARCH("DA",P131)))</formula>
    </cfRule>
  </conditionalFormatting>
  <conditionalFormatting sqref="Q131">
    <cfRule type="containsText" dxfId="10489" priority="10502" operator="containsText" text="DA">
      <formula>NOT(ISERROR(SEARCH("DA",Q131)))</formula>
    </cfRule>
  </conditionalFormatting>
  <conditionalFormatting sqref="R131">
    <cfRule type="containsText" dxfId="10488" priority="10501" operator="containsText" text="DA">
      <formula>NOT(ISERROR(SEARCH("DA",R131)))</formula>
    </cfRule>
  </conditionalFormatting>
  <conditionalFormatting sqref="S131">
    <cfRule type="containsText" dxfId="10487" priority="10500" operator="containsText" text="DA">
      <formula>NOT(ISERROR(SEARCH("DA",S131)))</formula>
    </cfRule>
  </conditionalFormatting>
  <conditionalFormatting sqref="T131">
    <cfRule type="containsText" dxfId="10486" priority="10499" operator="containsText" text="DA">
      <formula>NOT(ISERROR(SEARCH("DA",T131)))</formula>
    </cfRule>
  </conditionalFormatting>
  <conditionalFormatting sqref="U131 A131 C131">
    <cfRule type="containsText" dxfId="10485" priority="10498" operator="containsText" text="DA">
      <formula>NOT(ISERROR(SEARCH("DA",A131)))</formula>
    </cfRule>
  </conditionalFormatting>
  <conditionalFormatting sqref="D131">
    <cfRule type="containsText" dxfId="10484" priority="10497" operator="containsText" text="DA">
      <formula>NOT(ISERROR(SEARCH("DA",D131)))</formula>
    </cfRule>
  </conditionalFormatting>
  <conditionalFormatting sqref="E131">
    <cfRule type="containsText" dxfId="10483" priority="10496" operator="containsText" text="DA">
      <formula>NOT(ISERROR(SEARCH("DA",E131)))</formula>
    </cfRule>
  </conditionalFormatting>
  <conditionalFormatting sqref="F131">
    <cfRule type="containsText" dxfId="10482" priority="10495" operator="containsText" text="DA">
      <formula>NOT(ISERROR(SEARCH("DA",F131)))</formula>
    </cfRule>
  </conditionalFormatting>
  <conditionalFormatting sqref="G131">
    <cfRule type="containsText" dxfId="10481" priority="10494" operator="containsText" text="DA">
      <formula>NOT(ISERROR(SEARCH("DA",G131)))</formula>
    </cfRule>
  </conditionalFormatting>
  <conditionalFormatting sqref="H131">
    <cfRule type="containsText" dxfId="10480" priority="10493" operator="containsText" text="DA">
      <formula>NOT(ISERROR(SEARCH("DA",H131)))</formula>
    </cfRule>
  </conditionalFormatting>
  <conditionalFormatting sqref="I131">
    <cfRule type="containsText" dxfId="10479" priority="10492" operator="containsText" text="DA">
      <formula>NOT(ISERROR(SEARCH("DA",I131)))</formula>
    </cfRule>
  </conditionalFormatting>
  <conditionalFormatting sqref="J131">
    <cfRule type="containsText" dxfId="10478" priority="10491" operator="containsText" text="DA">
      <formula>NOT(ISERROR(SEARCH("DA",J131)))</formula>
    </cfRule>
  </conditionalFormatting>
  <conditionalFormatting sqref="K131">
    <cfRule type="containsText" dxfId="10477" priority="10490" operator="containsText" text="DA">
      <formula>NOT(ISERROR(SEARCH("DA",K131)))</formula>
    </cfRule>
  </conditionalFormatting>
  <conditionalFormatting sqref="L131">
    <cfRule type="containsText" dxfId="10476" priority="10489" operator="containsText" text="DA">
      <formula>NOT(ISERROR(SEARCH("DA",L131)))</formula>
    </cfRule>
  </conditionalFormatting>
  <conditionalFormatting sqref="M131">
    <cfRule type="containsText" dxfId="10475" priority="10488" operator="containsText" text="DA">
      <formula>NOT(ISERROR(SEARCH("DA",M131)))</formula>
    </cfRule>
  </conditionalFormatting>
  <conditionalFormatting sqref="N131">
    <cfRule type="containsText" dxfId="10474" priority="10487" operator="containsText" text="DA">
      <formula>NOT(ISERROR(SEARCH("DA",N131)))</formula>
    </cfRule>
  </conditionalFormatting>
  <conditionalFormatting sqref="O131">
    <cfRule type="containsText" dxfId="10473" priority="10486" operator="containsText" text="DA">
      <formula>NOT(ISERROR(SEARCH("DA",O131)))</formula>
    </cfRule>
  </conditionalFormatting>
  <conditionalFormatting sqref="P131">
    <cfRule type="containsText" dxfId="10472" priority="10485" operator="containsText" text="DA">
      <formula>NOT(ISERROR(SEARCH("DA",P131)))</formula>
    </cfRule>
  </conditionalFormatting>
  <conditionalFormatting sqref="Q131">
    <cfRule type="containsText" dxfId="10471" priority="10484" operator="containsText" text="DA">
      <formula>NOT(ISERROR(SEARCH("DA",Q131)))</formula>
    </cfRule>
  </conditionalFormatting>
  <conditionalFormatting sqref="R131">
    <cfRule type="containsText" dxfId="10470" priority="10483" operator="containsText" text="DA">
      <formula>NOT(ISERROR(SEARCH("DA",R131)))</formula>
    </cfRule>
  </conditionalFormatting>
  <conditionalFormatting sqref="S131">
    <cfRule type="containsText" dxfId="10469" priority="10482" operator="containsText" text="DA">
      <formula>NOT(ISERROR(SEARCH("DA",S131)))</formula>
    </cfRule>
  </conditionalFormatting>
  <conditionalFormatting sqref="T131">
    <cfRule type="containsText" dxfId="10468" priority="10481" operator="containsText" text="DA">
      <formula>NOT(ISERROR(SEARCH("DA",T131)))</formula>
    </cfRule>
  </conditionalFormatting>
  <conditionalFormatting sqref="B131:T131">
    <cfRule type="containsText" dxfId="10467" priority="10480" operator="containsText" text="DA">
      <formula>NOT(ISERROR(SEARCH("DA",B131)))</formula>
    </cfRule>
  </conditionalFormatting>
  <conditionalFormatting sqref="B142">
    <cfRule type="containsText" dxfId="10466" priority="10479" operator="containsText" text="DA">
      <formula>NOT(ISERROR(SEARCH("DA",B142)))</formula>
    </cfRule>
  </conditionalFormatting>
  <conditionalFormatting sqref="U142 C142">
    <cfRule type="containsText" dxfId="10465" priority="10478" operator="containsText" text="DA">
      <formula>NOT(ISERROR(SEARCH("DA",C142)))</formula>
    </cfRule>
  </conditionalFormatting>
  <conditionalFormatting sqref="D142">
    <cfRule type="containsText" dxfId="10464" priority="10477" operator="containsText" text="DA">
      <formula>NOT(ISERROR(SEARCH("DA",D142)))</formula>
    </cfRule>
  </conditionalFormatting>
  <conditionalFormatting sqref="E142">
    <cfRule type="containsText" dxfId="10463" priority="10476" operator="containsText" text="DA">
      <formula>NOT(ISERROR(SEARCH("DA",E142)))</formula>
    </cfRule>
  </conditionalFormatting>
  <conditionalFormatting sqref="F142">
    <cfRule type="containsText" dxfId="10462" priority="10475" operator="containsText" text="DA">
      <formula>NOT(ISERROR(SEARCH("DA",F142)))</formula>
    </cfRule>
  </conditionalFormatting>
  <conditionalFormatting sqref="G142">
    <cfRule type="containsText" dxfId="10461" priority="10474" operator="containsText" text="DA">
      <formula>NOT(ISERROR(SEARCH("DA",G142)))</formula>
    </cfRule>
  </conditionalFormatting>
  <conditionalFormatting sqref="H142">
    <cfRule type="containsText" dxfId="10460" priority="10473" operator="containsText" text="DA">
      <formula>NOT(ISERROR(SEARCH("DA",H142)))</formula>
    </cfRule>
  </conditionalFormatting>
  <conditionalFormatting sqref="I142">
    <cfRule type="containsText" dxfId="10459" priority="10472" operator="containsText" text="DA">
      <formula>NOT(ISERROR(SEARCH("DA",I142)))</formula>
    </cfRule>
  </conditionalFormatting>
  <conditionalFormatting sqref="J142">
    <cfRule type="containsText" dxfId="10458" priority="10471" operator="containsText" text="DA">
      <formula>NOT(ISERROR(SEARCH("DA",J142)))</formula>
    </cfRule>
  </conditionalFormatting>
  <conditionalFormatting sqref="K142">
    <cfRule type="containsText" dxfId="10457" priority="10470" operator="containsText" text="DA">
      <formula>NOT(ISERROR(SEARCH("DA",K142)))</formula>
    </cfRule>
  </conditionalFormatting>
  <conditionalFormatting sqref="L142">
    <cfRule type="containsText" dxfId="10456" priority="10469" operator="containsText" text="DA">
      <formula>NOT(ISERROR(SEARCH("DA",L142)))</formula>
    </cfRule>
  </conditionalFormatting>
  <conditionalFormatting sqref="M142">
    <cfRule type="containsText" dxfId="10455" priority="10468" operator="containsText" text="DA">
      <formula>NOT(ISERROR(SEARCH("DA",M142)))</formula>
    </cfRule>
  </conditionalFormatting>
  <conditionalFormatting sqref="N142">
    <cfRule type="containsText" dxfId="10454" priority="10467" operator="containsText" text="DA">
      <formula>NOT(ISERROR(SEARCH("DA",N142)))</formula>
    </cfRule>
  </conditionalFormatting>
  <conditionalFormatting sqref="O142">
    <cfRule type="containsText" dxfId="10453" priority="10466" operator="containsText" text="DA">
      <formula>NOT(ISERROR(SEARCH("DA",O142)))</formula>
    </cfRule>
  </conditionalFormatting>
  <conditionalFormatting sqref="P142">
    <cfRule type="containsText" dxfId="10452" priority="10465" operator="containsText" text="DA">
      <formula>NOT(ISERROR(SEARCH("DA",P142)))</formula>
    </cfRule>
  </conditionalFormatting>
  <conditionalFormatting sqref="Q142">
    <cfRule type="containsText" dxfId="10451" priority="10464" operator="containsText" text="DA">
      <formula>NOT(ISERROR(SEARCH("DA",Q142)))</formula>
    </cfRule>
  </conditionalFormatting>
  <conditionalFormatting sqref="R142">
    <cfRule type="containsText" dxfId="10450" priority="10463" operator="containsText" text="DA">
      <formula>NOT(ISERROR(SEARCH("DA",R142)))</formula>
    </cfRule>
  </conditionalFormatting>
  <conditionalFormatting sqref="S142">
    <cfRule type="containsText" dxfId="10449" priority="10462" operator="containsText" text="DA">
      <formula>NOT(ISERROR(SEARCH("DA",S142)))</formula>
    </cfRule>
  </conditionalFormatting>
  <conditionalFormatting sqref="T142">
    <cfRule type="containsText" dxfId="10448" priority="10461" operator="containsText" text="DA">
      <formula>NOT(ISERROR(SEARCH("DA",T142)))</formula>
    </cfRule>
  </conditionalFormatting>
  <conditionalFormatting sqref="B142">
    <cfRule type="containsText" dxfId="10447" priority="10460" operator="containsText" text="DA">
      <formula>NOT(ISERROR(SEARCH("DA",B142)))</formula>
    </cfRule>
  </conditionalFormatting>
  <conditionalFormatting sqref="U142 C142">
    <cfRule type="containsText" dxfId="10446" priority="10459" operator="containsText" text="DA">
      <formula>NOT(ISERROR(SEARCH("DA",C142)))</formula>
    </cfRule>
  </conditionalFormatting>
  <conditionalFormatting sqref="D142">
    <cfRule type="containsText" dxfId="10445" priority="10458" operator="containsText" text="DA">
      <formula>NOT(ISERROR(SEARCH("DA",D142)))</formula>
    </cfRule>
  </conditionalFormatting>
  <conditionalFormatting sqref="E142">
    <cfRule type="containsText" dxfId="10444" priority="10457" operator="containsText" text="DA">
      <formula>NOT(ISERROR(SEARCH("DA",E142)))</formula>
    </cfRule>
  </conditionalFormatting>
  <conditionalFormatting sqref="F142">
    <cfRule type="containsText" dxfId="10443" priority="10456" operator="containsText" text="DA">
      <formula>NOT(ISERROR(SEARCH("DA",F142)))</formula>
    </cfRule>
  </conditionalFormatting>
  <conditionalFormatting sqref="G142">
    <cfRule type="containsText" dxfId="10442" priority="10455" operator="containsText" text="DA">
      <formula>NOT(ISERROR(SEARCH("DA",G142)))</formula>
    </cfRule>
  </conditionalFormatting>
  <conditionalFormatting sqref="H142">
    <cfRule type="containsText" dxfId="10441" priority="10454" operator="containsText" text="DA">
      <formula>NOT(ISERROR(SEARCH("DA",H142)))</formula>
    </cfRule>
  </conditionalFormatting>
  <conditionalFormatting sqref="I142">
    <cfRule type="containsText" dxfId="10440" priority="10453" operator="containsText" text="DA">
      <formula>NOT(ISERROR(SEARCH("DA",I142)))</formula>
    </cfRule>
  </conditionalFormatting>
  <conditionalFormatting sqref="J142">
    <cfRule type="containsText" dxfId="10439" priority="10452" operator="containsText" text="DA">
      <formula>NOT(ISERROR(SEARCH("DA",J142)))</formula>
    </cfRule>
  </conditionalFormatting>
  <conditionalFormatting sqref="K142">
    <cfRule type="containsText" dxfId="10438" priority="10451" operator="containsText" text="DA">
      <formula>NOT(ISERROR(SEARCH("DA",K142)))</formula>
    </cfRule>
  </conditionalFormatting>
  <conditionalFormatting sqref="L142">
    <cfRule type="containsText" dxfId="10437" priority="10450" operator="containsText" text="DA">
      <formula>NOT(ISERROR(SEARCH("DA",L142)))</formula>
    </cfRule>
  </conditionalFormatting>
  <conditionalFormatting sqref="M142">
    <cfRule type="containsText" dxfId="10436" priority="10449" operator="containsText" text="DA">
      <formula>NOT(ISERROR(SEARCH("DA",M142)))</formula>
    </cfRule>
  </conditionalFormatting>
  <conditionalFormatting sqref="N142">
    <cfRule type="containsText" dxfId="10435" priority="10448" operator="containsText" text="DA">
      <formula>NOT(ISERROR(SEARCH("DA",N142)))</formula>
    </cfRule>
  </conditionalFormatting>
  <conditionalFormatting sqref="O142">
    <cfRule type="containsText" dxfId="10434" priority="10447" operator="containsText" text="DA">
      <formula>NOT(ISERROR(SEARCH("DA",O142)))</formula>
    </cfRule>
  </conditionalFormatting>
  <conditionalFormatting sqref="P142">
    <cfRule type="containsText" dxfId="10433" priority="10446" operator="containsText" text="DA">
      <formula>NOT(ISERROR(SEARCH("DA",P142)))</formula>
    </cfRule>
  </conditionalFormatting>
  <conditionalFormatting sqref="Q142">
    <cfRule type="containsText" dxfId="10432" priority="10445" operator="containsText" text="DA">
      <formula>NOT(ISERROR(SEARCH("DA",Q142)))</formula>
    </cfRule>
  </conditionalFormatting>
  <conditionalFormatting sqref="R142">
    <cfRule type="containsText" dxfId="10431" priority="10444" operator="containsText" text="DA">
      <formula>NOT(ISERROR(SEARCH("DA",R142)))</formula>
    </cfRule>
  </conditionalFormatting>
  <conditionalFormatting sqref="S142">
    <cfRule type="containsText" dxfId="10430" priority="10443" operator="containsText" text="DA">
      <formula>NOT(ISERROR(SEARCH("DA",S142)))</formula>
    </cfRule>
  </conditionalFormatting>
  <conditionalFormatting sqref="T142">
    <cfRule type="containsText" dxfId="10429" priority="10442" operator="containsText" text="DA">
      <formula>NOT(ISERROR(SEARCH("DA",T142)))</formula>
    </cfRule>
  </conditionalFormatting>
  <conditionalFormatting sqref="B142">
    <cfRule type="containsText" dxfId="10428" priority="10441" operator="containsText" text="DA">
      <formula>NOT(ISERROR(SEARCH("DA",B142)))</formula>
    </cfRule>
  </conditionalFormatting>
  <conditionalFormatting sqref="U142 C142">
    <cfRule type="containsText" dxfId="10427" priority="10440" operator="containsText" text="DA">
      <formula>NOT(ISERROR(SEARCH("DA",C142)))</formula>
    </cfRule>
  </conditionalFormatting>
  <conditionalFormatting sqref="D142">
    <cfRule type="containsText" dxfId="10426" priority="10439" operator="containsText" text="DA">
      <formula>NOT(ISERROR(SEARCH("DA",D142)))</formula>
    </cfRule>
  </conditionalFormatting>
  <conditionalFormatting sqref="E142">
    <cfRule type="containsText" dxfId="10425" priority="10438" operator="containsText" text="DA">
      <formula>NOT(ISERROR(SEARCH("DA",E142)))</formula>
    </cfRule>
  </conditionalFormatting>
  <conditionalFormatting sqref="F142">
    <cfRule type="containsText" dxfId="10424" priority="10437" operator="containsText" text="DA">
      <formula>NOT(ISERROR(SEARCH("DA",F142)))</formula>
    </cfRule>
  </conditionalFormatting>
  <conditionalFormatting sqref="G142">
    <cfRule type="containsText" dxfId="10423" priority="10436" operator="containsText" text="DA">
      <formula>NOT(ISERROR(SEARCH("DA",G142)))</formula>
    </cfRule>
  </conditionalFormatting>
  <conditionalFormatting sqref="H142">
    <cfRule type="containsText" dxfId="10422" priority="10435" operator="containsText" text="DA">
      <formula>NOT(ISERROR(SEARCH("DA",H142)))</formula>
    </cfRule>
  </conditionalFormatting>
  <conditionalFormatting sqref="I142">
    <cfRule type="containsText" dxfId="10421" priority="10434" operator="containsText" text="DA">
      <formula>NOT(ISERROR(SEARCH("DA",I142)))</formula>
    </cfRule>
  </conditionalFormatting>
  <conditionalFormatting sqref="J142">
    <cfRule type="containsText" dxfId="10420" priority="10433" operator="containsText" text="DA">
      <formula>NOT(ISERROR(SEARCH("DA",J142)))</formula>
    </cfRule>
  </conditionalFormatting>
  <conditionalFormatting sqref="K142">
    <cfRule type="containsText" dxfId="10419" priority="10432" operator="containsText" text="DA">
      <formula>NOT(ISERROR(SEARCH("DA",K142)))</formula>
    </cfRule>
  </conditionalFormatting>
  <conditionalFormatting sqref="L142">
    <cfRule type="containsText" dxfId="10418" priority="10431" operator="containsText" text="DA">
      <formula>NOT(ISERROR(SEARCH("DA",L142)))</formula>
    </cfRule>
  </conditionalFormatting>
  <conditionalFormatting sqref="M142">
    <cfRule type="containsText" dxfId="10417" priority="10430" operator="containsText" text="DA">
      <formula>NOT(ISERROR(SEARCH("DA",M142)))</formula>
    </cfRule>
  </conditionalFormatting>
  <conditionalFormatting sqref="N142">
    <cfRule type="containsText" dxfId="10416" priority="10429" operator="containsText" text="DA">
      <formula>NOT(ISERROR(SEARCH("DA",N142)))</formula>
    </cfRule>
  </conditionalFormatting>
  <conditionalFormatting sqref="O142">
    <cfRule type="containsText" dxfId="10415" priority="10428" operator="containsText" text="DA">
      <formula>NOT(ISERROR(SEARCH("DA",O142)))</formula>
    </cfRule>
  </conditionalFormatting>
  <conditionalFormatting sqref="P142">
    <cfRule type="containsText" dxfId="10414" priority="10427" operator="containsText" text="DA">
      <formula>NOT(ISERROR(SEARCH("DA",P142)))</formula>
    </cfRule>
  </conditionalFormatting>
  <conditionalFormatting sqref="Q142">
    <cfRule type="containsText" dxfId="10413" priority="10426" operator="containsText" text="DA">
      <formula>NOT(ISERROR(SEARCH("DA",Q142)))</formula>
    </cfRule>
  </conditionalFormatting>
  <conditionalFormatting sqref="R142">
    <cfRule type="containsText" dxfId="10412" priority="10425" operator="containsText" text="DA">
      <formula>NOT(ISERROR(SEARCH("DA",R142)))</formula>
    </cfRule>
  </conditionalFormatting>
  <conditionalFormatting sqref="S142">
    <cfRule type="containsText" dxfId="10411" priority="10424" operator="containsText" text="DA">
      <formula>NOT(ISERROR(SEARCH("DA",S142)))</formula>
    </cfRule>
  </conditionalFormatting>
  <conditionalFormatting sqref="T142">
    <cfRule type="containsText" dxfId="10410" priority="10423" operator="containsText" text="DA">
      <formula>NOT(ISERROR(SEARCH("DA",T142)))</formula>
    </cfRule>
  </conditionalFormatting>
  <conditionalFormatting sqref="B142">
    <cfRule type="containsText" dxfId="10409" priority="10422" operator="containsText" text="DA">
      <formula>NOT(ISERROR(SEARCH("DA",B142)))</formula>
    </cfRule>
  </conditionalFormatting>
  <conditionalFormatting sqref="U142 C142">
    <cfRule type="containsText" dxfId="10408" priority="10421" operator="containsText" text="DA">
      <formula>NOT(ISERROR(SEARCH("DA",C142)))</formula>
    </cfRule>
  </conditionalFormatting>
  <conditionalFormatting sqref="D142">
    <cfRule type="containsText" dxfId="10407" priority="10420" operator="containsText" text="DA">
      <formula>NOT(ISERROR(SEARCH("DA",D142)))</formula>
    </cfRule>
  </conditionalFormatting>
  <conditionalFormatting sqref="E142">
    <cfRule type="containsText" dxfId="10406" priority="10419" operator="containsText" text="DA">
      <formula>NOT(ISERROR(SEARCH("DA",E142)))</formula>
    </cfRule>
  </conditionalFormatting>
  <conditionalFormatting sqref="F142">
    <cfRule type="containsText" dxfId="10405" priority="10418" operator="containsText" text="DA">
      <formula>NOT(ISERROR(SEARCH("DA",F142)))</formula>
    </cfRule>
  </conditionalFormatting>
  <conditionalFormatting sqref="G142">
    <cfRule type="containsText" dxfId="10404" priority="10417" operator="containsText" text="DA">
      <formula>NOT(ISERROR(SEARCH("DA",G142)))</formula>
    </cfRule>
  </conditionalFormatting>
  <conditionalFormatting sqref="H142">
    <cfRule type="containsText" dxfId="10403" priority="10416" operator="containsText" text="DA">
      <formula>NOT(ISERROR(SEARCH("DA",H142)))</formula>
    </cfRule>
  </conditionalFormatting>
  <conditionalFormatting sqref="I142">
    <cfRule type="containsText" dxfId="10402" priority="10415" operator="containsText" text="DA">
      <formula>NOT(ISERROR(SEARCH("DA",I142)))</formula>
    </cfRule>
  </conditionalFormatting>
  <conditionalFormatting sqref="J142">
    <cfRule type="containsText" dxfId="10401" priority="10414" operator="containsText" text="DA">
      <formula>NOT(ISERROR(SEARCH("DA",J142)))</formula>
    </cfRule>
  </conditionalFormatting>
  <conditionalFormatting sqref="K142">
    <cfRule type="containsText" dxfId="10400" priority="10413" operator="containsText" text="DA">
      <formula>NOT(ISERROR(SEARCH("DA",K142)))</formula>
    </cfRule>
  </conditionalFormatting>
  <conditionalFormatting sqref="L142">
    <cfRule type="containsText" dxfId="10399" priority="10412" operator="containsText" text="DA">
      <formula>NOT(ISERROR(SEARCH("DA",L142)))</formula>
    </cfRule>
  </conditionalFormatting>
  <conditionalFormatting sqref="M142">
    <cfRule type="containsText" dxfId="10398" priority="10411" operator="containsText" text="DA">
      <formula>NOT(ISERROR(SEARCH("DA",M142)))</formula>
    </cfRule>
  </conditionalFormatting>
  <conditionalFormatting sqref="N142">
    <cfRule type="containsText" dxfId="10397" priority="10410" operator="containsText" text="DA">
      <formula>NOT(ISERROR(SEARCH("DA",N142)))</formula>
    </cfRule>
  </conditionalFormatting>
  <conditionalFormatting sqref="O142">
    <cfRule type="containsText" dxfId="10396" priority="10409" operator="containsText" text="DA">
      <formula>NOT(ISERROR(SEARCH("DA",O142)))</formula>
    </cfRule>
  </conditionalFormatting>
  <conditionalFormatting sqref="P142">
    <cfRule type="containsText" dxfId="10395" priority="10408" operator="containsText" text="DA">
      <formula>NOT(ISERROR(SEARCH("DA",P142)))</formula>
    </cfRule>
  </conditionalFormatting>
  <conditionalFormatting sqref="Q142">
    <cfRule type="containsText" dxfId="10394" priority="10407" operator="containsText" text="DA">
      <formula>NOT(ISERROR(SEARCH("DA",Q142)))</formula>
    </cfRule>
  </conditionalFormatting>
  <conditionalFormatting sqref="R142">
    <cfRule type="containsText" dxfId="10393" priority="10406" operator="containsText" text="DA">
      <formula>NOT(ISERROR(SEARCH("DA",R142)))</formula>
    </cfRule>
  </conditionalFormatting>
  <conditionalFormatting sqref="S142">
    <cfRule type="containsText" dxfId="10392" priority="10405" operator="containsText" text="DA">
      <formula>NOT(ISERROR(SEARCH("DA",S142)))</formula>
    </cfRule>
  </conditionalFormatting>
  <conditionalFormatting sqref="T142">
    <cfRule type="containsText" dxfId="10391" priority="10404" operator="containsText" text="DA">
      <formula>NOT(ISERROR(SEARCH("DA",T142)))</formula>
    </cfRule>
  </conditionalFormatting>
  <conditionalFormatting sqref="B142">
    <cfRule type="containsText" dxfId="10390" priority="10403" operator="containsText" text="DA">
      <formula>NOT(ISERROR(SEARCH("DA",B142)))</formula>
    </cfRule>
  </conditionalFormatting>
  <conditionalFormatting sqref="U142 C142">
    <cfRule type="containsText" dxfId="10389" priority="10402" operator="containsText" text="DA">
      <formula>NOT(ISERROR(SEARCH("DA",C142)))</formula>
    </cfRule>
  </conditionalFormatting>
  <conditionalFormatting sqref="D142">
    <cfRule type="containsText" dxfId="10388" priority="10401" operator="containsText" text="DA">
      <formula>NOT(ISERROR(SEARCH("DA",D142)))</formula>
    </cfRule>
  </conditionalFormatting>
  <conditionalFormatting sqref="E142">
    <cfRule type="containsText" dxfId="10387" priority="10400" operator="containsText" text="DA">
      <formula>NOT(ISERROR(SEARCH("DA",E142)))</formula>
    </cfRule>
  </conditionalFormatting>
  <conditionalFormatting sqref="F142">
    <cfRule type="containsText" dxfId="10386" priority="10399" operator="containsText" text="DA">
      <formula>NOT(ISERROR(SEARCH("DA",F142)))</formula>
    </cfRule>
  </conditionalFormatting>
  <conditionalFormatting sqref="G142">
    <cfRule type="containsText" dxfId="10385" priority="10398" operator="containsText" text="DA">
      <formula>NOT(ISERROR(SEARCH("DA",G142)))</formula>
    </cfRule>
  </conditionalFormatting>
  <conditionalFormatting sqref="H142">
    <cfRule type="containsText" dxfId="10384" priority="10397" operator="containsText" text="DA">
      <formula>NOT(ISERROR(SEARCH("DA",H142)))</formula>
    </cfRule>
  </conditionalFormatting>
  <conditionalFormatting sqref="I142">
    <cfRule type="containsText" dxfId="10383" priority="10396" operator="containsText" text="DA">
      <formula>NOT(ISERROR(SEARCH("DA",I142)))</formula>
    </cfRule>
  </conditionalFormatting>
  <conditionalFormatting sqref="J142">
    <cfRule type="containsText" dxfId="10382" priority="10395" operator="containsText" text="DA">
      <formula>NOT(ISERROR(SEARCH("DA",J142)))</formula>
    </cfRule>
  </conditionalFormatting>
  <conditionalFormatting sqref="K142">
    <cfRule type="containsText" dxfId="10381" priority="10394" operator="containsText" text="DA">
      <formula>NOT(ISERROR(SEARCH("DA",K142)))</formula>
    </cfRule>
  </conditionalFormatting>
  <conditionalFormatting sqref="L142">
    <cfRule type="containsText" dxfId="10380" priority="10393" operator="containsText" text="DA">
      <formula>NOT(ISERROR(SEARCH("DA",L142)))</formula>
    </cfRule>
  </conditionalFormatting>
  <conditionalFormatting sqref="M142">
    <cfRule type="containsText" dxfId="10379" priority="10392" operator="containsText" text="DA">
      <formula>NOT(ISERROR(SEARCH("DA",M142)))</formula>
    </cfRule>
  </conditionalFormatting>
  <conditionalFormatting sqref="N142">
    <cfRule type="containsText" dxfId="10378" priority="10391" operator="containsText" text="DA">
      <formula>NOT(ISERROR(SEARCH("DA",N142)))</formula>
    </cfRule>
  </conditionalFormatting>
  <conditionalFormatting sqref="O142">
    <cfRule type="containsText" dxfId="10377" priority="10390" operator="containsText" text="DA">
      <formula>NOT(ISERROR(SEARCH("DA",O142)))</formula>
    </cfRule>
  </conditionalFormatting>
  <conditionalFormatting sqref="P142">
    <cfRule type="containsText" dxfId="10376" priority="10389" operator="containsText" text="DA">
      <formula>NOT(ISERROR(SEARCH("DA",P142)))</formula>
    </cfRule>
  </conditionalFormatting>
  <conditionalFormatting sqref="Q142">
    <cfRule type="containsText" dxfId="10375" priority="10388" operator="containsText" text="DA">
      <formula>NOT(ISERROR(SEARCH("DA",Q142)))</formula>
    </cfRule>
  </conditionalFormatting>
  <conditionalFormatting sqref="R142">
    <cfRule type="containsText" dxfId="10374" priority="10387" operator="containsText" text="DA">
      <formula>NOT(ISERROR(SEARCH("DA",R142)))</formula>
    </cfRule>
  </conditionalFormatting>
  <conditionalFormatting sqref="S142">
    <cfRule type="containsText" dxfId="10373" priority="10386" operator="containsText" text="DA">
      <formula>NOT(ISERROR(SEARCH("DA",S142)))</formula>
    </cfRule>
  </conditionalFormatting>
  <conditionalFormatting sqref="T142">
    <cfRule type="containsText" dxfId="10372" priority="10385" operator="containsText" text="DA">
      <formula>NOT(ISERROR(SEARCH("DA",T142)))</formula>
    </cfRule>
  </conditionalFormatting>
  <conditionalFormatting sqref="B142">
    <cfRule type="containsText" dxfId="10371" priority="10384" operator="containsText" text="DA">
      <formula>NOT(ISERROR(SEARCH("DA",B142)))</formula>
    </cfRule>
  </conditionalFormatting>
  <conditionalFormatting sqref="U142 C142">
    <cfRule type="containsText" dxfId="10370" priority="10383" operator="containsText" text="DA">
      <formula>NOT(ISERROR(SEARCH("DA",C142)))</formula>
    </cfRule>
  </conditionalFormatting>
  <conditionalFormatting sqref="D142">
    <cfRule type="containsText" dxfId="10369" priority="10382" operator="containsText" text="DA">
      <formula>NOT(ISERROR(SEARCH("DA",D142)))</formula>
    </cfRule>
  </conditionalFormatting>
  <conditionalFormatting sqref="E142">
    <cfRule type="containsText" dxfId="10368" priority="10381" operator="containsText" text="DA">
      <formula>NOT(ISERROR(SEARCH("DA",E142)))</formula>
    </cfRule>
  </conditionalFormatting>
  <conditionalFormatting sqref="F142">
    <cfRule type="containsText" dxfId="10367" priority="10380" operator="containsText" text="DA">
      <formula>NOT(ISERROR(SEARCH("DA",F142)))</formula>
    </cfRule>
  </conditionalFormatting>
  <conditionalFormatting sqref="G142">
    <cfRule type="containsText" dxfId="10366" priority="10379" operator="containsText" text="DA">
      <formula>NOT(ISERROR(SEARCH("DA",G142)))</formula>
    </cfRule>
  </conditionalFormatting>
  <conditionalFormatting sqref="H142">
    <cfRule type="containsText" dxfId="10365" priority="10378" operator="containsText" text="DA">
      <formula>NOT(ISERROR(SEARCH("DA",H142)))</formula>
    </cfRule>
  </conditionalFormatting>
  <conditionalFormatting sqref="I142">
    <cfRule type="containsText" dxfId="10364" priority="10377" operator="containsText" text="DA">
      <formula>NOT(ISERROR(SEARCH("DA",I142)))</formula>
    </cfRule>
  </conditionalFormatting>
  <conditionalFormatting sqref="J142">
    <cfRule type="containsText" dxfId="10363" priority="10376" operator="containsText" text="DA">
      <formula>NOT(ISERROR(SEARCH("DA",J142)))</formula>
    </cfRule>
  </conditionalFormatting>
  <conditionalFormatting sqref="K142">
    <cfRule type="containsText" dxfId="10362" priority="10375" operator="containsText" text="DA">
      <formula>NOT(ISERROR(SEARCH("DA",K142)))</formula>
    </cfRule>
  </conditionalFormatting>
  <conditionalFormatting sqref="L142">
    <cfRule type="containsText" dxfId="10361" priority="10374" operator="containsText" text="DA">
      <formula>NOT(ISERROR(SEARCH("DA",L142)))</formula>
    </cfRule>
  </conditionalFormatting>
  <conditionalFormatting sqref="M142">
    <cfRule type="containsText" dxfId="10360" priority="10373" operator="containsText" text="DA">
      <formula>NOT(ISERROR(SEARCH("DA",M142)))</formula>
    </cfRule>
  </conditionalFormatting>
  <conditionalFormatting sqref="N142">
    <cfRule type="containsText" dxfId="10359" priority="10372" operator="containsText" text="DA">
      <formula>NOT(ISERROR(SEARCH("DA",N142)))</formula>
    </cfRule>
  </conditionalFormatting>
  <conditionalFormatting sqref="O142">
    <cfRule type="containsText" dxfId="10358" priority="10371" operator="containsText" text="DA">
      <formula>NOT(ISERROR(SEARCH("DA",O142)))</formula>
    </cfRule>
  </conditionalFormatting>
  <conditionalFormatting sqref="P142">
    <cfRule type="containsText" dxfId="10357" priority="10370" operator="containsText" text="DA">
      <formula>NOT(ISERROR(SEARCH("DA",P142)))</formula>
    </cfRule>
  </conditionalFormatting>
  <conditionalFormatting sqref="Q142">
    <cfRule type="containsText" dxfId="10356" priority="10369" operator="containsText" text="DA">
      <formula>NOT(ISERROR(SEARCH("DA",Q142)))</formula>
    </cfRule>
  </conditionalFormatting>
  <conditionalFormatting sqref="R142">
    <cfRule type="containsText" dxfId="10355" priority="10368" operator="containsText" text="DA">
      <formula>NOT(ISERROR(SEARCH("DA",R142)))</formula>
    </cfRule>
  </conditionalFormatting>
  <conditionalFormatting sqref="S142">
    <cfRule type="containsText" dxfId="10354" priority="10367" operator="containsText" text="DA">
      <formula>NOT(ISERROR(SEARCH("DA",S142)))</formula>
    </cfRule>
  </conditionalFormatting>
  <conditionalFormatting sqref="T142">
    <cfRule type="containsText" dxfId="10353" priority="10366" operator="containsText" text="DA">
      <formula>NOT(ISERROR(SEARCH("DA",T142)))</formula>
    </cfRule>
  </conditionalFormatting>
  <conditionalFormatting sqref="B142">
    <cfRule type="containsText" dxfId="10352" priority="10365" operator="containsText" text="DA">
      <formula>NOT(ISERROR(SEARCH("DA",B142)))</formula>
    </cfRule>
  </conditionalFormatting>
  <conditionalFormatting sqref="U142 C142">
    <cfRule type="containsText" dxfId="10351" priority="10364" operator="containsText" text="DA">
      <formula>NOT(ISERROR(SEARCH("DA",C142)))</formula>
    </cfRule>
  </conditionalFormatting>
  <conditionalFormatting sqref="D142">
    <cfRule type="containsText" dxfId="10350" priority="10363" operator="containsText" text="DA">
      <formula>NOT(ISERROR(SEARCH("DA",D142)))</formula>
    </cfRule>
  </conditionalFormatting>
  <conditionalFormatting sqref="E142">
    <cfRule type="containsText" dxfId="10349" priority="10362" operator="containsText" text="DA">
      <formula>NOT(ISERROR(SEARCH("DA",E142)))</formula>
    </cfRule>
  </conditionalFormatting>
  <conditionalFormatting sqref="F142">
    <cfRule type="containsText" dxfId="10348" priority="10361" operator="containsText" text="DA">
      <formula>NOT(ISERROR(SEARCH("DA",F142)))</formula>
    </cfRule>
  </conditionalFormatting>
  <conditionalFormatting sqref="G142">
    <cfRule type="containsText" dxfId="10347" priority="10360" operator="containsText" text="DA">
      <formula>NOT(ISERROR(SEARCH("DA",G142)))</formula>
    </cfRule>
  </conditionalFormatting>
  <conditionalFormatting sqref="H142">
    <cfRule type="containsText" dxfId="10346" priority="10359" operator="containsText" text="DA">
      <formula>NOT(ISERROR(SEARCH("DA",H142)))</formula>
    </cfRule>
  </conditionalFormatting>
  <conditionalFormatting sqref="I142">
    <cfRule type="containsText" dxfId="10345" priority="10358" operator="containsText" text="DA">
      <formula>NOT(ISERROR(SEARCH("DA",I142)))</formula>
    </cfRule>
  </conditionalFormatting>
  <conditionalFormatting sqref="J142">
    <cfRule type="containsText" dxfId="10344" priority="10357" operator="containsText" text="DA">
      <formula>NOT(ISERROR(SEARCH("DA",J142)))</formula>
    </cfRule>
  </conditionalFormatting>
  <conditionalFormatting sqref="K142">
    <cfRule type="containsText" dxfId="10343" priority="10356" operator="containsText" text="DA">
      <formula>NOT(ISERROR(SEARCH("DA",K142)))</formula>
    </cfRule>
  </conditionalFormatting>
  <conditionalFormatting sqref="L142">
    <cfRule type="containsText" dxfId="10342" priority="10355" operator="containsText" text="DA">
      <formula>NOT(ISERROR(SEARCH("DA",L142)))</formula>
    </cfRule>
  </conditionalFormatting>
  <conditionalFormatting sqref="M142">
    <cfRule type="containsText" dxfId="10341" priority="10354" operator="containsText" text="DA">
      <formula>NOT(ISERROR(SEARCH("DA",M142)))</formula>
    </cfRule>
  </conditionalFormatting>
  <conditionalFormatting sqref="N142">
    <cfRule type="containsText" dxfId="10340" priority="10353" operator="containsText" text="DA">
      <formula>NOT(ISERROR(SEARCH("DA",N142)))</formula>
    </cfRule>
  </conditionalFormatting>
  <conditionalFormatting sqref="O142">
    <cfRule type="containsText" dxfId="10339" priority="10352" operator="containsText" text="DA">
      <formula>NOT(ISERROR(SEARCH("DA",O142)))</formula>
    </cfRule>
  </conditionalFormatting>
  <conditionalFormatting sqref="P142">
    <cfRule type="containsText" dxfId="10338" priority="10351" operator="containsText" text="DA">
      <formula>NOT(ISERROR(SEARCH("DA",P142)))</formula>
    </cfRule>
  </conditionalFormatting>
  <conditionalFormatting sqref="Q142">
    <cfRule type="containsText" dxfId="10337" priority="10350" operator="containsText" text="DA">
      <formula>NOT(ISERROR(SEARCH("DA",Q142)))</formula>
    </cfRule>
  </conditionalFormatting>
  <conditionalFormatting sqref="R142">
    <cfRule type="containsText" dxfId="10336" priority="10349" operator="containsText" text="DA">
      <formula>NOT(ISERROR(SEARCH("DA",R142)))</formula>
    </cfRule>
  </conditionalFormatting>
  <conditionalFormatting sqref="S142">
    <cfRule type="containsText" dxfId="10335" priority="10348" operator="containsText" text="DA">
      <formula>NOT(ISERROR(SEARCH("DA",S142)))</formula>
    </cfRule>
  </conditionalFormatting>
  <conditionalFormatting sqref="T142">
    <cfRule type="containsText" dxfId="10334" priority="10347" operator="containsText" text="DA">
      <formula>NOT(ISERROR(SEARCH("DA",T142)))</formula>
    </cfRule>
  </conditionalFormatting>
  <conditionalFormatting sqref="B142">
    <cfRule type="containsText" dxfId="10333" priority="10346" operator="containsText" text="DA">
      <formula>NOT(ISERROR(SEARCH("DA",B142)))</formula>
    </cfRule>
  </conditionalFormatting>
  <conditionalFormatting sqref="U142 C142">
    <cfRule type="containsText" dxfId="10332" priority="10345" operator="containsText" text="DA">
      <formula>NOT(ISERROR(SEARCH("DA",C142)))</formula>
    </cfRule>
  </conditionalFormatting>
  <conditionalFormatting sqref="D142">
    <cfRule type="containsText" dxfId="10331" priority="10344" operator="containsText" text="DA">
      <formula>NOT(ISERROR(SEARCH("DA",D142)))</formula>
    </cfRule>
  </conditionalFormatting>
  <conditionalFormatting sqref="E142">
    <cfRule type="containsText" dxfId="10330" priority="10343" operator="containsText" text="DA">
      <formula>NOT(ISERROR(SEARCH("DA",E142)))</formula>
    </cfRule>
  </conditionalFormatting>
  <conditionalFormatting sqref="F142">
    <cfRule type="containsText" dxfId="10329" priority="10342" operator="containsText" text="DA">
      <formula>NOT(ISERROR(SEARCH("DA",F142)))</formula>
    </cfRule>
  </conditionalFormatting>
  <conditionalFormatting sqref="G142">
    <cfRule type="containsText" dxfId="10328" priority="10341" operator="containsText" text="DA">
      <formula>NOT(ISERROR(SEARCH("DA",G142)))</formula>
    </cfRule>
  </conditionalFormatting>
  <conditionalFormatting sqref="H142">
    <cfRule type="containsText" dxfId="10327" priority="10340" operator="containsText" text="DA">
      <formula>NOT(ISERROR(SEARCH("DA",H142)))</formula>
    </cfRule>
  </conditionalFormatting>
  <conditionalFormatting sqref="I142">
    <cfRule type="containsText" dxfId="10326" priority="10339" operator="containsText" text="DA">
      <formula>NOT(ISERROR(SEARCH("DA",I142)))</formula>
    </cfRule>
  </conditionalFormatting>
  <conditionalFormatting sqref="J142">
    <cfRule type="containsText" dxfId="10325" priority="10338" operator="containsText" text="DA">
      <formula>NOT(ISERROR(SEARCH("DA",J142)))</formula>
    </cfRule>
  </conditionalFormatting>
  <conditionalFormatting sqref="K142">
    <cfRule type="containsText" dxfId="10324" priority="10337" operator="containsText" text="DA">
      <formula>NOT(ISERROR(SEARCH("DA",K142)))</formula>
    </cfRule>
  </conditionalFormatting>
  <conditionalFormatting sqref="L142">
    <cfRule type="containsText" dxfId="10323" priority="10336" operator="containsText" text="DA">
      <formula>NOT(ISERROR(SEARCH("DA",L142)))</formula>
    </cfRule>
  </conditionalFormatting>
  <conditionalFormatting sqref="M142">
    <cfRule type="containsText" dxfId="10322" priority="10335" operator="containsText" text="DA">
      <formula>NOT(ISERROR(SEARCH("DA",M142)))</formula>
    </cfRule>
  </conditionalFormatting>
  <conditionalFormatting sqref="N142">
    <cfRule type="containsText" dxfId="10321" priority="10334" operator="containsText" text="DA">
      <formula>NOT(ISERROR(SEARCH("DA",N142)))</formula>
    </cfRule>
  </conditionalFormatting>
  <conditionalFormatting sqref="O142">
    <cfRule type="containsText" dxfId="10320" priority="10333" operator="containsText" text="DA">
      <formula>NOT(ISERROR(SEARCH("DA",O142)))</formula>
    </cfRule>
  </conditionalFormatting>
  <conditionalFormatting sqref="P142">
    <cfRule type="containsText" dxfId="10319" priority="10332" operator="containsText" text="DA">
      <formula>NOT(ISERROR(SEARCH("DA",P142)))</formula>
    </cfRule>
  </conditionalFormatting>
  <conditionalFormatting sqref="Q142">
    <cfRule type="containsText" dxfId="10318" priority="10331" operator="containsText" text="DA">
      <formula>NOT(ISERROR(SEARCH("DA",Q142)))</formula>
    </cfRule>
  </conditionalFormatting>
  <conditionalFormatting sqref="R142">
    <cfRule type="containsText" dxfId="10317" priority="10330" operator="containsText" text="DA">
      <formula>NOT(ISERROR(SEARCH("DA",R142)))</formula>
    </cfRule>
  </conditionalFormatting>
  <conditionalFormatting sqref="S142">
    <cfRule type="containsText" dxfId="10316" priority="10329" operator="containsText" text="DA">
      <formula>NOT(ISERROR(SEARCH("DA",S142)))</formula>
    </cfRule>
  </conditionalFormatting>
  <conditionalFormatting sqref="T142">
    <cfRule type="containsText" dxfId="10315" priority="10328" operator="containsText" text="DA">
      <formula>NOT(ISERROR(SEARCH("DA",T142)))</formula>
    </cfRule>
  </conditionalFormatting>
  <conditionalFormatting sqref="B142">
    <cfRule type="containsText" dxfId="10314" priority="10327" operator="containsText" text="DA">
      <formula>NOT(ISERROR(SEARCH("DA",B142)))</formula>
    </cfRule>
  </conditionalFormatting>
  <conditionalFormatting sqref="U142 C142">
    <cfRule type="containsText" dxfId="10313" priority="10326" operator="containsText" text="DA">
      <formula>NOT(ISERROR(SEARCH("DA",C142)))</formula>
    </cfRule>
  </conditionalFormatting>
  <conditionalFormatting sqref="D142">
    <cfRule type="containsText" dxfId="10312" priority="10325" operator="containsText" text="DA">
      <formula>NOT(ISERROR(SEARCH("DA",D142)))</formula>
    </cfRule>
  </conditionalFormatting>
  <conditionalFormatting sqref="E142">
    <cfRule type="containsText" dxfId="10311" priority="10324" operator="containsText" text="DA">
      <formula>NOT(ISERROR(SEARCH("DA",E142)))</formula>
    </cfRule>
  </conditionalFormatting>
  <conditionalFormatting sqref="F142">
    <cfRule type="containsText" dxfId="10310" priority="10323" operator="containsText" text="DA">
      <formula>NOT(ISERROR(SEARCH("DA",F142)))</formula>
    </cfRule>
  </conditionalFormatting>
  <conditionalFormatting sqref="G142">
    <cfRule type="containsText" dxfId="10309" priority="10322" operator="containsText" text="DA">
      <formula>NOT(ISERROR(SEARCH("DA",G142)))</formula>
    </cfRule>
  </conditionalFormatting>
  <conditionalFormatting sqref="H142">
    <cfRule type="containsText" dxfId="10308" priority="10321" operator="containsText" text="DA">
      <formula>NOT(ISERROR(SEARCH("DA",H142)))</formula>
    </cfRule>
  </conditionalFormatting>
  <conditionalFormatting sqref="I142">
    <cfRule type="containsText" dxfId="10307" priority="10320" operator="containsText" text="DA">
      <formula>NOT(ISERROR(SEARCH("DA",I142)))</formula>
    </cfRule>
  </conditionalFormatting>
  <conditionalFormatting sqref="J142">
    <cfRule type="containsText" dxfId="10306" priority="10319" operator="containsText" text="DA">
      <formula>NOT(ISERROR(SEARCH("DA",J142)))</formula>
    </cfRule>
  </conditionalFormatting>
  <conditionalFormatting sqref="K142">
    <cfRule type="containsText" dxfId="10305" priority="10318" operator="containsText" text="DA">
      <formula>NOT(ISERROR(SEARCH("DA",K142)))</formula>
    </cfRule>
  </conditionalFormatting>
  <conditionalFormatting sqref="L142">
    <cfRule type="containsText" dxfId="10304" priority="10317" operator="containsText" text="DA">
      <formula>NOT(ISERROR(SEARCH("DA",L142)))</formula>
    </cfRule>
  </conditionalFormatting>
  <conditionalFormatting sqref="M142">
    <cfRule type="containsText" dxfId="10303" priority="10316" operator="containsText" text="DA">
      <formula>NOT(ISERROR(SEARCH("DA",M142)))</formula>
    </cfRule>
  </conditionalFormatting>
  <conditionalFormatting sqref="N142">
    <cfRule type="containsText" dxfId="10302" priority="10315" operator="containsText" text="DA">
      <formula>NOT(ISERROR(SEARCH("DA",N142)))</formula>
    </cfRule>
  </conditionalFormatting>
  <conditionalFormatting sqref="O142">
    <cfRule type="containsText" dxfId="10301" priority="10314" operator="containsText" text="DA">
      <formula>NOT(ISERROR(SEARCH("DA",O142)))</formula>
    </cfRule>
  </conditionalFormatting>
  <conditionalFormatting sqref="P142">
    <cfRule type="containsText" dxfId="10300" priority="10313" operator="containsText" text="DA">
      <formula>NOT(ISERROR(SEARCH("DA",P142)))</formula>
    </cfRule>
  </conditionalFormatting>
  <conditionalFormatting sqref="Q142">
    <cfRule type="containsText" dxfId="10299" priority="10312" operator="containsText" text="DA">
      <formula>NOT(ISERROR(SEARCH("DA",Q142)))</formula>
    </cfRule>
  </conditionalFormatting>
  <conditionalFormatting sqref="R142">
    <cfRule type="containsText" dxfId="10298" priority="10311" operator="containsText" text="DA">
      <formula>NOT(ISERROR(SEARCH("DA",R142)))</formula>
    </cfRule>
  </conditionalFormatting>
  <conditionalFormatting sqref="S142">
    <cfRule type="containsText" dxfId="10297" priority="10310" operator="containsText" text="DA">
      <formula>NOT(ISERROR(SEARCH("DA",S142)))</formula>
    </cfRule>
  </conditionalFormatting>
  <conditionalFormatting sqref="T142">
    <cfRule type="containsText" dxfId="10296" priority="10309" operator="containsText" text="DA">
      <formula>NOT(ISERROR(SEARCH("DA",T142)))</formula>
    </cfRule>
  </conditionalFormatting>
  <conditionalFormatting sqref="B142">
    <cfRule type="containsText" dxfId="10295" priority="10308" operator="containsText" text="DA">
      <formula>NOT(ISERROR(SEARCH("DA",B142)))</formula>
    </cfRule>
  </conditionalFormatting>
  <conditionalFormatting sqref="U142 C142">
    <cfRule type="containsText" dxfId="10294" priority="10307" operator="containsText" text="DA">
      <formula>NOT(ISERROR(SEARCH("DA",C142)))</formula>
    </cfRule>
  </conditionalFormatting>
  <conditionalFormatting sqref="D142">
    <cfRule type="containsText" dxfId="10293" priority="10306" operator="containsText" text="DA">
      <formula>NOT(ISERROR(SEARCH("DA",D142)))</formula>
    </cfRule>
  </conditionalFormatting>
  <conditionalFormatting sqref="E142">
    <cfRule type="containsText" dxfId="10292" priority="10305" operator="containsText" text="DA">
      <formula>NOT(ISERROR(SEARCH("DA",E142)))</formula>
    </cfRule>
  </conditionalFormatting>
  <conditionalFormatting sqref="F142">
    <cfRule type="containsText" dxfId="10291" priority="10304" operator="containsText" text="DA">
      <formula>NOT(ISERROR(SEARCH("DA",F142)))</formula>
    </cfRule>
  </conditionalFormatting>
  <conditionalFormatting sqref="G142">
    <cfRule type="containsText" dxfId="10290" priority="10303" operator="containsText" text="DA">
      <formula>NOT(ISERROR(SEARCH("DA",G142)))</formula>
    </cfRule>
  </conditionalFormatting>
  <conditionalFormatting sqref="H142">
    <cfRule type="containsText" dxfId="10289" priority="10302" operator="containsText" text="DA">
      <formula>NOT(ISERROR(SEARCH("DA",H142)))</formula>
    </cfRule>
  </conditionalFormatting>
  <conditionalFormatting sqref="I142">
    <cfRule type="containsText" dxfId="10288" priority="10301" operator="containsText" text="DA">
      <formula>NOT(ISERROR(SEARCH("DA",I142)))</formula>
    </cfRule>
  </conditionalFormatting>
  <conditionalFormatting sqref="J142">
    <cfRule type="containsText" dxfId="10287" priority="10300" operator="containsText" text="DA">
      <formula>NOT(ISERROR(SEARCH("DA",J142)))</formula>
    </cfRule>
  </conditionalFormatting>
  <conditionalFormatting sqref="K142">
    <cfRule type="containsText" dxfId="10286" priority="10299" operator="containsText" text="DA">
      <formula>NOT(ISERROR(SEARCH("DA",K142)))</formula>
    </cfRule>
  </conditionalFormatting>
  <conditionalFormatting sqref="L142">
    <cfRule type="containsText" dxfId="10285" priority="10298" operator="containsText" text="DA">
      <formula>NOT(ISERROR(SEARCH("DA",L142)))</formula>
    </cfRule>
  </conditionalFormatting>
  <conditionalFormatting sqref="M142">
    <cfRule type="containsText" dxfId="10284" priority="10297" operator="containsText" text="DA">
      <formula>NOT(ISERROR(SEARCH("DA",M142)))</formula>
    </cfRule>
  </conditionalFormatting>
  <conditionalFormatting sqref="N142">
    <cfRule type="containsText" dxfId="10283" priority="10296" operator="containsText" text="DA">
      <formula>NOT(ISERROR(SEARCH("DA",N142)))</formula>
    </cfRule>
  </conditionalFormatting>
  <conditionalFormatting sqref="O142">
    <cfRule type="containsText" dxfId="10282" priority="10295" operator="containsText" text="DA">
      <formula>NOT(ISERROR(SEARCH("DA",O142)))</formula>
    </cfRule>
  </conditionalFormatting>
  <conditionalFormatting sqref="P142">
    <cfRule type="containsText" dxfId="10281" priority="10294" operator="containsText" text="DA">
      <formula>NOT(ISERROR(SEARCH("DA",P142)))</formula>
    </cfRule>
  </conditionalFormatting>
  <conditionalFormatting sqref="Q142">
    <cfRule type="containsText" dxfId="10280" priority="10293" operator="containsText" text="DA">
      <formula>NOT(ISERROR(SEARCH("DA",Q142)))</formula>
    </cfRule>
  </conditionalFormatting>
  <conditionalFormatting sqref="R142">
    <cfRule type="containsText" dxfId="10279" priority="10292" operator="containsText" text="DA">
      <formula>NOT(ISERROR(SEARCH("DA",R142)))</formula>
    </cfRule>
  </conditionalFormatting>
  <conditionalFormatting sqref="S142">
    <cfRule type="containsText" dxfId="10278" priority="10291" operator="containsText" text="DA">
      <formula>NOT(ISERROR(SEARCH("DA",S142)))</formula>
    </cfRule>
  </conditionalFormatting>
  <conditionalFormatting sqref="T142">
    <cfRule type="containsText" dxfId="10277" priority="10290" operator="containsText" text="DA">
      <formula>NOT(ISERROR(SEARCH("DA",T142)))</formula>
    </cfRule>
  </conditionalFormatting>
  <conditionalFormatting sqref="U142 A142 C142">
    <cfRule type="containsText" dxfId="10276" priority="10289" operator="containsText" text="DA">
      <formula>NOT(ISERROR(SEARCH("DA",A142)))</formula>
    </cfRule>
  </conditionalFormatting>
  <conditionalFormatting sqref="D142">
    <cfRule type="containsText" dxfId="10275" priority="10288" operator="containsText" text="DA">
      <formula>NOT(ISERROR(SEARCH("DA",D142)))</formula>
    </cfRule>
  </conditionalFormatting>
  <conditionalFormatting sqref="E142">
    <cfRule type="containsText" dxfId="10274" priority="10287" operator="containsText" text="DA">
      <formula>NOT(ISERROR(SEARCH("DA",E142)))</formula>
    </cfRule>
  </conditionalFormatting>
  <conditionalFormatting sqref="F142">
    <cfRule type="containsText" dxfId="10273" priority="10286" operator="containsText" text="DA">
      <formula>NOT(ISERROR(SEARCH("DA",F142)))</formula>
    </cfRule>
  </conditionalFormatting>
  <conditionalFormatting sqref="G142">
    <cfRule type="containsText" dxfId="10272" priority="10285" operator="containsText" text="DA">
      <formula>NOT(ISERROR(SEARCH("DA",G142)))</formula>
    </cfRule>
  </conditionalFormatting>
  <conditionalFormatting sqref="H142">
    <cfRule type="containsText" dxfId="10271" priority="10284" operator="containsText" text="DA">
      <formula>NOT(ISERROR(SEARCH("DA",H142)))</formula>
    </cfRule>
  </conditionalFormatting>
  <conditionalFormatting sqref="I142">
    <cfRule type="containsText" dxfId="10270" priority="10283" operator="containsText" text="DA">
      <formula>NOT(ISERROR(SEARCH("DA",I142)))</formula>
    </cfRule>
  </conditionalFormatting>
  <conditionalFormatting sqref="J142">
    <cfRule type="containsText" dxfId="10269" priority="10282" operator="containsText" text="DA">
      <formula>NOT(ISERROR(SEARCH("DA",J142)))</formula>
    </cfRule>
  </conditionalFormatting>
  <conditionalFormatting sqref="K142">
    <cfRule type="containsText" dxfId="10268" priority="10281" operator="containsText" text="DA">
      <formula>NOT(ISERROR(SEARCH("DA",K142)))</formula>
    </cfRule>
  </conditionalFormatting>
  <conditionalFormatting sqref="L142">
    <cfRule type="containsText" dxfId="10267" priority="10280" operator="containsText" text="DA">
      <formula>NOT(ISERROR(SEARCH("DA",L142)))</formula>
    </cfRule>
  </conditionalFormatting>
  <conditionalFormatting sqref="M142">
    <cfRule type="containsText" dxfId="10266" priority="10279" operator="containsText" text="DA">
      <formula>NOT(ISERROR(SEARCH("DA",M142)))</formula>
    </cfRule>
  </conditionalFormatting>
  <conditionalFormatting sqref="N142">
    <cfRule type="containsText" dxfId="10265" priority="10278" operator="containsText" text="DA">
      <formula>NOT(ISERROR(SEARCH("DA",N142)))</formula>
    </cfRule>
  </conditionalFormatting>
  <conditionalFormatting sqref="O142">
    <cfRule type="containsText" dxfId="10264" priority="10277" operator="containsText" text="DA">
      <formula>NOT(ISERROR(SEARCH("DA",O142)))</formula>
    </cfRule>
  </conditionalFormatting>
  <conditionalFormatting sqref="P142">
    <cfRule type="containsText" dxfId="10263" priority="10276" operator="containsText" text="DA">
      <formula>NOT(ISERROR(SEARCH("DA",P142)))</formula>
    </cfRule>
  </conditionalFormatting>
  <conditionalFormatting sqref="Q142">
    <cfRule type="containsText" dxfId="10262" priority="10275" operator="containsText" text="DA">
      <formula>NOT(ISERROR(SEARCH("DA",Q142)))</formula>
    </cfRule>
  </conditionalFormatting>
  <conditionalFormatting sqref="R142">
    <cfRule type="containsText" dxfId="10261" priority="10274" operator="containsText" text="DA">
      <formula>NOT(ISERROR(SEARCH("DA",R142)))</formula>
    </cfRule>
  </conditionalFormatting>
  <conditionalFormatting sqref="S142">
    <cfRule type="containsText" dxfId="10260" priority="10273" operator="containsText" text="DA">
      <formula>NOT(ISERROR(SEARCH("DA",S142)))</formula>
    </cfRule>
  </conditionalFormatting>
  <conditionalFormatting sqref="T142">
    <cfRule type="containsText" dxfId="10259" priority="10272" operator="containsText" text="DA">
      <formula>NOT(ISERROR(SEARCH("DA",T142)))</formula>
    </cfRule>
  </conditionalFormatting>
  <conditionalFormatting sqref="B142:T142">
    <cfRule type="containsText" dxfId="10258" priority="10271" operator="containsText" text="DA">
      <formula>NOT(ISERROR(SEARCH("DA",B142)))</formula>
    </cfRule>
  </conditionalFormatting>
  <conditionalFormatting sqref="B153">
    <cfRule type="containsText" dxfId="10257" priority="10270" operator="containsText" text="DA">
      <formula>NOT(ISERROR(SEARCH("DA",B153)))</formula>
    </cfRule>
  </conditionalFormatting>
  <conditionalFormatting sqref="U153 C153">
    <cfRule type="containsText" dxfId="10256" priority="10269" operator="containsText" text="DA">
      <formula>NOT(ISERROR(SEARCH("DA",C153)))</formula>
    </cfRule>
  </conditionalFormatting>
  <conditionalFormatting sqref="D153">
    <cfRule type="containsText" dxfId="10255" priority="10268" operator="containsText" text="DA">
      <formula>NOT(ISERROR(SEARCH("DA",D153)))</formula>
    </cfRule>
  </conditionalFormatting>
  <conditionalFormatting sqref="E153">
    <cfRule type="containsText" dxfId="10254" priority="10267" operator="containsText" text="DA">
      <formula>NOT(ISERROR(SEARCH("DA",E153)))</formula>
    </cfRule>
  </conditionalFormatting>
  <conditionalFormatting sqref="F153">
    <cfRule type="containsText" dxfId="10253" priority="10266" operator="containsText" text="DA">
      <formula>NOT(ISERROR(SEARCH("DA",F153)))</formula>
    </cfRule>
  </conditionalFormatting>
  <conditionalFormatting sqref="G153">
    <cfRule type="containsText" dxfId="10252" priority="10265" operator="containsText" text="DA">
      <formula>NOT(ISERROR(SEARCH("DA",G153)))</formula>
    </cfRule>
  </conditionalFormatting>
  <conditionalFormatting sqref="H153">
    <cfRule type="containsText" dxfId="10251" priority="10264" operator="containsText" text="DA">
      <formula>NOT(ISERROR(SEARCH("DA",H153)))</formula>
    </cfRule>
  </conditionalFormatting>
  <conditionalFormatting sqref="I153">
    <cfRule type="containsText" dxfId="10250" priority="10263" operator="containsText" text="DA">
      <formula>NOT(ISERROR(SEARCH("DA",I153)))</formula>
    </cfRule>
  </conditionalFormatting>
  <conditionalFormatting sqref="J153">
    <cfRule type="containsText" dxfId="10249" priority="10262" operator="containsText" text="DA">
      <formula>NOT(ISERROR(SEARCH("DA",J153)))</formula>
    </cfRule>
  </conditionalFormatting>
  <conditionalFormatting sqref="K153">
    <cfRule type="containsText" dxfId="10248" priority="10261" operator="containsText" text="DA">
      <formula>NOT(ISERROR(SEARCH("DA",K153)))</formula>
    </cfRule>
  </conditionalFormatting>
  <conditionalFormatting sqref="L153">
    <cfRule type="containsText" dxfId="10247" priority="10260" operator="containsText" text="DA">
      <formula>NOT(ISERROR(SEARCH("DA",L153)))</formula>
    </cfRule>
  </conditionalFormatting>
  <conditionalFormatting sqref="M153">
    <cfRule type="containsText" dxfId="10246" priority="10259" operator="containsText" text="DA">
      <formula>NOT(ISERROR(SEARCH("DA",M153)))</formula>
    </cfRule>
  </conditionalFormatting>
  <conditionalFormatting sqref="N153">
    <cfRule type="containsText" dxfId="10245" priority="10258" operator="containsText" text="DA">
      <formula>NOT(ISERROR(SEARCH("DA",N153)))</formula>
    </cfRule>
  </conditionalFormatting>
  <conditionalFormatting sqref="O153">
    <cfRule type="containsText" dxfId="10244" priority="10257" operator="containsText" text="DA">
      <formula>NOT(ISERROR(SEARCH("DA",O153)))</formula>
    </cfRule>
  </conditionalFormatting>
  <conditionalFormatting sqref="P153">
    <cfRule type="containsText" dxfId="10243" priority="10256" operator="containsText" text="DA">
      <formula>NOT(ISERROR(SEARCH("DA",P153)))</formula>
    </cfRule>
  </conditionalFormatting>
  <conditionalFormatting sqref="Q153">
    <cfRule type="containsText" dxfId="10242" priority="10255" operator="containsText" text="DA">
      <formula>NOT(ISERROR(SEARCH("DA",Q153)))</formula>
    </cfRule>
  </conditionalFormatting>
  <conditionalFormatting sqref="R153">
    <cfRule type="containsText" dxfId="10241" priority="10254" operator="containsText" text="DA">
      <formula>NOT(ISERROR(SEARCH("DA",R153)))</formula>
    </cfRule>
  </conditionalFormatting>
  <conditionalFormatting sqref="S153">
    <cfRule type="containsText" dxfId="10240" priority="10253" operator="containsText" text="DA">
      <formula>NOT(ISERROR(SEARCH("DA",S153)))</formula>
    </cfRule>
  </conditionalFormatting>
  <conditionalFormatting sqref="T153">
    <cfRule type="containsText" dxfId="10239" priority="10252" operator="containsText" text="DA">
      <formula>NOT(ISERROR(SEARCH("DA",T153)))</formula>
    </cfRule>
  </conditionalFormatting>
  <conditionalFormatting sqref="B153">
    <cfRule type="containsText" dxfId="10238" priority="10251" operator="containsText" text="DA">
      <formula>NOT(ISERROR(SEARCH("DA",B153)))</formula>
    </cfRule>
  </conditionalFormatting>
  <conditionalFormatting sqref="U153 C153">
    <cfRule type="containsText" dxfId="10237" priority="10250" operator="containsText" text="DA">
      <formula>NOT(ISERROR(SEARCH("DA",C153)))</formula>
    </cfRule>
  </conditionalFormatting>
  <conditionalFormatting sqref="D153">
    <cfRule type="containsText" dxfId="10236" priority="10249" operator="containsText" text="DA">
      <formula>NOT(ISERROR(SEARCH("DA",D153)))</formula>
    </cfRule>
  </conditionalFormatting>
  <conditionalFormatting sqref="E153">
    <cfRule type="containsText" dxfId="10235" priority="10248" operator="containsText" text="DA">
      <formula>NOT(ISERROR(SEARCH("DA",E153)))</formula>
    </cfRule>
  </conditionalFormatting>
  <conditionalFormatting sqref="F153">
    <cfRule type="containsText" dxfId="10234" priority="10247" operator="containsText" text="DA">
      <formula>NOT(ISERROR(SEARCH("DA",F153)))</formula>
    </cfRule>
  </conditionalFormatting>
  <conditionalFormatting sqref="G153">
    <cfRule type="containsText" dxfId="10233" priority="10246" operator="containsText" text="DA">
      <formula>NOT(ISERROR(SEARCH("DA",G153)))</formula>
    </cfRule>
  </conditionalFormatting>
  <conditionalFormatting sqref="H153">
    <cfRule type="containsText" dxfId="10232" priority="10245" operator="containsText" text="DA">
      <formula>NOT(ISERROR(SEARCH("DA",H153)))</formula>
    </cfRule>
  </conditionalFormatting>
  <conditionalFormatting sqref="I153">
    <cfRule type="containsText" dxfId="10231" priority="10244" operator="containsText" text="DA">
      <formula>NOT(ISERROR(SEARCH("DA",I153)))</formula>
    </cfRule>
  </conditionalFormatting>
  <conditionalFormatting sqref="J153">
    <cfRule type="containsText" dxfId="10230" priority="10243" operator="containsText" text="DA">
      <formula>NOT(ISERROR(SEARCH("DA",J153)))</formula>
    </cfRule>
  </conditionalFormatting>
  <conditionalFormatting sqref="K153">
    <cfRule type="containsText" dxfId="10229" priority="10242" operator="containsText" text="DA">
      <formula>NOT(ISERROR(SEARCH("DA",K153)))</formula>
    </cfRule>
  </conditionalFormatting>
  <conditionalFormatting sqref="L153">
    <cfRule type="containsText" dxfId="10228" priority="10241" operator="containsText" text="DA">
      <formula>NOT(ISERROR(SEARCH("DA",L153)))</formula>
    </cfRule>
  </conditionalFormatting>
  <conditionalFormatting sqref="M153">
    <cfRule type="containsText" dxfId="10227" priority="10240" operator="containsText" text="DA">
      <formula>NOT(ISERROR(SEARCH("DA",M153)))</formula>
    </cfRule>
  </conditionalFormatting>
  <conditionalFormatting sqref="N153">
    <cfRule type="containsText" dxfId="10226" priority="10239" operator="containsText" text="DA">
      <formula>NOT(ISERROR(SEARCH("DA",N153)))</formula>
    </cfRule>
  </conditionalFormatting>
  <conditionalFormatting sqref="O153">
    <cfRule type="containsText" dxfId="10225" priority="10238" operator="containsText" text="DA">
      <formula>NOT(ISERROR(SEARCH("DA",O153)))</formula>
    </cfRule>
  </conditionalFormatting>
  <conditionalFormatting sqref="P153">
    <cfRule type="containsText" dxfId="10224" priority="10237" operator="containsText" text="DA">
      <formula>NOT(ISERROR(SEARCH("DA",P153)))</formula>
    </cfRule>
  </conditionalFormatting>
  <conditionalFormatting sqref="Q153">
    <cfRule type="containsText" dxfId="10223" priority="10236" operator="containsText" text="DA">
      <formula>NOT(ISERROR(SEARCH("DA",Q153)))</formula>
    </cfRule>
  </conditionalFormatting>
  <conditionalFormatting sqref="R153">
    <cfRule type="containsText" dxfId="10222" priority="10235" operator="containsText" text="DA">
      <formula>NOT(ISERROR(SEARCH("DA",R153)))</formula>
    </cfRule>
  </conditionalFormatting>
  <conditionalFormatting sqref="S153">
    <cfRule type="containsText" dxfId="10221" priority="10234" operator="containsText" text="DA">
      <formula>NOT(ISERROR(SEARCH("DA",S153)))</formula>
    </cfRule>
  </conditionalFormatting>
  <conditionalFormatting sqref="T153">
    <cfRule type="containsText" dxfId="10220" priority="10233" operator="containsText" text="DA">
      <formula>NOT(ISERROR(SEARCH("DA",T153)))</formula>
    </cfRule>
  </conditionalFormatting>
  <conditionalFormatting sqref="B153">
    <cfRule type="containsText" dxfId="10219" priority="10232" operator="containsText" text="DA">
      <formula>NOT(ISERROR(SEARCH("DA",B153)))</formula>
    </cfRule>
  </conditionalFormatting>
  <conditionalFormatting sqref="U153 C153">
    <cfRule type="containsText" dxfId="10218" priority="10231" operator="containsText" text="DA">
      <formula>NOT(ISERROR(SEARCH("DA",C153)))</formula>
    </cfRule>
  </conditionalFormatting>
  <conditionalFormatting sqref="D153">
    <cfRule type="containsText" dxfId="10217" priority="10230" operator="containsText" text="DA">
      <formula>NOT(ISERROR(SEARCH("DA",D153)))</formula>
    </cfRule>
  </conditionalFormatting>
  <conditionalFormatting sqref="E153">
    <cfRule type="containsText" dxfId="10216" priority="10229" operator="containsText" text="DA">
      <formula>NOT(ISERROR(SEARCH("DA",E153)))</formula>
    </cfRule>
  </conditionalFormatting>
  <conditionalFormatting sqref="F153">
    <cfRule type="containsText" dxfId="10215" priority="10228" operator="containsText" text="DA">
      <formula>NOT(ISERROR(SEARCH("DA",F153)))</formula>
    </cfRule>
  </conditionalFormatting>
  <conditionalFormatting sqref="G153">
    <cfRule type="containsText" dxfId="10214" priority="10227" operator="containsText" text="DA">
      <formula>NOT(ISERROR(SEARCH("DA",G153)))</formula>
    </cfRule>
  </conditionalFormatting>
  <conditionalFormatting sqref="H153">
    <cfRule type="containsText" dxfId="10213" priority="10226" operator="containsText" text="DA">
      <formula>NOT(ISERROR(SEARCH("DA",H153)))</formula>
    </cfRule>
  </conditionalFormatting>
  <conditionalFormatting sqref="I153">
    <cfRule type="containsText" dxfId="10212" priority="10225" operator="containsText" text="DA">
      <formula>NOT(ISERROR(SEARCH("DA",I153)))</formula>
    </cfRule>
  </conditionalFormatting>
  <conditionalFormatting sqref="J153">
    <cfRule type="containsText" dxfId="10211" priority="10224" operator="containsText" text="DA">
      <formula>NOT(ISERROR(SEARCH("DA",J153)))</formula>
    </cfRule>
  </conditionalFormatting>
  <conditionalFormatting sqref="K153">
    <cfRule type="containsText" dxfId="10210" priority="10223" operator="containsText" text="DA">
      <formula>NOT(ISERROR(SEARCH("DA",K153)))</formula>
    </cfRule>
  </conditionalFormatting>
  <conditionalFormatting sqref="L153">
    <cfRule type="containsText" dxfId="10209" priority="10222" operator="containsText" text="DA">
      <formula>NOT(ISERROR(SEARCH("DA",L153)))</formula>
    </cfRule>
  </conditionalFormatting>
  <conditionalFormatting sqref="M153">
    <cfRule type="containsText" dxfId="10208" priority="10221" operator="containsText" text="DA">
      <formula>NOT(ISERROR(SEARCH("DA",M153)))</formula>
    </cfRule>
  </conditionalFormatting>
  <conditionalFormatting sqref="N153">
    <cfRule type="containsText" dxfId="10207" priority="10220" operator="containsText" text="DA">
      <formula>NOT(ISERROR(SEARCH("DA",N153)))</formula>
    </cfRule>
  </conditionalFormatting>
  <conditionalFormatting sqref="O153">
    <cfRule type="containsText" dxfId="10206" priority="10219" operator="containsText" text="DA">
      <formula>NOT(ISERROR(SEARCH("DA",O153)))</formula>
    </cfRule>
  </conditionalFormatting>
  <conditionalFormatting sqref="P153">
    <cfRule type="containsText" dxfId="10205" priority="10218" operator="containsText" text="DA">
      <formula>NOT(ISERROR(SEARCH("DA",P153)))</formula>
    </cfRule>
  </conditionalFormatting>
  <conditionalFormatting sqref="Q153">
    <cfRule type="containsText" dxfId="10204" priority="10217" operator="containsText" text="DA">
      <formula>NOT(ISERROR(SEARCH("DA",Q153)))</formula>
    </cfRule>
  </conditionalFormatting>
  <conditionalFormatting sqref="R153">
    <cfRule type="containsText" dxfId="10203" priority="10216" operator="containsText" text="DA">
      <formula>NOT(ISERROR(SEARCH("DA",R153)))</formula>
    </cfRule>
  </conditionalFormatting>
  <conditionalFormatting sqref="S153">
    <cfRule type="containsText" dxfId="10202" priority="10215" operator="containsText" text="DA">
      <formula>NOT(ISERROR(SEARCH("DA",S153)))</formula>
    </cfRule>
  </conditionalFormatting>
  <conditionalFormatting sqref="T153">
    <cfRule type="containsText" dxfId="10201" priority="10214" operator="containsText" text="DA">
      <formula>NOT(ISERROR(SEARCH("DA",T153)))</formula>
    </cfRule>
  </conditionalFormatting>
  <conditionalFormatting sqref="B153">
    <cfRule type="containsText" dxfId="10200" priority="10213" operator="containsText" text="DA">
      <formula>NOT(ISERROR(SEARCH("DA",B153)))</formula>
    </cfRule>
  </conditionalFormatting>
  <conditionalFormatting sqref="U153 C153">
    <cfRule type="containsText" dxfId="10199" priority="10212" operator="containsText" text="DA">
      <formula>NOT(ISERROR(SEARCH("DA",C153)))</formula>
    </cfRule>
  </conditionalFormatting>
  <conditionalFormatting sqref="D153">
    <cfRule type="containsText" dxfId="10198" priority="10211" operator="containsText" text="DA">
      <formula>NOT(ISERROR(SEARCH("DA",D153)))</formula>
    </cfRule>
  </conditionalFormatting>
  <conditionalFormatting sqref="E153">
    <cfRule type="containsText" dxfId="10197" priority="10210" operator="containsText" text="DA">
      <formula>NOT(ISERROR(SEARCH("DA",E153)))</formula>
    </cfRule>
  </conditionalFormatting>
  <conditionalFormatting sqref="F153">
    <cfRule type="containsText" dxfId="10196" priority="10209" operator="containsText" text="DA">
      <formula>NOT(ISERROR(SEARCH("DA",F153)))</formula>
    </cfRule>
  </conditionalFormatting>
  <conditionalFormatting sqref="G153">
    <cfRule type="containsText" dxfId="10195" priority="10208" operator="containsText" text="DA">
      <formula>NOT(ISERROR(SEARCH("DA",G153)))</formula>
    </cfRule>
  </conditionalFormatting>
  <conditionalFormatting sqref="H153">
    <cfRule type="containsText" dxfId="10194" priority="10207" operator="containsText" text="DA">
      <formula>NOT(ISERROR(SEARCH("DA",H153)))</formula>
    </cfRule>
  </conditionalFormatting>
  <conditionalFormatting sqref="I153">
    <cfRule type="containsText" dxfId="10193" priority="10206" operator="containsText" text="DA">
      <formula>NOT(ISERROR(SEARCH("DA",I153)))</formula>
    </cfRule>
  </conditionalFormatting>
  <conditionalFormatting sqref="J153">
    <cfRule type="containsText" dxfId="10192" priority="10205" operator="containsText" text="DA">
      <formula>NOT(ISERROR(SEARCH("DA",J153)))</formula>
    </cfRule>
  </conditionalFormatting>
  <conditionalFormatting sqref="K153">
    <cfRule type="containsText" dxfId="10191" priority="10204" operator="containsText" text="DA">
      <formula>NOT(ISERROR(SEARCH("DA",K153)))</formula>
    </cfRule>
  </conditionalFormatting>
  <conditionalFormatting sqref="L153">
    <cfRule type="containsText" dxfId="10190" priority="10203" operator="containsText" text="DA">
      <formula>NOT(ISERROR(SEARCH("DA",L153)))</formula>
    </cfRule>
  </conditionalFormatting>
  <conditionalFormatting sqref="M153">
    <cfRule type="containsText" dxfId="10189" priority="10202" operator="containsText" text="DA">
      <formula>NOT(ISERROR(SEARCH("DA",M153)))</formula>
    </cfRule>
  </conditionalFormatting>
  <conditionalFormatting sqref="N153">
    <cfRule type="containsText" dxfId="10188" priority="10201" operator="containsText" text="DA">
      <formula>NOT(ISERROR(SEARCH("DA",N153)))</formula>
    </cfRule>
  </conditionalFormatting>
  <conditionalFormatting sqref="O153">
    <cfRule type="containsText" dxfId="10187" priority="10200" operator="containsText" text="DA">
      <formula>NOT(ISERROR(SEARCH("DA",O153)))</formula>
    </cfRule>
  </conditionalFormatting>
  <conditionalFormatting sqref="P153">
    <cfRule type="containsText" dxfId="10186" priority="10199" operator="containsText" text="DA">
      <formula>NOT(ISERROR(SEARCH("DA",P153)))</formula>
    </cfRule>
  </conditionalFormatting>
  <conditionalFormatting sqref="Q153">
    <cfRule type="containsText" dxfId="10185" priority="10198" operator="containsText" text="DA">
      <formula>NOT(ISERROR(SEARCH("DA",Q153)))</formula>
    </cfRule>
  </conditionalFormatting>
  <conditionalFormatting sqref="R153">
    <cfRule type="containsText" dxfId="10184" priority="10197" operator="containsText" text="DA">
      <formula>NOT(ISERROR(SEARCH("DA",R153)))</formula>
    </cfRule>
  </conditionalFormatting>
  <conditionalFormatting sqref="S153">
    <cfRule type="containsText" dxfId="10183" priority="10196" operator="containsText" text="DA">
      <formula>NOT(ISERROR(SEARCH("DA",S153)))</formula>
    </cfRule>
  </conditionalFormatting>
  <conditionalFormatting sqref="T153">
    <cfRule type="containsText" dxfId="10182" priority="10195" operator="containsText" text="DA">
      <formula>NOT(ISERROR(SEARCH("DA",T153)))</formula>
    </cfRule>
  </conditionalFormatting>
  <conditionalFormatting sqref="B153">
    <cfRule type="containsText" dxfId="10181" priority="10194" operator="containsText" text="DA">
      <formula>NOT(ISERROR(SEARCH("DA",B153)))</formula>
    </cfRule>
  </conditionalFormatting>
  <conditionalFormatting sqref="U153 C153">
    <cfRule type="containsText" dxfId="10180" priority="10193" operator="containsText" text="DA">
      <formula>NOT(ISERROR(SEARCH("DA",C153)))</formula>
    </cfRule>
  </conditionalFormatting>
  <conditionalFormatting sqref="D153">
    <cfRule type="containsText" dxfId="10179" priority="10192" operator="containsText" text="DA">
      <formula>NOT(ISERROR(SEARCH("DA",D153)))</formula>
    </cfRule>
  </conditionalFormatting>
  <conditionalFormatting sqref="E153">
    <cfRule type="containsText" dxfId="10178" priority="10191" operator="containsText" text="DA">
      <formula>NOT(ISERROR(SEARCH("DA",E153)))</formula>
    </cfRule>
  </conditionalFormatting>
  <conditionalFormatting sqref="F153">
    <cfRule type="containsText" dxfId="10177" priority="10190" operator="containsText" text="DA">
      <formula>NOT(ISERROR(SEARCH("DA",F153)))</formula>
    </cfRule>
  </conditionalFormatting>
  <conditionalFormatting sqref="G153">
    <cfRule type="containsText" dxfId="10176" priority="10189" operator="containsText" text="DA">
      <formula>NOT(ISERROR(SEARCH("DA",G153)))</formula>
    </cfRule>
  </conditionalFormatting>
  <conditionalFormatting sqref="H153">
    <cfRule type="containsText" dxfId="10175" priority="10188" operator="containsText" text="DA">
      <formula>NOT(ISERROR(SEARCH("DA",H153)))</formula>
    </cfRule>
  </conditionalFormatting>
  <conditionalFormatting sqref="I153">
    <cfRule type="containsText" dxfId="10174" priority="10187" operator="containsText" text="DA">
      <formula>NOT(ISERROR(SEARCH("DA",I153)))</formula>
    </cfRule>
  </conditionalFormatting>
  <conditionalFormatting sqref="J153">
    <cfRule type="containsText" dxfId="10173" priority="10186" operator="containsText" text="DA">
      <formula>NOT(ISERROR(SEARCH("DA",J153)))</formula>
    </cfRule>
  </conditionalFormatting>
  <conditionalFormatting sqref="K153">
    <cfRule type="containsText" dxfId="10172" priority="10185" operator="containsText" text="DA">
      <formula>NOT(ISERROR(SEARCH("DA",K153)))</formula>
    </cfRule>
  </conditionalFormatting>
  <conditionalFormatting sqref="L153">
    <cfRule type="containsText" dxfId="10171" priority="10184" operator="containsText" text="DA">
      <formula>NOT(ISERROR(SEARCH("DA",L153)))</formula>
    </cfRule>
  </conditionalFormatting>
  <conditionalFormatting sqref="M153">
    <cfRule type="containsText" dxfId="10170" priority="10183" operator="containsText" text="DA">
      <formula>NOT(ISERROR(SEARCH("DA",M153)))</formula>
    </cfRule>
  </conditionalFormatting>
  <conditionalFormatting sqref="N153">
    <cfRule type="containsText" dxfId="10169" priority="10182" operator="containsText" text="DA">
      <formula>NOT(ISERROR(SEARCH("DA",N153)))</formula>
    </cfRule>
  </conditionalFormatting>
  <conditionalFormatting sqref="O153">
    <cfRule type="containsText" dxfId="10168" priority="10181" operator="containsText" text="DA">
      <formula>NOT(ISERROR(SEARCH("DA",O153)))</formula>
    </cfRule>
  </conditionalFormatting>
  <conditionalFormatting sqref="P153">
    <cfRule type="containsText" dxfId="10167" priority="10180" operator="containsText" text="DA">
      <formula>NOT(ISERROR(SEARCH("DA",P153)))</formula>
    </cfRule>
  </conditionalFormatting>
  <conditionalFormatting sqref="Q153">
    <cfRule type="containsText" dxfId="10166" priority="10179" operator="containsText" text="DA">
      <formula>NOT(ISERROR(SEARCH("DA",Q153)))</formula>
    </cfRule>
  </conditionalFormatting>
  <conditionalFormatting sqref="R153">
    <cfRule type="containsText" dxfId="10165" priority="10178" operator="containsText" text="DA">
      <formula>NOT(ISERROR(SEARCH("DA",R153)))</formula>
    </cfRule>
  </conditionalFormatting>
  <conditionalFormatting sqref="S153">
    <cfRule type="containsText" dxfId="10164" priority="10177" operator="containsText" text="DA">
      <formula>NOT(ISERROR(SEARCH("DA",S153)))</formula>
    </cfRule>
  </conditionalFormatting>
  <conditionalFormatting sqref="T153">
    <cfRule type="containsText" dxfId="10163" priority="10176" operator="containsText" text="DA">
      <formula>NOT(ISERROR(SEARCH("DA",T153)))</formula>
    </cfRule>
  </conditionalFormatting>
  <conditionalFormatting sqref="B153">
    <cfRule type="containsText" dxfId="10162" priority="10175" operator="containsText" text="DA">
      <formula>NOT(ISERROR(SEARCH("DA",B153)))</formula>
    </cfRule>
  </conditionalFormatting>
  <conditionalFormatting sqref="U153 C153">
    <cfRule type="containsText" dxfId="10161" priority="10174" operator="containsText" text="DA">
      <formula>NOT(ISERROR(SEARCH("DA",C153)))</formula>
    </cfRule>
  </conditionalFormatting>
  <conditionalFormatting sqref="D153">
    <cfRule type="containsText" dxfId="10160" priority="10173" operator="containsText" text="DA">
      <formula>NOT(ISERROR(SEARCH("DA",D153)))</formula>
    </cfRule>
  </conditionalFormatting>
  <conditionalFormatting sqref="E153">
    <cfRule type="containsText" dxfId="10159" priority="10172" operator="containsText" text="DA">
      <formula>NOT(ISERROR(SEARCH("DA",E153)))</formula>
    </cfRule>
  </conditionalFormatting>
  <conditionalFormatting sqref="F153">
    <cfRule type="containsText" dxfId="10158" priority="10171" operator="containsText" text="DA">
      <formula>NOT(ISERROR(SEARCH("DA",F153)))</formula>
    </cfRule>
  </conditionalFormatting>
  <conditionalFormatting sqref="G153">
    <cfRule type="containsText" dxfId="10157" priority="10170" operator="containsText" text="DA">
      <formula>NOT(ISERROR(SEARCH("DA",G153)))</formula>
    </cfRule>
  </conditionalFormatting>
  <conditionalFormatting sqref="H153">
    <cfRule type="containsText" dxfId="10156" priority="10169" operator="containsText" text="DA">
      <formula>NOT(ISERROR(SEARCH("DA",H153)))</formula>
    </cfRule>
  </conditionalFormatting>
  <conditionalFormatting sqref="I153">
    <cfRule type="containsText" dxfId="10155" priority="10168" operator="containsText" text="DA">
      <formula>NOT(ISERROR(SEARCH("DA",I153)))</formula>
    </cfRule>
  </conditionalFormatting>
  <conditionalFormatting sqref="J153">
    <cfRule type="containsText" dxfId="10154" priority="10167" operator="containsText" text="DA">
      <formula>NOT(ISERROR(SEARCH("DA",J153)))</formula>
    </cfRule>
  </conditionalFormatting>
  <conditionalFormatting sqref="K153">
    <cfRule type="containsText" dxfId="10153" priority="10166" operator="containsText" text="DA">
      <formula>NOT(ISERROR(SEARCH("DA",K153)))</formula>
    </cfRule>
  </conditionalFormatting>
  <conditionalFormatting sqref="L153">
    <cfRule type="containsText" dxfId="10152" priority="10165" operator="containsText" text="DA">
      <formula>NOT(ISERROR(SEARCH("DA",L153)))</formula>
    </cfRule>
  </conditionalFormatting>
  <conditionalFormatting sqref="M153">
    <cfRule type="containsText" dxfId="10151" priority="10164" operator="containsText" text="DA">
      <formula>NOT(ISERROR(SEARCH("DA",M153)))</formula>
    </cfRule>
  </conditionalFormatting>
  <conditionalFormatting sqref="N153">
    <cfRule type="containsText" dxfId="10150" priority="10163" operator="containsText" text="DA">
      <formula>NOT(ISERROR(SEARCH("DA",N153)))</formula>
    </cfRule>
  </conditionalFormatting>
  <conditionalFormatting sqref="O153">
    <cfRule type="containsText" dxfId="10149" priority="10162" operator="containsText" text="DA">
      <formula>NOT(ISERROR(SEARCH("DA",O153)))</formula>
    </cfRule>
  </conditionalFormatting>
  <conditionalFormatting sqref="P153">
    <cfRule type="containsText" dxfId="10148" priority="10161" operator="containsText" text="DA">
      <formula>NOT(ISERROR(SEARCH("DA",P153)))</formula>
    </cfRule>
  </conditionalFormatting>
  <conditionalFormatting sqref="Q153">
    <cfRule type="containsText" dxfId="10147" priority="10160" operator="containsText" text="DA">
      <formula>NOT(ISERROR(SEARCH("DA",Q153)))</formula>
    </cfRule>
  </conditionalFormatting>
  <conditionalFormatting sqref="R153">
    <cfRule type="containsText" dxfId="10146" priority="10159" operator="containsText" text="DA">
      <formula>NOT(ISERROR(SEARCH("DA",R153)))</formula>
    </cfRule>
  </conditionalFormatting>
  <conditionalFormatting sqref="S153">
    <cfRule type="containsText" dxfId="10145" priority="10158" operator="containsText" text="DA">
      <formula>NOT(ISERROR(SEARCH("DA",S153)))</formula>
    </cfRule>
  </conditionalFormatting>
  <conditionalFormatting sqref="T153">
    <cfRule type="containsText" dxfId="10144" priority="10157" operator="containsText" text="DA">
      <formula>NOT(ISERROR(SEARCH("DA",T153)))</formula>
    </cfRule>
  </conditionalFormatting>
  <conditionalFormatting sqref="B153">
    <cfRule type="containsText" dxfId="10143" priority="10156" operator="containsText" text="DA">
      <formula>NOT(ISERROR(SEARCH("DA",B153)))</formula>
    </cfRule>
  </conditionalFormatting>
  <conditionalFormatting sqref="U153 C153">
    <cfRule type="containsText" dxfId="10142" priority="10155" operator="containsText" text="DA">
      <formula>NOT(ISERROR(SEARCH("DA",C153)))</formula>
    </cfRule>
  </conditionalFormatting>
  <conditionalFormatting sqref="D153">
    <cfRule type="containsText" dxfId="10141" priority="10154" operator="containsText" text="DA">
      <formula>NOT(ISERROR(SEARCH("DA",D153)))</formula>
    </cfRule>
  </conditionalFormatting>
  <conditionalFormatting sqref="E153">
    <cfRule type="containsText" dxfId="10140" priority="10153" operator="containsText" text="DA">
      <formula>NOT(ISERROR(SEARCH("DA",E153)))</formula>
    </cfRule>
  </conditionalFormatting>
  <conditionalFormatting sqref="F153">
    <cfRule type="containsText" dxfId="10139" priority="10152" operator="containsText" text="DA">
      <formula>NOT(ISERROR(SEARCH("DA",F153)))</formula>
    </cfRule>
  </conditionalFormatting>
  <conditionalFormatting sqref="G153">
    <cfRule type="containsText" dxfId="10138" priority="10151" operator="containsText" text="DA">
      <formula>NOT(ISERROR(SEARCH("DA",G153)))</formula>
    </cfRule>
  </conditionalFormatting>
  <conditionalFormatting sqref="H153">
    <cfRule type="containsText" dxfId="10137" priority="10150" operator="containsText" text="DA">
      <formula>NOT(ISERROR(SEARCH("DA",H153)))</formula>
    </cfRule>
  </conditionalFormatting>
  <conditionalFormatting sqref="I153">
    <cfRule type="containsText" dxfId="10136" priority="10149" operator="containsText" text="DA">
      <formula>NOT(ISERROR(SEARCH("DA",I153)))</formula>
    </cfRule>
  </conditionalFormatting>
  <conditionalFormatting sqref="J153">
    <cfRule type="containsText" dxfId="10135" priority="10148" operator="containsText" text="DA">
      <formula>NOT(ISERROR(SEARCH("DA",J153)))</formula>
    </cfRule>
  </conditionalFormatting>
  <conditionalFormatting sqref="K153">
    <cfRule type="containsText" dxfId="10134" priority="10147" operator="containsText" text="DA">
      <formula>NOT(ISERROR(SEARCH("DA",K153)))</formula>
    </cfRule>
  </conditionalFormatting>
  <conditionalFormatting sqref="L153">
    <cfRule type="containsText" dxfId="10133" priority="10146" operator="containsText" text="DA">
      <formula>NOT(ISERROR(SEARCH("DA",L153)))</formula>
    </cfRule>
  </conditionalFormatting>
  <conditionalFormatting sqref="M153">
    <cfRule type="containsText" dxfId="10132" priority="10145" operator="containsText" text="DA">
      <formula>NOT(ISERROR(SEARCH("DA",M153)))</formula>
    </cfRule>
  </conditionalFormatting>
  <conditionalFormatting sqref="N153">
    <cfRule type="containsText" dxfId="10131" priority="10144" operator="containsText" text="DA">
      <formula>NOT(ISERROR(SEARCH("DA",N153)))</formula>
    </cfRule>
  </conditionalFormatting>
  <conditionalFormatting sqref="O153">
    <cfRule type="containsText" dxfId="10130" priority="10143" operator="containsText" text="DA">
      <formula>NOT(ISERROR(SEARCH("DA",O153)))</formula>
    </cfRule>
  </conditionalFormatting>
  <conditionalFormatting sqref="P153">
    <cfRule type="containsText" dxfId="10129" priority="10142" operator="containsText" text="DA">
      <formula>NOT(ISERROR(SEARCH("DA",P153)))</formula>
    </cfRule>
  </conditionalFormatting>
  <conditionalFormatting sqref="Q153">
    <cfRule type="containsText" dxfId="10128" priority="10141" operator="containsText" text="DA">
      <formula>NOT(ISERROR(SEARCH("DA",Q153)))</formula>
    </cfRule>
  </conditionalFormatting>
  <conditionalFormatting sqref="R153">
    <cfRule type="containsText" dxfId="10127" priority="10140" operator="containsText" text="DA">
      <formula>NOT(ISERROR(SEARCH("DA",R153)))</formula>
    </cfRule>
  </conditionalFormatting>
  <conditionalFormatting sqref="S153">
    <cfRule type="containsText" dxfId="10126" priority="10139" operator="containsText" text="DA">
      <formula>NOT(ISERROR(SEARCH("DA",S153)))</formula>
    </cfRule>
  </conditionalFormatting>
  <conditionalFormatting sqref="T153">
    <cfRule type="containsText" dxfId="10125" priority="10138" operator="containsText" text="DA">
      <formula>NOT(ISERROR(SEARCH("DA",T153)))</formula>
    </cfRule>
  </conditionalFormatting>
  <conditionalFormatting sqref="B153">
    <cfRule type="containsText" dxfId="10124" priority="10137" operator="containsText" text="DA">
      <formula>NOT(ISERROR(SEARCH("DA",B153)))</formula>
    </cfRule>
  </conditionalFormatting>
  <conditionalFormatting sqref="U153 C153">
    <cfRule type="containsText" dxfId="10123" priority="10136" operator="containsText" text="DA">
      <formula>NOT(ISERROR(SEARCH("DA",C153)))</formula>
    </cfRule>
  </conditionalFormatting>
  <conditionalFormatting sqref="D153">
    <cfRule type="containsText" dxfId="10122" priority="10135" operator="containsText" text="DA">
      <formula>NOT(ISERROR(SEARCH("DA",D153)))</formula>
    </cfRule>
  </conditionalFormatting>
  <conditionalFormatting sqref="E153">
    <cfRule type="containsText" dxfId="10121" priority="10134" operator="containsText" text="DA">
      <formula>NOT(ISERROR(SEARCH("DA",E153)))</formula>
    </cfRule>
  </conditionalFormatting>
  <conditionalFormatting sqref="F153">
    <cfRule type="containsText" dxfId="10120" priority="10133" operator="containsText" text="DA">
      <formula>NOT(ISERROR(SEARCH("DA",F153)))</formula>
    </cfRule>
  </conditionalFormatting>
  <conditionalFormatting sqref="G153">
    <cfRule type="containsText" dxfId="10119" priority="10132" operator="containsText" text="DA">
      <formula>NOT(ISERROR(SEARCH("DA",G153)))</formula>
    </cfRule>
  </conditionalFormatting>
  <conditionalFormatting sqref="H153">
    <cfRule type="containsText" dxfId="10118" priority="10131" operator="containsText" text="DA">
      <formula>NOT(ISERROR(SEARCH("DA",H153)))</formula>
    </cfRule>
  </conditionalFormatting>
  <conditionalFormatting sqref="I153">
    <cfRule type="containsText" dxfId="10117" priority="10130" operator="containsText" text="DA">
      <formula>NOT(ISERROR(SEARCH("DA",I153)))</formula>
    </cfRule>
  </conditionalFormatting>
  <conditionalFormatting sqref="J153">
    <cfRule type="containsText" dxfId="10116" priority="10129" operator="containsText" text="DA">
      <formula>NOT(ISERROR(SEARCH("DA",J153)))</formula>
    </cfRule>
  </conditionalFormatting>
  <conditionalFormatting sqref="K153">
    <cfRule type="containsText" dxfId="10115" priority="10128" operator="containsText" text="DA">
      <formula>NOT(ISERROR(SEARCH("DA",K153)))</formula>
    </cfRule>
  </conditionalFormatting>
  <conditionalFormatting sqref="L153">
    <cfRule type="containsText" dxfId="10114" priority="10127" operator="containsText" text="DA">
      <formula>NOT(ISERROR(SEARCH("DA",L153)))</formula>
    </cfRule>
  </conditionalFormatting>
  <conditionalFormatting sqref="M153">
    <cfRule type="containsText" dxfId="10113" priority="10126" operator="containsText" text="DA">
      <formula>NOT(ISERROR(SEARCH("DA",M153)))</formula>
    </cfRule>
  </conditionalFormatting>
  <conditionalFormatting sqref="N153">
    <cfRule type="containsText" dxfId="10112" priority="10125" operator="containsText" text="DA">
      <formula>NOT(ISERROR(SEARCH("DA",N153)))</formula>
    </cfRule>
  </conditionalFormatting>
  <conditionalFormatting sqref="O153">
    <cfRule type="containsText" dxfId="10111" priority="10124" operator="containsText" text="DA">
      <formula>NOT(ISERROR(SEARCH("DA",O153)))</formula>
    </cfRule>
  </conditionalFormatting>
  <conditionalFormatting sqref="P153">
    <cfRule type="containsText" dxfId="10110" priority="10123" operator="containsText" text="DA">
      <formula>NOT(ISERROR(SEARCH("DA",P153)))</formula>
    </cfRule>
  </conditionalFormatting>
  <conditionalFormatting sqref="Q153">
    <cfRule type="containsText" dxfId="10109" priority="10122" operator="containsText" text="DA">
      <formula>NOT(ISERROR(SEARCH("DA",Q153)))</formula>
    </cfRule>
  </conditionalFormatting>
  <conditionalFormatting sqref="R153">
    <cfRule type="containsText" dxfId="10108" priority="10121" operator="containsText" text="DA">
      <formula>NOT(ISERROR(SEARCH("DA",R153)))</formula>
    </cfRule>
  </conditionalFormatting>
  <conditionalFormatting sqref="S153">
    <cfRule type="containsText" dxfId="10107" priority="10120" operator="containsText" text="DA">
      <formula>NOT(ISERROR(SEARCH("DA",S153)))</formula>
    </cfRule>
  </conditionalFormatting>
  <conditionalFormatting sqref="T153">
    <cfRule type="containsText" dxfId="10106" priority="10119" operator="containsText" text="DA">
      <formula>NOT(ISERROR(SEARCH("DA",T153)))</formula>
    </cfRule>
  </conditionalFormatting>
  <conditionalFormatting sqref="B153">
    <cfRule type="containsText" dxfId="10105" priority="10118" operator="containsText" text="DA">
      <formula>NOT(ISERROR(SEARCH("DA",B153)))</formula>
    </cfRule>
  </conditionalFormatting>
  <conditionalFormatting sqref="U153 C153">
    <cfRule type="containsText" dxfId="10104" priority="10117" operator="containsText" text="DA">
      <formula>NOT(ISERROR(SEARCH("DA",C153)))</formula>
    </cfRule>
  </conditionalFormatting>
  <conditionalFormatting sqref="D153">
    <cfRule type="containsText" dxfId="10103" priority="10116" operator="containsText" text="DA">
      <formula>NOT(ISERROR(SEARCH("DA",D153)))</formula>
    </cfRule>
  </conditionalFormatting>
  <conditionalFormatting sqref="E153">
    <cfRule type="containsText" dxfId="10102" priority="10115" operator="containsText" text="DA">
      <formula>NOT(ISERROR(SEARCH("DA",E153)))</formula>
    </cfRule>
  </conditionalFormatting>
  <conditionalFormatting sqref="F153">
    <cfRule type="containsText" dxfId="10101" priority="10114" operator="containsText" text="DA">
      <formula>NOT(ISERROR(SEARCH("DA",F153)))</formula>
    </cfRule>
  </conditionalFormatting>
  <conditionalFormatting sqref="G153">
    <cfRule type="containsText" dxfId="10100" priority="10113" operator="containsText" text="DA">
      <formula>NOT(ISERROR(SEARCH("DA",G153)))</formula>
    </cfRule>
  </conditionalFormatting>
  <conditionalFormatting sqref="H153">
    <cfRule type="containsText" dxfId="10099" priority="10112" operator="containsText" text="DA">
      <formula>NOT(ISERROR(SEARCH("DA",H153)))</formula>
    </cfRule>
  </conditionalFormatting>
  <conditionalFormatting sqref="I153">
    <cfRule type="containsText" dxfId="10098" priority="10111" operator="containsText" text="DA">
      <formula>NOT(ISERROR(SEARCH("DA",I153)))</formula>
    </cfRule>
  </conditionalFormatting>
  <conditionalFormatting sqref="J153">
    <cfRule type="containsText" dxfId="10097" priority="10110" operator="containsText" text="DA">
      <formula>NOT(ISERROR(SEARCH("DA",J153)))</formula>
    </cfRule>
  </conditionalFormatting>
  <conditionalFormatting sqref="K153">
    <cfRule type="containsText" dxfId="10096" priority="10109" operator="containsText" text="DA">
      <formula>NOT(ISERROR(SEARCH("DA",K153)))</formula>
    </cfRule>
  </conditionalFormatting>
  <conditionalFormatting sqref="L153">
    <cfRule type="containsText" dxfId="10095" priority="10108" operator="containsText" text="DA">
      <formula>NOT(ISERROR(SEARCH("DA",L153)))</formula>
    </cfRule>
  </conditionalFormatting>
  <conditionalFormatting sqref="M153">
    <cfRule type="containsText" dxfId="10094" priority="10107" operator="containsText" text="DA">
      <formula>NOT(ISERROR(SEARCH("DA",M153)))</formula>
    </cfRule>
  </conditionalFormatting>
  <conditionalFormatting sqref="N153">
    <cfRule type="containsText" dxfId="10093" priority="10106" operator="containsText" text="DA">
      <formula>NOT(ISERROR(SEARCH("DA",N153)))</formula>
    </cfRule>
  </conditionalFormatting>
  <conditionalFormatting sqref="O153">
    <cfRule type="containsText" dxfId="10092" priority="10105" operator="containsText" text="DA">
      <formula>NOT(ISERROR(SEARCH("DA",O153)))</formula>
    </cfRule>
  </conditionalFormatting>
  <conditionalFormatting sqref="P153">
    <cfRule type="containsText" dxfId="10091" priority="10104" operator="containsText" text="DA">
      <formula>NOT(ISERROR(SEARCH("DA",P153)))</formula>
    </cfRule>
  </conditionalFormatting>
  <conditionalFormatting sqref="Q153">
    <cfRule type="containsText" dxfId="10090" priority="10103" operator="containsText" text="DA">
      <formula>NOT(ISERROR(SEARCH("DA",Q153)))</formula>
    </cfRule>
  </conditionalFormatting>
  <conditionalFormatting sqref="R153">
    <cfRule type="containsText" dxfId="10089" priority="10102" operator="containsText" text="DA">
      <formula>NOT(ISERROR(SEARCH("DA",R153)))</formula>
    </cfRule>
  </conditionalFormatting>
  <conditionalFormatting sqref="S153">
    <cfRule type="containsText" dxfId="10088" priority="10101" operator="containsText" text="DA">
      <formula>NOT(ISERROR(SEARCH("DA",S153)))</formula>
    </cfRule>
  </conditionalFormatting>
  <conditionalFormatting sqref="T153">
    <cfRule type="containsText" dxfId="10087" priority="10100" operator="containsText" text="DA">
      <formula>NOT(ISERROR(SEARCH("DA",T153)))</formula>
    </cfRule>
  </conditionalFormatting>
  <conditionalFormatting sqref="B153">
    <cfRule type="containsText" dxfId="10086" priority="10099" operator="containsText" text="DA">
      <formula>NOT(ISERROR(SEARCH("DA",B153)))</formula>
    </cfRule>
  </conditionalFormatting>
  <conditionalFormatting sqref="U153 C153">
    <cfRule type="containsText" dxfId="10085" priority="10098" operator="containsText" text="DA">
      <formula>NOT(ISERROR(SEARCH("DA",C153)))</formula>
    </cfRule>
  </conditionalFormatting>
  <conditionalFormatting sqref="D153">
    <cfRule type="containsText" dxfId="10084" priority="10097" operator="containsText" text="DA">
      <formula>NOT(ISERROR(SEARCH("DA",D153)))</formula>
    </cfRule>
  </conditionalFormatting>
  <conditionalFormatting sqref="E153">
    <cfRule type="containsText" dxfId="10083" priority="10096" operator="containsText" text="DA">
      <formula>NOT(ISERROR(SEARCH("DA",E153)))</formula>
    </cfRule>
  </conditionalFormatting>
  <conditionalFormatting sqref="F153">
    <cfRule type="containsText" dxfId="10082" priority="10095" operator="containsText" text="DA">
      <formula>NOT(ISERROR(SEARCH("DA",F153)))</formula>
    </cfRule>
  </conditionalFormatting>
  <conditionalFormatting sqref="G153">
    <cfRule type="containsText" dxfId="10081" priority="10094" operator="containsText" text="DA">
      <formula>NOT(ISERROR(SEARCH("DA",G153)))</formula>
    </cfRule>
  </conditionalFormatting>
  <conditionalFormatting sqref="H153">
    <cfRule type="containsText" dxfId="10080" priority="10093" operator="containsText" text="DA">
      <formula>NOT(ISERROR(SEARCH("DA",H153)))</formula>
    </cfRule>
  </conditionalFormatting>
  <conditionalFormatting sqref="I153">
    <cfRule type="containsText" dxfId="10079" priority="10092" operator="containsText" text="DA">
      <formula>NOT(ISERROR(SEARCH("DA",I153)))</formula>
    </cfRule>
  </conditionalFormatting>
  <conditionalFormatting sqref="J153">
    <cfRule type="containsText" dxfId="10078" priority="10091" operator="containsText" text="DA">
      <formula>NOT(ISERROR(SEARCH("DA",J153)))</formula>
    </cfRule>
  </conditionalFormatting>
  <conditionalFormatting sqref="K153">
    <cfRule type="containsText" dxfId="10077" priority="10090" operator="containsText" text="DA">
      <formula>NOT(ISERROR(SEARCH("DA",K153)))</formula>
    </cfRule>
  </conditionalFormatting>
  <conditionalFormatting sqref="L153">
    <cfRule type="containsText" dxfId="10076" priority="10089" operator="containsText" text="DA">
      <formula>NOT(ISERROR(SEARCH("DA",L153)))</formula>
    </cfRule>
  </conditionalFormatting>
  <conditionalFormatting sqref="M153">
    <cfRule type="containsText" dxfId="10075" priority="10088" operator="containsText" text="DA">
      <formula>NOT(ISERROR(SEARCH("DA",M153)))</formula>
    </cfRule>
  </conditionalFormatting>
  <conditionalFormatting sqref="N153">
    <cfRule type="containsText" dxfId="10074" priority="10087" operator="containsText" text="DA">
      <formula>NOT(ISERROR(SEARCH("DA",N153)))</formula>
    </cfRule>
  </conditionalFormatting>
  <conditionalFormatting sqref="O153">
    <cfRule type="containsText" dxfId="10073" priority="10086" operator="containsText" text="DA">
      <formula>NOT(ISERROR(SEARCH("DA",O153)))</formula>
    </cfRule>
  </conditionalFormatting>
  <conditionalFormatting sqref="P153">
    <cfRule type="containsText" dxfId="10072" priority="10085" operator="containsText" text="DA">
      <formula>NOT(ISERROR(SEARCH("DA",P153)))</formula>
    </cfRule>
  </conditionalFormatting>
  <conditionalFormatting sqref="Q153">
    <cfRule type="containsText" dxfId="10071" priority="10084" operator="containsText" text="DA">
      <formula>NOT(ISERROR(SEARCH("DA",Q153)))</formula>
    </cfRule>
  </conditionalFormatting>
  <conditionalFormatting sqref="R153">
    <cfRule type="containsText" dxfId="10070" priority="10083" operator="containsText" text="DA">
      <formula>NOT(ISERROR(SEARCH("DA",R153)))</formula>
    </cfRule>
  </conditionalFormatting>
  <conditionalFormatting sqref="S153">
    <cfRule type="containsText" dxfId="10069" priority="10082" operator="containsText" text="DA">
      <formula>NOT(ISERROR(SEARCH("DA",S153)))</formula>
    </cfRule>
  </conditionalFormatting>
  <conditionalFormatting sqref="T153">
    <cfRule type="containsText" dxfId="10068" priority="10081" operator="containsText" text="DA">
      <formula>NOT(ISERROR(SEARCH("DA",T153)))</formula>
    </cfRule>
  </conditionalFormatting>
  <conditionalFormatting sqref="B153">
    <cfRule type="containsText" dxfId="10067" priority="10080" operator="containsText" text="DA">
      <formula>NOT(ISERROR(SEARCH("DA",B153)))</formula>
    </cfRule>
  </conditionalFormatting>
  <conditionalFormatting sqref="U153 C153">
    <cfRule type="containsText" dxfId="10066" priority="10079" operator="containsText" text="DA">
      <formula>NOT(ISERROR(SEARCH("DA",C153)))</formula>
    </cfRule>
  </conditionalFormatting>
  <conditionalFormatting sqref="D153">
    <cfRule type="containsText" dxfId="10065" priority="10078" operator="containsText" text="DA">
      <formula>NOT(ISERROR(SEARCH("DA",D153)))</formula>
    </cfRule>
  </conditionalFormatting>
  <conditionalFormatting sqref="E153">
    <cfRule type="containsText" dxfId="10064" priority="10077" operator="containsText" text="DA">
      <formula>NOT(ISERROR(SEARCH("DA",E153)))</formula>
    </cfRule>
  </conditionalFormatting>
  <conditionalFormatting sqref="F153">
    <cfRule type="containsText" dxfId="10063" priority="10076" operator="containsText" text="DA">
      <formula>NOT(ISERROR(SEARCH("DA",F153)))</formula>
    </cfRule>
  </conditionalFormatting>
  <conditionalFormatting sqref="G153">
    <cfRule type="containsText" dxfId="10062" priority="10075" operator="containsText" text="DA">
      <formula>NOT(ISERROR(SEARCH("DA",G153)))</formula>
    </cfRule>
  </conditionalFormatting>
  <conditionalFormatting sqref="H153">
    <cfRule type="containsText" dxfId="10061" priority="10074" operator="containsText" text="DA">
      <formula>NOT(ISERROR(SEARCH("DA",H153)))</formula>
    </cfRule>
  </conditionalFormatting>
  <conditionalFormatting sqref="I153">
    <cfRule type="containsText" dxfId="10060" priority="10073" operator="containsText" text="DA">
      <formula>NOT(ISERROR(SEARCH("DA",I153)))</formula>
    </cfRule>
  </conditionalFormatting>
  <conditionalFormatting sqref="J153">
    <cfRule type="containsText" dxfId="10059" priority="10072" operator="containsText" text="DA">
      <formula>NOT(ISERROR(SEARCH("DA",J153)))</formula>
    </cfRule>
  </conditionalFormatting>
  <conditionalFormatting sqref="K153">
    <cfRule type="containsText" dxfId="10058" priority="10071" operator="containsText" text="DA">
      <formula>NOT(ISERROR(SEARCH("DA",K153)))</formula>
    </cfRule>
  </conditionalFormatting>
  <conditionalFormatting sqref="L153">
    <cfRule type="containsText" dxfId="10057" priority="10070" operator="containsText" text="DA">
      <formula>NOT(ISERROR(SEARCH("DA",L153)))</formula>
    </cfRule>
  </conditionalFormatting>
  <conditionalFormatting sqref="M153">
    <cfRule type="containsText" dxfId="10056" priority="10069" operator="containsText" text="DA">
      <formula>NOT(ISERROR(SEARCH("DA",M153)))</formula>
    </cfRule>
  </conditionalFormatting>
  <conditionalFormatting sqref="N153">
    <cfRule type="containsText" dxfId="10055" priority="10068" operator="containsText" text="DA">
      <formula>NOT(ISERROR(SEARCH("DA",N153)))</formula>
    </cfRule>
  </conditionalFormatting>
  <conditionalFormatting sqref="O153">
    <cfRule type="containsText" dxfId="10054" priority="10067" operator="containsText" text="DA">
      <formula>NOT(ISERROR(SEARCH("DA",O153)))</formula>
    </cfRule>
  </conditionalFormatting>
  <conditionalFormatting sqref="P153">
    <cfRule type="containsText" dxfId="10053" priority="10066" operator="containsText" text="DA">
      <formula>NOT(ISERROR(SEARCH("DA",P153)))</formula>
    </cfRule>
  </conditionalFormatting>
  <conditionalFormatting sqref="Q153">
    <cfRule type="containsText" dxfId="10052" priority="10065" operator="containsText" text="DA">
      <formula>NOT(ISERROR(SEARCH("DA",Q153)))</formula>
    </cfRule>
  </conditionalFormatting>
  <conditionalFormatting sqref="R153">
    <cfRule type="containsText" dxfId="10051" priority="10064" operator="containsText" text="DA">
      <formula>NOT(ISERROR(SEARCH("DA",R153)))</formula>
    </cfRule>
  </conditionalFormatting>
  <conditionalFormatting sqref="S153">
    <cfRule type="containsText" dxfId="10050" priority="10063" operator="containsText" text="DA">
      <formula>NOT(ISERROR(SEARCH("DA",S153)))</formula>
    </cfRule>
  </conditionalFormatting>
  <conditionalFormatting sqref="T153">
    <cfRule type="containsText" dxfId="10049" priority="10062" operator="containsText" text="DA">
      <formula>NOT(ISERROR(SEARCH("DA",T153)))</formula>
    </cfRule>
  </conditionalFormatting>
  <conditionalFormatting sqref="U153 A153 C153">
    <cfRule type="containsText" dxfId="10048" priority="10061" operator="containsText" text="DA">
      <formula>NOT(ISERROR(SEARCH("DA",A153)))</formula>
    </cfRule>
  </conditionalFormatting>
  <conditionalFormatting sqref="D153">
    <cfRule type="containsText" dxfId="10047" priority="10060" operator="containsText" text="DA">
      <formula>NOT(ISERROR(SEARCH("DA",D153)))</formula>
    </cfRule>
  </conditionalFormatting>
  <conditionalFormatting sqref="E153">
    <cfRule type="containsText" dxfId="10046" priority="10059" operator="containsText" text="DA">
      <formula>NOT(ISERROR(SEARCH("DA",E153)))</formula>
    </cfRule>
  </conditionalFormatting>
  <conditionalFormatting sqref="F153">
    <cfRule type="containsText" dxfId="10045" priority="10058" operator="containsText" text="DA">
      <formula>NOT(ISERROR(SEARCH("DA",F153)))</formula>
    </cfRule>
  </conditionalFormatting>
  <conditionalFormatting sqref="G153">
    <cfRule type="containsText" dxfId="10044" priority="10057" operator="containsText" text="DA">
      <formula>NOT(ISERROR(SEARCH("DA",G153)))</formula>
    </cfRule>
  </conditionalFormatting>
  <conditionalFormatting sqref="H153">
    <cfRule type="containsText" dxfId="10043" priority="10056" operator="containsText" text="DA">
      <formula>NOT(ISERROR(SEARCH("DA",H153)))</formula>
    </cfRule>
  </conditionalFormatting>
  <conditionalFormatting sqref="I153">
    <cfRule type="containsText" dxfId="10042" priority="10055" operator="containsText" text="DA">
      <formula>NOT(ISERROR(SEARCH("DA",I153)))</formula>
    </cfRule>
  </conditionalFormatting>
  <conditionalFormatting sqref="J153">
    <cfRule type="containsText" dxfId="10041" priority="10054" operator="containsText" text="DA">
      <formula>NOT(ISERROR(SEARCH("DA",J153)))</formula>
    </cfRule>
  </conditionalFormatting>
  <conditionalFormatting sqref="K153">
    <cfRule type="containsText" dxfId="10040" priority="10053" operator="containsText" text="DA">
      <formula>NOT(ISERROR(SEARCH("DA",K153)))</formula>
    </cfRule>
  </conditionalFormatting>
  <conditionalFormatting sqref="L153">
    <cfRule type="containsText" dxfId="10039" priority="10052" operator="containsText" text="DA">
      <formula>NOT(ISERROR(SEARCH("DA",L153)))</formula>
    </cfRule>
  </conditionalFormatting>
  <conditionalFormatting sqref="M153">
    <cfRule type="containsText" dxfId="10038" priority="10051" operator="containsText" text="DA">
      <formula>NOT(ISERROR(SEARCH("DA",M153)))</formula>
    </cfRule>
  </conditionalFormatting>
  <conditionalFormatting sqref="N153">
    <cfRule type="containsText" dxfId="10037" priority="10050" operator="containsText" text="DA">
      <formula>NOT(ISERROR(SEARCH("DA",N153)))</formula>
    </cfRule>
  </conditionalFormatting>
  <conditionalFormatting sqref="O153">
    <cfRule type="containsText" dxfId="10036" priority="10049" operator="containsText" text="DA">
      <formula>NOT(ISERROR(SEARCH("DA",O153)))</formula>
    </cfRule>
  </conditionalFormatting>
  <conditionalFormatting sqref="P153">
    <cfRule type="containsText" dxfId="10035" priority="10048" operator="containsText" text="DA">
      <formula>NOT(ISERROR(SEARCH("DA",P153)))</formula>
    </cfRule>
  </conditionalFormatting>
  <conditionalFormatting sqref="Q153">
    <cfRule type="containsText" dxfId="10034" priority="10047" operator="containsText" text="DA">
      <formula>NOT(ISERROR(SEARCH("DA",Q153)))</formula>
    </cfRule>
  </conditionalFormatting>
  <conditionalFormatting sqref="R153">
    <cfRule type="containsText" dxfId="10033" priority="10046" operator="containsText" text="DA">
      <formula>NOT(ISERROR(SEARCH("DA",R153)))</formula>
    </cfRule>
  </conditionalFormatting>
  <conditionalFormatting sqref="S153">
    <cfRule type="containsText" dxfId="10032" priority="10045" operator="containsText" text="DA">
      <formula>NOT(ISERROR(SEARCH("DA",S153)))</formula>
    </cfRule>
  </conditionalFormatting>
  <conditionalFormatting sqref="T153">
    <cfRule type="containsText" dxfId="10031" priority="10044" operator="containsText" text="DA">
      <formula>NOT(ISERROR(SEARCH("DA",T153)))</formula>
    </cfRule>
  </conditionalFormatting>
  <conditionalFormatting sqref="B153:T153">
    <cfRule type="containsText" dxfId="10030" priority="10043" operator="containsText" text="DA">
      <formula>NOT(ISERROR(SEARCH("DA",B153)))</formula>
    </cfRule>
  </conditionalFormatting>
  <conditionalFormatting sqref="B164">
    <cfRule type="containsText" dxfId="10029" priority="10042" operator="containsText" text="DA">
      <formula>NOT(ISERROR(SEARCH("DA",B164)))</formula>
    </cfRule>
  </conditionalFormatting>
  <conditionalFormatting sqref="U164 C164">
    <cfRule type="containsText" dxfId="10028" priority="10041" operator="containsText" text="DA">
      <formula>NOT(ISERROR(SEARCH("DA",C164)))</formula>
    </cfRule>
  </conditionalFormatting>
  <conditionalFormatting sqref="D164">
    <cfRule type="containsText" dxfId="10027" priority="10040" operator="containsText" text="DA">
      <formula>NOT(ISERROR(SEARCH("DA",D164)))</formula>
    </cfRule>
  </conditionalFormatting>
  <conditionalFormatting sqref="E164">
    <cfRule type="containsText" dxfId="10026" priority="10039" operator="containsText" text="DA">
      <formula>NOT(ISERROR(SEARCH("DA",E164)))</formula>
    </cfRule>
  </conditionalFormatting>
  <conditionalFormatting sqref="F164">
    <cfRule type="containsText" dxfId="10025" priority="10038" operator="containsText" text="DA">
      <formula>NOT(ISERROR(SEARCH("DA",F164)))</formula>
    </cfRule>
  </conditionalFormatting>
  <conditionalFormatting sqref="G164">
    <cfRule type="containsText" dxfId="10024" priority="10037" operator="containsText" text="DA">
      <formula>NOT(ISERROR(SEARCH("DA",G164)))</formula>
    </cfRule>
  </conditionalFormatting>
  <conditionalFormatting sqref="H164">
    <cfRule type="containsText" dxfId="10023" priority="10036" operator="containsText" text="DA">
      <formula>NOT(ISERROR(SEARCH("DA",H164)))</formula>
    </cfRule>
  </conditionalFormatting>
  <conditionalFormatting sqref="I164">
    <cfRule type="containsText" dxfId="10022" priority="10035" operator="containsText" text="DA">
      <formula>NOT(ISERROR(SEARCH("DA",I164)))</formula>
    </cfRule>
  </conditionalFormatting>
  <conditionalFormatting sqref="J164">
    <cfRule type="containsText" dxfId="10021" priority="10034" operator="containsText" text="DA">
      <formula>NOT(ISERROR(SEARCH("DA",J164)))</formula>
    </cfRule>
  </conditionalFormatting>
  <conditionalFormatting sqref="K164">
    <cfRule type="containsText" dxfId="10020" priority="10033" operator="containsText" text="DA">
      <formula>NOT(ISERROR(SEARCH("DA",K164)))</formula>
    </cfRule>
  </conditionalFormatting>
  <conditionalFormatting sqref="L164">
    <cfRule type="containsText" dxfId="10019" priority="10032" operator="containsText" text="DA">
      <formula>NOT(ISERROR(SEARCH("DA",L164)))</formula>
    </cfRule>
  </conditionalFormatting>
  <conditionalFormatting sqref="M164">
    <cfRule type="containsText" dxfId="10018" priority="10031" operator="containsText" text="DA">
      <formula>NOT(ISERROR(SEARCH("DA",M164)))</formula>
    </cfRule>
  </conditionalFormatting>
  <conditionalFormatting sqref="N164">
    <cfRule type="containsText" dxfId="10017" priority="10030" operator="containsText" text="DA">
      <formula>NOT(ISERROR(SEARCH("DA",N164)))</formula>
    </cfRule>
  </conditionalFormatting>
  <conditionalFormatting sqref="O164">
    <cfRule type="containsText" dxfId="10016" priority="10029" operator="containsText" text="DA">
      <formula>NOT(ISERROR(SEARCH("DA",O164)))</formula>
    </cfRule>
  </conditionalFormatting>
  <conditionalFormatting sqref="P164">
    <cfRule type="containsText" dxfId="10015" priority="10028" operator="containsText" text="DA">
      <formula>NOT(ISERROR(SEARCH("DA",P164)))</formula>
    </cfRule>
  </conditionalFormatting>
  <conditionalFormatting sqref="Q164">
    <cfRule type="containsText" dxfId="10014" priority="10027" operator="containsText" text="DA">
      <formula>NOT(ISERROR(SEARCH("DA",Q164)))</formula>
    </cfRule>
  </conditionalFormatting>
  <conditionalFormatting sqref="R164">
    <cfRule type="containsText" dxfId="10013" priority="10026" operator="containsText" text="DA">
      <formula>NOT(ISERROR(SEARCH("DA",R164)))</formula>
    </cfRule>
  </conditionalFormatting>
  <conditionalFormatting sqref="S164">
    <cfRule type="containsText" dxfId="10012" priority="10025" operator="containsText" text="DA">
      <formula>NOT(ISERROR(SEARCH("DA",S164)))</formula>
    </cfRule>
  </conditionalFormatting>
  <conditionalFormatting sqref="T164">
    <cfRule type="containsText" dxfId="10011" priority="10024" operator="containsText" text="DA">
      <formula>NOT(ISERROR(SEARCH("DA",T164)))</formula>
    </cfRule>
  </conditionalFormatting>
  <conditionalFormatting sqref="B164">
    <cfRule type="containsText" dxfId="10010" priority="10023" operator="containsText" text="DA">
      <formula>NOT(ISERROR(SEARCH("DA",B164)))</formula>
    </cfRule>
  </conditionalFormatting>
  <conditionalFormatting sqref="U164 C164">
    <cfRule type="containsText" dxfId="10009" priority="10022" operator="containsText" text="DA">
      <formula>NOT(ISERROR(SEARCH("DA",C164)))</formula>
    </cfRule>
  </conditionalFormatting>
  <conditionalFormatting sqref="D164">
    <cfRule type="containsText" dxfId="10008" priority="10021" operator="containsText" text="DA">
      <formula>NOT(ISERROR(SEARCH("DA",D164)))</formula>
    </cfRule>
  </conditionalFormatting>
  <conditionalFormatting sqref="E164">
    <cfRule type="containsText" dxfId="10007" priority="10020" operator="containsText" text="DA">
      <formula>NOT(ISERROR(SEARCH("DA",E164)))</formula>
    </cfRule>
  </conditionalFormatting>
  <conditionalFormatting sqref="F164">
    <cfRule type="containsText" dxfId="10006" priority="10019" operator="containsText" text="DA">
      <formula>NOT(ISERROR(SEARCH("DA",F164)))</formula>
    </cfRule>
  </conditionalFormatting>
  <conditionalFormatting sqref="G164">
    <cfRule type="containsText" dxfId="10005" priority="10018" operator="containsText" text="DA">
      <formula>NOT(ISERROR(SEARCH("DA",G164)))</formula>
    </cfRule>
  </conditionalFormatting>
  <conditionalFormatting sqref="H164">
    <cfRule type="containsText" dxfId="10004" priority="10017" operator="containsText" text="DA">
      <formula>NOT(ISERROR(SEARCH("DA",H164)))</formula>
    </cfRule>
  </conditionalFormatting>
  <conditionalFormatting sqref="I164">
    <cfRule type="containsText" dxfId="10003" priority="10016" operator="containsText" text="DA">
      <formula>NOT(ISERROR(SEARCH("DA",I164)))</formula>
    </cfRule>
  </conditionalFormatting>
  <conditionalFormatting sqref="J164">
    <cfRule type="containsText" dxfId="10002" priority="10015" operator="containsText" text="DA">
      <formula>NOT(ISERROR(SEARCH("DA",J164)))</formula>
    </cfRule>
  </conditionalFormatting>
  <conditionalFormatting sqref="K164">
    <cfRule type="containsText" dxfId="10001" priority="10014" operator="containsText" text="DA">
      <formula>NOT(ISERROR(SEARCH("DA",K164)))</formula>
    </cfRule>
  </conditionalFormatting>
  <conditionalFormatting sqref="L164">
    <cfRule type="containsText" dxfId="10000" priority="10013" operator="containsText" text="DA">
      <formula>NOT(ISERROR(SEARCH("DA",L164)))</formula>
    </cfRule>
  </conditionalFormatting>
  <conditionalFormatting sqref="M164">
    <cfRule type="containsText" dxfId="9999" priority="10012" operator="containsText" text="DA">
      <formula>NOT(ISERROR(SEARCH("DA",M164)))</formula>
    </cfRule>
  </conditionalFormatting>
  <conditionalFormatting sqref="N164">
    <cfRule type="containsText" dxfId="9998" priority="10011" operator="containsText" text="DA">
      <formula>NOT(ISERROR(SEARCH("DA",N164)))</formula>
    </cfRule>
  </conditionalFormatting>
  <conditionalFormatting sqref="O164">
    <cfRule type="containsText" dxfId="9997" priority="10010" operator="containsText" text="DA">
      <formula>NOT(ISERROR(SEARCH("DA",O164)))</formula>
    </cfRule>
  </conditionalFormatting>
  <conditionalFormatting sqref="P164">
    <cfRule type="containsText" dxfId="9996" priority="10009" operator="containsText" text="DA">
      <formula>NOT(ISERROR(SEARCH("DA",P164)))</formula>
    </cfRule>
  </conditionalFormatting>
  <conditionalFormatting sqref="Q164">
    <cfRule type="containsText" dxfId="9995" priority="10008" operator="containsText" text="DA">
      <formula>NOT(ISERROR(SEARCH("DA",Q164)))</formula>
    </cfRule>
  </conditionalFormatting>
  <conditionalFormatting sqref="R164">
    <cfRule type="containsText" dxfId="9994" priority="10007" operator="containsText" text="DA">
      <formula>NOT(ISERROR(SEARCH("DA",R164)))</formula>
    </cfRule>
  </conditionalFormatting>
  <conditionalFormatting sqref="S164">
    <cfRule type="containsText" dxfId="9993" priority="10006" operator="containsText" text="DA">
      <formula>NOT(ISERROR(SEARCH("DA",S164)))</formula>
    </cfRule>
  </conditionalFormatting>
  <conditionalFormatting sqref="T164">
    <cfRule type="containsText" dxfId="9992" priority="10005" operator="containsText" text="DA">
      <formula>NOT(ISERROR(SEARCH("DA",T164)))</formula>
    </cfRule>
  </conditionalFormatting>
  <conditionalFormatting sqref="B164">
    <cfRule type="containsText" dxfId="9991" priority="10004" operator="containsText" text="DA">
      <formula>NOT(ISERROR(SEARCH("DA",B164)))</formula>
    </cfRule>
  </conditionalFormatting>
  <conditionalFormatting sqref="U164 C164">
    <cfRule type="containsText" dxfId="9990" priority="10003" operator="containsText" text="DA">
      <formula>NOT(ISERROR(SEARCH("DA",C164)))</formula>
    </cfRule>
  </conditionalFormatting>
  <conditionalFormatting sqref="D164">
    <cfRule type="containsText" dxfId="9989" priority="10002" operator="containsText" text="DA">
      <formula>NOT(ISERROR(SEARCH("DA",D164)))</formula>
    </cfRule>
  </conditionalFormatting>
  <conditionalFormatting sqref="E164">
    <cfRule type="containsText" dxfId="9988" priority="10001" operator="containsText" text="DA">
      <formula>NOT(ISERROR(SEARCH("DA",E164)))</formula>
    </cfRule>
  </conditionalFormatting>
  <conditionalFormatting sqref="F164">
    <cfRule type="containsText" dxfId="9987" priority="10000" operator="containsText" text="DA">
      <formula>NOT(ISERROR(SEARCH("DA",F164)))</formula>
    </cfRule>
  </conditionalFormatting>
  <conditionalFormatting sqref="G164">
    <cfRule type="containsText" dxfId="9986" priority="9999" operator="containsText" text="DA">
      <formula>NOT(ISERROR(SEARCH("DA",G164)))</formula>
    </cfRule>
  </conditionalFormatting>
  <conditionalFormatting sqref="H164">
    <cfRule type="containsText" dxfId="9985" priority="9998" operator="containsText" text="DA">
      <formula>NOT(ISERROR(SEARCH("DA",H164)))</formula>
    </cfRule>
  </conditionalFormatting>
  <conditionalFormatting sqref="I164">
    <cfRule type="containsText" dxfId="9984" priority="9997" operator="containsText" text="DA">
      <formula>NOT(ISERROR(SEARCH("DA",I164)))</formula>
    </cfRule>
  </conditionalFormatting>
  <conditionalFormatting sqref="J164">
    <cfRule type="containsText" dxfId="9983" priority="9996" operator="containsText" text="DA">
      <formula>NOT(ISERROR(SEARCH("DA",J164)))</formula>
    </cfRule>
  </conditionalFormatting>
  <conditionalFormatting sqref="K164">
    <cfRule type="containsText" dxfId="9982" priority="9995" operator="containsText" text="DA">
      <formula>NOT(ISERROR(SEARCH("DA",K164)))</formula>
    </cfRule>
  </conditionalFormatting>
  <conditionalFormatting sqref="L164">
    <cfRule type="containsText" dxfId="9981" priority="9994" operator="containsText" text="DA">
      <formula>NOT(ISERROR(SEARCH("DA",L164)))</formula>
    </cfRule>
  </conditionalFormatting>
  <conditionalFormatting sqref="M164">
    <cfRule type="containsText" dxfId="9980" priority="9993" operator="containsText" text="DA">
      <formula>NOT(ISERROR(SEARCH("DA",M164)))</formula>
    </cfRule>
  </conditionalFormatting>
  <conditionalFormatting sqref="N164">
    <cfRule type="containsText" dxfId="9979" priority="9992" operator="containsText" text="DA">
      <formula>NOT(ISERROR(SEARCH("DA",N164)))</formula>
    </cfRule>
  </conditionalFormatting>
  <conditionalFormatting sqref="O164">
    <cfRule type="containsText" dxfId="9978" priority="9991" operator="containsText" text="DA">
      <formula>NOT(ISERROR(SEARCH("DA",O164)))</formula>
    </cfRule>
  </conditionalFormatting>
  <conditionalFormatting sqref="P164">
    <cfRule type="containsText" dxfId="9977" priority="9990" operator="containsText" text="DA">
      <formula>NOT(ISERROR(SEARCH("DA",P164)))</formula>
    </cfRule>
  </conditionalFormatting>
  <conditionalFormatting sqref="Q164">
    <cfRule type="containsText" dxfId="9976" priority="9989" operator="containsText" text="DA">
      <formula>NOT(ISERROR(SEARCH("DA",Q164)))</formula>
    </cfRule>
  </conditionalFormatting>
  <conditionalFormatting sqref="R164">
    <cfRule type="containsText" dxfId="9975" priority="9988" operator="containsText" text="DA">
      <formula>NOT(ISERROR(SEARCH("DA",R164)))</formula>
    </cfRule>
  </conditionalFormatting>
  <conditionalFormatting sqref="S164">
    <cfRule type="containsText" dxfId="9974" priority="9987" operator="containsText" text="DA">
      <formula>NOT(ISERROR(SEARCH("DA",S164)))</formula>
    </cfRule>
  </conditionalFormatting>
  <conditionalFormatting sqref="T164">
    <cfRule type="containsText" dxfId="9973" priority="9986" operator="containsText" text="DA">
      <formula>NOT(ISERROR(SEARCH("DA",T164)))</formula>
    </cfRule>
  </conditionalFormatting>
  <conditionalFormatting sqref="B164">
    <cfRule type="containsText" dxfId="9972" priority="9985" operator="containsText" text="DA">
      <formula>NOT(ISERROR(SEARCH("DA",B164)))</formula>
    </cfRule>
  </conditionalFormatting>
  <conditionalFormatting sqref="U164 C164">
    <cfRule type="containsText" dxfId="9971" priority="9984" operator="containsText" text="DA">
      <formula>NOT(ISERROR(SEARCH("DA",C164)))</formula>
    </cfRule>
  </conditionalFormatting>
  <conditionalFormatting sqref="D164">
    <cfRule type="containsText" dxfId="9970" priority="9983" operator="containsText" text="DA">
      <formula>NOT(ISERROR(SEARCH("DA",D164)))</formula>
    </cfRule>
  </conditionalFormatting>
  <conditionalFormatting sqref="E164">
    <cfRule type="containsText" dxfId="9969" priority="9982" operator="containsText" text="DA">
      <formula>NOT(ISERROR(SEARCH("DA",E164)))</formula>
    </cfRule>
  </conditionalFormatting>
  <conditionalFormatting sqref="F164">
    <cfRule type="containsText" dxfId="9968" priority="9981" operator="containsText" text="DA">
      <formula>NOT(ISERROR(SEARCH("DA",F164)))</formula>
    </cfRule>
  </conditionalFormatting>
  <conditionalFormatting sqref="G164">
    <cfRule type="containsText" dxfId="9967" priority="9980" operator="containsText" text="DA">
      <formula>NOT(ISERROR(SEARCH("DA",G164)))</formula>
    </cfRule>
  </conditionalFormatting>
  <conditionalFormatting sqref="H164">
    <cfRule type="containsText" dxfId="9966" priority="9979" operator="containsText" text="DA">
      <formula>NOT(ISERROR(SEARCH("DA",H164)))</formula>
    </cfRule>
  </conditionalFormatting>
  <conditionalFormatting sqref="I164">
    <cfRule type="containsText" dxfId="9965" priority="9978" operator="containsText" text="DA">
      <formula>NOT(ISERROR(SEARCH("DA",I164)))</formula>
    </cfRule>
  </conditionalFormatting>
  <conditionalFormatting sqref="J164">
    <cfRule type="containsText" dxfId="9964" priority="9977" operator="containsText" text="DA">
      <formula>NOT(ISERROR(SEARCH("DA",J164)))</formula>
    </cfRule>
  </conditionalFormatting>
  <conditionalFormatting sqref="K164">
    <cfRule type="containsText" dxfId="9963" priority="9976" operator="containsText" text="DA">
      <formula>NOT(ISERROR(SEARCH("DA",K164)))</formula>
    </cfRule>
  </conditionalFormatting>
  <conditionalFormatting sqref="L164">
    <cfRule type="containsText" dxfId="9962" priority="9975" operator="containsText" text="DA">
      <formula>NOT(ISERROR(SEARCH("DA",L164)))</formula>
    </cfRule>
  </conditionalFormatting>
  <conditionalFormatting sqref="M164">
    <cfRule type="containsText" dxfId="9961" priority="9974" operator="containsText" text="DA">
      <formula>NOT(ISERROR(SEARCH("DA",M164)))</formula>
    </cfRule>
  </conditionalFormatting>
  <conditionalFormatting sqref="N164">
    <cfRule type="containsText" dxfId="9960" priority="9973" operator="containsText" text="DA">
      <formula>NOT(ISERROR(SEARCH("DA",N164)))</formula>
    </cfRule>
  </conditionalFormatting>
  <conditionalFormatting sqref="O164">
    <cfRule type="containsText" dxfId="9959" priority="9972" operator="containsText" text="DA">
      <formula>NOT(ISERROR(SEARCH("DA",O164)))</formula>
    </cfRule>
  </conditionalFormatting>
  <conditionalFormatting sqref="P164">
    <cfRule type="containsText" dxfId="9958" priority="9971" operator="containsText" text="DA">
      <formula>NOT(ISERROR(SEARCH("DA",P164)))</formula>
    </cfRule>
  </conditionalFormatting>
  <conditionalFormatting sqref="Q164">
    <cfRule type="containsText" dxfId="9957" priority="9970" operator="containsText" text="DA">
      <formula>NOT(ISERROR(SEARCH("DA",Q164)))</formula>
    </cfRule>
  </conditionalFormatting>
  <conditionalFormatting sqref="R164">
    <cfRule type="containsText" dxfId="9956" priority="9969" operator="containsText" text="DA">
      <formula>NOT(ISERROR(SEARCH("DA",R164)))</formula>
    </cfRule>
  </conditionalFormatting>
  <conditionalFormatting sqref="S164">
    <cfRule type="containsText" dxfId="9955" priority="9968" operator="containsText" text="DA">
      <formula>NOT(ISERROR(SEARCH("DA",S164)))</formula>
    </cfRule>
  </conditionalFormatting>
  <conditionalFormatting sqref="T164">
    <cfRule type="containsText" dxfId="9954" priority="9967" operator="containsText" text="DA">
      <formula>NOT(ISERROR(SEARCH("DA",T164)))</formula>
    </cfRule>
  </conditionalFormatting>
  <conditionalFormatting sqref="B164">
    <cfRule type="containsText" dxfId="9953" priority="9966" operator="containsText" text="DA">
      <formula>NOT(ISERROR(SEARCH("DA",B164)))</formula>
    </cfRule>
  </conditionalFormatting>
  <conditionalFormatting sqref="U164 C164">
    <cfRule type="containsText" dxfId="9952" priority="9965" operator="containsText" text="DA">
      <formula>NOT(ISERROR(SEARCH("DA",C164)))</formula>
    </cfRule>
  </conditionalFormatting>
  <conditionalFormatting sqref="D164">
    <cfRule type="containsText" dxfId="9951" priority="9964" operator="containsText" text="DA">
      <formula>NOT(ISERROR(SEARCH("DA",D164)))</formula>
    </cfRule>
  </conditionalFormatting>
  <conditionalFormatting sqref="E164">
    <cfRule type="containsText" dxfId="9950" priority="9963" operator="containsText" text="DA">
      <formula>NOT(ISERROR(SEARCH("DA",E164)))</formula>
    </cfRule>
  </conditionalFormatting>
  <conditionalFormatting sqref="F164">
    <cfRule type="containsText" dxfId="9949" priority="9962" operator="containsText" text="DA">
      <formula>NOT(ISERROR(SEARCH("DA",F164)))</formula>
    </cfRule>
  </conditionalFormatting>
  <conditionalFormatting sqref="G164">
    <cfRule type="containsText" dxfId="9948" priority="9961" operator="containsText" text="DA">
      <formula>NOT(ISERROR(SEARCH("DA",G164)))</formula>
    </cfRule>
  </conditionalFormatting>
  <conditionalFormatting sqref="H164">
    <cfRule type="containsText" dxfId="9947" priority="9960" operator="containsText" text="DA">
      <formula>NOT(ISERROR(SEARCH("DA",H164)))</formula>
    </cfRule>
  </conditionalFormatting>
  <conditionalFormatting sqref="I164">
    <cfRule type="containsText" dxfId="9946" priority="9959" operator="containsText" text="DA">
      <formula>NOT(ISERROR(SEARCH("DA",I164)))</formula>
    </cfRule>
  </conditionalFormatting>
  <conditionalFormatting sqref="J164">
    <cfRule type="containsText" dxfId="9945" priority="9958" operator="containsText" text="DA">
      <formula>NOT(ISERROR(SEARCH("DA",J164)))</formula>
    </cfRule>
  </conditionalFormatting>
  <conditionalFormatting sqref="K164">
    <cfRule type="containsText" dxfId="9944" priority="9957" operator="containsText" text="DA">
      <formula>NOT(ISERROR(SEARCH("DA",K164)))</formula>
    </cfRule>
  </conditionalFormatting>
  <conditionalFormatting sqref="L164">
    <cfRule type="containsText" dxfId="9943" priority="9956" operator="containsText" text="DA">
      <formula>NOT(ISERROR(SEARCH("DA",L164)))</formula>
    </cfRule>
  </conditionalFormatting>
  <conditionalFormatting sqref="M164">
    <cfRule type="containsText" dxfId="9942" priority="9955" operator="containsText" text="DA">
      <formula>NOT(ISERROR(SEARCH("DA",M164)))</formula>
    </cfRule>
  </conditionalFormatting>
  <conditionalFormatting sqref="N164">
    <cfRule type="containsText" dxfId="9941" priority="9954" operator="containsText" text="DA">
      <formula>NOT(ISERROR(SEARCH("DA",N164)))</formula>
    </cfRule>
  </conditionalFormatting>
  <conditionalFormatting sqref="O164">
    <cfRule type="containsText" dxfId="9940" priority="9953" operator="containsText" text="DA">
      <formula>NOT(ISERROR(SEARCH("DA",O164)))</formula>
    </cfRule>
  </conditionalFormatting>
  <conditionalFormatting sqref="P164">
    <cfRule type="containsText" dxfId="9939" priority="9952" operator="containsText" text="DA">
      <formula>NOT(ISERROR(SEARCH("DA",P164)))</formula>
    </cfRule>
  </conditionalFormatting>
  <conditionalFormatting sqref="Q164">
    <cfRule type="containsText" dxfId="9938" priority="9951" operator="containsText" text="DA">
      <formula>NOT(ISERROR(SEARCH("DA",Q164)))</formula>
    </cfRule>
  </conditionalFormatting>
  <conditionalFormatting sqref="R164">
    <cfRule type="containsText" dxfId="9937" priority="9950" operator="containsText" text="DA">
      <formula>NOT(ISERROR(SEARCH("DA",R164)))</formula>
    </cfRule>
  </conditionalFormatting>
  <conditionalFormatting sqref="S164">
    <cfRule type="containsText" dxfId="9936" priority="9949" operator="containsText" text="DA">
      <formula>NOT(ISERROR(SEARCH("DA",S164)))</formula>
    </cfRule>
  </conditionalFormatting>
  <conditionalFormatting sqref="T164">
    <cfRule type="containsText" dxfId="9935" priority="9948" operator="containsText" text="DA">
      <formula>NOT(ISERROR(SEARCH("DA",T164)))</formula>
    </cfRule>
  </conditionalFormatting>
  <conditionalFormatting sqref="B164">
    <cfRule type="containsText" dxfId="9934" priority="9947" operator="containsText" text="DA">
      <formula>NOT(ISERROR(SEARCH("DA",B164)))</formula>
    </cfRule>
  </conditionalFormatting>
  <conditionalFormatting sqref="U164 C164">
    <cfRule type="containsText" dxfId="9933" priority="9946" operator="containsText" text="DA">
      <formula>NOT(ISERROR(SEARCH("DA",C164)))</formula>
    </cfRule>
  </conditionalFormatting>
  <conditionalFormatting sqref="D164">
    <cfRule type="containsText" dxfId="9932" priority="9945" operator="containsText" text="DA">
      <formula>NOT(ISERROR(SEARCH("DA",D164)))</formula>
    </cfRule>
  </conditionalFormatting>
  <conditionalFormatting sqref="E164">
    <cfRule type="containsText" dxfId="9931" priority="9944" operator="containsText" text="DA">
      <formula>NOT(ISERROR(SEARCH("DA",E164)))</formula>
    </cfRule>
  </conditionalFormatting>
  <conditionalFormatting sqref="F164">
    <cfRule type="containsText" dxfId="9930" priority="9943" operator="containsText" text="DA">
      <formula>NOT(ISERROR(SEARCH("DA",F164)))</formula>
    </cfRule>
  </conditionalFormatting>
  <conditionalFormatting sqref="G164">
    <cfRule type="containsText" dxfId="9929" priority="9942" operator="containsText" text="DA">
      <formula>NOT(ISERROR(SEARCH("DA",G164)))</formula>
    </cfRule>
  </conditionalFormatting>
  <conditionalFormatting sqref="H164">
    <cfRule type="containsText" dxfId="9928" priority="9941" operator="containsText" text="DA">
      <formula>NOT(ISERROR(SEARCH("DA",H164)))</formula>
    </cfRule>
  </conditionalFormatting>
  <conditionalFormatting sqref="I164">
    <cfRule type="containsText" dxfId="9927" priority="9940" operator="containsText" text="DA">
      <formula>NOT(ISERROR(SEARCH("DA",I164)))</formula>
    </cfRule>
  </conditionalFormatting>
  <conditionalFormatting sqref="J164">
    <cfRule type="containsText" dxfId="9926" priority="9939" operator="containsText" text="DA">
      <formula>NOT(ISERROR(SEARCH("DA",J164)))</formula>
    </cfRule>
  </conditionalFormatting>
  <conditionalFormatting sqref="K164">
    <cfRule type="containsText" dxfId="9925" priority="9938" operator="containsText" text="DA">
      <formula>NOT(ISERROR(SEARCH("DA",K164)))</formula>
    </cfRule>
  </conditionalFormatting>
  <conditionalFormatting sqref="L164">
    <cfRule type="containsText" dxfId="9924" priority="9937" operator="containsText" text="DA">
      <formula>NOT(ISERROR(SEARCH("DA",L164)))</formula>
    </cfRule>
  </conditionalFormatting>
  <conditionalFormatting sqref="M164">
    <cfRule type="containsText" dxfId="9923" priority="9936" operator="containsText" text="DA">
      <formula>NOT(ISERROR(SEARCH("DA",M164)))</formula>
    </cfRule>
  </conditionalFormatting>
  <conditionalFormatting sqref="N164">
    <cfRule type="containsText" dxfId="9922" priority="9935" operator="containsText" text="DA">
      <formula>NOT(ISERROR(SEARCH("DA",N164)))</formula>
    </cfRule>
  </conditionalFormatting>
  <conditionalFormatting sqref="O164">
    <cfRule type="containsText" dxfId="9921" priority="9934" operator="containsText" text="DA">
      <formula>NOT(ISERROR(SEARCH("DA",O164)))</formula>
    </cfRule>
  </conditionalFormatting>
  <conditionalFormatting sqref="P164">
    <cfRule type="containsText" dxfId="9920" priority="9933" operator="containsText" text="DA">
      <formula>NOT(ISERROR(SEARCH("DA",P164)))</formula>
    </cfRule>
  </conditionalFormatting>
  <conditionalFormatting sqref="Q164">
    <cfRule type="containsText" dxfId="9919" priority="9932" operator="containsText" text="DA">
      <formula>NOT(ISERROR(SEARCH("DA",Q164)))</formula>
    </cfRule>
  </conditionalFormatting>
  <conditionalFormatting sqref="R164">
    <cfRule type="containsText" dxfId="9918" priority="9931" operator="containsText" text="DA">
      <formula>NOT(ISERROR(SEARCH("DA",R164)))</formula>
    </cfRule>
  </conditionalFormatting>
  <conditionalFormatting sqref="S164">
    <cfRule type="containsText" dxfId="9917" priority="9930" operator="containsText" text="DA">
      <formula>NOT(ISERROR(SEARCH("DA",S164)))</formula>
    </cfRule>
  </conditionalFormatting>
  <conditionalFormatting sqref="T164">
    <cfRule type="containsText" dxfId="9916" priority="9929" operator="containsText" text="DA">
      <formula>NOT(ISERROR(SEARCH("DA",T164)))</formula>
    </cfRule>
  </conditionalFormatting>
  <conditionalFormatting sqref="B164">
    <cfRule type="containsText" dxfId="9915" priority="9928" operator="containsText" text="DA">
      <formula>NOT(ISERROR(SEARCH("DA",B164)))</formula>
    </cfRule>
  </conditionalFormatting>
  <conditionalFormatting sqref="U164 C164">
    <cfRule type="containsText" dxfId="9914" priority="9927" operator="containsText" text="DA">
      <formula>NOT(ISERROR(SEARCH("DA",C164)))</formula>
    </cfRule>
  </conditionalFormatting>
  <conditionalFormatting sqref="D164">
    <cfRule type="containsText" dxfId="9913" priority="9926" operator="containsText" text="DA">
      <formula>NOT(ISERROR(SEARCH("DA",D164)))</formula>
    </cfRule>
  </conditionalFormatting>
  <conditionalFormatting sqref="E164">
    <cfRule type="containsText" dxfId="9912" priority="9925" operator="containsText" text="DA">
      <formula>NOT(ISERROR(SEARCH("DA",E164)))</formula>
    </cfRule>
  </conditionalFormatting>
  <conditionalFormatting sqref="F164">
    <cfRule type="containsText" dxfId="9911" priority="9924" operator="containsText" text="DA">
      <formula>NOT(ISERROR(SEARCH("DA",F164)))</formula>
    </cfRule>
  </conditionalFormatting>
  <conditionalFormatting sqref="G164">
    <cfRule type="containsText" dxfId="9910" priority="9923" operator="containsText" text="DA">
      <formula>NOT(ISERROR(SEARCH("DA",G164)))</formula>
    </cfRule>
  </conditionalFormatting>
  <conditionalFormatting sqref="H164">
    <cfRule type="containsText" dxfId="9909" priority="9922" operator="containsText" text="DA">
      <formula>NOT(ISERROR(SEARCH("DA",H164)))</formula>
    </cfRule>
  </conditionalFormatting>
  <conditionalFormatting sqref="I164">
    <cfRule type="containsText" dxfId="9908" priority="9921" operator="containsText" text="DA">
      <formula>NOT(ISERROR(SEARCH("DA",I164)))</formula>
    </cfRule>
  </conditionalFormatting>
  <conditionalFormatting sqref="J164">
    <cfRule type="containsText" dxfId="9907" priority="9920" operator="containsText" text="DA">
      <formula>NOT(ISERROR(SEARCH("DA",J164)))</formula>
    </cfRule>
  </conditionalFormatting>
  <conditionalFormatting sqref="K164">
    <cfRule type="containsText" dxfId="9906" priority="9919" operator="containsText" text="DA">
      <formula>NOT(ISERROR(SEARCH("DA",K164)))</formula>
    </cfRule>
  </conditionalFormatting>
  <conditionalFormatting sqref="L164">
    <cfRule type="containsText" dxfId="9905" priority="9918" operator="containsText" text="DA">
      <formula>NOT(ISERROR(SEARCH("DA",L164)))</formula>
    </cfRule>
  </conditionalFormatting>
  <conditionalFormatting sqref="M164">
    <cfRule type="containsText" dxfId="9904" priority="9917" operator="containsText" text="DA">
      <formula>NOT(ISERROR(SEARCH("DA",M164)))</formula>
    </cfRule>
  </conditionalFormatting>
  <conditionalFormatting sqref="N164">
    <cfRule type="containsText" dxfId="9903" priority="9916" operator="containsText" text="DA">
      <formula>NOT(ISERROR(SEARCH("DA",N164)))</formula>
    </cfRule>
  </conditionalFormatting>
  <conditionalFormatting sqref="O164">
    <cfRule type="containsText" dxfId="9902" priority="9915" operator="containsText" text="DA">
      <formula>NOT(ISERROR(SEARCH("DA",O164)))</formula>
    </cfRule>
  </conditionalFormatting>
  <conditionalFormatting sqref="P164">
    <cfRule type="containsText" dxfId="9901" priority="9914" operator="containsText" text="DA">
      <formula>NOT(ISERROR(SEARCH("DA",P164)))</formula>
    </cfRule>
  </conditionalFormatting>
  <conditionalFormatting sqref="Q164">
    <cfRule type="containsText" dxfId="9900" priority="9913" operator="containsText" text="DA">
      <formula>NOT(ISERROR(SEARCH("DA",Q164)))</formula>
    </cfRule>
  </conditionalFormatting>
  <conditionalFormatting sqref="R164">
    <cfRule type="containsText" dxfId="9899" priority="9912" operator="containsText" text="DA">
      <formula>NOT(ISERROR(SEARCH("DA",R164)))</formula>
    </cfRule>
  </conditionalFormatting>
  <conditionalFormatting sqref="S164">
    <cfRule type="containsText" dxfId="9898" priority="9911" operator="containsText" text="DA">
      <formula>NOT(ISERROR(SEARCH("DA",S164)))</formula>
    </cfRule>
  </conditionalFormatting>
  <conditionalFormatting sqref="T164">
    <cfRule type="containsText" dxfId="9897" priority="9910" operator="containsText" text="DA">
      <formula>NOT(ISERROR(SEARCH("DA",T164)))</formula>
    </cfRule>
  </conditionalFormatting>
  <conditionalFormatting sqref="B164">
    <cfRule type="containsText" dxfId="9896" priority="9909" operator="containsText" text="DA">
      <formula>NOT(ISERROR(SEARCH("DA",B164)))</formula>
    </cfRule>
  </conditionalFormatting>
  <conditionalFormatting sqref="U164 C164">
    <cfRule type="containsText" dxfId="9895" priority="9908" operator="containsText" text="DA">
      <formula>NOT(ISERROR(SEARCH("DA",C164)))</formula>
    </cfRule>
  </conditionalFormatting>
  <conditionalFormatting sqref="D164">
    <cfRule type="containsText" dxfId="9894" priority="9907" operator="containsText" text="DA">
      <formula>NOT(ISERROR(SEARCH("DA",D164)))</formula>
    </cfRule>
  </conditionalFormatting>
  <conditionalFormatting sqref="E164">
    <cfRule type="containsText" dxfId="9893" priority="9906" operator="containsText" text="DA">
      <formula>NOT(ISERROR(SEARCH("DA",E164)))</formula>
    </cfRule>
  </conditionalFormatting>
  <conditionalFormatting sqref="F164">
    <cfRule type="containsText" dxfId="9892" priority="9905" operator="containsText" text="DA">
      <formula>NOT(ISERROR(SEARCH("DA",F164)))</formula>
    </cfRule>
  </conditionalFormatting>
  <conditionalFormatting sqref="G164">
    <cfRule type="containsText" dxfId="9891" priority="9904" operator="containsText" text="DA">
      <formula>NOT(ISERROR(SEARCH("DA",G164)))</formula>
    </cfRule>
  </conditionalFormatting>
  <conditionalFormatting sqref="H164">
    <cfRule type="containsText" dxfId="9890" priority="9903" operator="containsText" text="DA">
      <formula>NOT(ISERROR(SEARCH("DA",H164)))</formula>
    </cfRule>
  </conditionalFormatting>
  <conditionalFormatting sqref="I164">
    <cfRule type="containsText" dxfId="9889" priority="9902" operator="containsText" text="DA">
      <formula>NOT(ISERROR(SEARCH("DA",I164)))</formula>
    </cfRule>
  </conditionalFormatting>
  <conditionalFormatting sqref="J164">
    <cfRule type="containsText" dxfId="9888" priority="9901" operator="containsText" text="DA">
      <formula>NOT(ISERROR(SEARCH("DA",J164)))</formula>
    </cfRule>
  </conditionalFormatting>
  <conditionalFormatting sqref="K164">
    <cfRule type="containsText" dxfId="9887" priority="9900" operator="containsText" text="DA">
      <formula>NOT(ISERROR(SEARCH("DA",K164)))</formula>
    </cfRule>
  </conditionalFormatting>
  <conditionalFormatting sqref="L164">
    <cfRule type="containsText" dxfId="9886" priority="9899" operator="containsText" text="DA">
      <formula>NOT(ISERROR(SEARCH("DA",L164)))</formula>
    </cfRule>
  </conditionalFormatting>
  <conditionalFormatting sqref="M164">
    <cfRule type="containsText" dxfId="9885" priority="9898" operator="containsText" text="DA">
      <formula>NOT(ISERROR(SEARCH("DA",M164)))</formula>
    </cfRule>
  </conditionalFormatting>
  <conditionalFormatting sqref="N164">
    <cfRule type="containsText" dxfId="9884" priority="9897" operator="containsText" text="DA">
      <formula>NOT(ISERROR(SEARCH("DA",N164)))</formula>
    </cfRule>
  </conditionalFormatting>
  <conditionalFormatting sqref="O164">
    <cfRule type="containsText" dxfId="9883" priority="9896" operator="containsText" text="DA">
      <formula>NOT(ISERROR(SEARCH("DA",O164)))</formula>
    </cfRule>
  </conditionalFormatting>
  <conditionalFormatting sqref="P164">
    <cfRule type="containsText" dxfId="9882" priority="9895" operator="containsText" text="DA">
      <formula>NOT(ISERROR(SEARCH("DA",P164)))</formula>
    </cfRule>
  </conditionalFormatting>
  <conditionalFormatting sqref="Q164">
    <cfRule type="containsText" dxfId="9881" priority="9894" operator="containsText" text="DA">
      <formula>NOT(ISERROR(SEARCH("DA",Q164)))</formula>
    </cfRule>
  </conditionalFormatting>
  <conditionalFormatting sqref="R164">
    <cfRule type="containsText" dxfId="9880" priority="9893" operator="containsText" text="DA">
      <formula>NOT(ISERROR(SEARCH("DA",R164)))</formula>
    </cfRule>
  </conditionalFormatting>
  <conditionalFormatting sqref="S164">
    <cfRule type="containsText" dxfId="9879" priority="9892" operator="containsText" text="DA">
      <formula>NOT(ISERROR(SEARCH("DA",S164)))</formula>
    </cfRule>
  </conditionalFormatting>
  <conditionalFormatting sqref="T164">
    <cfRule type="containsText" dxfId="9878" priority="9891" operator="containsText" text="DA">
      <formula>NOT(ISERROR(SEARCH("DA",T164)))</formula>
    </cfRule>
  </conditionalFormatting>
  <conditionalFormatting sqref="B164">
    <cfRule type="containsText" dxfId="9877" priority="9890" operator="containsText" text="DA">
      <formula>NOT(ISERROR(SEARCH("DA",B164)))</formula>
    </cfRule>
  </conditionalFormatting>
  <conditionalFormatting sqref="U164 C164">
    <cfRule type="containsText" dxfId="9876" priority="9889" operator="containsText" text="DA">
      <formula>NOT(ISERROR(SEARCH("DA",C164)))</formula>
    </cfRule>
  </conditionalFormatting>
  <conditionalFormatting sqref="D164">
    <cfRule type="containsText" dxfId="9875" priority="9888" operator="containsText" text="DA">
      <formula>NOT(ISERROR(SEARCH("DA",D164)))</formula>
    </cfRule>
  </conditionalFormatting>
  <conditionalFormatting sqref="E164">
    <cfRule type="containsText" dxfId="9874" priority="9887" operator="containsText" text="DA">
      <formula>NOT(ISERROR(SEARCH("DA",E164)))</formula>
    </cfRule>
  </conditionalFormatting>
  <conditionalFormatting sqref="F164">
    <cfRule type="containsText" dxfId="9873" priority="9886" operator="containsText" text="DA">
      <formula>NOT(ISERROR(SEARCH("DA",F164)))</formula>
    </cfRule>
  </conditionalFormatting>
  <conditionalFormatting sqref="G164">
    <cfRule type="containsText" dxfId="9872" priority="9885" operator="containsText" text="DA">
      <formula>NOT(ISERROR(SEARCH("DA",G164)))</formula>
    </cfRule>
  </conditionalFormatting>
  <conditionalFormatting sqref="H164">
    <cfRule type="containsText" dxfId="9871" priority="9884" operator="containsText" text="DA">
      <formula>NOT(ISERROR(SEARCH("DA",H164)))</formula>
    </cfRule>
  </conditionalFormatting>
  <conditionalFormatting sqref="I164">
    <cfRule type="containsText" dxfId="9870" priority="9883" operator="containsText" text="DA">
      <formula>NOT(ISERROR(SEARCH("DA",I164)))</formula>
    </cfRule>
  </conditionalFormatting>
  <conditionalFormatting sqref="J164">
    <cfRule type="containsText" dxfId="9869" priority="9882" operator="containsText" text="DA">
      <formula>NOT(ISERROR(SEARCH("DA",J164)))</formula>
    </cfRule>
  </conditionalFormatting>
  <conditionalFormatting sqref="K164">
    <cfRule type="containsText" dxfId="9868" priority="9881" operator="containsText" text="DA">
      <formula>NOT(ISERROR(SEARCH("DA",K164)))</formula>
    </cfRule>
  </conditionalFormatting>
  <conditionalFormatting sqref="L164">
    <cfRule type="containsText" dxfId="9867" priority="9880" operator="containsText" text="DA">
      <formula>NOT(ISERROR(SEARCH("DA",L164)))</formula>
    </cfRule>
  </conditionalFormatting>
  <conditionalFormatting sqref="M164">
    <cfRule type="containsText" dxfId="9866" priority="9879" operator="containsText" text="DA">
      <formula>NOT(ISERROR(SEARCH("DA",M164)))</formula>
    </cfRule>
  </conditionalFormatting>
  <conditionalFormatting sqref="N164">
    <cfRule type="containsText" dxfId="9865" priority="9878" operator="containsText" text="DA">
      <formula>NOT(ISERROR(SEARCH("DA",N164)))</formula>
    </cfRule>
  </conditionalFormatting>
  <conditionalFormatting sqref="O164">
    <cfRule type="containsText" dxfId="9864" priority="9877" operator="containsText" text="DA">
      <formula>NOT(ISERROR(SEARCH("DA",O164)))</formula>
    </cfRule>
  </conditionalFormatting>
  <conditionalFormatting sqref="P164">
    <cfRule type="containsText" dxfId="9863" priority="9876" operator="containsText" text="DA">
      <formula>NOT(ISERROR(SEARCH("DA",P164)))</formula>
    </cfRule>
  </conditionalFormatting>
  <conditionalFormatting sqref="Q164">
    <cfRule type="containsText" dxfId="9862" priority="9875" operator="containsText" text="DA">
      <formula>NOT(ISERROR(SEARCH("DA",Q164)))</formula>
    </cfRule>
  </conditionalFormatting>
  <conditionalFormatting sqref="R164">
    <cfRule type="containsText" dxfId="9861" priority="9874" operator="containsText" text="DA">
      <formula>NOT(ISERROR(SEARCH("DA",R164)))</formula>
    </cfRule>
  </conditionalFormatting>
  <conditionalFormatting sqref="S164">
    <cfRule type="containsText" dxfId="9860" priority="9873" operator="containsText" text="DA">
      <formula>NOT(ISERROR(SEARCH("DA",S164)))</formula>
    </cfRule>
  </conditionalFormatting>
  <conditionalFormatting sqref="T164">
    <cfRule type="containsText" dxfId="9859" priority="9872" operator="containsText" text="DA">
      <formula>NOT(ISERROR(SEARCH("DA",T164)))</formula>
    </cfRule>
  </conditionalFormatting>
  <conditionalFormatting sqref="B164">
    <cfRule type="containsText" dxfId="9858" priority="9871" operator="containsText" text="DA">
      <formula>NOT(ISERROR(SEARCH("DA",B164)))</formula>
    </cfRule>
  </conditionalFormatting>
  <conditionalFormatting sqref="U164 C164">
    <cfRule type="containsText" dxfId="9857" priority="9870" operator="containsText" text="DA">
      <formula>NOT(ISERROR(SEARCH("DA",C164)))</formula>
    </cfRule>
  </conditionalFormatting>
  <conditionalFormatting sqref="D164">
    <cfRule type="containsText" dxfId="9856" priority="9869" operator="containsText" text="DA">
      <formula>NOT(ISERROR(SEARCH("DA",D164)))</formula>
    </cfRule>
  </conditionalFormatting>
  <conditionalFormatting sqref="E164">
    <cfRule type="containsText" dxfId="9855" priority="9868" operator="containsText" text="DA">
      <formula>NOT(ISERROR(SEARCH("DA",E164)))</formula>
    </cfRule>
  </conditionalFormatting>
  <conditionalFormatting sqref="F164">
    <cfRule type="containsText" dxfId="9854" priority="9867" operator="containsText" text="DA">
      <formula>NOT(ISERROR(SEARCH("DA",F164)))</formula>
    </cfRule>
  </conditionalFormatting>
  <conditionalFormatting sqref="G164">
    <cfRule type="containsText" dxfId="9853" priority="9866" operator="containsText" text="DA">
      <formula>NOT(ISERROR(SEARCH("DA",G164)))</formula>
    </cfRule>
  </conditionalFormatting>
  <conditionalFormatting sqref="H164">
    <cfRule type="containsText" dxfId="9852" priority="9865" operator="containsText" text="DA">
      <formula>NOT(ISERROR(SEARCH("DA",H164)))</formula>
    </cfRule>
  </conditionalFormatting>
  <conditionalFormatting sqref="I164">
    <cfRule type="containsText" dxfId="9851" priority="9864" operator="containsText" text="DA">
      <formula>NOT(ISERROR(SEARCH("DA",I164)))</formula>
    </cfRule>
  </conditionalFormatting>
  <conditionalFormatting sqref="J164">
    <cfRule type="containsText" dxfId="9850" priority="9863" operator="containsText" text="DA">
      <formula>NOT(ISERROR(SEARCH("DA",J164)))</formula>
    </cfRule>
  </conditionalFormatting>
  <conditionalFormatting sqref="K164">
    <cfRule type="containsText" dxfId="9849" priority="9862" operator="containsText" text="DA">
      <formula>NOT(ISERROR(SEARCH("DA",K164)))</formula>
    </cfRule>
  </conditionalFormatting>
  <conditionalFormatting sqref="L164">
    <cfRule type="containsText" dxfId="9848" priority="9861" operator="containsText" text="DA">
      <formula>NOT(ISERROR(SEARCH("DA",L164)))</formula>
    </cfRule>
  </conditionalFormatting>
  <conditionalFormatting sqref="M164">
    <cfRule type="containsText" dxfId="9847" priority="9860" operator="containsText" text="DA">
      <formula>NOT(ISERROR(SEARCH("DA",M164)))</formula>
    </cfRule>
  </conditionalFormatting>
  <conditionalFormatting sqref="N164">
    <cfRule type="containsText" dxfId="9846" priority="9859" operator="containsText" text="DA">
      <formula>NOT(ISERROR(SEARCH("DA",N164)))</formula>
    </cfRule>
  </conditionalFormatting>
  <conditionalFormatting sqref="O164">
    <cfRule type="containsText" dxfId="9845" priority="9858" operator="containsText" text="DA">
      <formula>NOT(ISERROR(SEARCH("DA",O164)))</formula>
    </cfRule>
  </conditionalFormatting>
  <conditionalFormatting sqref="P164">
    <cfRule type="containsText" dxfId="9844" priority="9857" operator="containsText" text="DA">
      <formula>NOT(ISERROR(SEARCH("DA",P164)))</formula>
    </cfRule>
  </conditionalFormatting>
  <conditionalFormatting sqref="Q164">
    <cfRule type="containsText" dxfId="9843" priority="9856" operator="containsText" text="DA">
      <formula>NOT(ISERROR(SEARCH("DA",Q164)))</formula>
    </cfRule>
  </conditionalFormatting>
  <conditionalFormatting sqref="R164">
    <cfRule type="containsText" dxfId="9842" priority="9855" operator="containsText" text="DA">
      <formula>NOT(ISERROR(SEARCH("DA",R164)))</formula>
    </cfRule>
  </conditionalFormatting>
  <conditionalFormatting sqref="S164">
    <cfRule type="containsText" dxfId="9841" priority="9854" operator="containsText" text="DA">
      <formula>NOT(ISERROR(SEARCH("DA",S164)))</formula>
    </cfRule>
  </conditionalFormatting>
  <conditionalFormatting sqref="T164">
    <cfRule type="containsText" dxfId="9840" priority="9853" operator="containsText" text="DA">
      <formula>NOT(ISERROR(SEARCH("DA",T164)))</formula>
    </cfRule>
  </conditionalFormatting>
  <conditionalFormatting sqref="B164">
    <cfRule type="containsText" dxfId="9839" priority="9852" operator="containsText" text="DA">
      <formula>NOT(ISERROR(SEARCH("DA",B164)))</formula>
    </cfRule>
  </conditionalFormatting>
  <conditionalFormatting sqref="U164 C164">
    <cfRule type="containsText" dxfId="9838" priority="9851" operator="containsText" text="DA">
      <formula>NOT(ISERROR(SEARCH("DA",C164)))</formula>
    </cfRule>
  </conditionalFormatting>
  <conditionalFormatting sqref="D164">
    <cfRule type="containsText" dxfId="9837" priority="9850" operator="containsText" text="DA">
      <formula>NOT(ISERROR(SEARCH("DA",D164)))</formula>
    </cfRule>
  </conditionalFormatting>
  <conditionalFormatting sqref="E164">
    <cfRule type="containsText" dxfId="9836" priority="9849" operator="containsText" text="DA">
      <formula>NOT(ISERROR(SEARCH("DA",E164)))</formula>
    </cfRule>
  </conditionalFormatting>
  <conditionalFormatting sqref="F164">
    <cfRule type="containsText" dxfId="9835" priority="9848" operator="containsText" text="DA">
      <formula>NOT(ISERROR(SEARCH("DA",F164)))</formula>
    </cfRule>
  </conditionalFormatting>
  <conditionalFormatting sqref="G164">
    <cfRule type="containsText" dxfId="9834" priority="9847" operator="containsText" text="DA">
      <formula>NOT(ISERROR(SEARCH("DA",G164)))</formula>
    </cfRule>
  </conditionalFormatting>
  <conditionalFormatting sqref="H164">
    <cfRule type="containsText" dxfId="9833" priority="9846" operator="containsText" text="DA">
      <formula>NOT(ISERROR(SEARCH("DA",H164)))</formula>
    </cfRule>
  </conditionalFormatting>
  <conditionalFormatting sqref="I164">
    <cfRule type="containsText" dxfId="9832" priority="9845" operator="containsText" text="DA">
      <formula>NOT(ISERROR(SEARCH("DA",I164)))</formula>
    </cfRule>
  </conditionalFormatting>
  <conditionalFormatting sqref="J164">
    <cfRule type="containsText" dxfId="9831" priority="9844" operator="containsText" text="DA">
      <formula>NOT(ISERROR(SEARCH("DA",J164)))</formula>
    </cfRule>
  </conditionalFormatting>
  <conditionalFormatting sqref="K164">
    <cfRule type="containsText" dxfId="9830" priority="9843" operator="containsText" text="DA">
      <formula>NOT(ISERROR(SEARCH("DA",K164)))</formula>
    </cfRule>
  </conditionalFormatting>
  <conditionalFormatting sqref="L164">
    <cfRule type="containsText" dxfId="9829" priority="9842" operator="containsText" text="DA">
      <formula>NOT(ISERROR(SEARCH("DA",L164)))</formula>
    </cfRule>
  </conditionalFormatting>
  <conditionalFormatting sqref="M164">
    <cfRule type="containsText" dxfId="9828" priority="9841" operator="containsText" text="DA">
      <formula>NOT(ISERROR(SEARCH("DA",M164)))</formula>
    </cfRule>
  </conditionalFormatting>
  <conditionalFormatting sqref="N164">
    <cfRule type="containsText" dxfId="9827" priority="9840" operator="containsText" text="DA">
      <formula>NOT(ISERROR(SEARCH("DA",N164)))</formula>
    </cfRule>
  </conditionalFormatting>
  <conditionalFormatting sqref="O164">
    <cfRule type="containsText" dxfId="9826" priority="9839" operator="containsText" text="DA">
      <formula>NOT(ISERROR(SEARCH("DA",O164)))</formula>
    </cfRule>
  </conditionalFormatting>
  <conditionalFormatting sqref="P164">
    <cfRule type="containsText" dxfId="9825" priority="9838" operator="containsText" text="DA">
      <formula>NOT(ISERROR(SEARCH("DA",P164)))</formula>
    </cfRule>
  </conditionalFormatting>
  <conditionalFormatting sqref="Q164">
    <cfRule type="containsText" dxfId="9824" priority="9837" operator="containsText" text="DA">
      <formula>NOT(ISERROR(SEARCH("DA",Q164)))</formula>
    </cfRule>
  </conditionalFormatting>
  <conditionalFormatting sqref="R164">
    <cfRule type="containsText" dxfId="9823" priority="9836" operator="containsText" text="DA">
      <formula>NOT(ISERROR(SEARCH("DA",R164)))</formula>
    </cfRule>
  </conditionalFormatting>
  <conditionalFormatting sqref="S164">
    <cfRule type="containsText" dxfId="9822" priority="9835" operator="containsText" text="DA">
      <formula>NOT(ISERROR(SEARCH("DA",S164)))</formula>
    </cfRule>
  </conditionalFormatting>
  <conditionalFormatting sqref="T164">
    <cfRule type="containsText" dxfId="9821" priority="9834" operator="containsText" text="DA">
      <formula>NOT(ISERROR(SEARCH("DA",T164)))</formula>
    </cfRule>
  </conditionalFormatting>
  <conditionalFormatting sqref="B164">
    <cfRule type="containsText" dxfId="9820" priority="9833" operator="containsText" text="DA">
      <formula>NOT(ISERROR(SEARCH("DA",B164)))</formula>
    </cfRule>
  </conditionalFormatting>
  <conditionalFormatting sqref="U164 C164">
    <cfRule type="containsText" dxfId="9819" priority="9832" operator="containsText" text="DA">
      <formula>NOT(ISERROR(SEARCH("DA",C164)))</formula>
    </cfRule>
  </conditionalFormatting>
  <conditionalFormatting sqref="D164">
    <cfRule type="containsText" dxfId="9818" priority="9831" operator="containsText" text="DA">
      <formula>NOT(ISERROR(SEARCH("DA",D164)))</formula>
    </cfRule>
  </conditionalFormatting>
  <conditionalFormatting sqref="E164">
    <cfRule type="containsText" dxfId="9817" priority="9830" operator="containsText" text="DA">
      <formula>NOT(ISERROR(SEARCH("DA",E164)))</formula>
    </cfRule>
  </conditionalFormatting>
  <conditionalFormatting sqref="F164">
    <cfRule type="containsText" dxfId="9816" priority="9829" operator="containsText" text="DA">
      <formula>NOT(ISERROR(SEARCH("DA",F164)))</formula>
    </cfRule>
  </conditionalFormatting>
  <conditionalFormatting sqref="G164">
    <cfRule type="containsText" dxfId="9815" priority="9828" operator="containsText" text="DA">
      <formula>NOT(ISERROR(SEARCH("DA",G164)))</formula>
    </cfRule>
  </conditionalFormatting>
  <conditionalFormatting sqref="H164">
    <cfRule type="containsText" dxfId="9814" priority="9827" operator="containsText" text="DA">
      <formula>NOT(ISERROR(SEARCH("DA",H164)))</formula>
    </cfRule>
  </conditionalFormatting>
  <conditionalFormatting sqref="I164">
    <cfRule type="containsText" dxfId="9813" priority="9826" operator="containsText" text="DA">
      <formula>NOT(ISERROR(SEARCH("DA",I164)))</formula>
    </cfRule>
  </conditionalFormatting>
  <conditionalFormatting sqref="J164">
    <cfRule type="containsText" dxfId="9812" priority="9825" operator="containsText" text="DA">
      <formula>NOT(ISERROR(SEARCH("DA",J164)))</formula>
    </cfRule>
  </conditionalFormatting>
  <conditionalFormatting sqref="K164">
    <cfRule type="containsText" dxfId="9811" priority="9824" operator="containsText" text="DA">
      <formula>NOT(ISERROR(SEARCH("DA",K164)))</formula>
    </cfRule>
  </conditionalFormatting>
  <conditionalFormatting sqref="L164">
    <cfRule type="containsText" dxfId="9810" priority="9823" operator="containsText" text="DA">
      <formula>NOT(ISERROR(SEARCH("DA",L164)))</formula>
    </cfRule>
  </conditionalFormatting>
  <conditionalFormatting sqref="M164">
    <cfRule type="containsText" dxfId="9809" priority="9822" operator="containsText" text="DA">
      <formula>NOT(ISERROR(SEARCH("DA",M164)))</formula>
    </cfRule>
  </conditionalFormatting>
  <conditionalFormatting sqref="N164">
    <cfRule type="containsText" dxfId="9808" priority="9821" operator="containsText" text="DA">
      <formula>NOT(ISERROR(SEARCH("DA",N164)))</formula>
    </cfRule>
  </conditionalFormatting>
  <conditionalFormatting sqref="O164">
    <cfRule type="containsText" dxfId="9807" priority="9820" operator="containsText" text="DA">
      <formula>NOT(ISERROR(SEARCH("DA",O164)))</formula>
    </cfRule>
  </conditionalFormatting>
  <conditionalFormatting sqref="P164">
    <cfRule type="containsText" dxfId="9806" priority="9819" operator="containsText" text="DA">
      <formula>NOT(ISERROR(SEARCH("DA",P164)))</formula>
    </cfRule>
  </conditionalFormatting>
  <conditionalFormatting sqref="Q164">
    <cfRule type="containsText" dxfId="9805" priority="9818" operator="containsText" text="DA">
      <formula>NOT(ISERROR(SEARCH("DA",Q164)))</formula>
    </cfRule>
  </conditionalFormatting>
  <conditionalFormatting sqref="R164">
    <cfRule type="containsText" dxfId="9804" priority="9817" operator="containsText" text="DA">
      <formula>NOT(ISERROR(SEARCH("DA",R164)))</formula>
    </cfRule>
  </conditionalFormatting>
  <conditionalFormatting sqref="S164">
    <cfRule type="containsText" dxfId="9803" priority="9816" operator="containsText" text="DA">
      <formula>NOT(ISERROR(SEARCH("DA",S164)))</formula>
    </cfRule>
  </conditionalFormatting>
  <conditionalFormatting sqref="T164">
    <cfRule type="containsText" dxfId="9802" priority="9815" operator="containsText" text="DA">
      <formula>NOT(ISERROR(SEARCH("DA",T164)))</formula>
    </cfRule>
  </conditionalFormatting>
  <conditionalFormatting sqref="U164 A164 C164">
    <cfRule type="containsText" dxfId="9801" priority="9814" operator="containsText" text="DA">
      <formula>NOT(ISERROR(SEARCH("DA",A164)))</formula>
    </cfRule>
  </conditionalFormatting>
  <conditionalFormatting sqref="D164">
    <cfRule type="containsText" dxfId="9800" priority="9813" operator="containsText" text="DA">
      <formula>NOT(ISERROR(SEARCH("DA",D164)))</formula>
    </cfRule>
  </conditionalFormatting>
  <conditionalFormatting sqref="E164">
    <cfRule type="containsText" dxfId="9799" priority="9812" operator="containsText" text="DA">
      <formula>NOT(ISERROR(SEARCH("DA",E164)))</formula>
    </cfRule>
  </conditionalFormatting>
  <conditionalFormatting sqref="F164">
    <cfRule type="containsText" dxfId="9798" priority="9811" operator="containsText" text="DA">
      <formula>NOT(ISERROR(SEARCH("DA",F164)))</formula>
    </cfRule>
  </conditionalFormatting>
  <conditionalFormatting sqref="G164">
    <cfRule type="containsText" dxfId="9797" priority="9810" operator="containsText" text="DA">
      <formula>NOT(ISERROR(SEARCH("DA",G164)))</formula>
    </cfRule>
  </conditionalFormatting>
  <conditionalFormatting sqref="H164">
    <cfRule type="containsText" dxfId="9796" priority="9809" operator="containsText" text="DA">
      <formula>NOT(ISERROR(SEARCH("DA",H164)))</formula>
    </cfRule>
  </conditionalFormatting>
  <conditionalFormatting sqref="I164">
    <cfRule type="containsText" dxfId="9795" priority="9808" operator="containsText" text="DA">
      <formula>NOT(ISERROR(SEARCH("DA",I164)))</formula>
    </cfRule>
  </conditionalFormatting>
  <conditionalFormatting sqref="J164">
    <cfRule type="containsText" dxfId="9794" priority="9807" operator="containsText" text="DA">
      <formula>NOT(ISERROR(SEARCH("DA",J164)))</formula>
    </cfRule>
  </conditionalFormatting>
  <conditionalFormatting sqref="K164">
    <cfRule type="containsText" dxfId="9793" priority="9806" operator="containsText" text="DA">
      <formula>NOT(ISERROR(SEARCH("DA",K164)))</formula>
    </cfRule>
  </conditionalFormatting>
  <conditionalFormatting sqref="L164">
    <cfRule type="containsText" dxfId="9792" priority="9805" operator="containsText" text="DA">
      <formula>NOT(ISERROR(SEARCH("DA",L164)))</formula>
    </cfRule>
  </conditionalFormatting>
  <conditionalFormatting sqref="M164">
    <cfRule type="containsText" dxfId="9791" priority="9804" operator="containsText" text="DA">
      <formula>NOT(ISERROR(SEARCH("DA",M164)))</formula>
    </cfRule>
  </conditionalFormatting>
  <conditionalFormatting sqref="N164">
    <cfRule type="containsText" dxfId="9790" priority="9803" operator="containsText" text="DA">
      <formula>NOT(ISERROR(SEARCH("DA",N164)))</formula>
    </cfRule>
  </conditionalFormatting>
  <conditionalFormatting sqref="O164">
    <cfRule type="containsText" dxfId="9789" priority="9802" operator="containsText" text="DA">
      <formula>NOT(ISERROR(SEARCH("DA",O164)))</formula>
    </cfRule>
  </conditionalFormatting>
  <conditionalFormatting sqref="P164">
    <cfRule type="containsText" dxfId="9788" priority="9801" operator="containsText" text="DA">
      <formula>NOT(ISERROR(SEARCH("DA",P164)))</formula>
    </cfRule>
  </conditionalFormatting>
  <conditionalFormatting sqref="Q164">
    <cfRule type="containsText" dxfId="9787" priority="9800" operator="containsText" text="DA">
      <formula>NOT(ISERROR(SEARCH("DA",Q164)))</formula>
    </cfRule>
  </conditionalFormatting>
  <conditionalFormatting sqref="R164">
    <cfRule type="containsText" dxfId="9786" priority="9799" operator="containsText" text="DA">
      <formula>NOT(ISERROR(SEARCH("DA",R164)))</formula>
    </cfRule>
  </conditionalFormatting>
  <conditionalFormatting sqref="S164">
    <cfRule type="containsText" dxfId="9785" priority="9798" operator="containsText" text="DA">
      <formula>NOT(ISERROR(SEARCH("DA",S164)))</formula>
    </cfRule>
  </conditionalFormatting>
  <conditionalFormatting sqref="T164">
    <cfRule type="containsText" dxfId="9784" priority="9797" operator="containsText" text="DA">
      <formula>NOT(ISERROR(SEARCH("DA",T164)))</formula>
    </cfRule>
  </conditionalFormatting>
  <conditionalFormatting sqref="B164:T164">
    <cfRule type="containsText" dxfId="9783" priority="9796" operator="containsText" text="DA">
      <formula>NOT(ISERROR(SEARCH("DA",B164)))</formula>
    </cfRule>
  </conditionalFormatting>
  <conditionalFormatting sqref="B175">
    <cfRule type="containsText" dxfId="9782" priority="9795" operator="containsText" text="DA">
      <formula>NOT(ISERROR(SEARCH("DA",B175)))</formula>
    </cfRule>
  </conditionalFormatting>
  <conditionalFormatting sqref="U175 C175">
    <cfRule type="containsText" dxfId="9781" priority="9794" operator="containsText" text="DA">
      <formula>NOT(ISERROR(SEARCH("DA",C175)))</formula>
    </cfRule>
  </conditionalFormatting>
  <conditionalFormatting sqref="D175">
    <cfRule type="containsText" dxfId="9780" priority="9793" operator="containsText" text="DA">
      <formula>NOT(ISERROR(SEARCH("DA",D175)))</formula>
    </cfRule>
  </conditionalFormatting>
  <conditionalFormatting sqref="E175">
    <cfRule type="containsText" dxfId="9779" priority="9792" operator="containsText" text="DA">
      <formula>NOT(ISERROR(SEARCH("DA",E175)))</formula>
    </cfRule>
  </conditionalFormatting>
  <conditionalFormatting sqref="F175">
    <cfRule type="containsText" dxfId="9778" priority="9791" operator="containsText" text="DA">
      <formula>NOT(ISERROR(SEARCH("DA",F175)))</formula>
    </cfRule>
  </conditionalFormatting>
  <conditionalFormatting sqref="G175">
    <cfRule type="containsText" dxfId="9777" priority="9790" operator="containsText" text="DA">
      <formula>NOT(ISERROR(SEARCH("DA",G175)))</formula>
    </cfRule>
  </conditionalFormatting>
  <conditionalFormatting sqref="H175">
    <cfRule type="containsText" dxfId="9776" priority="9789" operator="containsText" text="DA">
      <formula>NOT(ISERROR(SEARCH("DA",H175)))</formula>
    </cfRule>
  </conditionalFormatting>
  <conditionalFormatting sqref="I175">
    <cfRule type="containsText" dxfId="9775" priority="9788" operator="containsText" text="DA">
      <formula>NOT(ISERROR(SEARCH("DA",I175)))</formula>
    </cfRule>
  </conditionalFormatting>
  <conditionalFormatting sqref="J175">
    <cfRule type="containsText" dxfId="9774" priority="9787" operator="containsText" text="DA">
      <formula>NOT(ISERROR(SEARCH("DA",J175)))</formula>
    </cfRule>
  </conditionalFormatting>
  <conditionalFormatting sqref="K175">
    <cfRule type="containsText" dxfId="9773" priority="9786" operator="containsText" text="DA">
      <formula>NOT(ISERROR(SEARCH("DA",K175)))</formula>
    </cfRule>
  </conditionalFormatting>
  <conditionalFormatting sqref="L175">
    <cfRule type="containsText" dxfId="9772" priority="9785" operator="containsText" text="DA">
      <formula>NOT(ISERROR(SEARCH("DA",L175)))</formula>
    </cfRule>
  </conditionalFormatting>
  <conditionalFormatting sqref="M175">
    <cfRule type="containsText" dxfId="9771" priority="9784" operator="containsText" text="DA">
      <formula>NOT(ISERROR(SEARCH("DA",M175)))</formula>
    </cfRule>
  </conditionalFormatting>
  <conditionalFormatting sqref="N175">
    <cfRule type="containsText" dxfId="9770" priority="9783" operator="containsText" text="DA">
      <formula>NOT(ISERROR(SEARCH("DA",N175)))</formula>
    </cfRule>
  </conditionalFormatting>
  <conditionalFormatting sqref="O175">
    <cfRule type="containsText" dxfId="9769" priority="9782" operator="containsText" text="DA">
      <formula>NOT(ISERROR(SEARCH("DA",O175)))</formula>
    </cfRule>
  </conditionalFormatting>
  <conditionalFormatting sqref="P175">
    <cfRule type="containsText" dxfId="9768" priority="9781" operator="containsText" text="DA">
      <formula>NOT(ISERROR(SEARCH("DA",P175)))</formula>
    </cfRule>
  </conditionalFormatting>
  <conditionalFormatting sqref="Q175">
    <cfRule type="containsText" dxfId="9767" priority="9780" operator="containsText" text="DA">
      <formula>NOT(ISERROR(SEARCH("DA",Q175)))</formula>
    </cfRule>
  </conditionalFormatting>
  <conditionalFormatting sqref="R175">
    <cfRule type="containsText" dxfId="9766" priority="9779" operator="containsText" text="DA">
      <formula>NOT(ISERROR(SEARCH("DA",R175)))</formula>
    </cfRule>
  </conditionalFormatting>
  <conditionalFormatting sqref="S175">
    <cfRule type="containsText" dxfId="9765" priority="9778" operator="containsText" text="DA">
      <formula>NOT(ISERROR(SEARCH("DA",S175)))</formula>
    </cfRule>
  </conditionalFormatting>
  <conditionalFormatting sqref="T175">
    <cfRule type="containsText" dxfId="9764" priority="9777" operator="containsText" text="DA">
      <formula>NOT(ISERROR(SEARCH("DA",T175)))</formula>
    </cfRule>
  </conditionalFormatting>
  <conditionalFormatting sqref="B175">
    <cfRule type="containsText" dxfId="9763" priority="9776" operator="containsText" text="DA">
      <formula>NOT(ISERROR(SEARCH("DA",B175)))</formula>
    </cfRule>
  </conditionalFormatting>
  <conditionalFormatting sqref="U175 C175">
    <cfRule type="containsText" dxfId="9762" priority="9775" operator="containsText" text="DA">
      <formula>NOT(ISERROR(SEARCH("DA",C175)))</formula>
    </cfRule>
  </conditionalFormatting>
  <conditionalFormatting sqref="D175">
    <cfRule type="containsText" dxfId="9761" priority="9774" operator="containsText" text="DA">
      <formula>NOT(ISERROR(SEARCH("DA",D175)))</formula>
    </cfRule>
  </conditionalFormatting>
  <conditionalFormatting sqref="E175">
    <cfRule type="containsText" dxfId="9760" priority="9773" operator="containsText" text="DA">
      <formula>NOT(ISERROR(SEARCH("DA",E175)))</formula>
    </cfRule>
  </conditionalFormatting>
  <conditionalFormatting sqref="F175">
    <cfRule type="containsText" dxfId="9759" priority="9772" operator="containsText" text="DA">
      <formula>NOT(ISERROR(SEARCH("DA",F175)))</formula>
    </cfRule>
  </conditionalFormatting>
  <conditionalFormatting sqref="G175">
    <cfRule type="containsText" dxfId="9758" priority="9771" operator="containsText" text="DA">
      <formula>NOT(ISERROR(SEARCH("DA",G175)))</formula>
    </cfRule>
  </conditionalFormatting>
  <conditionalFormatting sqref="H175">
    <cfRule type="containsText" dxfId="9757" priority="9770" operator="containsText" text="DA">
      <formula>NOT(ISERROR(SEARCH("DA",H175)))</formula>
    </cfRule>
  </conditionalFormatting>
  <conditionalFormatting sqref="I175">
    <cfRule type="containsText" dxfId="9756" priority="9769" operator="containsText" text="DA">
      <formula>NOT(ISERROR(SEARCH("DA",I175)))</formula>
    </cfRule>
  </conditionalFormatting>
  <conditionalFormatting sqref="J175">
    <cfRule type="containsText" dxfId="9755" priority="9768" operator="containsText" text="DA">
      <formula>NOT(ISERROR(SEARCH("DA",J175)))</formula>
    </cfRule>
  </conditionalFormatting>
  <conditionalFormatting sqref="K175">
    <cfRule type="containsText" dxfId="9754" priority="9767" operator="containsText" text="DA">
      <formula>NOT(ISERROR(SEARCH("DA",K175)))</formula>
    </cfRule>
  </conditionalFormatting>
  <conditionalFormatting sqref="L175">
    <cfRule type="containsText" dxfId="9753" priority="9766" operator="containsText" text="DA">
      <formula>NOT(ISERROR(SEARCH("DA",L175)))</formula>
    </cfRule>
  </conditionalFormatting>
  <conditionalFormatting sqref="M175">
    <cfRule type="containsText" dxfId="9752" priority="9765" operator="containsText" text="DA">
      <formula>NOT(ISERROR(SEARCH("DA",M175)))</formula>
    </cfRule>
  </conditionalFormatting>
  <conditionalFormatting sqref="N175">
    <cfRule type="containsText" dxfId="9751" priority="9764" operator="containsText" text="DA">
      <formula>NOT(ISERROR(SEARCH("DA",N175)))</formula>
    </cfRule>
  </conditionalFormatting>
  <conditionalFormatting sqref="O175">
    <cfRule type="containsText" dxfId="9750" priority="9763" operator="containsText" text="DA">
      <formula>NOT(ISERROR(SEARCH("DA",O175)))</formula>
    </cfRule>
  </conditionalFormatting>
  <conditionalFormatting sqref="P175">
    <cfRule type="containsText" dxfId="9749" priority="9762" operator="containsText" text="DA">
      <formula>NOT(ISERROR(SEARCH("DA",P175)))</formula>
    </cfRule>
  </conditionalFormatting>
  <conditionalFormatting sqref="Q175">
    <cfRule type="containsText" dxfId="9748" priority="9761" operator="containsText" text="DA">
      <formula>NOT(ISERROR(SEARCH("DA",Q175)))</formula>
    </cfRule>
  </conditionalFormatting>
  <conditionalFormatting sqref="R175">
    <cfRule type="containsText" dxfId="9747" priority="9760" operator="containsText" text="DA">
      <formula>NOT(ISERROR(SEARCH("DA",R175)))</formula>
    </cfRule>
  </conditionalFormatting>
  <conditionalFormatting sqref="S175">
    <cfRule type="containsText" dxfId="9746" priority="9759" operator="containsText" text="DA">
      <formula>NOT(ISERROR(SEARCH("DA",S175)))</formula>
    </cfRule>
  </conditionalFormatting>
  <conditionalFormatting sqref="T175">
    <cfRule type="containsText" dxfId="9745" priority="9758" operator="containsText" text="DA">
      <formula>NOT(ISERROR(SEARCH("DA",T175)))</formula>
    </cfRule>
  </conditionalFormatting>
  <conditionalFormatting sqref="B175">
    <cfRule type="containsText" dxfId="9744" priority="9757" operator="containsText" text="DA">
      <formula>NOT(ISERROR(SEARCH("DA",B175)))</formula>
    </cfRule>
  </conditionalFormatting>
  <conditionalFormatting sqref="U175 C175">
    <cfRule type="containsText" dxfId="9743" priority="9756" operator="containsText" text="DA">
      <formula>NOT(ISERROR(SEARCH("DA",C175)))</formula>
    </cfRule>
  </conditionalFormatting>
  <conditionalFormatting sqref="D175">
    <cfRule type="containsText" dxfId="9742" priority="9755" operator="containsText" text="DA">
      <formula>NOT(ISERROR(SEARCH("DA",D175)))</formula>
    </cfRule>
  </conditionalFormatting>
  <conditionalFormatting sqref="E175">
    <cfRule type="containsText" dxfId="9741" priority="9754" operator="containsText" text="DA">
      <formula>NOT(ISERROR(SEARCH("DA",E175)))</formula>
    </cfRule>
  </conditionalFormatting>
  <conditionalFormatting sqref="F175">
    <cfRule type="containsText" dxfId="9740" priority="9753" operator="containsText" text="DA">
      <formula>NOT(ISERROR(SEARCH("DA",F175)))</formula>
    </cfRule>
  </conditionalFormatting>
  <conditionalFormatting sqref="G175">
    <cfRule type="containsText" dxfId="9739" priority="9752" operator="containsText" text="DA">
      <formula>NOT(ISERROR(SEARCH("DA",G175)))</formula>
    </cfRule>
  </conditionalFormatting>
  <conditionalFormatting sqref="H175">
    <cfRule type="containsText" dxfId="9738" priority="9751" operator="containsText" text="DA">
      <formula>NOT(ISERROR(SEARCH("DA",H175)))</formula>
    </cfRule>
  </conditionalFormatting>
  <conditionalFormatting sqref="I175">
    <cfRule type="containsText" dxfId="9737" priority="9750" operator="containsText" text="DA">
      <formula>NOT(ISERROR(SEARCH("DA",I175)))</formula>
    </cfRule>
  </conditionalFormatting>
  <conditionalFormatting sqref="J175">
    <cfRule type="containsText" dxfId="9736" priority="9749" operator="containsText" text="DA">
      <formula>NOT(ISERROR(SEARCH("DA",J175)))</formula>
    </cfRule>
  </conditionalFormatting>
  <conditionalFormatting sqref="K175">
    <cfRule type="containsText" dxfId="9735" priority="9748" operator="containsText" text="DA">
      <formula>NOT(ISERROR(SEARCH("DA",K175)))</formula>
    </cfRule>
  </conditionalFormatting>
  <conditionalFormatting sqref="L175">
    <cfRule type="containsText" dxfId="9734" priority="9747" operator="containsText" text="DA">
      <formula>NOT(ISERROR(SEARCH("DA",L175)))</formula>
    </cfRule>
  </conditionalFormatting>
  <conditionalFormatting sqref="M175">
    <cfRule type="containsText" dxfId="9733" priority="9746" operator="containsText" text="DA">
      <formula>NOT(ISERROR(SEARCH("DA",M175)))</formula>
    </cfRule>
  </conditionalFormatting>
  <conditionalFormatting sqref="N175">
    <cfRule type="containsText" dxfId="9732" priority="9745" operator="containsText" text="DA">
      <formula>NOT(ISERROR(SEARCH("DA",N175)))</formula>
    </cfRule>
  </conditionalFormatting>
  <conditionalFormatting sqref="O175">
    <cfRule type="containsText" dxfId="9731" priority="9744" operator="containsText" text="DA">
      <formula>NOT(ISERROR(SEARCH("DA",O175)))</formula>
    </cfRule>
  </conditionalFormatting>
  <conditionalFormatting sqref="P175">
    <cfRule type="containsText" dxfId="9730" priority="9743" operator="containsText" text="DA">
      <formula>NOT(ISERROR(SEARCH("DA",P175)))</formula>
    </cfRule>
  </conditionalFormatting>
  <conditionalFormatting sqref="Q175">
    <cfRule type="containsText" dxfId="9729" priority="9742" operator="containsText" text="DA">
      <formula>NOT(ISERROR(SEARCH("DA",Q175)))</formula>
    </cfRule>
  </conditionalFormatting>
  <conditionalFormatting sqref="R175">
    <cfRule type="containsText" dxfId="9728" priority="9741" operator="containsText" text="DA">
      <formula>NOT(ISERROR(SEARCH("DA",R175)))</formula>
    </cfRule>
  </conditionalFormatting>
  <conditionalFormatting sqref="S175">
    <cfRule type="containsText" dxfId="9727" priority="9740" operator="containsText" text="DA">
      <formula>NOT(ISERROR(SEARCH("DA",S175)))</formula>
    </cfRule>
  </conditionalFormatting>
  <conditionalFormatting sqref="T175">
    <cfRule type="containsText" dxfId="9726" priority="9739" operator="containsText" text="DA">
      <formula>NOT(ISERROR(SEARCH("DA",T175)))</formula>
    </cfRule>
  </conditionalFormatting>
  <conditionalFormatting sqref="B175">
    <cfRule type="containsText" dxfId="9725" priority="9738" operator="containsText" text="DA">
      <formula>NOT(ISERROR(SEARCH("DA",B175)))</formula>
    </cfRule>
  </conditionalFormatting>
  <conditionalFormatting sqref="U175 C175">
    <cfRule type="containsText" dxfId="9724" priority="9737" operator="containsText" text="DA">
      <formula>NOT(ISERROR(SEARCH("DA",C175)))</formula>
    </cfRule>
  </conditionalFormatting>
  <conditionalFormatting sqref="D175">
    <cfRule type="containsText" dxfId="9723" priority="9736" operator="containsText" text="DA">
      <formula>NOT(ISERROR(SEARCH("DA",D175)))</formula>
    </cfRule>
  </conditionalFormatting>
  <conditionalFormatting sqref="E175">
    <cfRule type="containsText" dxfId="9722" priority="9735" operator="containsText" text="DA">
      <formula>NOT(ISERROR(SEARCH("DA",E175)))</formula>
    </cfRule>
  </conditionalFormatting>
  <conditionalFormatting sqref="F175">
    <cfRule type="containsText" dxfId="9721" priority="9734" operator="containsText" text="DA">
      <formula>NOT(ISERROR(SEARCH("DA",F175)))</formula>
    </cfRule>
  </conditionalFormatting>
  <conditionalFormatting sqref="G175">
    <cfRule type="containsText" dxfId="9720" priority="9733" operator="containsText" text="DA">
      <formula>NOT(ISERROR(SEARCH("DA",G175)))</formula>
    </cfRule>
  </conditionalFormatting>
  <conditionalFormatting sqref="H175">
    <cfRule type="containsText" dxfId="9719" priority="9732" operator="containsText" text="DA">
      <formula>NOT(ISERROR(SEARCH("DA",H175)))</formula>
    </cfRule>
  </conditionalFormatting>
  <conditionalFormatting sqref="I175">
    <cfRule type="containsText" dxfId="9718" priority="9731" operator="containsText" text="DA">
      <formula>NOT(ISERROR(SEARCH("DA",I175)))</formula>
    </cfRule>
  </conditionalFormatting>
  <conditionalFormatting sqref="J175">
    <cfRule type="containsText" dxfId="9717" priority="9730" operator="containsText" text="DA">
      <formula>NOT(ISERROR(SEARCH("DA",J175)))</formula>
    </cfRule>
  </conditionalFormatting>
  <conditionalFormatting sqref="K175">
    <cfRule type="containsText" dxfId="9716" priority="9729" operator="containsText" text="DA">
      <formula>NOT(ISERROR(SEARCH("DA",K175)))</formula>
    </cfRule>
  </conditionalFormatting>
  <conditionalFormatting sqref="L175">
    <cfRule type="containsText" dxfId="9715" priority="9728" operator="containsText" text="DA">
      <formula>NOT(ISERROR(SEARCH("DA",L175)))</formula>
    </cfRule>
  </conditionalFormatting>
  <conditionalFormatting sqref="M175">
    <cfRule type="containsText" dxfId="9714" priority="9727" operator="containsText" text="DA">
      <formula>NOT(ISERROR(SEARCH("DA",M175)))</formula>
    </cfRule>
  </conditionalFormatting>
  <conditionalFormatting sqref="N175">
    <cfRule type="containsText" dxfId="9713" priority="9726" operator="containsText" text="DA">
      <formula>NOT(ISERROR(SEARCH("DA",N175)))</formula>
    </cfRule>
  </conditionalFormatting>
  <conditionalFormatting sqref="O175">
    <cfRule type="containsText" dxfId="9712" priority="9725" operator="containsText" text="DA">
      <formula>NOT(ISERROR(SEARCH("DA",O175)))</formula>
    </cfRule>
  </conditionalFormatting>
  <conditionalFormatting sqref="P175">
    <cfRule type="containsText" dxfId="9711" priority="9724" operator="containsText" text="DA">
      <formula>NOT(ISERROR(SEARCH("DA",P175)))</formula>
    </cfRule>
  </conditionalFormatting>
  <conditionalFormatting sqref="Q175">
    <cfRule type="containsText" dxfId="9710" priority="9723" operator="containsText" text="DA">
      <formula>NOT(ISERROR(SEARCH("DA",Q175)))</formula>
    </cfRule>
  </conditionalFormatting>
  <conditionalFormatting sqref="R175">
    <cfRule type="containsText" dxfId="9709" priority="9722" operator="containsText" text="DA">
      <formula>NOT(ISERROR(SEARCH("DA",R175)))</formula>
    </cfRule>
  </conditionalFormatting>
  <conditionalFormatting sqref="S175">
    <cfRule type="containsText" dxfId="9708" priority="9721" operator="containsText" text="DA">
      <formula>NOT(ISERROR(SEARCH("DA",S175)))</formula>
    </cfRule>
  </conditionalFormatting>
  <conditionalFormatting sqref="T175">
    <cfRule type="containsText" dxfId="9707" priority="9720" operator="containsText" text="DA">
      <formula>NOT(ISERROR(SEARCH("DA",T175)))</formula>
    </cfRule>
  </conditionalFormatting>
  <conditionalFormatting sqref="B175">
    <cfRule type="containsText" dxfId="9706" priority="9719" operator="containsText" text="DA">
      <formula>NOT(ISERROR(SEARCH("DA",B175)))</formula>
    </cfRule>
  </conditionalFormatting>
  <conditionalFormatting sqref="U175 C175">
    <cfRule type="containsText" dxfId="9705" priority="9718" operator="containsText" text="DA">
      <formula>NOT(ISERROR(SEARCH("DA",C175)))</formula>
    </cfRule>
  </conditionalFormatting>
  <conditionalFormatting sqref="D175">
    <cfRule type="containsText" dxfId="9704" priority="9717" operator="containsText" text="DA">
      <formula>NOT(ISERROR(SEARCH("DA",D175)))</formula>
    </cfRule>
  </conditionalFormatting>
  <conditionalFormatting sqref="E175">
    <cfRule type="containsText" dxfId="9703" priority="9716" operator="containsText" text="DA">
      <formula>NOT(ISERROR(SEARCH("DA",E175)))</formula>
    </cfRule>
  </conditionalFormatting>
  <conditionalFormatting sqref="F175">
    <cfRule type="containsText" dxfId="9702" priority="9715" operator="containsText" text="DA">
      <formula>NOT(ISERROR(SEARCH("DA",F175)))</formula>
    </cfRule>
  </conditionalFormatting>
  <conditionalFormatting sqref="G175">
    <cfRule type="containsText" dxfId="9701" priority="9714" operator="containsText" text="DA">
      <formula>NOT(ISERROR(SEARCH("DA",G175)))</formula>
    </cfRule>
  </conditionalFormatting>
  <conditionalFormatting sqref="H175">
    <cfRule type="containsText" dxfId="9700" priority="9713" operator="containsText" text="DA">
      <formula>NOT(ISERROR(SEARCH("DA",H175)))</formula>
    </cfRule>
  </conditionalFormatting>
  <conditionalFormatting sqref="I175">
    <cfRule type="containsText" dxfId="9699" priority="9712" operator="containsText" text="DA">
      <formula>NOT(ISERROR(SEARCH("DA",I175)))</formula>
    </cfRule>
  </conditionalFormatting>
  <conditionalFormatting sqref="J175">
    <cfRule type="containsText" dxfId="9698" priority="9711" operator="containsText" text="DA">
      <formula>NOT(ISERROR(SEARCH("DA",J175)))</formula>
    </cfRule>
  </conditionalFormatting>
  <conditionalFormatting sqref="K175">
    <cfRule type="containsText" dxfId="9697" priority="9710" operator="containsText" text="DA">
      <formula>NOT(ISERROR(SEARCH("DA",K175)))</formula>
    </cfRule>
  </conditionalFormatting>
  <conditionalFormatting sqref="L175">
    <cfRule type="containsText" dxfId="9696" priority="9709" operator="containsText" text="DA">
      <formula>NOT(ISERROR(SEARCH("DA",L175)))</formula>
    </cfRule>
  </conditionalFormatting>
  <conditionalFormatting sqref="M175">
    <cfRule type="containsText" dxfId="9695" priority="9708" operator="containsText" text="DA">
      <formula>NOT(ISERROR(SEARCH("DA",M175)))</formula>
    </cfRule>
  </conditionalFormatting>
  <conditionalFormatting sqref="N175">
    <cfRule type="containsText" dxfId="9694" priority="9707" operator="containsText" text="DA">
      <formula>NOT(ISERROR(SEARCH("DA",N175)))</formula>
    </cfRule>
  </conditionalFormatting>
  <conditionalFormatting sqref="O175">
    <cfRule type="containsText" dxfId="9693" priority="9706" operator="containsText" text="DA">
      <formula>NOT(ISERROR(SEARCH("DA",O175)))</formula>
    </cfRule>
  </conditionalFormatting>
  <conditionalFormatting sqref="P175">
    <cfRule type="containsText" dxfId="9692" priority="9705" operator="containsText" text="DA">
      <formula>NOT(ISERROR(SEARCH("DA",P175)))</formula>
    </cfRule>
  </conditionalFormatting>
  <conditionalFormatting sqref="Q175">
    <cfRule type="containsText" dxfId="9691" priority="9704" operator="containsText" text="DA">
      <formula>NOT(ISERROR(SEARCH("DA",Q175)))</formula>
    </cfRule>
  </conditionalFormatting>
  <conditionalFormatting sqref="R175">
    <cfRule type="containsText" dxfId="9690" priority="9703" operator="containsText" text="DA">
      <formula>NOT(ISERROR(SEARCH("DA",R175)))</formula>
    </cfRule>
  </conditionalFormatting>
  <conditionalFormatting sqref="S175">
    <cfRule type="containsText" dxfId="9689" priority="9702" operator="containsText" text="DA">
      <formula>NOT(ISERROR(SEARCH("DA",S175)))</formula>
    </cfRule>
  </conditionalFormatting>
  <conditionalFormatting sqref="T175">
    <cfRule type="containsText" dxfId="9688" priority="9701" operator="containsText" text="DA">
      <formula>NOT(ISERROR(SEARCH("DA",T175)))</formula>
    </cfRule>
  </conditionalFormatting>
  <conditionalFormatting sqref="B175">
    <cfRule type="containsText" dxfId="9687" priority="9700" operator="containsText" text="DA">
      <formula>NOT(ISERROR(SEARCH("DA",B175)))</formula>
    </cfRule>
  </conditionalFormatting>
  <conditionalFormatting sqref="U175 C175">
    <cfRule type="containsText" dxfId="9686" priority="9699" operator="containsText" text="DA">
      <formula>NOT(ISERROR(SEARCH("DA",C175)))</formula>
    </cfRule>
  </conditionalFormatting>
  <conditionalFormatting sqref="D175">
    <cfRule type="containsText" dxfId="9685" priority="9698" operator="containsText" text="DA">
      <formula>NOT(ISERROR(SEARCH("DA",D175)))</formula>
    </cfRule>
  </conditionalFormatting>
  <conditionalFormatting sqref="E175">
    <cfRule type="containsText" dxfId="9684" priority="9697" operator="containsText" text="DA">
      <formula>NOT(ISERROR(SEARCH("DA",E175)))</formula>
    </cfRule>
  </conditionalFormatting>
  <conditionalFormatting sqref="F175">
    <cfRule type="containsText" dxfId="9683" priority="9696" operator="containsText" text="DA">
      <formula>NOT(ISERROR(SEARCH("DA",F175)))</formula>
    </cfRule>
  </conditionalFormatting>
  <conditionalFormatting sqref="G175">
    <cfRule type="containsText" dxfId="9682" priority="9695" operator="containsText" text="DA">
      <formula>NOT(ISERROR(SEARCH("DA",G175)))</formula>
    </cfRule>
  </conditionalFormatting>
  <conditionalFormatting sqref="H175">
    <cfRule type="containsText" dxfId="9681" priority="9694" operator="containsText" text="DA">
      <formula>NOT(ISERROR(SEARCH("DA",H175)))</formula>
    </cfRule>
  </conditionalFormatting>
  <conditionalFormatting sqref="I175">
    <cfRule type="containsText" dxfId="9680" priority="9693" operator="containsText" text="DA">
      <formula>NOT(ISERROR(SEARCH("DA",I175)))</formula>
    </cfRule>
  </conditionalFormatting>
  <conditionalFormatting sqref="J175">
    <cfRule type="containsText" dxfId="9679" priority="9692" operator="containsText" text="DA">
      <formula>NOT(ISERROR(SEARCH("DA",J175)))</formula>
    </cfRule>
  </conditionalFormatting>
  <conditionalFormatting sqref="K175">
    <cfRule type="containsText" dxfId="9678" priority="9691" operator="containsText" text="DA">
      <formula>NOT(ISERROR(SEARCH("DA",K175)))</formula>
    </cfRule>
  </conditionalFormatting>
  <conditionalFormatting sqref="L175">
    <cfRule type="containsText" dxfId="9677" priority="9690" operator="containsText" text="DA">
      <formula>NOT(ISERROR(SEARCH("DA",L175)))</formula>
    </cfRule>
  </conditionalFormatting>
  <conditionalFormatting sqref="M175">
    <cfRule type="containsText" dxfId="9676" priority="9689" operator="containsText" text="DA">
      <formula>NOT(ISERROR(SEARCH("DA",M175)))</formula>
    </cfRule>
  </conditionalFormatting>
  <conditionalFormatting sqref="N175">
    <cfRule type="containsText" dxfId="9675" priority="9688" operator="containsText" text="DA">
      <formula>NOT(ISERROR(SEARCH("DA",N175)))</formula>
    </cfRule>
  </conditionalFormatting>
  <conditionalFormatting sqref="O175">
    <cfRule type="containsText" dxfId="9674" priority="9687" operator="containsText" text="DA">
      <formula>NOT(ISERROR(SEARCH("DA",O175)))</formula>
    </cfRule>
  </conditionalFormatting>
  <conditionalFormatting sqref="P175">
    <cfRule type="containsText" dxfId="9673" priority="9686" operator="containsText" text="DA">
      <formula>NOT(ISERROR(SEARCH("DA",P175)))</formula>
    </cfRule>
  </conditionalFormatting>
  <conditionalFormatting sqref="Q175">
    <cfRule type="containsText" dxfId="9672" priority="9685" operator="containsText" text="DA">
      <formula>NOT(ISERROR(SEARCH("DA",Q175)))</formula>
    </cfRule>
  </conditionalFormatting>
  <conditionalFormatting sqref="R175">
    <cfRule type="containsText" dxfId="9671" priority="9684" operator="containsText" text="DA">
      <formula>NOT(ISERROR(SEARCH("DA",R175)))</formula>
    </cfRule>
  </conditionalFormatting>
  <conditionalFormatting sqref="S175">
    <cfRule type="containsText" dxfId="9670" priority="9683" operator="containsText" text="DA">
      <formula>NOT(ISERROR(SEARCH("DA",S175)))</formula>
    </cfRule>
  </conditionalFormatting>
  <conditionalFormatting sqref="T175">
    <cfRule type="containsText" dxfId="9669" priority="9682" operator="containsText" text="DA">
      <formula>NOT(ISERROR(SEARCH("DA",T175)))</formula>
    </cfRule>
  </conditionalFormatting>
  <conditionalFormatting sqref="B175">
    <cfRule type="containsText" dxfId="9668" priority="9681" operator="containsText" text="DA">
      <formula>NOT(ISERROR(SEARCH("DA",B175)))</formula>
    </cfRule>
  </conditionalFormatting>
  <conditionalFormatting sqref="U175 C175">
    <cfRule type="containsText" dxfId="9667" priority="9680" operator="containsText" text="DA">
      <formula>NOT(ISERROR(SEARCH("DA",C175)))</formula>
    </cfRule>
  </conditionalFormatting>
  <conditionalFormatting sqref="D175">
    <cfRule type="containsText" dxfId="9666" priority="9679" operator="containsText" text="DA">
      <formula>NOT(ISERROR(SEARCH("DA",D175)))</formula>
    </cfRule>
  </conditionalFormatting>
  <conditionalFormatting sqref="E175">
    <cfRule type="containsText" dxfId="9665" priority="9678" operator="containsText" text="DA">
      <formula>NOT(ISERROR(SEARCH("DA",E175)))</formula>
    </cfRule>
  </conditionalFormatting>
  <conditionalFormatting sqref="F175">
    <cfRule type="containsText" dxfId="9664" priority="9677" operator="containsText" text="DA">
      <formula>NOT(ISERROR(SEARCH("DA",F175)))</formula>
    </cfRule>
  </conditionalFormatting>
  <conditionalFormatting sqref="G175">
    <cfRule type="containsText" dxfId="9663" priority="9676" operator="containsText" text="DA">
      <formula>NOT(ISERROR(SEARCH("DA",G175)))</formula>
    </cfRule>
  </conditionalFormatting>
  <conditionalFormatting sqref="H175">
    <cfRule type="containsText" dxfId="9662" priority="9675" operator="containsText" text="DA">
      <formula>NOT(ISERROR(SEARCH("DA",H175)))</formula>
    </cfRule>
  </conditionalFormatting>
  <conditionalFormatting sqref="I175">
    <cfRule type="containsText" dxfId="9661" priority="9674" operator="containsText" text="DA">
      <formula>NOT(ISERROR(SEARCH("DA",I175)))</formula>
    </cfRule>
  </conditionalFormatting>
  <conditionalFormatting sqref="J175">
    <cfRule type="containsText" dxfId="9660" priority="9673" operator="containsText" text="DA">
      <formula>NOT(ISERROR(SEARCH("DA",J175)))</formula>
    </cfRule>
  </conditionalFormatting>
  <conditionalFormatting sqref="K175">
    <cfRule type="containsText" dxfId="9659" priority="9672" operator="containsText" text="DA">
      <formula>NOT(ISERROR(SEARCH("DA",K175)))</formula>
    </cfRule>
  </conditionalFormatting>
  <conditionalFormatting sqref="L175">
    <cfRule type="containsText" dxfId="9658" priority="9671" operator="containsText" text="DA">
      <formula>NOT(ISERROR(SEARCH("DA",L175)))</formula>
    </cfRule>
  </conditionalFormatting>
  <conditionalFormatting sqref="M175">
    <cfRule type="containsText" dxfId="9657" priority="9670" operator="containsText" text="DA">
      <formula>NOT(ISERROR(SEARCH("DA",M175)))</formula>
    </cfRule>
  </conditionalFormatting>
  <conditionalFormatting sqref="N175">
    <cfRule type="containsText" dxfId="9656" priority="9669" operator="containsText" text="DA">
      <formula>NOT(ISERROR(SEARCH("DA",N175)))</formula>
    </cfRule>
  </conditionalFormatting>
  <conditionalFormatting sqref="O175">
    <cfRule type="containsText" dxfId="9655" priority="9668" operator="containsText" text="DA">
      <formula>NOT(ISERROR(SEARCH("DA",O175)))</formula>
    </cfRule>
  </conditionalFormatting>
  <conditionalFormatting sqref="P175">
    <cfRule type="containsText" dxfId="9654" priority="9667" operator="containsText" text="DA">
      <formula>NOT(ISERROR(SEARCH("DA",P175)))</formula>
    </cfRule>
  </conditionalFormatting>
  <conditionalFormatting sqref="Q175">
    <cfRule type="containsText" dxfId="9653" priority="9666" operator="containsText" text="DA">
      <formula>NOT(ISERROR(SEARCH("DA",Q175)))</formula>
    </cfRule>
  </conditionalFormatting>
  <conditionalFormatting sqref="R175">
    <cfRule type="containsText" dxfId="9652" priority="9665" operator="containsText" text="DA">
      <formula>NOT(ISERROR(SEARCH("DA",R175)))</formula>
    </cfRule>
  </conditionalFormatting>
  <conditionalFormatting sqref="S175">
    <cfRule type="containsText" dxfId="9651" priority="9664" operator="containsText" text="DA">
      <formula>NOT(ISERROR(SEARCH("DA",S175)))</formula>
    </cfRule>
  </conditionalFormatting>
  <conditionalFormatting sqref="T175">
    <cfRule type="containsText" dxfId="9650" priority="9663" operator="containsText" text="DA">
      <formula>NOT(ISERROR(SEARCH("DA",T175)))</formula>
    </cfRule>
  </conditionalFormatting>
  <conditionalFormatting sqref="B175">
    <cfRule type="containsText" dxfId="9649" priority="9662" operator="containsText" text="DA">
      <formula>NOT(ISERROR(SEARCH("DA",B175)))</formula>
    </cfRule>
  </conditionalFormatting>
  <conditionalFormatting sqref="U175 C175">
    <cfRule type="containsText" dxfId="9648" priority="9661" operator="containsText" text="DA">
      <formula>NOT(ISERROR(SEARCH("DA",C175)))</formula>
    </cfRule>
  </conditionalFormatting>
  <conditionalFormatting sqref="D175">
    <cfRule type="containsText" dxfId="9647" priority="9660" operator="containsText" text="DA">
      <formula>NOT(ISERROR(SEARCH("DA",D175)))</formula>
    </cfRule>
  </conditionalFormatting>
  <conditionalFormatting sqref="E175">
    <cfRule type="containsText" dxfId="9646" priority="9659" operator="containsText" text="DA">
      <formula>NOT(ISERROR(SEARCH("DA",E175)))</formula>
    </cfRule>
  </conditionalFormatting>
  <conditionalFormatting sqref="F175">
    <cfRule type="containsText" dxfId="9645" priority="9658" operator="containsText" text="DA">
      <formula>NOT(ISERROR(SEARCH("DA",F175)))</formula>
    </cfRule>
  </conditionalFormatting>
  <conditionalFormatting sqref="G175">
    <cfRule type="containsText" dxfId="9644" priority="9657" operator="containsText" text="DA">
      <formula>NOT(ISERROR(SEARCH("DA",G175)))</formula>
    </cfRule>
  </conditionalFormatting>
  <conditionalFormatting sqref="H175">
    <cfRule type="containsText" dxfId="9643" priority="9656" operator="containsText" text="DA">
      <formula>NOT(ISERROR(SEARCH("DA",H175)))</formula>
    </cfRule>
  </conditionalFormatting>
  <conditionalFormatting sqref="I175">
    <cfRule type="containsText" dxfId="9642" priority="9655" operator="containsText" text="DA">
      <formula>NOT(ISERROR(SEARCH("DA",I175)))</formula>
    </cfRule>
  </conditionalFormatting>
  <conditionalFormatting sqref="J175">
    <cfRule type="containsText" dxfId="9641" priority="9654" operator="containsText" text="DA">
      <formula>NOT(ISERROR(SEARCH("DA",J175)))</formula>
    </cfRule>
  </conditionalFormatting>
  <conditionalFormatting sqref="K175">
    <cfRule type="containsText" dxfId="9640" priority="9653" operator="containsText" text="DA">
      <formula>NOT(ISERROR(SEARCH("DA",K175)))</formula>
    </cfRule>
  </conditionalFormatting>
  <conditionalFormatting sqref="L175">
    <cfRule type="containsText" dxfId="9639" priority="9652" operator="containsText" text="DA">
      <formula>NOT(ISERROR(SEARCH("DA",L175)))</formula>
    </cfRule>
  </conditionalFormatting>
  <conditionalFormatting sqref="M175">
    <cfRule type="containsText" dxfId="9638" priority="9651" operator="containsText" text="DA">
      <formula>NOT(ISERROR(SEARCH("DA",M175)))</formula>
    </cfRule>
  </conditionalFormatting>
  <conditionalFormatting sqref="N175">
    <cfRule type="containsText" dxfId="9637" priority="9650" operator="containsText" text="DA">
      <formula>NOT(ISERROR(SEARCH("DA",N175)))</formula>
    </cfRule>
  </conditionalFormatting>
  <conditionalFormatting sqref="O175">
    <cfRule type="containsText" dxfId="9636" priority="9649" operator="containsText" text="DA">
      <formula>NOT(ISERROR(SEARCH("DA",O175)))</formula>
    </cfRule>
  </conditionalFormatting>
  <conditionalFormatting sqref="P175">
    <cfRule type="containsText" dxfId="9635" priority="9648" operator="containsText" text="DA">
      <formula>NOT(ISERROR(SEARCH("DA",P175)))</formula>
    </cfRule>
  </conditionalFormatting>
  <conditionalFormatting sqref="Q175">
    <cfRule type="containsText" dxfId="9634" priority="9647" operator="containsText" text="DA">
      <formula>NOT(ISERROR(SEARCH("DA",Q175)))</formula>
    </cfRule>
  </conditionalFormatting>
  <conditionalFormatting sqref="R175">
    <cfRule type="containsText" dxfId="9633" priority="9646" operator="containsText" text="DA">
      <formula>NOT(ISERROR(SEARCH("DA",R175)))</formula>
    </cfRule>
  </conditionalFormatting>
  <conditionalFormatting sqref="S175">
    <cfRule type="containsText" dxfId="9632" priority="9645" operator="containsText" text="DA">
      <formula>NOT(ISERROR(SEARCH("DA",S175)))</formula>
    </cfRule>
  </conditionalFormatting>
  <conditionalFormatting sqref="T175">
    <cfRule type="containsText" dxfId="9631" priority="9644" operator="containsText" text="DA">
      <formula>NOT(ISERROR(SEARCH("DA",T175)))</formula>
    </cfRule>
  </conditionalFormatting>
  <conditionalFormatting sqref="B175">
    <cfRule type="containsText" dxfId="9630" priority="9643" operator="containsText" text="DA">
      <formula>NOT(ISERROR(SEARCH("DA",B175)))</formula>
    </cfRule>
  </conditionalFormatting>
  <conditionalFormatting sqref="U175 C175">
    <cfRule type="containsText" dxfId="9629" priority="9642" operator="containsText" text="DA">
      <formula>NOT(ISERROR(SEARCH("DA",C175)))</formula>
    </cfRule>
  </conditionalFormatting>
  <conditionalFormatting sqref="D175">
    <cfRule type="containsText" dxfId="9628" priority="9641" operator="containsText" text="DA">
      <formula>NOT(ISERROR(SEARCH("DA",D175)))</formula>
    </cfRule>
  </conditionalFormatting>
  <conditionalFormatting sqref="E175">
    <cfRule type="containsText" dxfId="9627" priority="9640" operator="containsText" text="DA">
      <formula>NOT(ISERROR(SEARCH("DA",E175)))</formula>
    </cfRule>
  </conditionalFormatting>
  <conditionalFormatting sqref="F175">
    <cfRule type="containsText" dxfId="9626" priority="9639" operator="containsText" text="DA">
      <formula>NOT(ISERROR(SEARCH("DA",F175)))</formula>
    </cfRule>
  </conditionalFormatting>
  <conditionalFormatting sqref="G175">
    <cfRule type="containsText" dxfId="9625" priority="9638" operator="containsText" text="DA">
      <formula>NOT(ISERROR(SEARCH("DA",G175)))</formula>
    </cfRule>
  </conditionalFormatting>
  <conditionalFormatting sqref="H175">
    <cfRule type="containsText" dxfId="9624" priority="9637" operator="containsText" text="DA">
      <formula>NOT(ISERROR(SEARCH("DA",H175)))</formula>
    </cfRule>
  </conditionalFormatting>
  <conditionalFormatting sqref="I175">
    <cfRule type="containsText" dxfId="9623" priority="9636" operator="containsText" text="DA">
      <formula>NOT(ISERROR(SEARCH("DA",I175)))</formula>
    </cfRule>
  </conditionalFormatting>
  <conditionalFormatting sqref="J175">
    <cfRule type="containsText" dxfId="9622" priority="9635" operator="containsText" text="DA">
      <formula>NOT(ISERROR(SEARCH("DA",J175)))</formula>
    </cfRule>
  </conditionalFormatting>
  <conditionalFormatting sqref="K175">
    <cfRule type="containsText" dxfId="9621" priority="9634" operator="containsText" text="DA">
      <formula>NOT(ISERROR(SEARCH("DA",K175)))</formula>
    </cfRule>
  </conditionalFormatting>
  <conditionalFormatting sqref="L175">
    <cfRule type="containsText" dxfId="9620" priority="9633" operator="containsText" text="DA">
      <formula>NOT(ISERROR(SEARCH("DA",L175)))</formula>
    </cfRule>
  </conditionalFormatting>
  <conditionalFormatting sqref="M175">
    <cfRule type="containsText" dxfId="9619" priority="9632" operator="containsText" text="DA">
      <formula>NOT(ISERROR(SEARCH("DA",M175)))</formula>
    </cfRule>
  </conditionalFormatting>
  <conditionalFormatting sqref="N175">
    <cfRule type="containsText" dxfId="9618" priority="9631" operator="containsText" text="DA">
      <formula>NOT(ISERROR(SEARCH("DA",N175)))</formula>
    </cfRule>
  </conditionalFormatting>
  <conditionalFormatting sqref="O175">
    <cfRule type="containsText" dxfId="9617" priority="9630" operator="containsText" text="DA">
      <formula>NOT(ISERROR(SEARCH("DA",O175)))</formula>
    </cfRule>
  </conditionalFormatting>
  <conditionalFormatting sqref="P175">
    <cfRule type="containsText" dxfId="9616" priority="9629" operator="containsText" text="DA">
      <formula>NOT(ISERROR(SEARCH("DA",P175)))</formula>
    </cfRule>
  </conditionalFormatting>
  <conditionalFormatting sqref="Q175">
    <cfRule type="containsText" dxfId="9615" priority="9628" operator="containsText" text="DA">
      <formula>NOT(ISERROR(SEARCH("DA",Q175)))</formula>
    </cfRule>
  </conditionalFormatting>
  <conditionalFormatting sqref="R175">
    <cfRule type="containsText" dxfId="9614" priority="9627" operator="containsText" text="DA">
      <formula>NOT(ISERROR(SEARCH("DA",R175)))</formula>
    </cfRule>
  </conditionalFormatting>
  <conditionalFormatting sqref="S175">
    <cfRule type="containsText" dxfId="9613" priority="9626" operator="containsText" text="DA">
      <formula>NOT(ISERROR(SEARCH("DA",S175)))</formula>
    </cfRule>
  </conditionalFormatting>
  <conditionalFormatting sqref="T175">
    <cfRule type="containsText" dxfId="9612" priority="9625" operator="containsText" text="DA">
      <formula>NOT(ISERROR(SEARCH("DA",T175)))</formula>
    </cfRule>
  </conditionalFormatting>
  <conditionalFormatting sqref="B175">
    <cfRule type="containsText" dxfId="9611" priority="9624" operator="containsText" text="DA">
      <formula>NOT(ISERROR(SEARCH("DA",B175)))</formula>
    </cfRule>
  </conditionalFormatting>
  <conditionalFormatting sqref="U175 C175">
    <cfRule type="containsText" dxfId="9610" priority="9623" operator="containsText" text="DA">
      <formula>NOT(ISERROR(SEARCH("DA",C175)))</formula>
    </cfRule>
  </conditionalFormatting>
  <conditionalFormatting sqref="D175">
    <cfRule type="containsText" dxfId="9609" priority="9622" operator="containsText" text="DA">
      <formula>NOT(ISERROR(SEARCH("DA",D175)))</formula>
    </cfRule>
  </conditionalFormatting>
  <conditionalFormatting sqref="E175">
    <cfRule type="containsText" dxfId="9608" priority="9621" operator="containsText" text="DA">
      <formula>NOT(ISERROR(SEARCH("DA",E175)))</formula>
    </cfRule>
  </conditionalFormatting>
  <conditionalFormatting sqref="F175">
    <cfRule type="containsText" dxfId="9607" priority="9620" operator="containsText" text="DA">
      <formula>NOT(ISERROR(SEARCH("DA",F175)))</formula>
    </cfRule>
  </conditionalFormatting>
  <conditionalFormatting sqref="G175">
    <cfRule type="containsText" dxfId="9606" priority="9619" operator="containsText" text="DA">
      <formula>NOT(ISERROR(SEARCH("DA",G175)))</formula>
    </cfRule>
  </conditionalFormatting>
  <conditionalFormatting sqref="H175">
    <cfRule type="containsText" dxfId="9605" priority="9618" operator="containsText" text="DA">
      <formula>NOT(ISERROR(SEARCH("DA",H175)))</formula>
    </cfRule>
  </conditionalFormatting>
  <conditionalFormatting sqref="I175">
    <cfRule type="containsText" dxfId="9604" priority="9617" operator="containsText" text="DA">
      <formula>NOT(ISERROR(SEARCH("DA",I175)))</formula>
    </cfRule>
  </conditionalFormatting>
  <conditionalFormatting sqref="J175">
    <cfRule type="containsText" dxfId="9603" priority="9616" operator="containsText" text="DA">
      <formula>NOT(ISERROR(SEARCH("DA",J175)))</formula>
    </cfRule>
  </conditionalFormatting>
  <conditionalFormatting sqref="K175">
    <cfRule type="containsText" dxfId="9602" priority="9615" operator="containsText" text="DA">
      <formula>NOT(ISERROR(SEARCH("DA",K175)))</formula>
    </cfRule>
  </conditionalFormatting>
  <conditionalFormatting sqref="L175">
    <cfRule type="containsText" dxfId="9601" priority="9614" operator="containsText" text="DA">
      <formula>NOT(ISERROR(SEARCH("DA",L175)))</formula>
    </cfRule>
  </conditionalFormatting>
  <conditionalFormatting sqref="M175">
    <cfRule type="containsText" dxfId="9600" priority="9613" operator="containsText" text="DA">
      <formula>NOT(ISERROR(SEARCH("DA",M175)))</formula>
    </cfRule>
  </conditionalFormatting>
  <conditionalFormatting sqref="N175">
    <cfRule type="containsText" dxfId="9599" priority="9612" operator="containsText" text="DA">
      <formula>NOT(ISERROR(SEARCH("DA",N175)))</formula>
    </cfRule>
  </conditionalFormatting>
  <conditionalFormatting sqref="O175">
    <cfRule type="containsText" dxfId="9598" priority="9611" operator="containsText" text="DA">
      <formula>NOT(ISERROR(SEARCH("DA",O175)))</formula>
    </cfRule>
  </conditionalFormatting>
  <conditionalFormatting sqref="P175">
    <cfRule type="containsText" dxfId="9597" priority="9610" operator="containsText" text="DA">
      <formula>NOT(ISERROR(SEARCH("DA",P175)))</formula>
    </cfRule>
  </conditionalFormatting>
  <conditionalFormatting sqref="Q175">
    <cfRule type="containsText" dxfId="9596" priority="9609" operator="containsText" text="DA">
      <formula>NOT(ISERROR(SEARCH("DA",Q175)))</formula>
    </cfRule>
  </conditionalFormatting>
  <conditionalFormatting sqref="R175">
    <cfRule type="containsText" dxfId="9595" priority="9608" operator="containsText" text="DA">
      <formula>NOT(ISERROR(SEARCH("DA",R175)))</formula>
    </cfRule>
  </conditionalFormatting>
  <conditionalFormatting sqref="S175">
    <cfRule type="containsText" dxfId="9594" priority="9607" operator="containsText" text="DA">
      <formula>NOT(ISERROR(SEARCH("DA",S175)))</formula>
    </cfRule>
  </conditionalFormatting>
  <conditionalFormatting sqref="T175">
    <cfRule type="containsText" dxfId="9593" priority="9606" operator="containsText" text="DA">
      <formula>NOT(ISERROR(SEARCH("DA",T175)))</formula>
    </cfRule>
  </conditionalFormatting>
  <conditionalFormatting sqref="B175">
    <cfRule type="containsText" dxfId="9592" priority="9605" operator="containsText" text="DA">
      <formula>NOT(ISERROR(SEARCH("DA",B175)))</formula>
    </cfRule>
  </conditionalFormatting>
  <conditionalFormatting sqref="U175 C175">
    <cfRule type="containsText" dxfId="9591" priority="9604" operator="containsText" text="DA">
      <formula>NOT(ISERROR(SEARCH("DA",C175)))</formula>
    </cfRule>
  </conditionalFormatting>
  <conditionalFormatting sqref="D175">
    <cfRule type="containsText" dxfId="9590" priority="9603" operator="containsText" text="DA">
      <formula>NOT(ISERROR(SEARCH("DA",D175)))</formula>
    </cfRule>
  </conditionalFormatting>
  <conditionalFormatting sqref="E175">
    <cfRule type="containsText" dxfId="9589" priority="9602" operator="containsText" text="DA">
      <formula>NOT(ISERROR(SEARCH("DA",E175)))</formula>
    </cfRule>
  </conditionalFormatting>
  <conditionalFormatting sqref="F175">
    <cfRule type="containsText" dxfId="9588" priority="9601" operator="containsText" text="DA">
      <formula>NOT(ISERROR(SEARCH("DA",F175)))</formula>
    </cfRule>
  </conditionalFormatting>
  <conditionalFormatting sqref="G175">
    <cfRule type="containsText" dxfId="9587" priority="9600" operator="containsText" text="DA">
      <formula>NOT(ISERROR(SEARCH("DA",G175)))</formula>
    </cfRule>
  </conditionalFormatting>
  <conditionalFormatting sqref="H175">
    <cfRule type="containsText" dxfId="9586" priority="9599" operator="containsText" text="DA">
      <formula>NOT(ISERROR(SEARCH("DA",H175)))</formula>
    </cfRule>
  </conditionalFormatting>
  <conditionalFormatting sqref="I175">
    <cfRule type="containsText" dxfId="9585" priority="9598" operator="containsText" text="DA">
      <formula>NOT(ISERROR(SEARCH("DA",I175)))</formula>
    </cfRule>
  </conditionalFormatting>
  <conditionalFormatting sqref="J175">
    <cfRule type="containsText" dxfId="9584" priority="9597" operator="containsText" text="DA">
      <formula>NOT(ISERROR(SEARCH("DA",J175)))</formula>
    </cfRule>
  </conditionalFormatting>
  <conditionalFormatting sqref="K175">
    <cfRule type="containsText" dxfId="9583" priority="9596" operator="containsText" text="DA">
      <formula>NOT(ISERROR(SEARCH("DA",K175)))</formula>
    </cfRule>
  </conditionalFormatting>
  <conditionalFormatting sqref="L175">
    <cfRule type="containsText" dxfId="9582" priority="9595" operator="containsText" text="DA">
      <formula>NOT(ISERROR(SEARCH("DA",L175)))</formula>
    </cfRule>
  </conditionalFormatting>
  <conditionalFormatting sqref="M175">
    <cfRule type="containsText" dxfId="9581" priority="9594" operator="containsText" text="DA">
      <formula>NOT(ISERROR(SEARCH("DA",M175)))</formula>
    </cfRule>
  </conditionalFormatting>
  <conditionalFormatting sqref="N175">
    <cfRule type="containsText" dxfId="9580" priority="9593" operator="containsText" text="DA">
      <formula>NOT(ISERROR(SEARCH("DA",N175)))</formula>
    </cfRule>
  </conditionalFormatting>
  <conditionalFormatting sqref="O175">
    <cfRule type="containsText" dxfId="9579" priority="9592" operator="containsText" text="DA">
      <formula>NOT(ISERROR(SEARCH("DA",O175)))</formula>
    </cfRule>
  </conditionalFormatting>
  <conditionalFormatting sqref="P175">
    <cfRule type="containsText" dxfId="9578" priority="9591" operator="containsText" text="DA">
      <formula>NOT(ISERROR(SEARCH("DA",P175)))</formula>
    </cfRule>
  </conditionalFormatting>
  <conditionalFormatting sqref="Q175">
    <cfRule type="containsText" dxfId="9577" priority="9590" operator="containsText" text="DA">
      <formula>NOT(ISERROR(SEARCH("DA",Q175)))</formula>
    </cfRule>
  </conditionalFormatting>
  <conditionalFormatting sqref="R175">
    <cfRule type="containsText" dxfId="9576" priority="9589" operator="containsText" text="DA">
      <formula>NOT(ISERROR(SEARCH("DA",R175)))</formula>
    </cfRule>
  </conditionalFormatting>
  <conditionalFormatting sqref="S175">
    <cfRule type="containsText" dxfId="9575" priority="9588" operator="containsText" text="DA">
      <formula>NOT(ISERROR(SEARCH("DA",S175)))</formula>
    </cfRule>
  </conditionalFormatting>
  <conditionalFormatting sqref="T175">
    <cfRule type="containsText" dxfId="9574" priority="9587" operator="containsText" text="DA">
      <formula>NOT(ISERROR(SEARCH("DA",T175)))</formula>
    </cfRule>
  </conditionalFormatting>
  <conditionalFormatting sqref="B175">
    <cfRule type="containsText" dxfId="9573" priority="9586" operator="containsText" text="DA">
      <formula>NOT(ISERROR(SEARCH("DA",B175)))</formula>
    </cfRule>
  </conditionalFormatting>
  <conditionalFormatting sqref="U175 C175">
    <cfRule type="containsText" dxfId="9572" priority="9585" operator="containsText" text="DA">
      <formula>NOT(ISERROR(SEARCH("DA",C175)))</formula>
    </cfRule>
  </conditionalFormatting>
  <conditionalFormatting sqref="D175">
    <cfRule type="containsText" dxfId="9571" priority="9584" operator="containsText" text="DA">
      <formula>NOT(ISERROR(SEARCH("DA",D175)))</formula>
    </cfRule>
  </conditionalFormatting>
  <conditionalFormatting sqref="E175">
    <cfRule type="containsText" dxfId="9570" priority="9583" operator="containsText" text="DA">
      <formula>NOT(ISERROR(SEARCH("DA",E175)))</formula>
    </cfRule>
  </conditionalFormatting>
  <conditionalFormatting sqref="F175">
    <cfRule type="containsText" dxfId="9569" priority="9582" operator="containsText" text="DA">
      <formula>NOT(ISERROR(SEARCH("DA",F175)))</formula>
    </cfRule>
  </conditionalFormatting>
  <conditionalFormatting sqref="G175">
    <cfRule type="containsText" dxfId="9568" priority="9581" operator="containsText" text="DA">
      <formula>NOT(ISERROR(SEARCH("DA",G175)))</formula>
    </cfRule>
  </conditionalFormatting>
  <conditionalFormatting sqref="H175">
    <cfRule type="containsText" dxfId="9567" priority="9580" operator="containsText" text="DA">
      <formula>NOT(ISERROR(SEARCH("DA",H175)))</formula>
    </cfRule>
  </conditionalFormatting>
  <conditionalFormatting sqref="I175">
    <cfRule type="containsText" dxfId="9566" priority="9579" operator="containsText" text="DA">
      <formula>NOT(ISERROR(SEARCH("DA",I175)))</formula>
    </cfRule>
  </conditionalFormatting>
  <conditionalFormatting sqref="J175">
    <cfRule type="containsText" dxfId="9565" priority="9578" operator="containsText" text="DA">
      <formula>NOT(ISERROR(SEARCH("DA",J175)))</formula>
    </cfRule>
  </conditionalFormatting>
  <conditionalFormatting sqref="K175">
    <cfRule type="containsText" dxfId="9564" priority="9577" operator="containsText" text="DA">
      <formula>NOT(ISERROR(SEARCH("DA",K175)))</formula>
    </cfRule>
  </conditionalFormatting>
  <conditionalFormatting sqref="L175">
    <cfRule type="containsText" dxfId="9563" priority="9576" operator="containsText" text="DA">
      <formula>NOT(ISERROR(SEARCH("DA",L175)))</formula>
    </cfRule>
  </conditionalFormatting>
  <conditionalFormatting sqref="M175">
    <cfRule type="containsText" dxfId="9562" priority="9575" operator="containsText" text="DA">
      <formula>NOT(ISERROR(SEARCH("DA",M175)))</formula>
    </cfRule>
  </conditionalFormatting>
  <conditionalFormatting sqref="N175">
    <cfRule type="containsText" dxfId="9561" priority="9574" operator="containsText" text="DA">
      <formula>NOT(ISERROR(SEARCH("DA",N175)))</formula>
    </cfRule>
  </conditionalFormatting>
  <conditionalFormatting sqref="O175">
    <cfRule type="containsText" dxfId="9560" priority="9573" operator="containsText" text="DA">
      <formula>NOT(ISERROR(SEARCH("DA",O175)))</formula>
    </cfRule>
  </conditionalFormatting>
  <conditionalFormatting sqref="P175">
    <cfRule type="containsText" dxfId="9559" priority="9572" operator="containsText" text="DA">
      <formula>NOT(ISERROR(SEARCH("DA",P175)))</formula>
    </cfRule>
  </conditionalFormatting>
  <conditionalFormatting sqref="Q175">
    <cfRule type="containsText" dxfId="9558" priority="9571" operator="containsText" text="DA">
      <formula>NOT(ISERROR(SEARCH("DA",Q175)))</formula>
    </cfRule>
  </conditionalFormatting>
  <conditionalFormatting sqref="R175">
    <cfRule type="containsText" dxfId="9557" priority="9570" operator="containsText" text="DA">
      <formula>NOT(ISERROR(SEARCH("DA",R175)))</formula>
    </cfRule>
  </conditionalFormatting>
  <conditionalFormatting sqref="S175">
    <cfRule type="containsText" dxfId="9556" priority="9569" operator="containsText" text="DA">
      <formula>NOT(ISERROR(SEARCH("DA",S175)))</formula>
    </cfRule>
  </conditionalFormatting>
  <conditionalFormatting sqref="T175">
    <cfRule type="containsText" dxfId="9555" priority="9568" operator="containsText" text="DA">
      <formula>NOT(ISERROR(SEARCH("DA",T175)))</formula>
    </cfRule>
  </conditionalFormatting>
  <conditionalFormatting sqref="B175">
    <cfRule type="containsText" dxfId="9554" priority="9567" operator="containsText" text="DA">
      <formula>NOT(ISERROR(SEARCH("DA",B175)))</formula>
    </cfRule>
  </conditionalFormatting>
  <conditionalFormatting sqref="U175 C175">
    <cfRule type="containsText" dxfId="9553" priority="9566" operator="containsText" text="DA">
      <formula>NOT(ISERROR(SEARCH("DA",C175)))</formula>
    </cfRule>
  </conditionalFormatting>
  <conditionalFormatting sqref="D175">
    <cfRule type="containsText" dxfId="9552" priority="9565" operator="containsText" text="DA">
      <formula>NOT(ISERROR(SEARCH("DA",D175)))</formula>
    </cfRule>
  </conditionalFormatting>
  <conditionalFormatting sqref="E175">
    <cfRule type="containsText" dxfId="9551" priority="9564" operator="containsText" text="DA">
      <formula>NOT(ISERROR(SEARCH("DA",E175)))</formula>
    </cfRule>
  </conditionalFormatting>
  <conditionalFormatting sqref="F175">
    <cfRule type="containsText" dxfId="9550" priority="9563" operator="containsText" text="DA">
      <formula>NOT(ISERROR(SEARCH("DA",F175)))</formula>
    </cfRule>
  </conditionalFormatting>
  <conditionalFormatting sqref="G175">
    <cfRule type="containsText" dxfId="9549" priority="9562" operator="containsText" text="DA">
      <formula>NOT(ISERROR(SEARCH("DA",G175)))</formula>
    </cfRule>
  </conditionalFormatting>
  <conditionalFormatting sqref="H175">
    <cfRule type="containsText" dxfId="9548" priority="9561" operator="containsText" text="DA">
      <formula>NOT(ISERROR(SEARCH("DA",H175)))</formula>
    </cfRule>
  </conditionalFormatting>
  <conditionalFormatting sqref="I175">
    <cfRule type="containsText" dxfId="9547" priority="9560" operator="containsText" text="DA">
      <formula>NOT(ISERROR(SEARCH("DA",I175)))</formula>
    </cfRule>
  </conditionalFormatting>
  <conditionalFormatting sqref="J175">
    <cfRule type="containsText" dxfId="9546" priority="9559" operator="containsText" text="DA">
      <formula>NOT(ISERROR(SEARCH("DA",J175)))</formula>
    </cfRule>
  </conditionalFormatting>
  <conditionalFormatting sqref="K175">
    <cfRule type="containsText" dxfId="9545" priority="9558" operator="containsText" text="DA">
      <formula>NOT(ISERROR(SEARCH("DA",K175)))</formula>
    </cfRule>
  </conditionalFormatting>
  <conditionalFormatting sqref="L175">
    <cfRule type="containsText" dxfId="9544" priority="9557" operator="containsText" text="DA">
      <formula>NOT(ISERROR(SEARCH("DA",L175)))</formula>
    </cfRule>
  </conditionalFormatting>
  <conditionalFormatting sqref="M175">
    <cfRule type="containsText" dxfId="9543" priority="9556" operator="containsText" text="DA">
      <formula>NOT(ISERROR(SEARCH("DA",M175)))</formula>
    </cfRule>
  </conditionalFormatting>
  <conditionalFormatting sqref="N175">
    <cfRule type="containsText" dxfId="9542" priority="9555" operator="containsText" text="DA">
      <formula>NOT(ISERROR(SEARCH("DA",N175)))</formula>
    </cfRule>
  </conditionalFormatting>
  <conditionalFormatting sqref="O175">
    <cfRule type="containsText" dxfId="9541" priority="9554" operator="containsText" text="DA">
      <formula>NOT(ISERROR(SEARCH("DA",O175)))</formula>
    </cfRule>
  </conditionalFormatting>
  <conditionalFormatting sqref="P175">
    <cfRule type="containsText" dxfId="9540" priority="9553" operator="containsText" text="DA">
      <formula>NOT(ISERROR(SEARCH("DA",P175)))</formula>
    </cfRule>
  </conditionalFormatting>
  <conditionalFormatting sqref="Q175">
    <cfRule type="containsText" dxfId="9539" priority="9552" operator="containsText" text="DA">
      <formula>NOT(ISERROR(SEARCH("DA",Q175)))</formula>
    </cfRule>
  </conditionalFormatting>
  <conditionalFormatting sqref="R175">
    <cfRule type="containsText" dxfId="9538" priority="9551" operator="containsText" text="DA">
      <formula>NOT(ISERROR(SEARCH("DA",R175)))</formula>
    </cfRule>
  </conditionalFormatting>
  <conditionalFormatting sqref="S175">
    <cfRule type="containsText" dxfId="9537" priority="9550" operator="containsText" text="DA">
      <formula>NOT(ISERROR(SEARCH("DA",S175)))</formula>
    </cfRule>
  </conditionalFormatting>
  <conditionalFormatting sqref="T175">
    <cfRule type="containsText" dxfId="9536" priority="9549" operator="containsText" text="DA">
      <formula>NOT(ISERROR(SEARCH("DA",T175)))</formula>
    </cfRule>
  </conditionalFormatting>
  <conditionalFormatting sqref="U175 A175 C175">
    <cfRule type="containsText" dxfId="9535" priority="9548" operator="containsText" text="DA">
      <formula>NOT(ISERROR(SEARCH("DA",A175)))</formula>
    </cfRule>
  </conditionalFormatting>
  <conditionalFormatting sqref="D175">
    <cfRule type="containsText" dxfId="9534" priority="9547" operator="containsText" text="DA">
      <formula>NOT(ISERROR(SEARCH("DA",D175)))</formula>
    </cfRule>
  </conditionalFormatting>
  <conditionalFormatting sqref="E175">
    <cfRule type="containsText" dxfId="9533" priority="9546" operator="containsText" text="DA">
      <formula>NOT(ISERROR(SEARCH("DA",E175)))</formula>
    </cfRule>
  </conditionalFormatting>
  <conditionalFormatting sqref="F175">
    <cfRule type="containsText" dxfId="9532" priority="9545" operator="containsText" text="DA">
      <formula>NOT(ISERROR(SEARCH("DA",F175)))</formula>
    </cfRule>
  </conditionalFormatting>
  <conditionalFormatting sqref="G175">
    <cfRule type="containsText" dxfId="9531" priority="9544" operator="containsText" text="DA">
      <formula>NOT(ISERROR(SEARCH("DA",G175)))</formula>
    </cfRule>
  </conditionalFormatting>
  <conditionalFormatting sqref="H175">
    <cfRule type="containsText" dxfId="9530" priority="9543" operator="containsText" text="DA">
      <formula>NOT(ISERROR(SEARCH("DA",H175)))</formula>
    </cfRule>
  </conditionalFormatting>
  <conditionalFormatting sqref="I175">
    <cfRule type="containsText" dxfId="9529" priority="9542" operator="containsText" text="DA">
      <formula>NOT(ISERROR(SEARCH("DA",I175)))</formula>
    </cfRule>
  </conditionalFormatting>
  <conditionalFormatting sqref="J175">
    <cfRule type="containsText" dxfId="9528" priority="9541" operator="containsText" text="DA">
      <formula>NOT(ISERROR(SEARCH("DA",J175)))</formula>
    </cfRule>
  </conditionalFormatting>
  <conditionalFormatting sqref="K175">
    <cfRule type="containsText" dxfId="9527" priority="9540" operator="containsText" text="DA">
      <formula>NOT(ISERROR(SEARCH("DA",K175)))</formula>
    </cfRule>
  </conditionalFormatting>
  <conditionalFormatting sqref="L175">
    <cfRule type="containsText" dxfId="9526" priority="9539" operator="containsText" text="DA">
      <formula>NOT(ISERROR(SEARCH("DA",L175)))</formula>
    </cfRule>
  </conditionalFormatting>
  <conditionalFormatting sqref="M175">
    <cfRule type="containsText" dxfId="9525" priority="9538" operator="containsText" text="DA">
      <formula>NOT(ISERROR(SEARCH("DA",M175)))</formula>
    </cfRule>
  </conditionalFormatting>
  <conditionalFormatting sqref="N175">
    <cfRule type="containsText" dxfId="9524" priority="9537" operator="containsText" text="DA">
      <formula>NOT(ISERROR(SEARCH("DA",N175)))</formula>
    </cfRule>
  </conditionalFormatting>
  <conditionalFormatting sqref="O175">
    <cfRule type="containsText" dxfId="9523" priority="9536" operator="containsText" text="DA">
      <formula>NOT(ISERROR(SEARCH("DA",O175)))</formula>
    </cfRule>
  </conditionalFormatting>
  <conditionalFormatting sqref="P175">
    <cfRule type="containsText" dxfId="9522" priority="9535" operator="containsText" text="DA">
      <formula>NOT(ISERROR(SEARCH("DA",P175)))</formula>
    </cfRule>
  </conditionalFormatting>
  <conditionalFormatting sqref="Q175">
    <cfRule type="containsText" dxfId="9521" priority="9534" operator="containsText" text="DA">
      <formula>NOT(ISERROR(SEARCH("DA",Q175)))</formula>
    </cfRule>
  </conditionalFormatting>
  <conditionalFormatting sqref="R175">
    <cfRule type="containsText" dxfId="9520" priority="9533" operator="containsText" text="DA">
      <formula>NOT(ISERROR(SEARCH("DA",R175)))</formula>
    </cfRule>
  </conditionalFormatting>
  <conditionalFormatting sqref="S175">
    <cfRule type="containsText" dxfId="9519" priority="9532" operator="containsText" text="DA">
      <formula>NOT(ISERROR(SEARCH("DA",S175)))</formula>
    </cfRule>
  </conditionalFormatting>
  <conditionalFormatting sqref="T175">
    <cfRule type="containsText" dxfId="9518" priority="9531" operator="containsText" text="DA">
      <formula>NOT(ISERROR(SEARCH("DA",T175)))</formula>
    </cfRule>
  </conditionalFormatting>
  <conditionalFormatting sqref="B175:T175">
    <cfRule type="containsText" dxfId="9517" priority="9530" operator="containsText" text="DA">
      <formula>NOT(ISERROR(SEARCH("DA",B175)))</formula>
    </cfRule>
  </conditionalFormatting>
  <conditionalFormatting sqref="B186">
    <cfRule type="containsText" dxfId="9516" priority="9529" operator="containsText" text="DA">
      <formula>NOT(ISERROR(SEARCH("DA",B186)))</formula>
    </cfRule>
  </conditionalFormatting>
  <conditionalFormatting sqref="U186 C186">
    <cfRule type="containsText" dxfId="9515" priority="9528" operator="containsText" text="DA">
      <formula>NOT(ISERROR(SEARCH("DA",C186)))</formula>
    </cfRule>
  </conditionalFormatting>
  <conditionalFormatting sqref="D186">
    <cfRule type="containsText" dxfId="9514" priority="9527" operator="containsText" text="DA">
      <formula>NOT(ISERROR(SEARCH("DA",D186)))</formula>
    </cfRule>
  </conditionalFormatting>
  <conditionalFormatting sqref="E186">
    <cfRule type="containsText" dxfId="9513" priority="9526" operator="containsText" text="DA">
      <formula>NOT(ISERROR(SEARCH("DA",E186)))</formula>
    </cfRule>
  </conditionalFormatting>
  <conditionalFormatting sqref="F186">
    <cfRule type="containsText" dxfId="9512" priority="9525" operator="containsText" text="DA">
      <formula>NOT(ISERROR(SEARCH("DA",F186)))</formula>
    </cfRule>
  </conditionalFormatting>
  <conditionalFormatting sqref="G186">
    <cfRule type="containsText" dxfId="9511" priority="9524" operator="containsText" text="DA">
      <formula>NOT(ISERROR(SEARCH("DA",G186)))</formula>
    </cfRule>
  </conditionalFormatting>
  <conditionalFormatting sqref="H186">
    <cfRule type="containsText" dxfId="9510" priority="9523" operator="containsText" text="DA">
      <formula>NOT(ISERROR(SEARCH("DA",H186)))</formula>
    </cfRule>
  </conditionalFormatting>
  <conditionalFormatting sqref="I186">
    <cfRule type="containsText" dxfId="9509" priority="9522" operator="containsText" text="DA">
      <formula>NOT(ISERROR(SEARCH("DA",I186)))</formula>
    </cfRule>
  </conditionalFormatting>
  <conditionalFormatting sqref="J186">
    <cfRule type="containsText" dxfId="9508" priority="9521" operator="containsText" text="DA">
      <formula>NOT(ISERROR(SEARCH("DA",J186)))</formula>
    </cfRule>
  </conditionalFormatting>
  <conditionalFormatting sqref="K186">
    <cfRule type="containsText" dxfId="9507" priority="9520" operator="containsText" text="DA">
      <formula>NOT(ISERROR(SEARCH("DA",K186)))</formula>
    </cfRule>
  </conditionalFormatting>
  <conditionalFormatting sqref="L186">
    <cfRule type="containsText" dxfId="9506" priority="9519" operator="containsText" text="DA">
      <formula>NOT(ISERROR(SEARCH("DA",L186)))</formula>
    </cfRule>
  </conditionalFormatting>
  <conditionalFormatting sqref="M186">
    <cfRule type="containsText" dxfId="9505" priority="9518" operator="containsText" text="DA">
      <formula>NOT(ISERROR(SEARCH("DA",M186)))</formula>
    </cfRule>
  </conditionalFormatting>
  <conditionalFormatting sqref="N186">
    <cfRule type="containsText" dxfId="9504" priority="9517" operator="containsText" text="DA">
      <formula>NOT(ISERROR(SEARCH("DA",N186)))</formula>
    </cfRule>
  </conditionalFormatting>
  <conditionalFormatting sqref="O186">
    <cfRule type="containsText" dxfId="9503" priority="9516" operator="containsText" text="DA">
      <formula>NOT(ISERROR(SEARCH("DA",O186)))</formula>
    </cfRule>
  </conditionalFormatting>
  <conditionalFormatting sqref="P186">
    <cfRule type="containsText" dxfId="9502" priority="9515" operator="containsText" text="DA">
      <formula>NOT(ISERROR(SEARCH("DA",P186)))</formula>
    </cfRule>
  </conditionalFormatting>
  <conditionalFormatting sqref="Q186">
    <cfRule type="containsText" dxfId="9501" priority="9514" operator="containsText" text="DA">
      <formula>NOT(ISERROR(SEARCH("DA",Q186)))</formula>
    </cfRule>
  </conditionalFormatting>
  <conditionalFormatting sqref="R186">
    <cfRule type="containsText" dxfId="9500" priority="9513" operator="containsText" text="DA">
      <formula>NOT(ISERROR(SEARCH("DA",R186)))</formula>
    </cfRule>
  </conditionalFormatting>
  <conditionalFormatting sqref="S186">
    <cfRule type="containsText" dxfId="9499" priority="9512" operator="containsText" text="DA">
      <formula>NOT(ISERROR(SEARCH("DA",S186)))</formula>
    </cfRule>
  </conditionalFormatting>
  <conditionalFormatting sqref="T186">
    <cfRule type="containsText" dxfId="9498" priority="9511" operator="containsText" text="DA">
      <formula>NOT(ISERROR(SEARCH("DA",T186)))</formula>
    </cfRule>
  </conditionalFormatting>
  <conditionalFormatting sqref="B186">
    <cfRule type="containsText" dxfId="9497" priority="9510" operator="containsText" text="DA">
      <formula>NOT(ISERROR(SEARCH("DA",B186)))</formula>
    </cfRule>
  </conditionalFormatting>
  <conditionalFormatting sqref="U186 C186">
    <cfRule type="containsText" dxfId="9496" priority="9509" operator="containsText" text="DA">
      <formula>NOT(ISERROR(SEARCH("DA",C186)))</formula>
    </cfRule>
  </conditionalFormatting>
  <conditionalFormatting sqref="D186">
    <cfRule type="containsText" dxfId="9495" priority="9508" operator="containsText" text="DA">
      <formula>NOT(ISERROR(SEARCH("DA",D186)))</formula>
    </cfRule>
  </conditionalFormatting>
  <conditionalFormatting sqref="E186">
    <cfRule type="containsText" dxfId="9494" priority="9507" operator="containsText" text="DA">
      <formula>NOT(ISERROR(SEARCH("DA",E186)))</formula>
    </cfRule>
  </conditionalFormatting>
  <conditionalFormatting sqref="F186">
    <cfRule type="containsText" dxfId="9493" priority="9506" operator="containsText" text="DA">
      <formula>NOT(ISERROR(SEARCH("DA",F186)))</formula>
    </cfRule>
  </conditionalFormatting>
  <conditionalFormatting sqref="G186">
    <cfRule type="containsText" dxfId="9492" priority="9505" operator="containsText" text="DA">
      <formula>NOT(ISERROR(SEARCH("DA",G186)))</formula>
    </cfRule>
  </conditionalFormatting>
  <conditionalFormatting sqref="H186">
    <cfRule type="containsText" dxfId="9491" priority="9504" operator="containsText" text="DA">
      <formula>NOT(ISERROR(SEARCH("DA",H186)))</formula>
    </cfRule>
  </conditionalFormatting>
  <conditionalFormatting sqref="I186">
    <cfRule type="containsText" dxfId="9490" priority="9503" operator="containsText" text="DA">
      <formula>NOT(ISERROR(SEARCH("DA",I186)))</formula>
    </cfRule>
  </conditionalFormatting>
  <conditionalFormatting sqref="J186">
    <cfRule type="containsText" dxfId="9489" priority="9502" operator="containsText" text="DA">
      <formula>NOT(ISERROR(SEARCH("DA",J186)))</formula>
    </cfRule>
  </conditionalFormatting>
  <conditionalFormatting sqref="K186">
    <cfRule type="containsText" dxfId="9488" priority="9501" operator="containsText" text="DA">
      <formula>NOT(ISERROR(SEARCH("DA",K186)))</formula>
    </cfRule>
  </conditionalFormatting>
  <conditionalFormatting sqref="L186">
    <cfRule type="containsText" dxfId="9487" priority="9500" operator="containsText" text="DA">
      <formula>NOT(ISERROR(SEARCH("DA",L186)))</formula>
    </cfRule>
  </conditionalFormatting>
  <conditionalFormatting sqref="M186">
    <cfRule type="containsText" dxfId="9486" priority="9499" operator="containsText" text="DA">
      <formula>NOT(ISERROR(SEARCH("DA",M186)))</formula>
    </cfRule>
  </conditionalFormatting>
  <conditionalFormatting sqref="N186">
    <cfRule type="containsText" dxfId="9485" priority="9498" operator="containsText" text="DA">
      <formula>NOT(ISERROR(SEARCH("DA",N186)))</formula>
    </cfRule>
  </conditionalFormatting>
  <conditionalFormatting sqref="O186">
    <cfRule type="containsText" dxfId="9484" priority="9497" operator="containsText" text="DA">
      <formula>NOT(ISERROR(SEARCH("DA",O186)))</formula>
    </cfRule>
  </conditionalFormatting>
  <conditionalFormatting sqref="P186">
    <cfRule type="containsText" dxfId="9483" priority="9496" operator="containsText" text="DA">
      <formula>NOT(ISERROR(SEARCH("DA",P186)))</formula>
    </cfRule>
  </conditionalFormatting>
  <conditionalFormatting sqref="Q186">
    <cfRule type="containsText" dxfId="9482" priority="9495" operator="containsText" text="DA">
      <formula>NOT(ISERROR(SEARCH("DA",Q186)))</formula>
    </cfRule>
  </conditionalFormatting>
  <conditionalFormatting sqref="R186">
    <cfRule type="containsText" dxfId="9481" priority="9494" operator="containsText" text="DA">
      <formula>NOT(ISERROR(SEARCH("DA",R186)))</formula>
    </cfRule>
  </conditionalFormatting>
  <conditionalFormatting sqref="S186">
    <cfRule type="containsText" dxfId="9480" priority="9493" operator="containsText" text="DA">
      <formula>NOT(ISERROR(SEARCH("DA",S186)))</formula>
    </cfRule>
  </conditionalFormatting>
  <conditionalFormatting sqref="T186">
    <cfRule type="containsText" dxfId="9479" priority="9492" operator="containsText" text="DA">
      <formula>NOT(ISERROR(SEARCH("DA",T186)))</formula>
    </cfRule>
  </conditionalFormatting>
  <conditionalFormatting sqref="B186">
    <cfRule type="containsText" dxfId="9478" priority="9491" operator="containsText" text="DA">
      <formula>NOT(ISERROR(SEARCH("DA",B186)))</formula>
    </cfRule>
  </conditionalFormatting>
  <conditionalFormatting sqref="U186 C186">
    <cfRule type="containsText" dxfId="9477" priority="9490" operator="containsText" text="DA">
      <formula>NOT(ISERROR(SEARCH("DA",C186)))</formula>
    </cfRule>
  </conditionalFormatting>
  <conditionalFormatting sqref="D186">
    <cfRule type="containsText" dxfId="9476" priority="9489" operator="containsText" text="DA">
      <formula>NOT(ISERROR(SEARCH("DA",D186)))</formula>
    </cfRule>
  </conditionalFormatting>
  <conditionalFormatting sqref="E186">
    <cfRule type="containsText" dxfId="9475" priority="9488" operator="containsText" text="DA">
      <formula>NOT(ISERROR(SEARCH("DA",E186)))</formula>
    </cfRule>
  </conditionalFormatting>
  <conditionalFormatting sqref="F186">
    <cfRule type="containsText" dxfId="9474" priority="9487" operator="containsText" text="DA">
      <formula>NOT(ISERROR(SEARCH("DA",F186)))</formula>
    </cfRule>
  </conditionalFormatting>
  <conditionalFormatting sqref="G186">
    <cfRule type="containsText" dxfId="9473" priority="9486" operator="containsText" text="DA">
      <formula>NOT(ISERROR(SEARCH("DA",G186)))</formula>
    </cfRule>
  </conditionalFormatting>
  <conditionalFormatting sqref="H186">
    <cfRule type="containsText" dxfId="9472" priority="9485" operator="containsText" text="DA">
      <formula>NOT(ISERROR(SEARCH("DA",H186)))</formula>
    </cfRule>
  </conditionalFormatting>
  <conditionalFormatting sqref="I186">
    <cfRule type="containsText" dxfId="9471" priority="9484" operator="containsText" text="DA">
      <formula>NOT(ISERROR(SEARCH("DA",I186)))</formula>
    </cfRule>
  </conditionalFormatting>
  <conditionalFormatting sqref="J186">
    <cfRule type="containsText" dxfId="9470" priority="9483" operator="containsText" text="DA">
      <formula>NOT(ISERROR(SEARCH("DA",J186)))</formula>
    </cfRule>
  </conditionalFormatting>
  <conditionalFormatting sqref="K186">
    <cfRule type="containsText" dxfId="9469" priority="9482" operator="containsText" text="DA">
      <formula>NOT(ISERROR(SEARCH("DA",K186)))</formula>
    </cfRule>
  </conditionalFormatting>
  <conditionalFormatting sqref="L186">
    <cfRule type="containsText" dxfId="9468" priority="9481" operator="containsText" text="DA">
      <formula>NOT(ISERROR(SEARCH("DA",L186)))</formula>
    </cfRule>
  </conditionalFormatting>
  <conditionalFormatting sqref="M186">
    <cfRule type="containsText" dxfId="9467" priority="9480" operator="containsText" text="DA">
      <formula>NOT(ISERROR(SEARCH("DA",M186)))</formula>
    </cfRule>
  </conditionalFormatting>
  <conditionalFormatting sqref="N186">
    <cfRule type="containsText" dxfId="9466" priority="9479" operator="containsText" text="DA">
      <formula>NOT(ISERROR(SEARCH("DA",N186)))</formula>
    </cfRule>
  </conditionalFormatting>
  <conditionalFormatting sqref="O186">
    <cfRule type="containsText" dxfId="9465" priority="9478" operator="containsText" text="DA">
      <formula>NOT(ISERROR(SEARCH("DA",O186)))</formula>
    </cfRule>
  </conditionalFormatting>
  <conditionalFormatting sqref="P186">
    <cfRule type="containsText" dxfId="9464" priority="9477" operator="containsText" text="DA">
      <formula>NOT(ISERROR(SEARCH("DA",P186)))</formula>
    </cfRule>
  </conditionalFormatting>
  <conditionalFormatting sqref="Q186">
    <cfRule type="containsText" dxfId="9463" priority="9476" operator="containsText" text="DA">
      <formula>NOT(ISERROR(SEARCH("DA",Q186)))</formula>
    </cfRule>
  </conditionalFormatting>
  <conditionalFormatting sqref="R186">
    <cfRule type="containsText" dxfId="9462" priority="9475" operator="containsText" text="DA">
      <formula>NOT(ISERROR(SEARCH("DA",R186)))</formula>
    </cfRule>
  </conditionalFormatting>
  <conditionalFormatting sqref="S186">
    <cfRule type="containsText" dxfId="9461" priority="9474" operator="containsText" text="DA">
      <formula>NOT(ISERROR(SEARCH("DA",S186)))</formula>
    </cfRule>
  </conditionalFormatting>
  <conditionalFormatting sqref="T186">
    <cfRule type="containsText" dxfId="9460" priority="9473" operator="containsText" text="DA">
      <formula>NOT(ISERROR(SEARCH("DA",T186)))</formula>
    </cfRule>
  </conditionalFormatting>
  <conditionalFormatting sqref="B186">
    <cfRule type="containsText" dxfId="9459" priority="9472" operator="containsText" text="DA">
      <formula>NOT(ISERROR(SEARCH("DA",B186)))</formula>
    </cfRule>
  </conditionalFormatting>
  <conditionalFormatting sqref="U186 C186">
    <cfRule type="containsText" dxfId="9458" priority="9471" operator="containsText" text="DA">
      <formula>NOT(ISERROR(SEARCH("DA",C186)))</formula>
    </cfRule>
  </conditionalFormatting>
  <conditionalFormatting sqref="D186">
    <cfRule type="containsText" dxfId="9457" priority="9470" operator="containsText" text="DA">
      <formula>NOT(ISERROR(SEARCH("DA",D186)))</formula>
    </cfRule>
  </conditionalFormatting>
  <conditionalFormatting sqref="E186">
    <cfRule type="containsText" dxfId="9456" priority="9469" operator="containsText" text="DA">
      <formula>NOT(ISERROR(SEARCH("DA",E186)))</formula>
    </cfRule>
  </conditionalFormatting>
  <conditionalFormatting sqref="F186">
    <cfRule type="containsText" dxfId="9455" priority="9468" operator="containsText" text="DA">
      <formula>NOT(ISERROR(SEARCH("DA",F186)))</formula>
    </cfRule>
  </conditionalFormatting>
  <conditionalFormatting sqref="G186">
    <cfRule type="containsText" dxfId="9454" priority="9467" operator="containsText" text="DA">
      <formula>NOT(ISERROR(SEARCH("DA",G186)))</formula>
    </cfRule>
  </conditionalFormatting>
  <conditionalFormatting sqref="H186">
    <cfRule type="containsText" dxfId="9453" priority="9466" operator="containsText" text="DA">
      <formula>NOT(ISERROR(SEARCH("DA",H186)))</formula>
    </cfRule>
  </conditionalFormatting>
  <conditionalFormatting sqref="I186">
    <cfRule type="containsText" dxfId="9452" priority="9465" operator="containsText" text="DA">
      <formula>NOT(ISERROR(SEARCH("DA",I186)))</formula>
    </cfRule>
  </conditionalFormatting>
  <conditionalFormatting sqref="J186">
    <cfRule type="containsText" dxfId="9451" priority="9464" operator="containsText" text="DA">
      <formula>NOT(ISERROR(SEARCH("DA",J186)))</formula>
    </cfRule>
  </conditionalFormatting>
  <conditionalFormatting sqref="K186">
    <cfRule type="containsText" dxfId="9450" priority="9463" operator="containsText" text="DA">
      <formula>NOT(ISERROR(SEARCH("DA",K186)))</formula>
    </cfRule>
  </conditionalFormatting>
  <conditionalFormatting sqref="L186">
    <cfRule type="containsText" dxfId="9449" priority="9462" operator="containsText" text="DA">
      <formula>NOT(ISERROR(SEARCH("DA",L186)))</formula>
    </cfRule>
  </conditionalFormatting>
  <conditionalFormatting sqref="M186">
    <cfRule type="containsText" dxfId="9448" priority="9461" operator="containsText" text="DA">
      <formula>NOT(ISERROR(SEARCH("DA",M186)))</formula>
    </cfRule>
  </conditionalFormatting>
  <conditionalFormatting sqref="N186">
    <cfRule type="containsText" dxfId="9447" priority="9460" operator="containsText" text="DA">
      <formula>NOT(ISERROR(SEARCH("DA",N186)))</formula>
    </cfRule>
  </conditionalFormatting>
  <conditionalFormatting sqref="O186">
    <cfRule type="containsText" dxfId="9446" priority="9459" operator="containsText" text="DA">
      <formula>NOT(ISERROR(SEARCH("DA",O186)))</formula>
    </cfRule>
  </conditionalFormatting>
  <conditionalFormatting sqref="P186">
    <cfRule type="containsText" dxfId="9445" priority="9458" operator="containsText" text="DA">
      <formula>NOT(ISERROR(SEARCH("DA",P186)))</formula>
    </cfRule>
  </conditionalFormatting>
  <conditionalFormatting sqref="Q186">
    <cfRule type="containsText" dxfId="9444" priority="9457" operator="containsText" text="DA">
      <formula>NOT(ISERROR(SEARCH("DA",Q186)))</formula>
    </cfRule>
  </conditionalFormatting>
  <conditionalFormatting sqref="R186">
    <cfRule type="containsText" dxfId="9443" priority="9456" operator="containsText" text="DA">
      <formula>NOT(ISERROR(SEARCH("DA",R186)))</formula>
    </cfRule>
  </conditionalFormatting>
  <conditionalFormatting sqref="S186">
    <cfRule type="containsText" dxfId="9442" priority="9455" operator="containsText" text="DA">
      <formula>NOT(ISERROR(SEARCH("DA",S186)))</formula>
    </cfRule>
  </conditionalFormatting>
  <conditionalFormatting sqref="T186">
    <cfRule type="containsText" dxfId="9441" priority="9454" operator="containsText" text="DA">
      <formula>NOT(ISERROR(SEARCH("DA",T186)))</formula>
    </cfRule>
  </conditionalFormatting>
  <conditionalFormatting sqref="B186">
    <cfRule type="containsText" dxfId="9440" priority="9453" operator="containsText" text="DA">
      <formula>NOT(ISERROR(SEARCH("DA",B186)))</formula>
    </cfRule>
  </conditionalFormatting>
  <conditionalFormatting sqref="U186 C186">
    <cfRule type="containsText" dxfId="9439" priority="9452" operator="containsText" text="DA">
      <formula>NOT(ISERROR(SEARCH("DA",C186)))</formula>
    </cfRule>
  </conditionalFormatting>
  <conditionalFormatting sqref="D186">
    <cfRule type="containsText" dxfId="9438" priority="9451" operator="containsText" text="DA">
      <formula>NOT(ISERROR(SEARCH("DA",D186)))</formula>
    </cfRule>
  </conditionalFormatting>
  <conditionalFormatting sqref="E186">
    <cfRule type="containsText" dxfId="9437" priority="9450" operator="containsText" text="DA">
      <formula>NOT(ISERROR(SEARCH("DA",E186)))</formula>
    </cfRule>
  </conditionalFormatting>
  <conditionalFormatting sqref="F186">
    <cfRule type="containsText" dxfId="9436" priority="9449" operator="containsText" text="DA">
      <formula>NOT(ISERROR(SEARCH("DA",F186)))</formula>
    </cfRule>
  </conditionalFormatting>
  <conditionalFormatting sqref="G186">
    <cfRule type="containsText" dxfId="9435" priority="9448" operator="containsText" text="DA">
      <formula>NOT(ISERROR(SEARCH("DA",G186)))</formula>
    </cfRule>
  </conditionalFormatting>
  <conditionalFormatting sqref="H186">
    <cfRule type="containsText" dxfId="9434" priority="9447" operator="containsText" text="DA">
      <formula>NOT(ISERROR(SEARCH("DA",H186)))</formula>
    </cfRule>
  </conditionalFormatting>
  <conditionalFormatting sqref="I186">
    <cfRule type="containsText" dxfId="9433" priority="9446" operator="containsText" text="DA">
      <formula>NOT(ISERROR(SEARCH("DA",I186)))</formula>
    </cfRule>
  </conditionalFormatting>
  <conditionalFormatting sqref="J186">
    <cfRule type="containsText" dxfId="9432" priority="9445" operator="containsText" text="DA">
      <formula>NOT(ISERROR(SEARCH("DA",J186)))</formula>
    </cfRule>
  </conditionalFormatting>
  <conditionalFormatting sqref="K186">
    <cfRule type="containsText" dxfId="9431" priority="9444" operator="containsText" text="DA">
      <formula>NOT(ISERROR(SEARCH("DA",K186)))</formula>
    </cfRule>
  </conditionalFormatting>
  <conditionalFormatting sqref="L186">
    <cfRule type="containsText" dxfId="9430" priority="9443" operator="containsText" text="DA">
      <formula>NOT(ISERROR(SEARCH("DA",L186)))</formula>
    </cfRule>
  </conditionalFormatting>
  <conditionalFormatting sqref="M186">
    <cfRule type="containsText" dxfId="9429" priority="9442" operator="containsText" text="DA">
      <formula>NOT(ISERROR(SEARCH("DA",M186)))</formula>
    </cfRule>
  </conditionalFormatting>
  <conditionalFormatting sqref="N186">
    <cfRule type="containsText" dxfId="9428" priority="9441" operator="containsText" text="DA">
      <formula>NOT(ISERROR(SEARCH("DA",N186)))</formula>
    </cfRule>
  </conditionalFormatting>
  <conditionalFormatting sqref="O186">
    <cfRule type="containsText" dxfId="9427" priority="9440" operator="containsText" text="DA">
      <formula>NOT(ISERROR(SEARCH("DA",O186)))</formula>
    </cfRule>
  </conditionalFormatting>
  <conditionalFormatting sqref="P186">
    <cfRule type="containsText" dxfId="9426" priority="9439" operator="containsText" text="DA">
      <formula>NOT(ISERROR(SEARCH("DA",P186)))</formula>
    </cfRule>
  </conditionalFormatting>
  <conditionalFormatting sqref="Q186">
    <cfRule type="containsText" dxfId="9425" priority="9438" operator="containsText" text="DA">
      <formula>NOT(ISERROR(SEARCH("DA",Q186)))</formula>
    </cfRule>
  </conditionalFormatting>
  <conditionalFormatting sqref="R186">
    <cfRule type="containsText" dxfId="9424" priority="9437" operator="containsText" text="DA">
      <formula>NOT(ISERROR(SEARCH("DA",R186)))</formula>
    </cfRule>
  </conditionalFormatting>
  <conditionalFormatting sqref="S186">
    <cfRule type="containsText" dxfId="9423" priority="9436" operator="containsText" text="DA">
      <formula>NOT(ISERROR(SEARCH("DA",S186)))</formula>
    </cfRule>
  </conditionalFormatting>
  <conditionalFormatting sqref="T186">
    <cfRule type="containsText" dxfId="9422" priority="9435" operator="containsText" text="DA">
      <formula>NOT(ISERROR(SEARCH("DA",T186)))</formula>
    </cfRule>
  </conditionalFormatting>
  <conditionalFormatting sqref="B186">
    <cfRule type="containsText" dxfId="9421" priority="9434" operator="containsText" text="DA">
      <formula>NOT(ISERROR(SEARCH("DA",B186)))</formula>
    </cfRule>
  </conditionalFormatting>
  <conditionalFormatting sqref="U186 C186">
    <cfRule type="containsText" dxfId="9420" priority="9433" operator="containsText" text="DA">
      <formula>NOT(ISERROR(SEARCH("DA",C186)))</formula>
    </cfRule>
  </conditionalFormatting>
  <conditionalFormatting sqref="D186">
    <cfRule type="containsText" dxfId="9419" priority="9432" operator="containsText" text="DA">
      <formula>NOT(ISERROR(SEARCH("DA",D186)))</formula>
    </cfRule>
  </conditionalFormatting>
  <conditionalFormatting sqref="E186">
    <cfRule type="containsText" dxfId="9418" priority="9431" operator="containsText" text="DA">
      <formula>NOT(ISERROR(SEARCH("DA",E186)))</formula>
    </cfRule>
  </conditionalFormatting>
  <conditionalFormatting sqref="F186">
    <cfRule type="containsText" dxfId="9417" priority="9430" operator="containsText" text="DA">
      <formula>NOT(ISERROR(SEARCH("DA",F186)))</formula>
    </cfRule>
  </conditionalFormatting>
  <conditionalFormatting sqref="G186">
    <cfRule type="containsText" dxfId="9416" priority="9429" operator="containsText" text="DA">
      <formula>NOT(ISERROR(SEARCH("DA",G186)))</formula>
    </cfRule>
  </conditionalFormatting>
  <conditionalFormatting sqref="H186">
    <cfRule type="containsText" dxfId="9415" priority="9428" operator="containsText" text="DA">
      <formula>NOT(ISERROR(SEARCH("DA",H186)))</formula>
    </cfRule>
  </conditionalFormatting>
  <conditionalFormatting sqref="I186">
    <cfRule type="containsText" dxfId="9414" priority="9427" operator="containsText" text="DA">
      <formula>NOT(ISERROR(SEARCH("DA",I186)))</formula>
    </cfRule>
  </conditionalFormatting>
  <conditionalFormatting sqref="J186">
    <cfRule type="containsText" dxfId="9413" priority="9426" operator="containsText" text="DA">
      <formula>NOT(ISERROR(SEARCH("DA",J186)))</formula>
    </cfRule>
  </conditionalFormatting>
  <conditionalFormatting sqref="K186">
    <cfRule type="containsText" dxfId="9412" priority="9425" operator="containsText" text="DA">
      <formula>NOT(ISERROR(SEARCH("DA",K186)))</formula>
    </cfRule>
  </conditionalFormatting>
  <conditionalFormatting sqref="L186">
    <cfRule type="containsText" dxfId="9411" priority="9424" operator="containsText" text="DA">
      <formula>NOT(ISERROR(SEARCH("DA",L186)))</formula>
    </cfRule>
  </conditionalFormatting>
  <conditionalFormatting sqref="M186">
    <cfRule type="containsText" dxfId="9410" priority="9423" operator="containsText" text="DA">
      <formula>NOT(ISERROR(SEARCH("DA",M186)))</formula>
    </cfRule>
  </conditionalFormatting>
  <conditionalFormatting sqref="N186">
    <cfRule type="containsText" dxfId="9409" priority="9422" operator="containsText" text="DA">
      <formula>NOT(ISERROR(SEARCH("DA",N186)))</formula>
    </cfRule>
  </conditionalFormatting>
  <conditionalFormatting sqref="O186">
    <cfRule type="containsText" dxfId="9408" priority="9421" operator="containsText" text="DA">
      <formula>NOT(ISERROR(SEARCH("DA",O186)))</formula>
    </cfRule>
  </conditionalFormatting>
  <conditionalFormatting sqref="P186">
    <cfRule type="containsText" dxfId="9407" priority="9420" operator="containsText" text="DA">
      <formula>NOT(ISERROR(SEARCH("DA",P186)))</formula>
    </cfRule>
  </conditionalFormatting>
  <conditionalFormatting sqref="Q186">
    <cfRule type="containsText" dxfId="9406" priority="9419" operator="containsText" text="DA">
      <formula>NOT(ISERROR(SEARCH("DA",Q186)))</formula>
    </cfRule>
  </conditionalFormatting>
  <conditionalFormatting sqref="R186">
    <cfRule type="containsText" dxfId="9405" priority="9418" operator="containsText" text="DA">
      <formula>NOT(ISERROR(SEARCH("DA",R186)))</formula>
    </cfRule>
  </conditionalFormatting>
  <conditionalFormatting sqref="S186">
    <cfRule type="containsText" dxfId="9404" priority="9417" operator="containsText" text="DA">
      <formula>NOT(ISERROR(SEARCH("DA",S186)))</formula>
    </cfRule>
  </conditionalFormatting>
  <conditionalFormatting sqref="T186">
    <cfRule type="containsText" dxfId="9403" priority="9416" operator="containsText" text="DA">
      <formula>NOT(ISERROR(SEARCH("DA",T186)))</formula>
    </cfRule>
  </conditionalFormatting>
  <conditionalFormatting sqref="B186">
    <cfRule type="containsText" dxfId="9402" priority="9415" operator="containsText" text="DA">
      <formula>NOT(ISERROR(SEARCH("DA",B186)))</formula>
    </cfRule>
  </conditionalFormatting>
  <conditionalFormatting sqref="U186 C186">
    <cfRule type="containsText" dxfId="9401" priority="9414" operator="containsText" text="DA">
      <formula>NOT(ISERROR(SEARCH("DA",C186)))</formula>
    </cfRule>
  </conditionalFormatting>
  <conditionalFormatting sqref="D186">
    <cfRule type="containsText" dxfId="9400" priority="9413" operator="containsText" text="DA">
      <formula>NOT(ISERROR(SEARCH("DA",D186)))</formula>
    </cfRule>
  </conditionalFormatting>
  <conditionalFormatting sqref="E186">
    <cfRule type="containsText" dxfId="9399" priority="9412" operator="containsText" text="DA">
      <formula>NOT(ISERROR(SEARCH("DA",E186)))</formula>
    </cfRule>
  </conditionalFormatting>
  <conditionalFormatting sqref="F186">
    <cfRule type="containsText" dxfId="9398" priority="9411" operator="containsText" text="DA">
      <formula>NOT(ISERROR(SEARCH("DA",F186)))</formula>
    </cfRule>
  </conditionalFormatting>
  <conditionalFormatting sqref="G186">
    <cfRule type="containsText" dxfId="9397" priority="9410" operator="containsText" text="DA">
      <formula>NOT(ISERROR(SEARCH("DA",G186)))</formula>
    </cfRule>
  </conditionalFormatting>
  <conditionalFormatting sqref="H186">
    <cfRule type="containsText" dxfId="9396" priority="9409" operator="containsText" text="DA">
      <formula>NOT(ISERROR(SEARCH("DA",H186)))</formula>
    </cfRule>
  </conditionalFormatting>
  <conditionalFormatting sqref="I186">
    <cfRule type="containsText" dxfId="9395" priority="9408" operator="containsText" text="DA">
      <formula>NOT(ISERROR(SEARCH("DA",I186)))</formula>
    </cfRule>
  </conditionalFormatting>
  <conditionalFormatting sqref="J186">
    <cfRule type="containsText" dxfId="9394" priority="9407" operator="containsText" text="DA">
      <formula>NOT(ISERROR(SEARCH("DA",J186)))</formula>
    </cfRule>
  </conditionalFormatting>
  <conditionalFormatting sqref="K186">
    <cfRule type="containsText" dxfId="9393" priority="9406" operator="containsText" text="DA">
      <formula>NOT(ISERROR(SEARCH("DA",K186)))</formula>
    </cfRule>
  </conditionalFormatting>
  <conditionalFormatting sqref="L186">
    <cfRule type="containsText" dxfId="9392" priority="9405" operator="containsText" text="DA">
      <formula>NOT(ISERROR(SEARCH("DA",L186)))</formula>
    </cfRule>
  </conditionalFormatting>
  <conditionalFormatting sqref="M186">
    <cfRule type="containsText" dxfId="9391" priority="9404" operator="containsText" text="DA">
      <formula>NOT(ISERROR(SEARCH("DA",M186)))</formula>
    </cfRule>
  </conditionalFormatting>
  <conditionalFormatting sqref="N186">
    <cfRule type="containsText" dxfId="9390" priority="9403" operator="containsText" text="DA">
      <formula>NOT(ISERROR(SEARCH("DA",N186)))</formula>
    </cfRule>
  </conditionalFormatting>
  <conditionalFormatting sqref="O186">
    <cfRule type="containsText" dxfId="9389" priority="9402" operator="containsText" text="DA">
      <formula>NOT(ISERROR(SEARCH("DA",O186)))</formula>
    </cfRule>
  </conditionalFormatting>
  <conditionalFormatting sqref="P186">
    <cfRule type="containsText" dxfId="9388" priority="9401" operator="containsText" text="DA">
      <formula>NOT(ISERROR(SEARCH("DA",P186)))</formula>
    </cfRule>
  </conditionalFormatting>
  <conditionalFormatting sqref="Q186">
    <cfRule type="containsText" dxfId="9387" priority="9400" operator="containsText" text="DA">
      <formula>NOT(ISERROR(SEARCH("DA",Q186)))</formula>
    </cfRule>
  </conditionalFormatting>
  <conditionalFormatting sqref="R186">
    <cfRule type="containsText" dxfId="9386" priority="9399" operator="containsText" text="DA">
      <formula>NOT(ISERROR(SEARCH("DA",R186)))</formula>
    </cfRule>
  </conditionalFormatting>
  <conditionalFormatting sqref="S186">
    <cfRule type="containsText" dxfId="9385" priority="9398" operator="containsText" text="DA">
      <formula>NOT(ISERROR(SEARCH("DA",S186)))</formula>
    </cfRule>
  </conditionalFormatting>
  <conditionalFormatting sqref="T186">
    <cfRule type="containsText" dxfId="9384" priority="9397" operator="containsText" text="DA">
      <formula>NOT(ISERROR(SEARCH("DA",T186)))</formula>
    </cfRule>
  </conditionalFormatting>
  <conditionalFormatting sqref="B186">
    <cfRule type="containsText" dxfId="9383" priority="9396" operator="containsText" text="DA">
      <formula>NOT(ISERROR(SEARCH("DA",B186)))</formula>
    </cfRule>
  </conditionalFormatting>
  <conditionalFormatting sqref="U186 C186">
    <cfRule type="containsText" dxfId="9382" priority="9395" operator="containsText" text="DA">
      <formula>NOT(ISERROR(SEARCH("DA",C186)))</formula>
    </cfRule>
  </conditionalFormatting>
  <conditionalFormatting sqref="D186">
    <cfRule type="containsText" dxfId="9381" priority="9394" operator="containsText" text="DA">
      <formula>NOT(ISERROR(SEARCH("DA",D186)))</formula>
    </cfRule>
  </conditionalFormatting>
  <conditionalFormatting sqref="E186">
    <cfRule type="containsText" dxfId="9380" priority="9393" operator="containsText" text="DA">
      <formula>NOT(ISERROR(SEARCH("DA",E186)))</formula>
    </cfRule>
  </conditionalFormatting>
  <conditionalFormatting sqref="F186">
    <cfRule type="containsText" dxfId="9379" priority="9392" operator="containsText" text="DA">
      <formula>NOT(ISERROR(SEARCH("DA",F186)))</formula>
    </cfRule>
  </conditionalFormatting>
  <conditionalFormatting sqref="G186">
    <cfRule type="containsText" dxfId="9378" priority="9391" operator="containsText" text="DA">
      <formula>NOT(ISERROR(SEARCH("DA",G186)))</formula>
    </cfRule>
  </conditionalFormatting>
  <conditionalFormatting sqref="H186">
    <cfRule type="containsText" dxfId="9377" priority="9390" operator="containsText" text="DA">
      <formula>NOT(ISERROR(SEARCH("DA",H186)))</formula>
    </cfRule>
  </conditionalFormatting>
  <conditionalFormatting sqref="I186">
    <cfRule type="containsText" dxfId="9376" priority="9389" operator="containsText" text="DA">
      <formula>NOT(ISERROR(SEARCH("DA",I186)))</formula>
    </cfRule>
  </conditionalFormatting>
  <conditionalFormatting sqref="J186">
    <cfRule type="containsText" dxfId="9375" priority="9388" operator="containsText" text="DA">
      <formula>NOT(ISERROR(SEARCH("DA",J186)))</formula>
    </cfRule>
  </conditionalFormatting>
  <conditionalFormatting sqref="K186">
    <cfRule type="containsText" dxfId="9374" priority="9387" operator="containsText" text="DA">
      <formula>NOT(ISERROR(SEARCH("DA",K186)))</formula>
    </cfRule>
  </conditionalFormatting>
  <conditionalFormatting sqref="L186">
    <cfRule type="containsText" dxfId="9373" priority="9386" operator="containsText" text="DA">
      <formula>NOT(ISERROR(SEARCH("DA",L186)))</formula>
    </cfRule>
  </conditionalFormatting>
  <conditionalFormatting sqref="M186">
    <cfRule type="containsText" dxfId="9372" priority="9385" operator="containsText" text="DA">
      <formula>NOT(ISERROR(SEARCH("DA",M186)))</formula>
    </cfRule>
  </conditionalFormatting>
  <conditionalFormatting sqref="N186">
    <cfRule type="containsText" dxfId="9371" priority="9384" operator="containsText" text="DA">
      <formula>NOT(ISERROR(SEARCH("DA",N186)))</formula>
    </cfRule>
  </conditionalFormatting>
  <conditionalFormatting sqref="O186">
    <cfRule type="containsText" dxfId="9370" priority="9383" operator="containsText" text="DA">
      <formula>NOT(ISERROR(SEARCH("DA",O186)))</formula>
    </cfRule>
  </conditionalFormatting>
  <conditionalFormatting sqref="P186">
    <cfRule type="containsText" dxfId="9369" priority="9382" operator="containsText" text="DA">
      <formula>NOT(ISERROR(SEARCH("DA",P186)))</formula>
    </cfRule>
  </conditionalFormatting>
  <conditionalFormatting sqref="Q186">
    <cfRule type="containsText" dxfId="9368" priority="9381" operator="containsText" text="DA">
      <formula>NOT(ISERROR(SEARCH("DA",Q186)))</formula>
    </cfRule>
  </conditionalFormatting>
  <conditionalFormatting sqref="R186">
    <cfRule type="containsText" dxfId="9367" priority="9380" operator="containsText" text="DA">
      <formula>NOT(ISERROR(SEARCH("DA",R186)))</formula>
    </cfRule>
  </conditionalFormatting>
  <conditionalFormatting sqref="S186">
    <cfRule type="containsText" dxfId="9366" priority="9379" operator="containsText" text="DA">
      <formula>NOT(ISERROR(SEARCH("DA",S186)))</formula>
    </cfRule>
  </conditionalFormatting>
  <conditionalFormatting sqref="T186">
    <cfRule type="containsText" dxfId="9365" priority="9378" operator="containsText" text="DA">
      <formula>NOT(ISERROR(SEARCH("DA",T186)))</formula>
    </cfRule>
  </conditionalFormatting>
  <conditionalFormatting sqref="B186">
    <cfRule type="containsText" dxfId="9364" priority="9377" operator="containsText" text="DA">
      <formula>NOT(ISERROR(SEARCH("DA",B186)))</formula>
    </cfRule>
  </conditionalFormatting>
  <conditionalFormatting sqref="U186 C186">
    <cfRule type="containsText" dxfId="9363" priority="9376" operator="containsText" text="DA">
      <formula>NOT(ISERROR(SEARCH("DA",C186)))</formula>
    </cfRule>
  </conditionalFormatting>
  <conditionalFormatting sqref="D186">
    <cfRule type="containsText" dxfId="9362" priority="9375" operator="containsText" text="DA">
      <formula>NOT(ISERROR(SEARCH("DA",D186)))</formula>
    </cfRule>
  </conditionalFormatting>
  <conditionalFormatting sqref="E186">
    <cfRule type="containsText" dxfId="9361" priority="9374" operator="containsText" text="DA">
      <formula>NOT(ISERROR(SEARCH("DA",E186)))</formula>
    </cfRule>
  </conditionalFormatting>
  <conditionalFormatting sqref="F186">
    <cfRule type="containsText" dxfId="9360" priority="9373" operator="containsText" text="DA">
      <formula>NOT(ISERROR(SEARCH("DA",F186)))</formula>
    </cfRule>
  </conditionalFormatting>
  <conditionalFormatting sqref="G186">
    <cfRule type="containsText" dxfId="9359" priority="9372" operator="containsText" text="DA">
      <formula>NOT(ISERROR(SEARCH("DA",G186)))</formula>
    </cfRule>
  </conditionalFormatting>
  <conditionalFormatting sqref="H186">
    <cfRule type="containsText" dxfId="9358" priority="9371" operator="containsText" text="DA">
      <formula>NOT(ISERROR(SEARCH("DA",H186)))</formula>
    </cfRule>
  </conditionalFormatting>
  <conditionalFormatting sqref="I186">
    <cfRule type="containsText" dxfId="9357" priority="9370" operator="containsText" text="DA">
      <formula>NOT(ISERROR(SEARCH("DA",I186)))</formula>
    </cfRule>
  </conditionalFormatting>
  <conditionalFormatting sqref="J186">
    <cfRule type="containsText" dxfId="9356" priority="9369" operator="containsText" text="DA">
      <formula>NOT(ISERROR(SEARCH("DA",J186)))</formula>
    </cfRule>
  </conditionalFormatting>
  <conditionalFormatting sqref="K186">
    <cfRule type="containsText" dxfId="9355" priority="9368" operator="containsText" text="DA">
      <formula>NOT(ISERROR(SEARCH("DA",K186)))</formula>
    </cfRule>
  </conditionalFormatting>
  <conditionalFormatting sqref="L186">
    <cfRule type="containsText" dxfId="9354" priority="9367" operator="containsText" text="DA">
      <formula>NOT(ISERROR(SEARCH("DA",L186)))</formula>
    </cfRule>
  </conditionalFormatting>
  <conditionalFormatting sqref="M186">
    <cfRule type="containsText" dxfId="9353" priority="9366" operator="containsText" text="DA">
      <formula>NOT(ISERROR(SEARCH("DA",M186)))</formula>
    </cfRule>
  </conditionalFormatting>
  <conditionalFormatting sqref="N186">
    <cfRule type="containsText" dxfId="9352" priority="9365" operator="containsText" text="DA">
      <formula>NOT(ISERROR(SEARCH("DA",N186)))</formula>
    </cfRule>
  </conditionalFormatting>
  <conditionalFormatting sqref="O186">
    <cfRule type="containsText" dxfId="9351" priority="9364" operator="containsText" text="DA">
      <formula>NOT(ISERROR(SEARCH("DA",O186)))</formula>
    </cfRule>
  </conditionalFormatting>
  <conditionalFormatting sqref="P186">
    <cfRule type="containsText" dxfId="9350" priority="9363" operator="containsText" text="DA">
      <formula>NOT(ISERROR(SEARCH("DA",P186)))</formula>
    </cfRule>
  </conditionalFormatting>
  <conditionalFormatting sqref="Q186">
    <cfRule type="containsText" dxfId="9349" priority="9362" operator="containsText" text="DA">
      <formula>NOT(ISERROR(SEARCH("DA",Q186)))</formula>
    </cfRule>
  </conditionalFormatting>
  <conditionalFormatting sqref="R186">
    <cfRule type="containsText" dxfId="9348" priority="9361" operator="containsText" text="DA">
      <formula>NOT(ISERROR(SEARCH("DA",R186)))</formula>
    </cfRule>
  </conditionalFormatting>
  <conditionalFormatting sqref="S186">
    <cfRule type="containsText" dxfId="9347" priority="9360" operator="containsText" text="DA">
      <formula>NOT(ISERROR(SEARCH("DA",S186)))</formula>
    </cfRule>
  </conditionalFormatting>
  <conditionalFormatting sqref="T186">
    <cfRule type="containsText" dxfId="9346" priority="9359" operator="containsText" text="DA">
      <formula>NOT(ISERROR(SEARCH("DA",T186)))</formula>
    </cfRule>
  </conditionalFormatting>
  <conditionalFormatting sqref="B186">
    <cfRule type="containsText" dxfId="9345" priority="9358" operator="containsText" text="DA">
      <formula>NOT(ISERROR(SEARCH("DA",B186)))</formula>
    </cfRule>
  </conditionalFormatting>
  <conditionalFormatting sqref="U186 C186">
    <cfRule type="containsText" dxfId="9344" priority="9357" operator="containsText" text="DA">
      <formula>NOT(ISERROR(SEARCH("DA",C186)))</formula>
    </cfRule>
  </conditionalFormatting>
  <conditionalFormatting sqref="D186">
    <cfRule type="containsText" dxfId="9343" priority="9356" operator="containsText" text="DA">
      <formula>NOT(ISERROR(SEARCH("DA",D186)))</formula>
    </cfRule>
  </conditionalFormatting>
  <conditionalFormatting sqref="E186">
    <cfRule type="containsText" dxfId="9342" priority="9355" operator="containsText" text="DA">
      <formula>NOT(ISERROR(SEARCH("DA",E186)))</formula>
    </cfRule>
  </conditionalFormatting>
  <conditionalFormatting sqref="F186">
    <cfRule type="containsText" dxfId="9341" priority="9354" operator="containsText" text="DA">
      <formula>NOT(ISERROR(SEARCH("DA",F186)))</formula>
    </cfRule>
  </conditionalFormatting>
  <conditionalFormatting sqref="G186">
    <cfRule type="containsText" dxfId="9340" priority="9353" operator="containsText" text="DA">
      <formula>NOT(ISERROR(SEARCH("DA",G186)))</formula>
    </cfRule>
  </conditionalFormatting>
  <conditionalFormatting sqref="H186">
    <cfRule type="containsText" dxfId="9339" priority="9352" operator="containsText" text="DA">
      <formula>NOT(ISERROR(SEARCH("DA",H186)))</formula>
    </cfRule>
  </conditionalFormatting>
  <conditionalFormatting sqref="I186">
    <cfRule type="containsText" dxfId="9338" priority="9351" operator="containsText" text="DA">
      <formula>NOT(ISERROR(SEARCH("DA",I186)))</formula>
    </cfRule>
  </conditionalFormatting>
  <conditionalFormatting sqref="J186">
    <cfRule type="containsText" dxfId="9337" priority="9350" operator="containsText" text="DA">
      <formula>NOT(ISERROR(SEARCH("DA",J186)))</formula>
    </cfRule>
  </conditionalFormatting>
  <conditionalFormatting sqref="K186">
    <cfRule type="containsText" dxfId="9336" priority="9349" operator="containsText" text="DA">
      <formula>NOT(ISERROR(SEARCH("DA",K186)))</formula>
    </cfRule>
  </conditionalFormatting>
  <conditionalFormatting sqref="L186">
    <cfRule type="containsText" dxfId="9335" priority="9348" operator="containsText" text="DA">
      <formula>NOT(ISERROR(SEARCH("DA",L186)))</formula>
    </cfRule>
  </conditionalFormatting>
  <conditionalFormatting sqref="M186">
    <cfRule type="containsText" dxfId="9334" priority="9347" operator="containsText" text="DA">
      <formula>NOT(ISERROR(SEARCH("DA",M186)))</formula>
    </cfRule>
  </conditionalFormatting>
  <conditionalFormatting sqref="N186">
    <cfRule type="containsText" dxfId="9333" priority="9346" operator="containsText" text="DA">
      <formula>NOT(ISERROR(SEARCH("DA",N186)))</formula>
    </cfRule>
  </conditionalFormatting>
  <conditionalFormatting sqref="O186">
    <cfRule type="containsText" dxfId="9332" priority="9345" operator="containsText" text="DA">
      <formula>NOT(ISERROR(SEARCH("DA",O186)))</formula>
    </cfRule>
  </conditionalFormatting>
  <conditionalFormatting sqref="P186">
    <cfRule type="containsText" dxfId="9331" priority="9344" operator="containsText" text="DA">
      <formula>NOT(ISERROR(SEARCH("DA",P186)))</formula>
    </cfRule>
  </conditionalFormatting>
  <conditionalFormatting sqref="Q186">
    <cfRule type="containsText" dxfId="9330" priority="9343" operator="containsText" text="DA">
      <formula>NOT(ISERROR(SEARCH("DA",Q186)))</formula>
    </cfRule>
  </conditionalFormatting>
  <conditionalFormatting sqref="R186">
    <cfRule type="containsText" dxfId="9329" priority="9342" operator="containsText" text="DA">
      <formula>NOT(ISERROR(SEARCH("DA",R186)))</formula>
    </cfRule>
  </conditionalFormatting>
  <conditionalFormatting sqref="S186">
    <cfRule type="containsText" dxfId="9328" priority="9341" operator="containsText" text="DA">
      <formula>NOT(ISERROR(SEARCH("DA",S186)))</formula>
    </cfRule>
  </conditionalFormatting>
  <conditionalFormatting sqref="T186">
    <cfRule type="containsText" dxfId="9327" priority="9340" operator="containsText" text="DA">
      <formula>NOT(ISERROR(SEARCH("DA",T186)))</formula>
    </cfRule>
  </conditionalFormatting>
  <conditionalFormatting sqref="B186">
    <cfRule type="containsText" dxfId="9326" priority="9339" operator="containsText" text="DA">
      <formula>NOT(ISERROR(SEARCH("DA",B186)))</formula>
    </cfRule>
  </conditionalFormatting>
  <conditionalFormatting sqref="U186 C186">
    <cfRule type="containsText" dxfId="9325" priority="9338" operator="containsText" text="DA">
      <formula>NOT(ISERROR(SEARCH("DA",C186)))</formula>
    </cfRule>
  </conditionalFormatting>
  <conditionalFormatting sqref="D186">
    <cfRule type="containsText" dxfId="9324" priority="9337" operator="containsText" text="DA">
      <formula>NOT(ISERROR(SEARCH("DA",D186)))</formula>
    </cfRule>
  </conditionalFormatting>
  <conditionalFormatting sqref="E186">
    <cfRule type="containsText" dxfId="9323" priority="9336" operator="containsText" text="DA">
      <formula>NOT(ISERROR(SEARCH("DA",E186)))</formula>
    </cfRule>
  </conditionalFormatting>
  <conditionalFormatting sqref="F186">
    <cfRule type="containsText" dxfId="9322" priority="9335" operator="containsText" text="DA">
      <formula>NOT(ISERROR(SEARCH("DA",F186)))</formula>
    </cfRule>
  </conditionalFormatting>
  <conditionalFormatting sqref="G186">
    <cfRule type="containsText" dxfId="9321" priority="9334" operator="containsText" text="DA">
      <formula>NOT(ISERROR(SEARCH("DA",G186)))</formula>
    </cfRule>
  </conditionalFormatting>
  <conditionalFormatting sqref="H186">
    <cfRule type="containsText" dxfId="9320" priority="9333" operator="containsText" text="DA">
      <formula>NOT(ISERROR(SEARCH("DA",H186)))</formula>
    </cfRule>
  </conditionalFormatting>
  <conditionalFormatting sqref="I186">
    <cfRule type="containsText" dxfId="9319" priority="9332" operator="containsText" text="DA">
      <formula>NOT(ISERROR(SEARCH("DA",I186)))</formula>
    </cfRule>
  </conditionalFormatting>
  <conditionalFormatting sqref="J186">
    <cfRule type="containsText" dxfId="9318" priority="9331" operator="containsText" text="DA">
      <formula>NOT(ISERROR(SEARCH("DA",J186)))</formula>
    </cfRule>
  </conditionalFormatting>
  <conditionalFormatting sqref="K186">
    <cfRule type="containsText" dxfId="9317" priority="9330" operator="containsText" text="DA">
      <formula>NOT(ISERROR(SEARCH("DA",K186)))</formula>
    </cfRule>
  </conditionalFormatting>
  <conditionalFormatting sqref="L186">
    <cfRule type="containsText" dxfId="9316" priority="9329" operator="containsText" text="DA">
      <formula>NOT(ISERROR(SEARCH("DA",L186)))</formula>
    </cfRule>
  </conditionalFormatting>
  <conditionalFormatting sqref="M186">
    <cfRule type="containsText" dxfId="9315" priority="9328" operator="containsText" text="DA">
      <formula>NOT(ISERROR(SEARCH("DA",M186)))</formula>
    </cfRule>
  </conditionalFormatting>
  <conditionalFormatting sqref="N186">
    <cfRule type="containsText" dxfId="9314" priority="9327" operator="containsText" text="DA">
      <formula>NOT(ISERROR(SEARCH("DA",N186)))</formula>
    </cfRule>
  </conditionalFormatting>
  <conditionalFormatting sqref="O186">
    <cfRule type="containsText" dxfId="9313" priority="9326" operator="containsText" text="DA">
      <formula>NOT(ISERROR(SEARCH("DA",O186)))</formula>
    </cfRule>
  </conditionalFormatting>
  <conditionalFormatting sqref="P186">
    <cfRule type="containsText" dxfId="9312" priority="9325" operator="containsText" text="DA">
      <formula>NOT(ISERROR(SEARCH("DA",P186)))</formula>
    </cfRule>
  </conditionalFormatting>
  <conditionalFormatting sqref="Q186">
    <cfRule type="containsText" dxfId="9311" priority="9324" operator="containsText" text="DA">
      <formula>NOT(ISERROR(SEARCH("DA",Q186)))</formula>
    </cfRule>
  </conditionalFormatting>
  <conditionalFormatting sqref="R186">
    <cfRule type="containsText" dxfId="9310" priority="9323" operator="containsText" text="DA">
      <formula>NOT(ISERROR(SEARCH("DA",R186)))</formula>
    </cfRule>
  </conditionalFormatting>
  <conditionalFormatting sqref="S186">
    <cfRule type="containsText" dxfId="9309" priority="9322" operator="containsText" text="DA">
      <formula>NOT(ISERROR(SEARCH("DA",S186)))</formula>
    </cfRule>
  </conditionalFormatting>
  <conditionalFormatting sqref="T186">
    <cfRule type="containsText" dxfId="9308" priority="9321" operator="containsText" text="DA">
      <formula>NOT(ISERROR(SEARCH("DA",T186)))</formula>
    </cfRule>
  </conditionalFormatting>
  <conditionalFormatting sqref="B186">
    <cfRule type="containsText" dxfId="9307" priority="9320" operator="containsText" text="DA">
      <formula>NOT(ISERROR(SEARCH("DA",B186)))</formula>
    </cfRule>
  </conditionalFormatting>
  <conditionalFormatting sqref="U186 C186">
    <cfRule type="containsText" dxfId="9306" priority="9319" operator="containsText" text="DA">
      <formula>NOT(ISERROR(SEARCH("DA",C186)))</formula>
    </cfRule>
  </conditionalFormatting>
  <conditionalFormatting sqref="D186">
    <cfRule type="containsText" dxfId="9305" priority="9318" operator="containsText" text="DA">
      <formula>NOT(ISERROR(SEARCH("DA",D186)))</formula>
    </cfRule>
  </conditionalFormatting>
  <conditionalFormatting sqref="E186">
    <cfRule type="containsText" dxfId="9304" priority="9317" operator="containsText" text="DA">
      <formula>NOT(ISERROR(SEARCH("DA",E186)))</formula>
    </cfRule>
  </conditionalFormatting>
  <conditionalFormatting sqref="F186">
    <cfRule type="containsText" dxfId="9303" priority="9316" operator="containsText" text="DA">
      <formula>NOT(ISERROR(SEARCH("DA",F186)))</formula>
    </cfRule>
  </conditionalFormatting>
  <conditionalFormatting sqref="G186">
    <cfRule type="containsText" dxfId="9302" priority="9315" operator="containsText" text="DA">
      <formula>NOT(ISERROR(SEARCH("DA",G186)))</formula>
    </cfRule>
  </conditionalFormatting>
  <conditionalFormatting sqref="H186">
    <cfRule type="containsText" dxfId="9301" priority="9314" operator="containsText" text="DA">
      <formula>NOT(ISERROR(SEARCH("DA",H186)))</formula>
    </cfRule>
  </conditionalFormatting>
  <conditionalFormatting sqref="I186">
    <cfRule type="containsText" dxfId="9300" priority="9313" operator="containsText" text="DA">
      <formula>NOT(ISERROR(SEARCH("DA",I186)))</formula>
    </cfRule>
  </conditionalFormatting>
  <conditionalFormatting sqref="J186">
    <cfRule type="containsText" dxfId="9299" priority="9312" operator="containsText" text="DA">
      <formula>NOT(ISERROR(SEARCH("DA",J186)))</formula>
    </cfRule>
  </conditionalFormatting>
  <conditionalFormatting sqref="K186">
    <cfRule type="containsText" dxfId="9298" priority="9311" operator="containsText" text="DA">
      <formula>NOT(ISERROR(SEARCH("DA",K186)))</formula>
    </cfRule>
  </conditionalFormatting>
  <conditionalFormatting sqref="L186">
    <cfRule type="containsText" dxfId="9297" priority="9310" operator="containsText" text="DA">
      <formula>NOT(ISERROR(SEARCH("DA",L186)))</formula>
    </cfRule>
  </conditionalFormatting>
  <conditionalFormatting sqref="M186">
    <cfRule type="containsText" dxfId="9296" priority="9309" operator="containsText" text="DA">
      <formula>NOT(ISERROR(SEARCH("DA",M186)))</formula>
    </cfRule>
  </conditionalFormatting>
  <conditionalFormatting sqref="N186">
    <cfRule type="containsText" dxfId="9295" priority="9308" operator="containsText" text="DA">
      <formula>NOT(ISERROR(SEARCH("DA",N186)))</formula>
    </cfRule>
  </conditionalFormatting>
  <conditionalFormatting sqref="O186">
    <cfRule type="containsText" dxfId="9294" priority="9307" operator="containsText" text="DA">
      <formula>NOT(ISERROR(SEARCH("DA",O186)))</formula>
    </cfRule>
  </conditionalFormatting>
  <conditionalFormatting sqref="P186">
    <cfRule type="containsText" dxfId="9293" priority="9306" operator="containsText" text="DA">
      <formula>NOT(ISERROR(SEARCH("DA",P186)))</formula>
    </cfRule>
  </conditionalFormatting>
  <conditionalFormatting sqref="Q186">
    <cfRule type="containsText" dxfId="9292" priority="9305" operator="containsText" text="DA">
      <formula>NOT(ISERROR(SEARCH("DA",Q186)))</formula>
    </cfRule>
  </conditionalFormatting>
  <conditionalFormatting sqref="R186">
    <cfRule type="containsText" dxfId="9291" priority="9304" operator="containsText" text="DA">
      <formula>NOT(ISERROR(SEARCH("DA",R186)))</formula>
    </cfRule>
  </conditionalFormatting>
  <conditionalFormatting sqref="S186">
    <cfRule type="containsText" dxfId="9290" priority="9303" operator="containsText" text="DA">
      <formula>NOT(ISERROR(SEARCH("DA",S186)))</formula>
    </cfRule>
  </conditionalFormatting>
  <conditionalFormatting sqref="T186">
    <cfRule type="containsText" dxfId="9289" priority="9302" operator="containsText" text="DA">
      <formula>NOT(ISERROR(SEARCH("DA",T186)))</formula>
    </cfRule>
  </conditionalFormatting>
  <conditionalFormatting sqref="B186">
    <cfRule type="containsText" dxfId="9288" priority="9301" operator="containsText" text="DA">
      <formula>NOT(ISERROR(SEARCH("DA",B186)))</formula>
    </cfRule>
  </conditionalFormatting>
  <conditionalFormatting sqref="U186 C186">
    <cfRule type="containsText" dxfId="9287" priority="9300" operator="containsText" text="DA">
      <formula>NOT(ISERROR(SEARCH("DA",C186)))</formula>
    </cfRule>
  </conditionalFormatting>
  <conditionalFormatting sqref="D186">
    <cfRule type="containsText" dxfId="9286" priority="9299" operator="containsText" text="DA">
      <formula>NOT(ISERROR(SEARCH("DA",D186)))</formula>
    </cfRule>
  </conditionalFormatting>
  <conditionalFormatting sqref="E186">
    <cfRule type="containsText" dxfId="9285" priority="9298" operator="containsText" text="DA">
      <formula>NOT(ISERROR(SEARCH("DA",E186)))</formula>
    </cfRule>
  </conditionalFormatting>
  <conditionalFormatting sqref="F186">
    <cfRule type="containsText" dxfId="9284" priority="9297" operator="containsText" text="DA">
      <formula>NOT(ISERROR(SEARCH("DA",F186)))</formula>
    </cfRule>
  </conditionalFormatting>
  <conditionalFormatting sqref="G186">
    <cfRule type="containsText" dxfId="9283" priority="9296" operator="containsText" text="DA">
      <formula>NOT(ISERROR(SEARCH("DA",G186)))</formula>
    </cfRule>
  </conditionalFormatting>
  <conditionalFormatting sqref="H186">
    <cfRule type="containsText" dxfId="9282" priority="9295" operator="containsText" text="DA">
      <formula>NOT(ISERROR(SEARCH("DA",H186)))</formula>
    </cfRule>
  </conditionalFormatting>
  <conditionalFormatting sqref="I186">
    <cfRule type="containsText" dxfId="9281" priority="9294" operator="containsText" text="DA">
      <formula>NOT(ISERROR(SEARCH("DA",I186)))</formula>
    </cfRule>
  </conditionalFormatting>
  <conditionalFormatting sqref="J186">
    <cfRule type="containsText" dxfId="9280" priority="9293" operator="containsText" text="DA">
      <formula>NOT(ISERROR(SEARCH("DA",J186)))</formula>
    </cfRule>
  </conditionalFormatting>
  <conditionalFormatting sqref="K186">
    <cfRule type="containsText" dxfId="9279" priority="9292" operator="containsText" text="DA">
      <formula>NOT(ISERROR(SEARCH("DA",K186)))</formula>
    </cfRule>
  </conditionalFormatting>
  <conditionalFormatting sqref="L186">
    <cfRule type="containsText" dxfId="9278" priority="9291" operator="containsText" text="DA">
      <formula>NOT(ISERROR(SEARCH("DA",L186)))</formula>
    </cfRule>
  </conditionalFormatting>
  <conditionalFormatting sqref="M186">
    <cfRule type="containsText" dxfId="9277" priority="9290" operator="containsText" text="DA">
      <formula>NOT(ISERROR(SEARCH("DA",M186)))</formula>
    </cfRule>
  </conditionalFormatting>
  <conditionalFormatting sqref="N186">
    <cfRule type="containsText" dxfId="9276" priority="9289" operator="containsText" text="DA">
      <formula>NOT(ISERROR(SEARCH("DA",N186)))</formula>
    </cfRule>
  </conditionalFormatting>
  <conditionalFormatting sqref="O186">
    <cfRule type="containsText" dxfId="9275" priority="9288" operator="containsText" text="DA">
      <formula>NOT(ISERROR(SEARCH("DA",O186)))</formula>
    </cfRule>
  </conditionalFormatting>
  <conditionalFormatting sqref="P186">
    <cfRule type="containsText" dxfId="9274" priority="9287" operator="containsText" text="DA">
      <formula>NOT(ISERROR(SEARCH("DA",P186)))</formula>
    </cfRule>
  </conditionalFormatting>
  <conditionalFormatting sqref="Q186">
    <cfRule type="containsText" dxfId="9273" priority="9286" operator="containsText" text="DA">
      <formula>NOT(ISERROR(SEARCH("DA",Q186)))</formula>
    </cfRule>
  </conditionalFormatting>
  <conditionalFormatting sqref="R186">
    <cfRule type="containsText" dxfId="9272" priority="9285" operator="containsText" text="DA">
      <formula>NOT(ISERROR(SEARCH("DA",R186)))</formula>
    </cfRule>
  </conditionalFormatting>
  <conditionalFormatting sqref="S186">
    <cfRule type="containsText" dxfId="9271" priority="9284" operator="containsText" text="DA">
      <formula>NOT(ISERROR(SEARCH("DA",S186)))</formula>
    </cfRule>
  </conditionalFormatting>
  <conditionalFormatting sqref="T186">
    <cfRule type="containsText" dxfId="9270" priority="9283" operator="containsText" text="DA">
      <formula>NOT(ISERROR(SEARCH("DA",T186)))</formula>
    </cfRule>
  </conditionalFormatting>
  <conditionalFormatting sqref="B186">
    <cfRule type="containsText" dxfId="9269" priority="9282" operator="containsText" text="DA">
      <formula>NOT(ISERROR(SEARCH("DA",B186)))</formula>
    </cfRule>
  </conditionalFormatting>
  <conditionalFormatting sqref="U186 C186">
    <cfRule type="containsText" dxfId="9268" priority="9281" operator="containsText" text="DA">
      <formula>NOT(ISERROR(SEARCH("DA",C186)))</formula>
    </cfRule>
  </conditionalFormatting>
  <conditionalFormatting sqref="D186">
    <cfRule type="containsText" dxfId="9267" priority="9280" operator="containsText" text="DA">
      <formula>NOT(ISERROR(SEARCH("DA",D186)))</formula>
    </cfRule>
  </conditionalFormatting>
  <conditionalFormatting sqref="E186">
    <cfRule type="containsText" dxfId="9266" priority="9279" operator="containsText" text="DA">
      <formula>NOT(ISERROR(SEARCH("DA",E186)))</formula>
    </cfRule>
  </conditionalFormatting>
  <conditionalFormatting sqref="F186">
    <cfRule type="containsText" dxfId="9265" priority="9278" operator="containsText" text="DA">
      <formula>NOT(ISERROR(SEARCH("DA",F186)))</formula>
    </cfRule>
  </conditionalFormatting>
  <conditionalFormatting sqref="G186">
    <cfRule type="containsText" dxfId="9264" priority="9277" operator="containsText" text="DA">
      <formula>NOT(ISERROR(SEARCH("DA",G186)))</formula>
    </cfRule>
  </conditionalFormatting>
  <conditionalFormatting sqref="H186">
    <cfRule type="containsText" dxfId="9263" priority="9276" operator="containsText" text="DA">
      <formula>NOT(ISERROR(SEARCH("DA",H186)))</formula>
    </cfRule>
  </conditionalFormatting>
  <conditionalFormatting sqref="I186">
    <cfRule type="containsText" dxfId="9262" priority="9275" operator="containsText" text="DA">
      <formula>NOT(ISERROR(SEARCH("DA",I186)))</formula>
    </cfRule>
  </conditionalFormatting>
  <conditionalFormatting sqref="J186">
    <cfRule type="containsText" dxfId="9261" priority="9274" operator="containsText" text="DA">
      <formula>NOT(ISERROR(SEARCH("DA",J186)))</formula>
    </cfRule>
  </conditionalFormatting>
  <conditionalFormatting sqref="K186">
    <cfRule type="containsText" dxfId="9260" priority="9273" operator="containsText" text="DA">
      <formula>NOT(ISERROR(SEARCH("DA",K186)))</formula>
    </cfRule>
  </conditionalFormatting>
  <conditionalFormatting sqref="L186">
    <cfRule type="containsText" dxfId="9259" priority="9272" operator="containsText" text="DA">
      <formula>NOT(ISERROR(SEARCH("DA",L186)))</formula>
    </cfRule>
  </conditionalFormatting>
  <conditionalFormatting sqref="M186">
    <cfRule type="containsText" dxfId="9258" priority="9271" operator="containsText" text="DA">
      <formula>NOT(ISERROR(SEARCH("DA",M186)))</formula>
    </cfRule>
  </conditionalFormatting>
  <conditionalFormatting sqref="N186">
    <cfRule type="containsText" dxfId="9257" priority="9270" operator="containsText" text="DA">
      <formula>NOT(ISERROR(SEARCH("DA",N186)))</formula>
    </cfRule>
  </conditionalFormatting>
  <conditionalFormatting sqref="O186">
    <cfRule type="containsText" dxfId="9256" priority="9269" operator="containsText" text="DA">
      <formula>NOT(ISERROR(SEARCH("DA",O186)))</formula>
    </cfRule>
  </conditionalFormatting>
  <conditionalFormatting sqref="P186">
    <cfRule type="containsText" dxfId="9255" priority="9268" operator="containsText" text="DA">
      <formula>NOT(ISERROR(SEARCH("DA",P186)))</formula>
    </cfRule>
  </conditionalFormatting>
  <conditionalFormatting sqref="Q186">
    <cfRule type="containsText" dxfId="9254" priority="9267" operator="containsText" text="DA">
      <formula>NOT(ISERROR(SEARCH("DA",Q186)))</formula>
    </cfRule>
  </conditionalFormatting>
  <conditionalFormatting sqref="R186">
    <cfRule type="containsText" dxfId="9253" priority="9266" operator="containsText" text="DA">
      <formula>NOT(ISERROR(SEARCH("DA",R186)))</formula>
    </cfRule>
  </conditionalFormatting>
  <conditionalFormatting sqref="S186">
    <cfRule type="containsText" dxfId="9252" priority="9265" operator="containsText" text="DA">
      <formula>NOT(ISERROR(SEARCH("DA",S186)))</formula>
    </cfRule>
  </conditionalFormatting>
  <conditionalFormatting sqref="T186">
    <cfRule type="containsText" dxfId="9251" priority="9264" operator="containsText" text="DA">
      <formula>NOT(ISERROR(SEARCH("DA",T186)))</formula>
    </cfRule>
  </conditionalFormatting>
  <conditionalFormatting sqref="U186 A186 C186">
    <cfRule type="containsText" dxfId="9250" priority="9263" operator="containsText" text="DA">
      <formula>NOT(ISERROR(SEARCH("DA",A186)))</formula>
    </cfRule>
  </conditionalFormatting>
  <conditionalFormatting sqref="D186">
    <cfRule type="containsText" dxfId="9249" priority="9262" operator="containsText" text="DA">
      <formula>NOT(ISERROR(SEARCH("DA",D186)))</formula>
    </cfRule>
  </conditionalFormatting>
  <conditionalFormatting sqref="E186">
    <cfRule type="containsText" dxfId="9248" priority="9261" operator="containsText" text="DA">
      <formula>NOT(ISERROR(SEARCH("DA",E186)))</formula>
    </cfRule>
  </conditionalFormatting>
  <conditionalFormatting sqref="F186">
    <cfRule type="containsText" dxfId="9247" priority="9260" operator="containsText" text="DA">
      <formula>NOT(ISERROR(SEARCH("DA",F186)))</formula>
    </cfRule>
  </conditionalFormatting>
  <conditionalFormatting sqref="G186">
    <cfRule type="containsText" dxfId="9246" priority="9259" operator="containsText" text="DA">
      <formula>NOT(ISERROR(SEARCH("DA",G186)))</formula>
    </cfRule>
  </conditionalFormatting>
  <conditionalFormatting sqref="H186">
    <cfRule type="containsText" dxfId="9245" priority="9258" operator="containsText" text="DA">
      <formula>NOT(ISERROR(SEARCH("DA",H186)))</formula>
    </cfRule>
  </conditionalFormatting>
  <conditionalFormatting sqref="I186">
    <cfRule type="containsText" dxfId="9244" priority="9257" operator="containsText" text="DA">
      <formula>NOT(ISERROR(SEARCH("DA",I186)))</formula>
    </cfRule>
  </conditionalFormatting>
  <conditionalFormatting sqref="J186">
    <cfRule type="containsText" dxfId="9243" priority="9256" operator="containsText" text="DA">
      <formula>NOT(ISERROR(SEARCH("DA",J186)))</formula>
    </cfRule>
  </conditionalFormatting>
  <conditionalFormatting sqref="K186">
    <cfRule type="containsText" dxfId="9242" priority="9255" operator="containsText" text="DA">
      <formula>NOT(ISERROR(SEARCH("DA",K186)))</formula>
    </cfRule>
  </conditionalFormatting>
  <conditionalFormatting sqref="L186">
    <cfRule type="containsText" dxfId="9241" priority="9254" operator="containsText" text="DA">
      <formula>NOT(ISERROR(SEARCH("DA",L186)))</formula>
    </cfRule>
  </conditionalFormatting>
  <conditionalFormatting sqref="M186">
    <cfRule type="containsText" dxfId="9240" priority="9253" operator="containsText" text="DA">
      <formula>NOT(ISERROR(SEARCH("DA",M186)))</formula>
    </cfRule>
  </conditionalFormatting>
  <conditionalFormatting sqref="N186">
    <cfRule type="containsText" dxfId="9239" priority="9252" operator="containsText" text="DA">
      <formula>NOT(ISERROR(SEARCH("DA",N186)))</formula>
    </cfRule>
  </conditionalFormatting>
  <conditionalFormatting sqref="O186">
    <cfRule type="containsText" dxfId="9238" priority="9251" operator="containsText" text="DA">
      <formula>NOT(ISERROR(SEARCH("DA",O186)))</formula>
    </cfRule>
  </conditionalFormatting>
  <conditionalFormatting sqref="P186">
    <cfRule type="containsText" dxfId="9237" priority="9250" operator="containsText" text="DA">
      <formula>NOT(ISERROR(SEARCH("DA",P186)))</formula>
    </cfRule>
  </conditionalFormatting>
  <conditionalFormatting sqref="Q186">
    <cfRule type="containsText" dxfId="9236" priority="9249" operator="containsText" text="DA">
      <formula>NOT(ISERROR(SEARCH("DA",Q186)))</formula>
    </cfRule>
  </conditionalFormatting>
  <conditionalFormatting sqref="R186">
    <cfRule type="containsText" dxfId="9235" priority="9248" operator="containsText" text="DA">
      <formula>NOT(ISERROR(SEARCH("DA",R186)))</formula>
    </cfRule>
  </conditionalFormatting>
  <conditionalFormatting sqref="S186">
    <cfRule type="containsText" dxfId="9234" priority="9247" operator="containsText" text="DA">
      <formula>NOT(ISERROR(SEARCH("DA",S186)))</formula>
    </cfRule>
  </conditionalFormatting>
  <conditionalFormatting sqref="T186">
    <cfRule type="containsText" dxfId="9233" priority="9246" operator="containsText" text="DA">
      <formula>NOT(ISERROR(SEARCH("DA",T186)))</formula>
    </cfRule>
  </conditionalFormatting>
  <conditionalFormatting sqref="B186:T186">
    <cfRule type="containsText" dxfId="9232" priority="9245" operator="containsText" text="DA">
      <formula>NOT(ISERROR(SEARCH("DA",B186)))</formula>
    </cfRule>
  </conditionalFormatting>
  <conditionalFormatting sqref="B197">
    <cfRule type="containsText" dxfId="9231" priority="9244" operator="containsText" text="DA">
      <formula>NOT(ISERROR(SEARCH("DA",B197)))</formula>
    </cfRule>
  </conditionalFormatting>
  <conditionalFormatting sqref="U197 C197">
    <cfRule type="containsText" dxfId="9230" priority="9243" operator="containsText" text="DA">
      <formula>NOT(ISERROR(SEARCH("DA",C197)))</formula>
    </cfRule>
  </conditionalFormatting>
  <conditionalFormatting sqref="D197">
    <cfRule type="containsText" dxfId="9229" priority="9242" operator="containsText" text="DA">
      <formula>NOT(ISERROR(SEARCH("DA",D197)))</formula>
    </cfRule>
  </conditionalFormatting>
  <conditionalFormatting sqref="E197">
    <cfRule type="containsText" dxfId="9228" priority="9241" operator="containsText" text="DA">
      <formula>NOT(ISERROR(SEARCH("DA",E197)))</formula>
    </cfRule>
  </conditionalFormatting>
  <conditionalFormatting sqref="F197">
    <cfRule type="containsText" dxfId="9227" priority="9240" operator="containsText" text="DA">
      <formula>NOT(ISERROR(SEARCH("DA",F197)))</formula>
    </cfRule>
  </conditionalFormatting>
  <conditionalFormatting sqref="G197">
    <cfRule type="containsText" dxfId="9226" priority="9239" operator="containsText" text="DA">
      <formula>NOT(ISERROR(SEARCH("DA",G197)))</formula>
    </cfRule>
  </conditionalFormatting>
  <conditionalFormatting sqref="H197">
    <cfRule type="containsText" dxfId="9225" priority="9238" operator="containsText" text="DA">
      <formula>NOT(ISERROR(SEARCH("DA",H197)))</formula>
    </cfRule>
  </conditionalFormatting>
  <conditionalFormatting sqref="I197">
    <cfRule type="containsText" dxfId="9224" priority="9237" operator="containsText" text="DA">
      <formula>NOT(ISERROR(SEARCH("DA",I197)))</formula>
    </cfRule>
  </conditionalFormatting>
  <conditionalFormatting sqref="J197">
    <cfRule type="containsText" dxfId="9223" priority="9236" operator="containsText" text="DA">
      <formula>NOT(ISERROR(SEARCH("DA",J197)))</formula>
    </cfRule>
  </conditionalFormatting>
  <conditionalFormatting sqref="K197">
    <cfRule type="containsText" dxfId="9222" priority="9235" operator="containsText" text="DA">
      <formula>NOT(ISERROR(SEARCH("DA",K197)))</formula>
    </cfRule>
  </conditionalFormatting>
  <conditionalFormatting sqref="L197">
    <cfRule type="containsText" dxfId="9221" priority="9234" operator="containsText" text="DA">
      <formula>NOT(ISERROR(SEARCH("DA",L197)))</formula>
    </cfRule>
  </conditionalFormatting>
  <conditionalFormatting sqref="M197">
    <cfRule type="containsText" dxfId="9220" priority="9233" operator="containsText" text="DA">
      <formula>NOT(ISERROR(SEARCH("DA",M197)))</formula>
    </cfRule>
  </conditionalFormatting>
  <conditionalFormatting sqref="N197">
    <cfRule type="containsText" dxfId="9219" priority="9232" operator="containsText" text="DA">
      <formula>NOT(ISERROR(SEARCH("DA",N197)))</formula>
    </cfRule>
  </conditionalFormatting>
  <conditionalFormatting sqref="O197">
    <cfRule type="containsText" dxfId="9218" priority="9231" operator="containsText" text="DA">
      <formula>NOT(ISERROR(SEARCH("DA",O197)))</formula>
    </cfRule>
  </conditionalFormatting>
  <conditionalFormatting sqref="P197">
    <cfRule type="containsText" dxfId="9217" priority="9230" operator="containsText" text="DA">
      <formula>NOT(ISERROR(SEARCH("DA",P197)))</formula>
    </cfRule>
  </conditionalFormatting>
  <conditionalFormatting sqref="Q197">
    <cfRule type="containsText" dxfId="9216" priority="9229" operator="containsText" text="DA">
      <formula>NOT(ISERROR(SEARCH("DA",Q197)))</formula>
    </cfRule>
  </conditionalFormatting>
  <conditionalFormatting sqref="R197">
    <cfRule type="containsText" dxfId="9215" priority="9228" operator="containsText" text="DA">
      <formula>NOT(ISERROR(SEARCH("DA",R197)))</formula>
    </cfRule>
  </conditionalFormatting>
  <conditionalFormatting sqref="S197">
    <cfRule type="containsText" dxfId="9214" priority="9227" operator="containsText" text="DA">
      <formula>NOT(ISERROR(SEARCH("DA",S197)))</formula>
    </cfRule>
  </conditionalFormatting>
  <conditionalFormatting sqref="T197">
    <cfRule type="containsText" dxfId="9213" priority="9226" operator="containsText" text="DA">
      <formula>NOT(ISERROR(SEARCH("DA",T197)))</formula>
    </cfRule>
  </conditionalFormatting>
  <conditionalFormatting sqref="B197">
    <cfRule type="containsText" dxfId="9212" priority="9225" operator="containsText" text="DA">
      <formula>NOT(ISERROR(SEARCH("DA",B197)))</formula>
    </cfRule>
  </conditionalFormatting>
  <conditionalFormatting sqref="U197 C197">
    <cfRule type="containsText" dxfId="9211" priority="9224" operator="containsText" text="DA">
      <formula>NOT(ISERROR(SEARCH("DA",C197)))</formula>
    </cfRule>
  </conditionalFormatting>
  <conditionalFormatting sqref="D197">
    <cfRule type="containsText" dxfId="9210" priority="9223" operator="containsText" text="DA">
      <formula>NOT(ISERROR(SEARCH("DA",D197)))</formula>
    </cfRule>
  </conditionalFormatting>
  <conditionalFormatting sqref="E197">
    <cfRule type="containsText" dxfId="9209" priority="9222" operator="containsText" text="DA">
      <formula>NOT(ISERROR(SEARCH("DA",E197)))</formula>
    </cfRule>
  </conditionalFormatting>
  <conditionalFormatting sqref="F197">
    <cfRule type="containsText" dxfId="9208" priority="9221" operator="containsText" text="DA">
      <formula>NOT(ISERROR(SEARCH("DA",F197)))</formula>
    </cfRule>
  </conditionalFormatting>
  <conditionalFormatting sqref="G197">
    <cfRule type="containsText" dxfId="9207" priority="9220" operator="containsText" text="DA">
      <formula>NOT(ISERROR(SEARCH("DA",G197)))</formula>
    </cfRule>
  </conditionalFormatting>
  <conditionalFormatting sqref="H197">
    <cfRule type="containsText" dxfId="9206" priority="9219" operator="containsText" text="DA">
      <formula>NOT(ISERROR(SEARCH("DA",H197)))</formula>
    </cfRule>
  </conditionalFormatting>
  <conditionalFormatting sqref="I197">
    <cfRule type="containsText" dxfId="9205" priority="9218" operator="containsText" text="DA">
      <formula>NOT(ISERROR(SEARCH("DA",I197)))</formula>
    </cfRule>
  </conditionalFormatting>
  <conditionalFormatting sqref="J197">
    <cfRule type="containsText" dxfId="9204" priority="9217" operator="containsText" text="DA">
      <formula>NOT(ISERROR(SEARCH("DA",J197)))</formula>
    </cfRule>
  </conditionalFormatting>
  <conditionalFormatting sqref="K197">
    <cfRule type="containsText" dxfId="9203" priority="9216" operator="containsText" text="DA">
      <formula>NOT(ISERROR(SEARCH("DA",K197)))</formula>
    </cfRule>
  </conditionalFormatting>
  <conditionalFormatting sqref="L197">
    <cfRule type="containsText" dxfId="9202" priority="9215" operator="containsText" text="DA">
      <formula>NOT(ISERROR(SEARCH("DA",L197)))</formula>
    </cfRule>
  </conditionalFormatting>
  <conditionalFormatting sqref="M197">
    <cfRule type="containsText" dxfId="9201" priority="9214" operator="containsText" text="DA">
      <formula>NOT(ISERROR(SEARCH("DA",M197)))</formula>
    </cfRule>
  </conditionalFormatting>
  <conditionalFormatting sqref="N197">
    <cfRule type="containsText" dxfId="9200" priority="9213" operator="containsText" text="DA">
      <formula>NOT(ISERROR(SEARCH("DA",N197)))</formula>
    </cfRule>
  </conditionalFormatting>
  <conditionalFormatting sqref="O197">
    <cfRule type="containsText" dxfId="9199" priority="9212" operator="containsText" text="DA">
      <formula>NOT(ISERROR(SEARCH("DA",O197)))</formula>
    </cfRule>
  </conditionalFormatting>
  <conditionalFormatting sqref="P197">
    <cfRule type="containsText" dxfId="9198" priority="9211" operator="containsText" text="DA">
      <formula>NOT(ISERROR(SEARCH("DA",P197)))</formula>
    </cfRule>
  </conditionalFormatting>
  <conditionalFormatting sqref="Q197">
    <cfRule type="containsText" dxfId="9197" priority="9210" operator="containsText" text="DA">
      <formula>NOT(ISERROR(SEARCH("DA",Q197)))</formula>
    </cfRule>
  </conditionalFormatting>
  <conditionalFormatting sqref="R197">
    <cfRule type="containsText" dxfId="9196" priority="9209" operator="containsText" text="DA">
      <formula>NOT(ISERROR(SEARCH("DA",R197)))</formula>
    </cfRule>
  </conditionalFormatting>
  <conditionalFormatting sqref="S197">
    <cfRule type="containsText" dxfId="9195" priority="9208" operator="containsText" text="DA">
      <formula>NOT(ISERROR(SEARCH("DA",S197)))</formula>
    </cfRule>
  </conditionalFormatting>
  <conditionalFormatting sqref="T197">
    <cfRule type="containsText" dxfId="9194" priority="9207" operator="containsText" text="DA">
      <formula>NOT(ISERROR(SEARCH("DA",T197)))</formula>
    </cfRule>
  </conditionalFormatting>
  <conditionalFormatting sqref="B197">
    <cfRule type="containsText" dxfId="9193" priority="9206" operator="containsText" text="DA">
      <formula>NOT(ISERROR(SEARCH("DA",B197)))</formula>
    </cfRule>
  </conditionalFormatting>
  <conditionalFormatting sqref="U197 C197">
    <cfRule type="containsText" dxfId="9192" priority="9205" operator="containsText" text="DA">
      <formula>NOT(ISERROR(SEARCH("DA",C197)))</formula>
    </cfRule>
  </conditionalFormatting>
  <conditionalFormatting sqref="D197">
    <cfRule type="containsText" dxfId="9191" priority="9204" operator="containsText" text="DA">
      <formula>NOT(ISERROR(SEARCH("DA",D197)))</formula>
    </cfRule>
  </conditionalFormatting>
  <conditionalFormatting sqref="E197">
    <cfRule type="containsText" dxfId="9190" priority="9203" operator="containsText" text="DA">
      <formula>NOT(ISERROR(SEARCH("DA",E197)))</formula>
    </cfRule>
  </conditionalFormatting>
  <conditionalFormatting sqref="F197">
    <cfRule type="containsText" dxfId="9189" priority="9202" operator="containsText" text="DA">
      <formula>NOT(ISERROR(SEARCH("DA",F197)))</formula>
    </cfRule>
  </conditionalFormatting>
  <conditionalFormatting sqref="G197">
    <cfRule type="containsText" dxfId="9188" priority="9201" operator="containsText" text="DA">
      <formula>NOT(ISERROR(SEARCH("DA",G197)))</formula>
    </cfRule>
  </conditionalFormatting>
  <conditionalFormatting sqref="H197">
    <cfRule type="containsText" dxfId="9187" priority="9200" operator="containsText" text="DA">
      <formula>NOT(ISERROR(SEARCH("DA",H197)))</formula>
    </cfRule>
  </conditionalFormatting>
  <conditionalFormatting sqref="I197">
    <cfRule type="containsText" dxfId="9186" priority="9199" operator="containsText" text="DA">
      <formula>NOT(ISERROR(SEARCH("DA",I197)))</formula>
    </cfRule>
  </conditionalFormatting>
  <conditionalFormatting sqref="J197">
    <cfRule type="containsText" dxfId="9185" priority="9198" operator="containsText" text="DA">
      <formula>NOT(ISERROR(SEARCH("DA",J197)))</formula>
    </cfRule>
  </conditionalFormatting>
  <conditionalFormatting sqref="K197">
    <cfRule type="containsText" dxfId="9184" priority="9197" operator="containsText" text="DA">
      <formula>NOT(ISERROR(SEARCH("DA",K197)))</formula>
    </cfRule>
  </conditionalFormatting>
  <conditionalFormatting sqref="L197">
    <cfRule type="containsText" dxfId="9183" priority="9196" operator="containsText" text="DA">
      <formula>NOT(ISERROR(SEARCH("DA",L197)))</formula>
    </cfRule>
  </conditionalFormatting>
  <conditionalFormatting sqref="M197">
    <cfRule type="containsText" dxfId="9182" priority="9195" operator="containsText" text="DA">
      <formula>NOT(ISERROR(SEARCH("DA",M197)))</formula>
    </cfRule>
  </conditionalFormatting>
  <conditionalFormatting sqref="N197">
    <cfRule type="containsText" dxfId="9181" priority="9194" operator="containsText" text="DA">
      <formula>NOT(ISERROR(SEARCH("DA",N197)))</formula>
    </cfRule>
  </conditionalFormatting>
  <conditionalFormatting sqref="O197">
    <cfRule type="containsText" dxfId="9180" priority="9193" operator="containsText" text="DA">
      <formula>NOT(ISERROR(SEARCH("DA",O197)))</formula>
    </cfRule>
  </conditionalFormatting>
  <conditionalFormatting sqref="P197">
    <cfRule type="containsText" dxfId="9179" priority="9192" operator="containsText" text="DA">
      <formula>NOT(ISERROR(SEARCH("DA",P197)))</formula>
    </cfRule>
  </conditionalFormatting>
  <conditionalFormatting sqref="Q197">
    <cfRule type="containsText" dxfId="9178" priority="9191" operator="containsText" text="DA">
      <formula>NOT(ISERROR(SEARCH("DA",Q197)))</formula>
    </cfRule>
  </conditionalFormatting>
  <conditionalFormatting sqref="R197">
    <cfRule type="containsText" dxfId="9177" priority="9190" operator="containsText" text="DA">
      <formula>NOT(ISERROR(SEARCH("DA",R197)))</formula>
    </cfRule>
  </conditionalFormatting>
  <conditionalFormatting sqref="S197">
    <cfRule type="containsText" dxfId="9176" priority="9189" operator="containsText" text="DA">
      <formula>NOT(ISERROR(SEARCH("DA",S197)))</formula>
    </cfRule>
  </conditionalFormatting>
  <conditionalFormatting sqref="T197">
    <cfRule type="containsText" dxfId="9175" priority="9188" operator="containsText" text="DA">
      <formula>NOT(ISERROR(SEARCH("DA",T197)))</formula>
    </cfRule>
  </conditionalFormatting>
  <conditionalFormatting sqref="B197">
    <cfRule type="containsText" dxfId="9174" priority="9187" operator="containsText" text="DA">
      <formula>NOT(ISERROR(SEARCH("DA",B197)))</formula>
    </cfRule>
  </conditionalFormatting>
  <conditionalFormatting sqref="U197 C197">
    <cfRule type="containsText" dxfId="9173" priority="9186" operator="containsText" text="DA">
      <formula>NOT(ISERROR(SEARCH("DA",C197)))</formula>
    </cfRule>
  </conditionalFormatting>
  <conditionalFormatting sqref="D197">
    <cfRule type="containsText" dxfId="9172" priority="9185" operator="containsText" text="DA">
      <formula>NOT(ISERROR(SEARCH("DA",D197)))</formula>
    </cfRule>
  </conditionalFormatting>
  <conditionalFormatting sqref="E197">
    <cfRule type="containsText" dxfId="9171" priority="9184" operator="containsText" text="DA">
      <formula>NOT(ISERROR(SEARCH("DA",E197)))</formula>
    </cfRule>
  </conditionalFormatting>
  <conditionalFormatting sqref="F197">
    <cfRule type="containsText" dxfId="9170" priority="9183" operator="containsText" text="DA">
      <formula>NOT(ISERROR(SEARCH("DA",F197)))</formula>
    </cfRule>
  </conditionalFormatting>
  <conditionalFormatting sqref="G197">
    <cfRule type="containsText" dxfId="9169" priority="9182" operator="containsText" text="DA">
      <formula>NOT(ISERROR(SEARCH("DA",G197)))</formula>
    </cfRule>
  </conditionalFormatting>
  <conditionalFormatting sqref="H197">
    <cfRule type="containsText" dxfId="9168" priority="9181" operator="containsText" text="DA">
      <formula>NOT(ISERROR(SEARCH("DA",H197)))</formula>
    </cfRule>
  </conditionalFormatting>
  <conditionalFormatting sqref="I197">
    <cfRule type="containsText" dxfId="9167" priority="9180" operator="containsText" text="DA">
      <formula>NOT(ISERROR(SEARCH("DA",I197)))</formula>
    </cfRule>
  </conditionalFormatting>
  <conditionalFormatting sqref="J197">
    <cfRule type="containsText" dxfId="9166" priority="9179" operator="containsText" text="DA">
      <formula>NOT(ISERROR(SEARCH("DA",J197)))</formula>
    </cfRule>
  </conditionalFormatting>
  <conditionalFormatting sqref="K197">
    <cfRule type="containsText" dxfId="9165" priority="9178" operator="containsText" text="DA">
      <formula>NOT(ISERROR(SEARCH("DA",K197)))</formula>
    </cfRule>
  </conditionalFormatting>
  <conditionalFormatting sqref="L197">
    <cfRule type="containsText" dxfId="9164" priority="9177" operator="containsText" text="DA">
      <formula>NOT(ISERROR(SEARCH("DA",L197)))</formula>
    </cfRule>
  </conditionalFormatting>
  <conditionalFormatting sqref="M197">
    <cfRule type="containsText" dxfId="9163" priority="9176" operator="containsText" text="DA">
      <formula>NOT(ISERROR(SEARCH("DA",M197)))</formula>
    </cfRule>
  </conditionalFormatting>
  <conditionalFormatting sqref="N197">
    <cfRule type="containsText" dxfId="9162" priority="9175" operator="containsText" text="DA">
      <formula>NOT(ISERROR(SEARCH("DA",N197)))</formula>
    </cfRule>
  </conditionalFormatting>
  <conditionalFormatting sqref="O197">
    <cfRule type="containsText" dxfId="9161" priority="9174" operator="containsText" text="DA">
      <formula>NOT(ISERROR(SEARCH("DA",O197)))</formula>
    </cfRule>
  </conditionalFormatting>
  <conditionalFormatting sqref="P197">
    <cfRule type="containsText" dxfId="9160" priority="9173" operator="containsText" text="DA">
      <formula>NOT(ISERROR(SEARCH("DA",P197)))</formula>
    </cfRule>
  </conditionalFormatting>
  <conditionalFormatting sqref="Q197">
    <cfRule type="containsText" dxfId="9159" priority="9172" operator="containsText" text="DA">
      <formula>NOT(ISERROR(SEARCH("DA",Q197)))</formula>
    </cfRule>
  </conditionalFormatting>
  <conditionalFormatting sqref="R197">
    <cfRule type="containsText" dxfId="9158" priority="9171" operator="containsText" text="DA">
      <formula>NOT(ISERROR(SEARCH("DA",R197)))</formula>
    </cfRule>
  </conditionalFormatting>
  <conditionalFormatting sqref="S197">
    <cfRule type="containsText" dxfId="9157" priority="9170" operator="containsText" text="DA">
      <formula>NOT(ISERROR(SEARCH("DA",S197)))</formula>
    </cfRule>
  </conditionalFormatting>
  <conditionalFormatting sqref="T197">
    <cfRule type="containsText" dxfId="9156" priority="9169" operator="containsText" text="DA">
      <formula>NOT(ISERROR(SEARCH("DA",T197)))</formula>
    </cfRule>
  </conditionalFormatting>
  <conditionalFormatting sqref="B197">
    <cfRule type="containsText" dxfId="9155" priority="9168" operator="containsText" text="DA">
      <formula>NOT(ISERROR(SEARCH("DA",B197)))</formula>
    </cfRule>
  </conditionalFormatting>
  <conditionalFormatting sqref="U197 C197">
    <cfRule type="containsText" dxfId="9154" priority="9167" operator="containsText" text="DA">
      <formula>NOT(ISERROR(SEARCH("DA",C197)))</formula>
    </cfRule>
  </conditionalFormatting>
  <conditionalFormatting sqref="D197">
    <cfRule type="containsText" dxfId="9153" priority="9166" operator="containsText" text="DA">
      <formula>NOT(ISERROR(SEARCH("DA",D197)))</formula>
    </cfRule>
  </conditionalFormatting>
  <conditionalFormatting sqref="E197">
    <cfRule type="containsText" dxfId="9152" priority="9165" operator="containsText" text="DA">
      <formula>NOT(ISERROR(SEARCH("DA",E197)))</formula>
    </cfRule>
  </conditionalFormatting>
  <conditionalFormatting sqref="F197">
    <cfRule type="containsText" dxfId="9151" priority="9164" operator="containsText" text="DA">
      <formula>NOT(ISERROR(SEARCH("DA",F197)))</formula>
    </cfRule>
  </conditionalFormatting>
  <conditionalFormatting sqref="G197">
    <cfRule type="containsText" dxfId="9150" priority="9163" operator="containsText" text="DA">
      <formula>NOT(ISERROR(SEARCH("DA",G197)))</formula>
    </cfRule>
  </conditionalFormatting>
  <conditionalFormatting sqref="H197">
    <cfRule type="containsText" dxfId="9149" priority="9162" operator="containsText" text="DA">
      <formula>NOT(ISERROR(SEARCH("DA",H197)))</formula>
    </cfRule>
  </conditionalFormatting>
  <conditionalFormatting sqref="I197">
    <cfRule type="containsText" dxfId="9148" priority="9161" operator="containsText" text="DA">
      <formula>NOT(ISERROR(SEARCH("DA",I197)))</formula>
    </cfRule>
  </conditionalFormatting>
  <conditionalFormatting sqref="J197">
    <cfRule type="containsText" dxfId="9147" priority="9160" operator="containsText" text="DA">
      <formula>NOT(ISERROR(SEARCH("DA",J197)))</formula>
    </cfRule>
  </conditionalFormatting>
  <conditionalFormatting sqref="K197">
    <cfRule type="containsText" dxfId="9146" priority="9159" operator="containsText" text="DA">
      <formula>NOT(ISERROR(SEARCH("DA",K197)))</formula>
    </cfRule>
  </conditionalFormatting>
  <conditionalFormatting sqref="L197">
    <cfRule type="containsText" dxfId="9145" priority="9158" operator="containsText" text="DA">
      <formula>NOT(ISERROR(SEARCH("DA",L197)))</formula>
    </cfRule>
  </conditionalFormatting>
  <conditionalFormatting sqref="M197">
    <cfRule type="containsText" dxfId="9144" priority="9157" operator="containsText" text="DA">
      <formula>NOT(ISERROR(SEARCH("DA",M197)))</formula>
    </cfRule>
  </conditionalFormatting>
  <conditionalFormatting sqref="N197">
    <cfRule type="containsText" dxfId="9143" priority="9156" operator="containsText" text="DA">
      <formula>NOT(ISERROR(SEARCH("DA",N197)))</formula>
    </cfRule>
  </conditionalFormatting>
  <conditionalFormatting sqref="O197">
    <cfRule type="containsText" dxfId="9142" priority="9155" operator="containsText" text="DA">
      <formula>NOT(ISERROR(SEARCH("DA",O197)))</formula>
    </cfRule>
  </conditionalFormatting>
  <conditionalFormatting sqref="P197">
    <cfRule type="containsText" dxfId="9141" priority="9154" operator="containsText" text="DA">
      <formula>NOT(ISERROR(SEARCH("DA",P197)))</formula>
    </cfRule>
  </conditionalFormatting>
  <conditionalFormatting sqref="Q197">
    <cfRule type="containsText" dxfId="9140" priority="9153" operator="containsText" text="DA">
      <formula>NOT(ISERROR(SEARCH("DA",Q197)))</formula>
    </cfRule>
  </conditionalFormatting>
  <conditionalFormatting sqref="R197">
    <cfRule type="containsText" dxfId="9139" priority="9152" operator="containsText" text="DA">
      <formula>NOT(ISERROR(SEARCH("DA",R197)))</formula>
    </cfRule>
  </conditionalFormatting>
  <conditionalFormatting sqref="S197">
    <cfRule type="containsText" dxfId="9138" priority="9151" operator="containsText" text="DA">
      <formula>NOT(ISERROR(SEARCH("DA",S197)))</formula>
    </cfRule>
  </conditionalFormatting>
  <conditionalFormatting sqref="T197">
    <cfRule type="containsText" dxfId="9137" priority="9150" operator="containsText" text="DA">
      <formula>NOT(ISERROR(SEARCH("DA",T197)))</formula>
    </cfRule>
  </conditionalFormatting>
  <conditionalFormatting sqref="B197">
    <cfRule type="containsText" dxfId="9136" priority="9149" operator="containsText" text="DA">
      <formula>NOT(ISERROR(SEARCH("DA",B197)))</formula>
    </cfRule>
  </conditionalFormatting>
  <conditionalFormatting sqref="U197 C197">
    <cfRule type="containsText" dxfId="9135" priority="9148" operator="containsText" text="DA">
      <formula>NOT(ISERROR(SEARCH("DA",C197)))</formula>
    </cfRule>
  </conditionalFormatting>
  <conditionalFormatting sqref="D197">
    <cfRule type="containsText" dxfId="9134" priority="9147" operator="containsText" text="DA">
      <formula>NOT(ISERROR(SEARCH("DA",D197)))</formula>
    </cfRule>
  </conditionalFormatting>
  <conditionalFormatting sqref="E197">
    <cfRule type="containsText" dxfId="9133" priority="9146" operator="containsText" text="DA">
      <formula>NOT(ISERROR(SEARCH("DA",E197)))</formula>
    </cfRule>
  </conditionalFormatting>
  <conditionalFormatting sqref="F197">
    <cfRule type="containsText" dxfId="9132" priority="9145" operator="containsText" text="DA">
      <formula>NOT(ISERROR(SEARCH("DA",F197)))</formula>
    </cfRule>
  </conditionalFormatting>
  <conditionalFormatting sqref="G197">
    <cfRule type="containsText" dxfId="9131" priority="9144" operator="containsText" text="DA">
      <formula>NOT(ISERROR(SEARCH("DA",G197)))</formula>
    </cfRule>
  </conditionalFormatting>
  <conditionalFormatting sqref="H197">
    <cfRule type="containsText" dxfId="9130" priority="9143" operator="containsText" text="DA">
      <formula>NOT(ISERROR(SEARCH("DA",H197)))</formula>
    </cfRule>
  </conditionalFormatting>
  <conditionalFormatting sqref="I197">
    <cfRule type="containsText" dxfId="9129" priority="9142" operator="containsText" text="DA">
      <formula>NOT(ISERROR(SEARCH("DA",I197)))</formula>
    </cfRule>
  </conditionalFormatting>
  <conditionalFormatting sqref="J197">
    <cfRule type="containsText" dxfId="9128" priority="9141" operator="containsText" text="DA">
      <formula>NOT(ISERROR(SEARCH("DA",J197)))</formula>
    </cfRule>
  </conditionalFormatting>
  <conditionalFormatting sqref="K197">
    <cfRule type="containsText" dxfId="9127" priority="9140" operator="containsText" text="DA">
      <formula>NOT(ISERROR(SEARCH("DA",K197)))</formula>
    </cfRule>
  </conditionalFormatting>
  <conditionalFormatting sqref="L197">
    <cfRule type="containsText" dxfId="9126" priority="9139" operator="containsText" text="DA">
      <formula>NOT(ISERROR(SEARCH("DA",L197)))</formula>
    </cfRule>
  </conditionalFormatting>
  <conditionalFormatting sqref="M197">
    <cfRule type="containsText" dxfId="9125" priority="9138" operator="containsText" text="DA">
      <formula>NOT(ISERROR(SEARCH("DA",M197)))</formula>
    </cfRule>
  </conditionalFormatting>
  <conditionalFormatting sqref="N197">
    <cfRule type="containsText" dxfId="9124" priority="9137" operator="containsText" text="DA">
      <formula>NOT(ISERROR(SEARCH("DA",N197)))</formula>
    </cfRule>
  </conditionalFormatting>
  <conditionalFormatting sqref="O197">
    <cfRule type="containsText" dxfId="9123" priority="9136" operator="containsText" text="DA">
      <formula>NOT(ISERROR(SEARCH("DA",O197)))</formula>
    </cfRule>
  </conditionalFormatting>
  <conditionalFormatting sqref="P197">
    <cfRule type="containsText" dxfId="9122" priority="9135" operator="containsText" text="DA">
      <formula>NOT(ISERROR(SEARCH("DA",P197)))</formula>
    </cfRule>
  </conditionalFormatting>
  <conditionalFormatting sqref="Q197">
    <cfRule type="containsText" dxfId="9121" priority="9134" operator="containsText" text="DA">
      <formula>NOT(ISERROR(SEARCH("DA",Q197)))</formula>
    </cfRule>
  </conditionalFormatting>
  <conditionalFormatting sqref="R197">
    <cfRule type="containsText" dxfId="9120" priority="9133" operator="containsText" text="DA">
      <formula>NOT(ISERROR(SEARCH("DA",R197)))</formula>
    </cfRule>
  </conditionalFormatting>
  <conditionalFormatting sqref="S197">
    <cfRule type="containsText" dxfId="9119" priority="9132" operator="containsText" text="DA">
      <formula>NOT(ISERROR(SEARCH("DA",S197)))</formula>
    </cfRule>
  </conditionalFormatting>
  <conditionalFormatting sqref="T197">
    <cfRule type="containsText" dxfId="9118" priority="9131" operator="containsText" text="DA">
      <formula>NOT(ISERROR(SEARCH("DA",T197)))</formula>
    </cfRule>
  </conditionalFormatting>
  <conditionalFormatting sqref="B197">
    <cfRule type="containsText" dxfId="9117" priority="9130" operator="containsText" text="DA">
      <formula>NOT(ISERROR(SEARCH("DA",B197)))</formula>
    </cfRule>
  </conditionalFormatting>
  <conditionalFormatting sqref="U197 C197">
    <cfRule type="containsText" dxfId="9116" priority="9129" operator="containsText" text="DA">
      <formula>NOT(ISERROR(SEARCH("DA",C197)))</formula>
    </cfRule>
  </conditionalFormatting>
  <conditionalFormatting sqref="D197">
    <cfRule type="containsText" dxfId="9115" priority="9128" operator="containsText" text="DA">
      <formula>NOT(ISERROR(SEARCH("DA",D197)))</formula>
    </cfRule>
  </conditionalFormatting>
  <conditionalFormatting sqref="E197">
    <cfRule type="containsText" dxfId="9114" priority="9127" operator="containsText" text="DA">
      <formula>NOT(ISERROR(SEARCH("DA",E197)))</formula>
    </cfRule>
  </conditionalFormatting>
  <conditionalFormatting sqref="F197">
    <cfRule type="containsText" dxfId="9113" priority="9126" operator="containsText" text="DA">
      <formula>NOT(ISERROR(SEARCH("DA",F197)))</formula>
    </cfRule>
  </conditionalFormatting>
  <conditionalFormatting sqref="G197">
    <cfRule type="containsText" dxfId="9112" priority="9125" operator="containsText" text="DA">
      <formula>NOT(ISERROR(SEARCH("DA",G197)))</formula>
    </cfRule>
  </conditionalFormatting>
  <conditionalFormatting sqref="H197">
    <cfRule type="containsText" dxfId="9111" priority="9124" operator="containsText" text="DA">
      <formula>NOT(ISERROR(SEARCH("DA",H197)))</formula>
    </cfRule>
  </conditionalFormatting>
  <conditionalFormatting sqref="I197">
    <cfRule type="containsText" dxfId="9110" priority="9123" operator="containsText" text="DA">
      <formula>NOT(ISERROR(SEARCH("DA",I197)))</formula>
    </cfRule>
  </conditionalFormatting>
  <conditionalFormatting sqref="J197">
    <cfRule type="containsText" dxfId="9109" priority="9122" operator="containsText" text="DA">
      <formula>NOT(ISERROR(SEARCH("DA",J197)))</formula>
    </cfRule>
  </conditionalFormatting>
  <conditionalFormatting sqref="K197">
    <cfRule type="containsText" dxfId="9108" priority="9121" operator="containsText" text="DA">
      <formula>NOT(ISERROR(SEARCH("DA",K197)))</formula>
    </cfRule>
  </conditionalFormatting>
  <conditionalFormatting sqref="L197">
    <cfRule type="containsText" dxfId="9107" priority="9120" operator="containsText" text="DA">
      <formula>NOT(ISERROR(SEARCH("DA",L197)))</formula>
    </cfRule>
  </conditionalFormatting>
  <conditionalFormatting sqref="M197">
    <cfRule type="containsText" dxfId="9106" priority="9119" operator="containsText" text="DA">
      <formula>NOT(ISERROR(SEARCH("DA",M197)))</formula>
    </cfRule>
  </conditionalFormatting>
  <conditionalFormatting sqref="N197">
    <cfRule type="containsText" dxfId="9105" priority="9118" operator="containsText" text="DA">
      <formula>NOT(ISERROR(SEARCH("DA",N197)))</formula>
    </cfRule>
  </conditionalFormatting>
  <conditionalFormatting sqref="O197">
    <cfRule type="containsText" dxfId="9104" priority="9117" operator="containsText" text="DA">
      <formula>NOT(ISERROR(SEARCH("DA",O197)))</formula>
    </cfRule>
  </conditionalFormatting>
  <conditionalFormatting sqref="P197">
    <cfRule type="containsText" dxfId="9103" priority="9116" operator="containsText" text="DA">
      <formula>NOT(ISERROR(SEARCH("DA",P197)))</formula>
    </cfRule>
  </conditionalFormatting>
  <conditionalFormatting sqref="Q197">
    <cfRule type="containsText" dxfId="9102" priority="9115" operator="containsText" text="DA">
      <formula>NOT(ISERROR(SEARCH("DA",Q197)))</formula>
    </cfRule>
  </conditionalFormatting>
  <conditionalFormatting sqref="R197">
    <cfRule type="containsText" dxfId="9101" priority="9114" operator="containsText" text="DA">
      <formula>NOT(ISERROR(SEARCH("DA",R197)))</formula>
    </cfRule>
  </conditionalFormatting>
  <conditionalFormatting sqref="S197">
    <cfRule type="containsText" dxfId="9100" priority="9113" operator="containsText" text="DA">
      <formula>NOT(ISERROR(SEARCH("DA",S197)))</formula>
    </cfRule>
  </conditionalFormatting>
  <conditionalFormatting sqref="T197">
    <cfRule type="containsText" dxfId="9099" priority="9112" operator="containsText" text="DA">
      <formula>NOT(ISERROR(SEARCH("DA",T197)))</formula>
    </cfRule>
  </conditionalFormatting>
  <conditionalFormatting sqref="B197">
    <cfRule type="containsText" dxfId="9098" priority="9111" operator="containsText" text="DA">
      <formula>NOT(ISERROR(SEARCH("DA",B197)))</formula>
    </cfRule>
  </conditionalFormatting>
  <conditionalFormatting sqref="U197 C197">
    <cfRule type="containsText" dxfId="9097" priority="9110" operator="containsText" text="DA">
      <formula>NOT(ISERROR(SEARCH("DA",C197)))</formula>
    </cfRule>
  </conditionalFormatting>
  <conditionalFormatting sqref="D197">
    <cfRule type="containsText" dxfId="9096" priority="9109" operator="containsText" text="DA">
      <formula>NOT(ISERROR(SEARCH("DA",D197)))</formula>
    </cfRule>
  </conditionalFormatting>
  <conditionalFormatting sqref="E197">
    <cfRule type="containsText" dxfId="9095" priority="9108" operator="containsText" text="DA">
      <formula>NOT(ISERROR(SEARCH("DA",E197)))</formula>
    </cfRule>
  </conditionalFormatting>
  <conditionalFormatting sqref="F197">
    <cfRule type="containsText" dxfId="9094" priority="9107" operator="containsText" text="DA">
      <formula>NOT(ISERROR(SEARCH("DA",F197)))</formula>
    </cfRule>
  </conditionalFormatting>
  <conditionalFormatting sqref="G197">
    <cfRule type="containsText" dxfId="9093" priority="9106" operator="containsText" text="DA">
      <formula>NOT(ISERROR(SEARCH("DA",G197)))</formula>
    </cfRule>
  </conditionalFormatting>
  <conditionalFormatting sqref="H197">
    <cfRule type="containsText" dxfId="9092" priority="9105" operator="containsText" text="DA">
      <formula>NOT(ISERROR(SEARCH("DA",H197)))</formula>
    </cfRule>
  </conditionalFormatting>
  <conditionalFormatting sqref="I197">
    <cfRule type="containsText" dxfId="9091" priority="9104" operator="containsText" text="DA">
      <formula>NOT(ISERROR(SEARCH("DA",I197)))</formula>
    </cfRule>
  </conditionalFormatting>
  <conditionalFormatting sqref="J197">
    <cfRule type="containsText" dxfId="9090" priority="9103" operator="containsText" text="DA">
      <formula>NOT(ISERROR(SEARCH("DA",J197)))</formula>
    </cfRule>
  </conditionalFormatting>
  <conditionalFormatting sqref="K197">
    <cfRule type="containsText" dxfId="9089" priority="9102" operator="containsText" text="DA">
      <formula>NOT(ISERROR(SEARCH("DA",K197)))</formula>
    </cfRule>
  </conditionalFormatting>
  <conditionalFormatting sqref="L197">
    <cfRule type="containsText" dxfId="9088" priority="9101" operator="containsText" text="DA">
      <formula>NOT(ISERROR(SEARCH("DA",L197)))</formula>
    </cfRule>
  </conditionalFormatting>
  <conditionalFormatting sqref="M197">
    <cfRule type="containsText" dxfId="9087" priority="9100" operator="containsText" text="DA">
      <formula>NOT(ISERROR(SEARCH("DA",M197)))</formula>
    </cfRule>
  </conditionalFormatting>
  <conditionalFormatting sqref="N197">
    <cfRule type="containsText" dxfId="9086" priority="9099" operator="containsText" text="DA">
      <formula>NOT(ISERROR(SEARCH("DA",N197)))</formula>
    </cfRule>
  </conditionalFormatting>
  <conditionalFormatting sqref="O197">
    <cfRule type="containsText" dxfId="9085" priority="9098" operator="containsText" text="DA">
      <formula>NOT(ISERROR(SEARCH("DA",O197)))</formula>
    </cfRule>
  </conditionalFormatting>
  <conditionalFormatting sqref="P197">
    <cfRule type="containsText" dxfId="9084" priority="9097" operator="containsText" text="DA">
      <formula>NOT(ISERROR(SEARCH("DA",P197)))</formula>
    </cfRule>
  </conditionalFormatting>
  <conditionalFormatting sqref="Q197">
    <cfRule type="containsText" dxfId="9083" priority="9096" operator="containsText" text="DA">
      <formula>NOT(ISERROR(SEARCH("DA",Q197)))</formula>
    </cfRule>
  </conditionalFormatting>
  <conditionalFormatting sqref="R197">
    <cfRule type="containsText" dxfId="9082" priority="9095" operator="containsText" text="DA">
      <formula>NOT(ISERROR(SEARCH("DA",R197)))</formula>
    </cfRule>
  </conditionalFormatting>
  <conditionalFormatting sqref="S197">
    <cfRule type="containsText" dxfId="9081" priority="9094" operator="containsText" text="DA">
      <formula>NOT(ISERROR(SEARCH("DA",S197)))</formula>
    </cfRule>
  </conditionalFormatting>
  <conditionalFormatting sqref="T197">
    <cfRule type="containsText" dxfId="9080" priority="9093" operator="containsText" text="DA">
      <formula>NOT(ISERROR(SEARCH("DA",T197)))</formula>
    </cfRule>
  </conditionalFormatting>
  <conditionalFormatting sqref="B197">
    <cfRule type="containsText" dxfId="9079" priority="9092" operator="containsText" text="DA">
      <formula>NOT(ISERROR(SEARCH("DA",B197)))</formula>
    </cfRule>
  </conditionalFormatting>
  <conditionalFormatting sqref="U197 C197">
    <cfRule type="containsText" dxfId="9078" priority="9091" operator="containsText" text="DA">
      <formula>NOT(ISERROR(SEARCH("DA",C197)))</formula>
    </cfRule>
  </conditionalFormatting>
  <conditionalFormatting sqref="D197">
    <cfRule type="containsText" dxfId="9077" priority="9090" operator="containsText" text="DA">
      <formula>NOT(ISERROR(SEARCH("DA",D197)))</formula>
    </cfRule>
  </conditionalFormatting>
  <conditionalFormatting sqref="E197">
    <cfRule type="containsText" dxfId="9076" priority="9089" operator="containsText" text="DA">
      <formula>NOT(ISERROR(SEARCH("DA",E197)))</formula>
    </cfRule>
  </conditionalFormatting>
  <conditionalFormatting sqref="F197">
    <cfRule type="containsText" dxfId="9075" priority="9088" operator="containsText" text="DA">
      <formula>NOT(ISERROR(SEARCH("DA",F197)))</formula>
    </cfRule>
  </conditionalFormatting>
  <conditionalFormatting sqref="G197">
    <cfRule type="containsText" dxfId="9074" priority="9087" operator="containsText" text="DA">
      <formula>NOT(ISERROR(SEARCH("DA",G197)))</formula>
    </cfRule>
  </conditionalFormatting>
  <conditionalFormatting sqref="H197">
    <cfRule type="containsText" dxfId="9073" priority="9086" operator="containsText" text="DA">
      <formula>NOT(ISERROR(SEARCH("DA",H197)))</formula>
    </cfRule>
  </conditionalFormatting>
  <conditionalFormatting sqref="I197">
    <cfRule type="containsText" dxfId="9072" priority="9085" operator="containsText" text="DA">
      <formula>NOT(ISERROR(SEARCH("DA",I197)))</formula>
    </cfRule>
  </conditionalFormatting>
  <conditionalFormatting sqref="J197">
    <cfRule type="containsText" dxfId="9071" priority="9084" operator="containsText" text="DA">
      <formula>NOT(ISERROR(SEARCH("DA",J197)))</formula>
    </cfRule>
  </conditionalFormatting>
  <conditionalFormatting sqref="K197">
    <cfRule type="containsText" dxfId="9070" priority="9083" operator="containsText" text="DA">
      <formula>NOT(ISERROR(SEARCH("DA",K197)))</formula>
    </cfRule>
  </conditionalFormatting>
  <conditionalFormatting sqref="L197">
    <cfRule type="containsText" dxfId="9069" priority="9082" operator="containsText" text="DA">
      <formula>NOT(ISERROR(SEARCH("DA",L197)))</formula>
    </cfRule>
  </conditionalFormatting>
  <conditionalFormatting sqref="M197">
    <cfRule type="containsText" dxfId="9068" priority="9081" operator="containsText" text="DA">
      <formula>NOT(ISERROR(SEARCH("DA",M197)))</formula>
    </cfRule>
  </conditionalFormatting>
  <conditionalFormatting sqref="N197">
    <cfRule type="containsText" dxfId="9067" priority="9080" operator="containsText" text="DA">
      <formula>NOT(ISERROR(SEARCH("DA",N197)))</formula>
    </cfRule>
  </conditionalFormatting>
  <conditionalFormatting sqref="O197">
    <cfRule type="containsText" dxfId="9066" priority="9079" operator="containsText" text="DA">
      <formula>NOT(ISERROR(SEARCH("DA",O197)))</formula>
    </cfRule>
  </conditionalFormatting>
  <conditionalFormatting sqref="P197">
    <cfRule type="containsText" dxfId="9065" priority="9078" operator="containsText" text="DA">
      <formula>NOT(ISERROR(SEARCH("DA",P197)))</formula>
    </cfRule>
  </conditionalFormatting>
  <conditionalFormatting sqref="Q197">
    <cfRule type="containsText" dxfId="9064" priority="9077" operator="containsText" text="DA">
      <formula>NOT(ISERROR(SEARCH("DA",Q197)))</formula>
    </cfRule>
  </conditionalFormatting>
  <conditionalFormatting sqref="R197">
    <cfRule type="containsText" dxfId="9063" priority="9076" operator="containsText" text="DA">
      <formula>NOT(ISERROR(SEARCH("DA",R197)))</formula>
    </cfRule>
  </conditionalFormatting>
  <conditionalFormatting sqref="S197">
    <cfRule type="containsText" dxfId="9062" priority="9075" operator="containsText" text="DA">
      <formula>NOT(ISERROR(SEARCH("DA",S197)))</formula>
    </cfRule>
  </conditionalFormatting>
  <conditionalFormatting sqref="T197">
    <cfRule type="containsText" dxfId="9061" priority="9074" operator="containsText" text="DA">
      <formula>NOT(ISERROR(SEARCH("DA",T197)))</formula>
    </cfRule>
  </conditionalFormatting>
  <conditionalFormatting sqref="B197">
    <cfRule type="containsText" dxfId="9060" priority="9073" operator="containsText" text="DA">
      <formula>NOT(ISERROR(SEARCH("DA",B197)))</formula>
    </cfRule>
  </conditionalFormatting>
  <conditionalFormatting sqref="U197 C197">
    <cfRule type="containsText" dxfId="9059" priority="9072" operator="containsText" text="DA">
      <formula>NOT(ISERROR(SEARCH("DA",C197)))</formula>
    </cfRule>
  </conditionalFormatting>
  <conditionalFormatting sqref="D197">
    <cfRule type="containsText" dxfId="9058" priority="9071" operator="containsText" text="DA">
      <formula>NOT(ISERROR(SEARCH("DA",D197)))</formula>
    </cfRule>
  </conditionalFormatting>
  <conditionalFormatting sqref="E197">
    <cfRule type="containsText" dxfId="9057" priority="9070" operator="containsText" text="DA">
      <formula>NOT(ISERROR(SEARCH("DA",E197)))</formula>
    </cfRule>
  </conditionalFormatting>
  <conditionalFormatting sqref="F197">
    <cfRule type="containsText" dxfId="9056" priority="9069" operator="containsText" text="DA">
      <formula>NOT(ISERROR(SEARCH("DA",F197)))</formula>
    </cfRule>
  </conditionalFormatting>
  <conditionalFormatting sqref="G197">
    <cfRule type="containsText" dxfId="9055" priority="9068" operator="containsText" text="DA">
      <formula>NOT(ISERROR(SEARCH("DA",G197)))</formula>
    </cfRule>
  </conditionalFormatting>
  <conditionalFormatting sqref="H197">
    <cfRule type="containsText" dxfId="9054" priority="9067" operator="containsText" text="DA">
      <formula>NOT(ISERROR(SEARCH("DA",H197)))</formula>
    </cfRule>
  </conditionalFormatting>
  <conditionalFormatting sqref="I197">
    <cfRule type="containsText" dxfId="9053" priority="9066" operator="containsText" text="DA">
      <formula>NOT(ISERROR(SEARCH("DA",I197)))</formula>
    </cfRule>
  </conditionalFormatting>
  <conditionalFormatting sqref="J197">
    <cfRule type="containsText" dxfId="9052" priority="9065" operator="containsText" text="DA">
      <formula>NOT(ISERROR(SEARCH("DA",J197)))</formula>
    </cfRule>
  </conditionalFormatting>
  <conditionalFormatting sqref="K197">
    <cfRule type="containsText" dxfId="9051" priority="9064" operator="containsText" text="DA">
      <formula>NOT(ISERROR(SEARCH("DA",K197)))</formula>
    </cfRule>
  </conditionalFormatting>
  <conditionalFormatting sqref="L197">
    <cfRule type="containsText" dxfId="9050" priority="9063" operator="containsText" text="DA">
      <formula>NOT(ISERROR(SEARCH("DA",L197)))</formula>
    </cfRule>
  </conditionalFormatting>
  <conditionalFormatting sqref="M197">
    <cfRule type="containsText" dxfId="9049" priority="9062" operator="containsText" text="DA">
      <formula>NOT(ISERROR(SEARCH("DA",M197)))</formula>
    </cfRule>
  </conditionalFormatting>
  <conditionalFormatting sqref="N197">
    <cfRule type="containsText" dxfId="9048" priority="9061" operator="containsText" text="DA">
      <formula>NOT(ISERROR(SEARCH("DA",N197)))</formula>
    </cfRule>
  </conditionalFormatting>
  <conditionalFormatting sqref="O197">
    <cfRule type="containsText" dxfId="9047" priority="9060" operator="containsText" text="DA">
      <formula>NOT(ISERROR(SEARCH("DA",O197)))</formula>
    </cfRule>
  </conditionalFormatting>
  <conditionalFormatting sqref="P197">
    <cfRule type="containsText" dxfId="9046" priority="9059" operator="containsText" text="DA">
      <formula>NOT(ISERROR(SEARCH("DA",P197)))</formula>
    </cfRule>
  </conditionalFormatting>
  <conditionalFormatting sqref="Q197">
    <cfRule type="containsText" dxfId="9045" priority="9058" operator="containsText" text="DA">
      <formula>NOT(ISERROR(SEARCH("DA",Q197)))</formula>
    </cfRule>
  </conditionalFormatting>
  <conditionalFormatting sqref="R197">
    <cfRule type="containsText" dxfId="9044" priority="9057" operator="containsText" text="DA">
      <formula>NOT(ISERROR(SEARCH("DA",R197)))</formula>
    </cfRule>
  </conditionalFormatting>
  <conditionalFormatting sqref="S197">
    <cfRule type="containsText" dxfId="9043" priority="9056" operator="containsText" text="DA">
      <formula>NOT(ISERROR(SEARCH("DA",S197)))</formula>
    </cfRule>
  </conditionalFormatting>
  <conditionalFormatting sqref="T197">
    <cfRule type="containsText" dxfId="9042" priority="9055" operator="containsText" text="DA">
      <formula>NOT(ISERROR(SEARCH("DA",T197)))</formula>
    </cfRule>
  </conditionalFormatting>
  <conditionalFormatting sqref="B197">
    <cfRule type="containsText" dxfId="9041" priority="9054" operator="containsText" text="DA">
      <formula>NOT(ISERROR(SEARCH("DA",B197)))</formula>
    </cfRule>
  </conditionalFormatting>
  <conditionalFormatting sqref="U197 C197">
    <cfRule type="containsText" dxfId="9040" priority="9053" operator="containsText" text="DA">
      <formula>NOT(ISERROR(SEARCH("DA",C197)))</formula>
    </cfRule>
  </conditionalFormatting>
  <conditionalFormatting sqref="D197">
    <cfRule type="containsText" dxfId="9039" priority="9052" operator="containsText" text="DA">
      <formula>NOT(ISERROR(SEARCH("DA",D197)))</formula>
    </cfRule>
  </conditionalFormatting>
  <conditionalFormatting sqref="E197">
    <cfRule type="containsText" dxfId="9038" priority="9051" operator="containsText" text="DA">
      <formula>NOT(ISERROR(SEARCH("DA",E197)))</formula>
    </cfRule>
  </conditionalFormatting>
  <conditionalFormatting sqref="F197">
    <cfRule type="containsText" dxfId="9037" priority="9050" operator="containsText" text="DA">
      <formula>NOT(ISERROR(SEARCH("DA",F197)))</formula>
    </cfRule>
  </conditionalFormatting>
  <conditionalFormatting sqref="G197">
    <cfRule type="containsText" dxfId="9036" priority="9049" operator="containsText" text="DA">
      <formula>NOT(ISERROR(SEARCH("DA",G197)))</formula>
    </cfRule>
  </conditionalFormatting>
  <conditionalFormatting sqref="H197">
    <cfRule type="containsText" dxfId="9035" priority="9048" operator="containsText" text="DA">
      <formula>NOT(ISERROR(SEARCH("DA",H197)))</formula>
    </cfRule>
  </conditionalFormatting>
  <conditionalFormatting sqref="I197">
    <cfRule type="containsText" dxfId="9034" priority="9047" operator="containsText" text="DA">
      <formula>NOT(ISERROR(SEARCH("DA",I197)))</formula>
    </cfRule>
  </conditionalFormatting>
  <conditionalFormatting sqref="J197">
    <cfRule type="containsText" dxfId="9033" priority="9046" operator="containsText" text="DA">
      <formula>NOT(ISERROR(SEARCH("DA",J197)))</formula>
    </cfRule>
  </conditionalFormatting>
  <conditionalFormatting sqref="K197">
    <cfRule type="containsText" dxfId="9032" priority="9045" operator="containsText" text="DA">
      <formula>NOT(ISERROR(SEARCH("DA",K197)))</formula>
    </cfRule>
  </conditionalFormatting>
  <conditionalFormatting sqref="L197">
    <cfRule type="containsText" dxfId="9031" priority="9044" operator="containsText" text="DA">
      <formula>NOT(ISERROR(SEARCH("DA",L197)))</formula>
    </cfRule>
  </conditionalFormatting>
  <conditionalFormatting sqref="M197">
    <cfRule type="containsText" dxfId="9030" priority="9043" operator="containsText" text="DA">
      <formula>NOT(ISERROR(SEARCH("DA",M197)))</formula>
    </cfRule>
  </conditionalFormatting>
  <conditionalFormatting sqref="N197">
    <cfRule type="containsText" dxfId="9029" priority="9042" operator="containsText" text="DA">
      <formula>NOT(ISERROR(SEARCH("DA",N197)))</formula>
    </cfRule>
  </conditionalFormatting>
  <conditionalFormatting sqref="O197">
    <cfRule type="containsText" dxfId="9028" priority="9041" operator="containsText" text="DA">
      <formula>NOT(ISERROR(SEARCH("DA",O197)))</formula>
    </cfRule>
  </conditionalFormatting>
  <conditionalFormatting sqref="P197">
    <cfRule type="containsText" dxfId="9027" priority="9040" operator="containsText" text="DA">
      <formula>NOT(ISERROR(SEARCH("DA",P197)))</formula>
    </cfRule>
  </conditionalFormatting>
  <conditionalFormatting sqref="Q197">
    <cfRule type="containsText" dxfId="9026" priority="9039" operator="containsText" text="DA">
      <formula>NOT(ISERROR(SEARCH("DA",Q197)))</formula>
    </cfRule>
  </conditionalFormatting>
  <conditionalFormatting sqref="R197">
    <cfRule type="containsText" dxfId="9025" priority="9038" operator="containsText" text="DA">
      <formula>NOT(ISERROR(SEARCH("DA",R197)))</formula>
    </cfRule>
  </conditionalFormatting>
  <conditionalFormatting sqref="S197">
    <cfRule type="containsText" dxfId="9024" priority="9037" operator="containsText" text="DA">
      <formula>NOT(ISERROR(SEARCH("DA",S197)))</formula>
    </cfRule>
  </conditionalFormatting>
  <conditionalFormatting sqref="T197">
    <cfRule type="containsText" dxfId="9023" priority="9036" operator="containsText" text="DA">
      <formula>NOT(ISERROR(SEARCH("DA",T197)))</formula>
    </cfRule>
  </conditionalFormatting>
  <conditionalFormatting sqref="B197">
    <cfRule type="containsText" dxfId="9022" priority="9035" operator="containsText" text="DA">
      <formula>NOT(ISERROR(SEARCH("DA",B197)))</formula>
    </cfRule>
  </conditionalFormatting>
  <conditionalFormatting sqref="U197 C197">
    <cfRule type="containsText" dxfId="9021" priority="9034" operator="containsText" text="DA">
      <formula>NOT(ISERROR(SEARCH("DA",C197)))</formula>
    </cfRule>
  </conditionalFormatting>
  <conditionalFormatting sqref="D197">
    <cfRule type="containsText" dxfId="9020" priority="9033" operator="containsText" text="DA">
      <formula>NOT(ISERROR(SEARCH("DA",D197)))</formula>
    </cfRule>
  </conditionalFormatting>
  <conditionalFormatting sqref="E197">
    <cfRule type="containsText" dxfId="9019" priority="9032" operator="containsText" text="DA">
      <formula>NOT(ISERROR(SEARCH("DA",E197)))</formula>
    </cfRule>
  </conditionalFormatting>
  <conditionalFormatting sqref="F197">
    <cfRule type="containsText" dxfId="9018" priority="9031" operator="containsText" text="DA">
      <formula>NOT(ISERROR(SEARCH("DA",F197)))</formula>
    </cfRule>
  </conditionalFormatting>
  <conditionalFormatting sqref="G197">
    <cfRule type="containsText" dxfId="9017" priority="9030" operator="containsText" text="DA">
      <formula>NOT(ISERROR(SEARCH("DA",G197)))</formula>
    </cfRule>
  </conditionalFormatting>
  <conditionalFormatting sqref="H197">
    <cfRule type="containsText" dxfId="9016" priority="9029" operator="containsText" text="DA">
      <formula>NOT(ISERROR(SEARCH("DA",H197)))</formula>
    </cfRule>
  </conditionalFormatting>
  <conditionalFormatting sqref="I197">
    <cfRule type="containsText" dxfId="9015" priority="9028" operator="containsText" text="DA">
      <formula>NOT(ISERROR(SEARCH("DA",I197)))</formula>
    </cfRule>
  </conditionalFormatting>
  <conditionalFormatting sqref="J197">
    <cfRule type="containsText" dxfId="9014" priority="9027" operator="containsText" text="DA">
      <formula>NOT(ISERROR(SEARCH("DA",J197)))</formula>
    </cfRule>
  </conditionalFormatting>
  <conditionalFormatting sqref="K197">
    <cfRule type="containsText" dxfId="9013" priority="9026" operator="containsText" text="DA">
      <formula>NOT(ISERROR(SEARCH("DA",K197)))</formula>
    </cfRule>
  </conditionalFormatting>
  <conditionalFormatting sqref="L197">
    <cfRule type="containsText" dxfId="9012" priority="9025" operator="containsText" text="DA">
      <formula>NOT(ISERROR(SEARCH("DA",L197)))</formula>
    </cfRule>
  </conditionalFormatting>
  <conditionalFormatting sqref="M197">
    <cfRule type="containsText" dxfId="9011" priority="9024" operator="containsText" text="DA">
      <formula>NOT(ISERROR(SEARCH("DA",M197)))</formula>
    </cfRule>
  </conditionalFormatting>
  <conditionalFormatting sqref="N197">
    <cfRule type="containsText" dxfId="9010" priority="9023" operator="containsText" text="DA">
      <formula>NOT(ISERROR(SEARCH("DA",N197)))</formula>
    </cfRule>
  </conditionalFormatting>
  <conditionalFormatting sqref="O197">
    <cfRule type="containsText" dxfId="9009" priority="9022" operator="containsText" text="DA">
      <formula>NOT(ISERROR(SEARCH("DA",O197)))</formula>
    </cfRule>
  </conditionalFormatting>
  <conditionalFormatting sqref="P197">
    <cfRule type="containsText" dxfId="9008" priority="9021" operator="containsText" text="DA">
      <formula>NOT(ISERROR(SEARCH("DA",P197)))</formula>
    </cfRule>
  </conditionalFormatting>
  <conditionalFormatting sqref="Q197">
    <cfRule type="containsText" dxfId="9007" priority="9020" operator="containsText" text="DA">
      <formula>NOT(ISERROR(SEARCH("DA",Q197)))</formula>
    </cfRule>
  </conditionalFormatting>
  <conditionalFormatting sqref="R197">
    <cfRule type="containsText" dxfId="9006" priority="9019" operator="containsText" text="DA">
      <formula>NOT(ISERROR(SEARCH("DA",R197)))</formula>
    </cfRule>
  </conditionalFormatting>
  <conditionalFormatting sqref="S197">
    <cfRule type="containsText" dxfId="9005" priority="9018" operator="containsText" text="DA">
      <formula>NOT(ISERROR(SEARCH("DA",S197)))</formula>
    </cfRule>
  </conditionalFormatting>
  <conditionalFormatting sqref="T197">
    <cfRule type="containsText" dxfId="9004" priority="9017" operator="containsText" text="DA">
      <formula>NOT(ISERROR(SEARCH("DA",T197)))</formula>
    </cfRule>
  </conditionalFormatting>
  <conditionalFormatting sqref="B197">
    <cfRule type="containsText" dxfId="9003" priority="9016" operator="containsText" text="DA">
      <formula>NOT(ISERROR(SEARCH("DA",B197)))</formula>
    </cfRule>
  </conditionalFormatting>
  <conditionalFormatting sqref="U197 C197">
    <cfRule type="containsText" dxfId="9002" priority="9015" operator="containsText" text="DA">
      <formula>NOT(ISERROR(SEARCH("DA",C197)))</formula>
    </cfRule>
  </conditionalFormatting>
  <conditionalFormatting sqref="D197">
    <cfRule type="containsText" dxfId="9001" priority="9014" operator="containsText" text="DA">
      <formula>NOT(ISERROR(SEARCH("DA",D197)))</formula>
    </cfRule>
  </conditionalFormatting>
  <conditionalFormatting sqref="E197">
    <cfRule type="containsText" dxfId="9000" priority="9013" operator="containsText" text="DA">
      <formula>NOT(ISERROR(SEARCH("DA",E197)))</formula>
    </cfRule>
  </conditionalFormatting>
  <conditionalFormatting sqref="F197">
    <cfRule type="containsText" dxfId="8999" priority="9012" operator="containsText" text="DA">
      <formula>NOT(ISERROR(SEARCH("DA",F197)))</formula>
    </cfRule>
  </conditionalFormatting>
  <conditionalFormatting sqref="G197">
    <cfRule type="containsText" dxfId="8998" priority="9011" operator="containsText" text="DA">
      <formula>NOT(ISERROR(SEARCH("DA",G197)))</formula>
    </cfRule>
  </conditionalFormatting>
  <conditionalFormatting sqref="H197">
    <cfRule type="containsText" dxfId="8997" priority="9010" operator="containsText" text="DA">
      <formula>NOT(ISERROR(SEARCH("DA",H197)))</formula>
    </cfRule>
  </conditionalFormatting>
  <conditionalFormatting sqref="I197">
    <cfRule type="containsText" dxfId="8996" priority="9009" operator="containsText" text="DA">
      <formula>NOT(ISERROR(SEARCH("DA",I197)))</formula>
    </cfRule>
  </conditionalFormatting>
  <conditionalFormatting sqref="J197">
    <cfRule type="containsText" dxfId="8995" priority="9008" operator="containsText" text="DA">
      <formula>NOT(ISERROR(SEARCH("DA",J197)))</formula>
    </cfRule>
  </conditionalFormatting>
  <conditionalFormatting sqref="K197">
    <cfRule type="containsText" dxfId="8994" priority="9007" operator="containsText" text="DA">
      <formula>NOT(ISERROR(SEARCH("DA",K197)))</formula>
    </cfRule>
  </conditionalFormatting>
  <conditionalFormatting sqref="L197">
    <cfRule type="containsText" dxfId="8993" priority="9006" operator="containsText" text="DA">
      <formula>NOT(ISERROR(SEARCH("DA",L197)))</formula>
    </cfRule>
  </conditionalFormatting>
  <conditionalFormatting sqref="M197">
    <cfRule type="containsText" dxfId="8992" priority="9005" operator="containsText" text="DA">
      <formula>NOT(ISERROR(SEARCH("DA",M197)))</formula>
    </cfRule>
  </conditionalFormatting>
  <conditionalFormatting sqref="N197">
    <cfRule type="containsText" dxfId="8991" priority="9004" operator="containsText" text="DA">
      <formula>NOT(ISERROR(SEARCH("DA",N197)))</formula>
    </cfRule>
  </conditionalFormatting>
  <conditionalFormatting sqref="O197">
    <cfRule type="containsText" dxfId="8990" priority="9003" operator="containsText" text="DA">
      <formula>NOT(ISERROR(SEARCH("DA",O197)))</formula>
    </cfRule>
  </conditionalFormatting>
  <conditionalFormatting sqref="P197">
    <cfRule type="containsText" dxfId="8989" priority="9002" operator="containsText" text="DA">
      <formula>NOT(ISERROR(SEARCH("DA",P197)))</formula>
    </cfRule>
  </conditionalFormatting>
  <conditionalFormatting sqref="Q197">
    <cfRule type="containsText" dxfId="8988" priority="9001" operator="containsText" text="DA">
      <formula>NOT(ISERROR(SEARCH("DA",Q197)))</formula>
    </cfRule>
  </conditionalFormatting>
  <conditionalFormatting sqref="R197">
    <cfRule type="containsText" dxfId="8987" priority="9000" operator="containsText" text="DA">
      <formula>NOT(ISERROR(SEARCH("DA",R197)))</formula>
    </cfRule>
  </conditionalFormatting>
  <conditionalFormatting sqref="S197">
    <cfRule type="containsText" dxfId="8986" priority="8999" operator="containsText" text="DA">
      <formula>NOT(ISERROR(SEARCH("DA",S197)))</formula>
    </cfRule>
  </conditionalFormatting>
  <conditionalFormatting sqref="T197">
    <cfRule type="containsText" dxfId="8985" priority="8998" operator="containsText" text="DA">
      <formula>NOT(ISERROR(SEARCH("DA",T197)))</formula>
    </cfRule>
  </conditionalFormatting>
  <conditionalFormatting sqref="B197">
    <cfRule type="containsText" dxfId="8984" priority="8997" operator="containsText" text="DA">
      <formula>NOT(ISERROR(SEARCH("DA",B197)))</formula>
    </cfRule>
  </conditionalFormatting>
  <conditionalFormatting sqref="U197 C197">
    <cfRule type="containsText" dxfId="8983" priority="8996" operator="containsText" text="DA">
      <formula>NOT(ISERROR(SEARCH("DA",C197)))</formula>
    </cfRule>
  </conditionalFormatting>
  <conditionalFormatting sqref="D197">
    <cfRule type="containsText" dxfId="8982" priority="8995" operator="containsText" text="DA">
      <formula>NOT(ISERROR(SEARCH("DA",D197)))</formula>
    </cfRule>
  </conditionalFormatting>
  <conditionalFormatting sqref="E197">
    <cfRule type="containsText" dxfId="8981" priority="8994" operator="containsText" text="DA">
      <formula>NOT(ISERROR(SEARCH("DA",E197)))</formula>
    </cfRule>
  </conditionalFormatting>
  <conditionalFormatting sqref="F197">
    <cfRule type="containsText" dxfId="8980" priority="8993" operator="containsText" text="DA">
      <formula>NOT(ISERROR(SEARCH("DA",F197)))</formula>
    </cfRule>
  </conditionalFormatting>
  <conditionalFormatting sqref="G197">
    <cfRule type="containsText" dxfId="8979" priority="8992" operator="containsText" text="DA">
      <formula>NOT(ISERROR(SEARCH("DA",G197)))</formula>
    </cfRule>
  </conditionalFormatting>
  <conditionalFormatting sqref="H197">
    <cfRule type="containsText" dxfId="8978" priority="8991" operator="containsText" text="DA">
      <formula>NOT(ISERROR(SEARCH("DA",H197)))</formula>
    </cfRule>
  </conditionalFormatting>
  <conditionalFormatting sqref="I197">
    <cfRule type="containsText" dxfId="8977" priority="8990" operator="containsText" text="DA">
      <formula>NOT(ISERROR(SEARCH("DA",I197)))</formula>
    </cfRule>
  </conditionalFormatting>
  <conditionalFormatting sqref="J197">
    <cfRule type="containsText" dxfId="8976" priority="8989" operator="containsText" text="DA">
      <formula>NOT(ISERROR(SEARCH("DA",J197)))</formula>
    </cfRule>
  </conditionalFormatting>
  <conditionalFormatting sqref="K197">
    <cfRule type="containsText" dxfId="8975" priority="8988" operator="containsText" text="DA">
      <formula>NOT(ISERROR(SEARCH("DA",K197)))</formula>
    </cfRule>
  </conditionalFormatting>
  <conditionalFormatting sqref="L197">
    <cfRule type="containsText" dxfId="8974" priority="8987" operator="containsText" text="DA">
      <formula>NOT(ISERROR(SEARCH("DA",L197)))</formula>
    </cfRule>
  </conditionalFormatting>
  <conditionalFormatting sqref="M197">
    <cfRule type="containsText" dxfId="8973" priority="8986" operator="containsText" text="DA">
      <formula>NOT(ISERROR(SEARCH("DA",M197)))</formula>
    </cfRule>
  </conditionalFormatting>
  <conditionalFormatting sqref="N197">
    <cfRule type="containsText" dxfId="8972" priority="8985" operator="containsText" text="DA">
      <formula>NOT(ISERROR(SEARCH("DA",N197)))</formula>
    </cfRule>
  </conditionalFormatting>
  <conditionalFormatting sqref="O197">
    <cfRule type="containsText" dxfId="8971" priority="8984" operator="containsText" text="DA">
      <formula>NOT(ISERROR(SEARCH("DA",O197)))</formula>
    </cfRule>
  </conditionalFormatting>
  <conditionalFormatting sqref="P197">
    <cfRule type="containsText" dxfId="8970" priority="8983" operator="containsText" text="DA">
      <formula>NOT(ISERROR(SEARCH("DA",P197)))</formula>
    </cfRule>
  </conditionalFormatting>
  <conditionalFormatting sqref="Q197">
    <cfRule type="containsText" dxfId="8969" priority="8982" operator="containsText" text="DA">
      <formula>NOT(ISERROR(SEARCH("DA",Q197)))</formula>
    </cfRule>
  </conditionalFormatting>
  <conditionalFormatting sqref="R197">
    <cfRule type="containsText" dxfId="8968" priority="8981" operator="containsText" text="DA">
      <formula>NOT(ISERROR(SEARCH("DA",R197)))</formula>
    </cfRule>
  </conditionalFormatting>
  <conditionalFormatting sqref="S197">
    <cfRule type="containsText" dxfId="8967" priority="8980" operator="containsText" text="DA">
      <formula>NOT(ISERROR(SEARCH("DA",S197)))</formula>
    </cfRule>
  </conditionalFormatting>
  <conditionalFormatting sqref="T197">
    <cfRule type="containsText" dxfId="8966" priority="8979" operator="containsText" text="DA">
      <formula>NOT(ISERROR(SEARCH("DA",T197)))</formula>
    </cfRule>
  </conditionalFormatting>
  <conditionalFormatting sqref="B197">
    <cfRule type="containsText" dxfId="8965" priority="8978" operator="containsText" text="DA">
      <formula>NOT(ISERROR(SEARCH("DA",B197)))</formula>
    </cfRule>
  </conditionalFormatting>
  <conditionalFormatting sqref="U197 C197">
    <cfRule type="containsText" dxfId="8964" priority="8977" operator="containsText" text="DA">
      <formula>NOT(ISERROR(SEARCH("DA",C197)))</formula>
    </cfRule>
  </conditionalFormatting>
  <conditionalFormatting sqref="D197">
    <cfRule type="containsText" dxfId="8963" priority="8976" operator="containsText" text="DA">
      <formula>NOT(ISERROR(SEARCH("DA",D197)))</formula>
    </cfRule>
  </conditionalFormatting>
  <conditionalFormatting sqref="E197">
    <cfRule type="containsText" dxfId="8962" priority="8975" operator="containsText" text="DA">
      <formula>NOT(ISERROR(SEARCH("DA",E197)))</formula>
    </cfRule>
  </conditionalFormatting>
  <conditionalFormatting sqref="F197">
    <cfRule type="containsText" dxfId="8961" priority="8974" operator="containsText" text="DA">
      <formula>NOT(ISERROR(SEARCH("DA",F197)))</formula>
    </cfRule>
  </conditionalFormatting>
  <conditionalFormatting sqref="G197">
    <cfRule type="containsText" dxfId="8960" priority="8973" operator="containsText" text="DA">
      <formula>NOT(ISERROR(SEARCH("DA",G197)))</formula>
    </cfRule>
  </conditionalFormatting>
  <conditionalFormatting sqref="H197">
    <cfRule type="containsText" dxfId="8959" priority="8972" operator="containsText" text="DA">
      <formula>NOT(ISERROR(SEARCH("DA",H197)))</formula>
    </cfRule>
  </conditionalFormatting>
  <conditionalFormatting sqref="I197">
    <cfRule type="containsText" dxfId="8958" priority="8971" operator="containsText" text="DA">
      <formula>NOT(ISERROR(SEARCH("DA",I197)))</formula>
    </cfRule>
  </conditionalFormatting>
  <conditionalFormatting sqref="J197">
    <cfRule type="containsText" dxfId="8957" priority="8970" operator="containsText" text="DA">
      <formula>NOT(ISERROR(SEARCH("DA",J197)))</formula>
    </cfRule>
  </conditionalFormatting>
  <conditionalFormatting sqref="K197">
    <cfRule type="containsText" dxfId="8956" priority="8969" operator="containsText" text="DA">
      <formula>NOT(ISERROR(SEARCH("DA",K197)))</formula>
    </cfRule>
  </conditionalFormatting>
  <conditionalFormatting sqref="L197">
    <cfRule type="containsText" dxfId="8955" priority="8968" operator="containsText" text="DA">
      <formula>NOT(ISERROR(SEARCH("DA",L197)))</formula>
    </cfRule>
  </conditionalFormatting>
  <conditionalFormatting sqref="M197">
    <cfRule type="containsText" dxfId="8954" priority="8967" operator="containsText" text="DA">
      <formula>NOT(ISERROR(SEARCH("DA",M197)))</formula>
    </cfRule>
  </conditionalFormatting>
  <conditionalFormatting sqref="N197">
    <cfRule type="containsText" dxfId="8953" priority="8966" operator="containsText" text="DA">
      <formula>NOT(ISERROR(SEARCH("DA",N197)))</formula>
    </cfRule>
  </conditionalFormatting>
  <conditionalFormatting sqref="O197">
    <cfRule type="containsText" dxfId="8952" priority="8965" operator="containsText" text="DA">
      <formula>NOT(ISERROR(SEARCH("DA",O197)))</formula>
    </cfRule>
  </conditionalFormatting>
  <conditionalFormatting sqref="P197">
    <cfRule type="containsText" dxfId="8951" priority="8964" operator="containsText" text="DA">
      <formula>NOT(ISERROR(SEARCH("DA",P197)))</formula>
    </cfRule>
  </conditionalFormatting>
  <conditionalFormatting sqref="Q197">
    <cfRule type="containsText" dxfId="8950" priority="8963" operator="containsText" text="DA">
      <formula>NOT(ISERROR(SEARCH("DA",Q197)))</formula>
    </cfRule>
  </conditionalFormatting>
  <conditionalFormatting sqref="R197">
    <cfRule type="containsText" dxfId="8949" priority="8962" operator="containsText" text="DA">
      <formula>NOT(ISERROR(SEARCH("DA",R197)))</formula>
    </cfRule>
  </conditionalFormatting>
  <conditionalFormatting sqref="S197">
    <cfRule type="containsText" dxfId="8948" priority="8961" operator="containsText" text="DA">
      <formula>NOT(ISERROR(SEARCH("DA",S197)))</formula>
    </cfRule>
  </conditionalFormatting>
  <conditionalFormatting sqref="T197">
    <cfRule type="containsText" dxfId="8947" priority="8960" operator="containsText" text="DA">
      <formula>NOT(ISERROR(SEARCH("DA",T197)))</formula>
    </cfRule>
  </conditionalFormatting>
  <conditionalFormatting sqref="U197 A197 C197">
    <cfRule type="containsText" dxfId="8946" priority="8959" operator="containsText" text="DA">
      <formula>NOT(ISERROR(SEARCH("DA",A197)))</formula>
    </cfRule>
  </conditionalFormatting>
  <conditionalFormatting sqref="D197">
    <cfRule type="containsText" dxfId="8945" priority="8958" operator="containsText" text="DA">
      <formula>NOT(ISERROR(SEARCH("DA",D197)))</formula>
    </cfRule>
  </conditionalFormatting>
  <conditionalFormatting sqref="E197">
    <cfRule type="containsText" dxfId="8944" priority="8957" operator="containsText" text="DA">
      <formula>NOT(ISERROR(SEARCH("DA",E197)))</formula>
    </cfRule>
  </conditionalFormatting>
  <conditionalFormatting sqref="F197">
    <cfRule type="containsText" dxfId="8943" priority="8956" operator="containsText" text="DA">
      <formula>NOT(ISERROR(SEARCH("DA",F197)))</formula>
    </cfRule>
  </conditionalFormatting>
  <conditionalFormatting sqref="G197">
    <cfRule type="containsText" dxfId="8942" priority="8955" operator="containsText" text="DA">
      <formula>NOT(ISERROR(SEARCH("DA",G197)))</formula>
    </cfRule>
  </conditionalFormatting>
  <conditionalFormatting sqref="H197">
    <cfRule type="containsText" dxfId="8941" priority="8954" operator="containsText" text="DA">
      <formula>NOT(ISERROR(SEARCH("DA",H197)))</formula>
    </cfRule>
  </conditionalFormatting>
  <conditionalFormatting sqref="I197">
    <cfRule type="containsText" dxfId="8940" priority="8953" operator="containsText" text="DA">
      <formula>NOT(ISERROR(SEARCH("DA",I197)))</formula>
    </cfRule>
  </conditionalFormatting>
  <conditionalFormatting sqref="J197">
    <cfRule type="containsText" dxfId="8939" priority="8952" operator="containsText" text="DA">
      <formula>NOT(ISERROR(SEARCH("DA",J197)))</formula>
    </cfRule>
  </conditionalFormatting>
  <conditionalFormatting sqref="K197">
    <cfRule type="containsText" dxfId="8938" priority="8951" operator="containsText" text="DA">
      <formula>NOT(ISERROR(SEARCH("DA",K197)))</formula>
    </cfRule>
  </conditionalFormatting>
  <conditionalFormatting sqref="L197">
    <cfRule type="containsText" dxfId="8937" priority="8950" operator="containsText" text="DA">
      <formula>NOT(ISERROR(SEARCH("DA",L197)))</formula>
    </cfRule>
  </conditionalFormatting>
  <conditionalFormatting sqref="M197">
    <cfRule type="containsText" dxfId="8936" priority="8949" operator="containsText" text="DA">
      <formula>NOT(ISERROR(SEARCH("DA",M197)))</formula>
    </cfRule>
  </conditionalFormatting>
  <conditionalFormatting sqref="N197">
    <cfRule type="containsText" dxfId="8935" priority="8948" operator="containsText" text="DA">
      <formula>NOT(ISERROR(SEARCH("DA",N197)))</formula>
    </cfRule>
  </conditionalFormatting>
  <conditionalFormatting sqref="O197">
    <cfRule type="containsText" dxfId="8934" priority="8947" operator="containsText" text="DA">
      <formula>NOT(ISERROR(SEARCH("DA",O197)))</formula>
    </cfRule>
  </conditionalFormatting>
  <conditionalFormatting sqref="P197">
    <cfRule type="containsText" dxfId="8933" priority="8946" operator="containsText" text="DA">
      <formula>NOT(ISERROR(SEARCH("DA",P197)))</formula>
    </cfRule>
  </conditionalFormatting>
  <conditionalFormatting sqref="Q197">
    <cfRule type="containsText" dxfId="8932" priority="8945" operator="containsText" text="DA">
      <formula>NOT(ISERROR(SEARCH("DA",Q197)))</formula>
    </cfRule>
  </conditionalFormatting>
  <conditionalFormatting sqref="R197">
    <cfRule type="containsText" dxfId="8931" priority="8944" operator="containsText" text="DA">
      <formula>NOT(ISERROR(SEARCH("DA",R197)))</formula>
    </cfRule>
  </conditionalFormatting>
  <conditionalFormatting sqref="S197">
    <cfRule type="containsText" dxfId="8930" priority="8943" operator="containsText" text="DA">
      <formula>NOT(ISERROR(SEARCH("DA",S197)))</formula>
    </cfRule>
  </conditionalFormatting>
  <conditionalFormatting sqref="T197">
    <cfRule type="containsText" dxfId="8929" priority="8942" operator="containsText" text="DA">
      <formula>NOT(ISERROR(SEARCH("DA",T197)))</formula>
    </cfRule>
  </conditionalFormatting>
  <conditionalFormatting sqref="B197:T197">
    <cfRule type="containsText" dxfId="8928" priority="8941" operator="containsText" text="DA">
      <formula>NOT(ISERROR(SEARCH("DA",B197)))</formula>
    </cfRule>
  </conditionalFormatting>
  <conditionalFormatting sqref="B208">
    <cfRule type="containsText" dxfId="8927" priority="8940" operator="containsText" text="DA">
      <formula>NOT(ISERROR(SEARCH("DA",B208)))</formula>
    </cfRule>
  </conditionalFormatting>
  <conditionalFormatting sqref="U208 C208">
    <cfRule type="containsText" dxfId="8926" priority="8939" operator="containsText" text="DA">
      <formula>NOT(ISERROR(SEARCH("DA",C208)))</formula>
    </cfRule>
  </conditionalFormatting>
  <conditionalFormatting sqref="D208">
    <cfRule type="containsText" dxfId="8925" priority="8938" operator="containsText" text="DA">
      <formula>NOT(ISERROR(SEARCH("DA",D208)))</formula>
    </cfRule>
  </conditionalFormatting>
  <conditionalFormatting sqref="E208">
    <cfRule type="containsText" dxfId="8924" priority="8937" operator="containsText" text="DA">
      <formula>NOT(ISERROR(SEARCH("DA",E208)))</formula>
    </cfRule>
  </conditionalFormatting>
  <conditionalFormatting sqref="F208">
    <cfRule type="containsText" dxfId="8923" priority="8936" operator="containsText" text="DA">
      <formula>NOT(ISERROR(SEARCH("DA",F208)))</formula>
    </cfRule>
  </conditionalFormatting>
  <conditionalFormatting sqref="G208">
    <cfRule type="containsText" dxfId="8922" priority="8935" operator="containsText" text="DA">
      <formula>NOT(ISERROR(SEARCH("DA",G208)))</formula>
    </cfRule>
  </conditionalFormatting>
  <conditionalFormatting sqref="H208">
    <cfRule type="containsText" dxfId="8921" priority="8934" operator="containsText" text="DA">
      <formula>NOT(ISERROR(SEARCH("DA",H208)))</formula>
    </cfRule>
  </conditionalFormatting>
  <conditionalFormatting sqref="I208">
    <cfRule type="containsText" dxfId="8920" priority="8933" operator="containsText" text="DA">
      <formula>NOT(ISERROR(SEARCH("DA",I208)))</formula>
    </cfRule>
  </conditionalFormatting>
  <conditionalFormatting sqref="J208">
    <cfRule type="containsText" dxfId="8919" priority="8932" operator="containsText" text="DA">
      <formula>NOT(ISERROR(SEARCH("DA",J208)))</formula>
    </cfRule>
  </conditionalFormatting>
  <conditionalFormatting sqref="K208">
    <cfRule type="containsText" dxfId="8918" priority="8931" operator="containsText" text="DA">
      <formula>NOT(ISERROR(SEARCH("DA",K208)))</formula>
    </cfRule>
  </conditionalFormatting>
  <conditionalFormatting sqref="L208">
    <cfRule type="containsText" dxfId="8917" priority="8930" operator="containsText" text="DA">
      <formula>NOT(ISERROR(SEARCH("DA",L208)))</formula>
    </cfRule>
  </conditionalFormatting>
  <conditionalFormatting sqref="M208">
    <cfRule type="containsText" dxfId="8916" priority="8929" operator="containsText" text="DA">
      <formula>NOT(ISERROR(SEARCH("DA",M208)))</formula>
    </cfRule>
  </conditionalFormatting>
  <conditionalFormatting sqref="N208">
    <cfRule type="containsText" dxfId="8915" priority="8928" operator="containsText" text="DA">
      <formula>NOT(ISERROR(SEARCH("DA",N208)))</formula>
    </cfRule>
  </conditionalFormatting>
  <conditionalFormatting sqref="O208">
    <cfRule type="containsText" dxfId="8914" priority="8927" operator="containsText" text="DA">
      <formula>NOT(ISERROR(SEARCH("DA",O208)))</formula>
    </cfRule>
  </conditionalFormatting>
  <conditionalFormatting sqref="P208">
    <cfRule type="containsText" dxfId="8913" priority="8926" operator="containsText" text="DA">
      <formula>NOT(ISERROR(SEARCH("DA",P208)))</formula>
    </cfRule>
  </conditionalFormatting>
  <conditionalFormatting sqref="Q208">
    <cfRule type="containsText" dxfId="8912" priority="8925" operator="containsText" text="DA">
      <formula>NOT(ISERROR(SEARCH("DA",Q208)))</formula>
    </cfRule>
  </conditionalFormatting>
  <conditionalFormatting sqref="R208">
    <cfRule type="containsText" dxfId="8911" priority="8924" operator="containsText" text="DA">
      <formula>NOT(ISERROR(SEARCH("DA",R208)))</formula>
    </cfRule>
  </conditionalFormatting>
  <conditionalFormatting sqref="S208">
    <cfRule type="containsText" dxfId="8910" priority="8923" operator="containsText" text="DA">
      <formula>NOT(ISERROR(SEARCH("DA",S208)))</formula>
    </cfRule>
  </conditionalFormatting>
  <conditionalFormatting sqref="T208">
    <cfRule type="containsText" dxfId="8909" priority="8922" operator="containsText" text="DA">
      <formula>NOT(ISERROR(SEARCH("DA",T208)))</formula>
    </cfRule>
  </conditionalFormatting>
  <conditionalFormatting sqref="B208">
    <cfRule type="containsText" dxfId="8908" priority="8921" operator="containsText" text="DA">
      <formula>NOT(ISERROR(SEARCH("DA",B208)))</formula>
    </cfRule>
  </conditionalFormatting>
  <conditionalFormatting sqref="U208 C208">
    <cfRule type="containsText" dxfId="8907" priority="8920" operator="containsText" text="DA">
      <formula>NOT(ISERROR(SEARCH("DA",C208)))</formula>
    </cfRule>
  </conditionalFormatting>
  <conditionalFormatting sqref="D208">
    <cfRule type="containsText" dxfId="8906" priority="8919" operator="containsText" text="DA">
      <formula>NOT(ISERROR(SEARCH("DA",D208)))</formula>
    </cfRule>
  </conditionalFormatting>
  <conditionalFormatting sqref="E208">
    <cfRule type="containsText" dxfId="8905" priority="8918" operator="containsText" text="DA">
      <formula>NOT(ISERROR(SEARCH("DA",E208)))</formula>
    </cfRule>
  </conditionalFormatting>
  <conditionalFormatting sqref="F208">
    <cfRule type="containsText" dxfId="8904" priority="8917" operator="containsText" text="DA">
      <formula>NOT(ISERROR(SEARCH("DA",F208)))</formula>
    </cfRule>
  </conditionalFormatting>
  <conditionalFormatting sqref="G208">
    <cfRule type="containsText" dxfId="8903" priority="8916" operator="containsText" text="DA">
      <formula>NOT(ISERROR(SEARCH("DA",G208)))</formula>
    </cfRule>
  </conditionalFormatting>
  <conditionalFormatting sqref="H208">
    <cfRule type="containsText" dxfId="8902" priority="8915" operator="containsText" text="DA">
      <formula>NOT(ISERROR(SEARCH("DA",H208)))</formula>
    </cfRule>
  </conditionalFormatting>
  <conditionalFormatting sqref="I208">
    <cfRule type="containsText" dxfId="8901" priority="8914" operator="containsText" text="DA">
      <formula>NOT(ISERROR(SEARCH("DA",I208)))</formula>
    </cfRule>
  </conditionalFormatting>
  <conditionalFormatting sqref="J208">
    <cfRule type="containsText" dxfId="8900" priority="8913" operator="containsText" text="DA">
      <formula>NOT(ISERROR(SEARCH("DA",J208)))</formula>
    </cfRule>
  </conditionalFormatting>
  <conditionalFormatting sqref="K208">
    <cfRule type="containsText" dxfId="8899" priority="8912" operator="containsText" text="DA">
      <formula>NOT(ISERROR(SEARCH("DA",K208)))</formula>
    </cfRule>
  </conditionalFormatting>
  <conditionalFormatting sqref="L208">
    <cfRule type="containsText" dxfId="8898" priority="8911" operator="containsText" text="DA">
      <formula>NOT(ISERROR(SEARCH("DA",L208)))</formula>
    </cfRule>
  </conditionalFormatting>
  <conditionalFormatting sqref="M208">
    <cfRule type="containsText" dxfId="8897" priority="8910" operator="containsText" text="DA">
      <formula>NOT(ISERROR(SEARCH("DA",M208)))</formula>
    </cfRule>
  </conditionalFormatting>
  <conditionalFormatting sqref="N208">
    <cfRule type="containsText" dxfId="8896" priority="8909" operator="containsText" text="DA">
      <formula>NOT(ISERROR(SEARCH("DA",N208)))</formula>
    </cfRule>
  </conditionalFormatting>
  <conditionalFormatting sqref="O208">
    <cfRule type="containsText" dxfId="8895" priority="8908" operator="containsText" text="DA">
      <formula>NOT(ISERROR(SEARCH("DA",O208)))</formula>
    </cfRule>
  </conditionalFormatting>
  <conditionalFormatting sqref="P208">
    <cfRule type="containsText" dxfId="8894" priority="8907" operator="containsText" text="DA">
      <formula>NOT(ISERROR(SEARCH("DA",P208)))</formula>
    </cfRule>
  </conditionalFormatting>
  <conditionalFormatting sqref="Q208">
    <cfRule type="containsText" dxfId="8893" priority="8906" operator="containsText" text="DA">
      <formula>NOT(ISERROR(SEARCH("DA",Q208)))</formula>
    </cfRule>
  </conditionalFormatting>
  <conditionalFormatting sqref="R208">
    <cfRule type="containsText" dxfId="8892" priority="8905" operator="containsText" text="DA">
      <formula>NOT(ISERROR(SEARCH("DA",R208)))</formula>
    </cfRule>
  </conditionalFormatting>
  <conditionalFormatting sqref="S208">
    <cfRule type="containsText" dxfId="8891" priority="8904" operator="containsText" text="DA">
      <formula>NOT(ISERROR(SEARCH("DA",S208)))</formula>
    </cfRule>
  </conditionalFormatting>
  <conditionalFormatting sqref="T208">
    <cfRule type="containsText" dxfId="8890" priority="8903" operator="containsText" text="DA">
      <formula>NOT(ISERROR(SEARCH("DA",T208)))</formula>
    </cfRule>
  </conditionalFormatting>
  <conditionalFormatting sqref="B208">
    <cfRule type="containsText" dxfId="8889" priority="8902" operator="containsText" text="DA">
      <formula>NOT(ISERROR(SEARCH("DA",B208)))</formula>
    </cfRule>
  </conditionalFormatting>
  <conditionalFormatting sqref="U208 C208">
    <cfRule type="containsText" dxfId="8888" priority="8901" operator="containsText" text="DA">
      <formula>NOT(ISERROR(SEARCH("DA",C208)))</formula>
    </cfRule>
  </conditionalFormatting>
  <conditionalFormatting sqref="D208">
    <cfRule type="containsText" dxfId="8887" priority="8900" operator="containsText" text="DA">
      <formula>NOT(ISERROR(SEARCH("DA",D208)))</formula>
    </cfRule>
  </conditionalFormatting>
  <conditionalFormatting sqref="E208">
    <cfRule type="containsText" dxfId="8886" priority="8899" operator="containsText" text="DA">
      <formula>NOT(ISERROR(SEARCH("DA",E208)))</formula>
    </cfRule>
  </conditionalFormatting>
  <conditionalFormatting sqref="F208">
    <cfRule type="containsText" dxfId="8885" priority="8898" operator="containsText" text="DA">
      <formula>NOT(ISERROR(SEARCH("DA",F208)))</formula>
    </cfRule>
  </conditionalFormatting>
  <conditionalFormatting sqref="G208">
    <cfRule type="containsText" dxfId="8884" priority="8897" operator="containsText" text="DA">
      <formula>NOT(ISERROR(SEARCH("DA",G208)))</formula>
    </cfRule>
  </conditionalFormatting>
  <conditionalFormatting sqref="H208">
    <cfRule type="containsText" dxfId="8883" priority="8896" operator="containsText" text="DA">
      <formula>NOT(ISERROR(SEARCH("DA",H208)))</formula>
    </cfRule>
  </conditionalFormatting>
  <conditionalFormatting sqref="I208">
    <cfRule type="containsText" dxfId="8882" priority="8895" operator="containsText" text="DA">
      <formula>NOT(ISERROR(SEARCH("DA",I208)))</formula>
    </cfRule>
  </conditionalFormatting>
  <conditionalFormatting sqref="J208">
    <cfRule type="containsText" dxfId="8881" priority="8894" operator="containsText" text="DA">
      <formula>NOT(ISERROR(SEARCH("DA",J208)))</formula>
    </cfRule>
  </conditionalFormatting>
  <conditionalFormatting sqref="K208">
    <cfRule type="containsText" dxfId="8880" priority="8893" operator="containsText" text="DA">
      <formula>NOT(ISERROR(SEARCH("DA",K208)))</formula>
    </cfRule>
  </conditionalFormatting>
  <conditionalFormatting sqref="L208">
    <cfRule type="containsText" dxfId="8879" priority="8892" operator="containsText" text="DA">
      <formula>NOT(ISERROR(SEARCH("DA",L208)))</formula>
    </cfRule>
  </conditionalFormatting>
  <conditionalFormatting sqref="M208">
    <cfRule type="containsText" dxfId="8878" priority="8891" operator="containsText" text="DA">
      <formula>NOT(ISERROR(SEARCH("DA",M208)))</formula>
    </cfRule>
  </conditionalFormatting>
  <conditionalFormatting sqref="N208">
    <cfRule type="containsText" dxfId="8877" priority="8890" operator="containsText" text="DA">
      <formula>NOT(ISERROR(SEARCH("DA",N208)))</formula>
    </cfRule>
  </conditionalFormatting>
  <conditionalFormatting sqref="O208">
    <cfRule type="containsText" dxfId="8876" priority="8889" operator="containsText" text="DA">
      <formula>NOT(ISERROR(SEARCH("DA",O208)))</formula>
    </cfRule>
  </conditionalFormatting>
  <conditionalFormatting sqref="P208">
    <cfRule type="containsText" dxfId="8875" priority="8888" operator="containsText" text="DA">
      <formula>NOT(ISERROR(SEARCH("DA",P208)))</formula>
    </cfRule>
  </conditionalFormatting>
  <conditionalFormatting sqref="Q208">
    <cfRule type="containsText" dxfId="8874" priority="8887" operator="containsText" text="DA">
      <formula>NOT(ISERROR(SEARCH("DA",Q208)))</formula>
    </cfRule>
  </conditionalFormatting>
  <conditionalFormatting sqref="R208">
    <cfRule type="containsText" dxfId="8873" priority="8886" operator="containsText" text="DA">
      <formula>NOT(ISERROR(SEARCH("DA",R208)))</formula>
    </cfRule>
  </conditionalFormatting>
  <conditionalFormatting sqref="S208">
    <cfRule type="containsText" dxfId="8872" priority="8885" operator="containsText" text="DA">
      <formula>NOT(ISERROR(SEARCH("DA",S208)))</formula>
    </cfRule>
  </conditionalFormatting>
  <conditionalFormatting sqref="T208">
    <cfRule type="containsText" dxfId="8871" priority="8884" operator="containsText" text="DA">
      <formula>NOT(ISERROR(SEARCH("DA",T208)))</formula>
    </cfRule>
  </conditionalFormatting>
  <conditionalFormatting sqref="B208">
    <cfRule type="containsText" dxfId="8870" priority="8883" operator="containsText" text="DA">
      <formula>NOT(ISERROR(SEARCH("DA",B208)))</formula>
    </cfRule>
  </conditionalFormatting>
  <conditionalFormatting sqref="U208 C208">
    <cfRule type="containsText" dxfId="8869" priority="8882" operator="containsText" text="DA">
      <formula>NOT(ISERROR(SEARCH("DA",C208)))</formula>
    </cfRule>
  </conditionalFormatting>
  <conditionalFormatting sqref="D208">
    <cfRule type="containsText" dxfId="8868" priority="8881" operator="containsText" text="DA">
      <formula>NOT(ISERROR(SEARCH("DA",D208)))</formula>
    </cfRule>
  </conditionalFormatting>
  <conditionalFormatting sqref="E208">
    <cfRule type="containsText" dxfId="8867" priority="8880" operator="containsText" text="DA">
      <formula>NOT(ISERROR(SEARCH("DA",E208)))</formula>
    </cfRule>
  </conditionalFormatting>
  <conditionalFormatting sqref="F208">
    <cfRule type="containsText" dxfId="8866" priority="8879" operator="containsText" text="DA">
      <formula>NOT(ISERROR(SEARCH("DA",F208)))</formula>
    </cfRule>
  </conditionalFormatting>
  <conditionalFormatting sqref="G208">
    <cfRule type="containsText" dxfId="8865" priority="8878" operator="containsText" text="DA">
      <formula>NOT(ISERROR(SEARCH("DA",G208)))</formula>
    </cfRule>
  </conditionalFormatting>
  <conditionalFormatting sqref="H208">
    <cfRule type="containsText" dxfId="8864" priority="8877" operator="containsText" text="DA">
      <formula>NOT(ISERROR(SEARCH("DA",H208)))</formula>
    </cfRule>
  </conditionalFormatting>
  <conditionalFormatting sqref="I208">
    <cfRule type="containsText" dxfId="8863" priority="8876" operator="containsText" text="DA">
      <formula>NOT(ISERROR(SEARCH("DA",I208)))</formula>
    </cfRule>
  </conditionalFormatting>
  <conditionalFormatting sqref="J208">
    <cfRule type="containsText" dxfId="8862" priority="8875" operator="containsText" text="DA">
      <formula>NOT(ISERROR(SEARCH("DA",J208)))</formula>
    </cfRule>
  </conditionalFormatting>
  <conditionalFormatting sqref="K208">
    <cfRule type="containsText" dxfId="8861" priority="8874" operator="containsText" text="DA">
      <formula>NOT(ISERROR(SEARCH("DA",K208)))</formula>
    </cfRule>
  </conditionalFormatting>
  <conditionalFormatting sqref="L208">
    <cfRule type="containsText" dxfId="8860" priority="8873" operator="containsText" text="DA">
      <formula>NOT(ISERROR(SEARCH("DA",L208)))</formula>
    </cfRule>
  </conditionalFormatting>
  <conditionalFormatting sqref="M208">
    <cfRule type="containsText" dxfId="8859" priority="8872" operator="containsText" text="DA">
      <formula>NOT(ISERROR(SEARCH("DA",M208)))</formula>
    </cfRule>
  </conditionalFormatting>
  <conditionalFormatting sqref="N208">
    <cfRule type="containsText" dxfId="8858" priority="8871" operator="containsText" text="DA">
      <formula>NOT(ISERROR(SEARCH("DA",N208)))</formula>
    </cfRule>
  </conditionalFormatting>
  <conditionalFormatting sqref="O208">
    <cfRule type="containsText" dxfId="8857" priority="8870" operator="containsText" text="DA">
      <formula>NOT(ISERROR(SEARCH("DA",O208)))</formula>
    </cfRule>
  </conditionalFormatting>
  <conditionalFormatting sqref="P208">
    <cfRule type="containsText" dxfId="8856" priority="8869" operator="containsText" text="DA">
      <formula>NOT(ISERROR(SEARCH("DA",P208)))</formula>
    </cfRule>
  </conditionalFormatting>
  <conditionalFormatting sqref="Q208">
    <cfRule type="containsText" dxfId="8855" priority="8868" operator="containsText" text="DA">
      <formula>NOT(ISERROR(SEARCH("DA",Q208)))</formula>
    </cfRule>
  </conditionalFormatting>
  <conditionalFormatting sqref="R208">
    <cfRule type="containsText" dxfId="8854" priority="8867" operator="containsText" text="DA">
      <formula>NOT(ISERROR(SEARCH("DA",R208)))</formula>
    </cfRule>
  </conditionalFormatting>
  <conditionalFormatting sqref="S208">
    <cfRule type="containsText" dxfId="8853" priority="8866" operator="containsText" text="DA">
      <formula>NOT(ISERROR(SEARCH("DA",S208)))</formula>
    </cfRule>
  </conditionalFormatting>
  <conditionalFormatting sqref="T208">
    <cfRule type="containsText" dxfId="8852" priority="8865" operator="containsText" text="DA">
      <formula>NOT(ISERROR(SEARCH("DA",T208)))</formula>
    </cfRule>
  </conditionalFormatting>
  <conditionalFormatting sqref="B208">
    <cfRule type="containsText" dxfId="8851" priority="8864" operator="containsText" text="DA">
      <formula>NOT(ISERROR(SEARCH("DA",B208)))</formula>
    </cfRule>
  </conditionalFormatting>
  <conditionalFormatting sqref="U208 C208">
    <cfRule type="containsText" dxfId="8850" priority="8863" operator="containsText" text="DA">
      <formula>NOT(ISERROR(SEARCH("DA",C208)))</formula>
    </cfRule>
  </conditionalFormatting>
  <conditionalFormatting sqref="D208">
    <cfRule type="containsText" dxfId="8849" priority="8862" operator="containsText" text="DA">
      <formula>NOT(ISERROR(SEARCH("DA",D208)))</formula>
    </cfRule>
  </conditionalFormatting>
  <conditionalFormatting sqref="E208">
    <cfRule type="containsText" dxfId="8848" priority="8861" operator="containsText" text="DA">
      <formula>NOT(ISERROR(SEARCH("DA",E208)))</formula>
    </cfRule>
  </conditionalFormatting>
  <conditionalFormatting sqref="F208">
    <cfRule type="containsText" dxfId="8847" priority="8860" operator="containsText" text="DA">
      <formula>NOT(ISERROR(SEARCH("DA",F208)))</formula>
    </cfRule>
  </conditionalFormatting>
  <conditionalFormatting sqref="G208">
    <cfRule type="containsText" dxfId="8846" priority="8859" operator="containsText" text="DA">
      <formula>NOT(ISERROR(SEARCH("DA",G208)))</formula>
    </cfRule>
  </conditionalFormatting>
  <conditionalFormatting sqref="H208">
    <cfRule type="containsText" dxfId="8845" priority="8858" operator="containsText" text="DA">
      <formula>NOT(ISERROR(SEARCH("DA",H208)))</formula>
    </cfRule>
  </conditionalFormatting>
  <conditionalFormatting sqref="I208">
    <cfRule type="containsText" dxfId="8844" priority="8857" operator="containsText" text="DA">
      <formula>NOT(ISERROR(SEARCH("DA",I208)))</formula>
    </cfRule>
  </conditionalFormatting>
  <conditionalFormatting sqref="J208">
    <cfRule type="containsText" dxfId="8843" priority="8856" operator="containsText" text="DA">
      <formula>NOT(ISERROR(SEARCH("DA",J208)))</formula>
    </cfRule>
  </conditionalFormatting>
  <conditionalFormatting sqref="K208">
    <cfRule type="containsText" dxfId="8842" priority="8855" operator="containsText" text="DA">
      <formula>NOT(ISERROR(SEARCH("DA",K208)))</formula>
    </cfRule>
  </conditionalFormatting>
  <conditionalFormatting sqref="L208">
    <cfRule type="containsText" dxfId="8841" priority="8854" operator="containsText" text="DA">
      <formula>NOT(ISERROR(SEARCH("DA",L208)))</formula>
    </cfRule>
  </conditionalFormatting>
  <conditionalFormatting sqref="M208">
    <cfRule type="containsText" dxfId="8840" priority="8853" operator="containsText" text="DA">
      <formula>NOT(ISERROR(SEARCH("DA",M208)))</formula>
    </cfRule>
  </conditionalFormatting>
  <conditionalFormatting sqref="N208">
    <cfRule type="containsText" dxfId="8839" priority="8852" operator="containsText" text="DA">
      <formula>NOT(ISERROR(SEARCH("DA",N208)))</formula>
    </cfRule>
  </conditionalFormatting>
  <conditionalFormatting sqref="O208">
    <cfRule type="containsText" dxfId="8838" priority="8851" operator="containsText" text="DA">
      <formula>NOT(ISERROR(SEARCH("DA",O208)))</formula>
    </cfRule>
  </conditionalFormatting>
  <conditionalFormatting sqref="P208">
    <cfRule type="containsText" dxfId="8837" priority="8850" operator="containsText" text="DA">
      <formula>NOT(ISERROR(SEARCH("DA",P208)))</formula>
    </cfRule>
  </conditionalFormatting>
  <conditionalFormatting sqref="Q208">
    <cfRule type="containsText" dxfId="8836" priority="8849" operator="containsText" text="DA">
      <formula>NOT(ISERROR(SEARCH("DA",Q208)))</formula>
    </cfRule>
  </conditionalFormatting>
  <conditionalFormatting sqref="R208">
    <cfRule type="containsText" dxfId="8835" priority="8848" operator="containsText" text="DA">
      <formula>NOT(ISERROR(SEARCH("DA",R208)))</formula>
    </cfRule>
  </conditionalFormatting>
  <conditionalFormatting sqref="S208">
    <cfRule type="containsText" dxfId="8834" priority="8847" operator="containsText" text="DA">
      <formula>NOT(ISERROR(SEARCH("DA",S208)))</formula>
    </cfRule>
  </conditionalFormatting>
  <conditionalFormatting sqref="T208">
    <cfRule type="containsText" dxfId="8833" priority="8846" operator="containsText" text="DA">
      <formula>NOT(ISERROR(SEARCH("DA",T208)))</formula>
    </cfRule>
  </conditionalFormatting>
  <conditionalFormatting sqref="B208">
    <cfRule type="containsText" dxfId="8832" priority="8845" operator="containsText" text="DA">
      <formula>NOT(ISERROR(SEARCH("DA",B208)))</formula>
    </cfRule>
  </conditionalFormatting>
  <conditionalFormatting sqref="U208 C208">
    <cfRule type="containsText" dxfId="8831" priority="8844" operator="containsText" text="DA">
      <formula>NOT(ISERROR(SEARCH("DA",C208)))</formula>
    </cfRule>
  </conditionalFormatting>
  <conditionalFormatting sqref="D208">
    <cfRule type="containsText" dxfId="8830" priority="8843" operator="containsText" text="DA">
      <formula>NOT(ISERROR(SEARCH("DA",D208)))</formula>
    </cfRule>
  </conditionalFormatting>
  <conditionalFormatting sqref="E208">
    <cfRule type="containsText" dxfId="8829" priority="8842" operator="containsText" text="DA">
      <formula>NOT(ISERROR(SEARCH("DA",E208)))</formula>
    </cfRule>
  </conditionalFormatting>
  <conditionalFormatting sqref="F208">
    <cfRule type="containsText" dxfId="8828" priority="8841" operator="containsText" text="DA">
      <formula>NOT(ISERROR(SEARCH("DA",F208)))</formula>
    </cfRule>
  </conditionalFormatting>
  <conditionalFormatting sqref="G208">
    <cfRule type="containsText" dxfId="8827" priority="8840" operator="containsText" text="DA">
      <formula>NOT(ISERROR(SEARCH("DA",G208)))</formula>
    </cfRule>
  </conditionalFormatting>
  <conditionalFormatting sqref="H208">
    <cfRule type="containsText" dxfId="8826" priority="8839" operator="containsText" text="DA">
      <formula>NOT(ISERROR(SEARCH("DA",H208)))</formula>
    </cfRule>
  </conditionalFormatting>
  <conditionalFormatting sqref="I208">
    <cfRule type="containsText" dxfId="8825" priority="8838" operator="containsText" text="DA">
      <formula>NOT(ISERROR(SEARCH("DA",I208)))</formula>
    </cfRule>
  </conditionalFormatting>
  <conditionalFormatting sqref="J208">
    <cfRule type="containsText" dxfId="8824" priority="8837" operator="containsText" text="DA">
      <formula>NOT(ISERROR(SEARCH("DA",J208)))</formula>
    </cfRule>
  </conditionalFormatting>
  <conditionalFormatting sqref="K208">
    <cfRule type="containsText" dxfId="8823" priority="8836" operator="containsText" text="DA">
      <formula>NOT(ISERROR(SEARCH("DA",K208)))</formula>
    </cfRule>
  </conditionalFormatting>
  <conditionalFormatting sqref="L208">
    <cfRule type="containsText" dxfId="8822" priority="8835" operator="containsText" text="DA">
      <formula>NOT(ISERROR(SEARCH("DA",L208)))</formula>
    </cfRule>
  </conditionalFormatting>
  <conditionalFormatting sqref="M208">
    <cfRule type="containsText" dxfId="8821" priority="8834" operator="containsText" text="DA">
      <formula>NOT(ISERROR(SEARCH("DA",M208)))</formula>
    </cfRule>
  </conditionalFormatting>
  <conditionalFormatting sqref="N208">
    <cfRule type="containsText" dxfId="8820" priority="8833" operator="containsText" text="DA">
      <formula>NOT(ISERROR(SEARCH("DA",N208)))</formula>
    </cfRule>
  </conditionalFormatting>
  <conditionalFormatting sqref="O208">
    <cfRule type="containsText" dxfId="8819" priority="8832" operator="containsText" text="DA">
      <formula>NOT(ISERROR(SEARCH("DA",O208)))</formula>
    </cfRule>
  </conditionalFormatting>
  <conditionalFormatting sqref="P208">
    <cfRule type="containsText" dxfId="8818" priority="8831" operator="containsText" text="DA">
      <formula>NOT(ISERROR(SEARCH("DA",P208)))</formula>
    </cfRule>
  </conditionalFormatting>
  <conditionalFormatting sqref="Q208">
    <cfRule type="containsText" dxfId="8817" priority="8830" operator="containsText" text="DA">
      <formula>NOT(ISERROR(SEARCH("DA",Q208)))</formula>
    </cfRule>
  </conditionalFormatting>
  <conditionalFormatting sqref="R208">
    <cfRule type="containsText" dxfId="8816" priority="8829" operator="containsText" text="DA">
      <formula>NOT(ISERROR(SEARCH("DA",R208)))</formula>
    </cfRule>
  </conditionalFormatting>
  <conditionalFormatting sqref="S208">
    <cfRule type="containsText" dxfId="8815" priority="8828" operator="containsText" text="DA">
      <formula>NOT(ISERROR(SEARCH("DA",S208)))</formula>
    </cfRule>
  </conditionalFormatting>
  <conditionalFormatting sqref="T208">
    <cfRule type="containsText" dxfId="8814" priority="8827" operator="containsText" text="DA">
      <formula>NOT(ISERROR(SEARCH("DA",T208)))</formula>
    </cfRule>
  </conditionalFormatting>
  <conditionalFormatting sqref="B208">
    <cfRule type="containsText" dxfId="8813" priority="8826" operator="containsText" text="DA">
      <formula>NOT(ISERROR(SEARCH("DA",B208)))</formula>
    </cfRule>
  </conditionalFormatting>
  <conditionalFormatting sqref="U208 C208">
    <cfRule type="containsText" dxfId="8812" priority="8825" operator="containsText" text="DA">
      <formula>NOT(ISERROR(SEARCH("DA",C208)))</formula>
    </cfRule>
  </conditionalFormatting>
  <conditionalFormatting sqref="D208">
    <cfRule type="containsText" dxfId="8811" priority="8824" operator="containsText" text="DA">
      <formula>NOT(ISERROR(SEARCH("DA",D208)))</formula>
    </cfRule>
  </conditionalFormatting>
  <conditionalFormatting sqref="E208">
    <cfRule type="containsText" dxfId="8810" priority="8823" operator="containsText" text="DA">
      <formula>NOT(ISERROR(SEARCH("DA",E208)))</formula>
    </cfRule>
  </conditionalFormatting>
  <conditionalFormatting sqref="F208">
    <cfRule type="containsText" dxfId="8809" priority="8822" operator="containsText" text="DA">
      <formula>NOT(ISERROR(SEARCH("DA",F208)))</formula>
    </cfRule>
  </conditionalFormatting>
  <conditionalFormatting sqref="G208">
    <cfRule type="containsText" dxfId="8808" priority="8821" operator="containsText" text="DA">
      <formula>NOT(ISERROR(SEARCH("DA",G208)))</formula>
    </cfRule>
  </conditionalFormatting>
  <conditionalFormatting sqref="H208">
    <cfRule type="containsText" dxfId="8807" priority="8820" operator="containsText" text="DA">
      <formula>NOT(ISERROR(SEARCH("DA",H208)))</formula>
    </cfRule>
  </conditionalFormatting>
  <conditionalFormatting sqref="I208">
    <cfRule type="containsText" dxfId="8806" priority="8819" operator="containsText" text="DA">
      <formula>NOT(ISERROR(SEARCH("DA",I208)))</formula>
    </cfRule>
  </conditionalFormatting>
  <conditionalFormatting sqref="J208">
    <cfRule type="containsText" dxfId="8805" priority="8818" operator="containsText" text="DA">
      <formula>NOT(ISERROR(SEARCH("DA",J208)))</formula>
    </cfRule>
  </conditionalFormatting>
  <conditionalFormatting sqref="K208">
    <cfRule type="containsText" dxfId="8804" priority="8817" operator="containsText" text="DA">
      <formula>NOT(ISERROR(SEARCH("DA",K208)))</formula>
    </cfRule>
  </conditionalFormatting>
  <conditionalFormatting sqref="L208">
    <cfRule type="containsText" dxfId="8803" priority="8816" operator="containsText" text="DA">
      <formula>NOT(ISERROR(SEARCH("DA",L208)))</formula>
    </cfRule>
  </conditionalFormatting>
  <conditionalFormatting sqref="M208">
    <cfRule type="containsText" dxfId="8802" priority="8815" operator="containsText" text="DA">
      <formula>NOT(ISERROR(SEARCH("DA",M208)))</formula>
    </cfRule>
  </conditionalFormatting>
  <conditionalFormatting sqref="N208">
    <cfRule type="containsText" dxfId="8801" priority="8814" operator="containsText" text="DA">
      <formula>NOT(ISERROR(SEARCH("DA",N208)))</formula>
    </cfRule>
  </conditionalFormatting>
  <conditionalFormatting sqref="O208">
    <cfRule type="containsText" dxfId="8800" priority="8813" operator="containsText" text="DA">
      <formula>NOT(ISERROR(SEARCH("DA",O208)))</formula>
    </cfRule>
  </conditionalFormatting>
  <conditionalFormatting sqref="P208">
    <cfRule type="containsText" dxfId="8799" priority="8812" operator="containsText" text="DA">
      <formula>NOT(ISERROR(SEARCH("DA",P208)))</formula>
    </cfRule>
  </conditionalFormatting>
  <conditionalFormatting sqref="Q208">
    <cfRule type="containsText" dxfId="8798" priority="8811" operator="containsText" text="DA">
      <formula>NOT(ISERROR(SEARCH("DA",Q208)))</formula>
    </cfRule>
  </conditionalFormatting>
  <conditionalFormatting sqref="R208">
    <cfRule type="containsText" dxfId="8797" priority="8810" operator="containsText" text="DA">
      <formula>NOT(ISERROR(SEARCH("DA",R208)))</formula>
    </cfRule>
  </conditionalFormatting>
  <conditionalFormatting sqref="S208">
    <cfRule type="containsText" dxfId="8796" priority="8809" operator="containsText" text="DA">
      <formula>NOT(ISERROR(SEARCH("DA",S208)))</formula>
    </cfRule>
  </conditionalFormatting>
  <conditionalFormatting sqref="T208">
    <cfRule type="containsText" dxfId="8795" priority="8808" operator="containsText" text="DA">
      <formula>NOT(ISERROR(SEARCH("DA",T208)))</formula>
    </cfRule>
  </conditionalFormatting>
  <conditionalFormatting sqref="B208">
    <cfRule type="containsText" dxfId="8794" priority="8807" operator="containsText" text="DA">
      <formula>NOT(ISERROR(SEARCH("DA",B208)))</formula>
    </cfRule>
  </conditionalFormatting>
  <conditionalFormatting sqref="U208 C208">
    <cfRule type="containsText" dxfId="8793" priority="8806" operator="containsText" text="DA">
      <formula>NOT(ISERROR(SEARCH("DA",C208)))</formula>
    </cfRule>
  </conditionalFormatting>
  <conditionalFormatting sqref="D208">
    <cfRule type="containsText" dxfId="8792" priority="8805" operator="containsText" text="DA">
      <formula>NOT(ISERROR(SEARCH("DA",D208)))</formula>
    </cfRule>
  </conditionalFormatting>
  <conditionalFormatting sqref="E208">
    <cfRule type="containsText" dxfId="8791" priority="8804" operator="containsText" text="DA">
      <formula>NOT(ISERROR(SEARCH("DA",E208)))</formula>
    </cfRule>
  </conditionalFormatting>
  <conditionalFormatting sqref="F208">
    <cfRule type="containsText" dxfId="8790" priority="8803" operator="containsText" text="DA">
      <formula>NOT(ISERROR(SEARCH("DA",F208)))</formula>
    </cfRule>
  </conditionalFormatting>
  <conditionalFormatting sqref="G208">
    <cfRule type="containsText" dxfId="8789" priority="8802" operator="containsText" text="DA">
      <formula>NOT(ISERROR(SEARCH("DA",G208)))</formula>
    </cfRule>
  </conditionalFormatting>
  <conditionalFormatting sqref="H208">
    <cfRule type="containsText" dxfId="8788" priority="8801" operator="containsText" text="DA">
      <formula>NOT(ISERROR(SEARCH("DA",H208)))</formula>
    </cfRule>
  </conditionalFormatting>
  <conditionalFormatting sqref="I208">
    <cfRule type="containsText" dxfId="8787" priority="8800" operator="containsText" text="DA">
      <formula>NOT(ISERROR(SEARCH("DA",I208)))</formula>
    </cfRule>
  </conditionalFormatting>
  <conditionalFormatting sqref="J208">
    <cfRule type="containsText" dxfId="8786" priority="8799" operator="containsText" text="DA">
      <formula>NOT(ISERROR(SEARCH("DA",J208)))</formula>
    </cfRule>
  </conditionalFormatting>
  <conditionalFormatting sqref="K208">
    <cfRule type="containsText" dxfId="8785" priority="8798" operator="containsText" text="DA">
      <formula>NOT(ISERROR(SEARCH("DA",K208)))</formula>
    </cfRule>
  </conditionalFormatting>
  <conditionalFormatting sqref="L208">
    <cfRule type="containsText" dxfId="8784" priority="8797" operator="containsText" text="DA">
      <formula>NOT(ISERROR(SEARCH("DA",L208)))</formula>
    </cfRule>
  </conditionalFormatting>
  <conditionalFormatting sqref="M208">
    <cfRule type="containsText" dxfId="8783" priority="8796" operator="containsText" text="DA">
      <formula>NOT(ISERROR(SEARCH("DA",M208)))</formula>
    </cfRule>
  </conditionalFormatting>
  <conditionalFormatting sqref="N208">
    <cfRule type="containsText" dxfId="8782" priority="8795" operator="containsText" text="DA">
      <formula>NOT(ISERROR(SEARCH("DA",N208)))</formula>
    </cfRule>
  </conditionalFormatting>
  <conditionalFormatting sqref="O208">
    <cfRule type="containsText" dxfId="8781" priority="8794" operator="containsText" text="DA">
      <formula>NOT(ISERROR(SEARCH("DA",O208)))</formula>
    </cfRule>
  </conditionalFormatting>
  <conditionalFormatting sqref="P208">
    <cfRule type="containsText" dxfId="8780" priority="8793" operator="containsText" text="DA">
      <formula>NOT(ISERROR(SEARCH("DA",P208)))</formula>
    </cfRule>
  </conditionalFormatting>
  <conditionalFormatting sqref="Q208">
    <cfRule type="containsText" dxfId="8779" priority="8792" operator="containsText" text="DA">
      <formula>NOT(ISERROR(SEARCH("DA",Q208)))</formula>
    </cfRule>
  </conditionalFormatting>
  <conditionalFormatting sqref="R208">
    <cfRule type="containsText" dxfId="8778" priority="8791" operator="containsText" text="DA">
      <formula>NOT(ISERROR(SEARCH("DA",R208)))</formula>
    </cfRule>
  </conditionalFormatting>
  <conditionalFormatting sqref="S208">
    <cfRule type="containsText" dxfId="8777" priority="8790" operator="containsText" text="DA">
      <formula>NOT(ISERROR(SEARCH("DA",S208)))</formula>
    </cfRule>
  </conditionalFormatting>
  <conditionalFormatting sqref="T208">
    <cfRule type="containsText" dxfId="8776" priority="8789" operator="containsText" text="DA">
      <formula>NOT(ISERROR(SEARCH("DA",T208)))</formula>
    </cfRule>
  </conditionalFormatting>
  <conditionalFormatting sqref="B208">
    <cfRule type="containsText" dxfId="8775" priority="8788" operator="containsText" text="DA">
      <formula>NOT(ISERROR(SEARCH("DA",B208)))</formula>
    </cfRule>
  </conditionalFormatting>
  <conditionalFormatting sqref="U208 C208">
    <cfRule type="containsText" dxfId="8774" priority="8787" operator="containsText" text="DA">
      <formula>NOT(ISERROR(SEARCH("DA",C208)))</formula>
    </cfRule>
  </conditionalFormatting>
  <conditionalFormatting sqref="D208">
    <cfRule type="containsText" dxfId="8773" priority="8786" operator="containsText" text="DA">
      <formula>NOT(ISERROR(SEARCH("DA",D208)))</formula>
    </cfRule>
  </conditionalFormatting>
  <conditionalFormatting sqref="E208">
    <cfRule type="containsText" dxfId="8772" priority="8785" operator="containsText" text="DA">
      <formula>NOT(ISERROR(SEARCH("DA",E208)))</formula>
    </cfRule>
  </conditionalFormatting>
  <conditionalFormatting sqref="F208">
    <cfRule type="containsText" dxfId="8771" priority="8784" operator="containsText" text="DA">
      <formula>NOT(ISERROR(SEARCH("DA",F208)))</formula>
    </cfRule>
  </conditionalFormatting>
  <conditionalFormatting sqref="G208">
    <cfRule type="containsText" dxfId="8770" priority="8783" operator="containsText" text="DA">
      <formula>NOT(ISERROR(SEARCH("DA",G208)))</formula>
    </cfRule>
  </conditionalFormatting>
  <conditionalFormatting sqref="H208">
    <cfRule type="containsText" dxfId="8769" priority="8782" operator="containsText" text="DA">
      <formula>NOT(ISERROR(SEARCH("DA",H208)))</formula>
    </cfRule>
  </conditionalFormatting>
  <conditionalFormatting sqref="I208">
    <cfRule type="containsText" dxfId="8768" priority="8781" operator="containsText" text="DA">
      <formula>NOT(ISERROR(SEARCH("DA",I208)))</formula>
    </cfRule>
  </conditionalFormatting>
  <conditionalFormatting sqref="J208">
    <cfRule type="containsText" dxfId="8767" priority="8780" operator="containsText" text="DA">
      <formula>NOT(ISERROR(SEARCH("DA",J208)))</formula>
    </cfRule>
  </conditionalFormatting>
  <conditionalFormatting sqref="K208">
    <cfRule type="containsText" dxfId="8766" priority="8779" operator="containsText" text="DA">
      <formula>NOT(ISERROR(SEARCH("DA",K208)))</formula>
    </cfRule>
  </conditionalFormatting>
  <conditionalFormatting sqref="L208">
    <cfRule type="containsText" dxfId="8765" priority="8778" operator="containsText" text="DA">
      <formula>NOT(ISERROR(SEARCH("DA",L208)))</formula>
    </cfRule>
  </conditionalFormatting>
  <conditionalFormatting sqref="M208">
    <cfRule type="containsText" dxfId="8764" priority="8777" operator="containsText" text="DA">
      <formula>NOT(ISERROR(SEARCH("DA",M208)))</formula>
    </cfRule>
  </conditionalFormatting>
  <conditionalFormatting sqref="N208">
    <cfRule type="containsText" dxfId="8763" priority="8776" operator="containsText" text="DA">
      <formula>NOT(ISERROR(SEARCH("DA",N208)))</formula>
    </cfRule>
  </conditionalFormatting>
  <conditionalFormatting sqref="O208">
    <cfRule type="containsText" dxfId="8762" priority="8775" operator="containsText" text="DA">
      <formula>NOT(ISERROR(SEARCH("DA",O208)))</formula>
    </cfRule>
  </conditionalFormatting>
  <conditionalFormatting sqref="P208">
    <cfRule type="containsText" dxfId="8761" priority="8774" operator="containsText" text="DA">
      <formula>NOT(ISERROR(SEARCH("DA",P208)))</formula>
    </cfRule>
  </conditionalFormatting>
  <conditionalFormatting sqref="Q208">
    <cfRule type="containsText" dxfId="8760" priority="8773" operator="containsText" text="DA">
      <formula>NOT(ISERROR(SEARCH("DA",Q208)))</formula>
    </cfRule>
  </conditionalFormatting>
  <conditionalFormatting sqref="R208">
    <cfRule type="containsText" dxfId="8759" priority="8772" operator="containsText" text="DA">
      <formula>NOT(ISERROR(SEARCH("DA",R208)))</formula>
    </cfRule>
  </conditionalFormatting>
  <conditionalFormatting sqref="S208">
    <cfRule type="containsText" dxfId="8758" priority="8771" operator="containsText" text="DA">
      <formula>NOT(ISERROR(SEARCH("DA",S208)))</formula>
    </cfRule>
  </conditionalFormatting>
  <conditionalFormatting sqref="T208">
    <cfRule type="containsText" dxfId="8757" priority="8770" operator="containsText" text="DA">
      <formula>NOT(ISERROR(SEARCH("DA",T208)))</formula>
    </cfRule>
  </conditionalFormatting>
  <conditionalFormatting sqref="B208">
    <cfRule type="containsText" dxfId="8756" priority="8769" operator="containsText" text="DA">
      <formula>NOT(ISERROR(SEARCH("DA",B208)))</formula>
    </cfRule>
  </conditionalFormatting>
  <conditionalFormatting sqref="U208 C208">
    <cfRule type="containsText" dxfId="8755" priority="8768" operator="containsText" text="DA">
      <formula>NOT(ISERROR(SEARCH("DA",C208)))</formula>
    </cfRule>
  </conditionalFormatting>
  <conditionalFormatting sqref="D208">
    <cfRule type="containsText" dxfId="8754" priority="8767" operator="containsText" text="DA">
      <formula>NOT(ISERROR(SEARCH("DA",D208)))</formula>
    </cfRule>
  </conditionalFormatting>
  <conditionalFormatting sqref="E208">
    <cfRule type="containsText" dxfId="8753" priority="8766" operator="containsText" text="DA">
      <formula>NOT(ISERROR(SEARCH("DA",E208)))</formula>
    </cfRule>
  </conditionalFormatting>
  <conditionalFormatting sqref="F208">
    <cfRule type="containsText" dxfId="8752" priority="8765" operator="containsText" text="DA">
      <formula>NOT(ISERROR(SEARCH("DA",F208)))</formula>
    </cfRule>
  </conditionalFormatting>
  <conditionalFormatting sqref="G208">
    <cfRule type="containsText" dxfId="8751" priority="8764" operator="containsText" text="DA">
      <formula>NOT(ISERROR(SEARCH("DA",G208)))</formula>
    </cfRule>
  </conditionalFormatting>
  <conditionalFormatting sqref="H208">
    <cfRule type="containsText" dxfId="8750" priority="8763" operator="containsText" text="DA">
      <formula>NOT(ISERROR(SEARCH("DA",H208)))</formula>
    </cfRule>
  </conditionalFormatting>
  <conditionalFormatting sqref="I208">
    <cfRule type="containsText" dxfId="8749" priority="8762" operator="containsText" text="DA">
      <formula>NOT(ISERROR(SEARCH("DA",I208)))</formula>
    </cfRule>
  </conditionalFormatting>
  <conditionalFormatting sqref="J208">
    <cfRule type="containsText" dxfId="8748" priority="8761" operator="containsText" text="DA">
      <formula>NOT(ISERROR(SEARCH("DA",J208)))</formula>
    </cfRule>
  </conditionalFormatting>
  <conditionalFormatting sqref="K208">
    <cfRule type="containsText" dxfId="8747" priority="8760" operator="containsText" text="DA">
      <formula>NOT(ISERROR(SEARCH("DA",K208)))</formula>
    </cfRule>
  </conditionalFormatting>
  <conditionalFormatting sqref="L208">
    <cfRule type="containsText" dxfId="8746" priority="8759" operator="containsText" text="DA">
      <formula>NOT(ISERROR(SEARCH("DA",L208)))</formula>
    </cfRule>
  </conditionalFormatting>
  <conditionalFormatting sqref="M208">
    <cfRule type="containsText" dxfId="8745" priority="8758" operator="containsText" text="DA">
      <formula>NOT(ISERROR(SEARCH("DA",M208)))</formula>
    </cfRule>
  </conditionalFormatting>
  <conditionalFormatting sqref="N208">
    <cfRule type="containsText" dxfId="8744" priority="8757" operator="containsText" text="DA">
      <formula>NOT(ISERROR(SEARCH("DA",N208)))</formula>
    </cfRule>
  </conditionalFormatting>
  <conditionalFormatting sqref="O208">
    <cfRule type="containsText" dxfId="8743" priority="8756" operator="containsText" text="DA">
      <formula>NOT(ISERROR(SEARCH("DA",O208)))</formula>
    </cfRule>
  </conditionalFormatting>
  <conditionalFormatting sqref="P208">
    <cfRule type="containsText" dxfId="8742" priority="8755" operator="containsText" text="DA">
      <formula>NOT(ISERROR(SEARCH("DA",P208)))</formula>
    </cfRule>
  </conditionalFormatting>
  <conditionalFormatting sqref="Q208">
    <cfRule type="containsText" dxfId="8741" priority="8754" operator="containsText" text="DA">
      <formula>NOT(ISERROR(SEARCH("DA",Q208)))</formula>
    </cfRule>
  </conditionalFormatting>
  <conditionalFormatting sqref="R208">
    <cfRule type="containsText" dxfId="8740" priority="8753" operator="containsText" text="DA">
      <formula>NOT(ISERROR(SEARCH("DA",R208)))</formula>
    </cfRule>
  </conditionalFormatting>
  <conditionalFormatting sqref="S208">
    <cfRule type="containsText" dxfId="8739" priority="8752" operator="containsText" text="DA">
      <formula>NOT(ISERROR(SEARCH("DA",S208)))</formula>
    </cfRule>
  </conditionalFormatting>
  <conditionalFormatting sqref="T208">
    <cfRule type="containsText" dxfId="8738" priority="8751" operator="containsText" text="DA">
      <formula>NOT(ISERROR(SEARCH("DA",T208)))</formula>
    </cfRule>
  </conditionalFormatting>
  <conditionalFormatting sqref="B208">
    <cfRule type="containsText" dxfId="8737" priority="8750" operator="containsText" text="DA">
      <formula>NOT(ISERROR(SEARCH("DA",B208)))</formula>
    </cfRule>
  </conditionalFormatting>
  <conditionalFormatting sqref="U208 C208">
    <cfRule type="containsText" dxfId="8736" priority="8749" operator="containsText" text="DA">
      <formula>NOT(ISERROR(SEARCH("DA",C208)))</formula>
    </cfRule>
  </conditionalFormatting>
  <conditionalFormatting sqref="D208">
    <cfRule type="containsText" dxfId="8735" priority="8748" operator="containsText" text="DA">
      <formula>NOT(ISERROR(SEARCH("DA",D208)))</formula>
    </cfRule>
  </conditionalFormatting>
  <conditionalFormatting sqref="E208">
    <cfRule type="containsText" dxfId="8734" priority="8747" operator="containsText" text="DA">
      <formula>NOT(ISERROR(SEARCH("DA",E208)))</formula>
    </cfRule>
  </conditionalFormatting>
  <conditionalFormatting sqref="F208">
    <cfRule type="containsText" dxfId="8733" priority="8746" operator="containsText" text="DA">
      <formula>NOT(ISERROR(SEARCH("DA",F208)))</formula>
    </cfRule>
  </conditionalFormatting>
  <conditionalFormatting sqref="G208">
    <cfRule type="containsText" dxfId="8732" priority="8745" operator="containsText" text="DA">
      <formula>NOT(ISERROR(SEARCH("DA",G208)))</formula>
    </cfRule>
  </conditionalFormatting>
  <conditionalFormatting sqref="H208">
    <cfRule type="containsText" dxfId="8731" priority="8744" operator="containsText" text="DA">
      <formula>NOT(ISERROR(SEARCH("DA",H208)))</formula>
    </cfRule>
  </conditionalFormatting>
  <conditionalFormatting sqref="I208">
    <cfRule type="containsText" dxfId="8730" priority="8743" operator="containsText" text="DA">
      <formula>NOT(ISERROR(SEARCH("DA",I208)))</formula>
    </cfRule>
  </conditionalFormatting>
  <conditionalFormatting sqref="J208">
    <cfRule type="containsText" dxfId="8729" priority="8742" operator="containsText" text="DA">
      <formula>NOT(ISERROR(SEARCH("DA",J208)))</formula>
    </cfRule>
  </conditionalFormatting>
  <conditionalFormatting sqref="K208">
    <cfRule type="containsText" dxfId="8728" priority="8741" operator="containsText" text="DA">
      <formula>NOT(ISERROR(SEARCH("DA",K208)))</formula>
    </cfRule>
  </conditionalFormatting>
  <conditionalFormatting sqref="L208">
    <cfRule type="containsText" dxfId="8727" priority="8740" operator="containsText" text="DA">
      <formula>NOT(ISERROR(SEARCH("DA",L208)))</formula>
    </cfRule>
  </conditionalFormatting>
  <conditionalFormatting sqref="M208">
    <cfRule type="containsText" dxfId="8726" priority="8739" operator="containsText" text="DA">
      <formula>NOT(ISERROR(SEARCH("DA",M208)))</formula>
    </cfRule>
  </conditionalFormatting>
  <conditionalFormatting sqref="N208">
    <cfRule type="containsText" dxfId="8725" priority="8738" operator="containsText" text="DA">
      <formula>NOT(ISERROR(SEARCH("DA",N208)))</formula>
    </cfRule>
  </conditionalFormatting>
  <conditionalFormatting sqref="O208">
    <cfRule type="containsText" dxfId="8724" priority="8737" operator="containsText" text="DA">
      <formula>NOT(ISERROR(SEARCH("DA",O208)))</formula>
    </cfRule>
  </conditionalFormatting>
  <conditionalFormatting sqref="P208">
    <cfRule type="containsText" dxfId="8723" priority="8736" operator="containsText" text="DA">
      <formula>NOT(ISERROR(SEARCH("DA",P208)))</formula>
    </cfRule>
  </conditionalFormatting>
  <conditionalFormatting sqref="Q208">
    <cfRule type="containsText" dxfId="8722" priority="8735" operator="containsText" text="DA">
      <formula>NOT(ISERROR(SEARCH("DA",Q208)))</formula>
    </cfRule>
  </conditionalFormatting>
  <conditionalFormatting sqref="R208">
    <cfRule type="containsText" dxfId="8721" priority="8734" operator="containsText" text="DA">
      <formula>NOT(ISERROR(SEARCH("DA",R208)))</formula>
    </cfRule>
  </conditionalFormatting>
  <conditionalFormatting sqref="S208">
    <cfRule type="containsText" dxfId="8720" priority="8733" operator="containsText" text="DA">
      <formula>NOT(ISERROR(SEARCH("DA",S208)))</formula>
    </cfRule>
  </conditionalFormatting>
  <conditionalFormatting sqref="T208">
    <cfRule type="containsText" dxfId="8719" priority="8732" operator="containsText" text="DA">
      <formula>NOT(ISERROR(SEARCH("DA",T208)))</formula>
    </cfRule>
  </conditionalFormatting>
  <conditionalFormatting sqref="B208">
    <cfRule type="containsText" dxfId="8718" priority="8731" operator="containsText" text="DA">
      <formula>NOT(ISERROR(SEARCH("DA",B208)))</formula>
    </cfRule>
  </conditionalFormatting>
  <conditionalFormatting sqref="U208 C208">
    <cfRule type="containsText" dxfId="8717" priority="8730" operator="containsText" text="DA">
      <formula>NOT(ISERROR(SEARCH("DA",C208)))</formula>
    </cfRule>
  </conditionalFormatting>
  <conditionalFormatting sqref="D208">
    <cfRule type="containsText" dxfId="8716" priority="8729" operator="containsText" text="DA">
      <formula>NOT(ISERROR(SEARCH("DA",D208)))</formula>
    </cfRule>
  </conditionalFormatting>
  <conditionalFormatting sqref="E208">
    <cfRule type="containsText" dxfId="8715" priority="8728" operator="containsText" text="DA">
      <formula>NOT(ISERROR(SEARCH("DA",E208)))</formula>
    </cfRule>
  </conditionalFormatting>
  <conditionalFormatting sqref="F208">
    <cfRule type="containsText" dxfId="8714" priority="8727" operator="containsText" text="DA">
      <formula>NOT(ISERROR(SEARCH("DA",F208)))</formula>
    </cfRule>
  </conditionalFormatting>
  <conditionalFormatting sqref="G208">
    <cfRule type="containsText" dxfId="8713" priority="8726" operator="containsText" text="DA">
      <formula>NOT(ISERROR(SEARCH("DA",G208)))</formula>
    </cfRule>
  </conditionalFormatting>
  <conditionalFormatting sqref="H208">
    <cfRule type="containsText" dxfId="8712" priority="8725" operator="containsText" text="DA">
      <formula>NOT(ISERROR(SEARCH("DA",H208)))</formula>
    </cfRule>
  </conditionalFormatting>
  <conditionalFormatting sqref="I208">
    <cfRule type="containsText" dxfId="8711" priority="8724" operator="containsText" text="DA">
      <formula>NOT(ISERROR(SEARCH("DA",I208)))</formula>
    </cfRule>
  </conditionalFormatting>
  <conditionalFormatting sqref="J208">
    <cfRule type="containsText" dxfId="8710" priority="8723" operator="containsText" text="DA">
      <formula>NOT(ISERROR(SEARCH("DA",J208)))</formula>
    </cfRule>
  </conditionalFormatting>
  <conditionalFormatting sqref="K208">
    <cfRule type="containsText" dxfId="8709" priority="8722" operator="containsText" text="DA">
      <formula>NOT(ISERROR(SEARCH("DA",K208)))</formula>
    </cfRule>
  </conditionalFormatting>
  <conditionalFormatting sqref="L208">
    <cfRule type="containsText" dxfId="8708" priority="8721" operator="containsText" text="DA">
      <formula>NOT(ISERROR(SEARCH("DA",L208)))</formula>
    </cfRule>
  </conditionalFormatting>
  <conditionalFormatting sqref="M208">
    <cfRule type="containsText" dxfId="8707" priority="8720" operator="containsText" text="DA">
      <formula>NOT(ISERROR(SEARCH("DA",M208)))</formula>
    </cfRule>
  </conditionalFormatting>
  <conditionalFormatting sqref="N208">
    <cfRule type="containsText" dxfId="8706" priority="8719" operator="containsText" text="DA">
      <formula>NOT(ISERROR(SEARCH("DA",N208)))</formula>
    </cfRule>
  </conditionalFormatting>
  <conditionalFormatting sqref="O208">
    <cfRule type="containsText" dxfId="8705" priority="8718" operator="containsText" text="DA">
      <formula>NOT(ISERROR(SEARCH("DA",O208)))</formula>
    </cfRule>
  </conditionalFormatting>
  <conditionalFormatting sqref="P208">
    <cfRule type="containsText" dxfId="8704" priority="8717" operator="containsText" text="DA">
      <formula>NOT(ISERROR(SEARCH("DA",P208)))</formula>
    </cfRule>
  </conditionalFormatting>
  <conditionalFormatting sqref="Q208">
    <cfRule type="containsText" dxfId="8703" priority="8716" operator="containsText" text="DA">
      <formula>NOT(ISERROR(SEARCH("DA",Q208)))</formula>
    </cfRule>
  </conditionalFormatting>
  <conditionalFormatting sqref="R208">
    <cfRule type="containsText" dxfId="8702" priority="8715" operator="containsText" text="DA">
      <formula>NOT(ISERROR(SEARCH("DA",R208)))</formula>
    </cfRule>
  </conditionalFormatting>
  <conditionalFormatting sqref="S208">
    <cfRule type="containsText" dxfId="8701" priority="8714" operator="containsText" text="DA">
      <formula>NOT(ISERROR(SEARCH("DA",S208)))</formula>
    </cfRule>
  </conditionalFormatting>
  <conditionalFormatting sqref="T208">
    <cfRule type="containsText" dxfId="8700" priority="8713" operator="containsText" text="DA">
      <formula>NOT(ISERROR(SEARCH("DA",T208)))</formula>
    </cfRule>
  </conditionalFormatting>
  <conditionalFormatting sqref="B208">
    <cfRule type="containsText" dxfId="8699" priority="8712" operator="containsText" text="DA">
      <formula>NOT(ISERROR(SEARCH("DA",B208)))</formula>
    </cfRule>
  </conditionalFormatting>
  <conditionalFormatting sqref="U208 C208">
    <cfRule type="containsText" dxfId="8698" priority="8711" operator="containsText" text="DA">
      <formula>NOT(ISERROR(SEARCH("DA",C208)))</formula>
    </cfRule>
  </conditionalFormatting>
  <conditionalFormatting sqref="D208">
    <cfRule type="containsText" dxfId="8697" priority="8710" operator="containsText" text="DA">
      <formula>NOT(ISERROR(SEARCH("DA",D208)))</formula>
    </cfRule>
  </conditionalFormatting>
  <conditionalFormatting sqref="E208">
    <cfRule type="containsText" dxfId="8696" priority="8709" operator="containsText" text="DA">
      <formula>NOT(ISERROR(SEARCH("DA",E208)))</formula>
    </cfRule>
  </conditionalFormatting>
  <conditionalFormatting sqref="F208">
    <cfRule type="containsText" dxfId="8695" priority="8708" operator="containsText" text="DA">
      <formula>NOT(ISERROR(SEARCH("DA",F208)))</formula>
    </cfRule>
  </conditionalFormatting>
  <conditionalFormatting sqref="G208">
    <cfRule type="containsText" dxfId="8694" priority="8707" operator="containsText" text="DA">
      <formula>NOT(ISERROR(SEARCH("DA",G208)))</formula>
    </cfRule>
  </conditionalFormatting>
  <conditionalFormatting sqref="H208">
    <cfRule type="containsText" dxfId="8693" priority="8706" operator="containsText" text="DA">
      <formula>NOT(ISERROR(SEARCH("DA",H208)))</formula>
    </cfRule>
  </conditionalFormatting>
  <conditionalFormatting sqref="I208">
    <cfRule type="containsText" dxfId="8692" priority="8705" operator="containsText" text="DA">
      <formula>NOT(ISERROR(SEARCH("DA",I208)))</formula>
    </cfRule>
  </conditionalFormatting>
  <conditionalFormatting sqref="J208">
    <cfRule type="containsText" dxfId="8691" priority="8704" operator="containsText" text="DA">
      <formula>NOT(ISERROR(SEARCH("DA",J208)))</formula>
    </cfRule>
  </conditionalFormatting>
  <conditionalFormatting sqref="K208">
    <cfRule type="containsText" dxfId="8690" priority="8703" operator="containsText" text="DA">
      <formula>NOT(ISERROR(SEARCH("DA",K208)))</formula>
    </cfRule>
  </conditionalFormatting>
  <conditionalFormatting sqref="L208">
    <cfRule type="containsText" dxfId="8689" priority="8702" operator="containsText" text="DA">
      <formula>NOT(ISERROR(SEARCH("DA",L208)))</formula>
    </cfRule>
  </conditionalFormatting>
  <conditionalFormatting sqref="M208">
    <cfRule type="containsText" dxfId="8688" priority="8701" operator="containsText" text="DA">
      <formula>NOT(ISERROR(SEARCH("DA",M208)))</formula>
    </cfRule>
  </conditionalFormatting>
  <conditionalFormatting sqref="N208">
    <cfRule type="containsText" dxfId="8687" priority="8700" operator="containsText" text="DA">
      <formula>NOT(ISERROR(SEARCH("DA",N208)))</formula>
    </cfRule>
  </conditionalFormatting>
  <conditionalFormatting sqref="O208">
    <cfRule type="containsText" dxfId="8686" priority="8699" operator="containsText" text="DA">
      <formula>NOT(ISERROR(SEARCH("DA",O208)))</formula>
    </cfRule>
  </conditionalFormatting>
  <conditionalFormatting sqref="P208">
    <cfRule type="containsText" dxfId="8685" priority="8698" operator="containsText" text="DA">
      <formula>NOT(ISERROR(SEARCH("DA",P208)))</formula>
    </cfRule>
  </conditionalFormatting>
  <conditionalFormatting sqref="Q208">
    <cfRule type="containsText" dxfId="8684" priority="8697" operator="containsText" text="DA">
      <formula>NOT(ISERROR(SEARCH("DA",Q208)))</formula>
    </cfRule>
  </conditionalFormatting>
  <conditionalFormatting sqref="R208">
    <cfRule type="containsText" dxfId="8683" priority="8696" operator="containsText" text="DA">
      <formula>NOT(ISERROR(SEARCH("DA",R208)))</formula>
    </cfRule>
  </conditionalFormatting>
  <conditionalFormatting sqref="S208">
    <cfRule type="containsText" dxfId="8682" priority="8695" operator="containsText" text="DA">
      <formula>NOT(ISERROR(SEARCH("DA",S208)))</formula>
    </cfRule>
  </conditionalFormatting>
  <conditionalFormatting sqref="T208">
    <cfRule type="containsText" dxfId="8681" priority="8694" operator="containsText" text="DA">
      <formula>NOT(ISERROR(SEARCH("DA",T208)))</formula>
    </cfRule>
  </conditionalFormatting>
  <conditionalFormatting sqref="B208">
    <cfRule type="containsText" dxfId="8680" priority="8693" operator="containsText" text="DA">
      <formula>NOT(ISERROR(SEARCH("DA",B208)))</formula>
    </cfRule>
  </conditionalFormatting>
  <conditionalFormatting sqref="U208 C208">
    <cfRule type="containsText" dxfId="8679" priority="8692" operator="containsText" text="DA">
      <formula>NOT(ISERROR(SEARCH("DA",C208)))</formula>
    </cfRule>
  </conditionalFormatting>
  <conditionalFormatting sqref="D208">
    <cfRule type="containsText" dxfId="8678" priority="8691" operator="containsText" text="DA">
      <formula>NOT(ISERROR(SEARCH("DA",D208)))</formula>
    </cfRule>
  </conditionalFormatting>
  <conditionalFormatting sqref="E208">
    <cfRule type="containsText" dxfId="8677" priority="8690" operator="containsText" text="DA">
      <formula>NOT(ISERROR(SEARCH("DA",E208)))</formula>
    </cfRule>
  </conditionalFormatting>
  <conditionalFormatting sqref="F208">
    <cfRule type="containsText" dxfId="8676" priority="8689" operator="containsText" text="DA">
      <formula>NOT(ISERROR(SEARCH("DA",F208)))</formula>
    </cfRule>
  </conditionalFormatting>
  <conditionalFormatting sqref="G208">
    <cfRule type="containsText" dxfId="8675" priority="8688" operator="containsText" text="DA">
      <formula>NOT(ISERROR(SEARCH("DA",G208)))</formula>
    </cfRule>
  </conditionalFormatting>
  <conditionalFormatting sqref="H208">
    <cfRule type="containsText" dxfId="8674" priority="8687" operator="containsText" text="DA">
      <formula>NOT(ISERROR(SEARCH("DA",H208)))</formula>
    </cfRule>
  </conditionalFormatting>
  <conditionalFormatting sqref="I208">
    <cfRule type="containsText" dxfId="8673" priority="8686" operator="containsText" text="DA">
      <formula>NOT(ISERROR(SEARCH("DA",I208)))</formula>
    </cfRule>
  </conditionalFormatting>
  <conditionalFormatting sqref="J208">
    <cfRule type="containsText" dxfId="8672" priority="8685" operator="containsText" text="DA">
      <formula>NOT(ISERROR(SEARCH("DA",J208)))</formula>
    </cfRule>
  </conditionalFormatting>
  <conditionalFormatting sqref="K208">
    <cfRule type="containsText" dxfId="8671" priority="8684" operator="containsText" text="DA">
      <formula>NOT(ISERROR(SEARCH("DA",K208)))</formula>
    </cfRule>
  </conditionalFormatting>
  <conditionalFormatting sqref="L208">
    <cfRule type="containsText" dxfId="8670" priority="8683" operator="containsText" text="DA">
      <formula>NOT(ISERROR(SEARCH("DA",L208)))</formula>
    </cfRule>
  </conditionalFormatting>
  <conditionalFormatting sqref="M208">
    <cfRule type="containsText" dxfId="8669" priority="8682" operator="containsText" text="DA">
      <formula>NOT(ISERROR(SEARCH("DA",M208)))</formula>
    </cfRule>
  </conditionalFormatting>
  <conditionalFormatting sqref="N208">
    <cfRule type="containsText" dxfId="8668" priority="8681" operator="containsText" text="DA">
      <formula>NOT(ISERROR(SEARCH("DA",N208)))</formula>
    </cfRule>
  </conditionalFormatting>
  <conditionalFormatting sqref="O208">
    <cfRule type="containsText" dxfId="8667" priority="8680" operator="containsText" text="DA">
      <formula>NOT(ISERROR(SEARCH("DA",O208)))</formula>
    </cfRule>
  </conditionalFormatting>
  <conditionalFormatting sqref="P208">
    <cfRule type="containsText" dxfId="8666" priority="8679" operator="containsText" text="DA">
      <formula>NOT(ISERROR(SEARCH("DA",P208)))</formula>
    </cfRule>
  </conditionalFormatting>
  <conditionalFormatting sqref="Q208">
    <cfRule type="containsText" dxfId="8665" priority="8678" operator="containsText" text="DA">
      <formula>NOT(ISERROR(SEARCH("DA",Q208)))</formula>
    </cfRule>
  </conditionalFormatting>
  <conditionalFormatting sqref="R208">
    <cfRule type="containsText" dxfId="8664" priority="8677" operator="containsText" text="DA">
      <formula>NOT(ISERROR(SEARCH("DA",R208)))</formula>
    </cfRule>
  </conditionalFormatting>
  <conditionalFormatting sqref="S208">
    <cfRule type="containsText" dxfId="8663" priority="8676" operator="containsText" text="DA">
      <formula>NOT(ISERROR(SEARCH("DA",S208)))</formula>
    </cfRule>
  </conditionalFormatting>
  <conditionalFormatting sqref="T208">
    <cfRule type="containsText" dxfId="8662" priority="8675" operator="containsText" text="DA">
      <formula>NOT(ISERROR(SEARCH("DA",T208)))</formula>
    </cfRule>
  </conditionalFormatting>
  <conditionalFormatting sqref="B208">
    <cfRule type="containsText" dxfId="8661" priority="8674" operator="containsText" text="DA">
      <formula>NOT(ISERROR(SEARCH("DA",B208)))</formula>
    </cfRule>
  </conditionalFormatting>
  <conditionalFormatting sqref="U208 C208">
    <cfRule type="containsText" dxfId="8660" priority="8673" operator="containsText" text="DA">
      <formula>NOT(ISERROR(SEARCH("DA",C208)))</formula>
    </cfRule>
  </conditionalFormatting>
  <conditionalFormatting sqref="D208">
    <cfRule type="containsText" dxfId="8659" priority="8672" operator="containsText" text="DA">
      <formula>NOT(ISERROR(SEARCH("DA",D208)))</formula>
    </cfRule>
  </conditionalFormatting>
  <conditionalFormatting sqref="E208">
    <cfRule type="containsText" dxfId="8658" priority="8671" operator="containsText" text="DA">
      <formula>NOT(ISERROR(SEARCH("DA",E208)))</formula>
    </cfRule>
  </conditionalFormatting>
  <conditionalFormatting sqref="F208">
    <cfRule type="containsText" dxfId="8657" priority="8670" operator="containsText" text="DA">
      <formula>NOT(ISERROR(SEARCH("DA",F208)))</formula>
    </cfRule>
  </conditionalFormatting>
  <conditionalFormatting sqref="G208">
    <cfRule type="containsText" dxfId="8656" priority="8669" operator="containsText" text="DA">
      <formula>NOT(ISERROR(SEARCH("DA",G208)))</formula>
    </cfRule>
  </conditionalFormatting>
  <conditionalFormatting sqref="H208">
    <cfRule type="containsText" dxfId="8655" priority="8668" operator="containsText" text="DA">
      <formula>NOT(ISERROR(SEARCH("DA",H208)))</formula>
    </cfRule>
  </conditionalFormatting>
  <conditionalFormatting sqref="I208">
    <cfRule type="containsText" dxfId="8654" priority="8667" operator="containsText" text="DA">
      <formula>NOT(ISERROR(SEARCH("DA",I208)))</formula>
    </cfRule>
  </conditionalFormatting>
  <conditionalFormatting sqref="J208">
    <cfRule type="containsText" dxfId="8653" priority="8666" operator="containsText" text="DA">
      <formula>NOT(ISERROR(SEARCH("DA",J208)))</formula>
    </cfRule>
  </conditionalFormatting>
  <conditionalFormatting sqref="K208">
    <cfRule type="containsText" dxfId="8652" priority="8665" operator="containsText" text="DA">
      <formula>NOT(ISERROR(SEARCH("DA",K208)))</formula>
    </cfRule>
  </conditionalFormatting>
  <conditionalFormatting sqref="L208">
    <cfRule type="containsText" dxfId="8651" priority="8664" operator="containsText" text="DA">
      <formula>NOT(ISERROR(SEARCH("DA",L208)))</formula>
    </cfRule>
  </conditionalFormatting>
  <conditionalFormatting sqref="M208">
    <cfRule type="containsText" dxfId="8650" priority="8663" operator="containsText" text="DA">
      <formula>NOT(ISERROR(SEARCH("DA",M208)))</formula>
    </cfRule>
  </conditionalFormatting>
  <conditionalFormatting sqref="N208">
    <cfRule type="containsText" dxfId="8649" priority="8662" operator="containsText" text="DA">
      <formula>NOT(ISERROR(SEARCH("DA",N208)))</formula>
    </cfRule>
  </conditionalFormatting>
  <conditionalFormatting sqref="O208">
    <cfRule type="containsText" dxfId="8648" priority="8661" operator="containsText" text="DA">
      <formula>NOT(ISERROR(SEARCH("DA",O208)))</formula>
    </cfRule>
  </conditionalFormatting>
  <conditionalFormatting sqref="P208">
    <cfRule type="containsText" dxfId="8647" priority="8660" operator="containsText" text="DA">
      <formula>NOT(ISERROR(SEARCH("DA",P208)))</formula>
    </cfRule>
  </conditionalFormatting>
  <conditionalFormatting sqref="Q208">
    <cfRule type="containsText" dxfId="8646" priority="8659" operator="containsText" text="DA">
      <formula>NOT(ISERROR(SEARCH("DA",Q208)))</formula>
    </cfRule>
  </conditionalFormatting>
  <conditionalFormatting sqref="R208">
    <cfRule type="containsText" dxfId="8645" priority="8658" operator="containsText" text="DA">
      <formula>NOT(ISERROR(SEARCH("DA",R208)))</formula>
    </cfRule>
  </conditionalFormatting>
  <conditionalFormatting sqref="S208">
    <cfRule type="containsText" dxfId="8644" priority="8657" operator="containsText" text="DA">
      <formula>NOT(ISERROR(SEARCH("DA",S208)))</formula>
    </cfRule>
  </conditionalFormatting>
  <conditionalFormatting sqref="T208">
    <cfRule type="containsText" dxfId="8643" priority="8656" operator="containsText" text="DA">
      <formula>NOT(ISERROR(SEARCH("DA",T208)))</formula>
    </cfRule>
  </conditionalFormatting>
  <conditionalFormatting sqref="B208">
    <cfRule type="containsText" dxfId="8642" priority="8655" operator="containsText" text="DA">
      <formula>NOT(ISERROR(SEARCH("DA",B208)))</formula>
    </cfRule>
  </conditionalFormatting>
  <conditionalFormatting sqref="U208 C208">
    <cfRule type="containsText" dxfId="8641" priority="8654" operator="containsText" text="DA">
      <formula>NOT(ISERROR(SEARCH("DA",C208)))</formula>
    </cfRule>
  </conditionalFormatting>
  <conditionalFormatting sqref="D208">
    <cfRule type="containsText" dxfId="8640" priority="8653" operator="containsText" text="DA">
      <formula>NOT(ISERROR(SEARCH("DA",D208)))</formula>
    </cfRule>
  </conditionalFormatting>
  <conditionalFormatting sqref="E208">
    <cfRule type="containsText" dxfId="8639" priority="8652" operator="containsText" text="DA">
      <formula>NOT(ISERROR(SEARCH("DA",E208)))</formula>
    </cfRule>
  </conditionalFormatting>
  <conditionalFormatting sqref="F208">
    <cfRule type="containsText" dxfId="8638" priority="8651" operator="containsText" text="DA">
      <formula>NOT(ISERROR(SEARCH("DA",F208)))</formula>
    </cfRule>
  </conditionalFormatting>
  <conditionalFormatting sqref="G208">
    <cfRule type="containsText" dxfId="8637" priority="8650" operator="containsText" text="DA">
      <formula>NOT(ISERROR(SEARCH("DA",G208)))</formula>
    </cfRule>
  </conditionalFormatting>
  <conditionalFormatting sqref="H208">
    <cfRule type="containsText" dxfId="8636" priority="8649" operator="containsText" text="DA">
      <formula>NOT(ISERROR(SEARCH("DA",H208)))</formula>
    </cfRule>
  </conditionalFormatting>
  <conditionalFormatting sqref="I208">
    <cfRule type="containsText" dxfId="8635" priority="8648" operator="containsText" text="DA">
      <formula>NOT(ISERROR(SEARCH("DA",I208)))</formula>
    </cfRule>
  </conditionalFormatting>
  <conditionalFormatting sqref="J208">
    <cfRule type="containsText" dxfId="8634" priority="8647" operator="containsText" text="DA">
      <formula>NOT(ISERROR(SEARCH("DA",J208)))</formula>
    </cfRule>
  </conditionalFormatting>
  <conditionalFormatting sqref="K208">
    <cfRule type="containsText" dxfId="8633" priority="8646" operator="containsText" text="DA">
      <formula>NOT(ISERROR(SEARCH("DA",K208)))</formula>
    </cfRule>
  </conditionalFormatting>
  <conditionalFormatting sqref="L208">
    <cfRule type="containsText" dxfId="8632" priority="8645" operator="containsText" text="DA">
      <formula>NOT(ISERROR(SEARCH("DA",L208)))</formula>
    </cfRule>
  </conditionalFormatting>
  <conditionalFormatting sqref="M208">
    <cfRule type="containsText" dxfId="8631" priority="8644" operator="containsText" text="DA">
      <formula>NOT(ISERROR(SEARCH("DA",M208)))</formula>
    </cfRule>
  </conditionalFormatting>
  <conditionalFormatting sqref="N208">
    <cfRule type="containsText" dxfId="8630" priority="8643" operator="containsText" text="DA">
      <formula>NOT(ISERROR(SEARCH("DA",N208)))</formula>
    </cfRule>
  </conditionalFormatting>
  <conditionalFormatting sqref="O208">
    <cfRule type="containsText" dxfId="8629" priority="8642" operator="containsText" text="DA">
      <formula>NOT(ISERROR(SEARCH("DA",O208)))</formula>
    </cfRule>
  </conditionalFormatting>
  <conditionalFormatting sqref="P208">
    <cfRule type="containsText" dxfId="8628" priority="8641" operator="containsText" text="DA">
      <formula>NOT(ISERROR(SEARCH("DA",P208)))</formula>
    </cfRule>
  </conditionalFormatting>
  <conditionalFormatting sqref="Q208">
    <cfRule type="containsText" dxfId="8627" priority="8640" operator="containsText" text="DA">
      <formula>NOT(ISERROR(SEARCH("DA",Q208)))</formula>
    </cfRule>
  </conditionalFormatting>
  <conditionalFormatting sqref="R208">
    <cfRule type="containsText" dxfId="8626" priority="8639" operator="containsText" text="DA">
      <formula>NOT(ISERROR(SEARCH("DA",R208)))</formula>
    </cfRule>
  </conditionalFormatting>
  <conditionalFormatting sqref="S208">
    <cfRule type="containsText" dxfId="8625" priority="8638" operator="containsText" text="DA">
      <formula>NOT(ISERROR(SEARCH("DA",S208)))</formula>
    </cfRule>
  </conditionalFormatting>
  <conditionalFormatting sqref="T208">
    <cfRule type="containsText" dxfId="8624" priority="8637" operator="containsText" text="DA">
      <formula>NOT(ISERROR(SEARCH("DA",T208)))</formula>
    </cfRule>
  </conditionalFormatting>
  <conditionalFormatting sqref="U208 A208 C208">
    <cfRule type="containsText" dxfId="8623" priority="8636" operator="containsText" text="DA">
      <formula>NOT(ISERROR(SEARCH("DA",A208)))</formula>
    </cfRule>
  </conditionalFormatting>
  <conditionalFormatting sqref="D208">
    <cfRule type="containsText" dxfId="8622" priority="8635" operator="containsText" text="DA">
      <formula>NOT(ISERROR(SEARCH("DA",D208)))</formula>
    </cfRule>
  </conditionalFormatting>
  <conditionalFormatting sqref="E208">
    <cfRule type="containsText" dxfId="8621" priority="8634" operator="containsText" text="DA">
      <formula>NOT(ISERROR(SEARCH("DA",E208)))</formula>
    </cfRule>
  </conditionalFormatting>
  <conditionalFormatting sqref="F208">
    <cfRule type="containsText" dxfId="8620" priority="8633" operator="containsText" text="DA">
      <formula>NOT(ISERROR(SEARCH("DA",F208)))</formula>
    </cfRule>
  </conditionalFormatting>
  <conditionalFormatting sqref="G208">
    <cfRule type="containsText" dxfId="8619" priority="8632" operator="containsText" text="DA">
      <formula>NOT(ISERROR(SEARCH("DA",G208)))</formula>
    </cfRule>
  </conditionalFormatting>
  <conditionalFormatting sqref="H208">
    <cfRule type="containsText" dxfId="8618" priority="8631" operator="containsText" text="DA">
      <formula>NOT(ISERROR(SEARCH("DA",H208)))</formula>
    </cfRule>
  </conditionalFormatting>
  <conditionalFormatting sqref="I208">
    <cfRule type="containsText" dxfId="8617" priority="8630" operator="containsText" text="DA">
      <formula>NOT(ISERROR(SEARCH("DA",I208)))</formula>
    </cfRule>
  </conditionalFormatting>
  <conditionalFormatting sqref="J208">
    <cfRule type="containsText" dxfId="8616" priority="8629" operator="containsText" text="DA">
      <formula>NOT(ISERROR(SEARCH("DA",J208)))</formula>
    </cfRule>
  </conditionalFormatting>
  <conditionalFormatting sqref="K208">
    <cfRule type="containsText" dxfId="8615" priority="8628" operator="containsText" text="DA">
      <formula>NOT(ISERROR(SEARCH("DA",K208)))</formula>
    </cfRule>
  </conditionalFormatting>
  <conditionalFormatting sqref="L208">
    <cfRule type="containsText" dxfId="8614" priority="8627" operator="containsText" text="DA">
      <formula>NOT(ISERROR(SEARCH("DA",L208)))</formula>
    </cfRule>
  </conditionalFormatting>
  <conditionalFormatting sqref="M208">
    <cfRule type="containsText" dxfId="8613" priority="8626" operator="containsText" text="DA">
      <formula>NOT(ISERROR(SEARCH("DA",M208)))</formula>
    </cfRule>
  </conditionalFormatting>
  <conditionalFormatting sqref="N208">
    <cfRule type="containsText" dxfId="8612" priority="8625" operator="containsText" text="DA">
      <formula>NOT(ISERROR(SEARCH("DA",N208)))</formula>
    </cfRule>
  </conditionalFormatting>
  <conditionalFormatting sqref="O208">
    <cfRule type="containsText" dxfId="8611" priority="8624" operator="containsText" text="DA">
      <formula>NOT(ISERROR(SEARCH("DA",O208)))</formula>
    </cfRule>
  </conditionalFormatting>
  <conditionalFormatting sqref="P208">
    <cfRule type="containsText" dxfId="8610" priority="8623" operator="containsText" text="DA">
      <formula>NOT(ISERROR(SEARCH("DA",P208)))</formula>
    </cfRule>
  </conditionalFormatting>
  <conditionalFormatting sqref="Q208">
    <cfRule type="containsText" dxfId="8609" priority="8622" operator="containsText" text="DA">
      <formula>NOT(ISERROR(SEARCH("DA",Q208)))</formula>
    </cfRule>
  </conditionalFormatting>
  <conditionalFormatting sqref="R208">
    <cfRule type="containsText" dxfId="8608" priority="8621" operator="containsText" text="DA">
      <formula>NOT(ISERROR(SEARCH("DA",R208)))</formula>
    </cfRule>
  </conditionalFormatting>
  <conditionalFormatting sqref="S208">
    <cfRule type="containsText" dxfId="8607" priority="8620" operator="containsText" text="DA">
      <formula>NOT(ISERROR(SEARCH("DA",S208)))</formula>
    </cfRule>
  </conditionalFormatting>
  <conditionalFormatting sqref="T208">
    <cfRule type="containsText" dxfId="8606" priority="8619" operator="containsText" text="DA">
      <formula>NOT(ISERROR(SEARCH("DA",T208)))</formula>
    </cfRule>
  </conditionalFormatting>
  <conditionalFormatting sqref="B208:T208">
    <cfRule type="containsText" dxfId="8605" priority="8618" operator="containsText" text="DA">
      <formula>NOT(ISERROR(SEARCH("DA",B208)))</formula>
    </cfRule>
  </conditionalFormatting>
  <conditionalFormatting sqref="B219">
    <cfRule type="containsText" dxfId="8604" priority="8617" operator="containsText" text="DA">
      <formula>NOT(ISERROR(SEARCH("DA",B219)))</formula>
    </cfRule>
  </conditionalFormatting>
  <conditionalFormatting sqref="U219 C219">
    <cfRule type="containsText" dxfId="8603" priority="8616" operator="containsText" text="DA">
      <formula>NOT(ISERROR(SEARCH("DA",C219)))</formula>
    </cfRule>
  </conditionalFormatting>
  <conditionalFormatting sqref="D219">
    <cfRule type="containsText" dxfId="8602" priority="8615" operator="containsText" text="DA">
      <formula>NOT(ISERROR(SEARCH("DA",D219)))</formula>
    </cfRule>
  </conditionalFormatting>
  <conditionalFormatting sqref="E219">
    <cfRule type="containsText" dxfId="8601" priority="8614" operator="containsText" text="DA">
      <formula>NOT(ISERROR(SEARCH("DA",E219)))</formula>
    </cfRule>
  </conditionalFormatting>
  <conditionalFormatting sqref="F219">
    <cfRule type="containsText" dxfId="8600" priority="8613" operator="containsText" text="DA">
      <formula>NOT(ISERROR(SEARCH("DA",F219)))</formula>
    </cfRule>
  </conditionalFormatting>
  <conditionalFormatting sqref="G219">
    <cfRule type="containsText" dxfId="8599" priority="8612" operator="containsText" text="DA">
      <formula>NOT(ISERROR(SEARCH("DA",G219)))</formula>
    </cfRule>
  </conditionalFormatting>
  <conditionalFormatting sqref="H219">
    <cfRule type="containsText" dxfId="8598" priority="8611" operator="containsText" text="DA">
      <formula>NOT(ISERROR(SEARCH("DA",H219)))</formula>
    </cfRule>
  </conditionalFormatting>
  <conditionalFormatting sqref="I219">
    <cfRule type="containsText" dxfId="8597" priority="8610" operator="containsText" text="DA">
      <formula>NOT(ISERROR(SEARCH("DA",I219)))</formula>
    </cfRule>
  </conditionalFormatting>
  <conditionalFormatting sqref="J219">
    <cfRule type="containsText" dxfId="8596" priority="8609" operator="containsText" text="DA">
      <formula>NOT(ISERROR(SEARCH("DA",J219)))</formula>
    </cfRule>
  </conditionalFormatting>
  <conditionalFormatting sqref="K219">
    <cfRule type="containsText" dxfId="8595" priority="8608" operator="containsText" text="DA">
      <formula>NOT(ISERROR(SEARCH("DA",K219)))</formula>
    </cfRule>
  </conditionalFormatting>
  <conditionalFormatting sqref="L219">
    <cfRule type="containsText" dxfId="8594" priority="8607" operator="containsText" text="DA">
      <formula>NOT(ISERROR(SEARCH("DA",L219)))</formula>
    </cfRule>
  </conditionalFormatting>
  <conditionalFormatting sqref="M219">
    <cfRule type="containsText" dxfId="8593" priority="8606" operator="containsText" text="DA">
      <formula>NOT(ISERROR(SEARCH("DA",M219)))</formula>
    </cfRule>
  </conditionalFormatting>
  <conditionalFormatting sqref="N219">
    <cfRule type="containsText" dxfId="8592" priority="8605" operator="containsText" text="DA">
      <formula>NOT(ISERROR(SEARCH("DA",N219)))</formula>
    </cfRule>
  </conditionalFormatting>
  <conditionalFormatting sqref="O219">
    <cfRule type="containsText" dxfId="8591" priority="8604" operator="containsText" text="DA">
      <formula>NOT(ISERROR(SEARCH("DA",O219)))</formula>
    </cfRule>
  </conditionalFormatting>
  <conditionalFormatting sqref="P219">
    <cfRule type="containsText" dxfId="8590" priority="8603" operator="containsText" text="DA">
      <formula>NOT(ISERROR(SEARCH("DA",P219)))</formula>
    </cfRule>
  </conditionalFormatting>
  <conditionalFormatting sqref="Q219">
    <cfRule type="containsText" dxfId="8589" priority="8602" operator="containsText" text="DA">
      <formula>NOT(ISERROR(SEARCH("DA",Q219)))</formula>
    </cfRule>
  </conditionalFormatting>
  <conditionalFormatting sqref="R219">
    <cfRule type="containsText" dxfId="8588" priority="8601" operator="containsText" text="DA">
      <formula>NOT(ISERROR(SEARCH("DA",R219)))</formula>
    </cfRule>
  </conditionalFormatting>
  <conditionalFormatting sqref="S219">
    <cfRule type="containsText" dxfId="8587" priority="8600" operator="containsText" text="DA">
      <formula>NOT(ISERROR(SEARCH("DA",S219)))</formula>
    </cfRule>
  </conditionalFormatting>
  <conditionalFormatting sqref="T219">
    <cfRule type="containsText" dxfId="8586" priority="8599" operator="containsText" text="DA">
      <formula>NOT(ISERROR(SEARCH("DA",T219)))</formula>
    </cfRule>
  </conditionalFormatting>
  <conditionalFormatting sqref="B219">
    <cfRule type="containsText" dxfId="8585" priority="8598" operator="containsText" text="DA">
      <formula>NOT(ISERROR(SEARCH("DA",B219)))</formula>
    </cfRule>
  </conditionalFormatting>
  <conditionalFormatting sqref="U219 C219">
    <cfRule type="containsText" dxfId="8584" priority="8597" operator="containsText" text="DA">
      <formula>NOT(ISERROR(SEARCH("DA",C219)))</formula>
    </cfRule>
  </conditionalFormatting>
  <conditionalFormatting sqref="D219">
    <cfRule type="containsText" dxfId="8583" priority="8596" operator="containsText" text="DA">
      <formula>NOT(ISERROR(SEARCH("DA",D219)))</formula>
    </cfRule>
  </conditionalFormatting>
  <conditionalFormatting sqref="E219">
    <cfRule type="containsText" dxfId="8582" priority="8595" operator="containsText" text="DA">
      <formula>NOT(ISERROR(SEARCH("DA",E219)))</formula>
    </cfRule>
  </conditionalFormatting>
  <conditionalFormatting sqref="F219">
    <cfRule type="containsText" dxfId="8581" priority="8594" operator="containsText" text="DA">
      <formula>NOT(ISERROR(SEARCH("DA",F219)))</formula>
    </cfRule>
  </conditionalFormatting>
  <conditionalFormatting sqref="G219">
    <cfRule type="containsText" dxfId="8580" priority="8593" operator="containsText" text="DA">
      <formula>NOT(ISERROR(SEARCH("DA",G219)))</formula>
    </cfRule>
  </conditionalFormatting>
  <conditionalFormatting sqref="H219">
    <cfRule type="containsText" dxfId="8579" priority="8592" operator="containsText" text="DA">
      <formula>NOT(ISERROR(SEARCH("DA",H219)))</formula>
    </cfRule>
  </conditionalFormatting>
  <conditionalFormatting sqref="I219">
    <cfRule type="containsText" dxfId="8578" priority="8591" operator="containsText" text="DA">
      <formula>NOT(ISERROR(SEARCH("DA",I219)))</formula>
    </cfRule>
  </conditionalFormatting>
  <conditionalFormatting sqref="J219">
    <cfRule type="containsText" dxfId="8577" priority="8590" operator="containsText" text="DA">
      <formula>NOT(ISERROR(SEARCH("DA",J219)))</formula>
    </cfRule>
  </conditionalFormatting>
  <conditionalFormatting sqref="K219">
    <cfRule type="containsText" dxfId="8576" priority="8589" operator="containsText" text="DA">
      <formula>NOT(ISERROR(SEARCH("DA",K219)))</formula>
    </cfRule>
  </conditionalFormatting>
  <conditionalFormatting sqref="L219">
    <cfRule type="containsText" dxfId="8575" priority="8588" operator="containsText" text="DA">
      <formula>NOT(ISERROR(SEARCH("DA",L219)))</formula>
    </cfRule>
  </conditionalFormatting>
  <conditionalFormatting sqref="M219">
    <cfRule type="containsText" dxfId="8574" priority="8587" operator="containsText" text="DA">
      <formula>NOT(ISERROR(SEARCH("DA",M219)))</formula>
    </cfRule>
  </conditionalFormatting>
  <conditionalFormatting sqref="N219">
    <cfRule type="containsText" dxfId="8573" priority="8586" operator="containsText" text="DA">
      <formula>NOT(ISERROR(SEARCH("DA",N219)))</formula>
    </cfRule>
  </conditionalFormatting>
  <conditionalFormatting sqref="O219">
    <cfRule type="containsText" dxfId="8572" priority="8585" operator="containsText" text="DA">
      <formula>NOT(ISERROR(SEARCH("DA",O219)))</formula>
    </cfRule>
  </conditionalFormatting>
  <conditionalFormatting sqref="P219">
    <cfRule type="containsText" dxfId="8571" priority="8584" operator="containsText" text="DA">
      <formula>NOT(ISERROR(SEARCH("DA",P219)))</formula>
    </cfRule>
  </conditionalFormatting>
  <conditionalFormatting sqref="Q219">
    <cfRule type="containsText" dxfId="8570" priority="8583" operator="containsText" text="DA">
      <formula>NOT(ISERROR(SEARCH("DA",Q219)))</formula>
    </cfRule>
  </conditionalFormatting>
  <conditionalFormatting sqref="R219">
    <cfRule type="containsText" dxfId="8569" priority="8582" operator="containsText" text="DA">
      <formula>NOT(ISERROR(SEARCH("DA",R219)))</formula>
    </cfRule>
  </conditionalFormatting>
  <conditionalFormatting sqref="S219">
    <cfRule type="containsText" dxfId="8568" priority="8581" operator="containsText" text="DA">
      <formula>NOT(ISERROR(SEARCH("DA",S219)))</formula>
    </cfRule>
  </conditionalFormatting>
  <conditionalFormatting sqref="T219">
    <cfRule type="containsText" dxfId="8567" priority="8580" operator="containsText" text="DA">
      <formula>NOT(ISERROR(SEARCH("DA",T219)))</formula>
    </cfRule>
  </conditionalFormatting>
  <conditionalFormatting sqref="B219">
    <cfRule type="containsText" dxfId="8566" priority="8579" operator="containsText" text="DA">
      <formula>NOT(ISERROR(SEARCH("DA",B219)))</formula>
    </cfRule>
  </conditionalFormatting>
  <conditionalFormatting sqref="U219 C219">
    <cfRule type="containsText" dxfId="8565" priority="8578" operator="containsText" text="DA">
      <formula>NOT(ISERROR(SEARCH("DA",C219)))</formula>
    </cfRule>
  </conditionalFormatting>
  <conditionalFormatting sqref="D219">
    <cfRule type="containsText" dxfId="8564" priority="8577" operator="containsText" text="DA">
      <formula>NOT(ISERROR(SEARCH("DA",D219)))</formula>
    </cfRule>
  </conditionalFormatting>
  <conditionalFormatting sqref="E219">
    <cfRule type="containsText" dxfId="8563" priority="8576" operator="containsText" text="DA">
      <formula>NOT(ISERROR(SEARCH("DA",E219)))</formula>
    </cfRule>
  </conditionalFormatting>
  <conditionalFormatting sqref="F219">
    <cfRule type="containsText" dxfId="8562" priority="8575" operator="containsText" text="DA">
      <formula>NOT(ISERROR(SEARCH("DA",F219)))</formula>
    </cfRule>
  </conditionalFormatting>
  <conditionalFormatting sqref="G219">
    <cfRule type="containsText" dxfId="8561" priority="8574" operator="containsText" text="DA">
      <formula>NOT(ISERROR(SEARCH("DA",G219)))</formula>
    </cfRule>
  </conditionalFormatting>
  <conditionalFormatting sqref="H219">
    <cfRule type="containsText" dxfId="8560" priority="8573" operator="containsText" text="DA">
      <formula>NOT(ISERROR(SEARCH("DA",H219)))</formula>
    </cfRule>
  </conditionalFormatting>
  <conditionalFormatting sqref="I219">
    <cfRule type="containsText" dxfId="8559" priority="8572" operator="containsText" text="DA">
      <formula>NOT(ISERROR(SEARCH("DA",I219)))</formula>
    </cfRule>
  </conditionalFormatting>
  <conditionalFormatting sqref="J219">
    <cfRule type="containsText" dxfId="8558" priority="8571" operator="containsText" text="DA">
      <formula>NOT(ISERROR(SEARCH("DA",J219)))</formula>
    </cfRule>
  </conditionalFormatting>
  <conditionalFormatting sqref="K219">
    <cfRule type="containsText" dxfId="8557" priority="8570" operator="containsText" text="DA">
      <formula>NOT(ISERROR(SEARCH("DA",K219)))</formula>
    </cfRule>
  </conditionalFormatting>
  <conditionalFormatting sqref="L219">
    <cfRule type="containsText" dxfId="8556" priority="8569" operator="containsText" text="DA">
      <formula>NOT(ISERROR(SEARCH("DA",L219)))</formula>
    </cfRule>
  </conditionalFormatting>
  <conditionalFormatting sqref="M219">
    <cfRule type="containsText" dxfId="8555" priority="8568" operator="containsText" text="DA">
      <formula>NOT(ISERROR(SEARCH("DA",M219)))</formula>
    </cfRule>
  </conditionalFormatting>
  <conditionalFormatting sqref="N219">
    <cfRule type="containsText" dxfId="8554" priority="8567" operator="containsText" text="DA">
      <formula>NOT(ISERROR(SEARCH("DA",N219)))</formula>
    </cfRule>
  </conditionalFormatting>
  <conditionalFormatting sqref="O219">
    <cfRule type="containsText" dxfId="8553" priority="8566" operator="containsText" text="DA">
      <formula>NOT(ISERROR(SEARCH("DA",O219)))</formula>
    </cfRule>
  </conditionalFormatting>
  <conditionalFormatting sqref="P219">
    <cfRule type="containsText" dxfId="8552" priority="8565" operator="containsText" text="DA">
      <formula>NOT(ISERROR(SEARCH("DA",P219)))</formula>
    </cfRule>
  </conditionalFormatting>
  <conditionalFormatting sqref="Q219">
    <cfRule type="containsText" dxfId="8551" priority="8564" operator="containsText" text="DA">
      <formula>NOT(ISERROR(SEARCH("DA",Q219)))</formula>
    </cfRule>
  </conditionalFormatting>
  <conditionalFormatting sqref="R219">
    <cfRule type="containsText" dxfId="8550" priority="8563" operator="containsText" text="DA">
      <formula>NOT(ISERROR(SEARCH("DA",R219)))</formula>
    </cfRule>
  </conditionalFormatting>
  <conditionalFormatting sqref="S219">
    <cfRule type="containsText" dxfId="8549" priority="8562" operator="containsText" text="DA">
      <formula>NOT(ISERROR(SEARCH("DA",S219)))</formula>
    </cfRule>
  </conditionalFormatting>
  <conditionalFormatting sqref="T219">
    <cfRule type="containsText" dxfId="8548" priority="8561" operator="containsText" text="DA">
      <formula>NOT(ISERROR(SEARCH("DA",T219)))</formula>
    </cfRule>
  </conditionalFormatting>
  <conditionalFormatting sqref="B219">
    <cfRule type="containsText" dxfId="8547" priority="8560" operator="containsText" text="DA">
      <formula>NOT(ISERROR(SEARCH("DA",B219)))</formula>
    </cfRule>
  </conditionalFormatting>
  <conditionalFormatting sqref="U219 C219">
    <cfRule type="containsText" dxfId="8546" priority="8559" operator="containsText" text="DA">
      <formula>NOT(ISERROR(SEARCH("DA",C219)))</formula>
    </cfRule>
  </conditionalFormatting>
  <conditionalFormatting sqref="D219">
    <cfRule type="containsText" dxfId="8545" priority="8558" operator="containsText" text="DA">
      <formula>NOT(ISERROR(SEARCH("DA",D219)))</formula>
    </cfRule>
  </conditionalFormatting>
  <conditionalFormatting sqref="E219">
    <cfRule type="containsText" dxfId="8544" priority="8557" operator="containsText" text="DA">
      <formula>NOT(ISERROR(SEARCH("DA",E219)))</formula>
    </cfRule>
  </conditionalFormatting>
  <conditionalFormatting sqref="F219">
    <cfRule type="containsText" dxfId="8543" priority="8556" operator="containsText" text="DA">
      <formula>NOT(ISERROR(SEARCH("DA",F219)))</formula>
    </cfRule>
  </conditionalFormatting>
  <conditionalFormatting sqref="G219">
    <cfRule type="containsText" dxfId="8542" priority="8555" operator="containsText" text="DA">
      <formula>NOT(ISERROR(SEARCH("DA",G219)))</formula>
    </cfRule>
  </conditionalFormatting>
  <conditionalFormatting sqref="H219">
    <cfRule type="containsText" dxfId="8541" priority="8554" operator="containsText" text="DA">
      <formula>NOT(ISERROR(SEARCH("DA",H219)))</formula>
    </cfRule>
  </conditionalFormatting>
  <conditionalFormatting sqref="I219">
    <cfRule type="containsText" dxfId="8540" priority="8553" operator="containsText" text="DA">
      <formula>NOT(ISERROR(SEARCH("DA",I219)))</formula>
    </cfRule>
  </conditionalFormatting>
  <conditionalFormatting sqref="J219">
    <cfRule type="containsText" dxfId="8539" priority="8552" operator="containsText" text="DA">
      <formula>NOT(ISERROR(SEARCH("DA",J219)))</formula>
    </cfRule>
  </conditionalFormatting>
  <conditionalFormatting sqref="K219">
    <cfRule type="containsText" dxfId="8538" priority="8551" operator="containsText" text="DA">
      <formula>NOT(ISERROR(SEARCH("DA",K219)))</formula>
    </cfRule>
  </conditionalFormatting>
  <conditionalFormatting sqref="L219">
    <cfRule type="containsText" dxfId="8537" priority="8550" operator="containsText" text="DA">
      <formula>NOT(ISERROR(SEARCH("DA",L219)))</formula>
    </cfRule>
  </conditionalFormatting>
  <conditionalFormatting sqref="M219">
    <cfRule type="containsText" dxfId="8536" priority="8549" operator="containsText" text="DA">
      <formula>NOT(ISERROR(SEARCH("DA",M219)))</formula>
    </cfRule>
  </conditionalFormatting>
  <conditionalFormatting sqref="N219">
    <cfRule type="containsText" dxfId="8535" priority="8548" operator="containsText" text="DA">
      <formula>NOT(ISERROR(SEARCH("DA",N219)))</formula>
    </cfRule>
  </conditionalFormatting>
  <conditionalFormatting sqref="O219">
    <cfRule type="containsText" dxfId="8534" priority="8547" operator="containsText" text="DA">
      <formula>NOT(ISERROR(SEARCH("DA",O219)))</formula>
    </cfRule>
  </conditionalFormatting>
  <conditionalFormatting sqref="P219">
    <cfRule type="containsText" dxfId="8533" priority="8546" operator="containsText" text="DA">
      <formula>NOT(ISERROR(SEARCH("DA",P219)))</formula>
    </cfRule>
  </conditionalFormatting>
  <conditionalFormatting sqref="Q219">
    <cfRule type="containsText" dxfId="8532" priority="8545" operator="containsText" text="DA">
      <formula>NOT(ISERROR(SEARCH("DA",Q219)))</formula>
    </cfRule>
  </conditionalFormatting>
  <conditionalFormatting sqref="R219">
    <cfRule type="containsText" dxfId="8531" priority="8544" operator="containsText" text="DA">
      <formula>NOT(ISERROR(SEARCH("DA",R219)))</formula>
    </cfRule>
  </conditionalFormatting>
  <conditionalFormatting sqref="S219">
    <cfRule type="containsText" dxfId="8530" priority="8543" operator="containsText" text="DA">
      <formula>NOT(ISERROR(SEARCH("DA",S219)))</formula>
    </cfRule>
  </conditionalFormatting>
  <conditionalFormatting sqref="T219">
    <cfRule type="containsText" dxfId="8529" priority="8542" operator="containsText" text="DA">
      <formula>NOT(ISERROR(SEARCH("DA",T219)))</formula>
    </cfRule>
  </conditionalFormatting>
  <conditionalFormatting sqref="B219">
    <cfRule type="containsText" dxfId="8528" priority="8541" operator="containsText" text="DA">
      <formula>NOT(ISERROR(SEARCH("DA",B219)))</formula>
    </cfRule>
  </conditionalFormatting>
  <conditionalFormatting sqref="U219 C219">
    <cfRule type="containsText" dxfId="8527" priority="8540" operator="containsText" text="DA">
      <formula>NOT(ISERROR(SEARCH("DA",C219)))</formula>
    </cfRule>
  </conditionalFormatting>
  <conditionalFormatting sqref="D219">
    <cfRule type="containsText" dxfId="8526" priority="8539" operator="containsText" text="DA">
      <formula>NOT(ISERROR(SEARCH("DA",D219)))</formula>
    </cfRule>
  </conditionalFormatting>
  <conditionalFormatting sqref="E219">
    <cfRule type="containsText" dxfId="8525" priority="8538" operator="containsText" text="DA">
      <formula>NOT(ISERROR(SEARCH("DA",E219)))</formula>
    </cfRule>
  </conditionalFormatting>
  <conditionalFormatting sqref="F219">
    <cfRule type="containsText" dxfId="8524" priority="8537" operator="containsText" text="DA">
      <formula>NOT(ISERROR(SEARCH("DA",F219)))</formula>
    </cfRule>
  </conditionalFormatting>
  <conditionalFormatting sqref="G219">
    <cfRule type="containsText" dxfId="8523" priority="8536" operator="containsText" text="DA">
      <formula>NOT(ISERROR(SEARCH("DA",G219)))</formula>
    </cfRule>
  </conditionalFormatting>
  <conditionalFormatting sqref="H219">
    <cfRule type="containsText" dxfId="8522" priority="8535" operator="containsText" text="DA">
      <formula>NOT(ISERROR(SEARCH("DA",H219)))</formula>
    </cfRule>
  </conditionalFormatting>
  <conditionalFormatting sqref="I219">
    <cfRule type="containsText" dxfId="8521" priority="8534" operator="containsText" text="DA">
      <formula>NOT(ISERROR(SEARCH("DA",I219)))</formula>
    </cfRule>
  </conditionalFormatting>
  <conditionalFormatting sqref="J219">
    <cfRule type="containsText" dxfId="8520" priority="8533" operator="containsText" text="DA">
      <formula>NOT(ISERROR(SEARCH("DA",J219)))</formula>
    </cfRule>
  </conditionalFormatting>
  <conditionalFormatting sqref="K219">
    <cfRule type="containsText" dxfId="8519" priority="8532" operator="containsText" text="DA">
      <formula>NOT(ISERROR(SEARCH("DA",K219)))</formula>
    </cfRule>
  </conditionalFormatting>
  <conditionalFormatting sqref="L219">
    <cfRule type="containsText" dxfId="8518" priority="8531" operator="containsText" text="DA">
      <formula>NOT(ISERROR(SEARCH("DA",L219)))</formula>
    </cfRule>
  </conditionalFormatting>
  <conditionalFormatting sqref="M219">
    <cfRule type="containsText" dxfId="8517" priority="8530" operator="containsText" text="DA">
      <formula>NOT(ISERROR(SEARCH("DA",M219)))</formula>
    </cfRule>
  </conditionalFormatting>
  <conditionalFormatting sqref="N219">
    <cfRule type="containsText" dxfId="8516" priority="8529" operator="containsText" text="DA">
      <formula>NOT(ISERROR(SEARCH("DA",N219)))</formula>
    </cfRule>
  </conditionalFormatting>
  <conditionalFormatting sqref="O219">
    <cfRule type="containsText" dxfId="8515" priority="8528" operator="containsText" text="DA">
      <formula>NOT(ISERROR(SEARCH("DA",O219)))</formula>
    </cfRule>
  </conditionalFormatting>
  <conditionalFormatting sqref="P219">
    <cfRule type="containsText" dxfId="8514" priority="8527" operator="containsText" text="DA">
      <formula>NOT(ISERROR(SEARCH("DA",P219)))</formula>
    </cfRule>
  </conditionalFormatting>
  <conditionalFormatting sqref="Q219">
    <cfRule type="containsText" dxfId="8513" priority="8526" operator="containsText" text="DA">
      <formula>NOT(ISERROR(SEARCH("DA",Q219)))</formula>
    </cfRule>
  </conditionalFormatting>
  <conditionalFormatting sqref="R219">
    <cfRule type="containsText" dxfId="8512" priority="8525" operator="containsText" text="DA">
      <formula>NOT(ISERROR(SEARCH("DA",R219)))</formula>
    </cfRule>
  </conditionalFormatting>
  <conditionalFormatting sqref="S219">
    <cfRule type="containsText" dxfId="8511" priority="8524" operator="containsText" text="DA">
      <formula>NOT(ISERROR(SEARCH("DA",S219)))</formula>
    </cfRule>
  </conditionalFormatting>
  <conditionalFormatting sqref="T219">
    <cfRule type="containsText" dxfId="8510" priority="8523" operator="containsText" text="DA">
      <formula>NOT(ISERROR(SEARCH("DA",T219)))</formula>
    </cfRule>
  </conditionalFormatting>
  <conditionalFormatting sqref="B219">
    <cfRule type="containsText" dxfId="8509" priority="8522" operator="containsText" text="DA">
      <formula>NOT(ISERROR(SEARCH("DA",B219)))</formula>
    </cfRule>
  </conditionalFormatting>
  <conditionalFormatting sqref="U219 C219">
    <cfRule type="containsText" dxfId="8508" priority="8521" operator="containsText" text="DA">
      <formula>NOT(ISERROR(SEARCH("DA",C219)))</formula>
    </cfRule>
  </conditionalFormatting>
  <conditionalFormatting sqref="D219">
    <cfRule type="containsText" dxfId="8507" priority="8520" operator="containsText" text="DA">
      <formula>NOT(ISERROR(SEARCH("DA",D219)))</formula>
    </cfRule>
  </conditionalFormatting>
  <conditionalFormatting sqref="E219">
    <cfRule type="containsText" dxfId="8506" priority="8519" operator="containsText" text="DA">
      <formula>NOT(ISERROR(SEARCH("DA",E219)))</formula>
    </cfRule>
  </conditionalFormatting>
  <conditionalFormatting sqref="F219">
    <cfRule type="containsText" dxfId="8505" priority="8518" operator="containsText" text="DA">
      <formula>NOT(ISERROR(SEARCH("DA",F219)))</formula>
    </cfRule>
  </conditionalFormatting>
  <conditionalFormatting sqref="G219">
    <cfRule type="containsText" dxfId="8504" priority="8517" operator="containsText" text="DA">
      <formula>NOT(ISERROR(SEARCH("DA",G219)))</formula>
    </cfRule>
  </conditionalFormatting>
  <conditionalFormatting sqref="H219">
    <cfRule type="containsText" dxfId="8503" priority="8516" operator="containsText" text="DA">
      <formula>NOT(ISERROR(SEARCH("DA",H219)))</formula>
    </cfRule>
  </conditionalFormatting>
  <conditionalFormatting sqref="I219">
    <cfRule type="containsText" dxfId="8502" priority="8515" operator="containsText" text="DA">
      <formula>NOT(ISERROR(SEARCH("DA",I219)))</formula>
    </cfRule>
  </conditionalFormatting>
  <conditionalFormatting sqref="J219">
    <cfRule type="containsText" dxfId="8501" priority="8514" operator="containsText" text="DA">
      <formula>NOT(ISERROR(SEARCH("DA",J219)))</formula>
    </cfRule>
  </conditionalFormatting>
  <conditionalFormatting sqref="K219">
    <cfRule type="containsText" dxfId="8500" priority="8513" operator="containsText" text="DA">
      <formula>NOT(ISERROR(SEARCH("DA",K219)))</formula>
    </cfRule>
  </conditionalFormatting>
  <conditionalFormatting sqref="L219">
    <cfRule type="containsText" dxfId="8499" priority="8512" operator="containsText" text="DA">
      <formula>NOT(ISERROR(SEARCH("DA",L219)))</formula>
    </cfRule>
  </conditionalFormatting>
  <conditionalFormatting sqref="M219">
    <cfRule type="containsText" dxfId="8498" priority="8511" operator="containsText" text="DA">
      <formula>NOT(ISERROR(SEARCH("DA",M219)))</formula>
    </cfRule>
  </conditionalFormatting>
  <conditionalFormatting sqref="N219">
    <cfRule type="containsText" dxfId="8497" priority="8510" operator="containsText" text="DA">
      <formula>NOT(ISERROR(SEARCH("DA",N219)))</formula>
    </cfRule>
  </conditionalFormatting>
  <conditionalFormatting sqref="O219">
    <cfRule type="containsText" dxfId="8496" priority="8509" operator="containsText" text="DA">
      <formula>NOT(ISERROR(SEARCH("DA",O219)))</formula>
    </cfRule>
  </conditionalFormatting>
  <conditionalFormatting sqref="P219">
    <cfRule type="containsText" dxfId="8495" priority="8508" operator="containsText" text="DA">
      <formula>NOT(ISERROR(SEARCH("DA",P219)))</formula>
    </cfRule>
  </conditionalFormatting>
  <conditionalFormatting sqref="Q219">
    <cfRule type="containsText" dxfId="8494" priority="8507" operator="containsText" text="DA">
      <formula>NOT(ISERROR(SEARCH("DA",Q219)))</formula>
    </cfRule>
  </conditionalFormatting>
  <conditionalFormatting sqref="R219">
    <cfRule type="containsText" dxfId="8493" priority="8506" operator="containsText" text="DA">
      <formula>NOT(ISERROR(SEARCH("DA",R219)))</formula>
    </cfRule>
  </conditionalFormatting>
  <conditionalFormatting sqref="S219">
    <cfRule type="containsText" dxfId="8492" priority="8505" operator="containsText" text="DA">
      <formula>NOT(ISERROR(SEARCH("DA",S219)))</formula>
    </cfRule>
  </conditionalFormatting>
  <conditionalFormatting sqref="T219">
    <cfRule type="containsText" dxfId="8491" priority="8504" operator="containsText" text="DA">
      <formula>NOT(ISERROR(SEARCH("DA",T219)))</formula>
    </cfRule>
  </conditionalFormatting>
  <conditionalFormatting sqref="B219">
    <cfRule type="containsText" dxfId="8490" priority="8503" operator="containsText" text="DA">
      <formula>NOT(ISERROR(SEARCH("DA",B219)))</formula>
    </cfRule>
  </conditionalFormatting>
  <conditionalFormatting sqref="U219 C219">
    <cfRule type="containsText" dxfId="8489" priority="8502" operator="containsText" text="DA">
      <formula>NOT(ISERROR(SEARCH("DA",C219)))</formula>
    </cfRule>
  </conditionalFormatting>
  <conditionalFormatting sqref="D219">
    <cfRule type="containsText" dxfId="8488" priority="8501" operator="containsText" text="DA">
      <formula>NOT(ISERROR(SEARCH("DA",D219)))</formula>
    </cfRule>
  </conditionalFormatting>
  <conditionalFormatting sqref="E219">
    <cfRule type="containsText" dxfId="8487" priority="8500" operator="containsText" text="DA">
      <formula>NOT(ISERROR(SEARCH("DA",E219)))</formula>
    </cfRule>
  </conditionalFormatting>
  <conditionalFormatting sqref="F219">
    <cfRule type="containsText" dxfId="8486" priority="8499" operator="containsText" text="DA">
      <formula>NOT(ISERROR(SEARCH("DA",F219)))</formula>
    </cfRule>
  </conditionalFormatting>
  <conditionalFormatting sqref="G219">
    <cfRule type="containsText" dxfId="8485" priority="8498" operator="containsText" text="DA">
      <formula>NOT(ISERROR(SEARCH("DA",G219)))</formula>
    </cfRule>
  </conditionalFormatting>
  <conditionalFormatting sqref="H219">
    <cfRule type="containsText" dxfId="8484" priority="8497" operator="containsText" text="DA">
      <formula>NOT(ISERROR(SEARCH("DA",H219)))</formula>
    </cfRule>
  </conditionalFormatting>
  <conditionalFormatting sqref="I219">
    <cfRule type="containsText" dxfId="8483" priority="8496" operator="containsText" text="DA">
      <formula>NOT(ISERROR(SEARCH("DA",I219)))</formula>
    </cfRule>
  </conditionalFormatting>
  <conditionalFormatting sqref="J219">
    <cfRule type="containsText" dxfId="8482" priority="8495" operator="containsText" text="DA">
      <formula>NOT(ISERROR(SEARCH("DA",J219)))</formula>
    </cfRule>
  </conditionalFormatting>
  <conditionalFormatting sqref="K219">
    <cfRule type="containsText" dxfId="8481" priority="8494" operator="containsText" text="DA">
      <formula>NOT(ISERROR(SEARCH("DA",K219)))</formula>
    </cfRule>
  </conditionalFormatting>
  <conditionalFormatting sqref="L219">
    <cfRule type="containsText" dxfId="8480" priority="8493" operator="containsText" text="DA">
      <formula>NOT(ISERROR(SEARCH("DA",L219)))</formula>
    </cfRule>
  </conditionalFormatting>
  <conditionalFormatting sqref="M219">
    <cfRule type="containsText" dxfId="8479" priority="8492" operator="containsText" text="DA">
      <formula>NOT(ISERROR(SEARCH("DA",M219)))</formula>
    </cfRule>
  </conditionalFormatting>
  <conditionalFormatting sqref="N219">
    <cfRule type="containsText" dxfId="8478" priority="8491" operator="containsText" text="DA">
      <formula>NOT(ISERROR(SEARCH("DA",N219)))</formula>
    </cfRule>
  </conditionalFormatting>
  <conditionalFormatting sqref="O219">
    <cfRule type="containsText" dxfId="8477" priority="8490" operator="containsText" text="DA">
      <formula>NOT(ISERROR(SEARCH("DA",O219)))</formula>
    </cfRule>
  </conditionalFormatting>
  <conditionalFormatting sqref="P219">
    <cfRule type="containsText" dxfId="8476" priority="8489" operator="containsText" text="DA">
      <formula>NOT(ISERROR(SEARCH("DA",P219)))</formula>
    </cfRule>
  </conditionalFormatting>
  <conditionalFormatting sqref="Q219">
    <cfRule type="containsText" dxfId="8475" priority="8488" operator="containsText" text="DA">
      <formula>NOT(ISERROR(SEARCH("DA",Q219)))</formula>
    </cfRule>
  </conditionalFormatting>
  <conditionalFormatting sqref="R219">
    <cfRule type="containsText" dxfId="8474" priority="8487" operator="containsText" text="DA">
      <formula>NOT(ISERROR(SEARCH("DA",R219)))</formula>
    </cfRule>
  </conditionalFormatting>
  <conditionalFormatting sqref="S219">
    <cfRule type="containsText" dxfId="8473" priority="8486" operator="containsText" text="DA">
      <formula>NOT(ISERROR(SEARCH("DA",S219)))</formula>
    </cfRule>
  </conditionalFormatting>
  <conditionalFormatting sqref="T219">
    <cfRule type="containsText" dxfId="8472" priority="8485" operator="containsText" text="DA">
      <formula>NOT(ISERROR(SEARCH("DA",T219)))</formula>
    </cfRule>
  </conditionalFormatting>
  <conditionalFormatting sqref="B219">
    <cfRule type="containsText" dxfId="8471" priority="8484" operator="containsText" text="DA">
      <formula>NOT(ISERROR(SEARCH("DA",B219)))</formula>
    </cfRule>
  </conditionalFormatting>
  <conditionalFormatting sqref="U219 C219">
    <cfRule type="containsText" dxfId="8470" priority="8483" operator="containsText" text="DA">
      <formula>NOT(ISERROR(SEARCH("DA",C219)))</formula>
    </cfRule>
  </conditionalFormatting>
  <conditionalFormatting sqref="D219">
    <cfRule type="containsText" dxfId="8469" priority="8482" operator="containsText" text="DA">
      <formula>NOT(ISERROR(SEARCH("DA",D219)))</formula>
    </cfRule>
  </conditionalFormatting>
  <conditionalFormatting sqref="E219">
    <cfRule type="containsText" dxfId="8468" priority="8481" operator="containsText" text="DA">
      <formula>NOT(ISERROR(SEARCH("DA",E219)))</formula>
    </cfRule>
  </conditionalFormatting>
  <conditionalFormatting sqref="F219">
    <cfRule type="containsText" dxfId="8467" priority="8480" operator="containsText" text="DA">
      <formula>NOT(ISERROR(SEARCH("DA",F219)))</formula>
    </cfRule>
  </conditionalFormatting>
  <conditionalFormatting sqref="G219">
    <cfRule type="containsText" dxfId="8466" priority="8479" operator="containsText" text="DA">
      <formula>NOT(ISERROR(SEARCH("DA",G219)))</formula>
    </cfRule>
  </conditionalFormatting>
  <conditionalFormatting sqref="H219">
    <cfRule type="containsText" dxfId="8465" priority="8478" operator="containsText" text="DA">
      <formula>NOT(ISERROR(SEARCH("DA",H219)))</formula>
    </cfRule>
  </conditionalFormatting>
  <conditionalFormatting sqref="I219">
    <cfRule type="containsText" dxfId="8464" priority="8477" operator="containsText" text="DA">
      <formula>NOT(ISERROR(SEARCH("DA",I219)))</formula>
    </cfRule>
  </conditionalFormatting>
  <conditionalFormatting sqref="J219">
    <cfRule type="containsText" dxfId="8463" priority="8476" operator="containsText" text="DA">
      <formula>NOT(ISERROR(SEARCH("DA",J219)))</formula>
    </cfRule>
  </conditionalFormatting>
  <conditionalFormatting sqref="K219">
    <cfRule type="containsText" dxfId="8462" priority="8475" operator="containsText" text="DA">
      <formula>NOT(ISERROR(SEARCH("DA",K219)))</formula>
    </cfRule>
  </conditionalFormatting>
  <conditionalFormatting sqref="L219">
    <cfRule type="containsText" dxfId="8461" priority="8474" operator="containsText" text="DA">
      <formula>NOT(ISERROR(SEARCH("DA",L219)))</formula>
    </cfRule>
  </conditionalFormatting>
  <conditionalFormatting sqref="M219">
    <cfRule type="containsText" dxfId="8460" priority="8473" operator="containsText" text="DA">
      <formula>NOT(ISERROR(SEARCH("DA",M219)))</formula>
    </cfRule>
  </conditionalFormatting>
  <conditionalFormatting sqref="N219">
    <cfRule type="containsText" dxfId="8459" priority="8472" operator="containsText" text="DA">
      <formula>NOT(ISERROR(SEARCH("DA",N219)))</formula>
    </cfRule>
  </conditionalFormatting>
  <conditionalFormatting sqref="O219">
    <cfRule type="containsText" dxfId="8458" priority="8471" operator="containsText" text="DA">
      <formula>NOT(ISERROR(SEARCH("DA",O219)))</formula>
    </cfRule>
  </conditionalFormatting>
  <conditionalFormatting sqref="P219">
    <cfRule type="containsText" dxfId="8457" priority="8470" operator="containsText" text="DA">
      <formula>NOT(ISERROR(SEARCH("DA",P219)))</formula>
    </cfRule>
  </conditionalFormatting>
  <conditionalFormatting sqref="Q219">
    <cfRule type="containsText" dxfId="8456" priority="8469" operator="containsText" text="DA">
      <formula>NOT(ISERROR(SEARCH("DA",Q219)))</formula>
    </cfRule>
  </conditionalFormatting>
  <conditionalFormatting sqref="R219">
    <cfRule type="containsText" dxfId="8455" priority="8468" operator="containsText" text="DA">
      <formula>NOT(ISERROR(SEARCH("DA",R219)))</formula>
    </cfRule>
  </conditionalFormatting>
  <conditionalFormatting sqref="S219">
    <cfRule type="containsText" dxfId="8454" priority="8467" operator="containsText" text="DA">
      <formula>NOT(ISERROR(SEARCH("DA",S219)))</formula>
    </cfRule>
  </conditionalFormatting>
  <conditionalFormatting sqref="T219">
    <cfRule type="containsText" dxfId="8453" priority="8466" operator="containsText" text="DA">
      <formula>NOT(ISERROR(SEARCH("DA",T219)))</formula>
    </cfRule>
  </conditionalFormatting>
  <conditionalFormatting sqref="B219">
    <cfRule type="containsText" dxfId="8452" priority="8465" operator="containsText" text="DA">
      <formula>NOT(ISERROR(SEARCH("DA",B219)))</formula>
    </cfRule>
  </conditionalFormatting>
  <conditionalFormatting sqref="U219 C219">
    <cfRule type="containsText" dxfId="8451" priority="8464" operator="containsText" text="DA">
      <formula>NOT(ISERROR(SEARCH("DA",C219)))</formula>
    </cfRule>
  </conditionalFormatting>
  <conditionalFormatting sqref="D219">
    <cfRule type="containsText" dxfId="8450" priority="8463" operator="containsText" text="DA">
      <formula>NOT(ISERROR(SEARCH("DA",D219)))</formula>
    </cfRule>
  </conditionalFormatting>
  <conditionalFormatting sqref="E219">
    <cfRule type="containsText" dxfId="8449" priority="8462" operator="containsText" text="DA">
      <formula>NOT(ISERROR(SEARCH("DA",E219)))</formula>
    </cfRule>
  </conditionalFormatting>
  <conditionalFormatting sqref="F219">
    <cfRule type="containsText" dxfId="8448" priority="8461" operator="containsText" text="DA">
      <formula>NOT(ISERROR(SEARCH("DA",F219)))</formula>
    </cfRule>
  </conditionalFormatting>
  <conditionalFormatting sqref="G219">
    <cfRule type="containsText" dxfId="8447" priority="8460" operator="containsText" text="DA">
      <formula>NOT(ISERROR(SEARCH("DA",G219)))</formula>
    </cfRule>
  </conditionalFormatting>
  <conditionalFormatting sqref="H219">
    <cfRule type="containsText" dxfId="8446" priority="8459" operator="containsText" text="DA">
      <formula>NOT(ISERROR(SEARCH("DA",H219)))</formula>
    </cfRule>
  </conditionalFormatting>
  <conditionalFormatting sqref="I219">
    <cfRule type="containsText" dxfId="8445" priority="8458" operator="containsText" text="DA">
      <formula>NOT(ISERROR(SEARCH("DA",I219)))</formula>
    </cfRule>
  </conditionalFormatting>
  <conditionalFormatting sqref="J219">
    <cfRule type="containsText" dxfId="8444" priority="8457" operator="containsText" text="DA">
      <formula>NOT(ISERROR(SEARCH("DA",J219)))</formula>
    </cfRule>
  </conditionalFormatting>
  <conditionalFormatting sqref="K219">
    <cfRule type="containsText" dxfId="8443" priority="8456" operator="containsText" text="DA">
      <formula>NOT(ISERROR(SEARCH("DA",K219)))</formula>
    </cfRule>
  </conditionalFormatting>
  <conditionalFormatting sqref="L219">
    <cfRule type="containsText" dxfId="8442" priority="8455" operator="containsText" text="DA">
      <formula>NOT(ISERROR(SEARCH("DA",L219)))</formula>
    </cfRule>
  </conditionalFormatting>
  <conditionalFormatting sqref="M219">
    <cfRule type="containsText" dxfId="8441" priority="8454" operator="containsText" text="DA">
      <formula>NOT(ISERROR(SEARCH("DA",M219)))</formula>
    </cfRule>
  </conditionalFormatting>
  <conditionalFormatting sqref="N219">
    <cfRule type="containsText" dxfId="8440" priority="8453" operator="containsText" text="DA">
      <formula>NOT(ISERROR(SEARCH("DA",N219)))</formula>
    </cfRule>
  </conditionalFormatting>
  <conditionalFormatting sqref="O219">
    <cfRule type="containsText" dxfId="8439" priority="8452" operator="containsText" text="DA">
      <formula>NOT(ISERROR(SEARCH("DA",O219)))</formula>
    </cfRule>
  </conditionalFormatting>
  <conditionalFormatting sqref="P219">
    <cfRule type="containsText" dxfId="8438" priority="8451" operator="containsText" text="DA">
      <formula>NOT(ISERROR(SEARCH("DA",P219)))</formula>
    </cfRule>
  </conditionalFormatting>
  <conditionalFormatting sqref="Q219">
    <cfRule type="containsText" dxfId="8437" priority="8450" operator="containsText" text="DA">
      <formula>NOT(ISERROR(SEARCH("DA",Q219)))</formula>
    </cfRule>
  </conditionalFormatting>
  <conditionalFormatting sqref="R219">
    <cfRule type="containsText" dxfId="8436" priority="8449" operator="containsText" text="DA">
      <formula>NOT(ISERROR(SEARCH("DA",R219)))</formula>
    </cfRule>
  </conditionalFormatting>
  <conditionalFormatting sqref="S219">
    <cfRule type="containsText" dxfId="8435" priority="8448" operator="containsText" text="DA">
      <formula>NOT(ISERROR(SEARCH("DA",S219)))</formula>
    </cfRule>
  </conditionalFormatting>
  <conditionalFormatting sqref="T219">
    <cfRule type="containsText" dxfId="8434" priority="8447" operator="containsText" text="DA">
      <formula>NOT(ISERROR(SEARCH("DA",T219)))</formula>
    </cfRule>
  </conditionalFormatting>
  <conditionalFormatting sqref="B219">
    <cfRule type="containsText" dxfId="8433" priority="8446" operator="containsText" text="DA">
      <formula>NOT(ISERROR(SEARCH("DA",B219)))</formula>
    </cfRule>
  </conditionalFormatting>
  <conditionalFormatting sqref="U219 C219">
    <cfRule type="containsText" dxfId="8432" priority="8445" operator="containsText" text="DA">
      <formula>NOT(ISERROR(SEARCH("DA",C219)))</formula>
    </cfRule>
  </conditionalFormatting>
  <conditionalFormatting sqref="D219">
    <cfRule type="containsText" dxfId="8431" priority="8444" operator="containsText" text="DA">
      <formula>NOT(ISERROR(SEARCH("DA",D219)))</formula>
    </cfRule>
  </conditionalFormatting>
  <conditionalFormatting sqref="E219">
    <cfRule type="containsText" dxfId="8430" priority="8443" operator="containsText" text="DA">
      <formula>NOT(ISERROR(SEARCH("DA",E219)))</formula>
    </cfRule>
  </conditionalFormatting>
  <conditionalFormatting sqref="F219">
    <cfRule type="containsText" dxfId="8429" priority="8442" operator="containsText" text="DA">
      <formula>NOT(ISERROR(SEARCH("DA",F219)))</formula>
    </cfRule>
  </conditionalFormatting>
  <conditionalFormatting sqref="G219">
    <cfRule type="containsText" dxfId="8428" priority="8441" operator="containsText" text="DA">
      <formula>NOT(ISERROR(SEARCH("DA",G219)))</formula>
    </cfRule>
  </conditionalFormatting>
  <conditionalFormatting sqref="H219">
    <cfRule type="containsText" dxfId="8427" priority="8440" operator="containsText" text="DA">
      <formula>NOT(ISERROR(SEARCH("DA",H219)))</formula>
    </cfRule>
  </conditionalFormatting>
  <conditionalFormatting sqref="I219">
    <cfRule type="containsText" dxfId="8426" priority="8439" operator="containsText" text="DA">
      <formula>NOT(ISERROR(SEARCH("DA",I219)))</formula>
    </cfRule>
  </conditionalFormatting>
  <conditionalFormatting sqref="J219">
    <cfRule type="containsText" dxfId="8425" priority="8438" operator="containsText" text="DA">
      <formula>NOT(ISERROR(SEARCH("DA",J219)))</formula>
    </cfRule>
  </conditionalFormatting>
  <conditionalFormatting sqref="K219">
    <cfRule type="containsText" dxfId="8424" priority="8437" operator="containsText" text="DA">
      <formula>NOT(ISERROR(SEARCH("DA",K219)))</formula>
    </cfRule>
  </conditionalFormatting>
  <conditionalFormatting sqref="L219">
    <cfRule type="containsText" dxfId="8423" priority="8436" operator="containsText" text="DA">
      <formula>NOT(ISERROR(SEARCH("DA",L219)))</formula>
    </cfRule>
  </conditionalFormatting>
  <conditionalFormatting sqref="M219">
    <cfRule type="containsText" dxfId="8422" priority="8435" operator="containsText" text="DA">
      <formula>NOT(ISERROR(SEARCH("DA",M219)))</formula>
    </cfRule>
  </conditionalFormatting>
  <conditionalFormatting sqref="N219">
    <cfRule type="containsText" dxfId="8421" priority="8434" operator="containsText" text="DA">
      <formula>NOT(ISERROR(SEARCH("DA",N219)))</formula>
    </cfRule>
  </conditionalFormatting>
  <conditionalFormatting sqref="O219">
    <cfRule type="containsText" dxfId="8420" priority="8433" operator="containsText" text="DA">
      <formula>NOT(ISERROR(SEARCH("DA",O219)))</formula>
    </cfRule>
  </conditionalFormatting>
  <conditionalFormatting sqref="P219">
    <cfRule type="containsText" dxfId="8419" priority="8432" operator="containsText" text="DA">
      <formula>NOT(ISERROR(SEARCH("DA",P219)))</formula>
    </cfRule>
  </conditionalFormatting>
  <conditionalFormatting sqref="Q219">
    <cfRule type="containsText" dxfId="8418" priority="8431" operator="containsText" text="DA">
      <formula>NOT(ISERROR(SEARCH("DA",Q219)))</formula>
    </cfRule>
  </conditionalFormatting>
  <conditionalFormatting sqref="R219">
    <cfRule type="containsText" dxfId="8417" priority="8430" operator="containsText" text="DA">
      <formula>NOT(ISERROR(SEARCH("DA",R219)))</formula>
    </cfRule>
  </conditionalFormatting>
  <conditionalFormatting sqref="S219">
    <cfRule type="containsText" dxfId="8416" priority="8429" operator="containsText" text="DA">
      <formula>NOT(ISERROR(SEARCH("DA",S219)))</formula>
    </cfRule>
  </conditionalFormatting>
  <conditionalFormatting sqref="T219">
    <cfRule type="containsText" dxfId="8415" priority="8428" operator="containsText" text="DA">
      <formula>NOT(ISERROR(SEARCH("DA",T219)))</formula>
    </cfRule>
  </conditionalFormatting>
  <conditionalFormatting sqref="B219">
    <cfRule type="containsText" dxfId="8414" priority="8427" operator="containsText" text="DA">
      <formula>NOT(ISERROR(SEARCH("DA",B219)))</formula>
    </cfRule>
  </conditionalFormatting>
  <conditionalFormatting sqref="U219 C219">
    <cfRule type="containsText" dxfId="8413" priority="8426" operator="containsText" text="DA">
      <formula>NOT(ISERROR(SEARCH("DA",C219)))</formula>
    </cfRule>
  </conditionalFormatting>
  <conditionalFormatting sqref="D219">
    <cfRule type="containsText" dxfId="8412" priority="8425" operator="containsText" text="DA">
      <formula>NOT(ISERROR(SEARCH("DA",D219)))</formula>
    </cfRule>
  </conditionalFormatting>
  <conditionalFormatting sqref="E219">
    <cfRule type="containsText" dxfId="8411" priority="8424" operator="containsText" text="DA">
      <formula>NOT(ISERROR(SEARCH("DA",E219)))</formula>
    </cfRule>
  </conditionalFormatting>
  <conditionalFormatting sqref="F219">
    <cfRule type="containsText" dxfId="8410" priority="8423" operator="containsText" text="DA">
      <formula>NOT(ISERROR(SEARCH("DA",F219)))</formula>
    </cfRule>
  </conditionalFormatting>
  <conditionalFormatting sqref="G219">
    <cfRule type="containsText" dxfId="8409" priority="8422" operator="containsText" text="DA">
      <formula>NOT(ISERROR(SEARCH("DA",G219)))</formula>
    </cfRule>
  </conditionalFormatting>
  <conditionalFormatting sqref="H219">
    <cfRule type="containsText" dxfId="8408" priority="8421" operator="containsText" text="DA">
      <formula>NOT(ISERROR(SEARCH("DA",H219)))</formula>
    </cfRule>
  </conditionalFormatting>
  <conditionalFormatting sqref="I219">
    <cfRule type="containsText" dxfId="8407" priority="8420" operator="containsText" text="DA">
      <formula>NOT(ISERROR(SEARCH("DA",I219)))</formula>
    </cfRule>
  </conditionalFormatting>
  <conditionalFormatting sqref="J219">
    <cfRule type="containsText" dxfId="8406" priority="8419" operator="containsText" text="DA">
      <formula>NOT(ISERROR(SEARCH("DA",J219)))</formula>
    </cfRule>
  </conditionalFormatting>
  <conditionalFormatting sqref="K219">
    <cfRule type="containsText" dxfId="8405" priority="8418" operator="containsText" text="DA">
      <formula>NOT(ISERROR(SEARCH("DA",K219)))</formula>
    </cfRule>
  </conditionalFormatting>
  <conditionalFormatting sqref="L219">
    <cfRule type="containsText" dxfId="8404" priority="8417" operator="containsText" text="DA">
      <formula>NOT(ISERROR(SEARCH("DA",L219)))</formula>
    </cfRule>
  </conditionalFormatting>
  <conditionalFormatting sqref="M219">
    <cfRule type="containsText" dxfId="8403" priority="8416" operator="containsText" text="DA">
      <formula>NOT(ISERROR(SEARCH("DA",M219)))</formula>
    </cfRule>
  </conditionalFormatting>
  <conditionalFormatting sqref="N219">
    <cfRule type="containsText" dxfId="8402" priority="8415" operator="containsText" text="DA">
      <formula>NOT(ISERROR(SEARCH("DA",N219)))</formula>
    </cfRule>
  </conditionalFormatting>
  <conditionalFormatting sqref="O219">
    <cfRule type="containsText" dxfId="8401" priority="8414" operator="containsText" text="DA">
      <formula>NOT(ISERROR(SEARCH("DA",O219)))</formula>
    </cfRule>
  </conditionalFormatting>
  <conditionalFormatting sqref="P219">
    <cfRule type="containsText" dxfId="8400" priority="8413" operator="containsText" text="DA">
      <formula>NOT(ISERROR(SEARCH("DA",P219)))</formula>
    </cfRule>
  </conditionalFormatting>
  <conditionalFormatting sqref="Q219">
    <cfRule type="containsText" dxfId="8399" priority="8412" operator="containsText" text="DA">
      <formula>NOT(ISERROR(SEARCH("DA",Q219)))</formula>
    </cfRule>
  </conditionalFormatting>
  <conditionalFormatting sqref="R219">
    <cfRule type="containsText" dxfId="8398" priority="8411" operator="containsText" text="DA">
      <formula>NOT(ISERROR(SEARCH("DA",R219)))</formula>
    </cfRule>
  </conditionalFormatting>
  <conditionalFormatting sqref="S219">
    <cfRule type="containsText" dxfId="8397" priority="8410" operator="containsText" text="DA">
      <formula>NOT(ISERROR(SEARCH("DA",S219)))</formula>
    </cfRule>
  </conditionalFormatting>
  <conditionalFormatting sqref="T219">
    <cfRule type="containsText" dxfId="8396" priority="8409" operator="containsText" text="DA">
      <formula>NOT(ISERROR(SEARCH("DA",T219)))</formula>
    </cfRule>
  </conditionalFormatting>
  <conditionalFormatting sqref="B219">
    <cfRule type="containsText" dxfId="8395" priority="8408" operator="containsText" text="DA">
      <formula>NOT(ISERROR(SEARCH("DA",B219)))</formula>
    </cfRule>
  </conditionalFormatting>
  <conditionalFormatting sqref="U219 C219">
    <cfRule type="containsText" dxfId="8394" priority="8407" operator="containsText" text="DA">
      <formula>NOT(ISERROR(SEARCH("DA",C219)))</formula>
    </cfRule>
  </conditionalFormatting>
  <conditionalFormatting sqref="D219">
    <cfRule type="containsText" dxfId="8393" priority="8406" operator="containsText" text="DA">
      <formula>NOT(ISERROR(SEARCH("DA",D219)))</formula>
    </cfRule>
  </conditionalFormatting>
  <conditionalFormatting sqref="E219">
    <cfRule type="containsText" dxfId="8392" priority="8405" operator="containsText" text="DA">
      <formula>NOT(ISERROR(SEARCH("DA",E219)))</formula>
    </cfRule>
  </conditionalFormatting>
  <conditionalFormatting sqref="F219">
    <cfRule type="containsText" dxfId="8391" priority="8404" operator="containsText" text="DA">
      <formula>NOT(ISERROR(SEARCH("DA",F219)))</formula>
    </cfRule>
  </conditionalFormatting>
  <conditionalFormatting sqref="G219">
    <cfRule type="containsText" dxfId="8390" priority="8403" operator="containsText" text="DA">
      <formula>NOT(ISERROR(SEARCH("DA",G219)))</formula>
    </cfRule>
  </conditionalFormatting>
  <conditionalFormatting sqref="H219">
    <cfRule type="containsText" dxfId="8389" priority="8402" operator="containsText" text="DA">
      <formula>NOT(ISERROR(SEARCH("DA",H219)))</formula>
    </cfRule>
  </conditionalFormatting>
  <conditionalFormatting sqref="I219">
    <cfRule type="containsText" dxfId="8388" priority="8401" operator="containsText" text="DA">
      <formula>NOT(ISERROR(SEARCH("DA",I219)))</formula>
    </cfRule>
  </conditionalFormatting>
  <conditionalFormatting sqref="J219">
    <cfRule type="containsText" dxfId="8387" priority="8400" operator="containsText" text="DA">
      <formula>NOT(ISERROR(SEARCH("DA",J219)))</formula>
    </cfRule>
  </conditionalFormatting>
  <conditionalFormatting sqref="K219">
    <cfRule type="containsText" dxfId="8386" priority="8399" operator="containsText" text="DA">
      <formula>NOT(ISERROR(SEARCH("DA",K219)))</formula>
    </cfRule>
  </conditionalFormatting>
  <conditionalFormatting sqref="L219">
    <cfRule type="containsText" dxfId="8385" priority="8398" operator="containsText" text="DA">
      <formula>NOT(ISERROR(SEARCH("DA",L219)))</formula>
    </cfRule>
  </conditionalFormatting>
  <conditionalFormatting sqref="M219">
    <cfRule type="containsText" dxfId="8384" priority="8397" operator="containsText" text="DA">
      <formula>NOT(ISERROR(SEARCH("DA",M219)))</formula>
    </cfRule>
  </conditionalFormatting>
  <conditionalFormatting sqref="N219">
    <cfRule type="containsText" dxfId="8383" priority="8396" operator="containsText" text="DA">
      <formula>NOT(ISERROR(SEARCH("DA",N219)))</formula>
    </cfRule>
  </conditionalFormatting>
  <conditionalFormatting sqref="O219">
    <cfRule type="containsText" dxfId="8382" priority="8395" operator="containsText" text="DA">
      <formula>NOT(ISERROR(SEARCH("DA",O219)))</formula>
    </cfRule>
  </conditionalFormatting>
  <conditionalFormatting sqref="P219">
    <cfRule type="containsText" dxfId="8381" priority="8394" operator="containsText" text="DA">
      <formula>NOT(ISERROR(SEARCH("DA",P219)))</formula>
    </cfRule>
  </conditionalFormatting>
  <conditionalFormatting sqref="Q219">
    <cfRule type="containsText" dxfId="8380" priority="8393" operator="containsText" text="DA">
      <formula>NOT(ISERROR(SEARCH("DA",Q219)))</formula>
    </cfRule>
  </conditionalFormatting>
  <conditionalFormatting sqref="R219">
    <cfRule type="containsText" dxfId="8379" priority="8392" operator="containsText" text="DA">
      <formula>NOT(ISERROR(SEARCH("DA",R219)))</formula>
    </cfRule>
  </conditionalFormatting>
  <conditionalFormatting sqref="S219">
    <cfRule type="containsText" dxfId="8378" priority="8391" operator="containsText" text="DA">
      <formula>NOT(ISERROR(SEARCH("DA",S219)))</formula>
    </cfRule>
  </conditionalFormatting>
  <conditionalFormatting sqref="T219">
    <cfRule type="containsText" dxfId="8377" priority="8390" operator="containsText" text="DA">
      <formula>NOT(ISERROR(SEARCH("DA",T219)))</formula>
    </cfRule>
  </conditionalFormatting>
  <conditionalFormatting sqref="B219">
    <cfRule type="containsText" dxfId="8376" priority="8389" operator="containsText" text="DA">
      <formula>NOT(ISERROR(SEARCH("DA",B219)))</formula>
    </cfRule>
  </conditionalFormatting>
  <conditionalFormatting sqref="U219 C219">
    <cfRule type="containsText" dxfId="8375" priority="8388" operator="containsText" text="DA">
      <formula>NOT(ISERROR(SEARCH("DA",C219)))</formula>
    </cfRule>
  </conditionalFormatting>
  <conditionalFormatting sqref="D219">
    <cfRule type="containsText" dxfId="8374" priority="8387" operator="containsText" text="DA">
      <formula>NOT(ISERROR(SEARCH("DA",D219)))</formula>
    </cfRule>
  </conditionalFormatting>
  <conditionalFormatting sqref="E219">
    <cfRule type="containsText" dxfId="8373" priority="8386" operator="containsText" text="DA">
      <formula>NOT(ISERROR(SEARCH("DA",E219)))</formula>
    </cfRule>
  </conditionalFormatting>
  <conditionalFormatting sqref="F219">
    <cfRule type="containsText" dxfId="8372" priority="8385" operator="containsText" text="DA">
      <formula>NOT(ISERROR(SEARCH("DA",F219)))</formula>
    </cfRule>
  </conditionalFormatting>
  <conditionalFormatting sqref="G219">
    <cfRule type="containsText" dxfId="8371" priority="8384" operator="containsText" text="DA">
      <formula>NOT(ISERROR(SEARCH("DA",G219)))</formula>
    </cfRule>
  </conditionalFormatting>
  <conditionalFormatting sqref="H219">
    <cfRule type="containsText" dxfId="8370" priority="8383" operator="containsText" text="DA">
      <formula>NOT(ISERROR(SEARCH("DA",H219)))</formula>
    </cfRule>
  </conditionalFormatting>
  <conditionalFormatting sqref="I219">
    <cfRule type="containsText" dxfId="8369" priority="8382" operator="containsText" text="DA">
      <formula>NOT(ISERROR(SEARCH("DA",I219)))</formula>
    </cfRule>
  </conditionalFormatting>
  <conditionalFormatting sqref="J219">
    <cfRule type="containsText" dxfId="8368" priority="8381" operator="containsText" text="DA">
      <formula>NOT(ISERROR(SEARCH("DA",J219)))</formula>
    </cfRule>
  </conditionalFormatting>
  <conditionalFormatting sqref="K219">
    <cfRule type="containsText" dxfId="8367" priority="8380" operator="containsText" text="DA">
      <formula>NOT(ISERROR(SEARCH("DA",K219)))</formula>
    </cfRule>
  </conditionalFormatting>
  <conditionalFormatting sqref="L219">
    <cfRule type="containsText" dxfId="8366" priority="8379" operator="containsText" text="DA">
      <formula>NOT(ISERROR(SEARCH("DA",L219)))</formula>
    </cfRule>
  </conditionalFormatting>
  <conditionalFormatting sqref="M219">
    <cfRule type="containsText" dxfId="8365" priority="8378" operator="containsText" text="DA">
      <formula>NOT(ISERROR(SEARCH("DA",M219)))</formula>
    </cfRule>
  </conditionalFormatting>
  <conditionalFormatting sqref="N219">
    <cfRule type="containsText" dxfId="8364" priority="8377" operator="containsText" text="DA">
      <formula>NOT(ISERROR(SEARCH("DA",N219)))</formula>
    </cfRule>
  </conditionalFormatting>
  <conditionalFormatting sqref="O219">
    <cfRule type="containsText" dxfId="8363" priority="8376" operator="containsText" text="DA">
      <formula>NOT(ISERROR(SEARCH("DA",O219)))</formula>
    </cfRule>
  </conditionalFormatting>
  <conditionalFormatting sqref="P219">
    <cfRule type="containsText" dxfId="8362" priority="8375" operator="containsText" text="DA">
      <formula>NOT(ISERROR(SEARCH("DA",P219)))</formula>
    </cfRule>
  </conditionalFormatting>
  <conditionalFormatting sqref="Q219">
    <cfRule type="containsText" dxfId="8361" priority="8374" operator="containsText" text="DA">
      <formula>NOT(ISERROR(SEARCH("DA",Q219)))</formula>
    </cfRule>
  </conditionalFormatting>
  <conditionalFormatting sqref="R219">
    <cfRule type="containsText" dxfId="8360" priority="8373" operator="containsText" text="DA">
      <formula>NOT(ISERROR(SEARCH("DA",R219)))</formula>
    </cfRule>
  </conditionalFormatting>
  <conditionalFormatting sqref="S219">
    <cfRule type="containsText" dxfId="8359" priority="8372" operator="containsText" text="DA">
      <formula>NOT(ISERROR(SEARCH("DA",S219)))</formula>
    </cfRule>
  </conditionalFormatting>
  <conditionalFormatting sqref="T219">
    <cfRule type="containsText" dxfId="8358" priority="8371" operator="containsText" text="DA">
      <formula>NOT(ISERROR(SEARCH("DA",T219)))</formula>
    </cfRule>
  </conditionalFormatting>
  <conditionalFormatting sqref="B219">
    <cfRule type="containsText" dxfId="8357" priority="8370" operator="containsText" text="DA">
      <formula>NOT(ISERROR(SEARCH("DA",B219)))</formula>
    </cfRule>
  </conditionalFormatting>
  <conditionalFormatting sqref="U219 C219">
    <cfRule type="containsText" dxfId="8356" priority="8369" operator="containsText" text="DA">
      <formula>NOT(ISERROR(SEARCH("DA",C219)))</formula>
    </cfRule>
  </conditionalFormatting>
  <conditionalFormatting sqref="D219">
    <cfRule type="containsText" dxfId="8355" priority="8368" operator="containsText" text="DA">
      <formula>NOT(ISERROR(SEARCH("DA",D219)))</formula>
    </cfRule>
  </conditionalFormatting>
  <conditionalFormatting sqref="E219">
    <cfRule type="containsText" dxfId="8354" priority="8367" operator="containsText" text="DA">
      <formula>NOT(ISERROR(SEARCH("DA",E219)))</formula>
    </cfRule>
  </conditionalFormatting>
  <conditionalFormatting sqref="F219">
    <cfRule type="containsText" dxfId="8353" priority="8366" operator="containsText" text="DA">
      <formula>NOT(ISERROR(SEARCH("DA",F219)))</formula>
    </cfRule>
  </conditionalFormatting>
  <conditionalFormatting sqref="G219">
    <cfRule type="containsText" dxfId="8352" priority="8365" operator="containsText" text="DA">
      <formula>NOT(ISERROR(SEARCH("DA",G219)))</formula>
    </cfRule>
  </conditionalFormatting>
  <conditionalFormatting sqref="H219">
    <cfRule type="containsText" dxfId="8351" priority="8364" operator="containsText" text="DA">
      <formula>NOT(ISERROR(SEARCH("DA",H219)))</formula>
    </cfRule>
  </conditionalFormatting>
  <conditionalFormatting sqref="I219">
    <cfRule type="containsText" dxfId="8350" priority="8363" operator="containsText" text="DA">
      <formula>NOT(ISERROR(SEARCH("DA",I219)))</formula>
    </cfRule>
  </conditionalFormatting>
  <conditionalFormatting sqref="J219">
    <cfRule type="containsText" dxfId="8349" priority="8362" operator="containsText" text="DA">
      <formula>NOT(ISERROR(SEARCH("DA",J219)))</formula>
    </cfRule>
  </conditionalFormatting>
  <conditionalFormatting sqref="K219">
    <cfRule type="containsText" dxfId="8348" priority="8361" operator="containsText" text="DA">
      <formula>NOT(ISERROR(SEARCH("DA",K219)))</formula>
    </cfRule>
  </conditionalFormatting>
  <conditionalFormatting sqref="L219">
    <cfRule type="containsText" dxfId="8347" priority="8360" operator="containsText" text="DA">
      <formula>NOT(ISERROR(SEARCH("DA",L219)))</formula>
    </cfRule>
  </conditionalFormatting>
  <conditionalFormatting sqref="M219">
    <cfRule type="containsText" dxfId="8346" priority="8359" operator="containsText" text="DA">
      <formula>NOT(ISERROR(SEARCH("DA",M219)))</formula>
    </cfRule>
  </conditionalFormatting>
  <conditionalFormatting sqref="N219">
    <cfRule type="containsText" dxfId="8345" priority="8358" operator="containsText" text="DA">
      <formula>NOT(ISERROR(SEARCH("DA",N219)))</formula>
    </cfRule>
  </conditionalFormatting>
  <conditionalFormatting sqref="O219">
    <cfRule type="containsText" dxfId="8344" priority="8357" operator="containsText" text="DA">
      <formula>NOT(ISERROR(SEARCH("DA",O219)))</formula>
    </cfRule>
  </conditionalFormatting>
  <conditionalFormatting sqref="P219">
    <cfRule type="containsText" dxfId="8343" priority="8356" operator="containsText" text="DA">
      <formula>NOT(ISERROR(SEARCH("DA",P219)))</formula>
    </cfRule>
  </conditionalFormatting>
  <conditionalFormatting sqref="Q219">
    <cfRule type="containsText" dxfId="8342" priority="8355" operator="containsText" text="DA">
      <formula>NOT(ISERROR(SEARCH("DA",Q219)))</formula>
    </cfRule>
  </conditionalFormatting>
  <conditionalFormatting sqref="R219">
    <cfRule type="containsText" dxfId="8341" priority="8354" operator="containsText" text="DA">
      <formula>NOT(ISERROR(SEARCH("DA",R219)))</formula>
    </cfRule>
  </conditionalFormatting>
  <conditionalFormatting sqref="S219">
    <cfRule type="containsText" dxfId="8340" priority="8353" operator="containsText" text="DA">
      <formula>NOT(ISERROR(SEARCH("DA",S219)))</formula>
    </cfRule>
  </conditionalFormatting>
  <conditionalFormatting sqref="T219">
    <cfRule type="containsText" dxfId="8339" priority="8352" operator="containsText" text="DA">
      <formula>NOT(ISERROR(SEARCH("DA",T219)))</formula>
    </cfRule>
  </conditionalFormatting>
  <conditionalFormatting sqref="B219">
    <cfRule type="containsText" dxfId="8338" priority="8351" operator="containsText" text="DA">
      <formula>NOT(ISERROR(SEARCH("DA",B219)))</formula>
    </cfRule>
  </conditionalFormatting>
  <conditionalFormatting sqref="U219 C219">
    <cfRule type="containsText" dxfId="8337" priority="8350" operator="containsText" text="DA">
      <formula>NOT(ISERROR(SEARCH("DA",C219)))</formula>
    </cfRule>
  </conditionalFormatting>
  <conditionalFormatting sqref="D219">
    <cfRule type="containsText" dxfId="8336" priority="8349" operator="containsText" text="DA">
      <formula>NOT(ISERROR(SEARCH("DA",D219)))</formula>
    </cfRule>
  </conditionalFormatting>
  <conditionalFormatting sqref="E219">
    <cfRule type="containsText" dxfId="8335" priority="8348" operator="containsText" text="DA">
      <formula>NOT(ISERROR(SEARCH("DA",E219)))</formula>
    </cfRule>
  </conditionalFormatting>
  <conditionalFormatting sqref="F219">
    <cfRule type="containsText" dxfId="8334" priority="8347" operator="containsText" text="DA">
      <formula>NOT(ISERROR(SEARCH("DA",F219)))</formula>
    </cfRule>
  </conditionalFormatting>
  <conditionalFormatting sqref="G219">
    <cfRule type="containsText" dxfId="8333" priority="8346" operator="containsText" text="DA">
      <formula>NOT(ISERROR(SEARCH("DA",G219)))</formula>
    </cfRule>
  </conditionalFormatting>
  <conditionalFormatting sqref="H219">
    <cfRule type="containsText" dxfId="8332" priority="8345" operator="containsText" text="DA">
      <formula>NOT(ISERROR(SEARCH("DA",H219)))</formula>
    </cfRule>
  </conditionalFormatting>
  <conditionalFormatting sqref="I219">
    <cfRule type="containsText" dxfId="8331" priority="8344" operator="containsText" text="DA">
      <formula>NOT(ISERROR(SEARCH("DA",I219)))</formula>
    </cfRule>
  </conditionalFormatting>
  <conditionalFormatting sqref="J219">
    <cfRule type="containsText" dxfId="8330" priority="8343" operator="containsText" text="DA">
      <formula>NOT(ISERROR(SEARCH("DA",J219)))</formula>
    </cfRule>
  </conditionalFormatting>
  <conditionalFormatting sqref="K219">
    <cfRule type="containsText" dxfId="8329" priority="8342" operator="containsText" text="DA">
      <formula>NOT(ISERROR(SEARCH("DA",K219)))</formula>
    </cfRule>
  </conditionalFormatting>
  <conditionalFormatting sqref="L219">
    <cfRule type="containsText" dxfId="8328" priority="8341" operator="containsText" text="DA">
      <formula>NOT(ISERROR(SEARCH("DA",L219)))</formula>
    </cfRule>
  </conditionalFormatting>
  <conditionalFormatting sqref="M219">
    <cfRule type="containsText" dxfId="8327" priority="8340" operator="containsText" text="DA">
      <formula>NOT(ISERROR(SEARCH("DA",M219)))</formula>
    </cfRule>
  </conditionalFormatting>
  <conditionalFormatting sqref="N219">
    <cfRule type="containsText" dxfId="8326" priority="8339" operator="containsText" text="DA">
      <formula>NOT(ISERROR(SEARCH("DA",N219)))</formula>
    </cfRule>
  </conditionalFormatting>
  <conditionalFormatting sqref="O219">
    <cfRule type="containsText" dxfId="8325" priority="8338" operator="containsText" text="DA">
      <formula>NOT(ISERROR(SEARCH("DA",O219)))</formula>
    </cfRule>
  </conditionalFormatting>
  <conditionalFormatting sqref="P219">
    <cfRule type="containsText" dxfId="8324" priority="8337" operator="containsText" text="DA">
      <formula>NOT(ISERROR(SEARCH("DA",P219)))</formula>
    </cfRule>
  </conditionalFormatting>
  <conditionalFormatting sqref="Q219">
    <cfRule type="containsText" dxfId="8323" priority="8336" operator="containsText" text="DA">
      <formula>NOT(ISERROR(SEARCH("DA",Q219)))</formula>
    </cfRule>
  </conditionalFormatting>
  <conditionalFormatting sqref="R219">
    <cfRule type="containsText" dxfId="8322" priority="8335" operator="containsText" text="DA">
      <formula>NOT(ISERROR(SEARCH("DA",R219)))</formula>
    </cfRule>
  </conditionalFormatting>
  <conditionalFormatting sqref="S219">
    <cfRule type="containsText" dxfId="8321" priority="8334" operator="containsText" text="DA">
      <formula>NOT(ISERROR(SEARCH("DA",S219)))</formula>
    </cfRule>
  </conditionalFormatting>
  <conditionalFormatting sqref="T219">
    <cfRule type="containsText" dxfId="8320" priority="8333" operator="containsText" text="DA">
      <formula>NOT(ISERROR(SEARCH("DA",T219)))</formula>
    </cfRule>
  </conditionalFormatting>
  <conditionalFormatting sqref="B219">
    <cfRule type="containsText" dxfId="8319" priority="8332" operator="containsText" text="DA">
      <formula>NOT(ISERROR(SEARCH("DA",B219)))</formula>
    </cfRule>
  </conditionalFormatting>
  <conditionalFormatting sqref="U219 C219">
    <cfRule type="containsText" dxfId="8318" priority="8331" operator="containsText" text="DA">
      <formula>NOT(ISERROR(SEARCH("DA",C219)))</formula>
    </cfRule>
  </conditionalFormatting>
  <conditionalFormatting sqref="D219">
    <cfRule type="containsText" dxfId="8317" priority="8330" operator="containsText" text="DA">
      <formula>NOT(ISERROR(SEARCH("DA",D219)))</formula>
    </cfRule>
  </conditionalFormatting>
  <conditionalFormatting sqref="E219">
    <cfRule type="containsText" dxfId="8316" priority="8329" operator="containsText" text="DA">
      <formula>NOT(ISERROR(SEARCH("DA",E219)))</formula>
    </cfRule>
  </conditionalFormatting>
  <conditionalFormatting sqref="F219">
    <cfRule type="containsText" dxfId="8315" priority="8328" operator="containsText" text="DA">
      <formula>NOT(ISERROR(SEARCH("DA",F219)))</formula>
    </cfRule>
  </conditionalFormatting>
  <conditionalFormatting sqref="G219">
    <cfRule type="containsText" dxfId="8314" priority="8327" operator="containsText" text="DA">
      <formula>NOT(ISERROR(SEARCH("DA",G219)))</formula>
    </cfRule>
  </conditionalFormatting>
  <conditionalFormatting sqref="H219">
    <cfRule type="containsText" dxfId="8313" priority="8326" operator="containsText" text="DA">
      <formula>NOT(ISERROR(SEARCH("DA",H219)))</formula>
    </cfRule>
  </conditionalFormatting>
  <conditionalFormatting sqref="I219">
    <cfRule type="containsText" dxfId="8312" priority="8325" operator="containsText" text="DA">
      <formula>NOT(ISERROR(SEARCH("DA",I219)))</formula>
    </cfRule>
  </conditionalFormatting>
  <conditionalFormatting sqref="J219">
    <cfRule type="containsText" dxfId="8311" priority="8324" operator="containsText" text="DA">
      <formula>NOT(ISERROR(SEARCH("DA",J219)))</formula>
    </cfRule>
  </conditionalFormatting>
  <conditionalFormatting sqref="K219">
    <cfRule type="containsText" dxfId="8310" priority="8323" operator="containsText" text="DA">
      <formula>NOT(ISERROR(SEARCH("DA",K219)))</formula>
    </cfRule>
  </conditionalFormatting>
  <conditionalFormatting sqref="L219">
    <cfRule type="containsText" dxfId="8309" priority="8322" operator="containsText" text="DA">
      <formula>NOT(ISERROR(SEARCH("DA",L219)))</formula>
    </cfRule>
  </conditionalFormatting>
  <conditionalFormatting sqref="M219">
    <cfRule type="containsText" dxfId="8308" priority="8321" operator="containsText" text="DA">
      <formula>NOT(ISERROR(SEARCH("DA",M219)))</formula>
    </cfRule>
  </conditionalFormatting>
  <conditionalFormatting sqref="N219">
    <cfRule type="containsText" dxfId="8307" priority="8320" operator="containsText" text="DA">
      <formula>NOT(ISERROR(SEARCH("DA",N219)))</formula>
    </cfRule>
  </conditionalFormatting>
  <conditionalFormatting sqref="O219">
    <cfRule type="containsText" dxfId="8306" priority="8319" operator="containsText" text="DA">
      <formula>NOT(ISERROR(SEARCH("DA",O219)))</formula>
    </cfRule>
  </conditionalFormatting>
  <conditionalFormatting sqref="P219">
    <cfRule type="containsText" dxfId="8305" priority="8318" operator="containsText" text="DA">
      <formula>NOT(ISERROR(SEARCH("DA",P219)))</formula>
    </cfRule>
  </conditionalFormatting>
  <conditionalFormatting sqref="Q219">
    <cfRule type="containsText" dxfId="8304" priority="8317" operator="containsText" text="DA">
      <formula>NOT(ISERROR(SEARCH("DA",Q219)))</formula>
    </cfRule>
  </conditionalFormatting>
  <conditionalFormatting sqref="R219">
    <cfRule type="containsText" dxfId="8303" priority="8316" operator="containsText" text="DA">
      <formula>NOT(ISERROR(SEARCH("DA",R219)))</formula>
    </cfRule>
  </conditionalFormatting>
  <conditionalFormatting sqref="S219">
    <cfRule type="containsText" dxfId="8302" priority="8315" operator="containsText" text="DA">
      <formula>NOT(ISERROR(SEARCH("DA",S219)))</formula>
    </cfRule>
  </conditionalFormatting>
  <conditionalFormatting sqref="T219">
    <cfRule type="containsText" dxfId="8301" priority="8314" operator="containsText" text="DA">
      <formula>NOT(ISERROR(SEARCH("DA",T219)))</formula>
    </cfRule>
  </conditionalFormatting>
  <conditionalFormatting sqref="B219">
    <cfRule type="containsText" dxfId="8300" priority="8313" operator="containsText" text="DA">
      <formula>NOT(ISERROR(SEARCH("DA",B219)))</formula>
    </cfRule>
  </conditionalFormatting>
  <conditionalFormatting sqref="U219 C219">
    <cfRule type="containsText" dxfId="8299" priority="8312" operator="containsText" text="DA">
      <formula>NOT(ISERROR(SEARCH("DA",C219)))</formula>
    </cfRule>
  </conditionalFormatting>
  <conditionalFormatting sqref="D219">
    <cfRule type="containsText" dxfId="8298" priority="8311" operator="containsText" text="DA">
      <formula>NOT(ISERROR(SEARCH("DA",D219)))</formula>
    </cfRule>
  </conditionalFormatting>
  <conditionalFormatting sqref="E219">
    <cfRule type="containsText" dxfId="8297" priority="8310" operator="containsText" text="DA">
      <formula>NOT(ISERROR(SEARCH("DA",E219)))</formula>
    </cfRule>
  </conditionalFormatting>
  <conditionalFormatting sqref="F219">
    <cfRule type="containsText" dxfId="8296" priority="8309" operator="containsText" text="DA">
      <formula>NOT(ISERROR(SEARCH("DA",F219)))</formula>
    </cfRule>
  </conditionalFormatting>
  <conditionalFormatting sqref="G219">
    <cfRule type="containsText" dxfId="8295" priority="8308" operator="containsText" text="DA">
      <formula>NOT(ISERROR(SEARCH("DA",G219)))</formula>
    </cfRule>
  </conditionalFormatting>
  <conditionalFormatting sqref="H219">
    <cfRule type="containsText" dxfId="8294" priority="8307" operator="containsText" text="DA">
      <formula>NOT(ISERROR(SEARCH("DA",H219)))</formula>
    </cfRule>
  </conditionalFormatting>
  <conditionalFormatting sqref="I219">
    <cfRule type="containsText" dxfId="8293" priority="8306" operator="containsText" text="DA">
      <formula>NOT(ISERROR(SEARCH("DA",I219)))</formula>
    </cfRule>
  </conditionalFormatting>
  <conditionalFormatting sqref="J219">
    <cfRule type="containsText" dxfId="8292" priority="8305" operator="containsText" text="DA">
      <formula>NOT(ISERROR(SEARCH("DA",J219)))</formula>
    </cfRule>
  </conditionalFormatting>
  <conditionalFormatting sqref="K219">
    <cfRule type="containsText" dxfId="8291" priority="8304" operator="containsText" text="DA">
      <formula>NOT(ISERROR(SEARCH("DA",K219)))</formula>
    </cfRule>
  </conditionalFormatting>
  <conditionalFormatting sqref="L219">
    <cfRule type="containsText" dxfId="8290" priority="8303" operator="containsText" text="DA">
      <formula>NOT(ISERROR(SEARCH("DA",L219)))</formula>
    </cfRule>
  </conditionalFormatting>
  <conditionalFormatting sqref="M219">
    <cfRule type="containsText" dxfId="8289" priority="8302" operator="containsText" text="DA">
      <formula>NOT(ISERROR(SEARCH("DA",M219)))</formula>
    </cfRule>
  </conditionalFormatting>
  <conditionalFormatting sqref="N219">
    <cfRule type="containsText" dxfId="8288" priority="8301" operator="containsText" text="DA">
      <formula>NOT(ISERROR(SEARCH("DA",N219)))</formula>
    </cfRule>
  </conditionalFormatting>
  <conditionalFormatting sqref="O219">
    <cfRule type="containsText" dxfId="8287" priority="8300" operator="containsText" text="DA">
      <formula>NOT(ISERROR(SEARCH("DA",O219)))</formula>
    </cfRule>
  </conditionalFormatting>
  <conditionalFormatting sqref="P219">
    <cfRule type="containsText" dxfId="8286" priority="8299" operator="containsText" text="DA">
      <formula>NOT(ISERROR(SEARCH("DA",P219)))</formula>
    </cfRule>
  </conditionalFormatting>
  <conditionalFormatting sqref="Q219">
    <cfRule type="containsText" dxfId="8285" priority="8298" operator="containsText" text="DA">
      <formula>NOT(ISERROR(SEARCH("DA",Q219)))</formula>
    </cfRule>
  </conditionalFormatting>
  <conditionalFormatting sqref="R219">
    <cfRule type="containsText" dxfId="8284" priority="8297" operator="containsText" text="DA">
      <formula>NOT(ISERROR(SEARCH("DA",R219)))</formula>
    </cfRule>
  </conditionalFormatting>
  <conditionalFormatting sqref="S219">
    <cfRule type="containsText" dxfId="8283" priority="8296" operator="containsText" text="DA">
      <formula>NOT(ISERROR(SEARCH("DA",S219)))</formula>
    </cfRule>
  </conditionalFormatting>
  <conditionalFormatting sqref="T219">
    <cfRule type="containsText" dxfId="8282" priority="8295" operator="containsText" text="DA">
      <formula>NOT(ISERROR(SEARCH("DA",T219)))</formula>
    </cfRule>
  </conditionalFormatting>
  <conditionalFormatting sqref="U219 A219 C219">
    <cfRule type="containsText" dxfId="8281" priority="8294" operator="containsText" text="DA">
      <formula>NOT(ISERROR(SEARCH("DA",A219)))</formula>
    </cfRule>
  </conditionalFormatting>
  <conditionalFormatting sqref="D219">
    <cfRule type="containsText" dxfId="8280" priority="8293" operator="containsText" text="DA">
      <formula>NOT(ISERROR(SEARCH("DA",D219)))</formula>
    </cfRule>
  </conditionalFormatting>
  <conditionalFormatting sqref="E219">
    <cfRule type="containsText" dxfId="8279" priority="8292" operator="containsText" text="DA">
      <formula>NOT(ISERROR(SEARCH("DA",E219)))</formula>
    </cfRule>
  </conditionalFormatting>
  <conditionalFormatting sqref="F219">
    <cfRule type="containsText" dxfId="8278" priority="8291" operator="containsText" text="DA">
      <formula>NOT(ISERROR(SEARCH("DA",F219)))</formula>
    </cfRule>
  </conditionalFormatting>
  <conditionalFormatting sqref="G219">
    <cfRule type="containsText" dxfId="8277" priority="8290" operator="containsText" text="DA">
      <formula>NOT(ISERROR(SEARCH("DA",G219)))</formula>
    </cfRule>
  </conditionalFormatting>
  <conditionalFormatting sqref="H219">
    <cfRule type="containsText" dxfId="8276" priority="8289" operator="containsText" text="DA">
      <formula>NOT(ISERROR(SEARCH("DA",H219)))</formula>
    </cfRule>
  </conditionalFormatting>
  <conditionalFormatting sqref="I219">
    <cfRule type="containsText" dxfId="8275" priority="8288" operator="containsText" text="DA">
      <formula>NOT(ISERROR(SEARCH("DA",I219)))</formula>
    </cfRule>
  </conditionalFormatting>
  <conditionalFormatting sqref="J219">
    <cfRule type="containsText" dxfId="8274" priority="8287" operator="containsText" text="DA">
      <formula>NOT(ISERROR(SEARCH("DA",J219)))</formula>
    </cfRule>
  </conditionalFormatting>
  <conditionalFormatting sqref="K219">
    <cfRule type="containsText" dxfId="8273" priority="8286" operator="containsText" text="DA">
      <formula>NOT(ISERROR(SEARCH("DA",K219)))</formula>
    </cfRule>
  </conditionalFormatting>
  <conditionalFormatting sqref="L219">
    <cfRule type="containsText" dxfId="8272" priority="8285" operator="containsText" text="DA">
      <formula>NOT(ISERROR(SEARCH("DA",L219)))</formula>
    </cfRule>
  </conditionalFormatting>
  <conditionalFormatting sqref="M219">
    <cfRule type="containsText" dxfId="8271" priority="8284" operator="containsText" text="DA">
      <formula>NOT(ISERROR(SEARCH("DA",M219)))</formula>
    </cfRule>
  </conditionalFormatting>
  <conditionalFormatting sqref="N219">
    <cfRule type="containsText" dxfId="8270" priority="8283" operator="containsText" text="DA">
      <formula>NOT(ISERROR(SEARCH("DA",N219)))</formula>
    </cfRule>
  </conditionalFormatting>
  <conditionalFormatting sqref="O219">
    <cfRule type="containsText" dxfId="8269" priority="8282" operator="containsText" text="DA">
      <formula>NOT(ISERROR(SEARCH("DA",O219)))</formula>
    </cfRule>
  </conditionalFormatting>
  <conditionalFormatting sqref="P219">
    <cfRule type="containsText" dxfId="8268" priority="8281" operator="containsText" text="DA">
      <formula>NOT(ISERROR(SEARCH("DA",P219)))</formula>
    </cfRule>
  </conditionalFormatting>
  <conditionalFormatting sqref="Q219">
    <cfRule type="containsText" dxfId="8267" priority="8280" operator="containsText" text="DA">
      <formula>NOT(ISERROR(SEARCH("DA",Q219)))</formula>
    </cfRule>
  </conditionalFormatting>
  <conditionalFormatting sqref="R219">
    <cfRule type="containsText" dxfId="8266" priority="8279" operator="containsText" text="DA">
      <formula>NOT(ISERROR(SEARCH("DA",R219)))</formula>
    </cfRule>
  </conditionalFormatting>
  <conditionalFormatting sqref="S219">
    <cfRule type="containsText" dxfId="8265" priority="8278" operator="containsText" text="DA">
      <formula>NOT(ISERROR(SEARCH("DA",S219)))</formula>
    </cfRule>
  </conditionalFormatting>
  <conditionalFormatting sqref="T219">
    <cfRule type="containsText" dxfId="8264" priority="8277" operator="containsText" text="DA">
      <formula>NOT(ISERROR(SEARCH("DA",T219)))</formula>
    </cfRule>
  </conditionalFormatting>
  <conditionalFormatting sqref="B219:T219">
    <cfRule type="containsText" dxfId="8263" priority="8276" operator="containsText" text="DA">
      <formula>NOT(ISERROR(SEARCH("DA",B219)))</formula>
    </cfRule>
  </conditionalFormatting>
  <conditionalFormatting sqref="B230">
    <cfRule type="containsText" dxfId="8262" priority="8275" operator="containsText" text="DA">
      <formula>NOT(ISERROR(SEARCH("DA",B230)))</formula>
    </cfRule>
  </conditionalFormatting>
  <conditionalFormatting sqref="U230 C230">
    <cfRule type="containsText" dxfId="8261" priority="8274" operator="containsText" text="DA">
      <formula>NOT(ISERROR(SEARCH("DA",C230)))</formula>
    </cfRule>
  </conditionalFormatting>
  <conditionalFormatting sqref="D230">
    <cfRule type="containsText" dxfId="8260" priority="8273" operator="containsText" text="DA">
      <formula>NOT(ISERROR(SEARCH("DA",D230)))</formula>
    </cfRule>
  </conditionalFormatting>
  <conditionalFormatting sqref="E230">
    <cfRule type="containsText" dxfId="8259" priority="8272" operator="containsText" text="DA">
      <formula>NOT(ISERROR(SEARCH("DA",E230)))</formula>
    </cfRule>
  </conditionalFormatting>
  <conditionalFormatting sqref="F230">
    <cfRule type="containsText" dxfId="8258" priority="8271" operator="containsText" text="DA">
      <formula>NOT(ISERROR(SEARCH("DA",F230)))</formula>
    </cfRule>
  </conditionalFormatting>
  <conditionalFormatting sqref="G230">
    <cfRule type="containsText" dxfId="8257" priority="8270" operator="containsText" text="DA">
      <formula>NOT(ISERROR(SEARCH("DA",G230)))</formula>
    </cfRule>
  </conditionalFormatting>
  <conditionalFormatting sqref="H230">
    <cfRule type="containsText" dxfId="8256" priority="8269" operator="containsText" text="DA">
      <formula>NOT(ISERROR(SEARCH("DA",H230)))</formula>
    </cfRule>
  </conditionalFormatting>
  <conditionalFormatting sqref="I230">
    <cfRule type="containsText" dxfId="8255" priority="8268" operator="containsText" text="DA">
      <formula>NOT(ISERROR(SEARCH("DA",I230)))</formula>
    </cfRule>
  </conditionalFormatting>
  <conditionalFormatting sqref="J230">
    <cfRule type="containsText" dxfId="8254" priority="8267" operator="containsText" text="DA">
      <formula>NOT(ISERROR(SEARCH("DA",J230)))</formula>
    </cfRule>
  </conditionalFormatting>
  <conditionalFormatting sqref="K230">
    <cfRule type="containsText" dxfId="8253" priority="8266" operator="containsText" text="DA">
      <formula>NOT(ISERROR(SEARCH("DA",K230)))</formula>
    </cfRule>
  </conditionalFormatting>
  <conditionalFormatting sqref="L230">
    <cfRule type="containsText" dxfId="8252" priority="8265" operator="containsText" text="DA">
      <formula>NOT(ISERROR(SEARCH("DA",L230)))</formula>
    </cfRule>
  </conditionalFormatting>
  <conditionalFormatting sqref="M230">
    <cfRule type="containsText" dxfId="8251" priority="8264" operator="containsText" text="DA">
      <formula>NOT(ISERROR(SEARCH("DA",M230)))</formula>
    </cfRule>
  </conditionalFormatting>
  <conditionalFormatting sqref="N230">
    <cfRule type="containsText" dxfId="8250" priority="8263" operator="containsText" text="DA">
      <formula>NOT(ISERROR(SEARCH("DA",N230)))</formula>
    </cfRule>
  </conditionalFormatting>
  <conditionalFormatting sqref="O230">
    <cfRule type="containsText" dxfId="8249" priority="8262" operator="containsText" text="DA">
      <formula>NOT(ISERROR(SEARCH("DA",O230)))</formula>
    </cfRule>
  </conditionalFormatting>
  <conditionalFormatting sqref="P230">
    <cfRule type="containsText" dxfId="8248" priority="8261" operator="containsText" text="DA">
      <formula>NOT(ISERROR(SEARCH("DA",P230)))</formula>
    </cfRule>
  </conditionalFormatting>
  <conditionalFormatting sqref="Q230">
    <cfRule type="containsText" dxfId="8247" priority="8260" operator="containsText" text="DA">
      <formula>NOT(ISERROR(SEARCH("DA",Q230)))</formula>
    </cfRule>
  </conditionalFormatting>
  <conditionalFormatting sqref="R230">
    <cfRule type="containsText" dxfId="8246" priority="8259" operator="containsText" text="DA">
      <formula>NOT(ISERROR(SEARCH("DA",R230)))</formula>
    </cfRule>
  </conditionalFormatting>
  <conditionalFormatting sqref="S230">
    <cfRule type="containsText" dxfId="8245" priority="8258" operator="containsText" text="DA">
      <formula>NOT(ISERROR(SEARCH("DA",S230)))</formula>
    </cfRule>
  </conditionalFormatting>
  <conditionalFormatting sqref="T230">
    <cfRule type="containsText" dxfId="8244" priority="8257" operator="containsText" text="DA">
      <formula>NOT(ISERROR(SEARCH("DA",T230)))</formula>
    </cfRule>
  </conditionalFormatting>
  <conditionalFormatting sqref="B230">
    <cfRule type="containsText" dxfId="8243" priority="8256" operator="containsText" text="DA">
      <formula>NOT(ISERROR(SEARCH("DA",B230)))</formula>
    </cfRule>
  </conditionalFormatting>
  <conditionalFormatting sqref="U230 C230">
    <cfRule type="containsText" dxfId="8242" priority="8255" operator="containsText" text="DA">
      <formula>NOT(ISERROR(SEARCH("DA",C230)))</formula>
    </cfRule>
  </conditionalFormatting>
  <conditionalFormatting sqref="D230">
    <cfRule type="containsText" dxfId="8241" priority="8254" operator="containsText" text="DA">
      <formula>NOT(ISERROR(SEARCH("DA",D230)))</formula>
    </cfRule>
  </conditionalFormatting>
  <conditionalFormatting sqref="E230">
    <cfRule type="containsText" dxfId="8240" priority="8253" operator="containsText" text="DA">
      <formula>NOT(ISERROR(SEARCH("DA",E230)))</formula>
    </cfRule>
  </conditionalFormatting>
  <conditionalFormatting sqref="F230">
    <cfRule type="containsText" dxfId="8239" priority="8252" operator="containsText" text="DA">
      <formula>NOT(ISERROR(SEARCH("DA",F230)))</formula>
    </cfRule>
  </conditionalFormatting>
  <conditionalFormatting sqref="G230">
    <cfRule type="containsText" dxfId="8238" priority="8251" operator="containsText" text="DA">
      <formula>NOT(ISERROR(SEARCH("DA",G230)))</formula>
    </cfRule>
  </conditionalFormatting>
  <conditionalFormatting sqref="H230">
    <cfRule type="containsText" dxfId="8237" priority="8250" operator="containsText" text="DA">
      <formula>NOT(ISERROR(SEARCH("DA",H230)))</formula>
    </cfRule>
  </conditionalFormatting>
  <conditionalFormatting sqref="I230">
    <cfRule type="containsText" dxfId="8236" priority="8249" operator="containsText" text="DA">
      <formula>NOT(ISERROR(SEARCH("DA",I230)))</formula>
    </cfRule>
  </conditionalFormatting>
  <conditionalFormatting sqref="J230">
    <cfRule type="containsText" dxfId="8235" priority="8248" operator="containsText" text="DA">
      <formula>NOT(ISERROR(SEARCH("DA",J230)))</formula>
    </cfRule>
  </conditionalFormatting>
  <conditionalFormatting sqref="K230">
    <cfRule type="containsText" dxfId="8234" priority="8247" operator="containsText" text="DA">
      <formula>NOT(ISERROR(SEARCH("DA",K230)))</formula>
    </cfRule>
  </conditionalFormatting>
  <conditionalFormatting sqref="L230">
    <cfRule type="containsText" dxfId="8233" priority="8246" operator="containsText" text="DA">
      <formula>NOT(ISERROR(SEARCH("DA",L230)))</formula>
    </cfRule>
  </conditionalFormatting>
  <conditionalFormatting sqref="M230">
    <cfRule type="containsText" dxfId="8232" priority="8245" operator="containsText" text="DA">
      <formula>NOT(ISERROR(SEARCH("DA",M230)))</formula>
    </cfRule>
  </conditionalFormatting>
  <conditionalFormatting sqref="N230">
    <cfRule type="containsText" dxfId="8231" priority="8244" operator="containsText" text="DA">
      <formula>NOT(ISERROR(SEARCH("DA",N230)))</formula>
    </cfRule>
  </conditionalFormatting>
  <conditionalFormatting sqref="O230">
    <cfRule type="containsText" dxfId="8230" priority="8243" operator="containsText" text="DA">
      <formula>NOT(ISERROR(SEARCH("DA",O230)))</formula>
    </cfRule>
  </conditionalFormatting>
  <conditionalFormatting sqref="P230">
    <cfRule type="containsText" dxfId="8229" priority="8242" operator="containsText" text="DA">
      <formula>NOT(ISERROR(SEARCH("DA",P230)))</formula>
    </cfRule>
  </conditionalFormatting>
  <conditionalFormatting sqref="Q230">
    <cfRule type="containsText" dxfId="8228" priority="8241" operator="containsText" text="DA">
      <formula>NOT(ISERROR(SEARCH("DA",Q230)))</formula>
    </cfRule>
  </conditionalFormatting>
  <conditionalFormatting sqref="R230">
    <cfRule type="containsText" dxfId="8227" priority="8240" operator="containsText" text="DA">
      <formula>NOT(ISERROR(SEARCH("DA",R230)))</formula>
    </cfRule>
  </conditionalFormatting>
  <conditionalFormatting sqref="S230">
    <cfRule type="containsText" dxfId="8226" priority="8239" operator="containsText" text="DA">
      <formula>NOT(ISERROR(SEARCH("DA",S230)))</formula>
    </cfRule>
  </conditionalFormatting>
  <conditionalFormatting sqref="T230">
    <cfRule type="containsText" dxfId="8225" priority="8238" operator="containsText" text="DA">
      <formula>NOT(ISERROR(SEARCH("DA",T230)))</formula>
    </cfRule>
  </conditionalFormatting>
  <conditionalFormatting sqref="B230">
    <cfRule type="containsText" dxfId="8224" priority="8237" operator="containsText" text="DA">
      <formula>NOT(ISERROR(SEARCH("DA",B230)))</formula>
    </cfRule>
  </conditionalFormatting>
  <conditionalFormatting sqref="U230 C230">
    <cfRule type="containsText" dxfId="8223" priority="8236" operator="containsText" text="DA">
      <formula>NOT(ISERROR(SEARCH("DA",C230)))</formula>
    </cfRule>
  </conditionalFormatting>
  <conditionalFormatting sqref="D230">
    <cfRule type="containsText" dxfId="8222" priority="8235" operator="containsText" text="DA">
      <formula>NOT(ISERROR(SEARCH("DA",D230)))</formula>
    </cfRule>
  </conditionalFormatting>
  <conditionalFormatting sqref="E230">
    <cfRule type="containsText" dxfId="8221" priority="8234" operator="containsText" text="DA">
      <formula>NOT(ISERROR(SEARCH("DA",E230)))</formula>
    </cfRule>
  </conditionalFormatting>
  <conditionalFormatting sqref="F230">
    <cfRule type="containsText" dxfId="8220" priority="8233" operator="containsText" text="DA">
      <formula>NOT(ISERROR(SEARCH("DA",F230)))</formula>
    </cfRule>
  </conditionalFormatting>
  <conditionalFormatting sqref="G230">
    <cfRule type="containsText" dxfId="8219" priority="8232" operator="containsText" text="DA">
      <formula>NOT(ISERROR(SEARCH("DA",G230)))</formula>
    </cfRule>
  </conditionalFormatting>
  <conditionalFormatting sqref="H230">
    <cfRule type="containsText" dxfId="8218" priority="8231" operator="containsText" text="DA">
      <formula>NOT(ISERROR(SEARCH("DA",H230)))</formula>
    </cfRule>
  </conditionalFormatting>
  <conditionalFormatting sqref="I230">
    <cfRule type="containsText" dxfId="8217" priority="8230" operator="containsText" text="DA">
      <formula>NOT(ISERROR(SEARCH("DA",I230)))</formula>
    </cfRule>
  </conditionalFormatting>
  <conditionalFormatting sqref="J230">
    <cfRule type="containsText" dxfId="8216" priority="8229" operator="containsText" text="DA">
      <formula>NOT(ISERROR(SEARCH("DA",J230)))</formula>
    </cfRule>
  </conditionalFormatting>
  <conditionalFormatting sqref="K230">
    <cfRule type="containsText" dxfId="8215" priority="8228" operator="containsText" text="DA">
      <formula>NOT(ISERROR(SEARCH("DA",K230)))</formula>
    </cfRule>
  </conditionalFormatting>
  <conditionalFormatting sqref="L230">
    <cfRule type="containsText" dxfId="8214" priority="8227" operator="containsText" text="DA">
      <formula>NOT(ISERROR(SEARCH("DA",L230)))</formula>
    </cfRule>
  </conditionalFormatting>
  <conditionalFormatting sqref="M230">
    <cfRule type="containsText" dxfId="8213" priority="8226" operator="containsText" text="DA">
      <formula>NOT(ISERROR(SEARCH("DA",M230)))</formula>
    </cfRule>
  </conditionalFormatting>
  <conditionalFormatting sqref="N230">
    <cfRule type="containsText" dxfId="8212" priority="8225" operator="containsText" text="DA">
      <formula>NOT(ISERROR(SEARCH("DA",N230)))</formula>
    </cfRule>
  </conditionalFormatting>
  <conditionalFormatting sqref="O230">
    <cfRule type="containsText" dxfId="8211" priority="8224" operator="containsText" text="DA">
      <formula>NOT(ISERROR(SEARCH("DA",O230)))</formula>
    </cfRule>
  </conditionalFormatting>
  <conditionalFormatting sqref="P230">
    <cfRule type="containsText" dxfId="8210" priority="8223" operator="containsText" text="DA">
      <formula>NOT(ISERROR(SEARCH("DA",P230)))</formula>
    </cfRule>
  </conditionalFormatting>
  <conditionalFormatting sqref="Q230">
    <cfRule type="containsText" dxfId="8209" priority="8222" operator="containsText" text="DA">
      <formula>NOT(ISERROR(SEARCH("DA",Q230)))</formula>
    </cfRule>
  </conditionalFormatting>
  <conditionalFormatting sqref="R230">
    <cfRule type="containsText" dxfId="8208" priority="8221" operator="containsText" text="DA">
      <formula>NOT(ISERROR(SEARCH("DA",R230)))</formula>
    </cfRule>
  </conditionalFormatting>
  <conditionalFormatting sqref="S230">
    <cfRule type="containsText" dxfId="8207" priority="8220" operator="containsText" text="DA">
      <formula>NOT(ISERROR(SEARCH("DA",S230)))</formula>
    </cfRule>
  </conditionalFormatting>
  <conditionalFormatting sqref="T230">
    <cfRule type="containsText" dxfId="8206" priority="8219" operator="containsText" text="DA">
      <formula>NOT(ISERROR(SEARCH("DA",T230)))</formula>
    </cfRule>
  </conditionalFormatting>
  <conditionalFormatting sqref="B230">
    <cfRule type="containsText" dxfId="8205" priority="8218" operator="containsText" text="DA">
      <formula>NOT(ISERROR(SEARCH("DA",B230)))</formula>
    </cfRule>
  </conditionalFormatting>
  <conditionalFormatting sqref="U230 C230">
    <cfRule type="containsText" dxfId="8204" priority="8217" operator="containsText" text="DA">
      <formula>NOT(ISERROR(SEARCH("DA",C230)))</formula>
    </cfRule>
  </conditionalFormatting>
  <conditionalFormatting sqref="D230">
    <cfRule type="containsText" dxfId="8203" priority="8216" operator="containsText" text="DA">
      <formula>NOT(ISERROR(SEARCH("DA",D230)))</formula>
    </cfRule>
  </conditionalFormatting>
  <conditionalFormatting sqref="E230">
    <cfRule type="containsText" dxfId="8202" priority="8215" operator="containsText" text="DA">
      <formula>NOT(ISERROR(SEARCH("DA",E230)))</formula>
    </cfRule>
  </conditionalFormatting>
  <conditionalFormatting sqref="F230">
    <cfRule type="containsText" dxfId="8201" priority="8214" operator="containsText" text="DA">
      <formula>NOT(ISERROR(SEARCH("DA",F230)))</formula>
    </cfRule>
  </conditionalFormatting>
  <conditionalFormatting sqref="G230">
    <cfRule type="containsText" dxfId="8200" priority="8213" operator="containsText" text="DA">
      <formula>NOT(ISERROR(SEARCH("DA",G230)))</formula>
    </cfRule>
  </conditionalFormatting>
  <conditionalFormatting sqref="H230">
    <cfRule type="containsText" dxfId="8199" priority="8212" operator="containsText" text="DA">
      <formula>NOT(ISERROR(SEARCH("DA",H230)))</formula>
    </cfRule>
  </conditionalFormatting>
  <conditionalFormatting sqref="I230">
    <cfRule type="containsText" dxfId="8198" priority="8211" operator="containsText" text="DA">
      <formula>NOT(ISERROR(SEARCH("DA",I230)))</formula>
    </cfRule>
  </conditionalFormatting>
  <conditionalFormatting sqref="J230">
    <cfRule type="containsText" dxfId="8197" priority="8210" operator="containsText" text="DA">
      <formula>NOT(ISERROR(SEARCH("DA",J230)))</formula>
    </cfRule>
  </conditionalFormatting>
  <conditionalFormatting sqref="K230">
    <cfRule type="containsText" dxfId="8196" priority="8209" operator="containsText" text="DA">
      <formula>NOT(ISERROR(SEARCH("DA",K230)))</formula>
    </cfRule>
  </conditionalFormatting>
  <conditionalFormatting sqref="L230">
    <cfRule type="containsText" dxfId="8195" priority="8208" operator="containsText" text="DA">
      <formula>NOT(ISERROR(SEARCH("DA",L230)))</formula>
    </cfRule>
  </conditionalFormatting>
  <conditionalFormatting sqref="M230">
    <cfRule type="containsText" dxfId="8194" priority="8207" operator="containsText" text="DA">
      <formula>NOT(ISERROR(SEARCH("DA",M230)))</formula>
    </cfRule>
  </conditionalFormatting>
  <conditionalFormatting sqref="N230">
    <cfRule type="containsText" dxfId="8193" priority="8206" operator="containsText" text="DA">
      <formula>NOT(ISERROR(SEARCH("DA",N230)))</formula>
    </cfRule>
  </conditionalFormatting>
  <conditionalFormatting sqref="O230">
    <cfRule type="containsText" dxfId="8192" priority="8205" operator="containsText" text="DA">
      <formula>NOT(ISERROR(SEARCH("DA",O230)))</formula>
    </cfRule>
  </conditionalFormatting>
  <conditionalFormatting sqref="P230">
    <cfRule type="containsText" dxfId="8191" priority="8204" operator="containsText" text="DA">
      <formula>NOT(ISERROR(SEARCH("DA",P230)))</formula>
    </cfRule>
  </conditionalFormatting>
  <conditionalFormatting sqref="Q230">
    <cfRule type="containsText" dxfId="8190" priority="8203" operator="containsText" text="DA">
      <formula>NOT(ISERROR(SEARCH("DA",Q230)))</formula>
    </cfRule>
  </conditionalFormatting>
  <conditionalFormatting sqref="R230">
    <cfRule type="containsText" dxfId="8189" priority="8202" operator="containsText" text="DA">
      <formula>NOT(ISERROR(SEARCH("DA",R230)))</formula>
    </cfRule>
  </conditionalFormatting>
  <conditionalFormatting sqref="S230">
    <cfRule type="containsText" dxfId="8188" priority="8201" operator="containsText" text="DA">
      <formula>NOT(ISERROR(SEARCH("DA",S230)))</formula>
    </cfRule>
  </conditionalFormatting>
  <conditionalFormatting sqref="T230">
    <cfRule type="containsText" dxfId="8187" priority="8200" operator="containsText" text="DA">
      <formula>NOT(ISERROR(SEARCH("DA",T230)))</formula>
    </cfRule>
  </conditionalFormatting>
  <conditionalFormatting sqref="B230">
    <cfRule type="containsText" dxfId="8186" priority="8199" operator="containsText" text="DA">
      <formula>NOT(ISERROR(SEARCH("DA",B230)))</formula>
    </cfRule>
  </conditionalFormatting>
  <conditionalFormatting sqref="U230 C230">
    <cfRule type="containsText" dxfId="8185" priority="8198" operator="containsText" text="DA">
      <formula>NOT(ISERROR(SEARCH("DA",C230)))</formula>
    </cfRule>
  </conditionalFormatting>
  <conditionalFormatting sqref="D230">
    <cfRule type="containsText" dxfId="8184" priority="8197" operator="containsText" text="DA">
      <formula>NOT(ISERROR(SEARCH("DA",D230)))</formula>
    </cfRule>
  </conditionalFormatting>
  <conditionalFormatting sqref="E230">
    <cfRule type="containsText" dxfId="8183" priority="8196" operator="containsText" text="DA">
      <formula>NOT(ISERROR(SEARCH("DA",E230)))</formula>
    </cfRule>
  </conditionalFormatting>
  <conditionalFormatting sqref="F230">
    <cfRule type="containsText" dxfId="8182" priority="8195" operator="containsText" text="DA">
      <formula>NOT(ISERROR(SEARCH("DA",F230)))</formula>
    </cfRule>
  </conditionalFormatting>
  <conditionalFormatting sqref="G230">
    <cfRule type="containsText" dxfId="8181" priority="8194" operator="containsText" text="DA">
      <formula>NOT(ISERROR(SEARCH("DA",G230)))</formula>
    </cfRule>
  </conditionalFormatting>
  <conditionalFormatting sqref="H230">
    <cfRule type="containsText" dxfId="8180" priority="8193" operator="containsText" text="DA">
      <formula>NOT(ISERROR(SEARCH("DA",H230)))</formula>
    </cfRule>
  </conditionalFormatting>
  <conditionalFormatting sqref="I230">
    <cfRule type="containsText" dxfId="8179" priority="8192" operator="containsText" text="DA">
      <formula>NOT(ISERROR(SEARCH("DA",I230)))</formula>
    </cfRule>
  </conditionalFormatting>
  <conditionalFormatting sqref="J230">
    <cfRule type="containsText" dxfId="8178" priority="8191" operator="containsText" text="DA">
      <formula>NOT(ISERROR(SEARCH("DA",J230)))</formula>
    </cfRule>
  </conditionalFormatting>
  <conditionalFormatting sqref="K230">
    <cfRule type="containsText" dxfId="8177" priority="8190" operator="containsText" text="DA">
      <formula>NOT(ISERROR(SEARCH("DA",K230)))</formula>
    </cfRule>
  </conditionalFormatting>
  <conditionalFormatting sqref="L230">
    <cfRule type="containsText" dxfId="8176" priority="8189" operator="containsText" text="DA">
      <formula>NOT(ISERROR(SEARCH("DA",L230)))</formula>
    </cfRule>
  </conditionalFormatting>
  <conditionalFormatting sqref="M230">
    <cfRule type="containsText" dxfId="8175" priority="8188" operator="containsText" text="DA">
      <formula>NOT(ISERROR(SEARCH("DA",M230)))</formula>
    </cfRule>
  </conditionalFormatting>
  <conditionalFormatting sqref="N230">
    <cfRule type="containsText" dxfId="8174" priority="8187" operator="containsText" text="DA">
      <formula>NOT(ISERROR(SEARCH("DA",N230)))</formula>
    </cfRule>
  </conditionalFormatting>
  <conditionalFormatting sqref="O230">
    <cfRule type="containsText" dxfId="8173" priority="8186" operator="containsText" text="DA">
      <formula>NOT(ISERROR(SEARCH("DA",O230)))</formula>
    </cfRule>
  </conditionalFormatting>
  <conditionalFormatting sqref="P230">
    <cfRule type="containsText" dxfId="8172" priority="8185" operator="containsText" text="DA">
      <formula>NOT(ISERROR(SEARCH("DA",P230)))</formula>
    </cfRule>
  </conditionalFormatting>
  <conditionalFormatting sqref="Q230">
    <cfRule type="containsText" dxfId="8171" priority="8184" operator="containsText" text="DA">
      <formula>NOT(ISERROR(SEARCH("DA",Q230)))</formula>
    </cfRule>
  </conditionalFormatting>
  <conditionalFormatting sqref="R230">
    <cfRule type="containsText" dxfId="8170" priority="8183" operator="containsText" text="DA">
      <formula>NOT(ISERROR(SEARCH("DA",R230)))</formula>
    </cfRule>
  </conditionalFormatting>
  <conditionalFormatting sqref="S230">
    <cfRule type="containsText" dxfId="8169" priority="8182" operator="containsText" text="DA">
      <formula>NOT(ISERROR(SEARCH("DA",S230)))</formula>
    </cfRule>
  </conditionalFormatting>
  <conditionalFormatting sqref="T230">
    <cfRule type="containsText" dxfId="8168" priority="8181" operator="containsText" text="DA">
      <formula>NOT(ISERROR(SEARCH("DA",T230)))</formula>
    </cfRule>
  </conditionalFormatting>
  <conditionalFormatting sqref="B230">
    <cfRule type="containsText" dxfId="8167" priority="8180" operator="containsText" text="DA">
      <formula>NOT(ISERROR(SEARCH("DA",B230)))</formula>
    </cfRule>
  </conditionalFormatting>
  <conditionalFormatting sqref="U230 C230">
    <cfRule type="containsText" dxfId="8166" priority="8179" operator="containsText" text="DA">
      <formula>NOT(ISERROR(SEARCH("DA",C230)))</formula>
    </cfRule>
  </conditionalFormatting>
  <conditionalFormatting sqref="D230">
    <cfRule type="containsText" dxfId="8165" priority="8178" operator="containsText" text="DA">
      <formula>NOT(ISERROR(SEARCH("DA",D230)))</formula>
    </cfRule>
  </conditionalFormatting>
  <conditionalFormatting sqref="E230">
    <cfRule type="containsText" dxfId="8164" priority="8177" operator="containsText" text="DA">
      <formula>NOT(ISERROR(SEARCH("DA",E230)))</formula>
    </cfRule>
  </conditionalFormatting>
  <conditionalFormatting sqref="F230">
    <cfRule type="containsText" dxfId="8163" priority="8176" operator="containsText" text="DA">
      <formula>NOT(ISERROR(SEARCH("DA",F230)))</formula>
    </cfRule>
  </conditionalFormatting>
  <conditionalFormatting sqref="G230">
    <cfRule type="containsText" dxfId="8162" priority="8175" operator="containsText" text="DA">
      <formula>NOT(ISERROR(SEARCH("DA",G230)))</formula>
    </cfRule>
  </conditionalFormatting>
  <conditionalFormatting sqref="H230">
    <cfRule type="containsText" dxfId="8161" priority="8174" operator="containsText" text="DA">
      <formula>NOT(ISERROR(SEARCH("DA",H230)))</formula>
    </cfRule>
  </conditionalFormatting>
  <conditionalFormatting sqref="I230">
    <cfRule type="containsText" dxfId="8160" priority="8173" operator="containsText" text="DA">
      <formula>NOT(ISERROR(SEARCH("DA",I230)))</formula>
    </cfRule>
  </conditionalFormatting>
  <conditionalFormatting sqref="J230">
    <cfRule type="containsText" dxfId="8159" priority="8172" operator="containsText" text="DA">
      <formula>NOT(ISERROR(SEARCH("DA",J230)))</formula>
    </cfRule>
  </conditionalFormatting>
  <conditionalFormatting sqref="K230">
    <cfRule type="containsText" dxfId="8158" priority="8171" operator="containsText" text="DA">
      <formula>NOT(ISERROR(SEARCH("DA",K230)))</formula>
    </cfRule>
  </conditionalFormatting>
  <conditionalFormatting sqref="L230">
    <cfRule type="containsText" dxfId="8157" priority="8170" operator="containsText" text="DA">
      <formula>NOT(ISERROR(SEARCH("DA",L230)))</formula>
    </cfRule>
  </conditionalFormatting>
  <conditionalFormatting sqref="M230">
    <cfRule type="containsText" dxfId="8156" priority="8169" operator="containsText" text="DA">
      <formula>NOT(ISERROR(SEARCH("DA",M230)))</formula>
    </cfRule>
  </conditionalFormatting>
  <conditionalFormatting sqref="N230">
    <cfRule type="containsText" dxfId="8155" priority="8168" operator="containsText" text="DA">
      <formula>NOT(ISERROR(SEARCH("DA",N230)))</formula>
    </cfRule>
  </conditionalFormatting>
  <conditionalFormatting sqref="O230">
    <cfRule type="containsText" dxfId="8154" priority="8167" operator="containsText" text="DA">
      <formula>NOT(ISERROR(SEARCH("DA",O230)))</formula>
    </cfRule>
  </conditionalFormatting>
  <conditionalFormatting sqref="P230">
    <cfRule type="containsText" dxfId="8153" priority="8166" operator="containsText" text="DA">
      <formula>NOT(ISERROR(SEARCH("DA",P230)))</formula>
    </cfRule>
  </conditionalFormatting>
  <conditionalFormatting sqref="Q230">
    <cfRule type="containsText" dxfId="8152" priority="8165" operator="containsText" text="DA">
      <formula>NOT(ISERROR(SEARCH("DA",Q230)))</formula>
    </cfRule>
  </conditionalFormatting>
  <conditionalFormatting sqref="R230">
    <cfRule type="containsText" dxfId="8151" priority="8164" operator="containsText" text="DA">
      <formula>NOT(ISERROR(SEARCH("DA",R230)))</formula>
    </cfRule>
  </conditionalFormatting>
  <conditionalFormatting sqref="S230">
    <cfRule type="containsText" dxfId="8150" priority="8163" operator="containsText" text="DA">
      <formula>NOT(ISERROR(SEARCH("DA",S230)))</formula>
    </cfRule>
  </conditionalFormatting>
  <conditionalFormatting sqref="T230">
    <cfRule type="containsText" dxfId="8149" priority="8162" operator="containsText" text="DA">
      <formula>NOT(ISERROR(SEARCH("DA",T230)))</formula>
    </cfRule>
  </conditionalFormatting>
  <conditionalFormatting sqref="B230">
    <cfRule type="containsText" dxfId="8148" priority="8161" operator="containsText" text="DA">
      <formula>NOT(ISERROR(SEARCH("DA",B230)))</formula>
    </cfRule>
  </conditionalFormatting>
  <conditionalFormatting sqref="U230 C230">
    <cfRule type="containsText" dxfId="8147" priority="8160" operator="containsText" text="DA">
      <formula>NOT(ISERROR(SEARCH("DA",C230)))</formula>
    </cfRule>
  </conditionalFormatting>
  <conditionalFormatting sqref="D230">
    <cfRule type="containsText" dxfId="8146" priority="8159" operator="containsText" text="DA">
      <formula>NOT(ISERROR(SEARCH("DA",D230)))</formula>
    </cfRule>
  </conditionalFormatting>
  <conditionalFormatting sqref="E230">
    <cfRule type="containsText" dxfId="8145" priority="8158" operator="containsText" text="DA">
      <formula>NOT(ISERROR(SEARCH("DA",E230)))</formula>
    </cfRule>
  </conditionalFormatting>
  <conditionalFormatting sqref="F230">
    <cfRule type="containsText" dxfId="8144" priority="8157" operator="containsText" text="DA">
      <formula>NOT(ISERROR(SEARCH("DA",F230)))</formula>
    </cfRule>
  </conditionalFormatting>
  <conditionalFormatting sqref="G230">
    <cfRule type="containsText" dxfId="8143" priority="8156" operator="containsText" text="DA">
      <formula>NOT(ISERROR(SEARCH("DA",G230)))</formula>
    </cfRule>
  </conditionalFormatting>
  <conditionalFormatting sqref="H230">
    <cfRule type="containsText" dxfId="8142" priority="8155" operator="containsText" text="DA">
      <formula>NOT(ISERROR(SEARCH("DA",H230)))</formula>
    </cfRule>
  </conditionalFormatting>
  <conditionalFormatting sqref="I230">
    <cfRule type="containsText" dxfId="8141" priority="8154" operator="containsText" text="DA">
      <formula>NOT(ISERROR(SEARCH("DA",I230)))</formula>
    </cfRule>
  </conditionalFormatting>
  <conditionalFormatting sqref="J230">
    <cfRule type="containsText" dxfId="8140" priority="8153" operator="containsText" text="DA">
      <formula>NOT(ISERROR(SEARCH("DA",J230)))</formula>
    </cfRule>
  </conditionalFormatting>
  <conditionalFormatting sqref="K230">
    <cfRule type="containsText" dxfId="8139" priority="8152" operator="containsText" text="DA">
      <formula>NOT(ISERROR(SEARCH("DA",K230)))</formula>
    </cfRule>
  </conditionalFormatting>
  <conditionalFormatting sqref="L230">
    <cfRule type="containsText" dxfId="8138" priority="8151" operator="containsText" text="DA">
      <formula>NOT(ISERROR(SEARCH("DA",L230)))</formula>
    </cfRule>
  </conditionalFormatting>
  <conditionalFormatting sqref="M230">
    <cfRule type="containsText" dxfId="8137" priority="8150" operator="containsText" text="DA">
      <formula>NOT(ISERROR(SEARCH("DA",M230)))</formula>
    </cfRule>
  </conditionalFormatting>
  <conditionalFormatting sqref="N230">
    <cfRule type="containsText" dxfId="8136" priority="8149" operator="containsText" text="DA">
      <formula>NOT(ISERROR(SEARCH("DA",N230)))</formula>
    </cfRule>
  </conditionalFormatting>
  <conditionalFormatting sqref="O230">
    <cfRule type="containsText" dxfId="8135" priority="8148" operator="containsText" text="DA">
      <formula>NOT(ISERROR(SEARCH("DA",O230)))</formula>
    </cfRule>
  </conditionalFormatting>
  <conditionalFormatting sqref="P230">
    <cfRule type="containsText" dxfId="8134" priority="8147" operator="containsText" text="DA">
      <formula>NOT(ISERROR(SEARCH("DA",P230)))</formula>
    </cfRule>
  </conditionalFormatting>
  <conditionalFormatting sqref="Q230">
    <cfRule type="containsText" dxfId="8133" priority="8146" operator="containsText" text="DA">
      <formula>NOT(ISERROR(SEARCH("DA",Q230)))</formula>
    </cfRule>
  </conditionalFormatting>
  <conditionalFormatting sqref="R230">
    <cfRule type="containsText" dxfId="8132" priority="8145" operator="containsText" text="DA">
      <formula>NOT(ISERROR(SEARCH("DA",R230)))</formula>
    </cfRule>
  </conditionalFormatting>
  <conditionalFormatting sqref="S230">
    <cfRule type="containsText" dxfId="8131" priority="8144" operator="containsText" text="DA">
      <formula>NOT(ISERROR(SEARCH("DA",S230)))</formula>
    </cfRule>
  </conditionalFormatting>
  <conditionalFormatting sqref="T230">
    <cfRule type="containsText" dxfId="8130" priority="8143" operator="containsText" text="DA">
      <formula>NOT(ISERROR(SEARCH("DA",T230)))</formula>
    </cfRule>
  </conditionalFormatting>
  <conditionalFormatting sqref="B230">
    <cfRule type="containsText" dxfId="8129" priority="8142" operator="containsText" text="DA">
      <formula>NOT(ISERROR(SEARCH("DA",B230)))</formula>
    </cfRule>
  </conditionalFormatting>
  <conditionalFormatting sqref="U230 C230">
    <cfRule type="containsText" dxfId="8128" priority="8141" operator="containsText" text="DA">
      <formula>NOT(ISERROR(SEARCH("DA",C230)))</formula>
    </cfRule>
  </conditionalFormatting>
  <conditionalFormatting sqref="D230">
    <cfRule type="containsText" dxfId="8127" priority="8140" operator="containsText" text="DA">
      <formula>NOT(ISERROR(SEARCH("DA",D230)))</formula>
    </cfRule>
  </conditionalFormatting>
  <conditionalFormatting sqref="E230">
    <cfRule type="containsText" dxfId="8126" priority="8139" operator="containsText" text="DA">
      <formula>NOT(ISERROR(SEARCH("DA",E230)))</formula>
    </cfRule>
  </conditionalFormatting>
  <conditionalFormatting sqref="F230">
    <cfRule type="containsText" dxfId="8125" priority="8138" operator="containsText" text="DA">
      <formula>NOT(ISERROR(SEARCH("DA",F230)))</formula>
    </cfRule>
  </conditionalFormatting>
  <conditionalFormatting sqref="G230">
    <cfRule type="containsText" dxfId="8124" priority="8137" operator="containsText" text="DA">
      <formula>NOT(ISERROR(SEARCH("DA",G230)))</formula>
    </cfRule>
  </conditionalFormatting>
  <conditionalFormatting sqref="H230">
    <cfRule type="containsText" dxfId="8123" priority="8136" operator="containsText" text="DA">
      <formula>NOT(ISERROR(SEARCH("DA",H230)))</formula>
    </cfRule>
  </conditionalFormatting>
  <conditionalFormatting sqref="I230">
    <cfRule type="containsText" dxfId="8122" priority="8135" operator="containsText" text="DA">
      <formula>NOT(ISERROR(SEARCH("DA",I230)))</formula>
    </cfRule>
  </conditionalFormatting>
  <conditionalFormatting sqref="J230">
    <cfRule type="containsText" dxfId="8121" priority="8134" operator="containsText" text="DA">
      <formula>NOT(ISERROR(SEARCH("DA",J230)))</formula>
    </cfRule>
  </conditionalFormatting>
  <conditionalFormatting sqref="K230">
    <cfRule type="containsText" dxfId="8120" priority="8133" operator="containsText" text="DA">
      <formula>NOT(ISERROR(SEARCH("DA",K230)))</formula>
    </cfRule>
  </conditionalFormatting>
  <conditionalFormatting sqref="L230">
    <cfRule type="containsText" dxfId="8119" priority="8132" operator="containsText" text="DA">
      <formula>NOT(ISERROR(SEARCH("DA",L230)))</formula>
    </cfRule>
  </conditionalFormatting>
  <conditionalFormatting sqref="M230">
    <cfRule type="containsText" dxfId="8118" priority="8131" operator="containsText" text="DA">
      <formula>NOT(ISERROR(SEARCH("DA",M230)))</formula>
    </cfRule>
  </conditionalFormatting>
  <conditionalFormatting sqref="N230">
    <cfRule type="containsText" dxfId="8117" priority="8130" operator="containsText" text="DA">
      <formula>NOT(ISERROR(SEARCH("DA",N230)))</formula>
    </cfRule>
  </conditionalFormatting>
  <conditionalFormatting sqref="O230">
    <cfRule type="containsText" dxfId="8116" priority="8129" operator="containsText" text="DA">
      <formula>NOT(ISERROR(SEARCH("DA",O230)))</formula>
    </cfRule>
  </conditionalFormatting>
  <conditionalFormatting sqref="P230">
    <cfRule type="containsText" dxfId="8115" priority="8128" operator="containsText" text="DA">
      <formula>NOT(ISERROR(SEARCH("DA",P230)))</formula>
    </cfRule>
  </conditionalFormatting>
  <conditionalFormatting sqref="Q230">
    <cfRule type="containsText" dxfId="8114" priority="8127" operator="containsText" text="DA">
      <formula>NOT(ISERROR(SEARCH("DA",Q230)))</formula>
    </cfRule>
  </conditionalFormatting>
  <conditionalFormatting sqref="R230">
    <cfRule type="containsText" dxfId="8113" priority="8126" operator="containsText" text="DA">
      <formula>NOT(ISERROR(SEARCH("DA",R230)))</formula>
    </cfRule>
  </conditionalFormatting>
  <conditionalFormatting sqref="S230">
    <cfRule type="containsText" dxfId="8112" priority="8125" operator="containsText" text="DA">
      <formula>NOT(ISERROR(SEARCH("DA",S230)))</formula>
    </cfRule>
  </conditionalFormatting>
  <conditionalFormatting sqref="T230">
    <cfRule type="containsText" dxfId="8111" priority="8124" operator="containsText" text="DA">
      <formula>NOT(ISERROR(SEARCH("DA",T230)))</formula>
    </cfRule>
  </conditionalFormatting>
  <conditionalFormatting sqref="B230">
    <cfRule type="containsText" dxfId="8110" priority="8123" operator="containsText" text="DA">
      <formula>NOT(ISERROR(SEARCH("DA",B230)))</formula>
    </cfRule>
  </conditionalFormatting>
  <conditionalFormatting sqref="U230 C230">
    <cfRule type="containsText" dxfId="8109" priority="8122" operator="containsText" text="DA">
      <formula>NOT(ISERROR(SEARCH("DA",C230)))</formula>
    </cfRule>
  </conditionalFormatting>
  <conditionalFormatting sqref="D230">
    <cfRule type="containsText" dxfId="8108" priority="8121" operator="containsText" text="DA">
      <formula>NOT(ISERROR(SEARCH("DA",D230)))</formula>
    </cfRule>
  </conditionalFormatting>
  <conditionalFormatting sqref="E230">
    <cfRule type="containsText" dxfId="8107" priority="8120" operator="containsText" text="DA">
      <formula>NOT(ISERROR(SEARCH("DA",E230)))</formula>
    </cfRule>
  </conditionalFormatting>
  <conditionalFormatting sqref="F230">
    <cfRule type="containsText" dxfId="8106" priority="8119" operator="containsText" text="DA">
      <formula>NOT(ISERROR(SEARCH("DA",F230)))</formula>
    </cfRule>
  </conditionalFormatting>
  <conditionalFormatting sqref="G230">
    <cfRule type="containsText" dxfId="8105" priority="8118" operator="containsText" text="DA">
      <formula>NOT(ISERROR(SEARCH("DA",G230)))</formula>
    </cfRule>
  </conditionalFormatting>
  <conditionalFormatting sqref="H230">
    <cfRule type="containsText" dxfId="8104" priority="8117" operator="containsText" text="DA">
      <formula>NOT(ISERROR(SEARCH("DA",H230)))</formula>
    </cfRule>
  </conditionalFormatting>
  <conditionalFormatting sqref="I230">
    <cfRule type="containsText" dxfId="8103" priority="8116" operator="containsText" text="DA">
      <formula>NOT(ISERROR(SEARCH("DA",I230)))</formula>
    </cfRule>
  </conditionalFormatting>
  <conditionalFormatting sqref="J230">
    <cfRule type="containsText" dxfId="8102" priority="8115" operator="containsText" text="DA">
      <formula>NOT(ISERROR(SEARCH("DA",J230)))</formula>
    </cfRule>
  </conditionalFormatting>
  <conditionalFormatting sqref="K230">
    <cfRule type="containsText" dxfId="8101" priority="8114" operator="containsText" text="DA">
      <formula>NOT(ISERROR(SEARCH("DA",K230)))</formula>
    </cfRule>
  </conditionalFormatting>
  <conditionalFormatting sqref="L230">
    <cfRule type="containsText" dxfId="8100" priority="8113" operator="containsText" text="DA">
      <formula>NOT(ISERROR(SEARCH("DA",L230)))</formula>
    </cfRule>
  </conditionalFormatting>
  <conditionalFormatting sqref="M230">
    <cfRule type="containsText" dxfId="8099" priority="8112" operator="containsText" text="DA">
      <formula>NOT(ISERROR(SEARCH("DA",M230)))</formula>
    </cfRule>
  </conditionalFormatting>
  <conditionalFormatting sqref="N230">
    <cfRule type="containsText" dxfId="8098" priority="8111" operator="containsText" text="DA">
      <formula>NOT(ISERROR(SEARCH("DA",N230)))</formula>
    </cfRule>
  </conditionalFormatting>
  <conditionalFormatting sqref="O230">
    <cfRule type="containsText" dxfId="8097" priority="8110" operator="containsText" text="DA">
      <formula>NOT(ISERROR(SEARCH("DA",O230)))</formula>
    </cfRule>
  </conditionalFormatting>
  <conditionalFormatting sqref="P230">
    <cfRule type="containsText" dxfId="8096" priority="8109" operator="containsText" text="DA">
      <formula>NOT(ISERROR(SEARCH("DA",P230)))</formula>
    </cfRule>
  </conditionalFormatting>
  <conditionalFormatting sqref="Q230">
    <cfRule type="containsText" dxfId="8095" priority="8108" operator="containsText" text="DA">
      <formula>NOT(ISERROR(SEARCH("DA",Q230)))</formula>
    </cfRule>
  </conditionalFormatting>
  <conditionalFormatting sqref="R230">
    <cfRule type="containsText" dxfId="8094" priority="8107" operator="containsText" text="DA">
      <formula>NOT(ISERROR(SEARCH("DA",R230)))</formula>
    </cfRule>
  </conditionalFormatting>
  <conditionalFormatting sqref="S230">
    <cfRule type="containsText" dxfId="8093" priority="8106" operator="containsText" text="DA">
      <formula>NOT(ISERROR(SEARCH("DA",S230)))</formula>
    </cfRule>
  </conditionalFormatting>
  <conditionalFormatting sqref="T230">
    <cfRule type="containsText" dxfId="8092" priority="8105" operator="containsText" text="DA">
      <formula>NOT(ISERROR(SEARCH("DA",T230)))</formula>
    </cfRule>
  </conditionalFormatting>
  <conditionalFormatting sqref="B230">
    <cfRule type="containsText" dxfId="8091" priority="8104" operator="containsText" text="DA">
      <formula>NOT(ISERROR(SEARCH("DA",B230)))</formula>
    </cfRule>
  </conditionalFormatting>
  <conditionalFormatting sqref="U230 C230">
    <cfRule type="containsText" dxfId="8090" priority="8103" operator="containsText" text="DA">
      <formula>NOT(ISERROR(SEARCH("DA",C230)))</formula>
    </cfRule>
  </conditionalFormatting>
  <conditionalFormatting sqref="D230">
    <cfRule type="containsText" dxfId="8089" priority="8102" operator="containsText" text="DA">
      <formula>NOT(ISERROR(SEARCH("DA",D230)))</formula>
    </cfRule>
  </conditionalFormatting>
  <conditionalFormatting sqref="E230">
    <cfRule type="containsText" dxfId="8088" priority="8101" operator="containsText" text="DA">
      <formula>NOT(ISERROR(SEARCH("DA",E230)))</formula>
    </cfRule>
  </conditionalFormatting>
  <conditionalFormatting sqref="F230">
    <cfRule type="containsText" dxfId="8087" priority="8100" operator="containsText" text="DA">
      <formula>NOT(ISERROR(SEARCH("DA",F230)))</formula>
    </cfRule>
  </conditionalFormatting>
  <conditionalFormatting sqref="G230">
    <cfRule type="containsText" dxfId="8086" priority="8099" operator="containsText" text="DA">
      <formula>NOT(ISERROR(SEARCH("DA",G230)))</formula>
    </cfRule>
  </conditionalFormatting>
  <conditionalFormatting sqref="H230">
    <cfRule type="containsText" dxfId="8085" priority="8098" operator="containsText" text="DA">
      <formula>NOT(ISERROR(SEARCH("DA",H230)))</formula>
    </cfRule>
  </conditionalFormatting>
  <conditionalFormatting sqref="I230">
    <cfRule type="containsText" dxfId="8084" priority="8097" operator="containsText" text="DA">
      <formula>NOT(ISERROR(SEARCH("DA",I230)))</formula>
    </cfRule>
  </conditionalFormatting>
  <conditionalFormatting sqref="J230">
    <cfRule type="containsText" dxfId="8083" priority="8096" operator="containsText" text="DA">
      <formula>NOT(ISERROR(SEARCH("DA",J230)))</formula>
    </cfRule>
  </conditionalFormatting>
  <conditionalFormatting sqref="K230">
    <cfRule type="containsText" dxfId="8082" priority="8095" operator="containsText" text="DA">
      <formula>NOT(ISERROR(SEARCH("DA",K230)))</formula>
    </cfRule>
  </conditionalFormatting>
  <conditionalFormatting sqref="L230">
    <cfRule type="containsText" dxfId="8081" priority="8094" operator="containsText" text="DA">
      <formula>NOT(ISERROR(SEARCH("DA",L230)))</formula>
    </cfRule>
  </conditionalFormatting>
  <conditionalFormatting sqref="M230">
    <cfRule type="containsText" dxfId="8080" priority="8093" operator="containsText" text="DA">
      <formula>NOT(ISERROR(SEARCH("DA",M230)))</formula>
    </cfRule>
  </conditionalFormatting>
  <conditionalFormatting sqref="N230">
    <cfRule type="containsText" dxfId="8079" priority="8092" operator="containsText" text="DA">
      <formula>NOT(ISERROR(SEARCH("DA",N230)))</formula>
    </cfRule>
  </conditionalFormatting>
  <conditionalFormatting sqref="O230">
    <cfRule type="containsText" dxfId="8078" priority="8091" operator="containsText" text="DA">
      <formula>NOT(ISERROR(SEARCH("DA",O230)))</formula>
    </cfRule>
  </conditionalFormatting>
  <conditionalFormatting sqref="P230">
    <cfRule type="containsText" dxfId="8077" priority="8090" operator="containsText" text="DA">
      <formula>NOT(ISERROR(SEARCH("DA",P230)))</formula>
    </cfRule>
  </conditionalFormatting>
  <conditionalFormatting sqref="Q230">
    <cfRule type="containsText" dxfId="8076" priority="8089" operator="containsText" text="DA">
      <formula>NOT(ISERROR(SEARCH("DA",Q230)))</formula>
    </cfRule>
  </conditionalFormatting>
  <conditionalFormatting sqref="R230">
    <cfRule type="containsText" dxfId="8075" priority="8088" operator="containsText" text="DA">
      <formula>NOT(ISERROR(SEARCH("DA",R230)))</formula>
    </cfRule>
  </conditionalFormatting>
  <conditionalFormatting sqref="S230">
    <cfRule type="containsText" dxfId="8074" priority="8087" operator="containsText" text="DA">
      <formula>NOT(ISERROR(SEARCH("DA",S230)))</formula>
    </cfRule>
  </conditionalFormatting>
  <conditionalFormatting sqref="T230">
    <cfRule type="containsText" dxfId="8073" priority="8086" operator="containsText" text="DA">
      <formula>NOT(ISERROR(SEARCH("DA",T230)))</formula>
    </cfRule>
  </conditionalFormatting>
  <conditionalFormatting sqref="B230">
    <cfRule type="containsText" dxfId="8072" priority="8085" operator="containsText" text="DA">
      <formula>NOT(ISERROR(SEARCH("DA",B230)))</formula>
    </cfRule>
  </conditionalFormatting>
  <conditionalFormatting sqref="U230 C230">
    <cfRule type="containsText" dxfId="8071" priority="8084" operator="containsText" text="DA">
      <formula>NOT(ISERROR(SEARCH("DA",C230)))</formula>
    </cfRule>
  </conditionalFormatting>
  <conditionalFormatting sqref="D230">
    <cfRule type="containsText" dxfId="8070" priority="8083" operator="containsText" text="DA">
      <formula>NOT(ISERROR(SEARCH("DA",D230)))</formula>
    </cfRule>
  </conditionalFormatting>
  <conditionalFormatting sqref="E230">
    <cfRule type="containsText" dxfId="8069" priority="8082" operator="containsText" text="DA">
      <formula>NOT(ISERROR(SEARCH("DA",E230)))</formula>
    </cfRule>
  </conditionalFormatting>
  <conditionalFormatting sqref="F230">
    <cfRule type="containsText" dxfId="8068" priority="8081" operator="containsText" text="DA">
      <formula>NOT(ISERROR(SEARCH("DA",F230)))</formula>
    </cfRule>
  </conditionalFormatting>
  <conditionalFormatting sqref="G230">
    <cfRule type="containsText" dxfId="8067" priority="8080" operator="containsText" text="DA">
      <formula>NOT(ISERROR(SEARCH("DA",G230)))</formula>
    </cfRule>
  </conditionalFormatting>
  <conditionalFormatting sqref="H230">
    <cfRule type="containsText" dxfId="8066" priority="8079" operator="containsText" text="DA">
      <formula>NOT(ISERROR(SEARCH("DA",H230)))</formula>
    </cfRule>
  </conditionalFormatting>
  <conditionalFormatting sqref="I230">
    <cfRule type="containsText" dxfId="8065" priority="8078" operator="containsText" text="DA">
      <formula>NOT(ISERROR(SEARCH("DA",I230)))</formula>
    </cfRule>
  </conditionalFormatting>
  <conditionalFormatting sqref="J230">
    <cfRule type="containsText" dxfId="8064" priority="8077" operator="containsText" text="DA">
      <formula>NOT(ISERROR(SEARCH("DA",J230)))</formula>
    </cfRule>
  </conditionalFormatting>
  <conditionalFormatting sqref="K230">
    <cfRule type="containsText" dxfId="8063" priority="8076" operator="containsText" text="DA">
      <formula>NOT(ISERROR(SEARCH("DA",K230)))</formula>
    </cfRule>
  </conditionalFormatting>
  <conditionalFormatting sqref="L230">
    <cfRule type="containsText" dxfId="8062" priority="8075" operator="containsText" text="DA">
      <formula>NOT(ISERROR(SEARCH("DA",L230)))</formula>
    </cfRule>
  </conditionalFormatting>
  <conditionalFormatting sqref="M230">
    <cfRule type="containsText" dxfId="8061" priority="8074" operator="containsText" text="DA">
      <formula>NOT(ISERROR(SEARCH("DA",M230)))</formula>
    </cfRule>
  </conditionalFormatting>
  <conditionalFormatting sqref="N230">
    <cfRule type="containsText" dxfId="8060" priority="8073" operator="containsText" text="DA">
      <formula>NOT(ISERROR(SEARCH("DA",N230)))</formula>
    </cfRule>
  </conditionalFormatting>
  <conditionalFormatting sqref="O230">
    <cfRule type="containsText" dxfId="8059" priority="8072" operator="containsText" text="DA">
      <formula>NOT(ISERROR(SEARCH("DA",O230)))</formula>
    </cfRule>
  </conditionalFormatting>
  <conditionalFormatting sqref="P230">
    <cfRule type="containsText" dxfId="8058" priority="8071" operator="containsText" text="DA">
      <formula>NOT(ISERROR(SEARCH("DA",P230)))</formula>
    </cfRule>
  </conditionalFormatting>
  <conditionalFormatting sqref="Q230">
    <cfRule type="containsText" dxfId="8057" priority="8070" operator="containsText" text="DA">
      <formula>NOT(ISERROR(SEARCH("DA",Q230)))</formula>
    </cfRule>
  </conditionalFormatting>
  <conditionalFormatting sqref="R230">
    <cfRule type="containsText" dxfId="8056" priority="8069" operator="containsText" text="DA">
      <formula>NOT(ISERROR(SEARCH("DA",R230)))</formula>
    </cfRule>
  </conditionalFormatting>
  <conditionalFormatting sqref="S230">
    <cfRule type="containsText" dxfId="8055" priority="8068" operator="containsText" text="DA">
      <formula>NOT(ISERROR(SEARCH("DA",S230)))</formula>
    </cfRule>
  </conditionalFormatting>
  <conditionalFormatting sqref="T230">
    <cfRule type="containsText" dxfId="8054" priority="8067" operator="containsText" text="DA">
      <formula>NOT(ISERROR(SEARCH("DA",T230)))</formula>
    </cfRule>
  </conditionalFormatting>
  <conditionalFormatting sqref="B230">
    <cfRule type="containsText" dxfId="8053" priority="8066" operator="containsText" text="DA">
      <formula>NOT(ISERROR(SEARCH("DA",B230)))</formula>
    </cfRule>
  </conditionalFormatting>
  <conditionalFormatting sqref="U230 C230">
    <cfRule type="containsText" dxfId="8052" priority="8065" operator="containsText" text="DA">
      <formula>NOT(ISERROR(SEARCH("DA",C230)))</formula>
    </cfRule>
  </conditionalFormatting>
  <conditionalFormatting sqref="D230">
    <cfRule type="containsText" dxfId="8051" priority="8064" operator="containsText" text="DA">
      <formula>NOT(ISERROR(SEARCH("DA",D230)))</formula>
    </cfRule>
  </conditionalFormatting>
  <conditionalFormatting sqref="E230">
    <cfRule type="containsText" dxfId="8050" priority="8063" operator="containsText" text="DA">
      <formula>NOT(ISERROR(SEARCH("DA",E230)))</formula>
    </cfRule>
  </conditionalFormatting>
  <conditionalFormatting sqref="F230">
    <cfRule type="containsText" dxfId="8049" priority="8062" operator="containsText" text="DA">
      <formula>NOT(ISERROR(SEARCH("DA",F230)))</formula>
    </cfRule>
  </conditionalFormatting>
  <conditionalFormatting sqref="G230">
    <cfRule type="containsText" dxfId="8048" priority="8061" operator="containsText" text="DA">
      <formula>NOT(ISERROR(SEARCH("DA",G230)))</formula>
    </cfRule>
  </conditionalFormatting>
  <conditionalFormatting sqref="H230">
    <cfRule type="containsText" dxfId="8047" priority="8060" operator="containsText" text="DA">
      <formula>NOT(ISERROR(SEARCH("DA",H230)))</formula>
    </cfRule>
  </conditionalFormatting>
  <conditionalFormatting sqref="I230">
    <cfRule type="containsText" dxfId="8046" priority="8059" operator="containsText" text="DA">
      <formula>NOT(ISERROR(SEARCH("DA",I230)))</formula>
    </cfRule>
  </conditionalFormatting>
  <conditionalFormatting sqref="J230">
    <cfRule type="containsText" dxfId="8045" priority="8058" operator="containsText" text="DA">
      <formula>NOT(ISERROR(SEARCH("DA",J230)))</formula>
    </cfRule>
  </conditionalFormatting>
  <conditionalFormatting sqref="K230">
    <cfRule type="containsText" dxfId="8044" priority="8057" operator="containsText" text="DA">
      <formula>NOT(ISERROR(SEARCH("DA",K230)))</formula>
    </cfRule>
  </conditionalFormatting>
  <conditionalFormatting sqref="L230">
    <cfRule type="containsText" dxfId="8043" priority="8056" operator="containsText" text="DA">
      <formula>NOT(ISERROR(SEARCH("DA",L230)))</formula>
    </cfRule>
  </conditionalFormatting>
  <conditionalFormatting sqref="M230">
    <cfRule type="containsText" dxfId="8042" priority="8055" operator="containsText" text="DA">
      <formula>NOT(ISERROR(SEARCH("DA",M230)))</formula>
    </cfRule>
  </conditionalFormatting>
  <conditionalFormatting sqref="N230">
    <cfRule type="containsText" dxfId="8041" priority="8054" operator="containsText" text="DA">
      <formula>NOT(ISERROR(SEARCH("DA",N230)))</formula>
    </cfRule>
  </conditionalFormatting>
  <conditionalFormatting sqref="O230">
    <cfRule type="containsText" dxfId="8040" priority="8053" operator="containsText" text="DA">
      <formula>NOT(ISERROR(SEARCH("DA",O230)))</formula>
    </cfRule>
  </conditionalFormatting>
  <conditionalFormatting sqref="P230">
    <cfRule type="containsText" dxfId="8039" priority="8052" operator="containsText" text="DA">
      <formula>NOT(ISERROR(SEARCH("DA",P230)))</formula>
    </cfRule>
  </conditionalFormatting>
  <conditionalFormatting sqref="Q230">
    <cfRule type="containsText" dxfId="8038" priority="8051" operator="containsText" text="DA">
      <formula>NOT(ISERROR(SEARCH("DA",Q230)))</formula>
    </cfRule>
  </conditionalFormatting>
  <conditionalFormatting sqref="R230">
    <cfRule type="containsText" dxfId="8037" priority="8050" operator="containsText" text="DA">
      <formula>NOT(ISERROR(SEARCH("DA",R230)))</formula>
    </cfRule>
  </conditionalFormatting>
  <conditionalFormatting sqref="S230">
    <cfRule type="containsText" dxfId="8036" priority="8049" operator="containsText" text="DA">
      <formula>NOT(ISERROR(SEARCH("DA",S230)))</formula>
    </cfRule>
  </conditionalFormatting>
  <conditionalFormatting sqref="T230">
    <cfRule type="containsText" dxfId="8035" priority="8048" operator="containsText" text="DA">
      <formula>NOT(ISERROR(SEARCH("DA",T230)))</formula>
    </cfRule>
  </conditionalFormatting>
  <conditionalFormatting sqref="B230">
    <cfRule type="containsText" dxfId="8034" priority="8047" operator="containsText" text="DA">
      <formula>NOT(ISERROR(SEARCH("DA",B230)))</formula>
    </cfRule>
  </conditionalFormatting>
  <conditionalFormatting sqref="U230 C230">
    <cfRule type="containsText" dxfId="8033" priority="8046" operator="containsText" text="DA">
      <formula>NOT(ISERROR(SEARCH("DA",C230)))</formula>
    </cfRule>
  </conditionalFormatting>
  <conditionalFormatting sqref="D230">
    <cfRule type="containsText" dxfId="8032" priority="8045" operator="containsText" text="DA">
      <formula>NOT(ISERROR(SEARCH("DA",D230)))</formula>
    </cfRule>
  </conditionalFormatting>
  <conditionalFormatting sqref="E230">
    <cfRule type="containsText" dxfId="8031" priority="8044" operator="containsText" text="DA">
      <formula>NOT(ISERROR(SEARCH("DA",E230)))</formula>
    </cfRule>
  </conditionalFormatting>
  <conditionalFormatting sqref="F230">
    <cfRule type="containsText" dxfId="8030" priority="8043" operator="containsText" text="DA">
      <formula>NOT(ISERROR(SEARCH("DA",F230)))</formula>
    </cfRule>
  </conditionalFormatting>
  <conditionalFormatting sqref="G230">
    <cfRule type="containsText" dxfId="8029" priority="8042" operator="containsText" text="DA">
      <formula>NOT(ISERROR(SEARCH("DA",G230)))</formula>
    </cfRule>
  </conditionalFormatting>
  <conditionalFormatting sqref="H230">
    <cfRule type="containsText" dxfId="8028" priority="8041" operator="containsText" text="DA">
      <formula>NOT(ISERROR(SEARCH("DA",H230)))</formula>
    </cfRule>
  </conditionalFormatting>
  <conditionalFormatting sqref="I230">
    <cfRule type="containsText" dxfId="8027" priority="8040" operator="containsText" text="DA">
      <formula>NOT(ISERROR(SEARCH("DA",I230)))</formula>
    </cfRule>
  </conditionalFormatting>
  <conditionalFormatting sqref="J230">
    <cfRule type="containsText" dxfId="8026" priority="8039" operator="containsText" text="DA">
      <formula>NOT(ISERROR(SEARCH("DA",J230)))</formula>
    </cfRule>
  </conditionalFormatting>
  <conditionalFormatting sqref="K230">
    <cfRule type="containsText" dxfId="8025" priority="8038" operator="containsText" text="DA">
      <formula>NOT(ISERROR(SEARCH("DA",K230)))</formula>
    </cfRule>
  </conditionalFormatting>
  <conditionalFormatting sqref="L230">
    <cfRule type="containsText" dxfId="8024" priority="8037" operator="containsText" text="DA">
      <formula>NOT(ISERROR(SEARCH("DA",L230)))</formula>
    </cfRule>
  </conditionalFormatting>
  <conditionalFormatting sqref="M230">
    <cfRule type="containsText" dxfId="8023" priority="8036" operator="containsText" text="DA">
      <formula>NOT(ISERROR(SEARCH("DA",M230)))</formula>
    </cfRule>
  </conditionalFormatting>
  <conditionalFormatting sqref="N230">
    <cfRule type="containsText" dxfId="8022" priority="8035" operator="containsText" text="DA">
      <formula>NOT(ISERROR(SEARCH("DA",N230)))</formula>
    </cfRule>
  </conditionalFormatting>
  <conditionalFormatting sqref="O230">
    <cfRule type="containsText" dxfId="8021" priority="8034" operator="containsText" text="DA">
      <formula>NOT(ISERROR(SEARCH("DA",O230)))</formula>
    </cfRule>
  </conditionalFormatting>
  <conditionalFormatting sqref="P230">
    <cfRule type="containsText" dxfId="8020" priority="8033" operator="containsText" text="DA">
      <formula>NOT(ISERROR(SEARCH("DA",P230)))</formula>
    </cfRule>
  </conditionalFormatting>
  <conditionalFormatting sqref="Q230">
    <cfRule type="containsText" dxfId="8019" priority="8032" operator="containsText" text="DA">
      <formula>NOT(ISERROR(SEARCH("DA",Q230)))</formula>
    </cfRule>
  </conditionalFormatting>
  <conditionalFormatting sqref="R230">
    <cfRule type="containsText" dxfId="8018" priority="8031" operator="containsText" text="DA">
      <formula>NOT(ISERROR(SEARCH("DA",R230)))</formula>
    </cfRule>
  </conditionalFormatting>
  <conditionalFormatting sqref="S230">
    <cfRule type="containsText" dxfId="8017" priority="8030" operator="containsText" text="DA">
      <formula>NOT(ISERROR(SEARCH("DA",S230)))</formula>
    </cfRule>
  </conditionalFormatting>
  <conditionalFormatting sqref="T230">
    <cfRule type="containsText" dxfId="8016" priority="8029" operator="containsText" text="DA">
      <formula>NOT(ISERROR(SEARCH("DA",T230)))</formula>
    </cfRule>
  </conditionalFormatting>
  <conditionalFormatting sqref="B230">
    <cfRule type="containsText" dxfId="8015" priority="8028" operator="containsText" text="DA">
      <formula>NOT(ISERROR(SEARCH("DA",B230)))</formula>
    </cfRule>
  </conditionalFormatting>
  <conditionalFormatting sqref="U230 C230">
    <cfRule type="containsText" dxfId="8014" priority="8027" operator="containsText" text="DA">
      <formula>NOT(ISERROR(SEARCH("DA",C230)))</formula>
    </cfRule>
  </conditionalFormatting>
  <conditionalFormatting sqref="D230">
    <cfRule type="containsText" dxfId="8013" priority="8026" operator="containsText" text="DA">
      <formula>NOT(ISERROR(SEARCH("DA",D230)))</formula>
    </cfRule>
  </conditionalFormatting>
  <conditionalFormatting sqref="E230">
    <cfRule type="containsText" dxfId="8012" priority="8025" operator="containsText" text="DA">
      <formula>NOT(ISERROR(SEARCH("DA",E230)))</formula>
    </cfRule>
  </conditionalFormatting>
  <conditionalFormatting sqref="F230">
    <cfRule type="containsText" dxfId="8011" priority="8024" operator="containsText" text="DA">
      <formula>NOT(ISERROR(SEARCH("DA",F230)))</formula>
    </cfRule>
  </conditionalFormatting>
  <conditionalFormatting sqref="G230">
    <cfRule type="containsText" dxfId="8010" priority="8023" operator="containsText" text="DA">
      <formula>NOT(ISERROR(SEARCH("DA",G230)))</formula>
    </cfRule>
  </conditionalFormatting>
  <conditionalFormatting sqref="H230">
    <cfRule type="containsText" dxfId="8009" priority="8022" operator="containsText" text="DA">
      <formula>NOT(ISERROR(SEARCH("DA",H230)))</formula>
    </cfRule>
  </conditionalFormatting>
  <conditionalFormatting sqref="I230">
    <cfRule type="containsText" dxfId="8008" priority="8021" operator="containsText" text="DA">
      <formula>NOT(ISERROR(SEARCH("DA",I230)))</formula>
    </cfRule>
  </conditionalFormatting>
  <conditionalFormatting sqref="J230">
    <cfRule type="containsText" dxfId="8007" priority="8020" operator="containsText" text="DA">
      <formula>NOT(ISERROR(SEARCH("DA",J230)))</formula>
    </cfRule>
  </conditionalFormatting>
  <conditionalFormatting sqref="K230">
    <cfRule type="containsText" dxfId="8006" priority="8019" operator="containsText" text="DA">
      <formula>NOT(ISERROR(SEARCH("DA",K230)))</formula>
    </cfRule>
  </conditionalFormatting>
  <conditionalFormatting sqref="L230">
    <cfRule type="containsText" dxfId="8005" priority="8018" operator="containsText" text="DA">
      <formula>NOT(ISERROR(SEARCH("DA",L230)))</formula>
    </cfRule>
  </conditionalFormatting>
  <conditionalFormatting sqref="M230">
    <cfRule type="containsText" dxfId="8004" priority="8017" operator="containsText" text="DA">
      <formula>NOT(ISERROR(SEARCH("DA",M230)))</formula>
    </cfRule>
  </conditionalFormatting>
  <conditionalFormatting sqref="N230">
    <cfRule type="containsText" dxfId="8003" priority="8016" operator="containsText" text="DA">
      <formula>NOT(ISERROR(SEARCH("DA",N230)))</formula>
    </cfRule>
  </conditionalFormatting>
  <conditionalFormatting sqref="O230">
    <cfRule type="containsText" dxfId="8002" priority="8015" operator="containsText" text="DA">
      <formula>NOT(ISERROR(SEARCH("DA",O230)))</formula>
    </cfRule>
  </conditionalFormatting>
  <conditionalFormatting sqref="P230">
    <cfRule type="containsText" dxfId="8001" priority="8014" operator="containsText" text="DA">
      <formula>NOT(ISERROR(SEARCH("DA",P230)))</formula>
    </cfRule>
  </conditionalFormatting>
  <conditionalFormatting sqref="Q230">
    <cfRule type="containsText" dxfId="8000" priority="8013" operator="containsText" text="DA">
      <formula>NOT(ISERROR(SEARCH("DA",Q230)))</formula>
    </cfRule>
  </conditionalFormatting>
  <conditionalFormatting sqref="R230">
    <cfRule type="containsText" dxfId="7999" priority="8012" operator="containsText" text="DA">
      <formula>NOT(ISERROR(SEARCH("DA",R230)))</formula>
    </cfRule>
  </conditionalFormatting>
  <conditionalFormatting sqref="S230">
    <cfRule type="containsText" dxfId="7998" priority="8011" operator="containsText" text="DA">
      <formula>NOT(ISERROR(SEARCH("DA",S230)))</formula>
    </cfRule>
  </conditionalFormatting>
  <conditionalFormatting sqref="T230">
    <cfRule type="containsText" dxfId="7997" priority="8010" operator="containsText" text="DA">
      <formula>NOT(ISERROR(SEARCH("DA",T230)))</formula>
    </cfRule>
  </conditionalFormatting>
  <conditionalFormatting sqref="B230">
    <cfRule type="containsText" dxfId="7996" priority="8009" operator="containsText" text="DA">
      <formula>NOT(ISERROR(SEARCH("DA",B230)))</formula>
    </cfRule>
  </conditionalFormatting>
  <conditionalFormatting sqref="U230 C230">
    <cfRule type="containsText" dxfId="7995" priority="8008" operator="containsText" text="DA">
      <formula>NOT(ISERROR(SEARCH("DA",C230)))</formula>
    </cfRule>
  </conditionalFormatting>
  <conditionalFormatting sqref="D230">
    <cfRule type="containsText" dxfId="7994" priority="8007" operator="containsText" text="DA">
      <formula>NOT(ISERROR(SEARCH("DA",D230)))</formula>
    </cfRule>
  </conditionalFormatting>
  <conditionalFormatting sqref="E230">
    <cfRule type="containsText" dxfId="7993" priority="8006" operator="containsText" text="DA">
      <formula>NOT(ISERROR(SEARCH("DA",E230)))</formula>
    </cfRule>
  </conditionalFormatting>
  <conditionalFormatting sqref="F230">
    <cfRule type="containsText" dxfId="7992" priority="8005" operator="containsText" text="DA">
      <formula>NOT(ISERROR(SEARCH("DA",F230)))</formula>
    </cfRule>
  </conditionalFormatting>
  <conditionalFormatting sqref="G230">
    <cfRule type="containsText" dxfId="7991" priority="8004" operator="containsText" text="DA">
      <formula>NOT(ISERROR(SEARCH("DA",G230)))</formula>
    </cfRule>
  </conditionalFormatting>
  <conditionalFormatting sqref="H230">
    <cfRule type="containsText" dxfId="7990" priority="8003" operator="containsText" text="DA">
      <formula>NOT(ISERROR(SEARCH("DA",H230)))</formula>
    </cfRule>
  </conditionalFormatting>
  <conditionalFormatting sqref="I230">
    <cfRule type="containsText" dxfId="7989" priority="8002" operator="containsText" text="DA">
      <formula>NOT(ISERROR(SEARCH("DA",I230)))</formula>
    </cfRule>
  </conditionalFormatting>
  <conditionalFormatting sqref="J230">
    <cfRule type="containsText" dxfId="7988" priority="8001" operator="containsText" text="DA">
      <formula>NOT(ISERROR(SEARCH("DA",J230)))</formula>
    </cfRule>
  </conditionalFormatting>
  <conditionalFormatting sqref="K230">
    <cfRule type="containsText" dxfId="7987" priority="8000" operator="containsText" text="DA">
      <formula>NOT(ISERROR(SEARCH("DA",K230)))</formula>
    </cfRule>
  </conditionalFormatting>
  <conditionalFormatting sqref="L230">
    <cfRule type="containsText" dxfId="7986" priority="7999" operator="containsText" text="DA">
      <formula>NOT(ISERROR(SEARCH("DA",L230)))</formula>
    </cfRule>
  </conditionalFormatting>
  <conditionalFormatting sqref="M230">
    <cfRule type="containsText" dxfId="7985" priority="7998" operator="containsText" text="DA">
      <formula>NOT(ISERROR(SEARCH("DA",M230)))</formula>
    </cfRule>
  </conditionalFormatting>
  <conditionalFormatting sqref="N230">
    <cfRule type="containsText" dxfId="7984" priority="7997" operator="containsText" text="DA">
      <formula>NOT(ISERROR(SEARCH("DA",N230)))</formula>
    </cfRule>
  </conditionalFormatting>
  <conditionalFormatting sqref="O230">
    <cfRule type="containsText" dxfId="7983" priority="7996" operator="containsText" text="DA">
      <formula>NOT(ISERROR(SEARCH("DA",O230)))</formula>
    </cfRule>
  </conditionalFormatting>
  <conditionalFormatting sqref="P230">
    <cfRule type="containsText" dxfId="7982" priority="7995" operator="containsText" text="DA">
      <formula>NOT(ISERROR(SEARCH("DA",P230)))</formula>
    </cfRule>
  </conditionalFormatting>
  <conditionalFormatting sqref="Q230">
    <cfRule type="containsText" dxfId="7981" priority="7994" operator="containsText" text="DA">
      <formula>NOT(ISERROR(SEARCH("DA",Q230)))</formula>
    </cfRule>
  </conditionalFormatting>
  <conditionalFormatting sqref="R230">
    <cfRule type="containsText" dxfId="7980" priority="7993" operator="containsText" text="DA">
      <formula>NOT(ISERROR(SEARCH("DA",R230)))</formula>
    </cfRule>
  </conditionalFormatting>
  <conditionalFormatting sqref="S230">
    <cfRule type="containsText" dxfId="7979" priority="7992" operator="containsText" text="DA">
      <formula>NOT(ISERROR(SEARCH("DA",S230)))</formula>
    </cfRule>
  </conditionalFormatting>
  <conditionalFormatting sqref="T230">
    <cfRule type="containsText" dxfId="7978" priority="7991" operator="containsText" text="DA">
      <formula>NOT(ISERROR(SEARCH("DA",T230)))</formula>
    </cfRule>
  </conditionalFormatting>
  <conditionalFormatting sqref="B230">
    <cfRule type="containsText" dxfId="7977" priority="7990" operator="containsText" text="DA">
      <formula>NOT(ISERROR(SEARCH("DA",B230)))</formula>
    </cfRule>
  </conditionalFormatting>
  <conditionalFormatting sqref="U230 C230">
    <cfRule type="containsText" dxfId="7976" priority="7989" operator="containsText" text="DA">
      <formula>NOT(ISERROR(SEARCH("DA",C230)))</formula>
    </cfRule>
  </conditionalFormatting>
  <conditionalFormatting sqref="D230">
    <cfRule type="containsText" dxfId="7975" priority="7988" operator="containsText" text="DA">
      <formula>NOT(ISERROR(SEARCH("DA",D230)))</formula>
    </cfRule>
  </conditionalFormatting>
  <conditionalFormatting sqref="E230">
    <cfRule type="containsText" dxfId="7974" priority="7987" operator="containsText" text="DA">
      <formula>NOT(ISERROR(SEARCH("DA",E230)))</formula>
    </cfRule>
  </conditionalFormatting>
  <conditionalFormatting sqref="F230">
    <cfRule type="containsText" dxfId="7973" priority="7986" operator="containsText" text="DA">
      <formula>NOT(ISERROR(SEARCH("DA",F230)))</formula>
    </cfRule>
  </conditionalFormatting>
  <conditionalFormatting sqref="G230">
    <cfRule type="containsText" dxfId="7972" priority="7985" operator="containsText" text="DA">
      <formula>NOT(ISERROR(SEARCH("DA",G230)))</formula>
    </cfRule>
  </conditionalFormatting>
  <conditionalFormatting sqref="H230">
    <cfRule type="containsText" dxfId="7971" priority="7984" operator="containsText" text="DA">
      <formula>NOT(ISERROR(SEARCH("DA",H230)))</formula>
    </cfRule>
  </conditionalFormatting>
  <conditionalFormatting sqref="I230">
    <cfRule type="containsText" dxfId="7970" priority="7983" operator="containsText" text="DA">
      <formula>NOT(ISERROR(SEARCH("DA",I230)))</formula>
    </cfRule>
  </conditionalFormatting>
  <conditionalFormatting sqref="J230">
    <cfRule type="containsText" dxfId="7969" priority="7982" operator="containsText" text="DA">
      <formula>NOT(ISERROR(SEARCH("DA",J230)))</formula>
    </cfRule>
  </conditionalFormatting>
  <conditionalFormatting sqref="K230">
    <cfRule type="containsText" dxfId="7968" priority="7981" operator="containsText" text="DA">
      <formula>NOT(ISERROR(SEARCH("DA",K230)))</formula>
    </cfRule>
  </conditionalFormatting>
  <conditionalFormatting sqref="L230">
    <cfRule type="containsText" dxfId="7967" priority="7980" operator="containsText" text="DA">
      <formula>NOT(ISERROR(SEARCH("DA",L230)))</formula>
    </cfRule>
  </conditionalFormatting>
  <conditionalFormatting sqref="M230">
    <cfRule type="containsText" dxfId="7966" priority="7979" operator="containsText" text="DA">
      <formula>NOT(ISERROR(SEARCH("DA",M230)))</formula>
    </cfRule>
  </conditionalFormatting>
  <conditionalFormatting sqref="N230">
    <cfRule type="containsText" dxfId="7965" priority="7978" operator="containsText" text="DA">
      <formula>NOT(ISERROR(SEARCH("DA",N230)))</formula>
    </cfRule>
  </conditionalFormatting>
  <conditionalFormatting sqref="O230">
    <cfRule type="containsText" dxfId="7964" priority="7977" operator="containsText" text="DA">
      <formula>NOT(ISERROR(SEARCH("DA",O230)))</formula>
    </cfRule>
  </conditionalFormatting>
  <conditionalFormatting sqref="P230">
    <cfRule type="containsText" dxfId="7963" priority="7976" operator="containsText" text="DA">
      <formula>NOT(ISERROR(SEARCH("DA",P230)))</formula>
    </cfRule>
  </conditionalFormatting>
  <conditionalFormatting sqref="Q230">
    <cfRule type="containsText" dxfId="7962" priority="7975" operator="containsText" text="DA">
      <formula>NOT(ISERROR(SEARCH("DA",Q230)))</formula>
    </cfRule>
  </conditionalFormatting>
  <conditionalFormatting sqref="R230">
    <cfRule type="containsText" dxfId="7961" priority="7974" operator="containsText" text="DA">
      <formula>NOT(ISERROR(SEARCH("DA",R230)))</formula>
    </cfRule>
  </conditionalFormatting>
  <conditionalFormatting sqref="S230">
    <cfRule type="containsText" dxfId="7960" priority="7973" operator="containsText" text="DA">
      <formula>NOT(ISERROR(SEARCH("DA",S230)))</formula>
    </cfRule>
  </conditionalFormatting>
  <conditionalFormatting sqref="T230">
    <cfRule type="containsText" dxfId="7959" priority="7972" operator="containsText" text="DA">
      <formula>NOT(ISERROR(SEARCH("DA",T230)))</formula>
    </cfRule>
  </conditionalFormatting>
  <conditionalFormatting sqref="B230">
    <cfRule type="containsText" dxfId="7958" priority="7971" operator="containsText" text="DA">
      <formula>NOT(ISERROR(SEARCH("DA",B230)))</formula>
    </cfRule>
  </conditionalFormatting>
  <conditionalFormatting sqref="U230 C230">
    <cfRule type="containsText" dxfId="7957" priority="7970" operator="containsText" text="DA">
      <formula>NOT(ISERROR(SEARCH("DA",C230)))</formula>
    </cfRule>
  </conditionalFormatting>
  <conditionalFormatting sqref="D230">
    <cfRule type="containsText" dxfId="7956" priority="7969" operator="containsText" text="DA">
      <formula>NOT(ISERROR(SEARCH("DA",D230)))</formula>
    </cfRule>
  </conditionalFormatting>
  <conditionalFormatting sqref="E230">
    <cfRule type="containsText" dxfId="7955" priority="7968" operator="containsText" text="DA">
      <formula>NOT(ISERROR(SEARCH("DA",E230)))</formula>
    </cfRule>
  </conditionalFormatting>
  <conditionalFormatting sqref="F230">
    <cfRule type="containsText" dxfId="7954" priority="7967" operator="containsText" text="DA">
      <formula>NOT(ISERROR(SEARCH("DA",F230)))</formula>
    </cfRule>
  </conditionalFormatting>
  <conditionalFormatting sqref="G230">
    <cfRule type="containsText" dxfId="7953" priority="7966" operator="containsText" text="DA">
      <formula>NOT(ISERROR(SEARCH("DA",G230)))</formula>
    </cfRule>
  </conditionalFormatting>
  <conditionalFormatting sqref="H230">
    <cfRule type="containsText" dxfId="7952" priority="7965" operator="containsText" text="DA">
      <formula>NOT(ISERROR(SEARCH("DA",H230)))</formula>
    </cfRule>
  </conditionalFormatting>
  <conditionalFormatting sqref="I230">
    <cfRule type="containsText" dxfId="7951" priority="7964" operator="containsText" text="DA">
      <formula>NOT(ISERROR(SEARCH("DA",I230)))</formula>
    </cfRule>
  </conditionalFormatting>
  <conditionalFormatting sqref="J230">
    <cfRule type="containsText" dxfId="7950" priority="7963" operator="containsText" text="DA">
      <formula>NOT(ISERROR(SEARCH("DA",J230)))</formula>
    </cfRule>
  </conditionalFormatting>
  <conditionalFormatting sqref="K230">
    <cfRule type="containsText" dxfId="7949" priority="7962" operator="containsText" text="DA">
      <formula>NOT(ISERROR(SEARCH("DA",K230)))</formula>
    </cfRule>
  </conditionalFormatting>
  <conditionalFormatting sqref="L230">
    <cfRule type="containsText" dxfId="7948" priority="7961" operator="containsText" text="DA">
      <formula>NOT(ISERROR(SEARCH("DA",L230)))</formula>
    </cfRule>
  </conditionalFormatting>
  <conditionalFormatting sqref="M230">
    <cfRule type="containsText" dxfId="7947" priority="7960" operator="containsText" text="DA">
      <formula>NOT(ISERROR(SEARCH("DA",M230)))</formula>
    </cfRule>
  </conditionalFormatting>
  <conditionalFormatting sqref="N230">
    <cfRule type="containsText" dxfId="7946" priority="7959" operator="containsText" text="DA">
      <formula>NOT(ISERROR(SEARCH("DA",N230)))</formula>
    </cfRule>
  </conditionalFormatting>
  <conditionalFormatting sqref="O230">
    <cfRule type="containsText" dxfId="7945" priority="7958" operator="containsText" text="DA">
      <formula>NOT(ISERROR(SEARCH("DA",O230)))</formula>
    </cfRule>
  </conditionalFormatting>
  <conditionalFormatting sqref="P230">
    <cfRule type="containsText" dxfId="7944" priority="7957" operator="containsText" text="DA">
      <formula>NOT(ISERROR(SEARCH("DA",P230)))</formula>
    </cfRule>
  </conditionalFormatting>
  <conditionalFormatting sqref="Q230">
    <cfRule type="containsText" dxfId="7943" priority="7956" operator="containsText" text="DA">
      <formula>NOT(ISERROR(SEARCH("DA",Q230)))</formula>
    </cfRule>
  </conditionalFormatting>
  <conditionalFormatting sqref="R230">
    <cfRule type="containsText" dxfId="7942" priority="7955" operator="containsText" text="DA">
      <formula>NOT(ISERROR(SEARCH("DA",R230)))</formula>
    </cfRule>
  </conditionalFormatting>
  <conditionalFormatting sqref="S230">
    <cfRule type="containsText" dxfId="7941" priority="7954" operator="containsText" text="DA">
      <formula>NOT(ISERROR(SEARCH("DA",S230)))</formula>
    </cfRule>
  </conditionalFormatting>
  <conditionalFormatting sqref="T230">
    <cfRule type="containsText" dxfId="7940" priority="7953" operator="containsText" text="DA">
      <formula>NOT(ISERROR(SEARCH("DA",T230)))</formula>
    </cfRule>
  </conditionalFormatting>
  <conditionalFormatting sqref="B230">
    <cfRule type="containsText" dxfId="7939" priority="7952" operator="containsText" text="DA">
      <formula>NOT(ISERROR(SEARCH("DA",B230)))</formula>
    </cfRule>
  </conditionalFormatting>
  <conditionalFormatting sqref="U230 C230">
    <cfRule type="containsText" dxfId="7938" priority="7951" operator="containsText" text="DA">
      <formula>NOT(ISERROR(SEARCH("DA",C230)))</formula>
    </cfRule>
  </conditionalFormatting>
  <conditionalFormatting sqref="D230">
    <cfRule type="containsText" dxfId="7937" priority="7950" operator="containsText" text="DA">
      <formula>NOT(ISERROR(SEARCH("DA",D230)))</formula>
    </cfRule>
  </conditionalFormatting>
  <conditionalFormatting sqref="E230">
    <cfRule type="containsText" dxfId="7936" priority="7949" operator="containsText" text="DA">
      <formula>NOT(ISERROR(SEARCH("DA",E230)))</formula>
    </cfRule>
  </conditionalFormatting>
  <conditionalFormatting sqref="F230">
    <cfRule type="containsText" dxfId="7935" priority="7948" operator="containsText" text="DA">
      <formula>NOT(ISERROR(SEARCH("DA",F230)))</formula>
    </cfRule>
  </conditionalFormatting>
  <conditionalFormatting sqref="G230">
    <cfRule type="containsText" dxfId="7934" priority="7947" operator="containsText" text="DA">
      <formula>NOT(ISERROR(SEARCH("DA",G230)))</formula>
    </cfRule>
  </conditionalFormatting>
  <conditionalFormatting sqref="H230">
    <cfRule type="containsText" dxfId="7933" priority="7946" operator="containsText" text="DA">
      <formula>NOT(ISERROR(SEARCH("DA",H230)))</formula>
    </cfRule>
  </conditionalFormatting>
  <conditionalFormatting sqref="I230">
    <cfRule type="containsText" dxfId="7932" priority="7945" operator="containsText" text="DA">
      <formula>NOT(ISERROR(SEARCH("DA",I230)))</formula>
    </cfRule>
  </conditionalFormatting>
  <conditionalFormatting sqref="J230">
    <cfRule type="containsText" dxfId="7931" priority="7944" operator="containsText" text="DA">
      <formula>NOT(ISERROR(SEARCH("DA",J230)))</formula>
    </cfRule>
  </conditionalFormatting>
  <conditionalFormatting sqref="K230">
    <cfRule type="containsText" dxfId="7930" priority="7943" operator="containsText" text="DA">
      <formula>NOT(ISERROR(SEARCH("DA",K230)))</formula>
    </cfRule>
  </conditionalFormatting>
  <conditionalFormatting sqref="L230">
    <cfRule type="containsText" dxfId="7929" priority="7942" operator="containsText" text="DA">
      <formula>NOT(ISERROR(SEARCH("DA",L230)))</formula>
    </cfRule>
  </conditionalFormatting>
  <conditionalFormatting sqref="M230">
    <cfRule type="containsText" dxfId="7928" priority="7941" operator="containsText" text="DA">
      <formula>NOT(ISERROR(SEARCH("DA",M230)))</formula>
    </cfRule>
  </conditionalFormatting>
  <conditionalFormatting sqref="N230">
    <cfRule type="containsText" dxfId="7927" priority="7940" operator="containsText" text="DA">
      <formula>NOT(ISERROR(SEARCH("DA",N230)))</formula>
    </cfRule>
  </conditionalFormatting>
  <conditionalFormatting sqref="O230">
    <cfRule type="containsText" dxfId="7926" priority="7939" operator="containsText" text="DA">
      <formula>NOT(ISERROR(SEARCH("DA",O230)))</formula>
    </cfRule>
  </conditionalFormatting>
  <conditionalFormatting sqref="P230">
    <cfRule type="containsText" dxfId="7925" priority="7938" operator="containsText" text="DA">
      <formula>NOT(ISERROR(SEARCH("DA",P230)))</formula>
    </cfRule>
  </conditionalFormatting>
  <conditionalFormatting sqref="Q230">
    <cfRule type="containsText" dxfId="7924" priority="7937" operator="containsText" text="DA">
      <formula>NOT(ISERROR(SEARCH("DA",Q230)))</formula>
    </cfRule>
  </conditionalFormatting>
  <conditionalFormatting sqref="R230">
    <cfRule type="containsText" dxfId="7923" priority="7936" operator="containsText" text="DA">
      <formula>NOT(ISERROR(SEARCH("DA",R230)))</formula>
    </cfRule>
  </conditionalFormatting>
  <conditionalFormatting sqref="S230">
    <cfRule type="containsText" dxfId="7922" priority="7935" operator="containsText" text="DA">
      <formula>NOT(ISERROR(SEARCH("DA",S230)))</formula>
    </cfRule>
  </conditionalFormatting>
  <conditionalFormatting sqref="T230">
    <cfRule type="containsText" dxfId="7921" priority="7934" operator="containsText" text="DA">
      <formula>NOT(ISERROR(SEARCH("DA",T230)))</formula>
    </cfRule>
  </conditionalFormatting>
  <conditionalFormatting sqref="U230 A230 C230">
    <cfRule type="containsText" dxfId="7920" priority="7933" operator="containsText" text="DA">
      <formula>NOT(ISERROR(SEARCH("DA",A230)))</formula>
    </cfRule>
  </conditionalFormatting>
  <conditionalFormatting sqref="D230">
    <cfRule type="containsText" dxfId="7919" priority="7932" operator="containsText" text="DA">
      <formula>NOT(ISERROR(SEARCH("DA",D230)))</formula>
    </cfRule>
  </conditionalFormatting>
  <conditionalFormatting sqref="E230">
    <cfRule type="containsText" dxfId="7918" priority="7931" operator="containsText" text="DA">
      <formula>NOT(ISERROR(SEARCH("DA",E230)))</formula>
    </cfRule>
  </conditionalFormatting>
  <conditionalFormatting sqref="F230">
    <cfRule type="containsText" dxfId="7917" priority="7930" operator="containsText" text="DA">
      <formula>NOT(ISERROR(SEARCH("DA",F230)))</formula>
    </cfRule>
  </conditionalFormatting>
  <conditionalFormatting sqref="G230">
    <cfRule type="containsText" dxfId="7916" priority="7929" operator="containsText" text="DA">
      <formula>NOT(ISERROR(SEARCH("DA",G230)))</formula>
    </cfRule>
  </conditionalFormatting>
  <conditionalFormatting sqref="H230">
    <cfRule type="containsText" dxfId="7915" priority="7928" operator="containsText" text="DA">
      <formula>NOT(ISERROR(SEARCH("DA",H230)))</formula>
    </cfRule>
  </conditionalFormatting>
  <conditionalFormatting sqref="I230">
    <cfRule type="containsText" dxfId="7914" priority="7927" operator="containsText" text="DA">
      <formula>NOT(ISERROR(SEARCH("DA",I230)))</formula>
    </cfRule>
  </conditionalFormatting>
  <conditionalFormatting sqref="J230">
    <cfRule type="containsText" dxfId="7913" priority="7926" operator="containsText" text="DA">
      <formula>NOT(ISERROR(SEARCH("DA",J230)))</formula>
    </cfRule>
  </conditionalFormatting>
  <conditionalFormatting sqref="K230">
    <cfRule type="containsText" dxfId="7912" priority="7925" operator="containsText" text="DA">
      <formula>NOT(ISERROR(SEARCH("DA",K230)))</formula>
    </cfRule>
  </conditionalFormatting>
  <conditionalFormatting sqref="L230">
    <cfRule type="containsText" dxfId="7911" priority="7924" operator="containsText" text="DA">
      <formula>NOT(ISERROR(SEARCH("DA",L230)))</formula>
    </cfRule>
  </conditionalFormatting>
  <conditionalFormatting sqref="M230">
    <cfRule type="containsText" dxfId="7910" priority="7923" operator="containsText" text="DA">
      <formula>NOT(ISERROR(SEARCH("DA",M230)))</formula>
    </cfRule>
  </conditionalFormatting>
  <conditionalFormatting sqref="N230">
    <cfRule type="containsText" dxfId="7909" priority="7922" operator="containsText" text="DA">
      <formula>NOT(ISERROR(SEARCH("DA",N230)))</formula>
    </cfRule>
  </conditionalFormatting>
  <conditionalFormatting sqref="O230">
    <cfRule type="containsText" dxfId="7908" priority="7921" operator="containsText" text="DA">
      <formula>NOT(ISERROR(SEARCH("DA",O230)))</formula>
    </cfRule>
  </conditionalFormatting>
  <conditionalFormatting sqref="P230">
    <cfRule type="containsText" dxfId="7907" priority="7920" operator="containsText" text="DA">
      <formula>NOT(ISERROR(SEARCH("DA",P230)))</formula>
    </cfRule>
  </conditionalFormatting>
  <conditionalFormatting sqref="Q230">
    <cfRule type="containsText" dxfId="7906" priority="7919" operator="containsText" text="DA">
      <formula>NOT(ISERROR(SEARCH("DA",Q230)))</formula>
    </cfRule>
  </conditionalFormatting>
  <conditionalFormatting sqref="R230">
    <cfRule type="containsText" dxfId="7905" priority="7918" operator="containsText" text="DA">
      <formula>NOT(ISERROR(SEARCH("DA",R230)))</formula>
    </cfRule>
  </conditionalFormatting>
  <conditionalFormatting sqref="S230">
    <cfRule type="containsText" dxfId="7904" priority="7917" operator="containsText" text="DA">
      <formula>NOT(ISERROR(SEARCH("DA",S230)))</formula>
    </cfRule>
  </conditionalFormatting>
  <conditionalFormatting sqref="T230">
    <cfRule type="containsText" dxfId="7903" priority="7916" operator="containsText" text="DA">
      <formula>NOT(ISERROR(SEARCH("DA",T230)))</formula>
    </cfRule>
  </conditionalFormatting>
  <conditionalFormatting sqref="B230:T230">
    <cfRule type="containsText" dxfId="7902" priority="7915" operator="containsText" text="DA">
      <formula>NOT(ISERROR(SEARCH("DA",B230)))</formula>
    </cfRule>
  </conditionalFormatting>
  <conditionalFormatting sqref="B241">
    <cfRule type="containsText" dxfId="7901" priority="7914" operator="containsText" text="DA">
      <formula>NOT(ISERROR(SEARCH("DA",B241)))</formula>
    </cfRule>
  </conditionalFormatting>
  <conditionalFormatting sqref="C241 U241">
    <cfRule type="containsText" dxfId="7900" priority="7913" operator="containsText" text="DA">
      <formula>NOT(ISERROR(SEARCH("DA",C241)))</formula>
    </cfRule>
  </conditionalFormatting>
  <conditionalFormatting sqref="D241">
    <cfRule type="containsText" dxfId="7899" priority="7912" operator="containsText" text="DA">
      <formula>NOT(ISERROR(SEARCH("DA",D241)))</formula>
    </cfRule>
  </conditionalFormatting>
  <conditionalFormatting sqref="E241">
    <cfRule type="containsText" dxfId="7898" priority="7911" operator="containsText" text="DA">
      <formula>NOT(ISERROR(SEARCH("DA",E241)))</formula>
    </cfRule>
  </conditionalFormatting>
  <conditionalFormatting sqref="F241">
    <cfRule type="containsText" dxfId="7897" priority="7910" operator="containsText" text="DA">
      <formula>NOT(ISERROR(SEARCH("DA",F241)))</formula>
    </cfRule>
  </conditionalFormatting>
  <conditionalFormatting sqref="G241">
    <cfRule type="containsText" dxfId="7896" priority="7909" operator="containsText" text="DA">
      <formula>NOT(ISERROR(SEARCH("DA",G241)))</formula>
    </cfRule>
  </conditionalFormatting>
  <conditionalFormatting sqref="H241">
    <cfRule type="containsText" dxfId="7895" priority="7908" operator="containsText" text="DA">
      <formula>NOT(ISERROR(SEARCH("DA",H241)))</formula>
    </cfRule>
  </conditionalFormatting>
  <conditionalFormatting sqref="I241">
    <cfRule type="containsText" dxfId="7894" priority="7907" operator="containsText" text="DA">
      <formula>NOT(ISERROR(SEARCH("DA",I241)))</formula>
    </cfRule>
  </conditionalFormatting>
  <conditionalFormatting sqref="J241">
    <cfRule type="containsText" dxfId="7893" priority="7906" operator="containsText" text="DA">
      <formula>NOT(ISERROR(SEARCH("DA",J241)))</formula>
    </cfRule>
  </conditionalFormatting>
  <conditionalFormatting sqref="K241">
    <cfRule type="containsText" dxfId="7892" priority="7905" operator="containsText" text="DA">
      <formula>NOT(ISERROR(SEARCH("DA",K241)))</formula>
    </cfRule>
  </conditionalFormatting>
  <conditionalFormatting sqref="L241">
    <cfRule type="containsText" dxfId="7891" priority="7904" operator="containsText" text="DA">
      <formula>NOT(ISERROR(SEARCH("DA",L241)))</formula>
    </cfRule>
  </conditionalFormatting>
  <conditionalFormatting sqref="M241">
    <cfRule type="containsText" dxfId="7890" priority="7903" operator="containsText" text="DA">
      <formula>NOT(ISERROR(SEARCH("DA",M241)))</formula>
    </cfRule>
  </conditionalFormatting>
  <conditionalFormatting sqref="N241">
    <cfRule type="containsText" dxfId="7889" priority="7902" operator="containsText" text="DA">
      <formula>NOT(ISERROR(SEARCH("DA",N241)))</formula>
    </cfRule>
  </conditionalFormatting>
  <conditionalFormatting sqref="O241">
    <cfRule type="containsText" dxfId="7888" priority="7901" operator="containsText" text="DA">
      <formula>NOT(ISERROR(SEARCH("DA",O241)))</formula>
    </cfRule>
  </conditionalFormatting>
  <conditionalFormatting sqref="P241">
    <cfRule type="containsText" dxfId="7887" priority="7900" operator="containsText" text="DA">
      <formula>NOT(ISERROR(SEARCH("DA",P241)))</formula>
    </cfRule>
  </conditionalFormatting>
  <conditionalFormatting sqref="Q241">
    <cfRule type="containsText" dxfId="7886" priority="7899" operator="containsText" text="DA">
      <formula>NOT(ISERROR(SEARCH("DA",Q241)))</formula>
    </cfRule>
  </conditionalFormatting>
  <conditionalFormatting sqref="S241">
    <cfRule type="containsText" dxfId="7885" priority="7898" operator="containsText" text="DA">
      <formula>NOT(ISERROR(SEARCH("DA",S241)))</formula>
    </cfRule>
  </conditionalFormatting>
  <conditionalFormatting sqref="R241">
    <cfRule type="containsText" dxfId="7884" priority="7897" operator="containsText" text="DA">
      <formula>NOT(ISERROR(SEARCH("DA",R241)))</formula>
    </cfRule>
  </conditionalFormatting>
  <conditionalFormatting sqref="T241">
    <cfRule type="containsText" dxfId="7883" priority="7896" operator="containsText" text="DA">
      <formula>NOT(ISERROR(SEARCH("DA",T241)))</formula>
    </cfRule>
  </conditionalFormatting>
  <conditionalFormatting sqref="B241">
    <cfRule type="containsText" dxfId="7882" priority="7895" operator="containsText" text="DA">
      <formula>NOT(ISERROR(SEARCH("DA",B241)))</formula>
    </cfRule>
  </conditionalFormatting>
  <conditionalFormatting sqref="U241 C241">
    <cfRule type="containsText" dxfId="7881" priority="7894" operator="containsText" text="DA">
      <formula>NOT(ISERROR(SEARCH("DA",C241)))</formula>
    </cfRule>
  </conditionalFormatting>
  <conditionalFormatting sqref="D241">
    <cfRule type="containsText" dxfId="7880" priority="7893" operator="containsText" text="DA">
      <formula>NOT(ISERROR(SEARCH("DA",D241)))</formula>
    </cfRule>
  </conditionalFormatting>
  <conditionalFormatting sqref="E241">
    <cfRule type="containsText" dxfId="7879" priority="7892" operator="containsText" text="DA">
      <formula>NOT(ISERROR(SEARCH("DA",E241)))</formula>
    </cfRule>
  </conditionalFormatting>
  <conditionalFormatting sqref="F241">
    <cfRule type="containsText" dxfId="7878" priority="7891" operator="containsText" text="DA">
      <formula>NOT(ISERROR(SEARCH("DA",F241)))</formula>
    </cfRule>
  </conditionalFormatting>
  <conditionalFormatting sqref="G241">
    <cfRule type="containsText" dxfId="7877" priority="7890" operator="containsText" text="DA">
      <formula>NOT(ISERROR(SEARCH("DA",G241)))</formula>
    </cfRule>
  </conditionalFormatting>
  <conditionalFormatting sqref="H241">
    <cfRule type="containsText" dxfId="7876" priority="7889" operator="containsText" text="DA">
      <formula>NOT(ISERROR(SEARCH("DA",H241)))</formula>
    </cfRule>
  </conditionalFormatting>
  <conditionalFormatting sqref="I241">
    <cfRule type="containsText" dxfId="7875" priority="7888" operator="containsText" text="DA">
      <formula>NOT(ISERROR(SEARCH("DA",I241)))</formula>
    </cfRule>
  </conditionalFormatting>
  <conditionalFormatting sqref="J241">
    <cfRule type="containsText" dxfId="7874" priority="7887" operator="containsText" text="DA">
      <formula>NOT(ISERROR(SEARCH("DA",J241)))</formula>
    </cfRule>
  </conditionalFormatting>
  <conditionalFormatting sqref="K241">
    <cfRule type="containsText" dxfId="7873" priority="7886" operator="containsText" text="DA">
      <formula>NOT(ISERROR(SEARCH("DA",K241)))</formula>
    </cfRule>
  </conditionalFormatting>
  <conditionalFormatting sqref="L241">
    <cfRule type="containsText" dxfId="7872" priority="7885" operator="containsText" text="DA">
      <formula>NOT(ISERROR(SEARCH("DA",L241)))</formula>
    </cfRule>
  </conditionalFormatting>
  <conditionalFormatting sqref="M241">
    <cfRule type="containsText" dxfId="7871" priority="7884" operator="containsText" text="DA">
      <formula>NOT(ISERROR(SEARCH("DA",M241)))</formula>
    </cfRule>
  </conditionalFormatting>
  <conditionalFormatting sqref="N241">
    <cfRule type="containsText" dxfId="7870" priority="7883" operator="containsText" text="DA">
      <formula>NOT(ISERROR(SEARCH("DA",N241)))</formula>
    </cfRule>
  </conditionalFormatting>
  <conditionalFormatting sqref="O241">
    <cfRule type="containsText" dxfId="7869" priority="7882" operator="containsText" text="DA">
      <formula>NOT(ISERROR(SEARCH("DA",O241)))</formula>
    </cfRule>
  </conditionalFormatting>
  <conditionalFormatting sqref="P241">
    <cfRule type="containsText" dxfId="7868" priority="7881" operator="containsText" text="DA">
      <formula>NOT(ISERROR(SEARCH("DA",P241)))</formula>
    </cfRule>
  </conditionalFormatting>
  <conditionalFormatting sqref="Q241">
    <cfRule type="containsText" dxfId="7867" priority="7880" operator="containsText" text="DA">
      <formula>NOT(ISERROR(SEARCH("DA",Q241)))</formula>
    </cfRule>
  </conditionalFormatting>
  <conditionalFormatting sqref="R241">
    <cfRule type="containsText" dxfId="7866" priority="7879" operator="containsText" text="DA">
      <formula>NOT(ISERROR(SEARCH("DA",R241)))</formula>
    </cfRule>
  </conditionalFormatting>
  <conditionalFormatting sqref="S241">
    <cfRule type="containsText" dxfId="7865" priority="7878" operator="containsText" text="DA">
      <formula>NOT(ISERROR(SEARCH("DA",S241)))</formula>
    </cfRule>
  </conditionalFormatting>
  <conditionalFormatting sqref="T241">
    <cfRule type="containsText" dxfId="7864" priority="7877" operator="containsText" text="DA">
      <formula>NOT(ISERROR(SEARCH("DA",T241)))</formula>
    </cfRule>
  </conditionalFormatting>
  <conditionalFormatting sqref="B241">
    <cfRule type="containsText" dxfId="7863" priority="7876" operator="containsText" text="DA">
      <formula>NOT(ISERROR(SEARCH("DA",B241)))</formula>
    </cfRule>
  </conditionalFormatting>
  <conditionalFormatting sqref="U241 C241">
    <cfRule type="containsText" dxfId="7862" priority="7875" operator="containsText" text="DA">
      <formula>NOT(ISERROR(SEARCH("DA",C241)))</formula>
    </cfRule>
  </conditionalFormatting>
  <conditionalFormatting sqref="D241">
    <cfRule type="containsText" dxfId="7861" priority="7874" operator="containsText" text="DA">
      <formula>NOT(ISERROR(SEARCH("DA",D241)))</formula>
    </cfRule>
  </conditionalFormatting>
  <conditionalFormatting sqref="E241">
    <cfRule type="containsText" dxfId="7860" priority="7873" operator="containsText" text="DA">
      <formula>NOT(ISERROR(SEARCH("DA",E241)))</formula>
    </cfRule>
  </conditionalFormatting>
  <conditionalFormatting sqref="F241">
    <cfRule type="containsText" dxfId="7859" priority="7872" operator="containsText" text="DA">
      <formula>NOT(ISERROR(SEARCH("DA",F241)))</formula>
    </cfRule>
  </conditionalFormatting>
  <conditionalFormatting sqref="G241">
    <cfRule type="containsText" dxfId="7858" priority="7871" operator="containsText" text="DA">
      <formula>NOT(ISERROR(SEARCH("DA",G241)))</formula>
    </cfRule>
  </conditionalFormatting>
  <conditionalFormatting sqref="H241">
    <cfRule type="containsText" dxfId="7857" priority="7870" operator="containsText" text="DA">
      <formula>NOT(ISERROR(SEARCH("DA",H241)))</formula>
    </cfRule>
  </conditionalFormatting>
  <conditionalFormatting sqref="I241">
    <cfRule type="containsText" dxfId="7856" priority="7869" operator="containsText" text="DA">
      <formula>NOT(ISERROR(SEARCH("DA",I241)))</formula>
    </cfRule>
  </conditionalFormatting>
  <conditionalFormatting sqref="J241">
    <cfRule type="containsText" dxfId="7855" priority="7868" operator="containsText" text="DA">
      <formula>NOT(ISERROR(SEARCH("DA",J241)))</formula>
    </cfRule>
  </conditionalFormatting>
  <conditionalFormatting sqref="K241">
    <cfRule type="containsText" dxfId="7854" priority="7867" operator="containsText" text="DA">
      <formula>NOT(ISERROR(SEARCH("DA",K241)))</formula>
    </cfRule>
  </conditionalFormatting>
  <conditionalFormatting sqref="L241">
    <cfRule type="containsText" dxfId="7853" priority="7866" operator="containsText" text="DA">
      <formula>NOT(ISERROR(SEARCH("DA",L241)))</formula>
    </cfRule>
  </conditionalFormatting>
  <conditionalFormatting sqref="M241">
    <cfRule type="containsText" dxfId="7852" priority="7865" operator="containsText" text="DA">
      <formula>NOT(ISERROR(SEARCH("DA",M241)))</formula>
    </cfRule>
  </conditionalFormatting>
  <conditionalFormatting sqref="N241">
    <cfRule type="containsText" dxfId="7851" priority="7864" operator="containsText" text="DA">
      <formula>NOT(ISERROR(SEARCH("DA",N241)))</formula>
    </cfRule>
  </conditionalFormatting>
  <conditionalFormatting sqref="O241">
    <cfRule type="containsText" dxfId="7850" priority="7863" operator="containsText" text="DA">
      <formula>NOT(ISERROR(SEARCH("DA",O241)))</formula>
    </cfRule>
  </conditionalFormatting>
  <conditionalFormatting sqref="P241">
    <cfRule type="containsText" dxfId="7849" priority="7862" operator="containsText" text="DA">
      <formula>NOT(ISERROR(SEARCH("DA",P241)))</formula>
    </cfRule>
  </conditionalFormatting>
  <conditionalFormatting sqref="Q241">
    <cfRule type="containsText" dxfId="7848" priority="7861" operator="containsText" text="DA">
      <formula>NOT(ISERROR(SEARCH("DA",Q241)))</formula>
    </cfRule>
  </conditionalFormatting>
  <conditionalFormatting sqref="R241">
    <cfRule type="containsText" dxfId="7847" priority="7860" operator="containsText" text="DA">
      <formula>NOT(ISERROR(SEARCH("DA",R241)))</formula>
    </cfRule>
  </conditionalFormatting>
  <conditionalFormatting sqref="S241">
    <cfRule type="containsText" dxfId="7846" priority="7859" operator="containsText" text="DA">
      <formula>NOT(ISERROR(SEARCH("DA",S241)))</formula>
    </cfRule>
  </conditionalFormatting>
  <conditionalFormatting sqref="T241">
    <cfRule type="containsText" dxfId="7845" priority="7858" operator="containsText" text="DA">
      <formula>NOT(ISERROR(SEARCH("DA",T241)))</formula>
    </cfRule>
  </conditionalFormatting>
  <conditionalFormatting sqref="B241">
    <cfRule type="containsText" dxfId="7844" priority="7857" operator="containsText" text="DA">
      <formula>NOT(ISERROR(SEARCH("DA",B241)))</formula>
    </cfRule>
  </conditionalFormatting>
  <conditionalFormatting sqref="U241 C241">
    <cfRule type="containsText" dxfId="7843" priority="7856" operator="containsText" text="DA">
      <formula>NOT(ISERROR(SEARCH("DA",C241)))</formula>
    </cfRule>
  </conditionalFormatting>
  <conditionalFormatting sqref="D241">
    <cfRule type="containsText" dxfId="7842" priority="7855" operator="containsText" text="DA">
      <formula>NOT(ISERROR(SEARCH("DA",D241)))</formula>
    </cfRule>
  </conditionalFormatting>
  <conditionalFormatting sqref="E241">
    <cfRule type="containsText" dxfId="7841" priority="7854" operator="containsText" text="DA">
      <formula>NOT(ISERROR(SEARCH("DA",E241)))</formula>
    </cfRule>
  </conditionalFormatting>
  <conditionalFormatting sqref="F241">
    <cfRule type="containsText" dxfId="7840" priority="7853" operator="containsText" text="DA">
      <formula>NOT(ISERROR(SEARCH("DA",F241)))</formula>
    </cfRule>
  </conditionalFormatting>
  <conditionalFormatting sqref="G241">
    <cfRule type="containsText" dxfId="7839" priority="7852" operator="containsText" text="DA">
      <formula>NOT(ISERROR(SEARCH("DA",G241)))</formula>
    </cfRule>
  </conditionalFormatting>
  <conditionalFormatting sqref="H241">
    <cfRule type="containsText" dxfId="7838" priority="7851" operator="containsText" text="DA">
      <formula>NOT(ISERROR(SEARCH("DA",H241)))</formula>
    </cfRule>
  </conditionalFormatting>
  <conditionalFormatting sqref="I241">
    <cfRule type="containsText" dxfId="7837" priority="7850" operator="containsText" text="DA">
      <formula>NOT(ISERROR(SEARCH("DA",I241)))</formula>
    </cfRule>
  </conditionalFormatting>
  <conditionalFormatting sqref="J241">
    <cfRule type="containsText" dxfId="7836" priority="7849" operator="containsText" text="DA">
      <formula>NOT(ISERROR(SEARCH("DA",J241)))</formula>
    </cfRule>
  </conditionalFormatting>
  <conditionalFormatting sqref="K241">
    <cfRule type="containsText" dxfId="7835" priority="7848" operator="containsText" text="DA">
      <formula>NOT(ISERROR(SEARCH("DA",K241)))</formula>
    </cfRule>
  </conditionalFormatting>
  <conditionalFormatting sqref="L241">
    <cfRule type="containsText" dxfId="7834" priority="7847" operator="containsText" text="DA">
      <formula>NOT(ISERROR(SEARCH("DA",L241)))</formula>
    </cfRule>
  </conditionalFormatting>
  <conditionalFormatting sqref="M241">
    <cfRule type="containsText" dxfId="7833" priority="7846" operator="containsText" text="DA">
      <formula>NOT(ISERROR(SEARCH("DA",M241)))</formula>
    </cfRule>
  </conditionalFormatting>
  <conditionalFormatting sqref="N241">
    <cfRule type="containsText" dxfId="7832" priority="7845" operator="containsText" text="DA">
      <formula>NOT(ISERROR(SEARCH("DA",N241)))</formula>
    </cfRule>
  </conditionalFormatting>
  <conditionalFormatting sqref="O241">
    <cfRule type="containsText" dxfId="7831" priority="7844" operator="containsText" text="DA">
      <formula>NOT(ISERROR(SEARCH("DA",O241)))</formula>
    </cfRule>
  </conditionalFormatting>
  <conditionalFormatting sqref="P241">
    <cfRule type="containsText" dxfId="7830" priority="7843" operator="containsText" text="DA">
      <formula>NOT(ISERROR(SEARCH("DA",P241)))</formula>
    </cfRule>
  </conditionalFormatting>
  <conditionalFormatting sqref="Q241">
    <cfRule type="containsText" dxfId="7829" priority="7842" operator="containsText" text="DA">
      <formula>NOT(ISERROR(SEARCH("DA",Q241)))</formula>
    </cfRule>
  </conditionalFormatting>
  <conditionalFormatting sqref="R241">
    <cfRule type="containsText" dxfId="7828" priority="7841" operator="containsText" text="DA">
      <formula>NOT(ISERROR(SEARCH("DA",R241)))</formula>
    </cfRule>
  </conditionalFormatting>
  <conditionalFormatting sqref="S241">
    <cfRule type="containsText" dxfId="7827" priority="7840" operator="containsText" text="DA">
      <formula>NOT(ISERROR(SEARCH("DA",S241)))</formula>
    </cfRule>
  </conditionalFormatting>
  <conditionalFormatting sqref="T241">
    <cfRule type="containsText" dxfId="7826" priority="7839" operator="containsText" text="DA">
      <formula>NOT(ISERROR(SEARCH("DA",T241)))</formula>
    </cfRule>
  </conditionalFormatting>
  <conditionalFormatting sqref="B241">
    <cfRule type="containsText" dxfId="7825" priority="7838" operator="containsText" text="DA">
      <formula>NOT(ISERROR(SEARCH("DA",B241)))</formula>
    </cfRule>
  </conditionalFormatting>
  <conditionalFormatting sqref="U241 C241">
    <cfRule type="containsText" dxfId="7824" priority="7837" operator="containsText" text="DA">
      <formula>NOT(ISERROR(SEARCH("DA",C241)))</formula>
    </cfRule>
  </conditionalFormatting>
  <conditionalFormatting sqref="D241">
    <cfRule type="containsText" dxfId="7823" priority="7836" operator="containsText" text="DA">
      <formula>NOT(ISERROR(SEARCH("DA",D241)))</formula>
    </cfRule>
  </conditionalFormatting>
  <conditionalFormatting sqref="E241">
    <cfRule type="containsText" dxfId="7822" priority="7835" operator="containsText" text="DA">
      <formula>NOT(ISERROR(SEARCH("DA",E241)))</formula>
    </cfRule>
  </conditionalFormatting>
  <conditionalFormatting sqref="F241">
    <cfRule type="containsText" dxfId="7821" priority="7834" operator="containsText" text="DA">
      <formula>NOT(ISERROR(SEARCH("DA",F241)))</formula>
    </cfRule>
  </conditionalFormatting>
  <conditionalFormatting sqref="G241">
    <cfRule type="containsText" dxfId="7820" priority="7833" operator="containsText" text="DA">
      <formula>NOT(ISERROR(SEARCH("DA",G241)))</formula>
    </cfRule>
  </conditionalFormatting>
  <conditionalFormatting sqref="H241">
    <cfRule type="containsText" dxfId="7819" priority="7832" operator="containsText" text="DA">
      <formula>NOT(ISERROR(SEARCH("DA",H241)))</formula>
    </cfRule>
  </conditionalFormatting>
  <conditionalFormatting sqref="I241">
    <cfRule type="containsText" dxfId="7818" priority="7831" operator="containsText" text="DA">
      <formula>NOT(ISERROR(SEARCH("DA",I241)))</formula>
    </cfRule>
  </conditionalFormatting>
  <conditionalFormatting sqref="J241">
    <cfRule type="containsText" dxfId="7817" priority="7830" operator="containsText" text="DA">
      <formula>NOT(ISERROR(SEARCH("DA",J241)))</formula>
    </cfRule>
  </conditionalFormatting>
  <conditionalFormatting sqref="K241">
    <cfRule type="containsText" dxfId="7816" priority="7829" operator="containsText" text="DA">
      <formula>NOT(ISERROR(SEARCH("DA",K241)))</formula>
    </cfRule>
  </conditionalFormatting>
  <conditionalFormatting sqref="L241">
    <cfRule type="containsText" dxfId="7815" priority="7828" operator="containsText" text="DA">
      <formula>NOT(ISERROR(SEARCH("DA",L241)))</formula>
    </cfRule>
  </conditionalFormatting>
  <conditionalFormatting sqref="M241">
    <cfRule type="containsText" dxfId="7814" priority="7827" operator="containsText" text="DA">
      <formula>NOT(ISERROR(SEARCH("DA",M241)))</formula>
    </cfRule>
  </conditionalFormatting>
  <conditionalFormatting sqref="N241">
    <cfRule type="containsText" dxfId="7813" priority="7826" operator="containsText" text="DA">
      <formula>NOT(ISERROR(SEARCH("DA",N241)))</formula>
    </cfRule>
  </conditionalFormatting>
  <conditionalFormatting sqref="O241">
    <cfRule type="containsText" dxfId="7812" priority="7825" operator="containsText" text="DA">
      <formula>NOT(ISERROR(SEARCH("DA",O241)))</formula>
    </cfRule>
  </conditionalFormatting>
  <conditionalFormatting sqref="P241">
    <cfRule type="containsText" dxfId="7811" priority="7824" operator="containsText" text="DA">
      <formula>NOT(ISERROR(SEARCH("DA",P241)))</formula>
    </cfRule>
  </conditionalFormatting>
  <conditionalFormatting sqref="Q241">
    <cfRule type="containsText" dxfId="7810" priority="7823" operator="containsText" text="DA">
      <formula>NOT(ISERROR(SEARCH("DA",Q241)))</formula>
    </cfRule>
  </conditionalFormatting>
  <conditionalFormatting sqref="R241">
    <cfRule type="containsText" dxfId="7809" priority="7822" operator="containsText" text="DA">
      <formula>NOT(ISERROR(SEARCH("DA",R241)))</formula>
    </cfRule>
  </conditionalFormatting>
  <conditionalFormatting sqref="S241">
    <cfRule type="containsText" dxfId="7808" priority="7821" operator="containsText" text="DA">
      <formula>NOT(ISERROR(SEARCH("DA",S241)))</formula>
    </cfRule>
  </conditionalFormatting>
  <conditionalFormatting sqref="T241">
    <cfRule type="containsText" dxfId="7807" priority="7820" operator="containsText" text="DA">
      <formula>NOT(ISERROR(SEARCH("DA",T241)))</formula>
    </cfRule>
  </conditionalFormatting>
  <conditionalFormatting sqref="B241">
    <cfRule type="containsText" dxfId="7806" priority="7819" operator="containsText" text="DA">
      <formula>NOT(ISERROR(SEARCH("DA",B241)))</formula>
    </cfRule>
  </conditionalFormatting>
  <conditionalFormatting sqref="U241 C241">
    <cfRule type="containsText" dxfId="7805" priority="7818" operator="containsText" text="DA">
      <formula>NOT(ISERROR(SEARCH("DA",C241)))</formula>
    </cfRule>
  </conditionalFormatting>
  <conditionalFormatting sqref="D241">
    <cfRule type="containsText" dxfId="7804" priority="7817" operator="containsText" text="DA">
      <formula>NOT(ISERROR(SEARCH("DA",D241)))</formula>
    </cfRule>
  </conditionalFormatting>
  <conditionalFormatting sqref="E241">
    <cfRule type="containsText" dxfId="7803" priority="7816" operator="containsText" text="DA">
      <formula>NOT(ISERROR(SEARCH("DA",E241)))</formula>
    </cfRule>
  </conditionalFormatting>
  <conditionalFormatting sqref="F241">
    <cfRule type="containsText" dxfId="7802" priority="7815" operator="containsText" text="DA">
      <formula>NOT(ISERROR(SEARCH("DA",F241)))</formula>
    </cfRule>
  </conditionalFormatting>
  <conditionalFormatting sqref="G241">
    <cfRule type="containsText" dxfId="7801" priority="7814" operator="containsText" text="DA">
      <formula>NOT(ISERROR(SEARCH("DA",G241)))</formula>
    </cfRule>
  </conditionalFormatting>
  <conditionalFormatting sqref="H241">
    <cfRule type="containsText" dxfId="7800" priority="7813" operator="containsText" text="DA">
      <formula>NOT(ISERROR(SEARCH("DA",H241)))</formula>
    </cfRule>
  </conditionalFormatting>
  <conditionalFormatting sqref="I241">
    <cfRule type="containsText" dxfId="7799" priority="7812" operator="containsText" text="DA">
      <formula>NOT(ISERROR(SEARCH("DA",I241)))</formula>
    </cfRule>
  </conditionalFormatting>
  <conditionalFormatting sqref="J241">
    <cfRule type="containsText" dxfId="7798" priority="7811" operator="containsText" text="DA">
      <formula>NOT(ISERROR(SEARCH("DA",J241)))</formula>
    </cfRule>
  </conditionalFormatting>
  <conditionalFormatting sqref="K241">
    <cfRule type="containsText" dxfId="7797" priority="7810" operator="containsText" text="DA">
      <formula>NOT(ISERROR(SEARCH("DA",K241)))</formula>
    </cfRule>
  </conditionalFormatting>
  <conditionalFormatting sqref="L241">
    <cfRule type="containsText" dxfId="7796" priority="7809" operator="containsText" text="DA">
      <formula>NOT(ISERROR(SEARCH("DA",L241)))</formula>
    </cfRule>
  </conditionalFormatting>
  <conditionalFormatting sqref="M241">
    <cfRule type="containsText" dxfId="7795" priority="7808" operator="containsText" text="DA">
      <formula>NOT(ISERROR(SEARCH("DA",M241)))</formula>
    </cfRule>
  </conditionalFormatting>
  <conditionalFormatting sqref="N241">
    <cfRule type="containsText" dxfId="7794" priority="7807" operator="containsText" text="DA">
      <formula>NOT(ISERROR(SEARCH("DA",N241)))</formula>
    </cfRule>
  </conditionalFormatting>
  <conditionalFormatting sqref="O241">
    <cfRule type="containsText" dxfId="7793" priority="7806" operator="containsText" text="DA">
      <formula>NOT(ISERROR(SEARCH("DA",O241)))</formula>
    </cfRule>
  </conditionalFormatting>
  <conditionalFormatting sqref="P241">
    <cfRule type="containsText" dxfId="7792" priority="7805" operator="containsText" text="DA">
      <formula>NOT(ISERROR(SEARCH("DA",P241)))</formula>
    </cfRule>
  </conditionalFormatting>
  <conditionalFormatting sqref="Q241">
    <cfRule type="containsText" dxfId="7791" priority="7804" operator="containsText" text="DA">
      <formula>NOT(ISERROR(SEARCH("DA",Q241)))</formula>
    </cfRule>
  </conditionalFormatting>
  <conditionalFormatting sqref="R241">
    <cfRule type="containsText" dxfId="7790" priority="7803" operator="containsText" text="DA">
      <formula>NOT(ISERROR(SEARCH("DA",R241)))</formula>
    </cfRule>
  </conditionalFormatting>
  <conditionalFormatting sqref="S241">
    <cfRule type="containsText" dxfId="7789" priority="7802" operator="containsText" text="DA">
      <formula>NOT(ISERROR(SEARCH("DA",S241)))</formula>
    </cfRule>
  </conditionalFormatting>
  <conditionalFormatting sqref="T241">
    <cfRule type="containsText" dxfId="7788" priority="7801" operator="containsText" text="DA">
      <formula>NOT(ISERROR(SEARCH("DA",T241)))</formula>
    </cfRule>
  </conditionalFormatting>
  <conditionalFormatting sqref="B241">
    <cfRule type="containsText" dxfId="7787" priority="7800" operator="containsText" text="DA">
      <formula>NOT(ISERROR(SEARCH("DA",B241)))</formula>
    </cfRule>
  </conditionalFormatting>
  <conditionalFormatting sqref="U241 C241">
    <cfRule type="containsText" dxfId="7786" priority="7799" operator="containsText" text="DA">
      <formula>NOT(ISERROR(SEARCH("DA",C241)))</formula>
    </cfRule>
  </conditionalFormatting>
  <conditionalFormatting sqref="D241">
    <cfRule type="containsText" dxfId="7785" priority="7798" operator="containsText" text="DA">
      <formula>NOT(ISERROR(SEARCH("DA",D241)))</formula>
    </cfRule>
  </conditionalFormatting>
  <conditionalFormatting sqref="E241">
    <cfRule type="containsText" dxfId="7784" priority="7797" operator="containsText" text="DA">
      <formula>NOT(ISERROR(SEARCH("DA",E241)))</formula>
    </cfRule>
  </conditionalFormatting>
  <conditionalFormatting sqref="F241">
    <cfRule type="containsText" dxfId="7783" priority="7796" operator="containsText" text="DA">
      <formula>NOT(ISERROR(SEARCH("DA",F241)))</formula>
    </cfRule>
  </conditionalFormatting>
  <conditionalFormatting sqref="G241">
    <cfRule type="containsText" dxfId="7782" priority="7795" operator="containsText" text="DA">
      <formula>NOT(ISERROR(SEARCH("DA",G241)))</formula>
    </cfRule>
  </conditionalFormatting>
  <conditionalFormatting sqref="H241">
    <cfRule type="containsText" dxfId="7781" priority="7794" operator="containsText" text="DA">
      <formula>NOT(ISERROR(SEARCH("DA",H241)))</formula>
    </cfRule>
  </conditionalFormatting>
  <conditionalFormatting sqref="I241">
    <cfRule type="containsText" dxfId="7780" priority="7793" operator="containsText" text="DA">
      <formula>NOT(ISERROR(SEARCH("DA",I241)))</formula>
    </cfRule>
  </conditionalFormatting>
  <conditionalFormatting sqref="J241">
    <cfRule type="containsText" dxfId="7779" priority="7792" operator="containsText" text="DA">
      <formula>NOT(ISERROR(SEARCH("DA",J241)))</formula>
    </cfRule>
  </conditionalFormatting>
  <conditionalFormatting sqref="K241">
    <cfRule type="containsText" dxfId="7778" priority="7791" operator="containsText" text="DA">
      <formula>NOT(ISERROR(SEARCH("DA",K241)))</formula>
    </cfRule>
  </conditionalFormatting>
  <conditionalFormatting sqref="L241">
    <cfRule type="containsText" dxfId="7777" priority="7790" operator="containsText" text="DA">
      <formula>NOT(ISERROR(SEARCH("DA",L241)))</formula>
    </cfRule>
  </conditionalFormatting>
  <conditionalFormatting sqref="M241">
    <cfRule type="containsText" dxfId="7776" priority="7789" operator="containsText" text="DA">
      <formula>NOT(ISERROR(SEARCH("DA",M241)))</formula>
    </cfRule>
  </conditionalFormatting>
  <conditionalFormatting sqref="N241">
    <cfRule type="containsText" dxfId="7775" priority="7788" operator="containsText" text="DA">
      <formula>NOT(ISERROR(SEARCH("DA",N241)))</formula>
    </cfRule>
  </conditionalFormatting>
  <conditionalFormatting sqref="O241">
    <cfRule type="containsText" dxfId="7774" priority="7787" operator="containsText" text="DA">
      <formula>NOT(ISERROR(SEARCH("DA",O241)))</formula>
    </cfRule>
  </conditionalFormatting>
  <conditionalFormatting sqref="P241">
    <cfRule type="containsText" dxfId="7773" priority="7786" operator="containsText" text="DA">
      <formula>NOT(ISERROR(SEARCH("DA",P241)))</formula>
    </cfRule>
  </conditionalFormatting>
  <conditionalFormatting sqref="Q241">
    <cfRule type="containsText" dxfId="7772" priority="7785" operator="containsText" text="DA">
      <formula>NOT(ISERROR(SEARCH("DA",Q241)))</formula>
    </cfRule>
  </conditionalFormatting>
  <conditionalFormatting sqref="R241">
    <cfRule type="containsText" dxfId="7771" priority="7784" operator="containsText" text="DA">
      <formula>NOT(ISERROR(SEARCH("DA",R241)))</formula>
    </cfRule>
  </conditionalFormatting>
  <conditionalFormatting sqref="S241">
    <cfRule type="containsText" dxfId="7770" priority="7783" operator="containsText" text="DA">
      <formula>NOT(ISERROR(SEARCH("DA",S241)))</formula>
    </cfRule>
  </conditionalFormatting>
  <conditionalFormatting sqref="T241">
    <cfRule type="containsText" dxfId="7769" priority="7782" operator="containsText" text="DA">
      <formula>NOT(ISERROR(SEARCH("DA",T241)))</formula>
    </cfRule>
  </conditionalFormatting>
  <conditionalFormatting sqref="B241">
    <cfRule type="containsText" dxfId="7768" priority="7781" operator="containsText" text="DA">
      <formula>NOT(ISERROR(SEARCH("DA",B241)))</formula>
    </cfRule>
  </conditionalFormatting>
  <conditionalFormatting sqref="U241 C241">
    <cfRule type="containsText" dxfId="7767" priority="7780" operator="containsText" text="DA">
      <formula>NOT(ISERROR(SEARCH("DA",C241)))</formula>
    </cfRule>
  </conditionalFormatting>
  <conditionalFormatting sqref="D241">
    <cfRule type="containsText" dxfId="7766" priority="7779" operator="containsText" text="DA">
      <formula>NOT(ISERROR(SEARCH("DA",D241)))</formula>
    </cfRule>
  </conditionalFormatting>
  <conditionalFormatting sqref="E241">
    <cfRule type="containsText" dxfId="7765" priority="7778" operator="containsText" text="DA">
      <formula>NOT(ISERROR(SEARCH("DA",E241)))</formula>
    </cfRule>
  </conditionalFormatting>
  <conditionalFormatting sqref="F241">
    <cfRule type="containsText" dxfId="7764" priority="7777" operator="containsText" text="DA">
      <formula>NOT(ISERROR(SEARCH("DA",F241)))</formula>
    </cfRule>
  </conditionalFormatting>
  <conditionalFormatting sqref="G241">
    <cfRule type="containsText" dxfId="7763" priority="7776" operator="containsText" text="DA">
      <formula>NOT(ISERROR(SEARCH("DA",G241)))</formula>
    </cfRule>
  </conditionalFormatting>
  <conditionalFormatting sqref="H241">
    <cfRule type="containsText" dxfId="7762" priority="7775" operator="containsText" text="DA">
      <formula>NOT(ISERROR(SEARCH("DA",H241)))</formula>
    </cfRule>
  </conditionalFormatting>
  <conditionalFormatting sqref="I241">
    <cfRule type="containsText" dxfId="7761" priority="7774" operator="containsText" text="DA">
      <formula>NOT(ISERROR(SEARCH("DA",I241)))</formula>
    </cfRule>
  </conditionalFormatting>
  <conditionalFormatting sqref="J241">
    <cfRule type="containsText" dxfId="7760" priority="7773" operator="containsText" text="DA">
      <formula>NOT(ISERROR(SEARCH("DA",J241)))</formula>
    </cfRule>
  </conditionalFormatting>
  <conditionalFormatting sqref="K241">
    <cfRule type="containsText" dxfId="7759" priority="7772" operator="containsText" text="DA">
      <formula>NOT(ISERROR(SEARCH("DA",K241)))</formula>
    </cfRule>
  </conditionalFormatting>
  <conditionalFormatting sqref="L241">
    <cfRule type="containsText" dxfId="7758" priority="7771" operator="containsText" text="DA">
      <formula>NOT(ISERROR(SEARCH("DA",L241)))</formula>
    </cfRule>
  </conditionalFormatting>
  <conditionalFormatting sqref="M241">
    <cfRule type="containsText" dxfId="7757" priority="7770" operator="containsText" text="DA">
      <formula>NOT(ISERROR(SEARCH("DA",M241)))</formula>
    </cfRule>
  </conditionalFormatting>
  <conditionalFormatting sqref="N241">
    <cfRule type="containsText" dxfId="7756" priority="7769" operator="containsText" text="DA">
      <formula>NOT(ISERROR(SEARCH("DA",N241)))</formula>
    </cfRule>
  </conditionalFormatting>
  <conditionalFormatting sqref="O241">
    <cfRule type="containsText" dxfId="7755" priority="7768" operator="containsText" text="DA">
      <formula>NOT(ISERROR(SEARCH("DA",O241)))</formula>
    </cfRule>
  </conditionalFormatting>
  <conditionalFormatting sqref="P241">
    <cfRule type="containsText" dxfId="7754" priority="7767" operator="containsText" text="DA">
      <formula>NOT(ISERROR(SEARCH("DA",P241)))</formula>
    </cfRule>
  </conditionalFormatting>
  <conditionalFormatting sqref="Q241">
    <cfRule type="containsText" dxfId="7753" priority="7766" operator="containsText" text="DA">
      <formula>NOT(ISERROR(SEARCH("DA",Q241)))</formula>
    </cfRule>
  </conditionalFormatting>
  <conditionalFormatting sqref="R241">
    <cfRule type="containsText" dxfId="7752" priority="7765" operator="containsText" text="DA">
      <formula>NOT(ISERROR(SEARCH("DA",R241)))</formula>
    </cfRule>
  </conditionalFormatting>
  <conditionalFormatting sqref="S241">
    <cfRule type="containsText" dxfId="7751" priority="7764" operator="containsText" text="DA">
      <formula>NOT(ISERROR(SEARCH("DA",S241)))</formula>
    </cfRule>
  </conditionalFormatting>
  <conditionalFormatting sqref="T241">
    <cfRule type="containsText" dxfId="7750" priority="7763" operator="containsText" text="DA">
      <formula>NOT(ISERROR(SEARCH("DA",T241)))</formula>
    </cfRule>
  </conditionalFormatting>
  <conditionalFormatting sqref="B241">
    <cfRule type="containsText" dxfId="7749" priority="7762" operator="containsText" text="DA">
      <formula>NOT(ISERROR(SEARCH("DA",B241)))</formula>
    </cfRule>
  </conditionalFormatting>
  <conditionalFormatting sqref="U241 C241">
    <cfRule type="containsText" dxfId="7748" priority="7761" operator="containsText" text="DA">
      <formula>NOT(ISERROR(SEARCH("DA",C241)))</formula>
    </cfRule>
  </conditionalFormatting>
  <conditionalFormatting sqref="D241">
    <cfRule type="containsText" dxfId="7747" priority="7760" operator="containsText" text="DA">
      <formula>NOT(ISERROR(SEARCH("DA",D241)))</formula>
    </cfRule>
  </conditionalFormatting>
  <conditionalFormatting sqref="E241">
    <cfRule type="containsText" dxfId="7746" priority="7759" operator="containsText" text="DA">
      <formula>NOT(ISERROR(SEARCH("DA",E241)))</formula>
    </cfRule>
  </conditionalFormatting>
  <conditionalFormatting sqref="F241">
    <cfRule type="containsText" dxfId="7745" priority="7758" operator="containsText" text="DA">
      <formula>NOT(ISERROR(SEARCH("DA",F241)))</formula>
    </cfRule>
  </conditionalFormatting>
  <conditionalFormatting sqref="G241">
    <cfRule type="containsText" dxfId="7744" priority="7757" operator="containsText" text="DA">
      <formula>NOT(ISERROR(SEARCH("DA",G241)))</formula>
    </cfRule>
  </conditionalFormatting>
  <conditionalFormatting sqref="H241">
    <cfRule type="containsText" dxfId="7743" priority="7756" operator="containsText" text="DA">
      <formula>NOT(ISERROR(SEARCH("DA",H241)))</formula>
    </cfRule>
  </conditionalFormatting>
  <conditionalFormatting sqref="I241">
    <cfRule type="containsText" dxfId="7742" priority="7755" operator="containsText" text="DA">
      <formula>NOT(ISERROR(SEARCH("DA",I241)))</formula>
    </cfRule>
  </conditionalFormatting>
  <conditionalFormatting sqref="J241">
    <cfRule type="containsText" dxfId="7741" priority="7754" operator="containsText" text="DA">
      <formula>NOT(ISERROR(SEARCH("DA",J241)))</formula>
    </cfRule>
  </conditionalFormatting>
  <conditionalFormatting sqref="K241">
    <cfRule type="containsText" dxfId="7740" priority="7753" operator="containsText" text="DA">
      <formula>NOT(ISERROR(SEARCH("DA",K241)))</formula>
    </cfRule>
  </conditionalFormatting>
  <conditionalFormatting sqref="L241">
    <cfRule type="containsText" dxfId="7739" priority="7752" operator="containsText" text="DA">
      <formula>NOT(ISERROR(SEARCH("DA",L241)))</formula>
    </cfRule>
  </conditionalFormatting>
  <conditionalFormatting sqref="M241">
    <cfRule type="containsText" dxfId="7738" priority="7751" operator="containsText" text="DA">
      <formula>NOT(ISERROR(SEARCH("DA",M241)))</formula>
    </cfRule>
  </conditionalFormatting>
  <conditionalFormatting sqref="N241">
    <cfRule type="containsText" dxfId="7737" priority="7750" operator="containsText" text="DA">
      <formula>NOT(ISERROR(SEARCH("DA",N241)))</formula>
    </cfRule>
  </conditionalFormatting>
  <conditionalFormatting sqref="O241">
    <cfRule type="containsText" dxfId="7736" priority="7749" operator="containsText" text="DA">
      <formula>NOT(ISERROR(SEARCH("DA",O241)))</formula>
    </cfRule>
  </conditionalFormatting>
  <conditionalFormatting sqref="P241">
    <cfRule type="containsText" dxfId="7735" priority="7748" operator="containsText" text="DA">
      <formula>NOT(ISERROR(SEARCH("DA",P241)))</formula>
    </cfRule>
  </conditionalFormatting>
  <conditionalFormatting sqref="Q241">
    <cfRule type="containsText" dxfId="7734" priority="7747" operator="containsText" text="DA">
      <formula>NOT(ISERROR(SEARCH("DA",Q241)))</formula>
    </cfRule>
  </conditionalFormatting>
  <conditionalFormatting sqref="R241">
    <cfRule type="containsText" dxfId="7733" priority="7746" operator="containsText" text="DA">
      <formula>NOT(ISERROR(SEARCH("DA",R241)))</formula>
    </cfRule>
  </conditionalFormatting>
  <conditionalFormatting sqref="S241">
    <cfRule type="containsText" dxfId="7732" priority="7745" operator="containsText" text="DA">
      <formula>NOT(ISERROR(SEARCH("DA",S241)))</formula>
    </cfRule>
  </conditionalFormatting>
  <conditionalFormatting sqref="T241">
    <cfRule type="containsText" dxfId="7731" priority="7744" operator="containsText" text="DA">
      <formula>NOT(ISERROR(SEARCH("DA",T241)))</formula>
    </cfRule>
  </conditionalFormatting>
  <conditionalFormatting sqref="B241">
    <cfRule type="containsText" dxfId="7730" priority="7743" operator="containsText" text="DA">
      <formula>NOT(ISERROR(SEARCH("DA",B241)))</formula>
    </cfRule>
  </conditionalFormatting>
  <conditionalFormatting sqref="U241 C241">
    <cfRule type="containsText" dxfId="7729" priority="7742" operator="containsText" text="DA">
      <formula>NOT(ISERROR(SEARCH("DA",C241)))</formula>
    </cfRule>
  </conditionalFormatting>
  <conditionalFormatting sqref="D241">
    <cfRule type="containsText" dxfId="7728" priority="7741" operator="containsText" text="DA">
      <formula>NOT(ISERROR(SEARCH("DA",D241)))</formula>
    </cfRule>
  </conditionalFormatting>
  <conditionalFormatting sqref="E241">
    <cfRule type="containsText" dxfId="7727" priority="7740" operator="containsText" text="DA">
      <formula>NOT(ISERROR(SEARCH("DA",E241)))</formula>
    </cfRule>
  </conditionalFormatting>
  <conditionalFormatting sqref="F241">
    <cfRule type="containsText" dxfId="7726" priority="7739" operator="containsText" text="DA">
      <formula>NOT(ISERROR(SEARCH("DA",F241)))</formula>
    </cfRule>
  </conditionalFormatting>
  <conditionalFormatting sqref="G241">
    <cfRule type="containsText" dxfId="7725" priority="7738" operator="containsText" text="DA">
      <formula>NOT(ISERROR(SEARCH("DA",G241)))</formula>
    </cfRule>
  </conditionalFormatting>
  <conditionalFormatting sqref="H241">
    <cfRule type="containsText" dxfId="7724" priority="7737" operator="containsText" text="DA">
      <formula>NOT(ISERROR(SEARCH("DA",H241)))</formula>
    </cfRule>
  </conditionalFormatting>
  <conditionalFormatting sqref="I241">
    <cfRule type="containsText" dxfId="7723" priority="7736" operator="containsText" text="DA">
      <formula>NOT(ISERROR(SEARCH("DA",I241)))</formula>
    </cfRule>
  </conditionalFormatting>
  <conditionalFormatting sqref="J241">
    <cfRule type="containsText" dxfId="7722" priority="7735" operator="containsText" text="DA">
      <formula>NOT(ISERROR(SEARCH("DA",J241)))</formula>
    </cfRule>
  </conditionalFormatting>
  <conditionalFormatting sqref="K241">
    <cfRule type="containsText" dxfId="7721" priority="7734" operator="containsText" text="DA">
      <formula>NOT(ISERROR(SEARCH("DA",K241)))</formula>
    </cfRule>
  </conditionalFormatting>
  <conditionalFormatting sqref="L241">
    <cfRule type="containsText" dxfId="7720" priority="7733" operator="containsText" text="DA">
      <formula>NOT(ISERROR(SEARCH("DA",L241)))</formula>
    </cfRule>
  </conditionalFormatting>
  <conditionalFormatting sqref="M241">
    <cfRule type="containsText" dxfId="7719" priority="7732" operator="containsText" text="DA">
      <formula>NOT(ISERROR(SEARCH("DA",M241)))</formula>
    </cfRule>
  </conditionalFormatting>
  <conditionalFormatting sqref="N241">
    <cfRule type="containsText" dxfId="7718" priority="7731" operator="containsText" text="DA">
      <formula>NOT(ISERROR(SEARCH("DA",N241)))</formula>
    </cfRule>
  </conditionalFormatting>
  <conditionalFormatting sqref="O241">
    <cfRule type="containsText" dxfId="7717" priority="7730" operator="containsText" text="DA">
      <formula>NOT(ISERROR(SEARCH("DA",O241)))</formula>
    </cfRule>
  </conditionalFormatting>
  <conditionalFormatting sqref="P241">
    <cfRule type="containsText" dxfId="7716" priority="7729" operator="containsText" text="DA">
      <formula>NOT(ISERROR(SEARCH("DA",P241)))</formula>
    </cfRule>
  </conditionalFormatting>
  <conditionalFormatting sqref="Q241">
    <cfRule type="containsText" dxfId="7715" priority="7728" operator="containsText" text="DA">
      <formula>NOT(ISERROR(SEARCH("DA",Q241)))</formula>
    </cfRule>
  </conditionalFormatting>
  <conditionalFormatting sqref="R241">
    <cfRule type="containsText" dxfId="7714" priority="7727" operator="containsText" text="DA">
      <formula>NOT(ISERROR(SEARCH("DA",R241)))</formula>
    </cfRule>
  </conditionalFormatting>
  <conditionalFormatting sqref="S241">
    <cfRule type="containsText" dxfId="7713" priority="7726" operator="containsText" text="DA">
      <formula>NOT(ISERROR(SEARCH("DA",S241)))</formula>
    </cfRule>
  </conditionalFormatting>
  <conditionalFormatting sqref="T241">
    <cfRule type="containsText" dxfId="7712" priority="7725" operator="containsText" text="DA">
      <formula>NOT(ISERROR(SEARCH("DA",T241)))</formula>
    </cfRule>
  </conditionalFormatting>
  <conditionalFormatting sqref="B241">
    <cfRule type="containsText" dxfId="7711" priority="7724" operator="containsText" text="DA">
      <formula>NOT(ISERROR(SEARCH("DA",B241)))</formula>
    </cfRule>
  </conditionalFormatting>
  <conditionalFormatting sqref="U241 C241">
    <cfRule type="containsText" dxfId="7710" priority="7723" operator="containsText" text="DA">
      <formula>NOT(ISERROR(SEARCH("DA",C241)))</formula>
    </cfRule>
  </conditionalFormatting>
  <conditionalFormatting sqref="D241">
    <cfRule type="containsText" dxfId="7709" priority="7722" operator="containsText" text="DA">
      <formula>NOT(ISERROR(SEARCH("DA",D241)))</formula>
    </cfRule>
  </conditionalFormatting>
  <conditionalFormatting sqref="E241">
    <cfRule type="containsText" dxfId="7708" priority="7721" operator="containsText" text="DA">
      <formula>NOT(ISERROR(SEARCH("DA",E241)))</formula>
    </cfRule>
  </conditionalFormatting>
  <conditionalFormatting sqref="F241">
    <cfRule type="containsText" dxfId="7707" priority="7720" operator="containsText" text="DA">
      <formula>NOT(ISERROR(SEARCH("DA",F241)))</formula>
    </cfRule>
  </conditionalFormatting>
  <conditionalFormatting sqref="G241">
    <cfRule type="containsText" dxfId="7706" priority="7719" operator="containsText" text="DA">
      <formula>NOT(ISERROR(SEARCH("DA",G241)))</formula>
    </cfRule>
  </conditionalFormatting>
  <conditionalFormatting sqref="H241">
    <cfRule type="containsText" dxfId="7705" priority="7718" operator="containsText" text="DA">
      <formula>NOT(ISERROR(SEARCH("DA",H241)))</formula>
    </cfRule>
  </conditionalFormatting>
  <conditionalFormatting sqref="I241">
    <cfRule type="containsText" dxfId="7704" priority="7717" operator="containsText" text="DA">
      <formula>NOT(ISERROR(SEARCH("DA",I241)))</formula>
    </cfRule>
  </conditionalFormatting>
  <conditionalFormatting sqref="J241">
    <cfRule type="containsText" dxfId="7703" priority="7716" operator="containsText" text="DA">
      <formula>NOT(ISERROR(SEARCH("DA",J241)))</formula>
    </cfRule>
  </conditionalFormatting>
  <conditionalFormatting sqref="K241">
    <cfRule type="containsText" dxfId="7702" priority="7715" operator="containsText" text="DA">
      <formula>NOT(ISERROR(SEARCH("DA",K241)))</formula>
    </cfRule>
  </conditionalFormatting>
  <conditionalFormatting sqref="L241">
    <cfRule type="containsText" dxfId="7701" priority="7714" operator="containsText" text="DA">
      <formula>NOT(ISERROR(SEARCH("DA",L241)))</formula>
    </cfRule>
  </conditionalFormatting>
  <conditionalFormatting sqref="M241">
    <cfRule type="containsText" dxfId="7700" priority="7713" operator="containsText" text="DA">
      <formula>NOT(ISERROR(SEARCH("DA",M241)))</formula>
    </cfRule>
  </conditionalFormatting>
  <conditionalFormatting sqref="N241">
    <cfRule type="containsText" dxfId="7699" priority="7712" operator="containsText" text="DA">
      <formula>NOT(ISERROR(SEARCH("DA",N241)))</formula>
    </cfRule>
  </conditionalFormatting>
  <conditionalFormatting sqref="O241">
    <cfRule type="containsText" dxfId="7698" priority="7711" operator="containsText" text="DA">
      <formula>NOT(ISERROR(SEARCH("DA",O241)))</formula>
    </cfRule>
  </conditionalFormatting>
  <conditionalFormatting sqref="P241">
    <cfRule type="containsText" dxfId="7697" priority="7710" operator="containsText" text="DA">
      <formula>NOT(ISERROR(SEARCH("DA",P241)))</formula>
    </cfRule>
  </conditionalFormatting>
  <conditionalFormatting sqref="Q241">
    <cfRule type="containsText" dxfId="7696" priority="7709" operator="containsText" text="DA">
      <formula>NOT(ISERROR(SEARCH("DA",Q241)))</formula>
    </cfRule>
  </conditionalFormatting>
  <conditionalFormatting sqref="R241">
    <cfRule type="containsText" dxfId="7695" priority="7708" operator="containsText" text="DA">
      <formula>NOT(ISERROR(SEARCH("DA",R241)))</formula>
    </cfRule>
  </conditionalFormatting>
  <conditionalFormatting sqref="S241">
    <cfRule type="containsText" dxfId="7694" priority="7707" operator="containsText" text="DA">
      <formula>NOT(ISERROR(SEARCH("DA",S241)))</formula>
    </cfRule>
  </conditionalFormatting>
  <conditionalFormatting sqref="T241">
    <cfRule type="containsText" dxfId="7693" priority="7706" operator="containsText" text="DA">
      <formula>NOT(ISERROR(SEARCH("DA",T241)))</formula>
    </cfRule>
  </conditionalFormatting>
  <conditionalFormatting sqref="B241">
    <cfRule type="containsText" dxfId="7692" priority="7705" operator="containsText" text="DA">
      <formula>NOT(ISERROR(SEARCH("DA",B241)))</formula>
    </cfRule>
  </conditionalFormatting>
  <conditionalFormatting sqref="U241 C241">
    <cfRule type="containsText" dxfId="7691" priority="7704" operator="containsText" text="DA">
      <formula>NOT(ISERROR(SEARCH("DA",C241)))</formula>
    </cfRule>
  </conditionalFormatting>
  <conditionalFormatting sqref="D241">
    <cfRule type="containsText" dxfId="7690" priority="7703" operator="containsText" text="DA">
      <formula>NOT(ISERROR(SEARCH("DA",D241)))</formula>
    </cfRule>
  </conditionalFormatting>
  <conditionalFormatting sqref="E241">
    <cfRule type="containsText" dxfId="7689" priority="7702" operator="containsText" text="DA">
      <formula>NOT(ISERROR(SEARCH("DA",E241)))</formula>
    </cfRule>
  </conditionalFormatting>
  <conditionalFormatting sqref="F241">
    <cfRule type="containsText" dxfId="7688" priority="7701" operator="containsText" text="DA">
      <formula>NOT(ISERROR(SEARCH("DA",F241)))</formula>
    </cfRule>
  </conditionalFormatting>
  <conditionalFormatting sqref="G241">
    <cfRule type="containsText" dxfId="7687" priority="7700" operator="containsText" text="DA">
      <formula>NOT(ISERROR(SEARCH("DA",G241)))</formula>
    </cfRule>
  </conditionalFormatting>
  <conditionalFormatting sqref="H241">
    <cfRule type="containsText" dxfId="7686" priority="7699" operator="containsText" text="DA">
      <formula>NOT(ISERROR(SEARCH("DA",H241)))</formula>
    </cfRule>
  </conditionalFormatting>
  <conditionalFormatting sqref="I241">
    <cfRule type="containsText" dxfId="7685" priority="7698" operator="containsText" text="DA">
      <formula>NOT(ISERROR(SEARCH("DA",I241)))</formula>
    </cfRule>
  </conditionalFormatting>
  <conditionalFormatting sqref="J241">
    <cfRule type="containsText" dxfId="7684" priority="7697" operator="containsText" text="DA">
      <formula>NOT(ISERROR(SEARCH("DA",J241)))</formula>
    </cfRule>
  </conditionalFormatting>
  <conditionalFormatting sqref="K241">
    <cfRule type="containsText" dxfId="7683" priority="7696" operator="containsText" text="DA">
      <formula>NOT(ISERROR(SEARCH("DA",K241)))</formula>
    </cfRule>
  </conditionalFormatting>
  <conditionalFormatting sqref="L241">
    <cfRule type="containsText" dxfId="7682" priority="7695" operator="containsText" text="DA">
      <formula>NOT(ISERROR(SEARCH("DA",L241)))</formula>
    </cfRule>
  </conditionalFormatting>
  <conditionalFormatting sqref="M241">
    <cfRule type="containsText" dxfId="7681" priority="7694" operator="containsText" text="DA">
      <formula>NOT(ISERROR(SEARCH("DA",M241)))</formula>
    </cfRule>
  </conditionalFormatting>
  <conditionalFormatting sqref="N241">
    <cfRule type="containsText" dxfId="7680" priority="7693" operator="containsText" text="DA">
      <formula>NOT(ISERROR(SEARCH("DA",N241)))</formula>
    </cfRule>
  </conditionalFormatting>
  <conditionalFormatting sqref="O241">
    <cfRule type="containsText" dxfId="7679" priority="7692" operator="containsText" text="DA">
      <formula>NOT(ISERROR(SEARCH("DA",O241)))</formula>
    </cfRule>
  </conditionalFormatting>
  <conditionalFormatting sqref="P241">
    <cfRule type="containsText" dxfId="7678" priority="7691" operator="containsText" text="DA">
      <formula>NOT(ISERROR(SEARCH("DA",P241)))</formula>
    </cfRule>
  </conditionalFormatting>
  <conditionalFormatting sqref="Q241">
    <cfRule type="containsText" dxfId="7677" priority="7690" operator="containsText" text="DA">
      <formula>NOT(ISERROR(SEARCH("DA",Q241)))</formula>
    </cfRule>
  </conditionalFormatting>
  <conditionalFormatting sqref="R241">
    <cfRule type="containsText" dxfId="7676" priority="7689" operator="containsText" text="DA">
      <formula>NOT(ISERROR(SEARCH("DA",R241)))</formula>
    </cfRule>
  </conditionalFormatting>
  <conditionalFormatting sqref="S241">
    <cfRule type="containsText" dxfId="7675" priority="7688" operator="containsText" text="DA">
      <formula>NOT(ISERROR(SEARCH("DA",S241)))</formula>
    </cfRule>
  </conditionalFormatting>
  <conditionalFormatting sqref="T241">
    <cfRule type="containsText" dxfId="7674" priority="7687" operator="containsText" text="DA">
      <formula>NOT(ISERROR(SEARCH("DA",T241)))</formula>
    </cfRule>
  </conditionalFormatting>
  <conditionalFormatting sqref="B241">
    <cfRule type="containsText" dxfId="7673" priority="7686" operator="containsText" text="DA">
      <formula>NOT(ISERROR(SEARCH("DA",B241)))</formula>
    </cfRule>
  </conditionalFormatting>
  <conditionalFormatting sqref="U241 C241">
    <cfRule type="containsText" dxfId="7672" priority="7685" operator="containsText" text="DA">
      <formula>NOT(ISERROR(SEARCH("DA",C241)))</formula>
    </cfRule>
  </conditionalFormatting>
  <conditionalFormatting sqref="D241">
    <cfRule type="containsText" dxfId="7671" priority="7684" operator="containsText" text="DA">
      <formula>NOT(ISERROR(SEARCH("DA",D241)))</formula>
    </cfRule>
  </conditionalFormatting>
  <conditionalFormatting sqref="E241">
    <cfRule type="containsText" dxfId="7670" priority="7683" operator="containsText" text="DA">
      <formula>NOT(ISERROR(SEARCH("DA",E241)))</formula>
    </cfRule>
  </conditionalFormatting>
  <conditionalFormatting sqref="F241">
    <cfRule type="containsText" dxfId="7669" priority="7682" operator="containsText" text="DA">
      <formula>NOT(ISERROR(SEARCH("DA",F241)))</formula>
    </cfRule>
  </conditionalFormatting>
  <conditionalFormatting sqref="G241">
    <cfRule type="containsText" dxfId="7668" priority="7681" operator="containsText" text="DA">
      <formula>NOT(ISERROR(SEARCH("DA",G241)))</formula>
    </cfRule>
  </conditionalFormatting>
  <conditionalFormatting sqref="H241">
    <cfRule type="containsText" dxfId="7667" priority="7680" operator="containsText" text="DA">
      <formula>NOT(ISERROR(SEARCH("DA",H241)))</formula>
    </cfRule>
  </conditionalFormatting>
  <conditionalFormatting sqref="I241">
    <cfRule type="containsText" dxfId="7666" priority="7679" operator="containsText" text="DA">
      <formula>NOT(ISERROR(SEARCH("DA",I241)))</formula>
    </cfRule>
  </conditionalFormatting>
  <conditionalFormatting sqref="J241">
    <cfRule type="containsText" dxfId="7665" priority="7678" operator="containsText" text="DA">
      <formula>NOT(ISERROR(SEARCH("DA",J241)))</formula>
    </cfRule>
  </conditionalFormatting>
  <conditionalFormatting sqref="K241">
    <cfRule type="containsText" dxfId="7664" priority="7677" operator="containsText" text="DA">
      <formula>NOT(ISERROR(SEARCH("DA",K241)))</formula>
    </cfRule>
  </conditionalFormatting>
  <conditionalFormatting sqref="L241">
    <cfRule type="containsText" dxfId="7663" priority="7676" operator="containsText" text="DA">
      <formula>NOT(ISERROR(SEARCH("DA",L241)))</formula>
    </cfRule>
  </conditionalFormatting>
  <conditionalFormatting sqref="M241">
    <cfRule type="containsText" dxfId="7662" priority="7675" operator="containsText" text="DA">
      <formula>NOT(ISERROR(SEARCH("DA",M241)))</formula>
    </cfRule>
  </conditionalFormatting>
  <conditionalFormatting sqref="N241">
    <cfRule type="containsText" dxfId="7661" priority="7674" operator="containsText" text="DA">
      <formula>NOT(ISERROR(SEARCH("DA",N241)))</formula>
    </cfRule>
  </conditionalFormatting>
  <conditionalFormatting sqref="O241">
    <cfRule type="containsText" dxfId="7660" priority="7673" operator="containsText" text="DA">
      <formula>NOT(ISERROR(SEARCH("DA",O241)))</formula>
    </cfRule>
  </conditionalFormatting>
  <conditionalFormatting sqref="P241">
    <cfRule type="containsText" dxfId="7659" priority="7672" operator="containsText" text="DA">
      <formula>NOT(ISERROR(SEARCH("DA",P241)))</formula>
    </cfRule>
  </conditionalFormatting>
  <conditionalFormatting sqref="Q241">
    <cfRule type="containsText" dxfId="7658" priority="7671" operator="containsText" text="DA">
      <formula>NOT(ISERROR(SEARCH("DA",Q241)))</formula>
    </cfRule>
  </conditionalFormatting>
  <conditionalFormatting sqref="R241">
    <cfRule type="containsText" dxfId="7657" priority="7670" operator="containsText" text="DA">
      <formula>NOT(ISERROR(SEARCH("DA",R241)))</formula>
    </cfRule>
  </conditionalFormatting>
  <conditionalFormatting sqref="S241">
    <cfRule type="containsText" dxfId="7656" priority="7669" operator="containsText" text="DA">
      <formula>NOT(ISERROR(SEARCH("DA",S241)))</formula>
    </cfRule>
  </conditionalFormatting>
  <conditionalFormatting sqref="T241">
    <cfRule type="containsText" dxfId="7655" priority="7668" operator="containsText" text="DA">
      <formula>NOT(ISERROR(SEARCH("DA",T241)))</formula>
    </cfRule>
  </conditionalFormatting>
  <conditionalFormatting sqref="B241">
    <cfRule type="containsText" dxfId="7654" priority="7667" operator="containsText" text="DA">
      <formula>NOT(ISERROR(SEARCH("DA",B241)))</formula>
    </cfRule>
  </conditionalFormatting>
  <conditionalFormatting sqref="U241 C241">
    <cfRule type="containsText" dxfId="7653" priority="7666" operator="containsText" text="DA">
      <formula>NOT(ISERROR(SEARCH("DA",C241)))</formula>
    </cfRule>
  </conditionalFormatting>
  <conditionalFormatting sqref="D241">
    <cfRule type="containsText" dxfId="7652" priority="7665" operator="containsText" text="DA">
      <formula>NOT(ISERROR(SEARCH("DA",D241)))</formula>
    </cfRule>
  </conditionalFormatting>
  <conditionalFormatting sqref="E241">
    <cfRule type="containsText" dxfId="7651" priority="7664" operator="containsText" text="DA">
      <formula>NOT(ISERROR(SEARCH("DA",E241)))</formula>
    </cfRule>
  </conditionalFormatting>
  <conditionalFormatting sqref="F241">
    <cfRule type="containsText" dxfId="7650" priority="7663" operator="containsText" text="DA">
      <formula>NOT(ISERROR(SEARCH("DA",F241)))</formula>
    </cfRule>
  </conditionalFormatting>
  <conditionalFormatting sqref="G241">
    <cfRule type="containsText" dxfId="7649" priority="7662" operator="containsText" text="DA">
      <formula>NOT(ISERROR(SEARCH("DA",G241)))</formula>
    </cfRule>
  </conditionalFormatting>
  <conditionalFormatting sqref="H241">
    <cfRule type="containsText" dxfId="7648" priority="7661" operator="containsText" text="DA">
      <formula>NOT(ISERROR(SEARCH("DA",H241)))</formula>
    </cfRule>
  </conditionalFormatting>
  <conditionalFormatting sqref="I241">
    <cfRule type="containsText" dxfId="7647" priority="7660" operator="containsText" text="DA">
      <formula>NOT(ISERROR(SEARCH("DA",I241)))</formula>
    </cfRule>
  </conditionalFormatting>
  <conditionalFormatting sqref="J241">
    <cfRule type="containsText" dxfId="7646" priority="7659" operator="containsText" text="DA">
      <formula>NOT(ISERROR(SEARCH("DA",J241)))</formula>
    </cfRule>
  </conditionalFormatting>
  <conditionalFormatting sqref="K241">
    <cfRule type="containsText" dxfId="7645" priority="7658" operator="containsText" text="DA">
      <formula>NOT(ISERROR(SEARCH("DA",K241)))</formula>
    </cfRule>
  </conditionalFormatting>
  <conditionalFormatting sqref="L241">
    <cfRule type="containsText" dxfId="7644" priority="7657" operator="containsText" text="DA">
      <formula>NOT(ISERROR(SEARCH("DA",L241)))</formula>
    </cfRule>
  </conditionalFormatting>
  <conditionalFormatting sqref="M241">
    <cfRule type="containsText" dxfId="7643" priority="7656" operator="containsText" text="DA">
      <formula>NOT(ISERROR(SEARCH("DA",M241)))</formula>
    </cfRule>
  </conditionalFormatting>
  <conditionalFormatting sqref="N241">
    <cfRule type="containsText" dxfId="7642" priority="7655" operator="containsText" text="DA">
      <formula>NOT(ISERROR(SEARCH("DA",N241)))</formula>
    </cfRule>
  </conditionalFormatting>
  <conditionalFormatting sqref="O241">
    <cfRule type="containsText" dxfId="7641" priority="7654" operator="containsText" text="DA">
      <formula>NOT(ISERROR(SEARCH("DA",O241)))</formula>
    </cfRule>
  </conditionalFormatting>
  <conditionalFormatting sqref="P241">
    <cfRule type="containsText" dxfId="7640" priority="7653" operator="containsText" text="DA">
      <formula>NOT(ISERROR(SEARCH("DA",P241)))</formula>
    </cfRule>
  </conditionalFormatting>
  <conditionalFormatting sqref="Q241">
    <cfRule type="containsText" dxfId="7639" priority="7652" operator="containsText" text="DA">
      <formula>NOT(ISERROR(SEARCH("DA",Q241)))</formula>
    </cfRule>
  </conditionalFormatting>
  <conditionalFormatting sqref="R241">
    <cfRule type="containsText" dxfId="7638" priority="7651" operator="containsText" text="DA">
      <formula>NOT(ISERROR(SEARCH("DA",R241)))</formula>
    </cfRule>
  </conditionalFormatting>
  <conditionalFormatting sqref="S241">
    <cfRule type="containsText" dxfId="7637" priority="7650" operator="containsText" text="DA">
      <formula>NOT(ISERROR(SEARCH("DA",S241)))</formula>
    </cfRule>
  </conditionalFormatting>
  <conditionalFormatting sqref="T241">
    <cfRule type="containsText" dxfId="7636" priority="7649" operator="containsText" text="DA">
      <formula>NOT(ISERROR(SEARCH("DA",T241)))</formula>
    </cfRule>
  </conditionalFormatting>
  <conditionalFormatting sqref="B241">
    <cfRule type="containsText" dxfId="7635" priority="7648" operator="containsText" text="DA">
      <formula>NOT(ISERROR(SEARCH("DA",B241)))</formula>
    </cfRule>
  </conditionalFormatting>
  <conditionalFormatting sqref="U241 C241">
    <cfRule type="containsText" dxfId="7634" priority="7647" operator="containsText" text="DA">
      <formula>NOT(ISERROR(SEARCH("DA",C241)))</formula>
    </cfRule>
  </conditionalFormatting>
  <conditionalFormatting sqref="D241">
    <cfRule type="containsText" dxfId="7633" priority="7646" operator="containsText" text="DA">
      <formula>NOT(ISERROR(SEARCH("DA",D241)))</formula>
    </cfRule>
  </conditionalFormatting>
  <conditionalFormatting sqref="E241">
    <cfRule type="containsText" dxfId="7632" priority="7645" operator="containsText" text="DA">
      <formula>NOT(ISERROR(SEARCH("DA",E241)))</formula>
    </cfRule>
  </conditionalFormatting>
  <conditionalFormatting sqref="F241">
    <cfRule type="containsText" dxfId="7631" priority="7644" operator="containsText" text="DA">
      <formula>NOT(ISERROR(SEARCH("DA",F241)))</formula>
    </cfRule>
  </conditionalFormatting>
  <conditionalFormatting sqref="G241">
    <cfRule type="containsText" dxfId="7630" priority="7643" operator="containsText" text="DA">
      <formula>NOT(ISERROR(SEARCH("DA",G241)))</formula>
    </cfRule>
  </conditionalFormatting>
  <conditionalFormatting sqref="H241">
    <cfRule type="containsText" dxfId="7629" priority="7642" operator="containsText" text="DA">
      <formula>NOT(ISERROR(SEARCH("DA",H241)))</formula>
    </cfRule>
  </conditionalFormatting>
  <conditionalFormatting sqref="I241">
    <cfRule type="containsText" dxfId="7628" priority="7641" operator="containsText" text="DA">
      <formula>NOT(ISERROR(SEARCH("DA",I241)))</formula>
    </cfRule>
  </conditionalFormatting>
  <conditionalFormatting sqref="J241">
    <cfRule type="containsText" dxfId="7627" priority="7640" operator="containsText" text="DA">
      <formula>NOT(ISERROR(SEARCH("DA",J241)))</formula>
    </cfRule>
  </conditionalFormatting>
  <conditionalFormatting sqref="K241">
    <cfRule type="containsText" dxfId="7626" priority="7639" operator="containsText" text="DA">
      <formula>NOT(ISERROR(SEARCH("DA",K241)))</formula>
    </cfRule>
  </conditionalFormatting>
  <conditionalFormatting sqref="L241">
    <cfRule type="containsText" dxfId="7625" priority="7638" operator="containsText" text="DA">
      <formula>NOT(ISERROR(SEARCH("DA",L241)))</formula>
    </cfRule>
  </conditionalFormatting>
  <conditionalFormatting sqref="M241">
    <cfRule type="containsText" dxfId="7624" priority="7637" operator="containsText" text="DA">
      <formula>NOT(ISERROR(SEARCH("DA",M241)))</formula>
    </cfRule>
  </conditionalFormatting>
  <conditionalFormatting sqref="N241">
    <cfRule type="containsText" dxfId="7623" priority="7636" operator="containsText" text="DA">
      <formula>NOT(ISERROR(SEARCH("DA",N241)))</formula>
    </cfRule>
  </conditionalFormatting>
  <conditionalFormatting sqref="O241">
    <cfRule type="containsText" dxfId="7622" priority="7635" operator="containsText" text="DA">
      <formula>NOT(ISERROR(SEARCH("DA",O241)))</formula>
    </cfRule>
  </conditionalFormatting>
  <conditionalFormatting sqref="P241">
    <cfRule type="containsText" dxfId="7621" priority="7634" operator="containsText" text="DA">
      <formula>NOT(ISERROR(SEARCH("DA",P241)))</formula>
    </cfRule>
  </conditionalFormatting>
  <conditionalFormatting sqref="Q241">
    <cfRule type="containsText" dxfId="7620" priority="7633" operator="containsText" text="DA">
      <formula>NOT(ISERROR(SEARCH("DA",Q241)))</formula>
    </cfRule>
  </conditionalFormatting>
  <conditionalFormatting sqref="R241">
    <cfRule type="containsText" dxfId="7619" priority="7632" operator="containsText" text="DA">
      <formula>NOT(ISERROR(SEARCH("DA",R241)))</formula>
    </cfRule>
  </conditionalFormatting>
  <conditionalFormatting sqref="S241">
    <cfRule type="containsText" dxfId="7618" priority="7631" operator="containsText" text="DA">
      <formula>NOT(ISERROR(SEARCH("DA",S241)))</formula>
    </cfRule>
  </conditionalFormatting>
  <conditionalFormatting sqref="T241">
    <cfRule type="containsText" dxfId="7617" priority="7630" operator="containsText" text="DA">
      <formula>NOT(ISERROR(SEARCH("DA",T241)))</formula>
    </cfRule>
  </conditionalFormatting>
  <conditionalFormatting sqref="B241">
    <cfRule type="containsText" dxfId="7616" priority="7629" operator="containsText" text="DA">
      <formula>NOT(ISERROR(SEARCH("DA",B241)))</formula>
    </cfRule>
  </conditionalFormatting>
  <conditionalFormatting sqref="U241 C241">
    <cfRule type="containsText" dxfId="7615" priority="7628" operator="containsText" text="DA">
      <formula>NOT(ISERROR(SEARCH("DA",C241)))</formula>
    </cfRule>
  </conditionalFormatting>
  <conditionalFormatting sqref="D241">
    <cfRule type="containsText" dxfId="7614" priority="7627" operator="containsText" text="DA">
      <formula>NOT(ISERROR(SEARCH("DA",D241)))</formula>
    </cfRule>
  </conditionalFormatting>
  <conditionalFormatting sqref="E241">
    <cfRule type="containsText" dxfId="7613" priority="7626" operator="containsText" text="DA">
      <formula>NOT(ISERROR(SEARCH("DA",E241)))</formula>
    </cfRule>
  </conditionalFormatting>
  <conditionalFormatting sqref="F241">
    <cfRule type="containsText" dxfId="7612" priority="7625" operator="containsText" text="DA">
      <formula>NOT(ISERROR(SEARCH("DA",F241)))</formula>
    </cfRule>
  </conditionalFormatting>
  <conditionalFormatting sqref="G241">
    <cfRule type="containsText" dxfId="7611" priority="7624" operator="containsText" text="DA">
      <formula>NOT(ISERROR(SEARCH("DA",G241)))</formula>
    </cfRule>
  </conditionalFormatting>
  <conditionalFormatting sqref="H241">
    <cfRule type="containsText" dxfId="7610" priority="7623" operator="containsText" text="DA">
      <formula>NOT(ISERROR(SEARCH("DA",H241)))</formula>
    </cfRule>
  </conditionalFormatting>
  <conditionalFormatting sqref="I241">
    <cfRule type="containsText" dxfId="7609" priority="7622" operator="containsText" text="DA">
      <formula>NOT(ISERROR(SEARCH("DA",I241)))</formula>
    </cfRule>
  </conditionalFormatting>
  <conditionalFormatting sqref="J241">
    <cfRule type="containsText" dxfId="7608" priority="7621" operator="containsText" text="DA">
      <formula>NOT(ISERROR(SEARCH("DA",J241)))</formula>
    </cfRule>
  </conditionalFormatting>
  <conditionalFormatting sqref="K241">
    <cfRule type="containsText" dxfId="7607" priority="7620" operator="containsText" text="DA">
      <formula>NOT(ISERROR(SEARCH("DA",K241)))</formula>
    </cfRule>
  </conditionalFormatting>
  <conditionalFormatting sqref="L241">
    <cfRule type="containsText" dxfId="7606" priority="7619" operator="containsText" text="DA">
      <formula>NOT(ISERROR(SEARCH("DA",L241)))</formula>
    </cfRule>
  </conditionalFormatting>
  <conditionalFormatting sqref="M241">
    <cfRule type="containsText" dxfId="7605" priority="7618" operator="containsText" text="DA">
      <formula>NOT(ISERROR(SEARCH("DA",M241)))</formula>
    </cfRule>
  </conditionalFormatting>
  <conditionalFormatting sqref="N241">
    <cfRule type="containsText" dxfId="7604" priority="7617" operator="containsText" text="DA">
      <formula>NOT(ISERROR(SEARCH("DA",N241)))</formula>
    </cfRule>
  </conditionalFormatting>
  <conditionalFormatting sqref="O241">
    <cfRule type="containsText" dxfId="7603" priority="7616" operator="containsText" text="DA">
      <formula>NOT(ISERROR(SEARCH("DA",O241)))</formula>
    </cfRule>
  </conditionalFormatting>
  <conditionalFormatting sqref="P241">
    <cfRule type="containsText" dxfId="7602" priority="7615" operator="containsText" text="DA">
      <formula>NOT(ISERROR(SEARCH("DA",P241)))</formula>
    </cfRule>
  </conditionalFormatting>
  <conditionalFormatting sqref="Q241">
    <cfRule type="containsText" dxfId="7601" priority="7614" operator="containsText" text="DA">
      <formula>NOT(ISERROR(SEARCH("DA",Q241)))</formula>
    </cfRule>
  </conditionalFormatting>
  <conditionalFormatting sqref="R241">
    <cfRule type="containsText" dxfId="7600" priority="7613" operator="containsText" text="DA">
      <formula>NOT(ISERROR(SEARCH("DA",R241)))</formula>
    </cfRule>
  </conditionalFormatting>
  <conditionalFormatting sqref="S241">
    <cfRule type="containsText" dxfId="7599" priority="7612" operator="containsText" text="DA">
      <formula>NOT(ISERROR(SEARCH("DA",S241)))</formula>
    </cfRule>
  </conditionalFormatting>
  <conditionalFormatting sqref="T241">
    <cfRule type="containsText" dxfId="7598" priority="7611" operator="containsText" text="DA">
      <formula>NOT(ISERROR(SEARCH("DA",T241)))</formula>
    </cfRule>
  </conditionalFormatting>
  <conditionalFormatting sqref="B241">
    <cfRule type="containsText" dxfId="7597" priority="7610" operator="containsText" text="DA">
      <formula>NOT(ISERROR(SEARCH("DA",B241)))</formula>
    </cfRule>
  </conditionalFormatting>
  <conditionalFormatting sqref="U241 C241">
    <cfRule type="containsText" dxfId="7596" priority="7609" operator="containsText" text="DA">
      <formula>NOT(ISERROR(SEARCH("DA",C241)))</formula>
    </cfRule>
  </conditionalFormatting>
  <conditionalFormatting sqref="D241">
    <cfRule type="containsText" dxfId="7595" priority="7608" operator="containsText" text="DA">
      <formula>NOT(ISERROR(SEARCH("DA",D241)))</formula>
    </cfRule>
  </conditionalFormatting>
  <conditionalFormatting sqref="E241">
    <cfRule type="containsText" dxfId="7594" priority="7607" operator="containsText" text="DA">
      <formula>NOT(ISERROR(SEARCH("DA",E241)))</formula>
    </cfRule>
  </conditionalFormatting>
  <conditionalFormatting sqref="F241">
    <cfRule type="containsText" dxfId="7593" priority="7606" operator="containsText" text="DA">
      <formula>NOT(ISERROR(SEARCH("DA",F241)))</formula>
    </cfRule>
  </conditionalFormatting>
  <conditionalFormatting sqref="G241">
    <cfRule type="containsText" dxfId="7592" priority="7605" operator="containsText" text="DA">
      <formula>NOT(ISERROR(SEARCH("DA",G241)))</formula>
    </cfRule>
  </conditionalFormatting>
  <conditionalFormatting sqref="H241">
    <cfRule type="containsText" dxfId="7591" priority="7604" operator="containsText" text="DA">
      <formula>NOT(ISERROR(SEARCH("DA",H241)))</formula>
    </cfRule>
  </conditionalFormatting>
  <conditionalFormatting sqref="I241">
    <cfRule type="containsText" dxfId="7590" priority="7603" operator="containsText" text="DA">
      <formula>NOT(ISERROR(SEARCH("DA",I241)))</formula>
    </cfRule>
  </conditionalFormatting>
  <conditionalFormatting sqref="J241">
    <cfRule type="containsText" dxfId="7589" priority="7602" operator="containsText" text="DA">
      <formula>NOT(ISERROR(SEARCH("DA",J241)))</formula>
    </cfRule>
  </conditionalFormatting>
  <conditionalFormatting sqref="K241">
    <cfRule type="containsText" dxfId="7588" priority="7601" operator="containsText" text="DA">
      <formula>NOT(ISERROR(SEARCH("DA",K241)))</formula>
    </cfRule>
  </conditionalFormatting>
  <conditionalFormatting sqref="L241">
    <cfRule type="containsText" dxfId="7587" priority="7600" operator="containsText" text="DA">
      <formula>NOT(ISERROR(SEARCH("DA",L241)))</formula>
    </cfRule>
  </conditionalFormatting>
  <conditionalFormatting sqref="M241">
    <cfRule type="containsText" dxfId="7586" priority="7599" operator="containsText" text="DA">
      <formula>NOT(ISERROR(SEARCH("DA",M241)))</formula>
    </cfRule>
  </conditionalFormatting>
  <conditionalFormatting sqref="N241">
    <cfRule type="containsText" dxfId="7585" priority="7598" operator="containsText" text="DA">
      <formula>NOT(ISERROR(SEARCH("DA",N241)))</formula>
    </cfRule>
  </conditionalFormatting>
  <conditionalFormatting sqref="O241">
    <cfRule type="containsText" dxfId="7584" priority="7597" operator="containsText" text="DA">
      <formula>NOT(ISERROR(SEARCH("DA",O241)))</formula>
    </cfRule>
  </conditionalFormatting>
  <conditionalFormatting sqref="P241">
    <cfRule type="containsText" dxfId="7583" priority="7596" operator="containsText" text="DA">
      <formula>NOT(ISERROR(SEARCH("DA",P241)))</formula>
    </cfRule>
  </conditionalFormatting>
  <conditionalFormatting sqref="Q241">
    <cfRule type="containsText" dxfId="7582" priority="7595" operator="containsText" text="DA">
      <formula>NOT(ISERROR(SEARCH("DA",Q241)))</formula>
    </cfRule>
  </conditionalFormatting>
  <conditionalFormatting sqref="R241">
    <cfRule type="containsText" dxfId="7581" priority="7594" operator="containsText" text="DA">
      <formula>NOT(ISERROR(SEARCH("DA",R241)))</formula>
    </cfRule>
  </conditionalFormatting>
  <conditionalFormatting sqref="S241">
    <cfRule type="containsText" dxfId="7580" priority="7593" operator="containsText" text="DA">
      <formula>NOT(ISERROR(SEARCH("DA",S241)))</formula>
    </cfRule>
  </conditionalFormatting>
  <conditionalFormatting sqref="T241">
    <cfRule type="containsText" dxfId="7579" priority="7592" operator="containsText" text="DA">
      <formula>NOT(ISERROR(SEARCH("DA",T241)))</formula>
    </cfRule>
  </conditionalFormatting>
  <conditionalFormatting sqref="B241">
    <cfRule type="containsText" dxfId="7578" priority="7591" operator="containsText" text="DA">
      <formula>NOT(ISERROR(SEARCH("DA",B241)))</formula>
    </cfRule>
  </conditionalFormatting>
  <conditionalFormatting sqref="U241 C241">
    <cfRule type="containsText" dxfId="7577" priority="7590" operator="containsText" text="DA">
      <formula>NOT(ISERROR(SEARCH("DA",C241)))</formula>
    </cfRule>
  </conditionalFormatting>
  <conditionalFormatting sqref="D241">
    <cfRule type="containsText" dxfId="7576" priority="7589" operator="containsText" text="DA">
      <formula>NOT(ISERROR(SEARCH("DA",D241)))</formula>
    </cfRule>
  </conditionalFormatting>
  <conditionalFormatting sqref="E241">
    <cfRule type="containsText" dxfId="7575" priority="7588" operator="containsText" text="DA">
      <formula>NOT(ISERROR(SEARCH("DA",E241)))</formula>
    </cfRule>
  </conditionalFormatting>
  <conditionalFormatting sqref="F241">
    <cfRule type="containsText" dxfId="7574" priority="7587" operator="containsText" text="DA">
      <formula>NOT(ISERROR(SEARCH("DA",F241)))</formula>
    </cfRule>
  </conditionalFormatting>
  <conditionalFormatting sqref="G241">
    <cfRule type="containsText" dxfId="7573" priority="7586" operator="containsText" text="DA">
      <formula>NOT(ISERROR(SEARCH("DA",G241)))</formula>
    </cfRule>
  </conditionalFormatting>
  <conditionalFormatting sqref="H241">
    <cfRule type="containsText" dxfId="7572" priority="7585" operator="containsText" text="DA">
      <formula>NOT(ISERROR(SEARCH("DA",H241)))</formula>
    </cfRule>
  </conditionalFormatting>
  <conditionalFormatting sqref="I241">
    <cfRule type="containsText" dxfId="7571" priority="7584" operator="containsText" text="DA">
      <formula>NOT(ISERROR(SEARCH("DA",I241)))</formula>
    </cfRule>
  </conditionalFormatting>
  <conditionalFormatting sqref="J241">
    <cfRule type="containsText" dxfId="7570" priority="7583" operator="containsText" text="DA">
      <formula>NOT(ISERROR(SEARCH("DA",J241)))</formula>
    </cfRule>
  </conditionalFormatting>
  <conditionalFormatting sqref="K241">
    <cfRule type="containsText" dxfId="7569" priority="7582" operator="containsText" text="DA">
      <formula>NOT(ISERROR(SEARCH("DA",K241)))</formula>
    </cfRule>
  </conditionalFormatting>
  <conditionalFormatting sqref="L241">
    <cfRule type="containsText" dxfId="7568" priority="7581" operator="containsText" text="DA">
      <formula>NOT(ISERROR(SEARCH("DA",L241)))</formula>
    </cfRule>
  </conditionalFormatting>
  <conditionalFormatting sqref="M241">
    <cfRule type="containsText" dxfId="7567" priority="7580" operator="containsText" text="DA">
      <formula>NOT(ISERROR(SEARCH("DA",M241)))</formula>
    </cfRule>
  </conditionalFormatting>
  <conditionalFormatting sqref="N241">
    <cfRule type="containsText" dxfId="7566" priority="7579" operator="containsText" text="DA">
      <formula>NOT(ISERROR(SEARCH("DA",N241)))</formula>
    </cfRule>
  </conditionalFormatting>
  <conditionalFormatting sqref="O241">
    <cfRule type="containsText" dxfId="7565" priority="7578" operator="containsText" text="DA">
      <formula>NOT(ISERROR(SEARCH("DA",O241)))</formula>
    </cfRule>
  </conditionalFormatting>
  <conditionalFormatting sqref="P241">
    <cfRule type="containsText" dxfId="7564" priority="7577" operator="containsText" text="DA">
      <formula>NOT(ISERROR(SEARCH("DA",P241)))</formula>
    </cfRule>
  </conditionalFormatting>
  <conditionalFormatting sqref="Q241">
    <cfRule type="containsText" dxfId="7563" priority="7576" operator="containsText" text="DA">
      <formula>NOT(ISERROR(SEARCH("DA",Q241)))</formula>
    </cfRule>
  </conditionalFormatting>
  <conditionalFormatting sqref="R241">
    <cfRule type="containsText" dxfId="7562" priority="7575" operator="containsText" text="DA">
      <formula>NOT(ISERROR(SEARCH("DA",R241)))</formula>
    </cfRule>
  </conditionalFormatting>
  <conditionalFormatting sqref="S241">
    <cfRule type="containsText" dxfId="7561" priority="7574" operator="containsText" text="DA">
      <formula>NOT(ISERROR(SEARCH("DA",S241)))</formula>
    </cfRule>
  </conditionalFormatting>
  <conditionalFormatting sqref="T241">
    <cfRule type="containsText" dxfId="7560" priority="7573" operator="containsText" text="DA">
      <formula>NOT(ISERROR(SEARCH("DA",T241)))</formula>
    </cfRule>
  </conditionalFormatting>
  <conditionalFormatting sqref="B241">
    <cfRule type="containsText" dxfId="7559" priority="7572" operator="containsText" text="DA">
      <formula>NOT(ISERROR(SEARCH("DA",B241)))</formula>
    </cfRule>
  </conditionalFormatting>
  <conditionalFormatting sqref="U241 C241">
    <cfRule type="containsText" dxfId="7558" priority="7571" operator="containsText" text="DA">
      <formula>NOT(ISERROR(SEARCH("DA",C241)))</formula>
    </cfRule>
  </conditionalFormatting>
  <conditionalFormatting sqref="D241">
    <cfRule type="containsText" dxfId="7557" priority="7570" operator="containsText" text="DA">
      <formula>NOT(ISERROR(SEARCH("DA",D241)))</formula>
    </cfRule>
  </conditionalFormatting>
  <conditionalFormatting sqref="E241">
    <cfRule type="containsText" dxfId="7556" priority="7569" operator="containsText" text="DA">
      <formula>NOT(ISERROR(SEARCH("DA",E241)))</formula>
    </cfRule>
  </conditionalFormatting>
  <conditionalFormatting sqref="F241">
    <cfRule type="containsText" dxfId="7555" priority="7568" operator="containsText" text="DA">
      <formula>NOT(ISERROR(SEARCH("DA",F241)))</formula>
    </cfRule>
  </conditionalFormatting>
  <conditionalFormatting sqref="G241">
    <cfRule type="containsText" dxfId="7554" priority="7567" operator="containsText" text="DA">
      <formula>NOT(ISERROR(SEARCH("DA",G241)))</formula>
    </cfRule>
  </conditionalFormatting>
  <conditionalFormatting sqref="H241">
    <cfRule type="containsText" dxfId="7553" priority="7566" operator="containsText" text="DA">
      <formula>NOT(ISERROR(SEARCH("DA",H241)))</formula>
    </cfRule>
  </conditionalFormatting>
  <conditionalFormatting sqref="I241">
    <cfRule type="containsText" dxfId="7552" priority="7565" operator="containsText" text="DA">
      <formula>NOT(ISERROR(SEARCH("DA",I241)))</formula>
    </cfRule>
  </conditionalFormatting>
  <conditionalFormatting sqref="J241">
    <cfRule type="containsText" dxfId="7551" priority="7564" operator="containsText" text="DA">
      <formula>NOT(ISERROR(SEARCH("DA",J241)))</formula>
    </cfRule>
  </conditionalFormatting>
  <conditionalFormatting sqref="K241">
    <cfRule type="containsText" dxfId="7550" priority="7563" operator="containsText" text="DA">
      <formula>NOT(ISERROR(SEARCH("DA",K241)))</formula>
    </cfRule>
  </conditionalFormatting>
  <conditionalFormatting sqref="L241">
    <cfRule type="containsText" dxfId="7549" priority="7562" operator="containsText" text="DA">
      <formula>NOT(ISERROR(SEARCH("DA",L241)))</formula>
    </cfRule>
  </conditionalFormatting>
  <conditionalFormatting sqref="M241">
    <cfRule type="containsText" dxfId="7548" priority="7561" operator="containsText" text="DA">
      <formula>NOT(ISERROR(SEARCH("DA",M241)))</formula>
    </cfRule>
  </conditionalFormatting>
  <conditionalFormatting sqref="N241">
    <cfRule type="containsText" dxfId="7547" priority="7560" operator="containsText" text="DA">
      <formula>NOT(ISERROR(SEARCH("DA",N241)))</formula>
    </cfRule>
  </conditionalFormatting>
  <conditionalFormatting sqref="O241">
    <cfRule type="containsText" dxfId="7546" priority="7559" operator="containsText" text="DA">
      <formula>NOT(ISERROR(SEARCH("DA",O241)))</formula>
    </cfRule>
  </conditionalFormatting>
  <conditionalFormatting sqref="P241">
    <cfRule type="containsText" dxfId="7545" priority="7558" operator="containsText" text="DA">
      <formula>NOT(ISERROR(SEARCH("DA",P241)))</formula>
    </cfRule>
  </conditionalFormatting>
  <conditionalFormatting sqref="Q241">
    <cfRule type="containsText" dxfId="7544" priority="7557" operator="containsText" text="DA">
      <formula>NOT(ISERROR(SEARCH("DA",Q241)))</formula>
    </cfRule>
  </conditionalFormatting>
  <conditionalFormatting sqref="R241">
    <cfRule type="containsText" dxfId="7543" priority="7556" operator="containsText" text="DA">
      <formula>NOT(ISERROR(SEARCH("DA",R241)))</formula>
    </cfRule>
  </conditionalFormatting>
  <conditionalFormatting sqref="S241">
    <cfRule type="containsText" dxfId="7542" priority="7555" operator="containsText" text="DA">
      <formula>NOT(ISERROR(SEARCH("DA",S241)))</formula>
    </cfRule>
  </conditionalFormatting>
  <conditionalFormatting sqref="T241">
    <cfRule type="containsText" dxfId="7541" priority="7554" operator="containsText" text="DA">
      <formula>NOT(ISERROR(SEARCH("DA",T241)))</formula>
    </cfRule>
  </conditionalFormatting>
  <conditionalFormatting sqref="U241 A241 C241">
    <cfRule type="containsText" dxfId="7540" priority="7553" operator="containsText" text="DA">
      <formula>NOT(ISERROR(SEARCH("DA",A241)))</formula>
    </cfRule>
  </conditionalFormatting>
  <conditionalFormatting sqref="D241">
    <cfRule type="containsText" dxfId="7539" priority="7552" operator="containsText" text="DA">
      <formula>NOT(ISERROR(SEARCH("DA",D241)))</formula>
    </cfRule>
  </conditionalFormatting>
  <conditionalFormatting sqref="E241">
    <cfRule type="containsText" dxfId="7538" priority="7551" operator="containsText" text="DA">
      <formula>NOT(ISERROR(SEARCH("DA",E241)))</formula>
    </cfRule>
  </conditionalFormatting>
  <conditionalFormatting sqref="F241">
    <cfRule type="containsText" dxfId="7537" priority="7550" operator="containsText" text="DA">
      <formula>NOT(ISERROR(SEARCH("DA",F241)))</formula>
    </cfRule>
  </conditionalFormatting>
  <conditionalFormatting sqref="G241">
    <cfRule type="containsText" dxfId="7536" priority="7549" operator="containsText" text="DA">
      <formula>NOT(ISERROR(SEARCH("DA",G241)))</formula>
    </cfRule>
  </conditionalFormatting>
  <conditionalFormatting sqref="H241">
    <cfRule type="containsText" dxfId="7535" priority="7548" operator="containsText" text="DA">
      <formula>NOT(ISERROR(SEARCH("DA",H241)))</formula>
    </cfRule>
  </conditionalFormatting>
  <conditionalFormatting sqref="I241">
    <cfRule type="containsText" dxfId="7534" priority="7547" operator="containsText" text="DA">
      <formula>NOT(ISERROR(SEARCH("DA",I241)))</formula>
    </cfRule>
  </conditionalFormatting>
  <conditionalFormatting sqref="J241">
    <cfRule type="containsText" dxfId="7533" priority="7546" operator="containsText" text="DA">
      <formula>NOT(ISERROR(SEARCH("DA",J241)))</formula>
    </cfRule>
  </conditionalFormatting>
  <conditionalFormatting sqref="K241">
    <cfRule type="containsText" dxfId="7532" priority="7545" operator="containsText" text="DA">
      <formula>NOT(ISERROR(SEARCH("DA",K241)))</formula>
    </cfRule>
  </conditionalFormatting>
  <conditionalFormatting sqref="L241">
    <cfRule type="containsText" dxfId="7531" priority="7544" operator="containsText" text="DA">
      <formula>NOT(ISERROR(SEARCH("DA",L241)))</formula>
    </cfRule>
  </conditionalFormatting>
  <conditionalFormatting sqref="M241">
    <cfRule type="containsText" dxfId="7530" priority="7543" operator="containsText" text="DA">
      <formula>NOT(ISERROR(SEARCH("DA",M241)))</formula>
    </cfRule>
  </conditionalFormatting>
  <conditionalFormatting sqref="N241">
    <cfRule type="containsText" dxfId="7529" priority="7542" operator="containsText" text="DA">
      <formula>NOT(ISERROR(SEARCH("DA",N241)))</formula>
    </cfRule>
  </conditionalFormatting>
  <conditionalFormatting sqref="O241">
    <cfRule type="containsText" dxfId="7528" priority="7541" operator="containsText" text="DA">
      <formula>NOT(ISERROR(SEARCH("DA",O241)))</formula>
    </cfRule>
  </conditionalFormatting>
  <conditionalFormatting sqref="P241">
    <cfRule type="containsText" dxfId="7527" priority="7540" operator="containsText" text="DA">
      <formula>NOT(ISERROR(SEARCH("DA",P241)))</formula>
    </cfRule>
  </conditionalFormatting>
  <conditionalFormatting sqref="Q241">
    <cfRule type="containsText" dxfId="7526" priority="7539" operator="containsText" text="DA">
      <formula>NOT(ISERROR(SEARCH("DA",Q241)))</formula>
    </cfRule>
  </conditionalFormatting>
  <conditionalFormatting sqref="R241">
    <cfRule type="containsText" dxfId="7525" priority="7538" operator="containsText" text="DA">
      <formula>NOT(ISERROR(SEARCH("DA",R241)))</formula>
    </cfRule>
  </conditionalFormatting>
  <conditionalFormatting sqref="S241">
    <cfRule type="containsText" dxfId="7524" priority="7537" operator="containsText" text="DA">
      <formula>NOT(ISERROR(SEARCH("DA",S241)))</formula>
    </cfRule>
  </conditionalFormatting>
  <conditionalFormatting sqref="T241">
    <cfRule type="containsText" dxfId="7523" priority="7536" operator="containsText" text="DA">
      <formula>NOT(ISERROR(SEARCH("DA",T241)))</formula>
    </cfRule>
  </conditionalFormatting>
  <conditionalFormatting sqref="B241:T241">
    <cfRule type="containsText" dxfId="7522" priority="7535" operator="containsText" text="DA">
      <formula>NOT(ISERROR(SEARCH("DA",B241)))</formula>
    </cfRule>
  </conditionalFormatting>
  <conditionalFormatting sqref="B252">
    <cfRule type="containsText" dxfId="7521" priority="7534" operator="containsText" text="DA">
      <formula>NOT(ISERROR(SEARCH("DA",B252)))</formula>
    </cfRule>
  </conditionalFormatting>
  <conditionalFormatting sqref="C252 U252">
    <cfRule type="containsText" dxfId="7520" priority="7533" operator="containsText" text="DA">
      <formula>NOT(ISERROR(SEARCH("DA",C252)))</formula>
    </cfRule>
  </conditionalFormatting>
  <conditionalFormatting sqref="D252">
    <cfRule type="containsText" dxfId="7519" priority="7532" operator="containsText" text="DA">
      <formula>NOT(ISERROR(SEARCH("DA",D252)))</formula>
    </cfRule>
  </conditionalFormatting>
  <conditionalFormatting sqref="E252">
    <cfRule type="containsText" dxfId="7518" priority="7531" operator="containsText" text="DA">
      <formula>NOT(ISERROR(SEARCH("DA",E252)))</formula>
    </cfRule>
  </conditionalFormatting>
  <conditionalFormatting sqref="F252">
    <cfRule type="containsText" dxfId="7517" priority="7530" operator="containsText" text="DA">
      <formula>NOT(ISERROR(SEARCH("DA",F252)))</formula>
    </cfRule>
  </conditionalFormatting>
  <conditionalFormatting sqref="G252">
    <cfRule type="containsText" dxfId="7516" priority="7529" operator="containsText" text="DA">
      <formula>NOT(ISERROR(SEARCH("DA",G252)))</formula>
    </cfRule>
  </conditionalFormatting>
  <conditionalFormatting sqref="H252">
    <cfRule type="containsText" dxfId="7515" priority="7528" operator="containsText" text="DA">
      <formula>NOT(ISERROR(SEARCH("DA",H252)))</formula>
    </cfRule>
  </conditionalFormatting>
  <conditionalFormatting sqref="I252">
    <cfRule type="containsText" dxfId="7514" priority="7527" operator="containsText" text="DA">
      <formula>NOT(ISERROR(SEARCH("DA",I252)))</formula>
    </cfRule>
  </conditionalFormatting>
  <conditionalFormatting sqref="J252">
    <cfRule type="containsText" dxfId="7513" priority="7526" operator="containsText" text="DA">
      <formula>NOT(ISERROR(SEARCH("DA",J252)))</formula>
    </cfRule>
  </conditionalFormatting>
  <conditionalFormatting sqref="K252">
    <cfRule type="containsText" dxfId="7512" priority="7525" operator="containsText" text="DA">
      <formula>NOT(ISERROR(SEARCH("DA",K252)))</formula>
    </cfRule>
  </conditionalFormatting>
  <conditionalFormatting sqref="L252">
    <cfRule type="containsText" dxfId="7511" priority="7524" operator="containsText" text="DA">
      <formula>NOT(ISERROR(SEARCH("DA",L252)))</formula>
    </cfRule>
  </conditionalFormatting>
  <conditionalFormatting sqref="M252">
    <cfRule type="containsText" dxfId="7510" priority="7523" operator="containsText" text="DA">
      <formula>NOT(ISERROR(SEARCH("DA",M252)))</formula>
    </cfRule>
  </conditionalFormatting>
  <conditionalFormatting sqref="N252">
    <cfRule type="containsText" dxfId="7509" priority="7522" operator="containsText" text="DA">
      <formula>NOT(ISERROR(SEARCH("DA",N252)))</formula>
    </cfRule>
  </conditionalFormatting>
  <conditionalFormatting sqref="O252">
    <cfRule type="containsText" dxfId="7508" priority="7521" operator="containsText" text="DA">
      <formula>NOT(ISERROR(SEARCH("DA",O252)))</formula>
    </cfRule>
  </conditionalFormatting>
  <conditionalFormatting sqref="P252">
    <cfRule type="containsText" dxfId="7507" priority="7520" operator="containsText" text="DA">
      <formula>NOT(ISERROR(SEARCH("DA",P252)))</formula>
    </cfRule>
  </conditionalFormatting>
  <conditionalFormatting sqref="Q252">
    <cfRule type="containsText" dxfId="7506" priority="7519" operator="containsText" text="DA">
      <formula>NOT(ISERROR(SEARCH("DA",Q252)))</formula>
    </cfRule>
  </conditionalFormatting>
  <conditionalFormatting sqref="S252">
    <cfRule type="containsText" dxfId="7505" priority="7518" operator="containsText" text="DA">
      <formula>NOT(ISERROR(SEARCH("DA",S252)))</formula>
    </cfRule>
  </conditionalFormatting>
  <conditionalFormatting sqref="R252">
    <cfRule type="containsText" dxfId="7504" priority="7517" operator="containsText" text="DA">
      <formula>NOT(ISERROR(SEARCH("DA",R252)))</formula>
    </cfRule>
  </conditionalFormatting>
  <conditionalFormatting sqref="T252">
    <cfRule type="containsText" dxfId="7503" priority="7516" operator="containsText" text="DA">
      <formula>NOT(ISERROR(SEARCH("DA",T252)))</formula>
    </cfRule>
  </conditionalFormatting>
  <conditionalFormatting sqref="B252">
    <cfRule type="containsText" dxfId="7502" priority="7515" operator="containsText" text="DA">
      <formula>NOT(ISERROR(SEARCH("DA",B252)))</formula>
    </cfRule>
  </conditionalFormatting>
  <conditionalFormatting sqref="C252 U252">
    <cfRule type="containsText" dxfId="7501" priority="7514" operator="containsText" text="DA">
      <formula>NOT(ISERROR(SEARCH("DA",C252)))</formula>
    </cfRule>
  </conditionalFormatting>
  <conditionalFormatting sqref="D252">
    <cfRule type="containsText" dxfId="7500" priority="7513" operator="containsText" text="DA">
      <formula>NOT(ISERROR(SEARCH("DA",D252)))</formula>
    </cfRule>
  </conditionalFormatting>
  <conditionalFormatting sqref="E252">
    <cfRule type="containsText" dxfId="7499" priority="7512" operator="containsText" text="DA">
      <formula>NOT(ISERROR(SEARCH("DA",E252)))</formula>
    </cfRule>
  </conditionalFormatting>
  <conditionalFormatting sqref="F252">
    <cfRule type="containsText" dxfId="7498" priority="7511" operator="containsText" text="DA">
      <formula>NOT(ISERROR(SEARCH("DA",F252)))</formula>
    </cfRule>
  </conditionalFormatting>
  <conditionalFormatting sqref="G252">
    <cfRule type="containsText" dxfId="7497" priority="7510" operator="containsText" text="DA">
      <formula>NOT(ISERROR(SEARCH("DA",G252)))</formula>
    </cfRule>
  </conditionalFormatting>
  <conditionalFormatting sqref="H252">
    <cfRule type="containsText" dxfId="7496" priority="7509" operator="containsText" text="DA">
      <formula>NOT(ISERROR(SEARCH("DA",H252)))</formula>
    </cfRule>
  </conditionalFormatting>
  <conditionalFormatting sqref="I252">
    <cfRule type="containsText" dxfId="7495" priority="7508" operator="containsText" text="DA">
      <formula>NOT(ISERROR(SEARCH("DA",I252)))</formula>
    </cfRule>
  </conditionalFormatting>
  <conditionalFormatting sqref="J252">
    <cfRule type="containsText" dxfId="7494" priority="7507" operator="containsText" text="DA">
      <formula>NOT(ISERROR(SEARCH("DA",J252)))</formula>
    </cfRule>
  </conditionalFormatting>
  <conditionalFormatting sqref="K252">
    <cfRule type="containsText" dxfId="7493" priority="7506" operator="containsText" text="DA">
      <formula>NOT(ISERROR(SEARCH("DA",K252)))</formula>
    </cfRule>
  </conditionalFormatting>
  <conditionalFormatting sqref="L252">
    <cfRule type="containsText" dxfId="7492" priority="7505" operator="containsText" text="DA">
      <formula>NOT(ISERROR(SEARCH("DA",L252)))</formula>
    </cfRule>
  </conditionalFormatting>
  <conditionalFormatting sqref="M252">
    <cfRule type="containsText" dxfId="7491" priority="7504" operator="containsText" text="DA">
      <formula>NOT(ISERROR(SEARCH("DA",M252)))</formula>
    </cfRule>
  </conditionalFormatting>
  <conditionalFormatting sqref="N252">
    <cfRule type="containsText" dxfId="7490" priority="7503" operator="containsText" text="DA">
      <formula>NOT(ISERROR(SEARCH("DA",N252)))</formula>
    </cfRule>
  </conditionalFormatting>
  <conditionalFormatting sqref="O252">
    <cfRule type="containsText" dxfId="7489" priority="7502" operator="containsText" text="DA">
      <formula>NOT(ISERROR(SEARCH("DA",O252)))</formula>
    </cfRule>
  </conditionalFormatting>
  <conditionalFormatting sqref="P252">
    <cfRule type="containsText" dxfId="7488" priority="7501" operator="containsText" text="DA">
      <formula>NOT(ISERROR(SEARCH("DA",P252)))</formula>
    </cfRule>
  </conditionalFormatting>
  <conditionalFormatting sqref="Q252">
    <cfRule type="containsText" dxfId="7487" priority="7500" operator="containsText" text="DA">
      <formula>NOT(ISERROR(SEARCH("DA",Q252)))</formula>
    </cfRule>
  </conditionalFormatting>
  <conditionalFormatting sqref="S252">
    <cfRule type="containsText" dxfId="7486" priority="7499" operator="containsText" text="DA">
      <formula>NOT(ISERROR(SEARCH("DA",S252)))</formula>
    </cfRule>
  </conditionalFormatting>
  <conditionalFormatting sqref="R252">
    <cfRule type="containsText" dxfId="7485" priority="7498" operator="containsText" text="DA">
      <formula>NOT(ISERROR(SEARCH("DA",R252)))</formula>
    </cfRule>
  </conditionalFormatting>
  <conditionalFormatting sqref="T252">
    <cfRule type="containsText" dxfId="7484" priority="7497" operator="containsText" text="DA">
      <formula>NOT(ISERROR(SEARCH("DA",T252)))</formula>
    </cfRule>
  </conditionalFormatting>
  <conditionalFormatting sqref="B252">
    <cfRule type="containsText" dxfId="7483" priority="7496" operator="containsText" text="DA">
      <formula>NOT(ISERROR(SEARCH("DA",B252)))</formula>
    </cfRule>
  </conditionalFormatting>
  <conditionalFormatting sqref="U252 C252">
    <cfRule type="containsText" dxfId="7482" priority="7495" operator="containsText" text="DA">
      <formula>NOT(ISERROR(SEARCH("DA",C252)))</formula>
    </cfRule>
  </conditionalFormatting>
  <conditionalFormatting sqref="D252">
    <cfRule type="containsText" dxfId="7481" priority="7494" operator="containsText" text="DA">
      <formula>NOT(ISERROR(SEARCH("DA",D252)))</formula>
    </cfRule>
  </conditionalFormatting>
  <conditionalFormatting sqref="E252">
    <cfRule type="containsText" dxfId="7480" priority="7493" operator="containsText" text="DA">
      <formula>NOT(ISERROR(SEARCH("DA",E252)))</formula>
    </cfRule>
  </conditionalFormatting>
  <conditionalFormatting sqref="F252">
    <cfRule type="containsText" dxfId="7479" priority="7492" operator="containsText" text="DA">
      <formula>NOT(ISERROR(SEARCH("DA",F252)))</formula>
    </cfRule>
  </conditionalFormatting>
  <conditionalFormatting sqref="G252">
    <cfRule type="containsText" dxfId="7478" priority="7491" operator="containsText" text="DA">
      <formula>NOT(ISERROR(SEARCH("DA",G252)))</formula>
    </cfRule>
  </conditionalFormatting>
  <conditionalFormatting sqref="H252">
    <cfRule type="containsText" dxfId="7477" priority="7490" operator="containsText" text="DA">
      <formula>NOT(ISERROR(SEARCH("DA",H252)))</formula>
    </cfRule>
  </conditionalFormatting>
  <conditionalFormatting sqref="I252">
    <cfRule type="containsText" dxfId="7476" priority="7489" operator="containsText" text="DA">
      <formula>NOT(ISERROR(SEARCH("DA",I252)))</formula>
    </cfRule>
  </conditionalFormatting>
  <conditionalFormatting sqref="J252">
    <cfRule type="containsText" dxfId="7475" priority="7488" operator="containsText" text="DA">
      <formula>NOT(ISERROR(SEARCH("DA",J252)))</formula>
    </cfRule>
  </conditionalFormatting>
  <conditionalFormatting sqref="K252">
    <cfRule type="containsText" dxfId="7474" priority="7487" operator="containsText" text="DA">
      <formula>NOT(ISERROR(SEARCH("DA",K252)))</formula>
    </cfRule>
  </conditionalFormatting>
  <conditionalFormatting sqref="L252">
    <cfRule type="containsText" dxfId="7473" priority="7486" operator="containsText" text="DA">
      <formula>NOT(ISERROR(SEARCH("DA",L252)))</formula>
    </cfRule>
  </conditionalFormatting>
  <conditionalFormatting sqref="M252">
    <cfRule type="containsText" dxfId="7472" priority="7485" operator="containsText" text="DA">
      <formula>NOT(ISERROR(SEARCH("DA",M252)))</formula>
    </cfRule>
  </conditionalFormatting>
  <conditionalFormatting sqref="N252">
    <cfRule type="containsText" dxfId="7471" priority="7484" operator="containsText" text="DA">
      <formula>NOT(ISERROR(SEARCH("DA",N252)))</formula>
    </cfRule>
  </conditionalFormatting>
  <conditionalFormatting sqref="O252">
    <cfRule type="containsText" dxfId="7470" priority="7483" operator="containsText" text="DA">
      <formula>NOT(ISERROR(SEARCH("DA",O252)))</formula>
    </cfRule>
  </conditionalFormatting>
  <conditionalFormatting sqref="P252">
    <cfRule type="containsText" dxfId="7469" priority="7482" operator="containsText" text="DA">
      <formula>NOT(ISERROR(SEARCH("DA",P252)))</formula>
    </cfRule>
  </conditionalFormatting>
  <conditionalFormatting sqref="Q252">
    <cfRule type="containsText" dxfId="7468" priority="7481" operator="containsText" text="DA">
      <formula>NOT(ISERROR(SEARCH("DA",Q252)))</formula>
    </cfRule>
  </conditionalFormatting>
  <conditionalFormatting sqref="R252">
    <cfRule type="containsText" dxfId="7467" priority="7480" operator="containsText" text="DA">
      <formula>NOT(ISERROR(SEARCH("DA",R252)))</formula>
    </cfRule>
  </conditionalFormatting>
  <conditionalFormatting sqref="S252">
    <cfRule type="containsText" dxfId="7466" priority="7479" operator="containsText" text="DA">
      <formula>NOT(ISERROR(SEARCH("DA",S252)))</formula>
    </cfRule>
  </conditionalFormatting>
  <conditionalFormatting sqref="T252">
    <cfRule type="containsText" dxfId="7465" priority="7478" operator="containsText" text="DA">
      <formula>NOT(ISERROR(SEARCH("DA",T252)))</formula>
    </cfRule>
  </conditionalFormatting>
  <conditionalFormatting sqref="B252">
    <cfRule type="containsText" dxfId="7464" priority="7477" operator="containsText" text="DA">
      <formula>NOT(ISERROR(SEARCH("DA",B252)))</formula>
    </cfRule>
  </conditionalFormatting>
  <conditionalFormatting sqref="U252 C252">
    <cfRule type="containsText" dxfId="7463" priority="7476" operator="containsText" text="DA">
      <formula>NOT(ISERROR(SEARCH("DA",C252)))</formula>
    </cfRule>
  </conditionalFormatting>
  <conditionalFormatting sqref="D252">
    <cfRule type="containsText" dxfId="7462" priority="7475" operator="containsText" text="DA">
      <formula>NOT(ISERROR(SEARCH("DA",D252)))</formula>
    </cfRule>
  </conditionalFormatting>
  <conditionalFormatting sqref="E252">
    <cfRule type="containsText" dxfId="7461" priority="7474" operator="containsText" text="DA">
      <formula>NOT(ISERROR(SEARCH("DA",E252)))</formula>
    </cfRule>
  </conditionalFormatting>
  <conditionalFormatting sqref="F252">
    <cfRule type="containsText" dxfId="7460" priority="7473" operator="containsText" text="DA">
      <formula>NOT(ISERROR(SEARCH("DA",F252)))</formula>
    </cfRule>
  </conditionalFormatting>
  <conditionalFormatting sqref="G252">
    <cfRule type="containsText" dxfId="7459" priority="7472" operator="containsText" text="DA">
      <formula>NOT(ISERROR(SEARCH("DA",G252)))</formula>
    </cfRule>
  </conditionalFormatting>
  <conditionalFormatting sqref="H252">
    <cfRule type="containsText" dxfId="7458" priority="7471" operator="containsText" text="DA">
      <formula>NOT(ISERROR(SEARCH("DA",H252)))</formula>
    </cfRule>
  </conditionalFormatting>
  <conditionalFormatting sqref="I252">
    <cfRule type="containsText" dxfId="7457" priority="7470" operator="containsText" text="DA">
      <formula>NOT(ISERROR(SEARCH("DA",I252)))</formula>
    </cfRule>
  </conditionalFormatting>
  <conditionalFormatting sqref="J252">
    <cfRule type="containsText" dxfId="7456" priority="7469" operator="containsText" text="DA">
      <formula>NOT(ISERROR(SEARCH("DA",J252)))</formula>
    </cfRule>
  </conditionalFormatting>
  <conditionalFormatting sqref="K252">
    <cfRule type="containsText" dxfId="7455" priority="7468" operator="containsText" text="DA">
      <formula>NOT(ISERROR(SEARCH("DA",K252)))</formula>
    </cfRule>
  </conditionalFormatting>
  <conditionalFormatting sqref="L252">
    <cfRule type="containsText" dxfId="7454" priority="7467" operator="containsText" text="DA">
      <formula>NOT(ISERROR(SEARCH("DA",L252)))</formula>
    </cfRule>
  </conditionalFormatting>
  <conditionalFormatting sqref="M252">
    <cfRule type="containsText" dxfId="7453" priority="7466" operator="containsText" text="DA">
      <formula>NOT(ISERROR(SEARCH("DA",M252)))</formula>
    </cfRule>
  </conditionalFormatting>
  <conditionalFormatting sqref="N252">
    <cfRule type="containsText" dxfId="7452" priority="7465" operator="containsText" text="DA">
      <formula>NOT(ISERROR(SEARCH("DA",N252)))</formula>
    </cfRule>
  </conditionalFormatting>
  <conditionalFormatting sqref="O252">
    <cfRule type="containsText" dxfId="7451" priority="7464" operator="containsText" text="DA">
      <formula>NOT(ISERROR(SEARCH("DA",O252)))</formula>
    </cfRule>
  </conditionalFormatting>
  <conditionalFormatting sqref="P252">
    <cfRule type="containsText" dxfId="7450" priority="7463" operator="containsText" text="DA">
      <formula>NOT(ISERROR(SEARCH("DA",P252)))</formula>
    </cfRule>
  </conditionalFormatting>
  <conditionalFormatting sqref="Q252">
    <cfRule type="containsText" dxfId="7449" priority="7462" operator="containsText" text="DA">
      <formula>NOT(ISERROR(SEARCH("DA",Q252)))</formula>
    </cfRule>
  </conditionalFormatting>
  <conditionalFormatting sqref="R252">
    <cfRule type="containsText" dxfId="7448" priority="7461" operator="containsText" text="DA">
      <formula>NOT(ISERROR(SEARCH("DA",R252)))</formula>
    </cfRule>
  </conditionalFormatting>
  <conditionalFormatting sqref="S252">
    <cfRule type="containsText" dxfId="7447" priority="7460" operator="containsText" text="DA">
      <formula>NOT(ISERROR(SEARCH("DA",S252)))</formula>
    </cfRule>
  </conditionalFormatting>
  <conditionalFormatting sqref="T252">
    <cfRule type="containsText" dxfId="7446" priority="7459" operator="containsText" text="DA">
      <formula>NOT(ISERROR(SEARCH("DA",T252)))</formula>
    </cfRule>
  </conditionalFormatting>
  <conditionalFormatting sqref="B252">
    <cfRule type="containsText" dxfId="7445" priority="7458" operator="containsText" text="DA">
      <formula>NOT(ISERROR(SEARCH("DA",B252)))</formula>
    </cfRule>
  </conditionalFormatting>
  <conditionalFormatting sqref="U252 C252">
    <cfRule type="containsText" dxfId="7444" priority="7457" operator="containsText" text="DA">
      <formula>NOT(ISERROR(SEARCH("DA",C252)))</formula>
    </cfRule>
  </conditionalFormatting>
  <conditionalFormatting sqref="D252">
    <cfRule type="containsText" dxfId="7443" priority="7456" operator="containsText" text="DA">
      <formula>NOT(ISERROR(SEARCH("DA",D252)))</formula>
    </cfRule>
  </conditionalFormatting>
  <conditionalFormatting sqref="E252">
    <cfRule type="containsText" dxfId="7442" priority="7455" operator="containsText" text="DA">
      <formula>NOT(ISERROR(SEARCH("DA",E252)))</formula>
    </cfRule>
  </conditionalFormatting>
  <conditionalFormatting sqref="F252">
    <cfRule type="containsText" dxfId="7441" priority="7454" operator="containsText" text="DA">
      <formula>NOT(ISERROR(SEARCH("DA",F252)))</formula>
    </cfRule>
  </conditionalFormatting>
  <conditionalFormatting sqref="G252">
    <cfRule type="containsText" dxfId="7440" priority="7453" operator="containsText" text="DA">
      <formula>NOT(ISERROR(SEARCH("DA",G252)))</formula>
    </cfRule>
  </conditionalFormatting>
  <conditionalFormatting sqref="H252">
    <cfRule type="containsText" dxfId="7439" priority="7452" operator="containsText" text="DA">
      <formula>NOT(ISERROR(SEARCH("DA",H252)))</formula>
    </cfRule>
  </conditionalFormatting>
  <conditionalFormatting sqref="I252">
    <cfRule type="containsText" dxfId="7438" priority="7451" operator="containsText" text="DA">
      <formula>NOT(ISERROR(SEARCH("DA",I252)))</formula>
    </cfRule>
  </conditionalFormatting>
  <conditionalFormatting sqref="J252">
    <cfRule type="containsText" dxfId="7437" priority="7450" operator="containsText" text="DA">
      <formula>NOT(ISERROR(SEARCH("DA",J252)))</formula>
    </cfRule>
  </conditionalFormatting>
  <conditionalFormatting sqref="K252">
    <cfRule type="containsText" dxfId="7436" priority="7449" operator="containsText" text="DA">
      <formula>NOT(ISERROR(SEARCH("DA",K252)))</formula>
    </cfRule>
  </conditionalFormatting>
  <conditionalFormatting sqref="L252">
    <cfRule type="containsText" dxfId="7435" priority="7448" operator="containsText" text="DA">
      <formula>NOT(ISERROR(SEARCH("DA",L252)))</formula>
    </cfRule>
  </conditionalFormatting>
  <conditionalFormatting sqref="M252">
    <cfRule type="containsText" dxfId="7434" priority="7447" operator="containsText" text="DA">
      <formula>NOT(ISERROR(SEARCH("DA",M252)))</formula>
    </cfRule>
  </conditionalFormatting>
  <conditionalFormatting sqref="N252">
    <cfRule type="containsText" dxfId="7433" priority="7446" operator="containsText" text="DA">
      <formula>NOT(ISERROR(SEARCH("DA",N252)))</formula>
    </cfRule>
  </conditionalFormatting>
  <conditionalFormatting sqref="O252">
    <cfRule type="containsText" dxfId="7432" priority="7445" operator="containsText" text="DA">
      <formula>NOT(ISERROR(SEARCH("DA",O252)))</formula>
    </cfRule>
  </conditionalFormatting>
  <conditionalFormatting sqref="P252">
    <cfRule type="containsText" dxfId="7431" priority="7444" operator="containsText" text="DA">
      <formula>NOT(ISERROR(SEARCH("DA",P252)))</formula>
    </cfRule>
  </conditionalFormatting>
  <conditionalFormatting sqref="Q252">
    <cfRule type="containsText" dxfId="7430" priority="7443" operator="containsText" text="DA">
      <formula>NOT(ISERROR(SEARCH("DA",Q252)))</formula>
    </cfRule>
  </conditionalFormatting>
  <conditionalFormatting sqref="R252">
    <cfRule type="containsText" dxfId="7429" priority="7442" operator="containsText" text="DA">
      <formula>NOT(ISERROR(SEARCH("DA",R252)))</formula>
    </cfRule>
  </conditionalFormatting>
  <conditionalFormatting sqref="S252">
    <cfRule type="containsText" dxfId="7428" priority="7441" operator="containsText" text="DA">
      <formula>NOT(ISERROR(SEARCH("DA",S252)))</formula>
    </cfRule>
  </conditionalFormatting>
  <conditionalFormatting sqref="T252">
    <cfRule type="containsText" dxfId="7427" priority="7440" operator="containsText" text="DA">
      <formula>NOT(ISERROR(SEARCH("DA",T252)))</formula>
    </cfRule>
  </conditionalFormatting>
  <conditionalFormatting sqref="B252">
    <cfRule type="containsText" dxfId="7426" priority="7439" operator="containsText" text="DA">
      <formula>NOT(ISERROR(SEARCH("DA",B252)))</formula>
    </cfRule>
  </conditionalFormatting>
  <conditionalFormatting sqref="U252 C252">
    <cfRule type="containsText" dxfId="7425" priority="7438" operator="containsText" text="DA">
      <formula>NOT(ISERROR(SEARCH("DA",C252)))</formula>
    </cfRule>
  </conditionalFormatting>
  <conditionalFormatting sqref="D252">
    <cfRule type="containsText" dxfId="7424" priority="7437" operator="containsText" text="DA">
      <formula>NOT(ISERROR(SEARCH("DA",D252)))</formula>
    </cfRule>
  </conditionalFormatting>
  <conditionalFormatting sqref="E252">
    <cfRule type="containsText" dxfId="7423" priority="7436" operator="containsText" text="DA">
      <formula>NOT(ISERROR(SEARCH("DA",E252)))</formula>
    </cfRule>
  </conditionalFormatting>
  <conditionalFormatting sqref="F252">
    <cfRule type="containsText" dxfId="7422" priority="7435" operator="containsText" text="DA">
      <formula>NOT(ISERROR(SEARCH("DA",F252)))</formula>
    </cfRule>
  </conditionalFormatting>
  <conditionalFormatting sqref="G252">
    <cfRule type="containsText" dxfId="7421" priority="7434" operator="containsText" text="DA">
      <formula>NOT(ISERROR(SEARCH("DA",G252)))</formula>
    </cfRule>
  </conditionalFormatting>
  <conditionalFormatting sqref="H252">
    <cfRule type="containsText" dxfId="7420" priority="7433" operator="containsText" text="DA">
      <formula>NOT(ISERROR(SEARCH("DA",H252)))</formula>
    </cfRule>
  </conditionalFormatting>
  <conditionalFormatting sqref="I252">
    <cfRule type="containsText" dxfId="7419" priority="7432" operator="containsText" text="DA">
      <formula>NOT(ISERROR(SEARCH("DA",I252)))</formula>
    </cfRule>
  </conditionalFormatting>
  <conditionalFormatting sqref="J252">
    <cfRule type="containsText" dxfId="7418" priority="7431" operator="containsText" text="DA">
      <formula>NOT(ISERROR(SEARCH("DA",J252)))</formula>
    </cfRule>
  </conditionalFormatting>
  <conditionalFormatting sqref="K252">
    <cfRule type="containsText" dxfId="7417" priority="7430" operator="containsText" text="DA">
      <formula>NOT(ISERROR(SEARCH("DA",K252)))</formula>
    </cfRule>
  </conditionalFormatting>
  <conditionalFormatting sqref="L252">
    <cfRule type="containsText" dxfId="7416" priority="7429" operator="containsText" text="DA">
      <formula>NOT(ISERROR(SEARCH("DA",L252)))</formula>
    </cfRule>
  </conditionalFormatting>
  <conditionalFormatting sqref="M252">
    <cfRule type="containsText" dxfId="7415" priority="7428" operator="containsText" text="DA">
      <formula>NOT(ISERROR(SEARCH("DA",M252)))</formula>
    </cfRule>
  </conditionalFormatting>
  <conditionalFormatting sqref="N252">
    <cfRule type="containsText" dxfId="7414" priority="7427" operator="containsText" text="DA">
      <formula>NOT(ISERROR(SEARCH("DA",N252)))</formula>
    </cfRule>
  </conditionalFormatting>
  <conditionalFormatting sqref="O252">
    <cfRule type="containsText" dxfId="7413" priority="7426" operator="containsText" text="DA">
      <formula>NOT(ISERROR(SEARCH("DA",O252)))</formula>
    </cfRule>
  </conditionalFormatting>
  <conditionalFormatting sqref="P252">
    <cfRule type="containsText" dxfId="7412" priority="7425" operator="containsText" text="DA">
      <formula>NOT(ISERROR(SEARCH("DA",P252)))</formula>
    </cfRule>
  </conditionalFormatting>
  <conditionalFormatting sqref="Q252">
    <cfRule type="containsText" dxfId="7411" priority="7424" operator="containsText" text="DA">
      <formula>NOT(ISERROR(SEARCH("DA",Q252)))</formula>
    </cfRule>
  </conditionalFormatting>
  <conditionalFormatting sqref="R252">
    <cfRule type="containsText" dxfId="7410" priority="7423" operator="containsText" text="DA">
      <formula>NOT(ISERROR(SEARCH("DA",R252)))</formula>
    </cfRule>
  </conditionalFormatting>
  <conditionalFormatting sqref="S252">
    <cfRule type="containsText" dxfId="7409" priority="7422" operator="containsText" text="DA">
      <formula>NOT(ISERROR(SEARCH("DA",S252)))</formula>
    </cfRule>
  </conditionalFormatting>
  <conditionalFormatting sqref="T252">
    <cfRule type="containsText" dxfId="7408" priority="7421" operator="containsText" text="DA">
      <formula>NOT(ISERROR(SEARCH("DA",T252)))</formula>
    </cfRule>
  </conditionalFormatting>
  <conditionalFormatting sqref="B252">
    <cfRule type="containsText" dxfId="7407" priority="7420" operator="containsText" text="DA">
      <formula>NOT(ISERROR(SEARCH("DA",B252)))</formula>
    </cfRule>
  </conditionalFormatting>
  <conditionalFormatting sqref="U252 C252">
    <cfRule type="containsText" dxfId="7406" priority="7419" operator="containsText" text="DA">
      <formula>NOT(ISERROR(SEARCH("DA",C252)))</formula>
    </cfRule>
  </conditionalFormatting>
  <conditionalFormatting sqref="D252">
    <cfRule type="containsText" dxfId="7405" priority="7418" operator="containsText" text="DA">
      <formula>NOT(ISERROR(SEARCH("DA",D252)))</formula>
    </cfRule>
  </conditionalFormatting>
  <conditionalFormatting sqref="E252">
    <cfRule type="containsText" dxfId="7404" priority="7417" operator="containsText" text="DA">
      <formula>NOT(ISERROR(SEARCH("DA",E252)))</formula>
    </cfRule>
  </conditionalFormatting>
  <conditionalFormatting sqref="F252">
    <cfRule type="containsText" dxfId="7403" priority="7416" operator="containsText" text="DA">
      <formula>NOT(ISERROR(SEARCH("DA",F252)))</formula>
    </cfRule>
  </conditionalFormatting>
  <conditionalFormatting sqref="G252">
    <cfRule type="containsText" dxfId="7402" priority="7415" operator="containsText" text="DA">
      <formula>NOT(ISERROR(SEARCH("DA",G252)))</formula>
    </cfRule>
  </conditionalFormatting>
  <conditionalFormatting sqref="H252">
    <cfRule type="containsText" dxfId="7401" priority="7414" operator="containsText" text="DA">
      <formula>NOT(ISERROR(SEARCH("DA",H252)))</formula>
    </cfRule>
  </conditionalFormatting>
  <conditionalFormatting sqref="I252">
    <cfRule type="containsText" dxfId="7400" priority="7413" operator="containsText" text="DA">
      <formula>NOT(ISERROR(SEARCH("DA",I252)))</formula>
    </cfRule>
  </conditionalFormatting>
  <conditionalFormatting sqref="J252">
    <cfRule type="containsText" dxfId="7399" priority="7412" operator="containsText" text="DA">
      <formula>NOT(ISERROR(SEARCH("DA",J252)))</formula>
    </cfRule>
  </conditionalFormatting>
  <conditionalFormatting sqref="K252">
    <cfRule type="containsText" dxfId="7398" priority="7411" operator="containsText" text="DA">
      <formula>NOT(ISERROR(SEARCH("DA",K252)))</formula>
    </cfRule>
  </conditionalFormatting>
  <conditionalFormatting sqref="L252">
    <cfRule type="containsText" dxfId="7397" priority="7410" operator="containsText" text="DA">
      <formula>NOT(ISERROR(SEARCH("DA",L252)))</formula>
    </cfRule>
  </conditionalFormatting>
  <conditionalFormatting sqref="M252">
    <cfRule type="containsText" dxfId="7396" priority="7409" operator="containsText" text="DA">
      <formula>NOT(ISERROR(SEARCH("DA",M252)))</formula>
    </cfRule>
  </conditionalFormatting>
  <conditionalFormatting sqref="N252">
    <cfRule type="containsText" dxfId="7395" priority="7408" operator="containsText" text="DA">
      <formula>NOT(ISERROR(SEARCH("DA",N252)))</formula>
    </cfRule>
  </conditionalFormatting>
  <conditionalFormatting sqref="O252">
    <cfRule type="containsText" dxfId="7394" priority="7407" operator="containsText" text="DA">
      <formula>NOT(ISERROR(SEARCH("DA",O252)))</formula>
    </cfRule>
  </conditionalFormatting>
  <conditionalFormatting sqref="P252">
    <cfRule type="containsText" dxfId="7393" priority="7406" operator="containsText" text="DA">
      <formula>NOT(ISERROR(SEARCH("DA",P252)))</formula>
    </cfRule>
  </conditionalFormatting>
  <conditionalFormatting sqref="Q252">
    <cfRule type="containsText" dxfId="7392" priority="7405" operator="containsText" text="DA">
      <formula>NOT(ISERROR(SEARCH("DA",Q252)))</formula>
    </cfRule>
  </conditionalFormatting>
  <conditionalFormatting sqref="R252">
    <cfRule type="containsText" dxfId="7391" priority="7404" operator="containsText" text="DA">
      <formula>NOT(ISERROR(SEARCH("DA",R252)))</formula>
    </cfRule>
  </conditionalFormatting>
  <conditionalFormatting sqref="S252">
    <cfRule type="containsText" dxfId="7390" priority="7403" operator="containsText" text="DA">
      <formula>NOT(ISERROR(SEARCH("DA",S252)))</formula>
    </cfRule>
  </conditionalFormatting>
  <conditionalFormatting sqref="T252">
    <cfRule type="containsText" dxfId="7389" priority="7402" operator="containsText" text="DA">
      <formula>NOT(ISERROR(SEARCH("DA",T252)))</formula>
    </cfRule>
  </conditionalFormatting>
  <conditionalFormatting sqref="B252">
    <cfRule type="containsText" dxfId="7388" priority="7401" operator="containsText" text="DA">
      <formula>NOT(ISERROR(SEARCH("DA",B252)))</formula>
    </cfRule>
  </conditionalFormatting>
  <conditionalFormatting sqref="U252 C252">
    <cfRule type="containsText" dxfId="7387" priority="7400" operator="containsText" text="DA">
      <formula>NOT(ISERROR(SEARCH("DA",C252)))</formula>
    </cfRule>
  </conditionalFormatting>
  <conditionalFormatting sqref="D252">
    <cfRule type="containsText" dxfId="7386" priority="7399" operator="containsText" text="DA">
      <formula>NOT(ISERROR(SEARCH("DA",D252)))</formula>
    </cfRule>
  </conditionalFormatting>
  <conditionalFormatting sqref="E252">
    <cfRule type="containsText" dxfId="7385" priority="7398" operator="containsText" text="DA">
      <formula>NOT(ISERROR(SEARCH("DA",E252)))</formula>
    </cfRule>
  </conditionalFormatting>
  <conditionalFormatting sqref="F252">
    <cfRule type="containsText" dxfId="7384" priority="7397" operator="containsText" text="DA">
      <formula>NOT(ISERROR(SEARCH("DA",F252)))</formula>
    </cfRule>
  </conditionalFormatting>
  <conditionalFormatting sqref="G252">
    <cfRule type="containsText" dxfId="7383" priority="7396" operator="containsText" text="DA">
      <formula>NOT(ISERROR(SEARCH("DA",G252)))</formula>
    </cfRule>
  </conditionalFormatting>
  <conditionalFormatting sqref="H252">
    <cfRule type="containsText" dxfId="7382" priority="7395" operator="containsText" text="DA">
      <formula>NOT(ISERROR(SEARCH("DA",H252)))</formula>
    </cfRule>
  </conditionalFormatting>
  <conditionalFormatting sqref="I252">
    <cfRule type="containsText" dxfId="7381" priority="7394" operator="containsText" text="DA">
      <formula>NOT(ISERROR(SEARCH("DA",I252)))</formula>
    </cfRule>
  </conditionalFormatting>
  <conditionalFormatting sqref="J252">
    <cfRule type="containsText" dxfId="7380" priority="7393" operator="containsText" text="DA">
      <formula>NOT(ISERROR(SEARCH("DA",J252)))</formula>
    </cfRule>
  </conditionalFormatting>
  <conditionalFormatting sqref="K252">
    <cfRule type="containsText" dxfId="7379" priority="7392" operator="containsText" text="DA">
      <formula>NOT(ISERROR(SEARCH("DA",K252)))</formula>
    </cfRule>
  </conditionalFormatting>
  <conditionalFormatting sqref="L252">
    <cfRule type="containsText" dxfId="7378" priority="7391" operator="containsText" text="DA">
      <formula>NOT(ISERROR(SEARCH("DA",L252)))</formula>
    </cfRule>
  </conditionalFormatting>
  <conditionalFormatting sqref="M252">
    <cfRule type="containsText" dxfId="7377" priority="7390" operator="containsText" text="DA">
      <formula>NOT(ISERROR(SEARCH("DA",M252)))</formula>
    </cfRule>
  </conditionalFormatting>
  <conditionalFormatting sqref="N252">
    <cfRule type="containsText" dxfId="7376" priority="7389" operator="containsText" text="DA">
      <formula>NOT(ISERROR(SEARCH("DA",N252)))</formula>
    </cfRule>
  </conditionalFormatting>
  <conditionalFormatting sqref="O252">
    <cfRule type="containsText" dxfId="7375" priority="7388" operator="containsText" text="DA">
      <formula>NOT(ISERROR(SEARCH("DA",O252)))</formula>
    </cfRule>
  </conditionalFormatting>
  <conditionalFormatting sqref="P252">
    <cfRule type="containsText" dxfId="7374" priority="7387" operator="containsText" text="DA">
      <formula>NOT(ISERROR(SEARCH("DA",P252)))</formula>
    </cfRule>
  </conditionalFormatting>
  <conditionalFormatting sqref="Q252">
    <cfRule type="containsText" dxfId="7373" priority="7386" operator="containsText" text="DA">
      <formula>NOT(ISERROR(SEARCH("DA",Q252)))</formula>
    </cfRule>
  </conditionalFormatting>
  <conditionalFormatting sqref="R252">
    <cfRule type="containsText" dxfId="7372" priority="7385" operator="containsText" text="DA">
      <formula>NOT(ISERROR(SEARCH("DA",R252)))</formula>
    </cfRule>
  </conditionalFormatting>
  <conditionalFormatting sqref="S252">
    <cfRule type="containsText" dxfId="7371" priority="7384" operator="containsText" text="DA">
      <formula>NOT(ISERROR(SEARCH("DA",S252)))</formula>
    </cfRule>
  </conditionalFormatting>
  <conditionalFormatting sqref="T252">
    <cfRule type="containsText" dxfId="7370" priority="7383" operator="containsText" text="DA">
      <formula>NOT(ISERROR(SEARCH("DA",T252)))</formula>
    </cfRule>
  </conditionalFormatting>
  <conditionalFormatting sqref="B252">
    <cfRule type="containsText" dxfId="7369" priority="7382" operator="containsText" text="DA">
      <formula>NOT(ISERROR(SEARCH("DA",B252)))</formula>
    </cfRule>
  </conditionalFormatting>
  <conditionalFormatting sqref="U252 C252">
    <cfRule type="containsText" dxfId="7368" priority="7381" operator="containsText" text="DA">
      <formula>NOT(ISERROR(SEARCH("DA",C252)))</formula>
    </cfRule>
  </conditionalFormatting>
  <conditionalFormatting sqref="D252">
    <cfRule type="containsText" dxfId="7367" priority="7380" operator="containsText" text="DA">
      <formula>NOT(ISERROR(SEARCH("DA",D252)))</formula>
    </cfRule>
  </conditionalFormatting>
  <conditionalFormatting sqref="E252">
    <cfRule type="containsText" dxfId="7366" priority="7379" operator="containsText" text="DA">
      <formula>NOT(ISERROR(SEARCH("DA",E252)))</formula>
    </cfRule>
  </conditionalFormatting>
  <conditionalFormatting sqref="F252">
    <cfRule type="containsText" dxfId="7365" priority="7378" operator="containsText" text="DA">
      <formula>NOT(ISERROR(SEARCH("DA",F252)))</formula>
    </cfRule>
  </conditionalFormatting>
  <conditionalFormatting sqref="G252">
    <cfRule type="containsText" dxfId="7364" priority="7377" operator="containsText" text="DA">
      <formula>NOT(ISERROR(SEARCH("DA",G252)))</formula>
    </cfRule>
  </conditionalFormatting>
  <conditionalFormatting sqref="H252">
    <cfRule type="containsText" dxfId="7363" priority="7376" operator="containsText" text="DA">
      <formula>NOT(ISERROR(SEARCH("DA",H252)))</formula>
    </cfRule>
  </conditionalFormatting>
  <conditionalFormatting sqref="I252">
    <cfRule type="containsText" dxfId="7362" priority="7375" operator="containsText" text="DA">
      <formula>NOT(ISERROR(SEARCH("DA",I252)))</formula>
    </cfRule>
  </conditionalFormatting>
  <conditionalFormatting sqref="J252">
    <cfRule type="containsText" dxfId="7361" priority="7374" operator="containsText" text="DA">
      <formula>NOT(ISERROR(SEARCH("DA",J252)))</formula>
    </cfRule>
  </conditionalFormatting>
  <conditionalFormatting sqref="K252">
    <cfRule type="containsText" dxfId="7360" priority="7373" operator="containsText" text="DA">
      <formula>NOT(ISERROR(SEARCH("DA",K252)))</formula>
    </cfRule>
  </conditionalFormatting>
  <conditionalFormatting sqref="L252">
    <cfRule type="containsText" dxfId="7359" priority="7372" operator="containsText" text="DA">
      <formula>NOT(ISERROR(SEARCH("DA",L252)))</formula>
    </cfRule>
  </conditionalFormatting>
  <conditionalFormatting sqref="M252">
    <cfRule type="containsText" dxfId="7358" priority="7371" operator="containsText" text="DA">
      <formula>NOT(ISERROR(SEARCH("DA",M252)))</formula>
    </cfRule>
  </conditionalFormatting>
  <conditionalFormatting sqref="N252">
    <cfRule type="containsText" dxfId="7357" priority="7370" operator="containsText" text="DA">
      <formula>NOT(ISERROR(SEARCH("DA",N252)))</formula>
    </cfRule>
  </conditionalFormatting>
  <conditionalFormatting sqref="O252">
    <cfRule type="containsText" dxfId="7356" priority="7369" operator="containsText" text="DA">
      <formula>NOT(ISERROR(SEARCH("DA",O252)))</formula>
    </cfRule>
  </conditionalFormatting>
  <conditionalFormatting sqref="P252">
    <cfRule type="containsText" dxfId="7355" priority="7368" operator="containsText" text="DA">
      <formula>NOT(ISERROR(SEARCH("DA",P252)))</formula>
    </cfRule>
  </conditionalFormatting>
  <conditionalFormatting sqref="Q252">
    <cfRule type="containsText" dxfId="7354" priority="7367" operator="containsText" text="DA">
      <formula>NOT(ISERROR(SEARCH("DA",Q252)))</formula>
    </cfRule>
  </conditionalFormatting>
  <conditionalFormatting sqref="R252">
    <cfRule type="containsText" dxfId="7353" priority="7366" operator="containsText" text="DA">
      <formula>NOT(ISERROR(SEARCH("DA",R252)))</formula>
    </cfRule>
  </conditionalFormatting>
  <conditionalFormatting sqref="S252">
    <cfRule type="containsText" dxfId="7352" priority="7365" operator="containsText" text="DA">
      <formula>NOT(ISERROR(SEARCH("DA",S252)))</formula>
    </cfRule>
  </conditionalFormatting>
  <conditionalFormatting sqref="T252">
    <cfRule type="containsText" dxfId="7351" priority="7364" operator="containsText" text="DA">
      <formula>NOT(ISERROR(SEARCH("DA",T252)))</formula>
    </cfRule>
  </conditionalFormatting>
  <conditionalFormatting sqref="B252">
    <cfRule type="containsText" dxfId="7350" priority="7363" operator="containsText" text="DA">
      <formula>NOT(ISERROR(SEARCH("DA",B252)))</formula>
    </cfRule>
  </conditionalFormatting>
  <conditionalFormatting sqref="U252 C252">
    <cfRule type="containsText" dxfId="7349" priority="7362" operator="containsText" text="DA">
      <formula>NOT(ISERROR(SEARCH("DA",C252)))</formula>
    </cfRule>
  </conditionalFormatting>
  <conditionalFormatting sqref="D252">
    <cfRule type="containsText" dxfId="7348" priority="7361" operator="containsText" text="DA">
      <formula>NOT(ISERROR(SEARCH("DA",D252)))</formula>
    </cfRule>
  </conditionalFormatting>
  <conditionalFormatting sqref="E252">
    <cfRule type="containsText" dxfId="7347" priority="7360" operator="containsText" text="DA">
      <formula>NOT(ISERROR(SEARCH("DA",E252)))</formula>
    </cfRule>
  </conditionalFormatting>
  <conditionalFormatting sqref="F252">
    <cfRule type="containsText" dxfId="7346" priority="7359" operator="containsText" text="DA">
      <formula>NOT(ISERROR(SEARCH("DA",F252)))</formula>
    </cfRule>
  </conditionalFormatting>
  <conditionalFormatting sqref="G252">
    <cfRule type="containsText" dxfId="7345" priority="7358" operator="containsText" text="DA">
      <formula>NOT(ISERROR(SEARCH("DA",G252)))</formula>
    </cfRule>
  </conditionalFormatting>
  <conditionalFormatting sqref="H252">
    <cfRule type="containsText" dxfId="7344" priority="7357" operator="containsText" text="DA">
      <formula>NOT(ISERROR(SEARCH("DA",H252)))</formula>
    </cfRule>
  </conditionalFormatting>
  <conditionalFormatting sqref="I252">
    <cfRule type="containsText" dxfId="7343" priority="7356" operator="containsText" text="DA">
      <formula>NOT(ISERROR(SEARCH("DA",I252)))</formula>
    </cfRule>
  </conditionalFormatting>
  <conditionalFormatting sqref="J252">
    <cfRule type="containsText" dxfId="7342" priority="7355" operator="containsText" text="DA">
      <formula>NOT(ISERROR(SEARCH("DA",J252)))</formula>
    </cfRule>
  </conditionalFormatting>
  <conditionalFormatting sqref="K252">
    <cfRule type="containsText" dxfId="7341" priority="7354" operator="containsText" text="DA">
      <formula>NOT(ISERROR(SEARCH("DA",K252)))</formula>
    </cfRule>
  </conditionalFormatting>
  <conditionalFormatting sqref="L252">
    <cfRule type="containsText" dxfId="7340" priority="7353" operator="containsText" text="DA">
      <formula>NOT(ISERROR(SEARCH("DA",L252)))</formula>
    </cfRule>
  </conditionalFormatting>
  <conditionalFormatting sqref="M252">
    <cfRule type="containsText" dxfId="7339" priority="7352" operator="containsText" text="DA">
      <formula>NOT(ISERROR(SEARCH("DA",M252)))</formula>
    </cfRule>
  </conditionalFormatting>
  <conditionalFormatting sqref="N252">
    <cfRule type="containsText" dxfId="7338" priority="7351" operator="containsText" text="DA">
      <formula>NOT(ISERROR(SEARCH("DA",N252)))</formula>
    </cfRule>
  </conditionalFormatting>
  <conditionalFormatting sqref="O252">
    <cfRule type="containsText" dxfId="7337" priority="7350" operator="containsText" text="DA">
      <formula>NOT(ISERROR(SEARCH("DA",O252)))</formula>
    </cfRule>
  </conditionalFormatting>
  <conditionalFormatting sqref="P252">
    <cfRule type="containsText" dxfId="7336" priority="7349" operator="containsText" text="DA">
      <formula>NOT(ISERROR(SEARCH("DA",P252)))</formula>
    </cfRule>
  </conditionalFormatting>
  <conditionalFormatting sqref="Q252">
    <cfRule type="containsText" dxfId="7335" priority="7348" operator="containsText" text="DA">
      <formula>NOT(ISERROR(SEARCH("DA",Q252)))</formula>
    </cfRule>
  </conditionalFormatting>
  <conditionalFormatting sqref="R252">
    <cfRule type="containsText" dxfId="7334" priority="7347" operator="containsText" text="DA">
      <formula>NOT(ISERROR(SEARCH("DA",R252)))</formula>
    </cfRule>
  </conditionalFormatting>
  <conditionalFormatting sqref="S252">
    <cfRule type="containsText" dxfId="7333" priority="7346" operator="containsText" text="DA">
      <formula>NOT(ISERROR(SEARCH("DA",S252)))</formula>
    </cfRule>
  </conditionalFormatting>
  <conditionalFormatting sqref="T252">
    <cfRule type="containsText" dxfId="7332" priority="7345" operator="containsText" text="DA">
      <formula>NOT(ISERROR(SEARCH("DA",T252)))</formula>
    </cfRule>
  </conditionalFormatting>
  <conditionalFormatting sqref="B252">
    <cfRule type="containsText" dxfId="7331" priority="7344" operator="containsText" text="DA">
      <formula>NOT(ISERROR(SEARCH("DA",B252)))</formula>
    </cfRule>
  </conditionalFormatting>
  <conditionalFormatting sqref="U252 C252">
    <cfRule type="containsText" dxfId="7330" priority="7343" operator="containsText" text="DA">
      <formula>NOT(ISERROR(SEARCH("DA",C252)))</formula>
    </cfRule>
  </conditionalFormatting>
  <conditionalFormatting sqref="D252">
    <cfRule type="containsText" dxfId="7329" priority="7342" operator="containsText" text="DA">
      <formula>NOT(ISERROR(SEARCH("DA",D252)))</formula>
    </cfRule>
  </conditionalFormatting>
  <conditionalFormatting sqref="E252">
    <cfRule type="containsText" dxfId="7328" priority="7341" operator="containsText" text="DA">
      <formula>NOT(ISERROR(SEARCH("DA",E252)))</formula>
    </cfRule>
  </conditionalFormatting>
  <conditionalFormatting sqref="F252">
    <cfRule type="containsText" dxfId="7327" priority="7340" operator="containsText" text="DA">
      <formula>NOT(ISERROR(SEARCH("DA",F252)))</formula>
    </cfRule>
  </conditionalFormatting>
  <conditionalFormatting sqref="G252">
    <cfRule type="containsText" dxfId="7326" priority="7339" operator="containsText" text="DA">
      <formula>NOT(ISERROR(SEARCH("DA",G252)))</formula>
    </cfRule>
  </conditionalFormatting>
  <conditionalFormatting sqref="H252">
    <cfRule type="containsText" dxfId="7325" priority="7338" operator="containsText" text="DA">
      <formula>NOT(ISERROR(SEARCH("DA",H252)))</formula>
    </cfRule>
  </conditionalFormatting>
  <conditionalFormatting sqref="I252">
    <cfRule type="containsText" dxfId="7324" priority="7337" operator="containsText" text="DA">
      <formula>NOT(ISERROR(SEARCH("DA",I252)))</formula>
    </cfRule>
  </conditionalFormatting>
  <conditionalFormatting sqref="J252">
    <cfRule type="containsText" dxfId="7323" priority="7336" operator="containsText" text="DA">
      <formula>NOT(ISERROR(SEARCH("DA",J252)))</formula>
    </cfRule>
  </conditionalFormatting>
  <conditionalFormatting sqref="K252">
    <cfRule type="containsText" dxfId="7322" priority="7335" operator="containsText" text="DA">
      <formula>NOT(ISERROR(SEARCH("DA",K252)))</formula>
    </cfRule>
  </conditionalFormatting>
  <conditionalFormatting sqref="L252">
    <cfRule type="containsText" dxfId="7321" priority="7334" operator="containsText" text="DA">
      <formula>NOT(ISERROR(SEARCH("DA",L252)))</formula>
    </cfRule>
  </conditionalFormatting>
  <conditionalFormatting sqref="M252">
    <cfRule type="containsText" dxfId="7320" priority="7333" operator="containsText" text="DA">
      <formula>NOT(ISERROR(SEARCH("DA",M252)))</formula>
    </cfRule>
  </conditionalFormatting>
  <conditionalFormatting sqref="N252">
    <cfRule type="containsText" dxfId="7319" priority="7332" operator="containsText" text="DA">
      <formula>NOT(ISERROR(SEARCH("DA",N252)))</formula>
    </cfRule>
  </conditionalFormatting>
  <conditionalFormatting sqref="O252">
    <cfRule type="containsText" dxfId="7318" priority="7331" operator="containsText" text="DA">
      <formula>NOT(ISERROR(SEARCH("DA",O252)))</formula>
    </cfRule>
  </conditionalFormatting>
  <conditionalFormatting sqref="P252">
    <cfRule type="containsText" dxfId="7317" priority="7330" operator="containsText" text="DA">
      <formula>NOT(ISERROR(SEARCH("DA",P252)))</formula>
    </cfRule>
  </conditionalFormatting>
  <conditionalFormatting sqref="Q252">
    <cfRule type="containsText" dxfId="7316" priority="7329" operator="containsText" text="DA">
      <formula>NOT(ISERROR(SEARCH("DA",Q252)))</formula>
    </cfRule>
  </conditionalFormatting>
  <conditionalFormatting sqref="R252">
    <cfRule type="containsText" dxfId="7315" priority="7328" operator="containsText" text="DA">
      <formula>NOT(ISERROR(SEARCH("DA",R252)))</formula>
    </cfRule>
  </conditionalFormatting>
  <conditionalFormatting sqref="S252">
    <cfRule type="containsText" dxfId="7314" priority="7327" operator="containsText" text="DA">
      <formula>NOT(ISERROR(SEARCH("DA",S252)))</formula>
    </cfRule>
  </conditionalFormatting>
  <conditionalFormatting sqref="T252">
    <cfRule type="containsText" dxfId="7313" priority="7326" operator="containsText" text="DA">
      <formula>NOT(ISERROR(SEARCH("DA",T252)))</formula>
    </cfRule>
  </conditionalFormatting>
  <conditionalFormatting sqref="B252">
    <cfRule type="containsText" dxfId="7312" priority="7325" operator="containsText" text="DA">
      <formula>NOT(ISERROR(SEARCH("DA",B252)))</formula>
    </cfRule>
  </conditionalFormatting>
  <conditionalFormatting sqref="U252 C252">
    <cfRule type="containsText" dxfId="7311" priority="7324" operator="containsText" text="DA">
      <formula>NOT(ISERROR(SEARCH("DA",C252)))</formula>
    </cfRule>
  </conditionalFormatting>
  <conditionalFormatting sqref="D252">
    <cfRule type="containsText" dxfId="7310" priority="7323" operator="containsText" text="DA">
      <formula>NOT(ISERROR(SEARCH("DA",D252)))</formula>
    </cfRule>
  </conditionalFormatting>
  <conditionalFormatting sqref="E252">
    <cfRule type="containsText" dxfId="7309" priority="7322" operator="containsText" text="DA">
      <formula>NOT(ISERROR(SEARCH("DA",E252)))</formula>
    </cfRule>
  </conditionalFormatting>
  <conditionalFormatting sqref="F252">
    <cfRule type="containsText" dxfId="7308" priority="7321" operator="containsText" text="DA">
      <formula>NOT(ISERROR(SEARCH("DA",F252)))</formula>
    </cfRule>
  </conditionalFormatting>
  <conditionalFormatting sqref="G252">
    <cfRule type="containsText" dxfId="7307" priority="7320" operator="containsText" text="DA">
      <formula>NOT(ISERROR(SEARCH("DA",G252)))</formula>
    </cfRule>
  </conditionalFormatting>
  <conditionalFormatting sqref="H252">
    <cfRule type="containsText" dxfId="7306" priority="7319" operator="containsText" text="DA">
      <formula>NOT(ISERROR(SEARCH("DA",H252)))</formula>
    </cfRule>
  </conditionalFormatting>
  <conditionalFormatting sqref="I252">
    <cfRule type="containsText" dxfId="7305" priority="7318" operator="containsText" text="DA">
      <formula>NOT(ISERROR(SEARCH("DA",I252)))</formula>
    </cfRule>
  </conditionalFormatting>
  <conditionalFormatting sqref="J252">
    <cfRule type="containsText" dxfId="7304" priority="7317" operator="containsText" text="DA">
      <formula>NOT(ISERROR(SEARCH("DA",J252)))</formula>
    </cfRule>
  </conditionalFormatting>
  <conditionalFormatting sqref="K252">
    <cfRule type="containsText" dxfId="7303" priority="7316" operator="containsText" text="DA">
      <formula>NOT(ISERROR(SEARCH("DA",K252)))</formula>
    </cfRule>
  </conditionalFormatting>
  <conditionalFormatting sqref="L252">
    <cfRule type="containsText" dxfId="7302" priority="7315" operator="containsText" text="DA">
      <formula>NOT(ISERROR(SEARCH("DA",L252)))</formula>
    </cfRule>
  </conditionalFormatting>
  <conditionalFormatting sqref="M252">
    <cfRule type="containsText" dxfId="7301" priority="7314" operator="containsText" text="DA">
      <formula>NOT(ISERROR(SEARCH("DA",M252)))</formula>
    </cfRule>
  </conditionalFormatting>
  <conditionalFormatting sqref="N252">
    <cfRule type="containsText" dxfId="7300" priority="7313" operator="containsText" text="DA">
      <formula>NOT(ISERROR(SEARCH("DA",N252)))</formula>
    </cfRule>
  </conditionalFormatting>
  <conditionalFormatting sqref="O252">
    <cfRule type="containsText" dxfId="7299" priority="7312" operator="containsText" text="DA">
      <formula>NOT(ISERROR(SEARCH("DA",O252)))</formula>
    </cfRule>
  </conditionalFormatting>
  <conditionalFormatting sqref="P252">
    <cfRule type="containsText" dxfId="7298" priority="7311" operator="containsText" text="DA">
      <formula>NOT(ISERROR(SEARCH("DA",P252)))</formula>
    </cfRule>
  </conditionalFormatting>
  <conditionalFormatting sqref="Q252">
    <cfRule type="containsText" dxfId="7297" priority="7310" operator="containsText" text="DA">
      <formula>NOT(ISERROR(SEARCH("DA",Q252)))</formula>
    </cfRule>
  </conditionalFormatting>
  <conditionalFormatting sqref="R252">
    <cfRule type="containsText" dxfId="7296" priority="7309" operator="containsText" text="DA">
      <formula>NOT(ISERROR(SEARCH("DA",R252)))</formula>
    </cfRule>
  </conditionalFormatting>
  <conditionalFormatting sqref="S252">
    <cfRule type="containsText" dxfId="7295" priority="7308" operator="containsText" text="DA">
      <formula>NOT(ISERROR(SEARCH("DA",S252)))</formula>
    </cfRule>
  </conditionalFormatting>
  <conditionalFormatting sqref="T252">
    <cfRule type="containsText" dxfId="7294" priority="7307" operator="containsText" text="DA">
      <formula>NOT(ISERROR(SEARCH("DA",T252)))</formula>
    </cfRule>
  </conditionalFormatting>
  <conditionalFormatting sqref="B252">
    <cfRule type="containsText" dxfId="7293" priority="7306" operator="containsText" text="DA">
      <formula>NOT(ISERROR(SEARCH("DA",B252)))</formula>
    </cfRule>
  </conditionalFormatting>
  <conditionalFormatting sqref="U252 C252">
    <cfRule type="containsText" dxfId="7292" priority="7305" operator="containsText" text="DA">
      <formula>NOT(ISERROR(SEARCH("DA",C252)))</formula>
    </cfRule>
  </conditionalFormatting>
  <conditionalFormatting sqref="D252">
    <cfRule type="containsText" dxfId="7291" priority="7304" operator="containsText" text="DA">
      <formula>NOT(ISERROR(SEARCH("DA",D252)))</formula>
    </cfRule>
  </conditionalFormatting>
  <conditionalFormatting sqref="E252">
    <cfRule type="containsText" dxfId="7290" priority="7303" operator="containsText" text="DA">
      <formula>NOT(ISERROR(SEARCH("DA",E252)))</formula>
    </cfRule>
  </conditionalFormatting>
  <conditionalFormatting sqref="F252">
    <cfRule type="containsText" dxfId="7289" priority="7302" operator="containsText" text="DA">
      <formula>NOT(ISERROR(SEARCH("DA",F252)))</formula>
    </cfRule>
  </conditionalFormatting>
  <conditionalFormatting sqref="G252">
    <cfRule type="containsText" dxfId="7288" priority="7301" operator="containsText" text="DA">
      <formula>NOT(ISERROR(SEARCH("DA",G252)))</formula>
    </cfRule>
  </conditionalFormatting>
  <conditionalFormatting sqref="H252">
    <cfRule type="containsText" dxfId="7287" priority="7300" operator="containsText" text="DA">
      <formula>NOT(ISERROR(SEARCH("DA",H252)))</formula>
    </cfRule>
  </conditionalFormatting>
  <conditionalFormatting sqref="I252">
    <cfRule type="containsText" dxfId="7286" priority="7299" operator="containsText" text="DA">
      <formula>NOT(ISERROR(SEARCH("DA",I252)))</formula>
    </cfRule>
  </conditionalFormatting>
  <conditionalFormatting sqref="J252">
    <cfRule type="containsText" dxfId="7285" priority="7298" operator="containsText" text="DA">
      <formula>NOT(ISERROR(SEARCH("DA",J252)))</formula>
    </cfRule>
  </conditionalFormatting>
  <conditionalFormatting sqref="K252">
    <cfRule type="containsText" dxfId="7284" priority="7297" operator="containsText" text="DA">
      <formula>NOT(ISERROR(SEARCH("DA",K252)))</formula>
    </cfRule>
  </conditionalFormatting>
  <conditionalFormatting sqref="L252">
    <cfRule type="containsText" dxfId="7283" priority="7296" operator="containsText" text="DA">
      <formula>NOT(ISERROR(SEARCH("DA",L252)))</formula>
    </cfRule>
  </conditionalFormatting>
  <conditionalFormatting sqref="M252">
    <cfRule type="containsText" dxfId="7282" priority="7295" operator="containsText" text="DA">
      <formula>NOT(ISERROR(SEARCH("DA",M252)))</formula>
    </cfRule>
  </conditionalFormatting>
  <conditionalFormatting sqref="N252">
    <cfRule type="containsText" dxfId="7281" priority="7294" operator="containsText" text="DA">
      <formula>NOT(ISERROR(SEARCH("DA",N252)))</formula>
    </cfRule>
  </conditionalFormatting>
  <conditionalFormatting sqref="O252">
    <cfRule type="containsText" dxfId="7280" priority="7293" operator="containsText" text="DA">
      <formula>NOT(ISERROR(SEARCH("DA",O252)))</formula>
    </cfRule>
  </conditionalFormatting>
  <conditionalFormatting sqref="P252">
    <cfRule type="containsText" dxfId="7279" priority="7292" operator="containsText" text="DA">
      <formula>NOT(ISERROR(SEARCH("DA",P252)))</formula>
    </cfRule>
  </conditionalFormatting>
  <conditionalFormatting sqref="Q252">
    <cfRule type="containsText" dxfId="7278" priority="7291" operator="containsText" text="DA">
      <formula>NOT(ISERROR(SEARCH("DA",Q252)))</formula>
    </cfRule>
  </conditionalFormatting>
  <conditionalFormatting sqref="R252">
    <cfRule type="containsText" dxfId="7277" priority="7290" operator="containsText" text="DA">
      <formula>NOT(ISERROR(SEARCH("DA",R252)))</formula>
    </cfRule>
  </conditionalFormatting>
  <conditionalFormatting sqref="S252">
    <cfRule type="containsText" dxfId="7276" priority="7289" operator="containsText" text="DA">
      <formula>NOT(ISERROR(SEARCH("DA",S252)))</formula>
    </cfRule>
  </conditionalFormatting>
  <conditionalFormatting sqref="T252">
    <cfRule type="containsText" dxfId="7275" priority="7288" operator="containsText" text="DA">
      <formula>NOT(ISERROR(SEARCH("DA",T252)))</formula>
    </cfRule>
  </conditionalFormatting>
  <conditionalFormatting sqref="B252">
    <cfRule type="containsText" dxfId="7274" priority="7287" operator="containsText" text="DA">
      <formula>NOT(ISERROR(SEARCH("DA",B252)))</formula>
    </cfRule>
  </conditionalFormatting>
  <conditionalFormatting sqref="U252 C252">
    <cfRule type="containsText" dxfId="7273" priority="7286" operator="containsText" text="DA">
      <formula>NOT(ISERROR(SEARCH("DA",C252)))</formula>
    </cfRule>
  </conditionalFormatting>
  <conditionalFormatting sqref="D252">
    <cfRule type="containsText" dxfId="7272" priority="7285" operator="containsText" text="DA">
      <formula>NOT(ISERROR(SEARCH("DA",D252)))</formula>
    </cfRule>
  </conditionalFormatting>
  <conditionalFormatting sqref="E252">
    <cfRule type="containsText" dxfId="7271" priority="7284" operator="containsText" text="DA">
      <formula>NOT(ISERROR(SEARCH("DA",E252)))</formula>
    </cfRule>
  </conditionalFormatting>
  <conditionalFormatting sqref="F252">
    <cfRule type="containsText" dxfId="7270" priority="7283" operator="containsText" text="DA">
      <formula>NOT(ISERROR(SEARCH("DA",F252)))</formula>
    </cfRule>
  </conditionalFormatting>
  <conditionalFormatting sqref="G252">
    <cfRule type="containsText" dxfId="7269" priority="7282" operator="containsText" text="DA">
      <formula>NOT(ISERROR(SEARCH("DA",G252)))</formula>
    </cfRule>
  </conditionalFormatting>
  <conditionalFormatting sqref="H252">
    <cfRule type="containsText" dxfId="7268" priority="7281" operator="containsText" text="DA">
      <formula>NOT(ISERROR(SEARCH("DA",H252)))</formula>
    </cfRule>
  </conditionalFormatting>
  <conditionalFormatting sqref="I252">
    <cfRule type="containsText" dxfId="7267" priority="7280" operator="containsText" text="DA">
      <formula>NOT(ISERROR(SEARCH("DA",I252)))</formula>
    </cfRule>
  </conditionalFormatting>
  <conditionalFormatting sqref="J252">
    <cfRule type="containsText" dxfId="7266" priority="7279" operator="containsText" text="DA">
      <formula>NOT(ISERROR(SEARCH("DA",J252)))</formula>
    </cfRule>
  </conditionalFormatting>
  <conditionalFormatting sqref="K252">
    <cfRule type="containsText" dxfId="7265" priority="7278" operator="containsText" text="DA">
      <formula>NOT(ISERROR(SEARCH("DA",K252)))</formula>
    </cfRule>
  </conditionalFormatting>
  <conditionalFormatting sqref="L252">
    <cfRule type="containsText" dxfId="7264" priority="7277" operator="containsText" text="DA">
      <formula>NOT(ISERROR(SEARCH("DA",L252)))</formula>
    </cfRule>
  </conditionalFormatting>
  <conditionalFormatting sqref="M252">
    <cfRule type="containsText" dxfId="7263" priority="7276" operator="containsText" text="DA">
      <formula>NOT(ISERROR(SEARCH("DA",M252)))</formula>
    </cfRule>
  </conditionalFormatting>
  <conditionalFormatting sqref="N252">
    <cfRule type="containsText" dxfId="7262" priority="7275" operator="containsText" text="DA">
      <formula>NOT(ISERROR(SEARCH("DA",N252)))</formula>
    </cfRule>
  </conditionalFormatting>
  <conditionalFormatting sqref="O252">
    <cfRule type="containsText" dxfId="7261" priority="7274" operator="containsText" text="DA">
      <formula>NOT(ISERROR(SEARCH("DA",O252)))</formula>
    </cfRule>
  </conditionalFormatting>
  <conditionalFormatting sqref="P252">
    <cfRule type="containsText" dxfId="7260" priority="7273" operator="containsText" text="DA">
      <formula>NOT(ISERROR(SEARCH("DA",P252)))</formula>
    </cfRule>
  </conditionalFormatting>
  <conditionalFormatting sqref="Q252">
    <cfRule type="containsText" dxfId="7259" priority="7272" operator="containsText" text="DA">
      <formula>NOT(ISERROR(SEARCH("DA",Q252)))</formula>
    </cfRule>
  </conditionalFormatting>
  <conditionalFormatting sqref="R252">
    <cfRule type="containsText" dxfId="7258" priority="7271" operator="containsText" text="DA">
      <formula>NOT(ISERROR(SEARCH("DA",R252)))</formula>
    </cfRule>
  </conditionalFormatting>
  <conditionalFormatting sqref="S252">
    <cfRule type="containsText" dxfId="7257" priority="7270" operator="containsText" text="DA">
      <formula>NOT(ISERROR(SEARCH("DA",S252)))</formula>
    </cfRule>
  </conditionalFormatting>
  <conditionalFormatting sqref="T252">
    <cfRule type="containsText" dxfId="7256" priority="7269" operator="containsText" text="DA">
      <formula>NOT(ISERROR(SEARCH("DA",T252)))</formula>
    </cfRule>
  </conditionalFormatting>
  <conditionalFormatting sqref="B252">
    <cfRule type="containsText" dxfId="7255" priority="7268" operator="containsText" text="DA">
      <formula>NOT(ISERROR(SEARCH("DA",B252)))</formula>
    </cfRule>
  </conditionalFormatting>
  <conditionalFormatting sqref="U252 C252">
    <cfRule type="containsText" dxfId="7254" priority="7267" operator="containsText" text="DA">
      <formula>NOT(ISERROR(SEARCH("DA",C252)))</formula>
    </cfRule>
  </conditionalFormatting>
  <conditionalFormatting sqref="D252">
    <cfRule type="containsText" dxfId="7253" priority="7266" operator="containsText" text="DA">
      <formula>NOT(ISERROR(SEARCH("DA",D252)))</formula>
    </cfRule>
  </conditionalFormatting>
  <conditionalFormatting sqref="E252">
    <cfRule type="containsText" dxfId="7252" priority="7265" operator="containsText" text="DA">
      <formula>NOT(ISERROR(SEARCH("DA",E252)))</formula>
    </cfRule>
  </conditionalFormatting>
  <conditionalFormatting sqref="F252">
    <cfRule type="containsText" dxfId="7251" priority="7264" operator="containsText" text="DA">
      <formula>NOT(ISERROR(SEARCH("DA",F252)))</formula>
    </cfRule>
  </conditionalFormatting>
  <conditionalFormatting sqref="G252">
    <cfRule type="containsText" dxfId="7250" priority="7263" operator="containsText" text="DA">
      <formula>NOT(ISERROR(SEARCH("DA",G252)))</formula>
    </cfRule>
  </conditionalFormatting>
  <conditionalFormatting sqref="H252">
    <cfRule type="containsText" dxfId="7249" priority="7262" operator="containsText" text="DA">
      <formula>NOT(ISERROR(SEARCH("DA",H252)))</formula>
    </cfRule>
  </conditionalFormatting>
  <conditionalFormatting sqref="I252">
    <cfRule type="containsText" dxfId="7248" priority="7261" operator="containsText" text="DA">
      <formula>NOT(ISERROR(SEARCH("DA",I252)))</formula>
    </cfRule>
  </conditionalFormatting>
  <conditionalFormatting sqref="J252">
    <cfRule type="containsText" dxfId="7247" priority="7260" operator="containsText" text="DA">
      <formula>NOT(ISERROR(SEARCH("DA",J252)))</formula>
    </cfRule>
  </conditionalFormatting>
  <conditionalFormatting sqref="K252">
    <cfRule type="containsText" dxfId="7246" priority="7259" operator="containsText" text="DA">
      <formula>NOT(ISERROR(SEARCH("DA",K252)))</formula>
    </cfRule>
  </conditionalFormatting>
  <conditionalFormatting sqref="L252">
    <cfRule type="containsText" dxfId="7245" priority="7258" operator="containsText" text="DA">
      <formula>NOT(ISERROR(SEARCH("DA",L252)))</formula>
    </cfRule>
  </conditionalFormatting>
  <conditionalFormatting sqref="M252">
    <cfRule type="containsText" dxfId="7244" priority="7257" operator="containsText" text="DA">
      <formula>NOT(ISERROR(SEARCH("DA",M252)))</formula>
    </cfRule>
  </conditionalFormatting>
  <conditionalFormatting sqref="N252">
    <cfRule type="containsText" dxfId="7243" priority="7256" operator="containsText" text="DA">
      <formula>NOT(ISERROR(SEARCH("DA",N252)))</formula>
    </cfRule>
  </conditionalFormatting>
  <conditionalFormatting sqref="O252">
    <cfRule type="containsText" dxfId="7242" priority="7255" operator="containsText" text="DA">
      <formula>NOT(ISERROR(SEARCH("DA",O252)))</formula>
    </cfRule>
  </conditionalFormatting>
  <conditionalFormatting sqref="P252">
    <cfRule type="containsText" dxfId="7241" priority="7254" operator="containsText" text="DA">
      <formula>NOT(ISERROR(SEARCH("DA",P252)))</formula>
    </cfRule>
  </conditionalFormatting>
  <conditionalFormatting sqref="Q252">
    <cfRule type="containsText" dxfId="7240" priority="7253" operator="containsText" text="DA">
      <formula>NOT(ISERROR(SEARCH("DA",Q252)))</formula>
    </cfRule>
  </conditionalFormatting>
  <conditionalFormatting sqref="R252">
    <cfRule type="containsText" dxfId="7239" priority="7252" operator="containsText" text="DA">
      <formula>NOT(ISERROR(SEARCH("DA",R252)))</formula>
    </cfRule>
  </conditionalFormatting>
  <conditionalFormatting sqref="S252">
    <cfRule type="containsText" dxfId="7238" priority="7251" operator="containsText" text="DA">
      <formula>NOT(ISERROR(SEARCH("DA",S252)))</formula>
    </cfRule>
  </conditionalFormatting>
  <conditionalFormatting sqref="T252">
    <cfRule type="containsText" dxfId="7237" priority="7250" operator="containsText" text="DA">
      <formula>NOT(ISERROR(SEARCH("DA",T252)))</formula>
    </cfRule>
  </conditionalFormatting>
  <conditionalFormatting sqref="B252">
    <cfRule type="containsText" dxfId="7236" priority="7249" operator="containsText" text="DA">
      <formula>NOT(ISERROR(SEARCH("DA",B252)))</formula>
    </cfRule>
  </conditionalFormatting>
  <conditionalFormatting sqref="U252 C252">
    <cfRule type="containsText" dxfId="7235" priority="7248" operator="containsText" text="DA">
      <formula>NOT(ISERROR(SEARCH("DA",C252)))</formula>
    </cfRule>
  </conditionalFormatting>
  <conditionalFormatting sqref="D252">
    <cfRule type="containsText" dxfId="7234" priority="7247" operator="containsText" text="DA">
      <formula>NOT(ISERROR(SEARCH("DA",D252)))</formula>
    </cfRule>
  </conditionalFormatting>
  <conditionalFormatting sqref="E252">
    <cfRule type="containsText" dxfId="7233" priority="7246" operator="containsText" text="DA">
      <formula>NOT(ISERROR(SEARCH("DA",E252)))</formula>
    </cfRule>
  </conditionalFormatting>
  <conditionalFormatting sqref="F252">
    <cfRule type="containsText" dxfId="7232" priority="7245" operator="containsText" text="DA">
      <formula>NOT(ISERROR(SEARCH("DA",F252)))</formula>
    </cfRule>
  </conditionalFormatting>
  <conditionalFormatting sqref="G252">
    <cfRule type="containsText" dxfId="7231" priority="7244" operator="containsText" text="DA">
      <formula>NOT(ISERROR(SEARCH("DA",G252)))</formula>
    </cfRule>
  </conditionalFormatting>
  <conditionalFormatting sqref="H252">
    <cfRule type="containsText" dxfId="7230" priority="7243" operator="containsText" text="DA">
      <formula>NOT(ISERROR(SEARCH("DA",H252)))</formula>
    </cfRule>
  </conditionalFormatting>
  <conditionalFormatting sqref="I252">
    <cfRule type="containsText" dxfId="7229" priority="7242" operator="containsText" text="DA">
      <formula>NOT(ISERROR(SEARCH("DA",I252)))</formula>
    </cfRule>
  </conditionalFormatting>
  <conditionalFormatting sqref="J252">
    <cfRule type="containsText" dxfId="7228" priority="7241" operator="containsText" text="DA">
      <formula>NOT(ISERROR(SEARCH("DA",J252)))</formula>
    </cfRule>
  </conditionalFormatting>
  <conditionalFormatting sqref="K252">
    <cfRule type="containsText" dxfId="7227" priority="7240" operator="containsText" text="DA">
      <formula>NOT(ISERROR(SEARCH("DA",K252)))</formula>
    </cfRule>
  </conditionalFormatting>
  <conditionalFormatting sqref="L252">
    <cfRule type="containsText" dxfId="7226" priority="7239" operator="containsText" text="DA">
      <formula>NOT(ISERROR(SEARCH("DA",L252)))</formula>
    </cfRule>
  </conditionalFormatting>
  <conditionalFormatting sqref="M252">
    <cfRule type="containsText" dxfId="7225" priority="7238" operator="containsText" text="DA">
      <formula>NOT(ISERROR(SEARCH("DA",M252)))</formula>
    </cfRule>
  </conditionalFormatting>
  <conditionalFormatting sqref="N252">
    <cfRule type="containsText" dxfId="7224" priority="7237" operator="containsText" text="DA">
      <formula>NOT(ISERROR(SEARCH("DA",N252)))</formula>
    </cfRule>
  </conditionalFormatting>
  <conditionalFormatting sqref="O252">
    <cfRule type="containsText" dxfId="7223" priority="7236" operator="containsText" text="DA">
      <formula>NOT(ISERROR(SEARCH("DA",O252)))</formula>
    </cfRule>
  </conditionalFormatting>
  <conditionalFormatting sqref="P252">
    <cfRule type="containsText" dxfId="7222" priority="7235" operator="containsText" text="DA">
      <formula>NOT(ISERROR(SEARCH("DA",P252)))</formula>
    </cfRule>
  </conditionalFormatting>
  <conditionalFormatting sqref="Q252">
    <cfRule type="containsText" dxfId="7221" priority="7234" operator="containsText" text="DA">
      <formula>NOT(ISERROR(SEARCH("DA",Q252)))</formula>
    </cfRule>
  </conditionalFormatting>
  <conditionalFormatting sqref="R252">
    <cfRule type="containsText" dxfId="7220" priority="7233" operator="containsText" text="DA">
      <formula>NOT(ISERROR(SEARCH("DA",R252)))</formula>
    </cfRule>
  </conditionalFormatting>
  <conditionalFormatting sqref="S252">
    <cfRule type="containsText" dxfId="7219" priority="7232" operator="containsText" text="DA">
      <formula>NOT(ISERROR(SEARCH("DA",S252)))</formula>
    </cfRule>
  </conditionalFormatting>
  <conditionalFormatting sqref="T252">
    <cfRule type="containsText" dxfId="7218" priority="7231" operator="containsText" text="DA">
      <formula>NOT(ISERROR(SEARCH("DA",T252)))</formula>
    </cfRule>
  </conditionalFormatting>
  <conditionalFormatting sqref="B252">
    <cfRule type="containsText" dxfId="7217" priority="7230" operator="containsText" text="DA">
      <formula>NOT(ISERROR(SEARCH("DA",B252)))</formula>
    </cfRule>
  </conditionalFormatting>
  <conditionalFormatting sqref="U252 C252">
    <cfRule type="containsText" dxfId="7216" priority="7229" operator="containsText" text="DA">
      <formula>NOT(ISERROR(SEARCH("DA",C252)))</formula>
    </cfRule>
  </conditionalFormatting>
  <conditionalFormatting sqref="D252">
    <cfRule type="containsText" dxfId="7215" priority="7228" operator="containsText" text="DA">
      <formula>NOT(ISERROR(SEARCH("DA",D252)))</formula>
    </cfRule>
  </conditionalFormatting>
  <conditionalFormatting sqref="E252">
    <cfRule type="containsText" dxfId="7214" priority="7227" operator="containsText" text="DA">
      <formula>NOT(ISERROR(SEARCH("DA",E252)))</formula>
    </cfRule>
  </conditionalFormatting>
  <conditionalFormatting sqref="F252">
    <cfRule type="containsText" dxfId="7213" priority="7226" operator="containsText" text="DA">
      <formula>NOT(ISERROR(SEARCH("DA",F252)))</formula>
    </cfRule>
  </conditionalFormatting>
  <conditionalFormatting sqref="G252">
    <cfRule type="containsText" dxfId="7212" priority="7225" operator="containsText" text="DA">
      <formula>NOT(ISERROR(SEARCH("DA",G252)))</formula>
    </cfRule>
  </conditionalFormatting>
  <conditionalFormatting sqref="H252">
    <cfRule type="containsText" dxfId="7211" priority="7224" operator="containsText" text="DA">
      <formula>NOT(ISERROR(SEARCH("DA",H252)))</formula>
    </cfRule>
  </conditionalFormatting>
  <conditionalFormatting sqref="I252">
    <cfRule type="containsText" dxfId="7210" priority="7223" operator="containsText" text="DA">
      <formula>NOT(ISERROR(SEARCH("DA",I252)))</formula>
    </cfRule>
  </conditionalFormatting>
  <conditionalFormatting sqref="J252">
    <cfRule type="containsText" dxfId="7209" priority="7222" operator="containsText" text="DA">
      <formula>NOT(ISERROR(SEARCH("DA",J252)))</formula>
    </cfRule>
  </conditionalFormatting>
  <conditionalFormatting sqref="K252">
    <cfRule type="containsText" dxfId="7208" priority="7221" operator="containsText" text="DA">
      <formula>NOT(ISERROR(SEARCH("DA",K252)))</formula>
    </cfRule>
  </conditionalFormatting>
  <conditionalFormatting sqref="L252">
    <cfRule type="containsText" dxfId="7207" priority="7220" operator="containsText" text="DA">
      <formula>NOT(ISERROR(SEARCH("DA",L252)))</formula>
    </cfRule>
  </conditionalFormatting>
  <conditionalFormatting sqref="M252">
    <cfRule type="containsText" dxfId="7206" priority="7219" operator="containsText" text="DA">
      <formula>NOT(ISERROR(SEARCH("DA",M252)))</formula>
    </cfRule>
  </conditionalFormatting>
  <conditionalFormatting sqref="N252">
    <cfRule type="containsText" dxfId="7205" priority="7218" operator="containsText" text="DA">
      <formula>NOT(ISERROR(SEARCH("DA",N252)))</formula>
    </cfRule>
  </conditionalFormatting>
  <conditionalFormatting sqref="O252">
    <cfRule type="containsText" dxfId="7204" priority="7217" operator="containsText" text="DA">
      <formula>NOT(ISERROR(SEARCH("DA",O252)))</formula>
    </cfRule>
  </conditionalFormatting>
  <conditionalFormatting sqref="P252">
    <cfRule type="containsText" dxfId="7203" priority="7216" operator="containsText" text="DA">
      <formula>NOT(ISERROR(SEARCH("DA",P252)))</formula>
    </cfRule>
  </conditionalFormatting>
  <conditionalFormatting sqref="Q252">
    <cfRule type="containsText" dxfId="7202" priority="7215" operator="containsText" text="DA">
      <formula>NOT(ISERROR(SEARCH("DA",Q252)))</formula>
    </cfRule>
  </conditionalFormatting>
  <conditionalFormatting sqref="R252">
    <cfRule type="containsText" dxfId="7201" priority="7214" operator="containsText" text="DA">
      <formula>NOT(ISERROR(SEARCH("DA",R252)))</formula>
    </cfRule>
  </conditionalFormatting>
  <conditionalFormatting sqref="S252">
    <cfRule type="containsText" dxfId="7200" priority="7213" operator="containsText" text="DA">
      <formula>NOT(ISERROR(SEARCH("DA",S252)))</formula>
    </cfRule>
  </conditionalFormatting>
  <conditionalFormatting sqref="T252">
    <cfRule type="containsText" dxfId="7199" priority="7212" operator="containsText" text="DA">
      <formula>NOT(ISERROR(SEARCH("DA",T252)))</formula>
    </cfRule>
  </conditionalFormatting>
  <conditionalFormatting sqref="B252">
    <cfRule type="containsText" dxfId="7198" priority="7211" operator="containsText" text="DA">
      <formula>NOT(ISERROR(SEARCH("DA",B252)))</formula>
    </cfRule>
  </conditionalFormatting>
  <conditionalFormatting sqref="U252 C252">
    <cfRule type="containsText" dxfId="7197" priority="7210" operator="containsText" text="DA">
      <formula>NOT(ISERROR(SEARCH("DA",C252)))</formula>
    </cfRule>
  </conditionalFormatting>
  <conditionalFormatting sqref="D252">
    <cfRule type="containsText" dxfId="7196" priority="7209" operator="containsText" text="DA">
      <formula>NOT(ISERROR(SEARCH("DA",D252)))</formula>
    </cfRule>
  </conditionalFormatting>
  <conditionalFormatting sqref="E252">
    <cfRule type="containsText" dxfId="7195" priority="7208" operator="containsText" text="DA">
      <formula>NOT(ISERROR(SEARCH("DA",E252)))</formula>
    </cfRule>
  </conditionalFormatting>
  <conditionalFormatting sqref="F252">
    <cfRule type="containsText" dxfId="7194" priority="7207" operator="containsText" text="DA">
      <formula>NOT(ISERROR(SEARCH("DA",F252)))</formula>
    </cfRule>
  </conditionalFormatting>
  <conditionalFormatting sqref="G252">
    <cfRule type="containsText" dxfId="7193" priority="7206" operator="containsText" text="DA">
      <formula>NOT(ISERROR(SEARCH("DA",G252)))</formula>
    </cfRule>
  </conditionalFormatting>
  <conditionalFormatting sqref="H252">
    <cfRule type="containsText" dxfId="7192" priority="7205" operator="containsText" text="DA">
      <formula>NOT(ISERROR(SEARCH("DA",H252)))</formula>
    </cfRule>
  </conditionalFormatting>
  <conditionalFormatting sqref="I252">
    <cfRule type="containsText" dxfId="7191" priority="7204" operator="containsText" text="DA">
      <formula>NOT(ISERROR(SEARCH("DA",I252)))</formula>
    </cfRule>
  </conditionalFormatting>
  <conditionalFormatting sqref="J252">
    <cfRule type="containsText" dxfId="7190" priority="7203" operator="containsText" text="DA">
      <formula>NOT(ISERROR(SEARCH("DA",J252)))</formula>
    </cfRule>
  </conditionalFormatting>
  <conditionalFormatting sqref="K252">
    <cfRule type="containsText" dxfId="7189" priority="7202" operator="containsText" text="DA">
      <formula>NOT(ISERROR(SEARCH("DA",K252)))</formula>
    </cfRule>
  </conditionalFormatting>
  <conditionalFormatting sqref="L252">
    <cfRule type="containsText" dxfId="7188" priority="7201" operator="containsText" text="DA">
      <formula>NOT(ISERROR(SEARCH("DA",L252)))</formula>
    </cfRule>
  </conditionalFormatting>
  <conditionalFormatting sqref="M252">
    <cfRule type="containsText" dxfId="7187" priority="7200" operator="containsText" text="DA">
      <formula>NOT(ISERROR(SEARCH("DA",M252)))</formula>
    </cfRule>
  </conditionalFormatting>
  <conditionalFormatting sqref="N252">
    <cfRule type="containsText" dxfId="7186" priority="7199" operator="containsText" text="DA">
      <formula>NOT(ISERROR(SEARCH("DA",N252)))</formula>
    </cfRule>
  </conditionalFormatting>
  <conditionalFormatting sqref="O252">
    <cfRule type="containsText" dxfId="7185" priority="7198" operator="containsText" text="DA">
      <formula>NOT(ISERROR(SEARCH("DA",O252)))</formula>
    </cfRule>
  </conditionalFormatting>
  <conditionalFormatting sqref="P252">
    <cfRule type="containsText" dxfId="7184" priority="7197" operator="containsText" text="DA">
      <formula>NOT(ISERROR(SEARCH("DA",P252)))</formula>
    </cfRule>
  </conditionalFormatting>
  <conditionalFormatting sqref="Q252">
    <cfRule type="containsText" dxfId="7183" priority="7196" operator="containsText" text="DA">
      <formula>NOT(ISERROR(SEARCH("DA",Q252)))</formula>
    </cfRule>
  </conditionalFormatting>
  <conditionalFormatting sqref="R252">
    <cfRule type="containsText" dxfId="7182" priority="7195" operator="containsText" text="DA">
      <formula>NOT(ISERROR(SEARCH("DA",R252)))</formula>
    </cfRule>
  </conditionalFormatting>
  <conditionalFormatting sqref="S252">
    <cfRule type="containsText" dxfId="7181" priority="7194" operator="containsText" text="DA">
      <formula>NOT(ISERROR(SEARCH("DA",S252)))</formula>
    </cfRule>
  </conditionalFormatting>
  <conditionalFormatting sqref="T252">
    <cfRule type="containsText" dxfId="7180" priority="7193" operator="containsText" text="DA">
      <formula>NOT(ISERROR(SEARCH("DA",T252)))</formula>
    </cfRule>
  </conditionalFormatting>
  <conditionalFormatting sqref="B252">
    <cfRule type="containsText" dxfId="7179" priority="7192" operator="containsText" text="DA">
      <formula>NOT(ISERROR(SEARCH("DA",B252)))</formula>
    </cfRule>
  </conditionalFormatting>
  <conditionalFormatting sqref="U252 C252">
    <cfRule type="containsText" dxfId="7178" priority="7191" operator="containsText" text="DA">
      <formula>NOT(ISERROR(SEARCH("DA",C252)))</formula>
    </cfRule>
  </conditionalFormatting>
  <conditionalFormatting sqref="D252">
    <cfRule type="containsText" dxfId="7177" priority="7190" operator="containsText" text="DA">
      <formula>NOT(ISERROR(SEARCH("DA",D252)))</formula>
    </cfRule>
  </conditionalFormatting>
  <conditionalFormatting sqref="E252">
    <cfRule type="containsText" dxfId="7176" priority="7189" operator="containsText" text="DA">
      <formula>NOT(ISERROR(SEARCH("DA",E252)))</formula>
    </cfRule>
  </conditionalFormatting>
  <conditionalFormatting sqref="F252">
    <cfRule type="containsText" dxfId="7175" priority="7188" operator="containsText" text="DA">
      <formula>NOT(ISERROR(SEARCH("DA",F252)))</formula>
    </cfRule>
  </conditionalFormatting>
  <conditionalFormatting sqref="G252">
    <cfRule type="containsText" dxfId="7174" priority="7187" operator="containsText" text="DA">
      <formula>NOT(ISERROR(SEARCH("DA",G252)))</formula>
    </cfRule>
  </conditionalFormatting>
  <conditionalFormatting sqref="H252">
    <cfRule type="containsText" dxfId="7173" priority="7186" operator="containsText" text="DA">
      <formula>NOT(ISERROR(SEARCH("DA",H252)))</formula>
    </cfRule>
  </conditionalFormatting>
  <conditionalFormatting sqref="I252">
    <cfRule type="containsText" dxfId="7172" priority="7185" operator="containsText" text="DA">
      <formula>NOT(ISERROR(SEARCH("DA",I252)))</formula>
    </cfRule>
  </conditionalFormatting>
  <conditionalFormatting sqref="J252">
    <cfRule type="containsText" dxfId="7171" priority="7184" operator="containsText" text="DA">
      <formula>NOT(ISERROR(SEARCH("DA",J252)))</formula>
    </cfRule>
  </conditionalFormatting>
  <conditionalFormatting sqref="K252">
    <cfRule type="containsText" dxfId="7170" priority="7183" operator="containsText" text="DA">
      <formula>NOT(ISERROR(SEARCH("DA",K252)))</formula>
    </cfRule>
  </conditionalFormatting>
  <conditionalFormatting sqref="L252">
    <cfRule type="containsText" dxfId="7169" priority="7182" operator="containsText" text="DA">
      <formula>NOT(ISERROR(SEARCH("DA",L252)))</formula>
    </cfRule>
  </conditionalFormatting>
  <conditionalFormatting sqref="M252">
    <cfRule type="containsText" dxfId="7168" priority="7181" operator="containsText" text="DA">
      <formula>NOT(ISERROR(SEARCH("DA",M252)))</formula>
    </cfRule>
  </conditionalFormatting>
  <conditionalFormatting sqref="N252">
    <cfRule type="containsText" dxfId="7167" priority="7180" operator="containsText" text="DA">
      <formula>NOT(ISERROR(SEARCH("DA",N252)))</formula>
    </cfRule>
  </conditionalFormatting>
  <conditionalFormatting sqref="O252">
    <cfRule type="containsText" dxfId="7166" priority="7179" operator="containsText" text="DA">
      <formula>NOT(ISERROR(SEARCH("DA",O252)))</formula>
    </cfRule>
  </conditionalFormatting>
  <conditionalFormatting sqref="P252">
    <cfRule type="containsText" dxfId="7165" priority="7178" operator="containsText" text="DA">
      <formula>NOT(ISERROR(SEARCH("DA",P252)))</formula>
    </cfRule>
  </conditionalFormatting>
  <conditionalFormatting sqref="Q252">
    <cfRule type="containsText" dxfId="7164" priority="7177" operator="containsText" text="DA">
      <formula>NOT(ISERROR(SEARCH("DA",Q252)))</formula>
    </cfRule>
  </conditionalFormatting>
  <conditionalFormatting sqref="R252">
    <cfRule type="containsText" dxfId="7163" priority="7176" operator="containsText" text="DA">
      <formula>NOT(ISERROR(SEARCH("DA",R252)))</formula>
    </cfRule>
  </conditionalFormatting>
  <conditionalFormatting sqref="S252">
    <cfRule type="containsText" dxfId="7162" priority="7175" operator="containsText" text="DA">
      <formula>NOT(ISERROR(SEARCH("DA",S252)))</formula>
    </cfRule>
  </conditionalFormatting>
  <conditionalFormatting sqref="T252">
    <cfRule type="containsText" dxfId="7161" priority="7174" operator="containsText" text="DA">
      <formula>NOT(ISERROR(SEARCH("DA",T252)))</formula>
    </cfRule>
  </conditionalFormatting>
  <conditionalFormatting sqref="B252">
    <cfRule type="containsText" dxfId="7160" priority="7173" operator="containsText" text="DA">
      <formula>NOT(ISERROR(SEARCH("DA",B252)))</formula>
    </cfRule>
  </conditionalFormatting>
  <conditionalFormatting sqref="U252 C252">
    <cfRule type="containsText" dxfId="7159" priority="7172" operator="containsText" text="DA">
      <formula>NOT(ISERROR(SEARCH("DA",C252)))</formula>
    </cfRule>
  </conditionalFormatting>
  <conditionalFormatting sqref="D252">
    <cfRule type="containsText" dxfId="7158" priority="7171" operator="containsText" text="DA">
      <formula>NOT(ISERROR(SEARCH("DA",D252)))</formula>
    </cfRule>
  </conditionalFormatting>
  <conditionalFormatting sqref="E252">
    <cfRule type="containsText" dxfId="7157" priority="7170" operator="containsText" text="DA">
      <formula>NOT(ISERROR(SEARCH("DA",E252)))</formula>
    </cfRule>
  </conditionalFormatting>
  <conditionalFormatting sqref="F252">
    <cfRule type="containsText" dxfId="7156" priority="7169" operator="containsText" text="DA">
      <formula>NOT(ISERROR(SEARCH("DA",F252)))</formula>
    </cfRule>
  </conditionalFormatting>
  <conditionalFormatting sqref="G252">
    <cfRule type="containsText" dxfId="7155" priority="7168" operator="containsText" text="DA">
      <formula>NOT(ISERROR(SEARCH("DA",G252)))</formula>
    </cfRule>
  </conditionalFormatting>
  <conditionalFormatting sqref="H252">
    <cfRule type="containsText" dxfId="7154" priority="7167" operator="containsText" text="DA">
      <formula>NOT(ISERROR(SEARCH("DA",H252)))</formula>
    </cfRule>
  </conditionalFormatting>
  <conditionalFormatting sqref="I252">
    <cfRule type="containsText" dxfId="7153" priority="7166" operator="containsText" text="DA">
      <formula>NOT(ISERROR(SEARCH("DA",I252)))</formula>
    </cfRule>
  </conditionalFormatting>
  <conditionalFormatting sqref="J252">
    <cfRule type="containsText" dxfId="7152" priority="7165" operator="containsText" text="DA">
      <formula>NOT(ISERROR(SEARCH("DA",J252)))</formula>
    </cfRule>
  </conditionalFormatting>
  <conditionalFormatting sqref="K252">
    <cfRule type="containsText" dxfId="7151" priority="7164" operator="containsText" text="DA">
      <formula>NOT(ISERROR(SEARCH("DA",K252)))</formula>
    </cfRule>
  </conditionalFormatting>
  <conditionalFormatting sqref="L252">
    <cfRule type="containsText" dxfId="7150" priority="7163" operator="containsText" text="DA">
      <formula>NOT(ISERROR(SEARCH("DA",L252)))</formula>
    </cfRule>
  </conditionalFormatting>
  <conditionalFormatting sqref="M252">
    <cfRule type="containsText" dxfId="7149" priority="7162" operator="containsText" text="DA">
      <formula>NOT(ISERROR(SEARCH("DA",M252)))</formula>
    </cfRule>
  </conditionalFormatting>
  <conditionalFormatting sqref="N252">
    <cfRule type="containsText" dxfId="7148" priority="7161" operator="containsText" text="DA">
      <formula>NOT(ISERROR(SEARCH("DA",N252)))</formula>
    </cfRule>
  </conditionalFormatting>
  <conditionalFormatting sqref="O252">
    <cfRule type="containsText" dxfId="7147" priority="7160" operator="containsText" text="DA">
      <formula>NOT(ISERROR(SEARCH("DA",O252)))</formula>
    </cfRule>
  </conditionalFormatting>
  <conditionalFormatting sqref="P252">
    <cfRule type="containsText" dxfId="7146" priority="7159" operator="containsText" text="DA">
      <formula>NOT(ISERROR(SEARCH("DA",P252)))</formula>
    </cfRule>
  </conditionalFormatting>
  <conditionalFormatting sqref="Q252">
    <cfRule type="containsText" dxfId="7145" priority="7158" operator="containsText" text="DA">
      <formula>NOT(ISERROR(SEARCH("DA",Q252)))</formula>
    </cfRule>
  </conditionalFormatting>
  <conditionalFormatting sqref="R252">
    <cfRule type="containsText" dxfId="7144" priority="7157" operator="containsText" text="DA">
      <formula>NOT(ISERROR(SEARCH("DA",R252)))</formula>
    </cfRule>
  </conditionalFormatting>
  <conditionalFormatting sqref="S252">
    <cfRule type="containsText" dxfId="7143" priority="7156" operator="containsText" text="DA">
      <formula>NOT(ISERROR(SEARCH("DA",S252)))</formula>
    </cfRule>
  </conditionalFormatting>
  <conditionalFormatting sqref="T252">
    <cfRule type="containsText" dxfId="7142" priority="7155" operator="containsText" text="DA">
      <formula>NOT(ISERROR(SEARCH("DA",T252)))</formula>
    </cfRule>
  </conditionalFormatting>
  <conditionalFormatting sqref="U252 A252 C252">
    <cfRule type="containsText" dxfId="7141" priority="7154" operator="containsText" text="DA">
      <formula>NOT(ISERROR(SEARCH("DA",A252)))</formula>
    </cfRule>
  </conditionalFormatting>
  <conditionalFormatting sqref="D252">
    <cfRule type="containsText" dxfId="7140" priority="7153" operator="containsText" text="DA">
      <formula>NOT(ISERROR(SEARCH("DA",D252)))</formula>
    </cfRule>
  </conditionalFormatting>
  <conditionalFormatting sqref="E252">
    <cfRule type="containsText" dxfId="7139" priority="7152" operator="containsText" text="DA">
      <formula>NOT(ISERROR(SEARCH("DA",E252)))</formula>
    </cfRule>
  </conditionalFormatting>
  <conditionalFormatting sqref="F252">
    <cfRule type="containsText" dxfId="7138" priority="7151" operator="containsText" text="DA">
      <formula>NOT(ISERROR(SEARCH("DA",F252)))</formula>
    </cfRule>
  </conditionalFormatting>
  <conditionalFormatting sqref="G252">
    <cfRule type="containsText" dxfId="7137" priority="7150" operator="containsText" text="DA">
      <formula>NOT(ISERROR(SEARCH("DA",G252)))</formula>
    </cfRule>
  </conditionalFormatting>
  <conditionalFormatting sqref="H252">
    <cfRule type="containsText" dxfId="7136" priority="7149" operator="containsText" text="DA">
      <formula>NOT(ISERROR(SEARCH("DA",H252)))</formula>
    </cfRule>
  </conditionalFormatting>
  <conditionalFormatting sqref="I252">
    <cfRule type="containsText" dxfId="7135" priority="7148" operator="containsText" text="DA">
      <formula>NOT(ISERROR(SEARCH("DA",I252)))</formula>
    </cfRule>
  </conditionalFormatting>
  <conditionalFormatting sqref="J252">
    <cfRule type="containsText" dxfId="7134" priority="7147" operator="containsText" text="DA">
      <formula>NOT(ISERROR(SEARCH("DA",J252)))</formula>
    </cfRule>
  </conditionalFormatting>
  <conditionalFormatting sqref="K252">
    <cfRule type="containsText" dxfId="7133" priority="7146" operator="containsText" text="DA">
      <formula>NOT(ISERROR(SEARCH("DA",K252)))</formula>
    </cfRule>
  </conditionalFormatting>
  <conditionalFormatting sqref="L252">
    <cfRule type="containsText" dxfId="7132" priority="7145" operator="containsText" text="DA">
      <formula>NOT(ISERROR(SEARCH("DA",L252)))</formula>
    </cfRule>
  </conditionalFormatting>
  <conditionalFormatting sqref="M252">
    <cfRule type="containsText" dxfId="7131" priority="7144" operator="containsText" text="DA">
      <formula>NOT(ISERROR(SEARCH("DA",M252)))</formula>
    </cfRule>
  </conditionalFormatting>
  <conditionalFormatting sqref="N252">
    <cfRule type="containsText" dxfId="7130" priority="7143" operator="containsText" text="DA">
      <formula>NOT(ISERROR(SEARCH("DA",N252)))</formula>
    </cfRule>
  </conditionalFormatting>
  <conditionalFormatting sqref="O252">
    <cfRule type="containsText" dxfId="7129" priority="7142" operator="containsText" text="DA">
      <formula>NOT(ISERROR(SEARCH("DA",O252)))</formula>
    </cfRule>
  </conditionalFormatting>
  <conditionalFormatting sqref="P252">
    <cfRule type="containsText" dxfId="7128" priority="7141" operator="containsText" text="DA">
      <formula>NOT(ISERROR(SEARCH("DA",P252)))</formula>
    </cfRule>
  </conditionalFormatting>
  <conditionalFormatting sqref="Q252">
    <cfRule type="containsText" dxfId="7127" priority="7140" operator="containsText" text="DA">
      <formula>NOT(ISERROR(SEARCH("DA",Q252)))</formula>
    </cfRule>
  </conditionalFormatting>
  <conditionalFormatting sqref="R252">
    <cfRule type="containsText" dxfId="7126" priority="7139" operator="containsText" text="DA">
      <formula>NOT(ISERROR(SEARCH("DA",R252)))</formula>
    </cfRule>
  </conditionalFormatting>
  <conditionalFormatting sqref="S252">
    <cfRule type="containsText" dxfId="7125" priority="7138" operator="containsText" text="DA">
      <formula>NOT(ISERROR(SEARCH("DA",S252)))</formula>
    </cfRule>
  </conditionalFormatting>
  <conditionalFormatting sqref="T252">
    <cfRule type="containsText" dxfId="7124" priority="7137" operator="containsText" text="DA">
      <formula>NOT(ISERROR(SEARCH("DA",T252)))</formula>
    </cfRule>
  </conditionalFormatting>
  <conditionalFormatting sqref="B252:T252">
    <cfRule type="containsText" dxfId="7123" priority="7136" operator="containsText" text="DA">
      <formula>NOT(ISERROR(SEARCH("DA",B252)))</formula>
    </cfRule>
  </conditionalFormatting>
  <conditionalFormatting sqref="B263">
    <cfRule type="containsText" dxfId="7122" priority="7135" operator="containsText" text="DA">
      <formula>NOT(ISERROR(SEARCH("DA",B263)))</formula>
    </cfRule>
  </conditionalFormatting>
  <conditionalFormatting sqref="C263 U263">
    <cfRule type="containsText" dxfId="7121" priority="7134" operator="containsText" text="DA">
      <formula>NOT(ISERROR(SEARCH("DA",C263)))</formula>
    </cfRule>
  </conditionalFormatting>
  <conditionalFormatting sqref="D263">
    <cfRule type="containsText" dxfId="7120" priority="7133" operator="containsText" text="DA">
      <formula>NOT(ISERROR(SEARCH("DA",D263)))</formula>
    </cfRule>
  </conditionalFormatting>
  <conditionalFormatting sqref="E263">
    <cfRule type="containsText" dxfId="7119" priority="7132" operator="containsText" text="DA">
      <formula>NOT(ISERROR(SEARCH("DA",E263)))</formula>
    </cfRule>
  </conditionalFormatting>
  <conditionalFormatting sqref="F263">
    <cfRule type="containsText" dxfId="7118" priority="7131" operator="containsText" text="DA">
      <formula>NOT(ISERROR(SEARCH("DA",F263)))</formula>
    </cfRule>
  </conditionalFormatting>
  <conditionalFormatting sqref="G263">
    <cfRule type="containsText" dxfId="7117" priority="7130" operator="containsText" text="DA">
      <formula>NOT(ISERROR(SEARCH("DA",G263)))</formula>
    </cfRule>
  </conditionalFormatting>
  <conditionalFormatting sqref="H263">
    <cfRule type="containsText" dxfId="7116" priority="7129" operator="containsText" text="DA">
      <formula>NOT(ISERROR(SEARCH("DA",H263)))</formula>
    </cfRule>
  </conditionalFormatting>
  <conditionalFormatting sqref="I263">
    <cfRule type="containsText" dxfId="7115" priority="7128" operator="containsText" text="DA">
      <formula>NOT(ISERROR(SEARCH("DA",I263)))</formula>
    </cfRule>
  </conditionalFormatting>
  <conditionalFormatting sqref="J263">
    <cfRule type="containsText" dxfId="7114" priority="7127" operator="containsText" text="DA">
      <formula>NOT(ISERROR(SEARCH("DA",J263)))</formula>
    </cfRule>
  </conditionalFormatting>
  <conditionalFormatting sqref="K263">
    <cfRule type="containsText" dxfId="7113" priority="7126" operator="containsText" text="DA">
      <formula>NOT(ISERROR(SEARCH("DA",K263)))</formula>
    </cfRule>
  </conditionalFormatting>
  <conditionalFormatting sqref="L263">
    <cfRule type="containsText" dxfId="7112" priority="7125" operator="containsText" text="DA">
      <formula>NOT(ISERROR(SEARCH("DA",L263)))</formula>
    </cfRule>
  </conditionalFormatting>
  <conditionalFormatting sqref="M263">
    <cfRule type="containsText" dxfId="7111" priority="7124" operator="containsText" text="DA">
      <formula>NOT(ISERROR(SEARCH("DA",M263)))</formula>
    </cfRule>
  </conditionalFormatting>
  <conditionalFormatting sqref="N263">
    <cfRule type="containsText" dxfId="7110" priority="7123" operator="containsText" text="DA">
      <formula>NOT(ISERROR(SEARCH("DA",N263)))</formula>
    </cfRule>
  </conditionalFormatting>
  <conditionalFormatting sqref="O263">
    <cfRule type="containsText" dxfId="7109" priority="7122" operator="containsText" text="DA">
      <formula>NOT(ISERROR(SEARCH("DA",O263)))</formula>
    </cfRule>
  </conditionalFormatting>
  <conditionalFormatting sqref="P263">
    <cfRule type="containsText" dxfId="7108" priority="7121" operator="containsText" text="DA">
      <formula>NOT(ISERROR(SEARCH("DA",P263)))</formula>
    </cfRule>
  </conditionalFormatting>
  <conditionalFormatting sqref="Q263">
    <cfRule type="containsText" dxfId="7107" priority="7120" operator="containsText" text="DA">
      <formula>NOT(ISERROR(SEARCH("DA",Q263)))</formula>
    </cfRule>
  </conditionalFormatting>
  <conditionalFormatting sqref="S263">
    <cfRule type="containsText" dxfId="7106" priority="7119" operator="containsText" text="DA">
      <formula>NOT(ISERROR(SEARCH("DA",S263)))</formula>
    </cfRule>
  </conditionalFormatting>
  <conditionalFormatting sqref="R263">
    <cfRule type="containsText" dxfId="7105" priority="7118" operator="containsText" text="DA">
      <formula>NOT(ISERROR(SEARCH("DA",R263)))</formula>
    </cfRule>
  </conditionalFormatting>
  <conditionalFormatting sqref="T263">
    <cfRule type="containsText" dxfId="7104" priority="7117" operator="containsText" text="DA">
      <formula>NOT(ISERROR(SEARCH("DA",T263)))</formula>
    </cfRule>
  </conditionalFormatting>
  <conditionalFormatting sqref="B263">
    <cfRule type="containsText" dxfId="7103" priority="7116" operator="containsText" text="DA">
      <formula>NOT(ISERROR(SEARCH("DA",B263)))</formula>
    </cfRule>
  </conditionalFormatting>
  <conditionalFormatting sqref="C263 U263">
    <cfRule type="containsText" dxfId="7102" priority="7115" operator="containsText" text="DA">
      <formula>NOT(ISERROR(SEARCH("DA",C263)))</formula>
    </cfRule>
  </conditionalFormatting>
  <conditionalFormatting sqref="D263">
    <cfRule type="containsText" dxfId="7101" priority="7114" operator="containsText" text="DA">
      <formula>NOT(ISERROR(SEARCH("DA",D263)))</formula>
    </cfRule>
  </conditionalFormatting>
  <conditionalFormatting sqref="E263">
    <cfRule type="containsText" dxfId="7100" priority="7113" operator="containsText" text="DA">
      <formula>NOT(ISERROR(SEARCH("DA",E263)))</formula>
    </cfRule>
  </conditionalFormatting>
  <conditionalFormatting sqref="F263">
    <cfRule type="containsText" dxfId="7099" priority="7112" operator="containsText" text="DA">
      <formula>NOT(ISERROR(SEARCH("DA",F263)))</formula>
    </cfRule>
  </conditionalFormatting>
  <conditionalFormatting sqref="G263">
    <cfRule type="containsText" dxfId="7098" priority="7111" operator="containsText" text="DA">
      <formula>NOT(ISERROR(SEARCH("DA",G263)))</formula>
    </cfRule>
  </conditionalFormatting>
  <conditionalFormatting sqref="H263">
    <cfRule type="containsText" dxfId="7097" priority="7110" operator="containsText" text="DA">
      <formula>NOT(ISERROR(SEARCH("DA",H263)))</formula>
    </cfRule>
  </conditionalFormatting>
  <conditionalFormatting sqref="I263">
    <cfRule type="containsText" dxfId="7096" priority="7109" operator="containsText" text="DA">
      <formula>NOT(ISERROR(SEARCH("DA",I263)))</formula>
    </cfRule>
  </conditionalFormatting>
  <conditionalFormatting sqref="J263">
    <cfRule type="containsText" dxfId="7095" priority="7108" operator="containsText" text="DA">
      <formula>NOT(ISERROR(SEARCH("DA",J263)))</formula>
    </cfRule>
  </conditionalFormatting>
  <conditionalFormatting sqref="K263">
    <cfRule type="containsText" dxfId="7094" priority="7107" operator="containsText" text="DA">
      <formula>NOT(ISERROR(SEARCH("DA",K263)))</formula>
    </cfRule>
  </conditionalFormatting>
  <conditionalFormatting sqref="L263">
    <cfRule type="containsText" dxfId="7093" priority="7106" operator="containsText" text="DA">
      <formula>NOT(ISERROR(SEARCH("DA",L263)))</formula>
    </cfRule>
  </conditionalFormatting>
  <conditionalFormatting sqref="M263">
    <cfRule type="containsText" dxfId="7092" priority="7105" operator="containsText" text="DA">
      <formula>NOT(ISERROR(SEARCH("DA",M263)))</formula>
    </cfRule>
  </conditionalFormatting>
  <conditionalFormatting sqref="N263">
    <cfRule type="containsText" dxfId="7091" priority="7104" operator="containsText" text="DA">
      <formula>NOT(ISERROR(SEARCH("DA",N263)))</formula>
    </cfRule>
  </conditionalFormatting>
  <conditionalFormatting sqref="O263">
    <cfRule type="containsText" dxfId="7090" priority="7103" operator="containsText" text="DA">
      <formula>NOT(ISERROR(SEARCH("DA",O263)))</formula>
    </cfRule>
  </conditionalFormatting>
  <conditionalFormatting sqref="P263">
    <cfRule type="containsText" dxfId="7089" priority="7102" operator="containsText" text="DA">
      <formula>NOT(ISERROR(SEARCH("DA",P263)))</formula>
    </cfRule>
  </conditionalFormatting>
  <conditionalFormatting sqref="Q263">
    <cfRule type="containsText" dxfId="7088" priority="7101" operator="containsText" text="DA">
      <formula>NOT(ISERROR(SEARCH("DA",Q263)))</formula>
    </cfRule>
  </conditionalFormatting>
  <conditionalFormatting sqref="S263">
    <cfRule type="containsText" dxfId="7087" priority="7100" operator="containsText" text="DA">
      <formula>NOT(ISERROR(SEARCH("DA",S263)))</formula>
    </cfRule>
  </conditionalFormatting>
  <conditionalFormatting sqref="R263">
    <cfRule type="containsText" dxfId="7086" priority="7099" operator="containsText" text="DA">
      <formula>NOT(ISERROR(SEARCH("DA",R263)))</formula>
    </cfRule>
  </conditionalFormatting>
  <conditionalFormatting sqref="T263">
    <cfRule type="containsText" dxfId="7085" priority="7098" operator="containsText" text="DA">
      <formula>NOT(ISERROR(SEARCH("DA",T263)))</formula>
    </cfRule>
  </conditionalFormatting>
  <conditionalFormatting sqref="B263">
    <cfRule type="containsText" dxfId="7084" priority="7097" operator="containsText" text="DA">
      <formula>NOT(ISERROR(SEARCH("DA",B263)))</formula>
    </cfRule>
  </conditionalFormatting>
  <conditionalFormatting sqref="C263 U263">
    <cfRule type="containsText" dxfId="7083" priority="7096" operator="containsText" text="DA">
      <formula>NOT(ISERROR(SEARCH("DA",C263)))</formula>
    </cfRule>
  </conditionalFormatting>
  <conditionalFormatting sqref="D263">
    <cfRule type="containsText" dxfId="7082" priority="7095" operator="containsText" text="DA">
      <formula>NOT(ISERROR(SEARCH("DA",D263)))</formula>
    </cfRule>
  </conditionalFormatting>
  <conditionalFormatting sqref="E263">
    <cfRule type="containsText" dxfId="7081" priority="7094" operator="containsText" text="DA">
      <formula>NOT(ISERROR(SEARCH("DA",E263)))</formula>
    </cfRule>
  </conditionalFormatting>
  <conditionalFormatting sqref="F263">
    <cfRule type="containsText" dxfId="7080" priority="7093" operator="containsText" text="DA">
      <formula>NOT(ISERROR(SEARCH("DA",F263)))</formula>
    </cfRule>
  </conditionalFormatting>
  <conditionalFormatting sqref="G263">
    <cfRule type="containsText" dxfId="7079" priority="7092" operator="containsText" text="DA">
      <formula>NOT(ISERROR(SEARCH("DA",G263)))</formula>
    </cfRule>
  </conditionalFormatting>
  <conditionalFormatting sqref="H263">
    <cfRule type="containsText" dxfId="7078" priority="7091" operator="containsText" text="DA">
      <formula>NOT(ISERROR(SEARCH("DA",H263)))</formula>
    </cfRule>
  </conditionalFormatting>
  <conditionalFormatting sqref="I263">
    <cfRule type="containsText" dxfId="7077" priority="7090" operator="containsText" text="DA">
      <formula>NOT(ISERROR(SEARCH("DA",I263)))</formula>
    </cfRule>
  </conditionalFormatting>
  <conditionalFormatting sqref="J263">
    <cfRule type="containsText" dxfId="7076" priority="7089" operator="containsText" text="DA">
      <formula>NOT(ISERROR(SEARCH("DA",J263)))</formula>
    </cfRule>
  </conditionalFormatting>
  <conditionalFormatting sqref="K263">
    <cfRule type="containsText" dxfId="7075" priority="7088" operator="containsText" text="DA">
      <formula>NOT(ISERROR(SEARCH("DA",K263)))</formula>
    </cfRule>
  </conditionalFormatting>
  <conditionalFormatting sqref="L263">
    <cfRule type="containsText" dxfId="7074" priority="7087" operator="containsText" text="DA">
      <formula>NOT(ISERROR(SEARCH("DA",L263)))</formula>
    </cfRule>
  </conditionalFormatting>
  <conditionalFormatting sqref="M263">
    <cfRule type="containsText" dxfId="7073" priority="7086" operator="containsText" text="DA">
      <formula>NOT(ISERROR(SEARCH("DA",M263)))</formula>
    </cfRule>
  </conditionalFormatting>
  <conditionalFormatting sqref="N263">
    <cfRule type="containsText" dxfId="7072" priority="7085" operator="containsText" text="DA">
      <formula>NOT(ISERROR(SEARCH("DA",N263)))</formula>
    </cfRule>
  </conditionalFormatting>
  <conditionalFormatting sqref="O263">
    <cfRule type="containsText" dxfId="7071" priority="7084" operator="containsText" text="DA">
      <formula>NOT(ISERROR(SEARCH("DA",O263)))</formula>
    </cfRule>
  </conditionalFormatting>
  <conditionalFormatting sqref="P263">
    <cfRule type="containsText" dxfId="7070" priority="7083" operator="containsText" text="DA">
      <formula>NOT(ISERROR(SEARCH("DA",P263)))</formula>
    </cfRule>
  </conditionalFormatting>
  <conditionalFormatting sqref="Q263">
    <cfRule type="containsText" dxfId="7069" priority="7082" operator="containsText" text="DA">
      <formula>NOT(ISERROR(SEARCH("DA",Q263)))</formula>
    </cfRule>
  </conditionalFormatting>
  <conditionalFormatting sqref="S263">
    <cfRule type="containsText" dxfId="7068" priority="7081" operator="containsText" text="DA">
      <formula>NOT(ISERROR(SEARCH("DA",S263)))</formula>
    </cfRule>
  </conditionalFormatting>
  <conditionalFormatting sqref="R263">
    <cfRule type="containsText" dxfId="7067" priority="7080" operator="containsText" text="DA">
      <formula>NOT(ISERROR(SEARCH("DA",R263)))</formula>
    </cfRule>
  </conditionalFormatting>
  <conditionalFormatting sqref="T263">
    <cfRule type="containsText" dxfId="7066" priority="7079" operator="containsText" text="DA">
      <formula>NOT(ISERROR(SEARCH("DA",T263)))</formula>
    </cfRule>
  </conditionalFormatting>
  <conditionalFormatting sqref="B263">
    <cfRule type="containsText" dxfId="7065" priority="7078" operator="containsText" text="DA">
      <formula>NOT(ISERROR(SEARCH("DA",B263)))</formula>
    </cfRule>
  </conditionalFormatting>
  <conditionalFormatting sqref="U263 C263">
    <cfRule type="containsText" dxfId="7064" priority="7077" operator="containsText" text="DA">
      <formula>NOT(ISERROR(SEARCH("DA",C263)))</formula>
    </cfRule>
  </conditionalFormatting>
  <conditionalFormatting sqref="D263">
    <cfRule type="containsText" dxfId="7063" priority="7076" operator="containsText" text="DA">
      <formula>NOT(ISERROR(SEARCH("DA",D263)))</formula>
    </cfRule>
  </conditionalFormatting>
  <conditionalFormatting sqref="E263">
    <cfRule type="containsText" dxfId="7062" priority="7075" operator="containsText" text="DA">
      <formula>NOT(ISERROR(SEARCH("DA",E263)))</formula>
    </cfRule>
  </conditionalFormatting>
  <conditionalFormatting sqref="F263">
    <cfRule type="containsText" dxfId="7061" priority="7074" operator="containsText" text="DA">
      <formula>NOT(ISERROR(SEARCH("DA",F263)))</formula>
    </cfRule>
  </conditionalFormatting>
  <conditionalFormatting sqref="G263">
    <cfRule type="containsText" dxfId="7060" priority="7073" operator="containsText" text="DA">
      <formula>NOT(ISERROR(SEARCH("DA",G263)))</formula>
    </cfRule>
  </conditionalFormatting>
  <conditionalFormatting sqref="H263">
    <cfRule type="containsText" dxfId="7059" priority="7072" operator="containsText" text="DA">
      <formula>NOT(ISERROR(SEARCH("DA",H263)))</formula>
    </cfRule>
  </conditionalFormatting>
  <conditionalFormatting sqref="I263">
    <cfRule type="containsText" dxfId="7058" priority="7071" operator="containsText" text="DA">
      <formula>NOT(ISERROR(SEARCH("DA",I263)))</formula>
    </cfRule>
  </conditionalFormatting>
  <conditionalFormatting sqref="J263">
    <cfRule type="containsText" dxfId="7057" priority="7070" operator="containsText" text="DA">
      <formula>NOT(ISERROR(SEARCH("DA",J263)))</formula>
    </cfRule>
  </conditionalFormatting>
  <conditionalFormatting sqref="K263">
    <cfRule type="containsText" dxfId="7056" priority="7069" operator="containsText" text="DA">
      <formula>NOT(ISERROR(SEARCH("DA",K263)))</formula>
    </cfRule>
  </conditionalFormatting>
  <conditionalFormatting sqref="L263">
    <cfRule type="containsText" dxfId="7055" priority="7068" operator="containsText" text="DA">
      <formula>NOT(ISERROR(SEARCH("DA",L263)))</formula>
    </cfRule>
  </conditionalFormatting>
  <conditionalFormatting sqref="M263">
    <cfRule type="containsText" dxfId="7054" priority="7067" operator="containsText" text="DA">
      <formula>NOT(ISERROR(SEARCH("DA",M263)))</formula>
    </cfRule>
  </conditionalFormatting>
  <conditionalFormatting sqref="N263">
    <cfRule type="containsText" dxfId="7053" priority="7066" operator="containsText" text="DA">
      <formula>NOT(ISERROR(SEARCH("DA",N263)))</formula>
    </cfRule>
  </conditionalFormatting>
  <conditionalFormatting sqref="O263">
    <cfRule type="containsText" dxfId="7052" priority="7065" operator="containsText" text="DA">
      <formula>NOT(ISERROR(SEARCH("DA",O263)))</formula>
    </cfRule>
  </conditionalFormatting>
  <conditionalFormatting sqref="P263">
    <cfRule type="containsText" dxfId="7051" priority="7064" operator="containsText" text="DA">
      <formula>NOT(ISERROR(SEARCH("DA",P263)))</formula>
    </cfRule>
  </conditionalFormatting>
  <conditionalFormatting sqref="Q263">
    <cfRule type="containsText" dxfId="7050" priority="7063" operator="containsText" text="DA">
      <formula>NOT(ISERROR(SEARCH("DA",Q263)))</formula>
    </cfRule>
  </conditionalFormatting>
  <conditionalFormatting sqref="R263">
    <cfRule type="containsText" dxfId="7049" priority="7062" operator="containsText" text="DA">
      <formula>NOT(ISERROR(SEARCH("DA",R263)))</formula>
    </cfRule>
  </conditionalFormatting>
  <conditionalFormatting sqref="S263">
    <cfRule type="containsText" dxfId="7048" priority="7061" operator="containsText" text="DA">
      <formula>NOT(ISERROR(SEARCH("DA",S263)))</formula>
    </cfRule>
  </conditionalFormatting>
  <conditionalFormatting sqref="T263">
    <cfRule type="containsText" dxfId="7047" priority="7060" operator="containsText" text="DA">
      <formula>NOT(ISERROR(SEARCH("DA",T263)))</formula>
    </cfRule>
  </conditionalFormatting>
  <conditionalFormatting sqref="B263">
    <cfRule type="containsText" dxfId="7046" priority="7059" operator="containsText" text="DA">
      <formula>NOT(ISERROR(SEARCH("DA",B263)))</formula>
    </cfRule>
  </conditionalFormatting>
  <conditionalFormatting sqref="U263 C263">
    <cfRule type="containsText" dxfId="7045" priority="7058" operator="containsText" text="DA">
      <formula>NOT(ISERROR(SEARCH("DA",C263)))</formula>
    </cfRule>
  </conditionalFormatting>
  <conditionalFormatting sqref="D263">
    <cfRule type="containsText" dxfId="7044" priority="7057" operator="containsText" text="DA">
      <formula>NOT(ISERROR(SEARCH("DA",D263)))</formula>
    </cfRule>
  </conditionalFormatting>
  <conditionalFormatting sqref="E263">
    <cfRule type="containsText" dxfId="7043" priority="7056" operator="containsText" text="DA">
      <formula>NOT(ISERROR(SEARCH("DA",E263)))</formula>
    </cfRule>
  </conditionalFormatting>
  <conditionalFormatting sqref="F263">
    <cfRule type="containsText" dxfId="7042" priority="7055" operator="containsText" text="DA">
      <formula>NOT(ISERROR(SEARCH("DA",F263)))</formula>
    </cfRule>
  </conditionalFormatting>
  <conditionalFormatting sqref="G263">
    <cfRule type="containsText" dxfId="7041" priority="7054" operator="containsText" text="DA">
      <formula>NOT(ISERROR(SEARCH("DA",G263)))</formula>
    </cfRule>
  </conditionalFormatting>
  <conditionalFormatting sqref="H263">
    <cfRule type="containsText" dxfId="7040" priority="7053" operator="containsText" text="DA">
      <formula>NOT(ISERROR(SEARCH("DA",H263)))</formula>
    </cfRule>
  </conditionalFormatting>
  <conditionalFormatting sqref="I263">
    <cfRule type="containsText" dxfId="7039" priority="7052" operator="containsText" text="DA">
      <formula>NOT(ISERROR(SEARCH("DA",I263)))</formula>
    </cfRule>
  </conditionalFormatting>
  <conditionalFormatting sqref="J263">
    <cfRule type="containsText" dxfId="7038" priority="7051" operator="containsText" text="DA">
      <formula>NOT(ISERROR(SEARCH("DA",J263)))</formula>
    </cfRule>
  </conditionalFormatting>
  <conditionalFormatting sqref="K263">
    <cfRule type="containsText" dxfId="7037" priority="7050" operator="containsText" text="DA">
      <formula>NOT(ISERROR(SEARCH("DA",K263)))</formula>
    </cfRule>
  </conditionalFormatting>
  <conditionalFormatting sqref="L263">
    <cfRule type="containsText" dxfId="7036" priority="7049" operator="containsText" text="DA">
      <formula>NOT(ISERROR(SEARCH("DA",L263)))</formula>
    </cfRule>
  </conditionalFormatting>
  <conditionalFormatting sqref="M263">
    <cfRule type="containsText" dxfId="7035" priority="7048" operator="containsText" text="DA">
      <formula>NOT(ISERROR(SEARCH("DA",M263)))</formula>
    </cfRule>
  </conditionalFormatting>
  <conditionalFormatting sqref="N263">
    <cfRule type="containsText" dxfId="7034" priority="7047" operator="containsText" text="DA">
      <formula>NOT(ISERROR(SEARCH("DA",N263)))</formula>
    </cfRule>
  </conditionalFormatting>
  <conditionalFormatting sqref="O263">
    <cfRule type="containsText" dxfId="7033" priority="7046" operator="containsText" text="DA">
      <formula>NOT(ISERROR(SEARCH("DA",O263)))</formula>
    </cfRule>
  </conditionalFormatting>
  <conditionalFormatting sqref="P263">
    <cfRule type="containsText" dxfId="7032" priority="7045" operator="containsText" text="DA">
      <formula>NOT(ISERROR(SEARCH("DA",P263)))</formula>
    </cfRule>
  </conditionalFormatting>
  <conditionalFormatting sqref="Q263">
    <cfRule type="containsText" dxfId="7031" priority="7044" operator="containsText" text="DA">
      <formula>NOT(ISERROR(SEARCH("DA",Q263)))</formula>
    </cfRule>
  </conditionalFormatting>
  <conditionalFormatting sqref="R263">
    <cfRule type="containsText" dxfId="7030" priority="7043" operator="containsText" text="DA">
      <formula>NOT(ISERROR(SEARCH("DA",R263)))</formula>
    </cfRule>
  </conditionalFormatting>
  <conditionalFormatting sqref="S263">
    <cfRule type="containsText" dxfId="7029" priority="7042" operator="containsText" text="DA">
      <formula>NOT(ISERROR(SEARCH("DA",S263)))</formula>
    </cfRule>
  </conditionalFormatting>
  <conditionalFormatting sqref="T263">
    <cfRule type="containsText" dxfId="7028" priority="7041" operator="containsText" text="DA">
      <formula>NOT(ISERROR(SEARCH("DA",T263)))</formula>
    </cfRule>
  </conditionalFormatting>
  <conditionalFormatting sqref="B263">
    <cfRule type="containsText" dxfId="7027" priority="7040" operator="containsText" text="DA">
      <formula>NOT(ISERROR(SEARCH("DA",B263)))</formula>
    </cfRule>
  </conditionalFormatting>
  <conditionalFormatting sqref="U263 C263">
    <cfRule type="containsText" dxfId="7026" priority="7039" operator="containsText" text="DA">
      <formula>NOT(ISERROR(SEARCH("DA",C263)))</formula>
    </cfRule>
  </conditionalFormatting>
  <conditionalFormatting sqref="D263">
    <cfRule type="containsText" dxfId="7025" priority="7038" operator="containsText" text="DA">
      <formula>NOT(ISERROR(SEARCH("DA",D263)))</formula>
    </cfRule>
  </conditionalFormatting>
  <conditionalFormatting sqref="E263">
    <cfRule type="containsText" dxfId="7024" priority="7037" operator="containsText" text="DA">
      <formula>NOT(ISERROR(SEARCH("DA",E263)))</formula>
    </cfRule>
  </conditionalFormatting>
  <conditionalFormatting sqref="F263">
    <cfRule type="containsText" dxfId="7023" priority="7036" operator="containsText" text="DA">
      <formula>NOT(ISERROR(SEARCH("DA",F263)))</formula>
    </cfRule>
  </conditionalFormatting>
  <conditionalFormatting sqref="G263">
    <cfRule type="containsText" dxfId="7022" priority="7035" operator="containsText" text="DA">
      <formula>NOT(ISERROR(SEARCH("DA",G263)))</formula>
    </cfRule>
  </conditionalFormatting>
  <conditionalFormatting sqref="H263">
    <cfRule type="containsText" dxfId="7021" priority="7034" operator="containsText" text="DA">
      <formula>NOT(ISERROR(SEARCH("DA",H263)))</formula>
    </cfRule>
  </conditionalFormatting>
  <conditionalFormatting sqref="I263">
    <cfRule type="containsText" dxfId="7020" priority="7033" operator="containsText" text="DA">
      <formula>NOT(ISERROR(SEARCH("DA",I263)))</formula>
    </cfRule>
  </conditionalFormatting>
  <conditionalFormatting sqref="J263">
    <cfRule type="containsText" dxfId="7019" priority="7032" operator="containsText" text="DA">
      <formula>NOT(ISERROR(SEARCH("DA",J263)))</formula>
    </cfRule>
  </conditionalFormatting>
  <conditionalFormatting sqref="K263">
    <cfRule type="containsText" dxfId="7018" priority="7031" operator="containsText" text="DA">
      <formula>NOT(ISERROR(SEARCH("DA",K263)))</formula>
    </cfRule>
  </conditionalFormatting>
  <conditionalFormatting sqref="L263">
    <cfRule type="containsText" dxfId="7017" priority="7030" operator="containsText" text="DA">
      <formula>NOT(ISERROR(SEARCH("DA",L263)))</formula>
    </cfRule>
  </conditionalFormatting>
  <conditionalFormatting sqref="M263">
    <cfRule type="containsText" dxfId="7016" priority="7029" operator="containsText" text="DA">
      <formula>NOT(ISERROR(SEARCH("DA",M263)))</formula>
    </cfRule>
  </conditionalFormatting>
  <conditionalFormatting sqref="N263">
    <cfRule type="containsText" dxfId="7015" priority="7028" operator="containsText" text="DA">
      <formula>NOT(ISERROR(SEARCH("DA",N263)))</formula>
    </cfRule>
  </conditionalFormatting>
  <conditionalFormatting sqref="O263">
    <cfRule type="containsText" dxfId="7014" priority="7027" operator="containsText" text="DA">
      <formula>NOT(ISERROR(SEARCH("DA",O263)))</formula>
    </cfRule>
  </conditionalFormatting>
  <conditionalFormatting sqref="P263">
    <cfRule type="containsText" dxfId="7013" priority="7026" operator="containsText" text="DA">
      <formula>NOT(ISERROR(SEARCH("DA",P263)))</formula>
    </cfRule>
  </conditionalFormatting>
  <conditionalFormatting sqref="Q263">
    <cfRule type="containsText" dxfId="7012" priority="7025" operator="containsText" text="DA">
      <formula>NOT(ISERROR(SEARCH("DA",Q263)))</formula>
    </cfRule>
  </conditionalFormatting>
  <conditionalFormatting sqref="R263">
    <cfRule type="containsText" dxfId="7011" priority="7024" operator="containsText" text="DA">
      <formula>NOT(ISERROR(SEARCH("DA",R263)))</formula>
    </cfRule>
  </conditionalFormatting>
  <conditionalFormatting sqref="S263">
    <cfRule type="containsText" dxfId="7010" priority="7023" operator="containsText" text="DA">
      <formula>NOT(ISERROR(SEARCH("DA",S263)))</formula>
    </cfRule>
  </conditionalFormatting>
  <conditionalFormatting sqref="T263">
    <cfRule type="containsText" dxfId="7009" priority="7022" operator="containsText" text="DA">
      <formula>NOT(ISERROR(SEARCH("DA",T263)))</formula>
    </cfRule>
  </conditionalFormatting>
  <conditionalFormatting sqref="B263">
    <cfRule type="containsText" dxfId="7008" priority="7021" operator="containsText" text="DA">
      <formula>NOT(ISERROR(SEARCH("DA",B263)))</formula>
    </cfRule>
  </conditionalFormatting>
  <conditionalFormatting sqref="U263 C263">
    <cfRule type="containsText" dxfId="7007" priority="7020" operator="containsText" text="DA">
      <formula>NOT(ISERROR(SEARCH("DA",C263)))</formula>
    </cfRule>
  </conditionalFormatting>
  <conditionalFormatting sqref="D263">
    <cfRule type="containsText" dxfId="7006" priority="7019" operator="containsText" text="DA">
      <formula>NOT(ISERROR(SEARCH("DA",D263)))</formula>
    </cfRule>
  </conditionalFormatting>
  <conditionalFormatting sqref="E263">
    <cfRule type="containsText" dxfId="7005" priority="7018" operator="containsText" text="DA">
      <formula>NOT(ISERROR(SEARCH("DA",E263)))</formula>
    </cfRule>
  </conditionalFormatting>
  <conditionalFormatting sqref="F263">
    <cfRule type="containsText" dxfId="7004" priority="7017" operator="containsText" text="DA">
      <formula>NOT(ISERROR(SEARCH("DA",F263)))</formula>
    </cfRule>
  </conditionalFormatting>
  <conditionalFormatting sqref="G263">
    <cfRule type="containsText" dxfId="7003" priority="7016" operator="containsText" text="DA">
      <formula>NOT(ISERROR(SEARCH("DA",G263)))</formula>
    </cfRule>
  </conditionalFormatting>
  <conditionalFormatting sqref="H263">
    <cfRule type="containsText" dxfId="7002" priority="7015" operator="containsText" text="DA">
      <formula>NOT(ISERROR(SEARCH("DA",H263)))</formula>
    </cfRule>
  </conditionalFormatting>
  <conditionalFormatting sqref="I263">
    <cfRule type="containsText" dxfId="7001" priority="7014" operator="containsText" text="DA">
      <formula>NOT(ISERROR(SEARCH("DA",I263)))</formula>
    </cfRule>
  </conditionalFormatting>
  <conditionalFormatting sqref="J263">
    <cfRule type="containsText" dxfId="7000" priority="7013" operator="containsText" text="DA">
      <formula>NOT(ISERROR(SEARCH("DA",J263)))</formula>
    </cfRule>
  </conditionalFormatting>
  <conditionalFormatting sqref="K263">
    <cfRule type="containsText" dxfId="6999" priority="7012" operator="containsText" text="DA">
      <formula>NOT(ISERROR(SEARCH("DA",K263)))</formula>
    </cfRule>
  </conditionalFormatting>
  <conditionalFormatting sqref="L263">
    <cfRule type="containsText" dxfId="6998" priority="7011" operator="containsText" text="DA">
      <formula>NOT(ISERROR(SEARCH("DA",L263)))</formula>
    </cfRule>
  </conditionalFormatting>
  <conditionalFormatting sqref="M263">
    <cfRule type="containsText" dxfId="6997" priority="7010" operator="containsText" text="DA">
      <formula>NOT(ISERROR(SEARCH("DA",M263)))</formula>
    </cfRule>
  </conditionalFormatting>
  <conditionalFormatting sqref="N263">
    <cfRule type="containsText" dxfId="6996" priority="7009" operator="containsText" text="DA">
      <formula>NOT(ISERROR(SEARCH("DA",N263)))</formula>
    </cfRule>
  </conditionalFormatting>
  <conditionalFormatting sqref="O263">
    <cfRule type="containsText" dxfId="6995" priority="7008" operator="containsText" text="DA">
      <formula>NOT(ISERROR(SEARCH("DA",O263)))</formula>
    </cfRule>
  </conditionalFormatting>
  <conditionalFormatting sqref="P263">
    <cfRule type="containsText" dxfId="6994" priority="7007" operator="containsText" text="DA">
      <formula>NOT(ISERROR(SEARCH("DA",P263)))</formula>
    </cfRule>
  </conditionalFormatting>
  <conditionalFormatting sqref="Q263">
    <cfRule type="containsText" dxfId="6993" priority="7006" operator="containsText" text="DA">
      <formula>NOT(ISERROR(SEARCH("DA",Q263)))</formula>
    </cfRule>
  </conditionalFormatting>
  <conditionalFormatting sqref="R263">
    <cfRule type="containsText" dxfId="6992" priority="7005" operator="containsText" text="DA">
      <formula>NOT(ISERROR(SEARCH("DA",R263)))</formula>
    </cfRule>
  </conditionalFormatting>
  <conditionalFormatting sqref="S263">
    <cfRule type="containsText" dxfId="6991" priority="7004" operator="containsText" text="DA">
      <formula>NOT(ISERROR(SEARCH("DA",S263)))</formula>
    </cfRule>
  </conditionalFormatting>
  <conditionalFormatting sqref="T263">
    <cfRule type="containsText" dxfId="6990" priority="7003" operator="containsText" text="DA">
      <formula>NOT(ISERROR(SEARCH("DA",T263)))</formula>
    </cfRule>
  </conditionalFormatting>
  <conditionalFormatting sqref="B263">
    <cfRule type="containsText" dxfId="6989" priority="7002" operator="containsText" text="DA">
      <formula>NOT(ISERROR(SEARCH("DA",B263)))</formula>
    </cfRule>
  </conditionalFormatting>
  <conditionalFormatting sqref="U263 C263">
    <cfRule type="containsText" dxfId="6988" priority="7001" operator="containsText" text="DA">
      <formula>NOT(ISERROR(SEARCH("DA",C263)))</formula>
    </cfRule>
  </conditionalFormatting>
  <conditionalFormatting sqref="D263">
    <cfRule type="containsText" dxfId="6987" priority="7000" operator="containsText" text="DA">
      <formula>NOT(ISERROR(SEARCH("DA",D263)))</formula>
    </cfRule>
  </conditionalFormatting>
  <conditionalFormatting sqref="E263">
    <cfRule type="containsText" dxfId="6986" priority="6999" operator="containsText" text="DA">
      <formula>NOT(ISERROR(SEARCH("DA",E263)))</formula>
    </cfRule>
  </conditionalFormatting>
  <conditionalFormatting sqref="F263">
    <cfRule type="containsText" dxfId="6985" priority="6998" operator="containsText" text="DA">
      <formula>NOT(ISERROR(SEARCH("DA",F263)))</formula>
    </cfRule>
  </conditionalFormatting>
  <conditionalFormatting sqref="G263">
    <cfRule type="containsText" dxfId="6984" priority="6997" operator="containsText" text="DA">
      <formula>NOT(ISERROR(SEARCH("DA",G263)))</formula>
    </cfRule>
  </conditionalFormatting>
  <conditionalFormatting sqref="H263">
    <cfRule type="containsText" dxfId="6983" priority="6996" operator="containsText" text="DA">
      <formula>NOT(ISERROR(SEARCH("DA",H263)))</formula>
    </cfRule>
  </conditionalFormatting>
  <conditionalFormatting sqref="I263">
    <cfRule type="containsText" dxfId="6982" priority="6995" operator="containsText" text="DA">
      <formula>NOT(ISERROR(SEARCH("DA",I263)))</formula>
    </cfRule>
  </conditionalFormatting>
  <conditionalFormatting sqref="J263">
    <cfRule type="containsText" dxfId="6981" priority="6994" operator="containsText" text="DA">
      <formula>NOT(ISERROR(SEARCH("DA",J263)))</formula>
    </cfRule>
  </conditionalFormatting>
  <conditionalFormatting sqref="K263">
    <cfRule type="containsText" dxfId="6980" priority="6993" operator="containsText" text="DA">
      <formula>NOT(ISERROR(SEARCH("DA",K263)))</formula>
    </cfRule>
  </conditionalFormatting>
  <conditionalFormatting sqref="L263">
    <cfRule type="containsText" dxfId="6979" priority="6992" operator="containsText" text="DA">
      <formula>NOT(ISERROR(SEARCH("DA",L263)))</formula>
    </cfRule>
  </conditionalFormatting>
  <conditionalFormatting sqref="M263">
    <cfRule type="containsText" dxfId="6978" priority="6991" operator="containsText" text="DA">
      <formula>NOT(ISERROR(SEARCH("DA",M263)))</formula>
    </cfRule>
  </conditionalFormatting>
  <conditionalFormatting sqref="N263">
    <cfRule type="containsText" dxfId="6977" priority="6990" operator="containsText" text="DA">
      <formula>NOT(ISERROR(SEARCH("DA",N263)))</formula>
    </cfRule>
  </conditionalFormatting>
  <conditionalFormatting sqref="O263">
    <cfRule type="containsText" dxfId="6976" priority="6989" operator="containsText" text="DA">
      <formula>NOT(ISERROR(SEARCH("DA",O263)))</formula>
    </cfRule>
  </conditionalFormatting>
  <conditionalFormatting sqref="P263">
    <cfRule type="containsText" dxfId="6975" priority="6988" operator="containsText" text="DA">
      <formula>NOT(ISERROR(SEARCH("DA",P263)))</formula>
    </cfRule>
  </conditionalFormatting>
  <conditionalFormatting sqref="Q263">
    <cfRule type="containsText" dxfId="6974" priority="6987" operator="containsText" text="DA">
      <formula>NOT(ISERROR(SEARCH("DA",Q263)))</formula>
    </cfRule>
  </conditionalFormatting>
  <conditionalFormatting sqref="R263">
    <cfRule type="containsText" dxfId="6973" priority="6986" operator="containsText" text="DA">
      <formula>NOT(ISERROR(SEARCH("DA",R263)))</formula>
    </cfRule>
  </conditionalFormatting>
  <conditionalFormatting sqref="S263">
    <cfRule type="containsText" dxfId="6972" priority="6985" operator="containsText" text="DA">
      <formula>NOT(ISERROR(SEARCH("DA",S263)))</formula>
    </cfRule>
  </conditionalFormatting>
  <conditionalFormatting sqref="T263">
    <cfRule type="containsText" dxfId="6971" priority="6984" operator="containsText" text="DA">
      <formula>NOT(ISERROR(SEARCH("DA",T263)))</formula>
    </cfRule>
  </conditionalFormatting>
  <conditionalFormatting sqref="B263">
    <cfRule type="containsText" dxfId="6970" priority="6983" operator="containsText" text="DA">
      <formula>NOT(ISERROR(SEARCH("DA",B263)))</formula>
    </cfRule>
  </conditionalFormatting>
  <conditionalFormatting sqref="U263 C263">
    <cfRule type="containsText" dxfId="6969" priority="6982" operator="containsText" text="DA">
      <formula>NOT(ISERROR(SEARCH("DA",C263)))</formula>
    </cfRule>
  </conditionalFormatting>
  <conditionalFormatting sqref="D263">
    <cfRule type="containsText" dxfId="6968" priority="6981" operator="containsText" text="DA">
      <formula>NOT(ISERROR(SEARCH("DA",D263)))</formula>
    </cfRule>
  </conditionalFormatting>
  <conditionalFormatting sqref="E263">
    <cfRule type="containsText" dxfId="6967" priority="6980" operator="containsText" text="DA">
      <formula>NOT(ISERROR(SEARCH("DA",E263)))</formula>
    </cfRule>
  </conditionalFormatting>
  <conditionalFormatting sqref="F263">
    <cfRule type="containsText" dxfId="6966" priority="6979" operator="containsText" text="DA">
      <formula>NOT(ISERROR(SEARCH("DA",F263)))</formula>
    </cfRule>
  </conditionalFormatting>
  <conditionalFormatting sqref="G263">
    <cfRule type="containsText" dxfId="6965" priority="6978" operator="containsText" text="DA">
      <formula>NOT(ISERROR(SEARCH("DA",G263)))</formula>
    </cfRule>
  </conditionalFormatting>
  <conditionalFormatting sqref="H263">
    <cfRule type="containsText" dxfId="6964" priority="6977" operator="containsText" text="DA">
      <formula>NOT(ISERROR(SEARCH("DA",H263)))</formula>
    </cfRule>
  </conditionalFormatting>
  <conditionalFormatting sqref="I263">
    <cfRule type="containsText" dxfId="6963" priority="6976" operator="containsText" text="DA">
      <formula>NOT(ISERROR(SEARCH("DA",I263)))</formula>
    </cfRule>
  </conditionalFormatting>
  <conditionalFormatting sqref="J263">
    <cfRule type="containsText" dxfId="6962" priority="6975" operator="containsText" text="DA">
      <formula>NOT(ISERROR(SEARCH("DA",J263)))</formula>
    </cfRule>
  </conditionalFormatting>
  <conditionalFormatting sqref="K263">
    <cfRule type="containsText" dxfId="6961" priority="6974" operator="containsText" text="DA">
      <formula>NOT(ISERROR(SEARCH("DA",K263)))</formula>
    </cfRule>
  </conditionalFormatting>
  <conditionalFormatting sqref="L263">
    <cfRule type="containsText" dxfId="6960" priority="6973" operator="containsText" text="DA">
      <formula>NOT(ISERROR(SEARCH("DA",L263)))</formula>
    </cfRule>
  </conditionalFormatting>
  <conditionalFormatting sqref="M263">
    <cfRule type="containsText" dxfId="6959" priority="6972" operator="containsText" text="DA">
      <formula>NOT(ISERROR(SEARCH("DA",M263)))</formula>
    </cfRule>
  </conditionalFormatting>
  <conditionalFormatting sqref="N263">
    <cfRule type="containsText" dxfId="6958" priority="6971" operator="containsText" text="DA">
      <formula>NOT(ISERROR(SEARCH("DA",N263)))</formula>
    </cfRule>
  </conditionalFormatting>
  <conditionalFormatting sqref="O263">
    <cfRule type="containsText" dxfId="6957" priority="6970" operator="containsText" text="DA">
      <formula>NOT(ISERROR(SEARCH("DA",O263)))</formula>
    </cfRule>
  </conditionalFormatting>
  <conditionalFormatting sqref="P263">
    <cfRule type="containsText" dxfId="6956" priority="6969" operator="containsText" text="DA">
      <formula>NOT(ISERROR(SEARCH("DA",P263)))</formula>
    </cfRule>
  </conditionalFormatting>
  <conditionalFormatting sqref="Q263">
    <cfRule type="containsText" dxfId="6955" priority="6968" operator="containsText" text="DA">
      <formula>NOT(ISERROR(SEARCH("DA",Q263)))</formula>
    </cfRule>
  </conditionalFormatting>
  <conditionalFormatting sqref="R263">
    <cfRule type="containsText" dxfId="6954" priority="6967" operator="containsText" text="DA">
      <formula>NOT(ISERROR(SEARCH("DA",R263)))</formula>
    </cfRule>
  </conditionalFormatting>
  <conditionalFormatting sqref="S263">
    <cfRule type="containsText" dxfId="6953" priority="6966" operator="containsText" text="DA">
      <formula>NOT(ISERROR(SEARCH("DA",S263)))</formula>
    </cfRule>
  </conditionalFormatting>
  <conditionalFormatting sqref="T263">
    <cfRule type="containsText" dxfId="6952" priority="6965" operator="containsText" text="DA">
      <formula>NOT(ISERROR(SEARCH("DA",T263)))</formula>
    </cfRule>
  </conditionalFormatting>
  <conditionalFormatting sqref="B263">
    <cfRule type="containsText" dxfId="6951" priority="6964" operator="containsText" text="DA">
      <formula>NOT(ISERROR(SEARCH("DA",B263)))</formula>
    </cfRule>
  </conditionalFormatting>
  <conditionalFormatting sqref="U263 C263">
    <cfRule type="containsText" dxfId="6950" priority="6963" operator="containsText" text="DA">
      <formula>NOT(ISERROR(SEARCH("DA",C263)))</formula>
    </cfRule>
  </conditionalFormatting>
  <conditionalFormatting sqref="D263">
    <cfRule type="containsText" dxfId="6949" priority="6962" operator="containsText" text="DA">
      <formula>NOT(ISERROR(SEARCH("DA",D263)))</formula>
    </cfRule>
  </conditionalFormatting>
  <conditionalFormatting sqref="E263">
    <cfRule type="containsText" dxfId="6948" priority="6961" operator="containsText" text="DA">
      <formula>NOT(ISERROR(SEARCH("DA",E263)))</formula>
    </cfRule>
  </conditionalFormatting>
  <conditionalFormatting sqref="F263">
    <cfRule type="containsText" dxfId="6947" priority="6960" operator="containsText" text="DA">
      <formula>NOT(ISERROR(SEARCH("DA",F263)))</formula>
    </cfRule>
  </conditionalFormatting>
  <conditionalFormatting sqref="G263">
    <cfRule type="containsText" dxfId="6946" priority="6959" operator="containsText" text="DA">
      <formula>NOT(ISERROR(SEARCH("DA",G263)))</formula>
    </cfRule>
  </conditionalFormatting>
  <conditionalFormatting sqref="H263">
    <cfRule type="containsText" dxfId="6945" priority="6958" operator="containsText" text="DA">
      <formula>NOT(ISERROR(SEARCH("DA",H263)))</formula>
    </cfRule>
  </conditionalFormatting>
  <conditionalFormatting sqref="I263">
    <cfRule type="containsText" dxfId="6944" priority="6957" operator="containsText" text="DA">
      <formula>NOT(ISERROR(SEARCH("DA",I263)))</formula>
    </cfRule>
  </conditionalFormatting>
  <conditionalFormatting sqref="J263">
    <cfRule type="containsText" dxfId="6943" priority="6956" operator="containsText" text="DA">
      <formula>NOT(ISERROR(SEARCH("DA",J263)))</formula>
    </cfRule>
  </conditionalFormatting>
  <conditionalFormatting sqref="K263">
    <cfRule type="containsText" dxfId="6942" priority="6955" operator="containsText" text="DA">
      <formula>NOT(ISERROR(SEARCH("DA",K263)))</formula>
    </cfRule>
  </conditionalFormatting>
  <conditionalFormatting sqref="L263">
    <cfRule type="containsText" dxfId="6941" priority="6954" operator="containsText" text="DA">
      <formula>NOT(ISERROR(SEARCH("DA",L263)))</formula>
    </cfRule>
  </conditionalFormatting>
  <conditionalFormatting sqref="M263">
    <cfRule type="containsText" dxfId="6940" priority="6953" operator="containsText" text="DA">
      <formula>NOT(ISERROR(SEARCH("DA",M263)))</formula>
    </cfRule>
  </conditionalFormatting>
  <conditionalFormatting sqref="N263">
    <cfRule type="containsText" dxfId="6939" priority="6952" operator="containsText" text="DA">
      <formula>NOT(ISERROR(SEARCH("DA",N263)))</formula>
    </cfRule>
  </conditionalFormatting>
  <conditionalFormatting sqref="O263">
    <cfRule type="containsText" dxfId="6938" priority="6951" operator="containsText" text="DA">
      <formula>NOT(ISERROR(SEARCH("DA",O263)))</formula>
    </cfRule>
  </conditionalFormatting>
  <conditionalFormatting sqref="P263">
    <cfRule type="containsText" dxfId="6937" priority="6950" operator="containsText" text="DA">
      <formula>NOT(ISERROR(SEARCH("DA",P263)))</formula>
    </cfRule>
  </conditionalFormatting>
  <conditionalFormatting sqref="Q263">
    <cfRule type="containsText" dxfId="6936" priority="6949" operator="containsText" text="DA">
      <formula>NOT(ISERROR(SEARCH("DA",Q263)))</formula>
    </cfRule>
  </conditionalFormatting>
  <conditionalFormatting sqref="R263">
    <cfRule type="containsText" dxfId="6935" priority="6948" operator="containsText" text="DA">
      <formula>NOT(ISERROR(SEARCH("DA",R263)))</formula>
    </cfRule>
  </conditionalFormatting>
  <conditionalFormatting sqref="S263">
    <cfRule type="containsText" dxfId="6934" priority="6947" operator="containsText" text="DA">
      <formula>NOT(ISERROR(SEARCH("DA",S263)))</formula>
    </cfRule>
  </conditionalFormatting>
  <conditionalFormatting sqref="T263">
    <cfRule type="containsText" dxfId="6933" priority="6946" operator="containsText" text="DA">
      <formula>NOT(ISERROR(SEARCH("DA",T263)))</formula>
    </cfRule>
  </conditionalFormatting>
  <conditionalFormatting sqref="B263">
    <cfRule type="containsText" dxfId="6932" priority="6945" operator="containsText" text="DA">
      <formula>NOT(ISERROR(SEARCH("DA",B263)))</formula>
    </cfRule>
  </conditionalFormatting>
  <conditionalFormatting sqref="U263 C263">
    <cfRule type="containsText" dxfId="6931" priority="6944" operator="containsText" text="DA">
      <formula>NOT(ISERROR(SEARCH("DA",C263)))</formula>
    </cfRule>
  </conditionalFormatting>
  <conditionalFormatting sqref="D263">
    <cfRule type="containsText" dxfId="6930" priority="6943" operator="containsText" text="DA">
      <formula>NOT(ISERROR(SEARCH("DA",D263)))</formula>
    </cfRule>
  </conditionalFormatting>
  <conditionalFormatting sqref="E263">
    <cfRule type="containsText" dxfId="6929" priority="6942" operator="containsText" text="DA">
      <formula>NOT(ISERROR(SEARCH("DA",E263)))</formula>
    </cfRule>
  </conditionalFormatting>
  <conditionalFormatting sqref="F263">
    <cfRule type="containsText" dxfId="6928" priority="6941" operator="containsText" text="DA">
      <formula>NOT(ISERROR(SEARCH("DA",F263)))</formula>
    </cfRule>
  </conditionalFormatting>
  <conditionalFormatting sqref="G263">
    <cfRule type="containsText" dxfId="6927" priority="6940" operator="containsText" text="DA">
      <formula>NOT(ISERROR(SEARCH("DA",G263)))</formula>
    </cfRule>
  </conditionalFormatting>
  <conditionalFormatting sqref="H263">
    <cfRule type="containsText" dxfId="6926" priority="6939" operator="containsText" text="DA">
      <formula>NOT(ISERROR(SEARCH("DA",H263)))</formula>
    </cfRule>
  </conditionalFormatting>
  <conditionalFormatting sqref="I263">
    <cfRule type="containsText" dxfId="6925" priority="6938" operator="containsText" text="DA">
      <formula>NOT(ISERROR(SEARCH("DA",I263)))</formula>
    </cfRule>
  </conditionalFormatting>
  <conditionalFormatting sqref="J263">
    <cfRule type="containsText" dxfId="6924" priority="6937" operator="containsText" text="DA">
      <formula>NOT(ISERROR(SEARCH("DA",J263)))</formula>
    </cfRule>
  </conditionalFormatting>
  <conditionalFormatting sqref="K263">
    <cfRule type="containsText" dxfId="6923" priority="6936" operator="containsText" text="DA">
      <formula>NOT(ISERROR(SEARCH("DA",K263)))</formula>
    </cfRule>
  </conditionalFormatting>
  <conditionalFormatting sqref="L263">
    <cfRule type="containsText" dxfId="6922" priority="6935" operator="containsText" text="DA">
      <formula>NOT(ISERROR(SEARCH("DA",L263)))</formula>
    </cfRule>
  </conditionalFormatting>
  <conditionalFormatting sqref="M263">
    <cfRule type="containsText" dxfId="6921" priority="6934" operator="containsText" text="DA">
      <formula>NOT(ISERROR(SEARCH("DA",M263)))</formula>
    </cfRule>
  </conditionalFormatting>
  <conditionalFormatting sqref="N263">
    <cfRule type="containsText" dxfId="6920" priority="6933" operator="containsText" text="DA">
      <formula>NOT(ISERROR(SEARCH("DA",N263)))</formula>
    </cfRule>
  </conditionalFormatting>
  <conditionalFormatting sqref="O263">
    <cfRule type="containsText" dxfId="6919" priority="6932" operator="containsText" text="DA">
      <formula>NOT(ISERROR(SEARCH("DA",O263)))</formula>
    </cfRule>
  </conditionalFormatting>
  <conditionalFormatting sqref="P263">
    <cfRule type="containsText" dxfId="6918" priority="6931" operator="containsText" text="DA">
      <formula>NOT(ISERROR(SEARCH("DA",P263)))</formula>
    </cfRule>
  </conditionalFormatting>
  <conditionalFormatting sqref="Q263">
    <cfRule type="containsText" dxfId="6917" priority="6930" operator="containsText" text="DA">
      <formula>NOT(ISERROR(SEARCH("DA",Q263)))</formula>
    </cfRule>
  </conditionalFormatting>
  <conditionalFormatting sqref="R263">
    <cfRule type="containsText" dxfId="6916" priority="6929" operator="containsText" text="DA">
      <formula>NOT(ISERROR(SEARCH("DA",R263)))</formula>
    </cfRule>
  </conditionalFormatting>
  <conditionalFormatting sqref="S263">
    <cfRule type="containsText" dxfId="6915" priority="6928" operator="containsText" text="DA">
      <formula>NOT(ISERROR(SEARCH("DA",S263)))</formula>
    </cfRule>
  </conditionalFormatting>
  <conditionalFormatting sqref="T263">
    <cfRule type="containsText" dxfId="6914" priority="6927" operator="containsText" text="DA">
      <formula>NOT(ISERROR(SEARCH("DA",T263)))</formula>
    </cfRule>
  </conditionalFormatting>
  <conditionalFormatting sqref="B263">
    <cfRule type="containsText" dxfId="6913" priority="6926" operator="containsText" text="DA">
      <formula>NOT(ISERROR(SEARCH("DA",B263)))</formula>
    </cfRule>
  </conditionalFormatting>
  <conditionalFormatting sqref="U263 C263">
    <cfRule type="containsText" dxfId="6912" priority="6925" operator="containsText" text="DA">
      <formula>NOT(ISERROR(SEARCH("DA",C263)))</formula>
    </cfRule>
  </conditionalFormatting>
  <conditionalFormatting sqref="D263">
    <cfRule type="containsText" dxfId="6911" priority="6924" operator="containsText" text="DA">
      <formula>NOT(ISERROR(SEARCH("DA",D263)))</formula>
    </cfRule>
  </conditionalFormatting>
  <conditionalFormatting sqref="E263">
    <cfRule type="containsText" dxfId="6910" priority="6923" operator="containsText" text="DA">
      <formula>NOT(ISERROR(SEARCH("DA",E263)))</formula>
    </cfRule>
  </conditionalFormatting>
  <conditionalFormatting sqref="F263">
    <cfRule type="containsText" dxfId="6909" priority="6922" operator="containsText" text="DA">
      <formula>NOT(ISERROR(SEARCH("DA",F263)))</formula>
    </cfRule>
  </conditionalFormatting>
  <conditionalFormatting sqref="G263">
    <cfRule type="containsText" dxfId="6908" priority="6921" operator="containsText" text="DA">
      <formula>NOT(ISERROR(SEARCH("DA",G263)))</formula>
    </cfRule>
  </conditionalFormatting>
  <conditionalFormatting sqref="H263">
    <cfRule type="containsText" dxfId="6907" priority="6920" operator="containsText" text="DA">
      <formula>NOT(ISERROR(SEARCH("DA",H263)))</formula>
    </cfRule>
  </conditionalFormatting>
  <conditionalFormatting sqref="I263">
    <cfRule type="containsText" dxfId="6906" priority="6919" operator="containsText" text="DA">
      <formula>NOT(ISERROR(SEARCH("DA",I263)))</formula>
    </cfRule>
  </conditionalFormatting>
  <conditionalFormatting sqref="J263">
    <cfRule type="containsText" dxfId="6905" priority="6918" operator="containsText" text="DA">
      <formula>NOT(ISERROR(SEARCH("DA",J263)))</formula>
    </cfRule>
  </conditionalFormatting>
  <conditionalFormatting sqref="K263">
    <cfRule type="containsText" dxfId="6904" priority="6917" operator="containsText" text="DA">
      <formula>NOT(ISERROR(SEARCH("DA",K263)))</formula>
    </cfRule>
  </conditionalFormatting>
  <conditionalFormatting sqref="L263">
    <cfRule type="containsText" dxfId="6903" priority="6916" operator="containsText" text="DA">
      <formula>NOT(ISERROR(SEARCH("DA",L263)))</formula>
    </cfRule>
  </conditionalFormatting>
  <conditionalFormatting sqref="M263">
    <cfRule type="containsText" dxfId="6902" priority="6915" operator="containsText" text="DA">
      <formula>NOT(ISERROR(SEARCH("DA",M263)))</formula>
    </cfRule>
  </conditionalFormatting>
  <conditionalFormatting sqref="N263">
    <cfRule type="containsText" dxfId="6901" priority="6914" operator="containsText" text="DA">
      <formula>NOT(ISERROR(SEARCH("DA",N263)))</formula>
    </cfRule>
  </conditionalFormatting>
  <conditionalFormatting sqref="O263">
    <cfRule type="containsText" dxfId="6900" priority="6913" operator="containsText" text="DA">
      <formula>NOT(ISERROR(SEARCH("DA",O263)))</formula>
    </cfRule>
  </conditionalFormatting>
  <conditionalFormatting sqref="P263">
    <cfRule type="containsText" dxfId="6899" priority="6912" operator="containsText" text="DA">
      <formula>NOT(ISERROR(SEARCH("DA",P263)))</formula>
    </cfRule>
  </conditionalFormatting>
  <conditionalFormatting sqref="Q263">
    <cfRule type="containsText" dxfId="6898" priority="6911" operator="containsText" text="DA">
      <formula>NOT(ISERROR(SEARCH("DA",Q263)))</formula>
    </cfRule>
  </conditionalFormatting>
  <conditionalFormatting sqref="R263">
    <cfRule type="containsText" dxfId="6897" priority="6910" operator="containsText" text="DA">
      <formula>NOT(ISERROR(SEARCH("DA",R263)))</formula>
    </cfRule>
  </conditionalFormatting>
  <conditionalFormatting sqref="S263">
    <cfRule type="containsText" dxfId="6896" priority="6909" operator="containsText" text="DA">
      <formula>NOT(ISERROR(SEARCH("DA",S263)))</formula>
    </cfRule>
  </conditionalFormatting>
  <conditionalFormatting sqref="T263">
    <cfRule type="containsText" dxfId="6895" priority="6908" operator="containsText" text="DA">
      <formula>NOT(ISERROR(SEARCH("DA",T263)))</formula>
    </cfRule>
  </conditionalFormatting>
  <conditionalFormatting sqref="B263">
    <cfRule type="containsText" dxfId="6894" priority="6907" operator="containsText" text="DA">
      <formula>NOT(ISERROR(SEARCH("DA",B263)))</formula>
    </cfRule>
  </conditionalFormatting>
  <conditionalFormatting sqref="U263 C263">
    <cfRule type="containsText" dxfId="6893" priority="6906" operator="containsText" text="DA">
      <formula>NOT(ISERROR(SEARCH("DA",C263)))</formula>
    </cfRule>
  </conditionalFormatting>
  <conditionalFormatting sqref="D263">
    <cfRule type="containsText" dxfId="6892" priority="6905" operator="containsText" text="DA">
      <formula>NOT(ISERROR(SEARCH("DA",D263)))</formula>
    </cfRule>
  </conditionalFormatting>
  <conditionalFormatting sqref="E263">
    <cfRule type="containsText" dxfId="6891" priority="6904" operator="containsText" text="DA">
      <formula>NOT(ISERROR(SEARCH("DA",E263)))</formula>
    </cfRule>
  </conditionalFormatting>
  <conditionalFormatting sqref="F263">
    <cfRule type="containsText" dxfId="6890" priority="6903" operator="containsText" text="DA">
      <formula>NOT(ISERROR(SEARCH("DA",F263)))</formula>
    </cfRule>
  </conditionalFormatting>
  <conditionalFormatting sqref="G263">
    <cfRule type="containsText" dxfId="6889" priority="6902" operator="containsText" text="DA">
      <formula>NOT(ISERROR(SEARCH("DA",G263)))</formula>
    </cfRule>
  </conditionalFormatting>
  <conditionalFormatting sqref="H263">
    <cfRule type="containsText" dxfId="6888" priority="6901" operator="containsText" text="DA">
      <formula>NOT(ISERROR(SEARCH("DA",H263)))</formula>
    </cfRule>
  </conditionalFormatting>
  <conditionalFormatting sqref="I263">
    <cfRule type="containsText" dxfId="6887" priority="6900" operator="containsText" text="DA">
      <formula>NOT(ISERROR(SEARCH("DA",I263)))</formula>
    </cfRule>
  </conditionalFormatting>
  <conditionalFormatting sqref="J263">
    <cfRule type="containsText" dxfId="6886" priority="6899" operator="containsText" text="DA">
      <formula>NOT(ISERROR(SEARCH("DA",J263)))</formula>
    </cfRule>
  </conditionalFormatting>
  <conditionalFormatting sqref="K263">
    <cfRule type="containsText" dxfId="6885" priority="6898" operator="containsText" text="DA">
      <formula>NOT(ISERROR(SEARCH("DA",K263)))</formula>
    </cfRule>
  </conditionalFormatting>
  <conditionalFormatting sqref="L263">
    <cfRule type="containsText" dxfId="6884" priority="6897" operator="containsText" text="DA">
      <formula>NOT(ISERROR(SEARCH("DA",L263)))</formula>
    </cfRule>
  </conditionalFormatting>
  <conditionalFormatting sqref="M263">
    <cfRule type="containsText" dxfId="6883" priority="6896" operator="containsText" text="DA">
      <formula>NOT(ISERROR(SEARCH("DA",M263)))</formula>
    </cfRule>
  </conditionalFormatting>
  <conditionalFormatting sqref="N263">
    <cfRule type="containsText" dxfId="6882" priority="6895" operator="containsText" text="DA">
      <formula>NOT(ISERROR(SEARCH("DA",N263)))</formula>
    </cfRule>
  </conditionalFormatting>
  <conditionalFormatting sqref="O263">
    <cfRule type="containsText" dxfId="6881" priority="6894" operator="containsText" text="DA">
      <formula>NOT(ISERROR(SEARCH("DA",O263)))</formula>
    </cfRule>
  </conditionalFormatting>
  <conditionalFormatting sqref="P263">
    <cfRule type="containsText" dxfId="6880" priority="6893" operator="containsText" text="DA">
      <formula>NOT(ISERROR(SEARCH("DA",P263)))</formula>
    </cfRule>
  </conditionalFormatting>
  <conditionalFormatting sqref="Q263">
    <cfRule type="containsText" dxfId="6879" priority="6892" operator="containsText" text="DA">
      <formula>NOT(ISERROR(SEARCH("DA",Q263)))</formula>
    </cfRule>
  </conditionalFormatting>
  <conditionalFormatting sqref="R263">
    <cfRule type="containsText" dxfId="6878" priority="6891" operator="containsText" text="DA">
      <formula>NOT(ISERROR(SEARCH("DA",R263)))</formula>
    </cfRule>
  </conditionalFormatting>
  <conditionalFormatting sqref="S263">
    <cfRule type="containsText" dxfId="6877" priority="6890" operator="containsText" text="DA">
      <formula>NOT(ISERROR(SEARCH("DA",S263)))</formula>
    </cfRule>
  </conditionalFormatting>
  <conditionalFormatting sqref="T263">
    <cfRule type="containsText" dxfId="6876" priority="6889" operator="containsText" text="DA">
      <formula>NOT(ISERROR(SEARCH("DA",T263)))</formula>
    </cfRule>
  </conditionalFormatting>
  <conditionalFormatting sqref="B263">
    <cfRule type="containsText" dxfId="6875" priority="6888" operator="containsText" text="DA">
      <formula>NOT(ISERROR(SEARCH("DA",B263)))</formula>
    </cfRule>
  </conditionalFormatting>
  <conditionalFormatting sqref="U263 C263">
    <cfRule type="containsText" dxfId="6874" priority="6887" operator="containsText" text="DA">
      <formula>NOT(ISERROR(SEARCH("DA",C263)))</formula>
    </cfRule>
  </conditionalFormatting>
  <conditionalFormatting sqref="D263">
    <cfRule type="containsText" dxfId="6873" priority="6886" operator="containsText" text="DA">
      <formula>NOT(ISERROR(SEARCH("DA",D263)))</formula>
    </cfRule>
  </conditionalFormatting>
  <conditionalFormatting sqref="E263">
    <cfRule type="containsText" dxfId="6872" priority="6885" operator="containsText" text="DA">
      <formula>NOT(ISERROR(SEARCH("DA",E263)))</formula>
    </cfRule>
  </conditionalFormatting>
  <conditionalFormatting sqref="F263">
    <cfRule type="containsText" dxfId="6871" priority="6884" operator="containsText" text="DA">
      <formula>NOT(ISERROR(SEARCH("DA",F263)))</formula>
    </cfRule>
  </conditionalFormatting>
  <conditionalFormatting sqref="G263">
    <cfRule type="containsText" dxfId="6870" priority="6883" operator="containsText" text="DA">
      <formula>NOT(ISERROR(SEARCH("DA",G263)))</formula>
    </cfRule>
  </conditionalFormatting>
  <conditionalFormatting sqref="H263">
    <cfRule type="containsText" dxfId="6869" priority="6882" operator="containsText" text="DA">
      <formula>NOT(ISERROR(SEARCH("DA",H263)))</formula>
    </cfRule>
  </conditionalFormatting>
  <conditionalFormatting sqref="I263">
    <cfRule type="containsText" dxfId="6868" priority="6881" operator="containsText" text="DA">
      <formula>NOT(ISERROR(SEARCH("DA",I263)))</formula>
    </cfRule>
  </conditionalFormatting>
  <conditionalFormatting sqref="J263">
    <cfRule type="containsText" dxfId="6867" priority="6880" operator="containsText" text="DA">
      <formula>NOT(ISERROR(SEARCH("DA",J263)))</formula>
    </cfRule>
  </conditionalFormatting>
  <conditionalFormatting sqref="K263">
    <cfRule type="containsText" dxfId="6866" priority="6879" operator="containsText" text="DA">
      <formula>NOT(ISERROR(SEARCH("DA",K263)))</formula>
    </cfRule>
  </conditionalFormatting>
  <conditionalFormatting sqref="L263">
    <cfRule type="containsText" dxfId="6865" priority="6878" operator="containsText" text="DA">
      <formula>NOT(ISERROR(SEARCH("DA",L263)))</formula>
    </cfRule>
  </conditionalFormatting>
  <conditionalFormatting sqref="M263">
    <cfRule type="containsText" dxfId="6864" priority="6877" operator="containsText" text="DA">
      <formula>NOT(ISERROR(SEARCH("DA",M263)))</formula>
    </cfRule>
  </conditionalFormatting>
  <conditionalFormatting sqref="N263">
    <cfRule type="containsText" dxfId="6863" priority="6876" operator="containsText" text="DA">
      <formula>NOT(ISERROR(SEARCH("DA",N263)))</formula>
    </cfRule>
  </conditionalFormatting>
  <conditionalFormatting sqref="O263">
    <cfRule type="containsText" dxfId="6862" priority="6875" operator="containsText" text="DA">
      <formula>NOT(ISERROR(SEARCH("DA",O263)))</formula>
    </cfRule>
  </conditionalFormatting>
  <conditionalFormatting sqref="P263">
    <cfRule type="containsText" dxfId="6861" priority="6874" operator="containsText" text="DA">
      <formula>NOT(ISERROR(SEARCH("DA",P263)))</formula>
    </cfRule>
  </conditionalFormatting>
  <conditionalFormatting sqref="Q263">
    <cfRule type="containsText" dxfId="6860" priority="6873" operator="containsText" text="DA">
      <formula>NOT(ISERROR(SEARCH("DA",Q263)))</formula>
    </cfRule>
  </conditionalFormatting>
  <conditionalFormatting sqref="R263">
    <cfRule type="containsText" dxfId="6859" priority="6872" operator="containsText" text="DA">
      <formula>NOT(ISERROR(SEARCH("DA",R263)))</formula>
    </cfRule>
  </conditionalFormatting>
  <conditionalFormatting sqref="S263">
    <cfRule type="containsText" dxfId="6858" priority="6871" operator="containsText" text="DA">
      <formula>NOT(ISERROR(SEARCH("DA",S263)))</formula>
    </cfRule>
  </conditionalFormatting>
  <conditionalFormatting sqref="T263">
    <cfRule type="containsText" dxfId="6857" priority="6870" operator="containsText" text="DA">
      <formula>NOT(ISERROR(SEARCH("DA",T263)))</formula>
    </cfRule>
  </conditionalFormatting>
  <conditionalFormatting sqref="B263">
    <cfRule type="containsText" dxfId="6856" priority="6869" operator="containsText" text="DA">
      <formula>NOT(ISERROR(SEARCH("DA",B263)))</formula>
    </cfRule>
  </conditionalFormatting>
  <conditionalFormatting sqref="U263 C263">
    <cfRule type="containsText" dxfId="6855" priority="6868" operator="containsText" text="DA">
      <formula>NOT(ISERROR(SEARCH("DA",C263)))</formula>
    </cfRule>
  </conditionalFormatting>
  <conditionalFormatting sqref="D263">
    <cfRule type="containsText" dxfId="6854" priority="6867" operator="containsText" text="DA">
      <formula>NOT(ISERROR(SEARCH("DA",D263)))</formula>
    </cfRule>
  </conditionalFormatting>
  <conditionalFormatting sqref="E263">
    <cfRule type="containsText" dxfId="6853" priority="6866" operator="containsText" text="DA">
      <formula>NOT(ISERROR(SEARCH("DA",E263)))</formula>
    </cfRule>
  </conditionalFormatting>
  <conditionalFormatting sqref="F263">
    <cfRule type="containsText" dxfId="6852" priority="6865" operator="containsText" text="DA">
      <formula>NOT(ISERROR(SEARCH("DA",F263)))</formula>
    </cfRule>
  </conditionalFormatting>
  <conditionalFormatting sqref="G263">
    <cfRule type="containsText" dxfId="6851" priority="6864" operator="containsText" text="DA">
      <formula>NOT(ISERROR(SEARCH("DA",G263)))</formula>
    </cfRule>
  </conditionalFormatting>
  <conditionalFormatting sqref="H263">
    <cfRule type="containsText" dxfId="6850" priority="6863" operator="containsText" text="DA">
      <formula>NOT(ISERROR(SEARCH("DA",H263)))</formula>
    </cfRule>
  </conditionalFormatting>
  <conditionalFormatting sqref="I263">
    <cfRule type="containsText" dxfId="6849" priority="6862" operator="containsText" text="DA">
      <formula>NOT(ISERROR(SEARCH("DA",I263)))</formula>
    </cfRule>
  </conditionalFormatting>
  <conditionalFormatting sqref="J263">
    <cfRule type="containsText" dxfId="6848" priority="6861" operator="containsText" text="DA">
      <formula>NOT(ISERROR(SEARCH("DA",J263)))</formula>
    </cfRule>
  </conditionalFormatting>
  <conditionalFormatting sqref="K263">
    <cfRule type="containsText" dxfId="6847" priority="6860" operator="containsText" text="DA">
      <formula>NOT(ISERROR(SEARCH("DA",K263)))</formula>
    </cfRule>
  </conditionalFormatting>
  <conditionalFormatting sqref="L263">
    <cfRule type="containsText" dxfId="6846" priority="6859" operator="containsText" text="DA">
      <formula>NOT(ISERROR(SEARCH("DA",L263)))</formula>
    </cfRule>
  </conditionalFormatting>
  <conditionalFormatting sqref="M263">
    <cfRule type="containsText" dxfId="6845" priority="6858" operator="containsText" text="DA">
      <formula>NOT(ISERROR(SEARCH("DA",M263)))</formula>
    </cfRule>
  </conditionalFormatting>
  <conditionalFormatting sqref="N263">
    <cfRule type="containsText" dxfId="6844" priority="6857" operator="containsText" text="DA">
      <formula>NOT(ISERROR(SEARCH("DA",N263)))</formula>
    </cfRule>
  </conditionalFormatting>
  <conditionalFormatting sqref="O263">
    <cfRule type="containsText" dxfId="6843" priority="6856" operator="containsText" text="DA">
      <formula>NOT(ISERROR(SEARCH("DA",O263)))</formula>
    </cfRule>
  </conditionalFormatting>
  <conditionalFormatting sqref="P263">
    <cfRule type="containsText" dxfId="6842" priority="6855" operator="containsText" text="DA">
      <formula>NOT(ISERROR(SEARCH("DA",P263)))</formula>
    </cfRule>
  </conditionalFormatting>
  <conditionalFormatting sqref="Q263">
    <cfRule type="containsText" dxfId="6841" priority="6854" operator="containsText" text="DA">
      <formula>NOT(ISERROR(SEARCH("DA",Q263)))</formula>
    </cfRule>
  </conditionalFormatting>
  <conditionalFormatting sqref="R263">
    <cfRule type="containsText" dxfId="6840" priority="6853" operator="containsText" text="DA">
      <formula>NOT(ISERROR(SEARCH("DA",R263)))</formula>
    </cfRule>
  </conditionalFormatting>
  <conditionalFormatting sqref="S263">
    <cfRule type="containsText" dxfId="6839" priority="6852" operator="containsText" text="DA">
      <formula>NOT(ISERROR(SEARCH("DA",S263)))</formula>
    </cfRule>
  </conditionalFormatting>
  <conditionalFormatting sqref="T263">
    <cfRule type="containsText" dxfId="6838" priority="6851" operator="containsText" text="DA">
      <formula>NOT(ISERROR(SEARCH("DA",T263)))</formula>
    </cfRule>
  </conditionalFormatting>
  <conditionalFormatting sqref="B263">
    <cfRule type="containsText" dxfId="6837" priority="6850" operator="containsText" text="DA">
      <formula>NOT(ISERROR(SEARCH("DA",B263)))</formula>
    </cfRule>
  </conditionalFormatting>
  <conditionalFormatting sqref="U263 C263">
    <cfRule type="containsText" dxfId="6836" priority="6849" operator="containsText" text="DA">
      <formula>NOT(ISERROR(SEARCH("DA",C263)))</formula>
    </cfRule>
  </conditionalFormatting>
  <conditionalFormatting sqref="D263">
    <cfRule type="containsText" dxfId="6835" priority="6848" operator="containsText" text="DA">
      <formula>NOT(ISERROR(SEARCH("DA",D263)))</formula>
    </cfRule>
  </conditionalFormatting>
  <conditionalFormatting sqref="E263">
    <cfRule type="containsText" dxfId="6834" priority="6847" operator="containsText" text="DA">
      <formula>NOT(ISERROR(SEARCH("DA",E263)))</formula>
    </cfRule>
  </conditionalFormatting>
  <conditionalFormatting sqref="F263">
    <cfRule type="containsText" dxfId="6833" priority="6846" operator="containsText" text="DA">
      <formula>NOT(ISERROR(SEARCH("DA",F263)))</formula>
    </cfRule>
  </conditionalFormatting>
  <conditionalFormatting sqref="G263">
    <cfRule type="containsText" dxfId="6832" priority="6845" operator="containsText" text="DA">
      <formula>NOT(ISERROR(SEARCH("DA",G263)))</formula>
    </cfRule>
  </conditionalFormatting>
  <conditionalFormatting sqref="H263">
    <cfRule type="containsText" dxfId="6831" priority="6844" operator="containsText" text="DA">
      <formula>NOT(ISERROR(SEARCH("DA",H263)))</formula>
    </cfRule>
  </conditionalFormatting>
  <conditionalFormatting sqref="I263">
    <cfRule type="containsText" dxfId="6830" priority="6843" operator="containsText" text="DA">
      <formula>NOT(ISERROR(SEARCH("DA",I263)))</formula>
    </cfRule>
  </conditionalFormatting>
  <conditionalFormatting sqref="J263">
    <cfRule type="containsText" dxfId="6829" priority="6842" operator="containsText" text="DA">
      <formula>NOT(ISERROR(SEARCH("DA",J263)))</formula>
    </cfRule>
  </conditionalFormatting>
  <conditionalFormatting sqref="K263">
    <cfRule type="containsText" dxfId="6828" priority="6841" operator="containsText" text="DA">
      <formula>NOT(ISERROR(SEARCH("DA",K263)))</formula>
    </cfRule>
  </conditionalFormatting>
  <conditionalFormatting sqref="L263">
    <cfRule type="containsText" dxfId="6827" priority="6840" operator="containsText" text="DA">
      <formula>NOT(ISERROR(SEARCH("DA",L263)))</formula>
    </cfRule>
  </conditionalFormatting>
  <conditionalFormatting sqref="M263">
    <cfRule type="containsText" dxfId="6826" priority="6839" operator="containsText" text="DA">
      <formula>NOT(ISERROR(SEARCH("DA",M263)))</formula>
    </cfRule>
  </conditionalFormatting>
  <conditionalFormatting sqref="N263">
    <cfRule type="containsText" dxfId="6825" priority="6838" operator="containsText" text="DA">
      <formula>NOT(ISERROR(SEARCH("DA",N263)))</formula>
    </cfRule>
  </conditionalFormatting>
  <conditionalFormatting sqref="O263">
    <cfRule type="containsText" dxfId="6824" priority="6837" operator="containsText" text="DA">
      <formula>NOT(ISERROR(SEARCH("DA",O263)))</formula>
    </cfRule>
  </conditionalFormatting>
  <conditionalFormatting sqref="P263">
    <cfRule type="containsText" dxfId="6823" priority="6836" operator="containsText" text="DA">
      <formula>NOT(ISERROR(SEARCH("DA",P263)))</formula>
    </cfRule>
  </conditionalFormatting>
  <conditionalFormatting sqref="Q263">
    <cfRule type="containsText" dxfId="6822" priority="6835" operator="containsText" text="DA">
      <formula>NOT(ISERROR(SEARCH("DA",Q263)))</formula>
    </cfRule>
  </conditionalFormatting>
  <conditionalFormatting sqref="R263">
    <cfRule type="containsText" dxfId="6821" priority="6834" operator="containsText" text="DA">
      <formula>NOT(ISERROR(SEARCH("DA",R263)))</formula>
    </cfRule>
  </conditionalFormatting>
  <conditionalFormatting sqref="S263">
    <cfRule type="containsText" dxfId="6820" priority="6833" operator="containsText" text="DA">
      <formula>NOT(ISERROR(SEARCH("DA",S263)))</formula>
    </cfRule>
  </conditionalFormatting>
  <conditionalFormatting sqref="T263">
    <cfRule type="containsText" dxfId="6819" priority="6832" operator="containsText" text="DA">
      <formula>NOT(ISERROR(SEARCH("DA",T263)))</formula>
    </cfRule>
  </conditionalFormatting>
  <conditionalFormatting sqref="B263">
    <cfRule type="containsText" dxfId="6818" priority="6831" operator="containsText" text="DA">
      <formula>NOT(ISERROR(SEARCH("DA",B263)))</formula>
    </cfRule>
  </conditionalFormatting>
  <conditionalFormatting sqref="U263 C263">
    <cfRule type="containsText" dxfId="6817" priority="6830" operator="containsText" text="DA">
      <formula>NOT(ISERROR(SEARCH("DA",C263)))</formula>
    </cfRule>
  </conditionalFormatting>
  <conditionalFormatting sqref="D263">
    <cfRule type="containsText" dxfId="6816" priority="6829" operator="containsText" text="DA">
      <formula>NOT(ISERROR(SEARCH("DA",D263)))</formula>
    </cfRule>
  </conditionalFormatting>
  <conditionalFormatting sqref="E263">
    <cfRule type="containsText" dxfId="6815" priority="6828" operator="containsText" text="DA">
      <formula>NOT(ISERROR(SEARCH("DA",E263)))</formula>
    </cfRule>
  </conditionalFormatting>
  <conditionalFormatting sqref="F263">
    <cfRule type="containsText" dxfId="6814" priority="6827" operator="containsText" text="DA">
      <formula>NOT(ISERROR(SEARCH("DA",F263)))</formula>
    </cfRule>
  </conditionalFormatting>
  <conditionalFormatting sqref="G263">
    <cfRule type="containsText" dxfId="6813" priority="6826" operator="containsText" text="DA">
      <formula>NOT(ISERROR(SEARCH("DA",G263)))</formula>
    </cfRule>
  </conditionalFormatting>
  <conditionalFormatting sqref="H263">
    <cfRule type="containsText" dxfId="6812" priority="6825" operator="containsText" text="DA">
      <formula>NOT(ISERROR(SEARCH("DA",H263)))</formula>
    </cfRule>
  </conditionalFormatting>
  <conditionalFormatting sqref="I263">
    <cfRule type="containsText" dxfId="6811" priority="6824" operator="containsText" text="DA">
      <formula>NOT(ISERROR(SEARCH("DA",I263)))</formula>
    </cfRule>
  </conditionalFormatting>
  <conditionalFormatting sqref="J263">
    <cfRule type="containsText" dxfId="6810" priority="6823" operator="containsText" text="DA">
      <formula>NOT(ISERROR(SEARCH("DA",J263)))</formula>
    </cfRule>
  </conditionalFormatting>
  <conditionalFormatting sqref="K263">
    <cfRule type="containsText" dxfId="6809" priority="6822" operator="containsText" text="DA">
      <formula>NOT(ISERROR(SEARCH("DA",K263)))</formula>
    </cfRule>
  </conditionalFormatting>
  <conditionalFormatting sqref="L263">
    <cfRule type="containsText" dxfId="6808" priority="6821" operator="containsText" text="DA">
      <formula>NOT(ISERROR(SEARCH("DA",L263)))</formula>
    </cfRule>
  </conditionalFormatting>
  <conditionalFormatting sqref="M263">
    <cfRule type="containsText" dxfId="6807" priority="6820" operator="containsText" text="DA">
      <formula>NOT(ISERROR(SEARCH("DA",M263)))</formula>
    </cfRule>
  </conditionalFormatting>
  <conditionalFormatting sqref="N263">
    <cfRule type="containsText" dxfId="6806" priority="6819" operator="containsText" text="DA">
      <formula>NOT(ISERROR(SEARCH("DA",N263)))</formula>
    </cfRule>
  </conditionalFormatting>
  <conditionalFormatting sqref="O263">
    <cfRule type="containsText" dxfId="6805" priority="6818" operator="containsText" text="DA">
      <formula>NOT(ISERROR(SEARCH("DA",O263)))</formula>
    </cfRule>
  </conditionalFormatting>
  <conditionalFormatting sqref="P263">
    <cfRule type="containsText" dxfId="6804" priority="6817" operator="containsText" text="DA">
      <formula>NOT(ISERROR(SEARCH("DA",P263)))</formula>
    </cfRule>
  </conditionalFormatting>
  <conditionalFormatting sqref="Q263">
    <cfRule type="containsText" dxfId="6803" priority="6816" operator="containsText" text="DA">
      <formula>NOT(ISERROR(SEARCH("DA",Q263)))</formula>
    </cfRule>
  </conditionalFormatting>
  <conditionalFormatting sqref="R263">
    <cfRule type="containsText" dxfId="6802" priority="6815" operator="containsText" text="DA">
      <formula>NOT(ISERROR(SEARCH("DA",R263)))</formula>
    </cfRule>
  </conditionalFormatting>
  <conditionalFormatting sqref="S263">
    <cfRule type="containsText" dxfId="6801" priority="6814" operator="containsText" text="DA">
      <formula>NOT(ISERROR(SEARCH("DA",S263)))</formula>
    </cfRule>
  </conditionalFormatting>
  <conditionalFormatting sqref="T263">
    <cfRule type="containsText" dxfId="6800" priority="6813" operator="containsText" text="DA">
      <formula>NOT(ISERROR(SEARCH("DA",T263)))</formula>
    </cfRule>
  </conditionalFormatting>
  <conditionalFormatting sqref="B263">
    <cfRule type="containsText" dxfId="6799" priority="6812" operator="containsText" text="DA">
      <formula>NOT(ISERROR(SEARCH("DA",B263)))</formula>
    </cfRule>
  </conditionalFormatting>
  <conditionalFormatting sqref="U263 C263">
    <cfRule type="containsText" dxfId="6798" priority="6811" operator="containsText" text="DA">
      <formula>NOT(ISERROR(SEARCH("DA",C263)))</formula>
    </cfRule>
  </conditionalFormatting>
  <conditionalFormatting sqref="D263">
    <cfRule type="containsText" dxfId="6797" priority="6810" operator="containsText" text="DA">
      <formula>NOT(ISERROR(SEARCH("DA",D263)))</formula>
    </cfRule>
  </conditionalFormatting>
  <conditionalFormatting sqref="E263">
    <cfRule type="containsText" dxfId="6796" priority="6809" operator="containsText" text="DA">
      <formula>NOT(ISERROR(SEARCH("DA",E263)))</formula>
    </cfRule>
  </conditionalFormatting>
  <conditionalFormatting sqref="F263">
    <cfRule type="containsText" dxfId="6795" priority="6808" operator="containsText" text="DA">
      <formula>NOT(ISERROR(SEARCH("DA",F263)))</formula>
    </cfRule>
  </conditionalFormatting>
  <conditionalFormatting sqref="G263">
    <cfRule type="containsText" dxfId="6794" priority="6807" operator="containsText" text="DA">
      <formula>NOT(ISERROR(SEARCH("DA",G263)))</formula>
    </cfRule>
  </conditionalFormatting>
  <conditionalFormatting sqref="H263">
    <cfRule type="containsText" dxfId="6793" priority="6806" operator="containsText" text="DA">
      <formula>NOT(ISERROR(SEARCH("DA",H263)))</formula>
    </cfRule>
  </conditionalFormatting>
  <conditionalFormatting sqref="I263">
    <cfRule type="containsText" dxfId="6792" priority="6805" operator="containsText" text="DA">
      <formula>NOT(ISERROR(SEARCH("DA",I263)))</formula>
    </cfRule>
  </conditionalFormatting>
  <conditionalFormatting sqref="J263">
    <cfRule type="containsText" dxfId="6791" priority="6804" operator="containsText" text="DA">
      <formula>NOT(ISERROR(SEARCH("DA",J263)))</formula>
    </cfRule>
  </conditionalFormatting>
  <conditionalFormatting sqref="K263">
    <cfRule type="containsText" dxfId="6790" priority="6803" operator="containsText" text="DA">
      <formula>NOT(ISERROR(SEARCH("DA",K263)))</formula>
    </cfRule>
  </conditionalFormatting>
  <conditionalFormatting sqref="L263">
    <cfRule type="containsText" dxfId="6789" priority="6802" operator="containsText" text="DA">
      <formula>NOT(ISERROR(SEARCH("DA",L263)))</formula>
    </cfRule>
  </conditionalFormatting>
  <conditionalFormatting sqref="M263">
    <cfRule type="containsText" dxfId="6788" priority="6801" operator="containsText" text="DA">
      <formula>NOT(ISERROR(SEARCH("DA",M263)))</formula>
    </cfRule>
  </conditionalFormatting>
  <conditionalFormatting sqref="N263">
    <cfRule type="containsText" dxfId="6787" priority="6800" operator="containsText" text="DA">
      <formula>NOT(ISERROR(SEARCH("DA",N263)))</formula>
    </cfRule>
  </conditionalFormatting>
  <conditionalFormatting sqref="O263">
    <cfRule type="containsText" dxfId="6786" priority="6799" operator="containsText" text="DA">
      <formula>NOT(ISERROR(SEARCH("DA",O263)))</formula>
    </cfRule>
  </conditionalFormatting>
  <conditionalFormatting sqref="P263">
    <cfRule type="containsText" dxfId="6785" priority="6798" operator="containsText" text="DA">
      <formula>NOT(ISERROR(SEARCH("DA",P263)))</formula>
    </cfRule>
  </conditionalFormatting>
  <conditionalFormatting sqref="Q263">
    <cfRule type="containsText" dxfId="6784" priority="6797" operator="containsText" text="DA">
      <formula>NOT(ISERROR(SEARCH("DA",Q263)))</formula>
    </cfRule>
  </conditionalFormatting>
  <conditionalFormatting sqref="R263">
    <cfRule type="containsText" dxfId="6783" priority="6796" operator="containsText" text="DA">
      <formula>NOT(ISERROR(SEARCH("DA",R263)))</formula>
    </cfRule>
  </conditionalFormatting>
  <conditionalFormatting sqref="S263">
    <cfRule type="containsText" dxfId="6782" priority="6795" operator="containsText" text="DA">
      <formula>NOT(ISERROR(SEARCH("DA",S263)))</formula>
    </cfRule>
  </conditionalFormatting>
  <conditionalFormatting sqref="T263">
    <cfRule type="containsText" dxfId="6781" priority="6794" operator="containsText" text="DA">
      <formula>NOT(ISERROR(SEARCH("DA",T263)))</formula>
    </cfRule>
  </conditionalFormatting>
  <conditionalFormatting sqref="B263">
    <cfRule type="containsText" dxfId="6780" priority="6793" operator="containsText" text="DA">
      <formula>NOT(ISERROR(SEARCH("DA",B263)))</formula>
    </cfRule>
  </conditionalFormatting>
  <conditionalFormatting sqref="U263 C263">
    <cfRule type="containsText" dxfId="6779" priority="6792" operator="containsText" text="DA">
      <formula>NOT(ISERROR(SEARCH("DA",C263)))</formula>
    </cfRule>
  </conditionalFormatting>
  <conditionalFormatting sqref="D263">
    <cfRule type="containsText" dxfId="6778" priority="6791" operator="containsText" text="DA">
      <formula>NOT(ISERROR(SEARCH("DA",D263)))</formula>
    </cfRule>
  </conditionalFormatting>
  <conditionalFormatting sqref="E263">
    <cfRule type="containsText" dxfId="6777" priority="6790" operator="containsText" text="DA">
      <formula>NOT(ISERROR(SEARCH("DA",E263)))</formula>
    </cfRule>
  </conditionalFormatting>
  <conditionalFormatting sqref="F263">
    <cfRule type="containsText" dxfId="6776" priority="6789" operator="containsText" text="DA">
      <formula>NOT(ISERROR(SEARCH("DA",F263)))</formula>
    </cfRule>
  </conditionalFormatting>
  <conditionalFormatting sqref="G263">
    <cfRule type="containsText" dxfId="6775" priority="6788" operator="containsText" text="DA">
      <formula>NOT(ISERROR(SEARCH("DA",G263)))</formula>
    </cfRule>
  </conditionalFormatting>
  <conditionalFormatting sqref="H263">
    <cfRule type="containsText" dxfId="6774" priority="6787" operator="containsText" text="DA">
      <formula>NOT(ISERROR(SEARCH("DA",H263)))</formula>
    </cfRule>
  </conditionalFormatting>
  <conditionalFormatting sqref="I263">
    <cfRule type="containsText" dxfId="6773" priority="6786" operator="containsText" text="DA">
      <formula>NOT(ISERROR(SEARCH("DA",I263)))</formula>
    </cfRule>
  </conditionalFormatting>
  <conditionalFormatting sqref="J263">
    <cfRule type="containsText" dxfId="6772" priority="6785" operator="containsText" text="DA">
      <formula>NOT(ISERROR(SEARCH("DA",J263)))</formula>
    </cfRule>
  </conditionalFormatting>
  <conditionalFormatting sqref="K263">
    <cfRule type="containsText" dxfId="6771" priority="6784" operator="containsText" text="DA">
      <formula>NOT(ISERROR(SEARCH("DA",K263)))</formula>
    </cfRule>
  </conditionalFormatting>
  <conditionalFormatting sqref="L263">
    <cfRule type="containsText" dxfId="6770" priority="6783" operator="containsText" text="DA">
      <formula>NOT(ISERROR(SEARCH("DA",L263)))</formula>
    </cfRule>
  </conditionalFormatting>
  <conditionalFormatting sqref="M263">
    <cfRule type="containsText" dxfId="6769" priority="6782" operator="containsText" text="DA">
      <formula>NOT(ISERROR(SEARCH("DA",M263)))</formula>
    </cfRule>
  </conditionalFormatting>
  <conditionalFormatting sqref="N263">
    <cfRule type="containsText" dxfId="6768" priority="6781" operator="containsText" text="DA">
      <formula>NOT(ISERROR(SEARCH("DA",N263)))</formula>
    </cfRule>
  </conditionalFormatting>
  <conditionalFormatting sqref="O263">
    <cfRule type="containsText" dxfId="6767" priority="6780" operator="containsText" text="DA">
      <formula>NOT(ISERROR(SEARCH("DA",O263)))</formula>
    </cfRule>
  </conditionalFormatting>
  <conditionalFormatting sqref="P263">
    <cfRule type="containsText" dxfId="6766" priority="6779" operator="containsText" text="DA">
      <formula>NOT(ISERROR(SEARCH("DA",P263)))</formula>
    </cfRule>
  </conditionalFormatting>
  <conditionalFormatting sqref="Q263">
    <cfRule type="containsText" dxfId="6765" priority="6778" operator="containsText" text="DA">
      <formula>NOT(ISERROR(SEARCH("DA",Q263)))</formula>
    </cfRule>
  </conditionalFormatting>
  <conditionalFormatting sqref="R263">
    <cfRule type="containsText" dxfId="6764" priority="6777" operator="containsText" text="DA">
      <formula>NOT(ISERROR(SEARCH("DA",R263)))</formula>
    </cfRule>
  </conditionalFormatting>
  <conditionalFormatting sqref="S263">
    <cfRule type="containsText" dxfId="6763" priority="6776" operator="containsText" text="DA">
      <formula>NOT(ISERROR(SEARCH("DA",S263)))</formula>
    </cfRule>
  </conditionalFormatting>
  <conditionalFormatting sqref="T263">
    <cfRule type="containsText" dxfId="6762" priority="6775" operator="containsText" text="DA">
      <formula>NOT(ISERROR(SEARCH("DA",T263)))</formula>
    </cfRule>
  </conditionalFormatting>
  <conditionalFormatting sqref="B263">
    <cfRule type="containsText" dxfId="6761" priority="6774" operator="containsText" text="DA">
      <formula>NOT(ISERROR(SEARCH("DA",B263)))</formula>
    </cfRule>
  </conditionalFormatting>
  <conditionalFormatting sqref="U263 C263">
    <cfRule type="containsText" dxfId="6760" priority="6773" operator="containsText" text="DA">
      <formula>NOT(ISERROR(SEARCH("DA",C263)))</formula>
    </cfRule>
  </conditionalFormatting>
  <conditionalFormatting sqref="D263">
    <cfRule type="containsText" dxfId="6759" priority="6772" operator="containsText" text="DA">
      <formula>NOT(ISERROR(SEARCH("DA",D263)))</formula>
    </cfRule>
  </conditionalFormatting>
  <conditionalFormatting sqref="E263">
    <cfRule type="containsText" dxfId="6758" priority="6771" operator="containsText" text="DA">
      <formula>NOT(ISERROR(SEARCH("DA",E263)))</formula>
    </cfRule>
  </conditionalFormatting>
  <conditionalFormatting sqref="F263">
    <cfRule type="containsText" dxfId="6757" priority="6770" operator="containsText" text="DA">
      <formula>NOT(ISERROR(SEARCH("DA",F263)))</formula>
    </cfRule>
  </conditionalFormatting>
  <conditionalFormatting sqref="G263">
    <cfRule type="containsText" dxfId="6756" priority="6769" operator="containsText" text="DA">
      <formula>NOT(ISERROR(SEARCH("DA",G263)))</formula>
    </cfRule>
  </conditionalFormatting>
  <conditionalFormatting sqref="H263">
    <cfRule type="containsText" dxfId="6755" priority="6768" operator="containsText" text="DA">
      <formula>NOT(ISERROR(SEARCH("DA",H263)))</formula>
    </cfRule>
  </conditionalFormatting>
  <conditionalFormatting sqref="I263">
    <cfRule type="containsText" dxfId="6754" priority="6767" operator="containsText" text="DA">
      <formula>NOT(ISERROR(SEARCH("DA",I263)))</formula>
    </cfRule>
  </conditionalFormatting>
  <conditionalFormatting sqref="J263">
    <cfRule type="containsText" dxfId="6753" priority="6766" operator="containsText" text="DA">
      <formula>NOT(ISERROR(SEARCH("DA",J263)))</formula>
    </cfRule>
  </conditionalFormatting>
  <conditionalFormatting sqref="K263">
    <cfRule type="containsText" dxfId="6752" priority="6765" operator="containsText" text="DA">
      <formula>NOT(ISERROR(SEARCH("DA",K263)))</formula>
    </cfRule>
  </conditionalFormatting>
  <conditionalFormatting sqref="L263">
    <cfRule type="containsText" dxfId="6751" priority="6764" operator="containsText" text="DA">
      <formula>NOT(ISERROR(SEARCH("DA",L263)))</formula>
    </cfRule>
  </conditionalFormatting>
  <conditionalFormatting sqref="M263">
    <cfRule type="containsText" dxfId="6750" priority="6763" operator="containsText" text="DA">
      <formula>NOT(ISERROR(SEARCH("DA",M263)))</formula>
    </cfRule>
  </conditionalFormatting>
  <conditionalFormatting sqref="N263">
    <cfRule type="containsText" dxfId="6749" priority="6762" operator="containsText" text="DA">
      <formula>NOT(ISERROR(SEARCH("DA",N263)))</formula>
    </cfRule>
  </conditionalFormatting>
  <conditionalFormatting sqref="O263">
    <cfRule type="containsText" dxfId="6748" priority="6761" operator="containsText" text="DA">
      <formula>NOT(ISERROR(SEARCH("DA",O263)))</formula>
    </cfRule>
  </conditionalFormatting>
  <conditionalFormatting sqref="P263">
    <cfRule type="containsText" dxfId="6747" priority="6760" operator="containsText" text="DA">
      <formula>NOT(ISERROR(SEARCH("DA",P263)))</formula>
    </cfRule>
  </conditionalFormatting>
  <conditionalFormatting sqref="Q263">
    <cfRule type="containsText" dxfId="6746" priority="6759" operator="containsText" text="DA">
      <formula>NOT(ISERROR(SEARCH("DA",Q263)))</formula>
    </cfRule>
  </conditionalFormatting>
  <conditionalFormatting sqref="R263">
    <cfRule type="containsText" dxfId="6745" priority="6758" operator="containsText" text="DA">
      <formula>NOT(ISERROR(SEARCH("DA",R263)))</formula>
    </cfRule>
  </conditionalFormatting>
  <conditionalFormatting sqref="S263">
    <cfRule type="containsText" dxfId="6744" priority="6757" operator="containsText" text="DA">
      <formula>NOT(ISERROR(SEARCH("DA",S263)))</formula>
    </cfRule>
  </conditionalFormatting>
  <conditionalFormatting sqref="T263">
    <cfRule type="containsText" dxfId="6743" priority="6756" operator="containsText" text="DA">
      <formula>NOT(ISERROR(SEARCH("DA",T263)))</formula>
    </cfRule>
  </conditionalFormatting>
  <conditionalFormatting sqref="B263">
    <cfRule type="containsText" dxfId="6742" priority="6755" operator="containsText" text="DA">
      <formula>NOT(ISERROR(SEARCH("DA",B263)))</formula>
    </cfRule>
  </conditionalFormatting>
  <conditionalFormatting sqref="U263 C263">
    <cfRule type="containsText" dxfId="6741" priority="6754" operator="containsText" text="DA">
      <formula>NOT(ISERROR(SEARCH("DA",C263)))</formula>
    </cfRule>
  </conditionalFormatting>
  <conditionalFormatting sqref="D263">
    <cfRule type="containsText" dxfId="6740" priority="6753" operator="containsText" text="DA">
      <formula>NOT(ISERROR(SEARCH("DA",D263)))</formula>
    </cfRule>
  </conditionalFormatting>
  <conditionalFormatting sqref="E263">
    <cfRule type="containsText" dxfId="6739" priority="6752" operator="containsText" text="DA">
      <formula>NOT(ISERROR(SEARCH("DA",E263)))</formula>
    </cfRule>
  </conditionalFormatting>
  <conditionalFormatting sqref="F263">
    <cfRule type="containsText" dxfId="6738" priority="6751" operator="containsText" text="DA">
      <formula>NOT(ISERROR(SEARCH("DA",F263)))</formula>
    </cfRule>
  </conditionalFormatting>
  <conditionalFormatting sqref="G263">
    <cfRule type="containsText" dxfId="6737" priority="6750" operator="containsText" text="DA">
      <formula>NOT(ISERROR(SEARCH("DA",G263)))</formula>
    </cfRule>
  </conditionalFormatting>
  <conditionalFormatting sqref="H263">
    <cfRule type="containsText" dxfId="6736" priority="6749" operator="containsText" text="DA">
      <formula>NOT(ISERROR(SEARCH("DA",H263)))</formula>
    </cfRule>
  </conditionalFormatting>
  <conditionalFormatting sqref="I263">
    <cfRule type="containsText" dxfId="6735" priority="6748" operator="containsText" text="DA">
      <formula>NOT(ISERROR(SEARCH("DA",I263)))</formula>
    </cfRule>
  </conditionalFormatting>
  <conditionalFormatting sqref="J263">
    <cfRule type="containsText" dxfId="6734" priority="6747" operator="containsText" text="DA">
      <formula>NOT(ISERROR(SEARCH("DA",J263)))</formula>
    </cfRule>
  </conditionalFormatting>
  <conditionalFormatting sqref="K263">
    <cfRule type="containsText" dxfId="6733" priority="6746" operator="containsText" text="DA">
      <formula>NOT(ISERROR(SEARCH("DA",K263)))</formula>
    </cfRule>
  </conditionalFormatting>
  <conditionalFormatting sqref="L263">
    <cfRule type="containsText" dxfId="6732" priority="6745" operator="containsText" text="DA">
      <formula>NOT(ISERROR(SEARCH("DA",L263)))</formula>
    </cfRule>
  </conditionalFormatting>
  <conditionalFormatting sqref="M263">
    <cfRule type="containsText" dxfId="6731" priority="6744" operator="containsText" text="DA">
      <formula>NOT(ISERROR(SEARCH("DA",M263)))</formula>
    </cfRule>
  </conditionalFormatting>
  <conditionalFormatting sqref="N263">
    <cfRule type="containsText" dxfId="6730" priority="6743" operator="containsText" text="DA">
      <formula>NOT(ISERROR(SEARCH("DA",N263)))</formula>
    </cfRule>
  </conditionalFormatting>
  <conditionalFormatting sqref="O263">
    <cfRule type="containsText" dxfId="6729" priority="6742" operator="containsText" text="DA">
      <formula>NOT(ISERROR(SEARCH("DA",O263)))</formula>
    </cfRule>
  </conditionalFormatting>
  <conditionalFormatting sqref="P263">
    <cfRule type="containsText" dxfId="6728" priority="6741" operator="containsText" text="DA">
      <formula>NOT(ISERROR(SEARCH("DA",P263)))</formula>
    </cfRule>
  </conditionalFormatting>
  <conditionalFormatting sqref="Q263">
    <cfRule type="containsText" dxfId="6727" priority="6740" operator="containsText" text="DA">
      <formula>NOT(ISERROR(SEARCH("DA",Q263)))</formula>
    </cfRule>
  </conditionalFormatting>
  <conditionalFormatting sqref="R263">
    <cfRule type="containsText" dxfId="6726" priority="6739" operator="containsText" text="DA">
      <formula>NOT(ISERROR(SEARCH("DA",R263)))</formula>
    </cfRule>
  </conditionalFormatting>
  <conditionalFormatting sqref="S263">
    <cfRule type="containsText" dxfId="6725" priority="6738" operator="containsText" text="DA">
      <formula>NOT(ISERROR(SEARCH("DA",S263)))</formula>
    </cfRule>
  </conditionalFormatting>
  <conditionalFormatting sqref="T263">
    <cfRule type="containsText" dxfId="6724" priority="6737" operator="containsText" text="DA">
      <formula>NOT(ISERROR(SEARCH("DA",T263)))</formula>
    </cfRule>
  </conditionalFormatting>
  <conditionalFormatting sqref="U263 A263 C263">
    <cfRule type="containsText" dxfId="6723" priority="6736" operator="containsText" text="DA">
      <formula>NOT(ISERROR(SEARCH("DA",A263)))</formula>
    </cfRule>
  </conditionalFormatting>
  <conditionalFormatting sqref="D263">
    <cfRule type="containsText" dxfId="6722" priority="6735" operator="containsText" text="DA">
      <formula>NOT(ISERROR(SEARCH("DA",D263)))</formula>
    </cfRule>
  </conditionalFormatting>
  <conditionalFormatting sqref="E263">
    <cfRule type="containsText" dxfId="6721" priority="6734" operator="containsText" text="DA">
      <formula>NOT(ISERROR(SEARCH("DA",E263)))</formula>
    </cfRule>
  </conditionalFormatting>
  <conditionalFormatting sqref="F263">
    <cfRule type="containsText" dxfId="6720" priority="6733" operator="containsText" text="DA">
      <formula>NOT(ISERROR(SEARCH("DA",F263)))</formula>
    </cfRule>
  </conditionalFormatting>
  <conditionalFormatting sqref="G263">
    <cfRule type="containsText" dxfId="6719" priority="6732" operator="containsText" text="DA">
      <formula>NOT(ISERROR(SEARCH("DA",G263)))</formula>
    </cfRule>
  </conditionalFormatting>
  <conditionalFormatting sqref="H263">
    <cfRule type="containsText" dxfId="6718" priority="6731" operator="containsText" text="DA">
      <formula>NOT(ISERROR(SEARCH("DA",H263)))</formula>
    </cfRule>
  </conditionalFormatting>
  <conditionalFormatting sqref="I263">
    <cfRule type="containsText" dxfId="6717" priority="6730" operator="containsText" text="DA">
      <formula>NOT(ISERROR(SEARCH("DA",I263)))</formula>
    </cfRule>
  </conditionalFormatting>
  <conditionalFormatting sqref="J263">
    <cfRule type="containsText" dxfId="6716" priority="6729" operator="containsText" text="DA">
      <formula>NOT(ISERROR(SEARCH("DA",J263)))</formula>
    </cfRule>
  </conditionalFormatting>
  <conditionalFormatting sqref="K263">
    <cfRule type="containsText" dxfId="6715" priority="6728" operator="containsText" text="DA">
      <formula>NOT(ISERROR(SEARCH("DA",K263)))</formula>
    </cfRule>
  </conditionalFormatting>
  <conditionalFormatting sqref="L263">
    <cfRule type="containsText" dxfId="6714" priority="6727" operator="containsText" text="DA">
      <formula>NOT(ISERROR(SEARCH("DA",L263)))</formula>
    </cfRule>
  </conditionalFormatting>
  <conditionalFormatting sqref="M263">
    <cfRule type="containsText" dxfId="6713" priority="6726" operator="containsText" text="DA">
      <formula>NOT(ISERROR(SEARCH("DA",M263)))</formula>
    </cfRule>
  </conditionalFormatting>
  <conditionalFormatting sqref="N263">
    <cfRule type="containsText" dxfId="6712" priority="6725" operator="containsText" text="DA">
      <formula>NOT(ISERROR(SEARCH("DA",N263)))</formula>
    </cfRule>
  </conditionalFormatting>
  <conditionalFormatting sqref="O263">
    <cfRule type="containsText" dxfId="6711" priority="6724" operator="containsText" text="DA">
      <formula>NOT(ISERROR(SEARCH("DA",O263)))</formula>
    </cfRule>
  </conditionalFormatting>
  <conditionalFormatting sqref="P263">
    <cfRule type="containsText" dxfId="6710" priority="6723" operator="containsText" text="DA">
      <formula>NOT(ISERROR(SEARCH("DA",P263)))</formula>
    </cfRule>
  </conditionalFormatting>
  <conditionalFormatting sqref="Q263">
    <cfRule type="containsText" dxfId="6709" priority="6722" operator="containsText" text="DA">
      <formula>NOT(ISERROR(SEARCH("DA",Q263)))</formula>
    </cfRule>
  </conditionalFormatting>
  <conditionalFormatting sqref="R263">
    <cfRule type="containsText" dxfId="6708" priority="6721" operator="containsText" text="DA">
      <formula>NOT(ISERROR(SEARCH("DA",R263)))</formula>
    </cfRule>
  </conditionalFormatting>
  <conditionalFormatting sqref="S263">
    <cfRule type="containsText" dxfId="6707" priority="6720" operator="containsText" text="DA">
      <formula>NOT(ISERROR(SEARCH("DA",S263)))</formula>
    </cfRule>
  </conditionalFormatting>
  <conditionalFormatting sqref="T263">
    <cfRule type="containsText" dxfId="6706" priority="6719" operator="containsText" text="DA">
      <formula>NOT(ISERROR(SEARCH("DA",T263)))</formula>
    </cfRule>
  </conditionalFormatting>
  <conditionalFormatting sqref="B263:T263">
    <cfRule type="containsText" dxfId="6705" priority="6718" operator="containsText" text="DA">
      <formula>NOT(ISERROR(SEARCH("DA",B263)))</formula>
    </cfRule>
  </conditionalFormatting>
  <conditionalFormatting sqref="B274">
    <cfRule type="containsText" dxfId="6704" priority="6717" operator="containsText" text="DA">
      <formula>NOT(ISERROR(SEARCH("DA",B274)))</formula>
    </cfRule>
  </conditionalFormatting>
  <conditionalFormatting sqref="C274 U274">
    <cfRule type="containsText" dxfId="6703" priority="6716" operator="containsText" text="DA">
      <formula>NOT(ISERROR(SEARCH("DA",C274)))</formula>
    </cfRule>
  </conditionalFormatting>
  <conditionalFormatting sqref="D274">
    <cfRule type="containsText" dxfId="6702" priority="6715" operator="containsText" text="DA">
      <formula>NOT(ISERROR(SEARCH("DA",D274)))</formula>
    </cfRule>
  </conditionalFormatting>
  <conditionalFormatting sqref="E274">
    <cfRule type="containsText" dxfId="6701" priority="6714" operator="containsText" text="DA">
      <formula>NOT(ISERROR(SEARCH("DA",E274)))</formula>
    </cfRule>
  </conditionalFormatting>
  <conditionalFormatting sqref="F274">
    <cfRule type="containsText" dxfId="6700" priority="6713" operator="containsText" text="DA">
      <formula>NOT(ISERROR(SEARCH("DA",F274)))</formula>
    </cfRule>
  </conditionalFormatting>
  <conditionalFormatting sqref="G274">
    <cfRule type="containsText" dxfId="6699" priority="6712" operator="containsText" text="DA">
      <formula>NOT(ISERROR(SEARCH("DA",G274)))</formula>
    </cfRule>
  </conditionalFormatting>
  <conditionalFormatting sqref="H274">
    <cfRule type="containsText" dxfId="6698" priority="6711" operator="containsText" text="DA">
      <formula>NOT(ISERROR(SEARCH("DA",H274)))</formula>
    </cfRule>
  </conditionalFormatting>
  <conditionalFormatting sqref="I274">
    <cfRule type="containsText" dxfId="6697" priority="6710" operator="containsText" text="DA">
      <formula>NOT(ISERROR(SEARCH("DA",I274)))</formula>
    </cfRule>
  </conditionalFormatting>
  <conditionalFormatting sqref="J274">
    <cfRule type="containsText" dxfId="6696" priority="6709" operator="containsText" text="DA">
      <formula>NOT(ISERROR(SEARCH("DA",J274)))</formula>
    </cfRule>
  </conditionalFormatting>
  <conditionalFormatting sqref="K274">
    <cfRule type="containsText" dxfId="6695" priority="6708" operator="containsText" text="DA">
      <formula>NOT(ISERROR(SEARCH("DA",K274)))</formula>
    </cfRule>
  </conditionalFormatting>
  <conditionalFormatting sqref="L274">
    <cfRule type="containsText" dxfId="6694" priority="6707" operator="containsText" text="DA">
      <formula>NOT(ISERROR(SEARCH("DA",L274)))</formula>
    </cfRule>
  </conditionalFormatting>
  <conditionalFormatting sqref="M274">
    <cfRule type="containsText" dxfId="6693" priority="6706" operator="containsText" text="DA">
      <formula>NOT(ISERROR(SEARCH("DA",M274)))</formula>
    </cfRule>
  </conditionalFormatting>
  <conditionalFormatting sqref="N274">
    <cfRule type="containsText" dxfId="6692" priority="6705" operator="containsText" text="DA">
      <formula>NOT(ISERROR(SEARCH("DA",N274)))</formula>
    </cfRule>
  </conditionalFormatting>
  <conditionalFormatting sqref="O274">
    <cfRule type="containsText" dxfId="6691" priority="6704" operator="containsText" text="DA">
      <formula>NOT(ISERROR(SEARCH("DA",O274)))</formula>
    </cfRule>
  </conditionalFormatting>
  <conditionalFormatting sqref="P274">
    <cfRule type="containsText" dxfId="6690" priority="6703" operator="containsText" text="DA">
      <formula>NOT(ISERROR(SEARCH("DA",P274)))</formula>
    </cfRule>
  </conditionalFormatting>
  <conditionalFormatting sqref="Q274">
    <cfRule type="containsText" dxfId="6689" priority="6702" operator="containsText" text="DA">
      <formula>NOT(ISERROR(SEARCH("DA",Q274)))</formula>
    </cfRule>
  </conditionalFormatting>
  <conditionalFormatting sqref="S274">
    <cfRule type="containsText" dxfId="6688" priority="6701" operator="containsText" text="DA">
      <formula>NOT(ISERROR(SEARCH("DA",S274)))</formula>
    </cfRule>
  </conditionalFormatting>
  <conditionalFormatting sqref="R274">
    <cfRule type="containsText" dxfId="6687" priority="6700" operator="containsText" text="DA">
      <formula>NOT(ISERROR(SEARCH("DA",R274)))</formula>
    </cfRule>
  </conditionalFormatting>
  <conditionalFormatting sqref="T274">
    <cfRule type="containsText" dxfId="6686" priority="6699" operator="containsText" text="DA">
      <formula>NOT(ISERROR(SEARCH("DA",T274)))</formula>
    </cfRule>
  </conditionalFormatting>
  <conditionalFormatting sqref="B274">
    <cfRule type="containsText" dxfId="6685" priority="6698" operator="containsText" text="DA">
      <formula>NOT(ISERROR(SEARCH("DA",B274)))</formula>
    </cfRule>
  </conditionalFormatting>
  <conditionalFormatting sqref="C274 U274">
    <cfRule type="containsText" dxfId="6684" priority="6697" operator="containsText" text="DA">
      <formula>NOT(ISERROR(SEARCH("DA",C274)))</formula>
    </cfRule>
  </conditionalFormatting>
  <conditionalFormatting sqref="D274">
    <cfRule type="containsText" dxfId="6683" priority="6696" operator="containsText" text="DA">
      <formula>NOT(ISERROR(SEARCH("DA",D274)))</formula>
    </cfRule>
  </conditionalFormatting>
  <conditionalFormatting sqref="E274">
    <cfRule type="containsText" dxfId="6682" priority="6695" operator="containsText" text="DA">
      <formula>NOT(ISERROR(SEARCH("DA",E274)))</formula>
    </cfRule>
  </conditionalFormatting>
  <conditionalFormatting sqref="F274">
    <cfRule type="containsText" dxfId="6681" priority="6694" operator="containsText" text="DA">
      <formula>NOT(ISERROR(SEARCH("DA",F274)))</formula>
    </cfRule>
  </conditionalFormatting>
  <conditionalFormatting sqref="G274">
    <cfRule type="containsText" dxfId="6680" priority="6693" operator="containsText" text="DA">
      <formula>NOT(ISERROR(SEARCH("DA",G274)))</formula>
    </cfRule>
  </conditionalFormatting>
  <conditionalFormatting sqref="H274">
    <cfRule type="containsText" dxfId="6679" priority="6692" operator="containsText" text="DA">
      <formula>NOT(ISERROR(SEARCH("DA",H274)))</formula>
    </cfRule>
  </conditionalFormatting>
  <conditionalFormatting sqref="I274">
    <cfRule type="containsText" dxfId="6678" priority="6691" operator="containsText" text="DA">
      <formula>NOT(ISERROR(SEARCH("DA",I274)))</formula>
    </cfRule>
  </conditionalFormatting>
  <conditionalFormatting sqref="J274">
    <cfRule type="containsText" dxfId="6677" priority="6690" operator="containsText" text="DA">
      <formula>NOT(ISERROR(SEARCH("DA",J274)))</formula>
    </cfRule>
  </conditionalFormatting>
  <conditionalFormatting sqref="K274">
    <cfRule type="containsText" dxfId="6676" priority="6689" operator="containsText" text="DA">
      <formula>NOT(ISERROR(SEARCH("DA",K274)))</formula>
    </cfRule>
  </conditionalFormatting>
  <conditionalFormatting sqref="L274">
    <cfRule type="containsText" dxfId="6675" priority="6688" operator="containsText" text="DA">
      <formula>NOT(ISERROR(SEARCH("DA",L274)))</formula>
    </cfRule>
  </conditionalFormatting>
  <conditionalFormatting sqref="M274">
    <cfRule type="containsText" dxfId="6674" priority="6687" operator="containsText" text="DA">
      <formula>NOT(ISERROR(SEARCH("DA",M274)))</formula>
    </cfRule>
  </conditionalFormatting>
  <conditionalFormatting sqref="N274">
    <cfRule type="containsText" dxfId="6673" priority="6686" operator="containsText" text="DA">
      <formula>NOT(ISERROR(SEARCH("DA",N274)))</formula>
    </cfRule>
  </conditionalFormatting>
  <conditionalFormatting sqref="O274">
    <cfRule type="containsText" dxfId="6672" priority="6685" operator="containsText" text="DA">
      <formula>NOT(ISERROR(SEARCH("DA",O274)))</formula>
    </cfRule>
  </conditionalFormatting>
  <conditionalFormatting sqref="P274">
    <cfRule type="containsText" dxfId="6671" priority="6684" operator="containsText" text="DA">
      <formula>NOT(ISERROR(SEARCH("DA",P274)))</formula>
    </cfRule>
  </conditionalFormatting>
  <conditionalFormatting sqref="Q274">
    <cfRule type="containsText" dxfId="6670" priority="6683" operator="containsText" text="DA">
      <formula>NOT(ISERROR(SEARCH("DA",Q274)))</formula>
    </cfRule>
  </conditionalFormatting>
  <conditionalFormatting sqref="S274">
    <cfRule type="containsText" dxfId="6669" priority="6682" operator="containsText" text="DA">
      <formula>NOT(ISERROR(SEARCH("DA",S274)))</formula>
    </cfRule>
  </conditionalFormatting>
  <conditionalFormatting sqref="R274">
    <cfRule type="containsText" dxfId="6668" priority="6681" operator="containsText" text="DA">
      <formula>NOT(ISERROR(SEARCH("DA",R274)))</formula>
    </cfRule>
  </conditionalFormatting>
  <conditionalFormatting sqref="T274">
    <cfRule type="containsText" dxfId="6667" priority="6680" operator="containsText" text="DA">
      <formula>NOT(ISERROR(SEARCH("DA",T274)))</formula>
    </cfRule>
  </conditionalFormatting>
  <conditionalFormatting sqref="B274">
    <cfRule type="containsText" dxfId="6666" priority="6679" operator="containsText" text="DA">
      <formula>NOT(ISERROR(SEARCH("DA",B274)))</formula>
    </cfRule>
  </conditionalFormatting>
  <conditionalFormatting sqref="C274 U274">
    <cfRule type="containsText" dxfId="6665" priority="6678" operator="containsText" text="DA">
      <formula>NOT(ISERROR(SEARCH("DA",C274)))</formula>
    </cfRule>
  </conditionalFormatting>
  <conditionalFormatting sqref="D274">
    <cfRule type="containsText" dxfId="6664" priority="6677" operator="containsText" text="DA">
      <formula>NOT(ISERROR(SEARCH("DA",D274)))</formula>
    </cfRule>
  </conditionalFormatting>
  <conditionalFormatting sqref="E274">
    <cfRule type="containsText" dxfId="6663" priority="6676" operator="containsText" text="DA">
      <formula>NOT(ISERROR(SEARCH("DA",E274)))</formula>
    </cfRule>
  </conditionalFormatting>
  <conditionalFormatting sqref="F274">
    <cfRule type="containsText" dxfId="6662" priority="6675" operator="containsText" text="DA">
      <formula>NOT(ISERROR(SEARCH("DA",F274)))</formula>
    </cfRule>
  </conditionalFormatting>
  <conditionalFormatting sqref="G274">
    <cfRule type="containsText" dxfId="6661" priority="6674" operator="containsText" text="DA">
      <formula>NOT(ISERROR(SEARCH("DA",G274)))</formula>
    </cfRule>
  </conditionalFormatting>
  <conditionalFormatting sqref="H274">
    <cfRule type="containsText" dxfId="6660" priority="6673" operator="containsText" text="DA">
      <formula>NOT(ISERROR(SEARCH("DA",H274)))</formula>
    </cfRule>
  </conditionalFormatting>
  <conditionalFormatting sqref="I274">
    <cfRule type="containsText" dxfId="6659" priority="6672" operator="containsText" text="DA">
      <formula>NOT(ISERROR(SEARCH("DA",I274)))</formula>
    </cfRule>
  </conditionalFormatting>
  <conditionalFormatting sqref="J274">
    <cfRule type="containsText" dxfId="6658" priority="6671" operator="containsText" text="DA">
      <formula>NOT(ISERROR(SEARCH("DA",J274)))</formula>
    </cfRule>
  </conditionalFormatting>
  <conditionalFormatting sqref="K274">
    <cfRule type="containsText" dxfId="6657" priority="6670" operator="containsText" text="DA">
      <formula>NOT(ISERROR(SEARCH("DA",K274)))</formula>
    </cfRule>
  </conditionalFormatting>
  <conditionalFormatting sqref="L274">
    <cfRule type="containsText" dxfId="6656" priority="6669" operator="containsText" text="DA">
      <formula>NOT(ISERROR(SEARCH("DA",L274)))</formula>
    </cfRule>
  </conditionalFormatting>
  <conditionalFormatting sqref="M274">
    <cfRule type="containsText" dxfId="6655" priority="6668" operator="containsText" text="DA">
      <formula>NOT(ISERROR(SEARCH("DA",M274)))</formula>
    </cfRule>
  </conditionalFormatting>
  <conditionalFormatting sqref="N274">
    <cfRule type="containsText" dxfId="6654" priority="6667" operator="containsText" text="DA">
      <formula>NOT(ISERROR(SEARCH("DA",N274)))</formula>
    </cfRule>
  </conditionalFormatting>
  <conditionalFormatting sqref="O274">
    <cfRule type="containsText" dxfId="6653" priority="6666" operator="containsText" text="DA">
      <formula>NOT(ISERROR(SEARCH("DA",O274)))</formula>
    </cfRule>
  </conditionalFormatting>
  <conditionalFormatting sqref="P274">
    <cfRule type="containsText" dxfId="6652" priority="6665" operator="containsText" text="DA">
      <formula>NOT(ISERROR(SEARCH("DA",P274)))</formula>
    </cfRule>
  </conditionalFormatting>
  <conditionalFormatting sqref="Q274">
    <cfRule type="containsText" dxfId="6651" priority="6664" operator="containsText" text="DA">
      <formula>NOT(ISERROR(SEARCH("DA",Q274)))</formula>
    </cfRule>
  </conditionalFormatting>
  <conditionalFormatting sqref="S274">
    <cfRule type="containsText" dxfId="6650" priority="6663" operator="containsText" text="DA">
      <formula>NOT(ISERROR(SEARCH("DA",S274)))</formula>
    </cfRule>
  </conditionalFormatting>
  <conditionalFormatting sqref="R274">
    <cfRule type="containsText" dxfId="6649" priority="6662" operator="containsText" text="DA">
      <formula>NOT(ISERROR(SEARCH("DA",R274)))</formula>
    </cfRule>
  </conditionalFormatting>
  <conditionalFormatting sqref="T274">
    <cfRule type="containsText" dxfId="6648" priority="6661" operator="containsText" text="DA">
      <formula>NOT(ISERROR(SEARCH("DA",T274)))</formula>
    </cfRule>
  </conditionalFormatting>
  <conditionalFormatting sqref="B274">
    <cfRule type="containsText" dxfId="6647" priority="6660" operator="containsText" text="DA">
      <formula>NOT(ISERROR(SEARCH("DA",B274)))</formula>
    </cfRule>
  </conditionalFormatting>
  <conditionalFormatting sqref="C274 U274">
    <cfRule type="containsText" dxfId="6646" priority="6659" operator="containsText" text="DA">
      <formula>NOT(ISERROR(SEARCH("DA",C274)))</formula>
    </cfRule>
  </conditionalFormatting>
  <conditionalFormatting sqref="D274">
    <cfRule type="containsText" dxfId="6645" priority="6658" operator="containsText" text="DA">
      <formula>NOT(ISERROR(SEARCH("DA",D274)))</formula>
    </cfRule>
  </conditionalFormatting>
  <conditionalFormatting sqref="E274">
    <cfRule type="containsText" dxfId="6644" priority="6657" operator="containsText" text="DA">
      <formula>NOT(ISERROR(SEARCH("DA",E274)))</formula>
    </cfRule>
  </conditionalFormatting>
  <conditionalFormatting sqref="F274">
    <cfRule type="containsText" dxfId="6643" priority="6656" operator="containsText" text="DA">
      <formula>NOT(ISERROR(SEARCH("DA",F274)))</formula>
    </cfRule>
  </conditionalFormatting>
  <conditionalFormatting sqref="G274">
    <cfRule type="containsText" dxfId="6642" priority="6655" operator="containsText" text="DA">
      <formula>NOT(ISERROR(SEARCH("DA",G274)))</formula>
    </cfRule>
  </conditionalFormatting>
  <conditionalFormatting sqref="H274">
    <cfRule type="containsText" dxfId="6641" priority="6654" operator="containsText" text="DA">
      <formula>NOT(ISERROR(SEARCH("DA",H274)))</formula>
    </cfRule>
  </conditionalFormatting>
  <conditionalFormatting sqref="I274">
    <cfRule type="containsText" dxfId="6640" priority="6653" operator="containsText" text="DA">
      <formula>NOT(ISERROR(SEARCH("DA",I274)))</formula>
    </cfRule>
  </conditionalFormatting>
  <conditionalFormatting sqref="J274">
    <cfRule type="containsText" dxfId="6639" priority="6652" operator="containsText" text="DA">
      <formula>NOT(ISERROR(SEARCH("DA",J274)))</formula>
    </cfRule>
  </conditionalFormatting>
  <conditionalFormatting sqref="K274">
    <cfRule type="containsText" dxfId="6638" priority="6651" operator="containsText" text="DA">
      <formula>NOT(ISERROR(SEARCH("DA",K274)))</formula>
    </cfRule>
  </conditionalFormatting>
  <conditionalFormatting sqref="L274">
    <cfRule type="containsText" dxfId="6637" priority="6650" operator="containsText" text="DA">
      <formula>NOT(ISERROR(SEARCH("DA",L274)))</formula>
    </cfRule>
  </conditionalFormatting>
  <conditionalFormatting sqref="M274">
    <cfRule type="containsText" dxfId="6636" priority="6649" operator="containsText" text="DA">
      <formula>NOT(ISERROR(SEARCH("DA",M274)))</formula>
    </cfRule>
  </conditionalFormatting>
  <conditionalFormatting sqref="N274">
    <cfRule type="containsText" dxfId="6635" priority="6648" operator="containsText" text="DA">
      <formula>NOT(ISERROR(SEARCH("DA",N274)))</formula>
    </cfRule>
  </conditionalFormatting>
  <conditionalFormatting sqref="O274">
    <cfRule type="containsText" dxfId="6634" priority="6647" operator="containsText" text="DA">
      <formula>NOT(ISERROR(SEARCH("DA",O274)))</formula>
    </cfRule>
  </conditionalFormatting>
  <conditionalFormatting sqref="P274">
    <cfRule type="containsText" dxfId="6633" priority="6646" operator="containsText" text="DA">
      <formula>NOT(ISERROR(SEARCH("DA",P274)))</formula>
    </cfRule>
  </conditionalFormatting>
  <conditionalFormatting sqref="Q274">
    <cfRule type="containsText" dxfId="6632" priority="6645" operator="containsText" text="DA">
      <formula>NOT(ISERROR(SEARCH("DA",Q274)))</formula>
    </cfRule>
  </conditionalFormatting>
  <conditionalFormatting sqref="S274">
    <cfRule type="containsText" dxfId="6631" priority="6644" operator="containsText" text="DA">
      <formula>NOT(ISERROR(SEARCH("DA",S274)))</formula>
    </cfRule>
  </conditionalFormatting>
  <conditionalFormatting sqref="R274">
    <cfRule type="containsText" dxfId="6630" priority="6643" operator="containsText" text="DA">
      <formula>NOT(ISERROR(SEARCH("DA",R274)))</formula>
    </cfRule>
  </conditionalFormatting>
  <conditionalFormatting sqref="T274">
    <cfRule type="containsText" dxfId="6629" priority="6642" operator="containsText" text="DA">
      <formula>NOT(ISERROR(SEARCH("DA",T274)))</formula>
    </cfRule>
  </conditionalFormatting>
  <conditionalFormatting sqref="B274">
    <cfRule type="containsText" dxfId="6628" priority="6641" operator="containsText" text="DA">
      <formula>NOT(ISERROR(SEARCH("DA",B274)))</formula>
    </cfRule>
  </conditionalFormatting>
  <conditionalFormatting sqref="U274 C274">
    <cfRule type="containsText" dxfId="6627" priority="6640" operator="containsText" text="DA">
      <formula>NOT(ISERROR(SEARCH("DA",C274)))</formula>
    </cfRule>
  </conditionalFormatting>
  <conditionalFormatting sqref="D274">
    <cfRule type="containsText" dxfId="6626" priority="6639" operator="containsText" text="DA">
      <formula>NOT(ISERROR(SEARCH("DA",D274)))</formula>
    </cfRule>
  </conditionalFormatting>
  <conditionalFormatting sqref="E274">
    <cfRule type="containsText" dxfId="6625" priority="6638" operator="containsText" text="DA">
      <formula>NOT(ISERROR(SEARCH("DA",E274)))</formula>
    </cfRule>
  </conditionalFormatting>
  <conditionalFormatting sqref="F274">
    <cfRule type="containsText" dxfId="6624" priority="6637" operator="containsText" text="DA">
      <formula>NOT(ISERROR(SEARCH("DA",F274)))</formula>
    </cfRule>
  </conditionalFormatting>
  <conditionalFormatting sqref="G274">
    <cfRule type="containsText" dxfId="6623" priority="6636" operator="containsText" text="DA">
      <formula>NOT(ISERROR(SEARCH("DA",G274)))</formula>
    </cfRule>
  </conditionalFormatting>
  <conditionalFormatting sqref="H274">
    <cfRule type="containsText" dxfId="6622" priority="6635" operator="containsText" text="DA">
      <formula>NOT(ISERROR(SEARCH("DA",H274)))</formula>
    </cfRule>
  </conditionalFormatting>
  <conditionalFormatting sqref="I274">
    <cfRule type="containsText" dxfId="6621" priority="6634" operator="containsText" text="DA">
      <formula>NOT(ISERROR(SEARCH("DA",I274)))</formula>
    </cfRule>
  </conditionalFormatting>
  <conditionalFormatting sqref="J274">
    <cfRule type="containsText" dxfId="6620" priority="6633" operator="containsText" text="DA">
      <formula>NOT(ISERROR(SEARCH("DA",J274)))</formula>
    </cfRule>
  </conditionalFormatting>
  <conditionalFormatting sqref="K274">
    <cfRule type="containsText" dxfId="6619" priority="6632" operator="containsText" text="DA">
      <formula>NOT(ISERROR(SEARCH("DA",K274)))</formula>
    </cfRule>
  </conditionalFormatting>
  <conditionalFormatting sqref="L274">
    <cfRule type="containsText" dxfId="6618" priority="6631" operator="containsText" text="DA">
      <formula>NOT(ISERROR(SEARCH("DA",L274)))</formula>
    </cfRule>
  </conditionalFormatting>
  <conditionalFormatting sqref="M274">
    <cfRule type="containsText" dxfId="6617" priority="6630" operator="containsText" text="DA">
      <formula>NOT(ISERROR(SEARCH("DA",M274)))</formula>
    </cfRule>
  </conditionalFormatting>
  <conditionalFormatting sqref="N274">
    <cfRule type="containsText" dxfId="6616" priority="6629" operator="containsText" text="DA">
      <formula>NOT(ISERROR(SEARCH("DA",N274)))</formula>
    </cfRule>
  </conditionalFormatting>
  <conditionalFormatting sqref="O274">
    <cfRule type="containsText" dxfId="6615" priority="6628" operator="containsText" text="DA">
      <formula>NOT(ISERROR(SEARCH("DA",O274)))</formula>
    </cfRule>
  </conditionalFormatting>
  <conditionalFormatting sqref="P274">
    <cfRule type="containsText" dxfId="6614" priority="6627" operator="containsText" text="DA">
      <formula>NOT(ISERROR(SEARCH("DA",P274)))</formula>
    </cfRule>
  </conditionalFormatting>
  <conditionalFormatting sqref="Q274">
    <cfRule type="containsText" dxfId="6613" priority="6626" operator="containsText" text="DA">
      <formula>NOT(ISERROR(SEARCH("DA",Q274)))</formula>
    </cfRule>
  </conditionalFormatting>
  <conditionalFormatting sqref="R274">
    <cfRule type="containsText" dxfId="6612" priority="6625" operator="containsText" text="DA">
      <formula>NOT(ISERROR(SEARCH("DA",R274)))</formula>
    </cfRule>
  </conditionalFormatting>
  <conditionalFormatting sqref="S274">
    <cfRule type="containsText" dxfId="6611" priority="6624" operator="containsText" text="DA">
      <formula>NOT(ISERROR(SEARCH("DA",S274)))</formula>
    </cfRule>
  </conditionalFormatting>
  <conditionalFormatting sqref="T274">
    <cfRule type="containsText" dxfId="6610" priority="6623" operator="containsText" text="DA">
      <formula>NOT(ISERROR(SEARCH("DA",T274)))</formula>
    </cfRule>
  </conditionalFormatting>
  <conditionalFormatting sqref="B274">
    <cfRule type="containsText" dxfId="6609" priority="6622" operator="containsText" text="DA">
      <formula>NOT(ISERROR(SEARCH("DA",B274)))</formula>
    </cfRule>
  </conditionalFormatting>
  <conditionalFormatting sqref="U274 C274">
    <cfRule type="containsText" dxfId="6608" priority="6621" operator="containsText" text="DA">
      <formula>NOT(ISERROR(SEARCH("DA",C274)))</formula>
    </cfRule>
  </conditionalFormatting>
  <conditionalFormatting sqref="D274">
    <cfRule type="containsText" dxfId="6607" priority="6620" operator="containsText" text="DA">
      <formula>NOT(ISERROR(SEARCH("DA",D274)))</formula>
    </cfRule>
  </conditionalFormatting>
  <conditionalFormatting sqref="E274">
    <cfRule type="containsText" dxfId="6606" priority="6619" operator="containsText" text="DA">
      <formula>NOT(ISERROR(SEARCH("DA",E274)))</formula>
    </cfRule>
  </conditionalFormatting>
  <conditionalFormatting sqref="F274">
    <cfRule type="containsText" dxfId="6605" priority="6618" operator="containsText" text="DA">
      <formula>NOT(ISERROR(SEARCH("DA",F274)))</formula>
    </cfRule>
  </conditionalFormatting>
  <conditionalFormatting sqref="G274">
    <cfRule type="containsText" dxfId="6604" priority="6617" operator="containsText" text="DA">
      <formula>NOT(ISERROR(SEARCH("DA",G274)))</formula>
    </cfRule>
  </conditionalFormatting>
  <conditionalFormatting sqref="H274">
    <cfRule type="containsText" dxfId="6603" priority="6616" operator="containsText" text="DA">
      <formula>NOT(ISERROR(SEARCH("DA",H274)))</formula>
    </cfRule>
  </conditionalFormatting>
  <conditionalFormatting sqref="I274">
    <cfRule type="containsText" dxfId="6602" priority="6615" operator="containsText" text="DA">
      <formula>NOT(ISERROR(SEARCH("DA",I274)))</formula>
    </cfRule>
  </conditionalFormatting>
  <conditionalFormatting sqref="J274">
    <cfRule type="containsText" dxfId="6601" priority="6614" operator="containsText" text="DA">
      <formula>NOT(ISERROR(SEARCH("DA",J274)))</formula>
    </cfRule>
  </conditionalFormatting>
  <conditionalFormatting sqref="K274">
    <cfRule type="containsText" dxfId="6600" priority="6613" operator="containsText" text="DA">
      <formula>NOT(ISERROR(SEARCH("DA",K274)))</formula>
    </cfRule>
  </conditionalFormatting>
  <conditionalFormatting sqref="L274">
    <cfRule type="containsText" dxfId="6599" priority="6612" operator="containsText" text="DA">
      <formula>NOT(ISERROR(SEARCH("DA",L274)))</formula>
    </cfRule>
  </conditionalFormatting>
  <conditionalFormatting sqref="M274">
    <cfRule type="containsText" dxfId="6598" priority="6611" operator="containsText" text="DA">
      <formula>NOT(ISERROR(SEARCH("DA",M274)))</formula>
    </cfRule>
  </conditionalFormatting>
  <conditionalFormatting sqref="N274">
    <cfRule type="containsText" dxfId="6597" priority="6610" operator="containsText" text="DA">
      <formula>NOT(ISERROR(SEARCH("DA",N274)))</formula>
    </cfRule>
  </conditionalFormatting>
  <conditionalFormatting sqref="O274">
    <cfRule type="containsText" dxfId="6596" priority="6609" operator="containsText" text="DA">
      <formula>NOT(ISERROR(SEARCH("DA",O274)))</formula>
    </cfRule>
  </conditionalFormatting>
  <conditionalFormatting sqref="P274">
    <cfRule type="containsText" dxfId="6595" priority="6608" operator="containsText" text="DA">
      <formula>NOT(ISERROR(SEARCH("DA",P274)))</formula>
    </cfRule>
  </conditionalFormatting>
  <conditionalFormatting sqref="Q274">
    <cfRule type="containsText" dxfId="6594" priority="6607" operator="containsText" text="DA">
      <formula>NOT(ISERROR(SEARCH("DA",Q274)))</formula>
    </cfRule>
  </conditionalFormatting>
  <conditionalFormatting sqref="R274">
    <cfRule type="containsText" dxfId="6593" priority="6606" operator="containsText" text="DA">
      <formula>NOT(ISERROR(SEARCH("DA",R274)))</formula>
    </cfRule>
  </conditionalFormatting>
  <conditionalFormatting sqref="S274">
    <cfRule type="containsText" dxfId="6592" priority="6605" operator="containsText" text="DA">
      <formula>NOT(ISERROR(SEARCH("DA",S274)))</formula>
    </cfRule>
  </conditionalFormatting>
  <conditionalFormatting sqref="T274">
    <cfRule type="containsText" dxfId="6591" priority="6604" operator="containsText" text="DA">
      <formula>NOT(ISERROR(SEARCH("DA",T274)))</formula>
    </cfRule>
  </conditionalFormatting>
  <conditionalFormatting sqref="B274">
    <cfRule type="containsText" dxfId="6590" priority="6603" operator="containsText" text="DA">
      <formula>NOT(ISERROR(SEARCH("DA",B274)))</formula>
    </cfRule>
  </conditionalFormatting>
  <conditionalFormatting sqref="U274 C274">
    <cfRule type="containsText" dxfId="6589" priority="6602" operator="containsText" text="DA">
      <formula>NOT(ISERROR(SEARCH("DA",C274)))</formula>
    </cfRule>
  </conditionalFormatting>
  <conditionalFormatting sqref="D274">
    <cfRule type="containsText" dxfId="6588" priority="6601" operator="containsText" text="DA">
      <formula>NOT(ISERROR(SEARCH("DA",D274)))</formula>
    </cfRule>
  </conditionalFormatting>
  <conditionalFormatting sqref="E274">
    <cfRule type="containsText" dxfId="6587" priority="6600" operator="containsText" text="DA">
      <formula>NOT(ISERROR(SEARCH("DA",E274)))</formula>
    </cfRule>
  </conditionalFormatting>
  <conditionalFormatting sqref="F274">
    <cfRule type="containsText" dxfId="6586" priority="6599" operator="containsText" text="DA">
      <formula>NOT(ISERROR(SEARCH("DA",F274)))</formula>
    </cfRule>
  </conditionalFormatting>
  <conditionalFormatting sqref="G274">
    <cfRule type="containsText" dxfId="6585" priority="6598" operator="containsText" text="DA">
      <formula>NOT(ISERROR(SEARCH("DA",G274)))</formula>
    </cfRule>
  </conditionalFormatting>
  <conditionalFormatting sqref="H274">
    <cfRule type="containsText" dxfId="6584" priority="6597" operator="containsText" text="DA">
      <formula>NOT(ISERROR(SEARCH("DA",H274)))</formula>
    </cfRule>
  </conditionalFormatting>
  <conditionalFormatting sqref="I274">
    <cfRule type="containsText" dxfId="6583" priority="6596" operator="containsText" text="DA">
      <formula>NOT(ISERROR(SEARCH("DA",I274)))</formula>
    </cfRule>
  </conditionalFormatting>
  <conditionalFormatting sqref="J274">
    <cfRule type="containsText" dxfId="6582" priority="6595" operator="containsText" text="DA">
      <formula>NOT(ISERROR(SEARCH("DA",J274)))</formula>
    </cfRule>
  </conditionalFormatting>
  <conditionalFormatting sqref="K274">
    <cfRule type="containsText" dxfId="6581" priority="6594" operator="containsText" text="DA">
      <formula>NOT(ISERROR(SEARCH("DA",K274)))</formula>
    </cfRule>
  </conditionalFormatting>
  <conditionalFormatting sqref="L274">
    <cfRule type="containsText" dxfId="6580" priority="6593" operator="containsText" text="DA">
      <formula>NOT(ISERROR(SEARCH("DA",L274)))</formula>
    </cfRule>
  </conditionalFormatting>
  <conditionalFormatting sqref="M274">
    <cfRule type="containsText" dxfId="6579" priority="6592" operator="containsText" text="DA">
      <formula>NOT(ISERROR(SEARCH("DA",M274)))</formula>
    </cfRule>
  </conditionalFormatting>
  <conditionalFormatting sqref="N274">
    <cfRule type="containsText" dxfId="6578" priority="6591" operator="containsText" text="DA">
      <formula>NOT(ISERROR(SEARCH("DA",N274)))</formula>
    </cfRule>
  </conditionalFormatting>
  <conditionalFormatting sqref="O274">
    <cfRule type="containsText" dxfId="6577" priority="6590" operator="containsText" text="DA">
      <formula>NOT(ISERROR(SEARCH("DA",O274)))</formula>
    </cfRule>
  </conditionalFormatting>
  <conditionalFormatting sqref="P274">
    <cfRule type="containsText" dxfId="6576" priority="6589" operator="containsText" text="DA">
      <formula>NOT(ISERROR(SEARCH("DA",P274)))</formula>
    </cfRule>
  </conditionalFormatting>
  <conditionalFormatting sqref="Q274">
    <cfRule type="containsText" dxfId="6575" priority="6588" operator="containsText" text="DA">
      <formula>NOT(ISERROR(SEARCH("DA",Q274)))</formula>
    </cfRule>
  </conditionalFormatting>
  <conditionalFormatting sqref="R274">
    <cfRule type="containsText" dxfId="6574" priority="6587" operator="containsText" text="DA">
      <formula>NOT(ISERROR(SEARCH("DA",R274)))</formula>
    </cfRule>
  </conditionalFormatting>
  <conditionalFormatting sqref="S274">
    <cfRule type="containsText" dxfId="6573" priority="6586" operator="containsText" text="DA">
      <formula>NOT(ISERROR(SEARCH("DA",S274)))</formula>
    </cfRule>
  </conditionalFormatting>
  <conditionalFormatting sqref="T274">
    <cfRule type="containsText" dxfId="6572" priority="6585" operator="containsText" text="DA">
      <formula>NOT(ISERROR(SEARCH("DA",T274)))</formula>
    </cfRule>
  </conditionalFormatting>
  <conditionalFormatting sqref="B274">
    <cfRule type="containsText" dxfId="6571" priority="6584" operator="containsText" text="DA">
      <formula>NOT(ISERROR(SEARCH("DA",B274)))</formula>
    </cfRule>
  </conditionalFormatting>
  <conditionalFormatting sqref="U274 C274">
    <cfRule type="containsText" dxfId="6570" priority="6583" operator="containsText" text="DA">
      <formula>NOT(ISERROR(SEARCH("DA",C274)))</formula>
    </cfRule>
  </conditionalFormatting>
  <conditionalFormatting sqref="D274">
    <cfRule type="containsText" dxfId="6569" priority="6582" operator="containsText" text="DA">
      <formula>NOT(ISERROR(SEARCH("DA",D274)))</formula>
    </cfRule>
  </conditionalFormatting>
  <conditionalFormatting sqref="E274">
    <cfRule type="containsText" dxfId="6568" priority="6581" operator="containsText" text="DA">
      <formula>NOT(ISERROR(SEARCH("DA",E274)))</formula>
    </cfRule>
  </conditionalFormatting>
  <conditionalFormatting sqref="F274">
    <cfRule type="containsText" dxfId="6567" priority="6580" operator="containsText" text="DA">
      <formula>NOT(ISERROR(SEARCH("DA",F274)))</formula>
    </cfRule>
  </conditionalFormatting>
  <conditionalFormatting sqref="G274">
    <cfRule type="containsText" dxfId="6566" priority="6579" operator="containsText" text="DA">
      <formula>NOT(ISERROR(SEARCH("DA",G274)))</formula>
    </cfRule>
  </conditionalFormatting>
  <conditionalFormatting sqref="H274">
    <cfRule type="containsText" dxfId="6565" priority="6578" operator="containsText" text="DA">
      <formula>NOT(ISERROR(SEARCH("DA",H274)))</formula>
    </cfRule>
  </conditionalFormatting>
  <conditionalFormatting sqref="I274">
    <cfRule type="containsText" dxfId="6564" priority="6577" operator="containsText" text="DA">
      <formula>NOT(ISERROR(SEARCH("DA",I274)))</formula>
    </cfRule>
  </conditionalFormatting>
  <conditionalFormatting sqref="J274">
    <cfRule type="containsText" dxfId="6563" priority="6576" operator="containsText" text="DA">
      <formula>NOT(ISERROR(SEARCH("DA",J274)))</formula>
    </cfRule>
  </conditionalFormatting>
  <conditionalFormatting sqref="K274">
    <cfRule type="containsText" dxfId="6562" priority="6575" operator="containsText" text="DA">
      <formula>NOT(ISERROR(SEARCH("DA",K274)))</formula>
    </cfRule>
  </conditionalFormatting>
  <conditionalFormatting sqref="L274">
    <cfRule type="containsText" dxfId="6561" priority="6574" operator="containsText" text="DA">
      <formula>NOT(ISERROR(SEARCH("DA",L274)))</formula>
    </cfRule>
  </conditionalFormatting>
  <conditionalFormatting sqref="M274">
    <cfRule type="containsText" dxfId="6560" priority="6573" operator="containsText" text="DA">
      <formula>NOT(ISERROR(SEARCH("DA",M274)))</formula>
    </cfRule>
  </conditionalFormatting>
  <conditionalFormatting sqref="N274">
    <cfRule type="containsText" dxfId="6559" priority="6572" operator="containsText" text="DA">
      <formula>NOT(ISERROR(SEARCH("DA",N274)))</formula>
    </cfRule>
  </conditionalFormatting>
  <conditionalFormatting sqref="O274">
    <cfRule type="containsText" dxfId="6558" priority="6571" operator="containsText" text="DA">
      <formula>NOT(ISERROR(SEARCH("DA",O274)))</formula>
    </cfRule>
  </conditionalFormatting>
  <conditionalFormatting sqref="P274">
    <cfRule type="containsText" dxfId="6557" priority="6570" operator="containsText" text="DA">
      <formula>NOT(ISERROR(SEARCH("DA",P274)))</formula>
    </cfRule>
  </conditionalFormatting>
  <conditionalFormatting sqref="Q274">
    <cfRule type="containsText" dxfId="6556" priority="6569" operator="containsText" text="DA">
      <formula>NOT(ISERROR(SEARCH("DA",Q274)))</formula>
    </cfRule>
  </conditionalFormatting>
  <conditionalFormatting sqref="R274">
    <cfRule type="containsText" dxfId="6555" priority="6568" operator="containsText" text="DA">
      <formula>NOT(ISERROR(SEARCH("DA",R274)))</formula>
    </cfRule>
  </conditionalFormatting>
  <conditionalFormatting sqref="S274">
    <cfRule type="containsText" dxfId="6554" priority="6567" operator="containsText" text="DA">
      <formula>NOT(ISERROR(SEARCH("DA",S274)))</formula>
    </cfRule>
  </conditionalFormatting>
  <conditionalFormatting sqref="T274">
    <cfRule type="containsText" dxfId="6553" priority="6566" operator="containsText" text="DA">
      <formula>NOT(ISERROR(SEARCH("DA",T274)))</formula>
    </cfRule>
  </conditionalFormatting>
  <conditionalFormatting sqref="B274">
    <cfRule type="containsText" dxfId="6552" priority="6565" operator="containsText" text="DA">
      <formula>NOT(ISERROR(SEARCH("DA",B274)))</formula>
    </cfRule>
  </conditionalFormatting>
  <conditionalFormatting sqref="U274 C274">
    <cfRule type="containsText" dxfId="6551" priority="6564" operator="containsText" text="DA">
      <formula>NOT(ISERROR(SEARCH("DA",C274)))</formula>
    </cfRule>
  </conditionalFormatting>
  <conditionalFormatting sqref="D274">
    <cfRule type="containsText" dxfId="6550" priority="6563" operator="containsText" text="DA">
      <formula>NOT(ISERROR(SEARCH("DA",D274)))</formula>
    </cfRule>
  </conditionalFormatting>
  <conditionalFormatting sqref="E274">
    <cfRule type="containsText" dxfId="6549" priority="6562" operator="containsText" text="DA">
      <formula>NOT(ISERROR(SEARCH("DA",E274)))</formula>
    </cfRule>
  </conditionalFormatting>
  <conditionalFormatting sqref="F274">
    <cfRule type="containsText" dxfId="6548" priority="6561" operator="containsText" text="DA">
      <formula>NOT(ISERROR(SEARCH("DA",F274)))</formula>
    </cfRule>
  </conditionalFormatting>
  <conditionalFormatting sqref="G274">
    <cfRule type="containsText" dxfId="6547" priority="6560" operator="containsText" text="DA">
      <formula>NOT(ISERROR(SEARCH("DA",G274)))</formula>
    </cfRule>
  </conditionalFormatting>
  <conditionalFormatting sqref="H274">
    <cfRule type="containsText" dxfId="6546" priority="6559" operator="containsText" text="DA">
      <formula>NOT(ISERROR(SEARCH("DA",H274)))</formula>
    </cfRule>
  </conditionalFormatting>
  <conditionalFormatting sqref="I274">
    <cfRule type="containsText" dxfId="6545" priority="6558" operator="containsText" text="DA">
      <formula>NOT(ISERROR(SEARCH("DA",I274)))</formula>
    </cfRule>
  </conditionalFormatting>
  <conditionalFormatting sqref="J274">
    <cfRule type="containsText" dxfId="6544" priority="6557" operator="containsText" text="DA">
      <formula>NOT(ISERROR(SEARCH("DA",J274)))</formula>
    </cfRule>
  </conditionalFormatting>
  <conditionalFormatting sqref="K274">
    <cfRule type="containsText" dxfId="6543" priority="6556" operator="containsText" text="DA">
      <formula>NOT(ISERROR(SEARCH("DA",K274)))</formula>
    </cfRule>
  </conditionalFormatting>
  <conditionalFormatting sqref="L274">
    <cfRule type="containsText" dxfId="6542" priority="6555" operator="containsText" text="DA">
      <formula>NOT(ISERROR(SEARCH("DA",L274)))</formula>
    </cfRule>
  </conditionalFormatting>
  <conditionalFormatting sqref="M274">
    <cfRule type="containsText" dxfId="6541" priority="6554" operator="containsText" text="DA">
      <formula>NOT(ISERROR(SEARCH("DA",M274)))</formula>
    </cfRule>
  </conditionalFormatting>
  <conditionalFormatting sqref="N274">
    <cfRule type="containsText" dxfId="6540" priority="6553" operator="containsText" text="DA">
      <formula>NOT(ISERROR(SEARCH("DA",N274)))</formula>
    </cfRule>
  </conditionalFormatting>
  <conditionalFormatting sqref="O274">
    <cfRule type="containsText" dxfId="6539" priority="6552" operator="containsText" text="DA">
      <formula>NOT(ISERROR(SEARCH("DA",O274)))</formula>
    </cfRule>
  </conditionalFormatting>
  <conditionalFormatting sqref="P274">
    <cfRule type="containsText" dxfId="6538" priority="6551" operator="containsText" text="DA">
      <formula>NOT(ISERROR(SEARCH("DA",P274)))</formula>
    </cfRule>
  </conditionalFormatting>
  <conditionalFormatting sqref="Q274">
    <cfRule type="containsText" dxfId="6537" priority="6550" operator="containsText" text="DA">
      <formula>NOT(ISERROR(SEARCH("DA",Q274)))</formula>
    </cfRule>
  </conditionalFormatting>
  <conditionalFormatting sqref="R274">
    <cfRule type="containsText" dxfId="6536" priority="6549" operator="containsText" text="DA">
      <formula>NOT(ISERROR(SEARCH("DA",R274)))</formula>
    </cfRule>
  </conditionalFormatting>
  <conditionalFormatting sqref="S274">
    <cfRule type="containsText" dxfId="6535" priority="6548" operator="containsText" text="DA">
      <formula>NOT(ISERROR(SEARCH("DA",S274)))</formula>
    </cfRule>
  </conditionalFormatting>
  <conditionalFormatting sqref="T274">
    <cfRule type="containsText" dxfId="6534" priority="6547" operator="containsText" text="DA">
      <formula>NOT(ISERROR(SEARCH("DA",T274)))</formula>
    </cfRule>
  </conditionalFormatting>
  <conditionalFormatting sqref="B274">
    <cfRule type="containsText" dxfId="6533" priority="6546" operator="containsText" text="DA">
      <formula>NOT(ISERROR(SEARCH("DA",B274)))</formula>
    </cfRule>
  </conditionalFormatting>
  <conditionalFormatting sqref="U274 C274">
    <cfRule type="containsText" dxfId="6532" priority="6545" operator="containsText" text="DA">
      <formula>NOT(ISERROR(SEARCH("DA",C274)))</formula>
    </cfRule>
  </conditionalFormatting>
  <conditionalFormatting sqref="D274">
    <cfRule type="containsText" dxfId="6531" priority="6544" operator="containsText" text="DA">
      <formula>NOT(ISERROR(SEARCH("DA",D274)))</formula>
    </cfRule>
  </conditionalFormatting>
  <conditionalFormatting sqref="E274">
    <cfRule type="containsText" dxfId="6530" priority="6543" operator="containsText" text="DA">
      <formula>NOT(ISERROR(SEARCH("DA",E274)))</formula>
    </cfRule>
  </conditionalFormatting>
  <conditionalFormatting sqref="F274">
    <cfRule type="containsText" dxfId="6529" priority="6542" operator="containsText" text="DA">
      <formula>NOT(ISERROR(SEARCH("DA",F274)))</formula>
    </cfRule>
  </conditionalFormatting>
  <conditionalFormatting sqref="G274">
    <cfRule type="containsText" dxfId="6528" priority="6541" operator="containsText" text="DA">
      <formula>NOT(ISERROR(SEARCH("DA",G274)))</formula>
    </cfRule>
  </conditionalFormatting>
  <conditionalFormatting sqref="H274">
    <cfRule type="containsText" dxfId="6527" priority="6540" operator="containsText" text="DA">
      <formula>NOT(ISERROR(SEARCH("DA",H274)))</formula>
    </cfRule>
  </conditionalFormatting>
  <conditionalFormatting sqref="I274">
    <cfRule type="containsText" dxfId="6526" priority="6539" operator="containsText" text="DA">
      <formula>NOT(ISERROR(SEARCH("DA",I274)))</formula>
    </cfRule>
  </conditionalFormatting>
  <conditionalFormatting sqref="J274">
    <cfRule type="containsText" dxfId="6525" priority="6538" operator="containsText" text="DA">
      <formula>NOT(ISERROR(SEARCH("DA",J274)))</formula>
    </cfRule>
  </conditionalFormatting>
  <conditionalFormatting sqref="K274">
    <cfRule type="containsText" dxfId="6524" priority="6537" operator="containsText" text="DA">
      <formula>NOT(ISERROR(SEARCH("DA",K274)))</formula>
    </cfRule>
  </conditionalFormatting>
  <conditionalFormatting sqref="L274">
    <cfRule type="containsText" dxfId="6523" priority="6536" operator="containsText" text="DA">
      <formula>NOT(ISERROR(SEARCH("DA",L274)))</formula>
    </cfRule>
  </conditionalFormatting>
  <conditionalFormatting sqref="M274">
    <cfRule type="containsText" dxfId="6522" priority="6535" operator="containsText" text="DA">
      <formula>NOT(ISERROR(SEARCH("DA",M274)))</formula>
    </cfRule>
  </conditionalFormatting>
  <conditionalFormatting sqref="N274">
    <cfRule type="containsText" dxfId="6521" priority="6534" operator="containsText" text="DA">
      <formula>NOT(ISERROR(SEARCH("DA",N274)))</formula>
    </cfRule>
  </conditionalFormatting>
  <conditionalFormatting sqref="O274">
    <cfRule type="containsText" dxfId="6520" priority="6533" operator="containsText" text="DA">
      <formula>NOT(ISERROR(SEARCH("DA",O274)))</formula>
    </cfRule>
  </conditionalFormatting>
  <conditionalFormatting sqref="P274">
    <cfRule type="containsText" dxfId="6519" priority="6532" operator="containsText" text="DA">
      <formula>NOT(ISERROR(SEARCH("DA",P274)))</formula>
    </cfRule>
  </conditionalFormatting>
  <conditionalFormatting sqref="Q274">
    <cfRule type="containsText" dxfId="6518" priority="6531" operator="containsText" text="DA">
      <formula>NOT(ISERROR(SEARCH("DA",Q274)))</formula>
    </cfRule>
  </conditionalFormatting>
  <conditionalFormatting sqref="R274">
    <cfRule type="containsText" dxfId="6517" priority="6530" operator="containsText" text="DA">
      <formula>NOT(ISERROR(SEARCH("DA",R274)))</formula>
    </cfRule>
  </conditionalFormatting>
  <conditionalFormatting sqref="S274">
    <cfRule type="containsText" dxfId="6516" priority="6529" operator="containsText" text="DA">
      <formula>NOT(ISERROR(SEARCH("DA",S274)))</formula>
    </cfRule>
  </conditionalFormatting>
  <conditionalFormatting sqref="T274">
    <cfRule type="containsText" dxfId="6515" priority="6528" operator="containsText" text="DA">
      <formula>NOT(ISERROR(SEARCH("DA",T274)))</formula>
    </cfRule>
  </conditionalFormatting>
  <conditionalFormatting sqref="B274">
    <cfRule type="containsText" dxfId="6514" priority="6527" operator="containsText" text="DA">
      <formula>NOT(ISERROR(SEARCH("DA",B274)))</formula>
    </cfRule>
  </conditionalFormatting>
  <conditionalFormatting sqref="U274 C274">
    <cfRule type="containsText" dxfId="6513" priority="6526" operator="containsText" text="DA">
      <formula>NOT(ISERROR(SEARCH("DA",C274)))</formula>
    </cfRule>
  </conditionalFormatting>
  <conditionalFormatting sqref="D274">
    <cfRule type="containsText" dxfId="6512" priority="6525" operator="containsText" text="DA">
      <formula>NOT(ISERROR(SEARCH("DA",D274)))</formula>
    </cfRule>
  </conditionalFormatting>
  <conditionalFormatting sqref="E274">
    <cfRule type="containsText" dxfId="6511" priority="6524" operator="containsText" text="DA">
      <formula>NOT(ISERROR(SEARCH("DA",E274)))</formula>
    </cfRule>
  </conditionalFormatting>
  <conditionalFormatting sqref="F274">
    <cfRule type="containsText" dxfId="6510" priority="6523" operator="containsText" text="DA">
      <formula>NOT(ISERROR(SEARCH("DA",F274)))</formula>
    </cfRule>
  </conditionalFormatting>
  <conditionalFormatting sqref="G274">
    <cfRule type="containsText" dxfId="6509" priority="6522" operator="containsText" text="DA">
      <formula>NOT(ISERROR(SEARCH("DA",G274)))</formula>
    </cfRule>
  </conditionalFormatting>
  <conditionalFormatting sqref="H274">
    <cfRule type="containsText" dxfId="6508" priority="6521" operator="containsText" text="DA">
      <formula>NOT(ISERROR(SEARCH("DA",H274)))</formula>
    </cfRule>
  </conditionalFormatting>
  <conditionalFormatting sqref="I274">
    <cfRule type="containsText" dxfId="6507" priority="6520" operator="containsText" text="DA">
      <formula>NOT(ISERROR(SEARCH("DA",I274)))</formula>
    </cfRule>
  </conditionalFormatting>
  <conditionalFormatting sqref="J274">
    <cfRule type="containsText" dxfId="6506" priority="6519" operator="containsText" text="DA">
      <formula>NOT(ISERROR(SEARCH("DA",J274)))</formula>
    </cfRule>
  </conditionalFormatting>
  <conditionalFormatting sqref="K274">
    <cfRule type="containsText" dxfId="6505" priority="6518" operator="containsText" text="DA">
      <formula>NOT(ISERROR(SEARCH("DA",K274)))</formula>
    </cfRule>
  </conditionalFormatting>
  <conditionalFormatting sqref="L274">
    <cfRule type="containsText" dxfId="6504" priority="6517" operator="containsText" text="DA">
      <formula>NOT(ISERROR(SEARCH("DA",L274)))</formula>
    </cfRule>
  </conditionalFormatting>
  <conditionalFormatting sqref="M274">
    <cfRule type="containsText" dxfId="6503" priority="6516" operator="containsText" text="DA">
      <formula>NOT(ISERROR(SEARCH("DA",M274)))</formula>
    </cfRule>
  </conditionalFormatting>
  <conditionalFormatting sqref="N274">
    <cfRule type="containsText" dxfId="6502" priority="6515" operator="containsText" text="DA">
      <formula>NOT(ISERROR(SEARCH("DA",N274)))</formula>
    </cfRule>
  </conditionalFormatting>
  <conditionalFormatting sqref="O274">
    <cfRule type="containsText" dxfId="6501" priority="6514" operator="containsText" text="DA">
      <formula>NOT(ISERROR(SEARCH("DA",O274)))</formula>
    </cfRule>
  </conditionalFormatting>
  <conditionalFormatting sqref="P274">
    <cfRule type="containsText" dxfId="6500" priority="6513" operator="containsText" text="DA">
      <formula>NOT(ISERROR(SEARCH("DA",P274)))</formula>
    </cfRule>
  </conditionalFormatting>
  <conditionalFormatting sqref="Q274">
    <cfRule type="containsText" dxfId="6499" priority="6512" operator="containsText" text="DA">
      <formula>NOT(ISERROR(SEARCH("DA",Q274)))</formula>
    </cfRule>
  </conditionalFormatting>
  <conditionalFormatting sqref="R274">
    <cfRule type="containsText" dxfId="6498" priority="6511" operator="containsText" text="DA">
      <formula>NOT(ISERROR(SEARCH("DA",R274)))</formula>
    </cfRule>
  </conditionalFormatting>
  <conditionalFormatting sqref="S274">
    <cfRule type="containsText" dxfId="6497" priority="6510" operator="containsText" text="DA">
      <formula>NOT(ISERROR(SEARCH("DA",S274)))</formula>
    </cfRule>
  </conditionalFormatting>
  <conditionalFormatting sqref="T274">
    <cfRule type="containsText" dxfId="6496" priority="6509" operator="containsText" text="DA">
      <formula>NOT(ISERROR(SEARCH("DA",T274)))</formula>
    </cfRule>
  </conditionalFormatting>
  <conditionalFormatting sqref="B274">
    <cfRule type="containsText" dxfId="6495" priority="6508" operator="containsText" text="DA">
      <formula>NOT(ISERROR(SEARCH("DA",B274)))</formula>
    </cfRule>
  </conditionalFormatting>
  <conditionalFormatting sqref="U274 C274">
    <cfRule type="containsText" dxfId="6494" priority="6507" operator="containsText" text="DA">
      <formula>NOT(ISERROR(SEARCH("DA",C274)))</formula>
    </cfRule>
  </conditionalFormatting>
  <conditionalFormatting sqref="D274">
    <cfRule type="containsText" dxfId="6493" priority="6506" operator="containsText" text="DA">
      <formula>NOT(ISERROR(SEARCH("DA",D274)))</formula>
    </cfRule>
  </conditionalFormatting>
  <conditionalFormatting sqref="E274">
    <cfRule type="containsText" dxfId="6492" priority="6505" operator="containsText" text="DA">
      <formula>NOT(ISERROR(SEARCH("DA",E274)))</formula>
    </cfRule>
  </conditionalFormatting>
  <conditionalFormatting sqref="F274">
    <cfRule type="containsText" dxfId="6491" priority="6504" operator="containsText" text="DA">
      <formula>NOT(ISERROR(SEARCH("DA",F274)))</formula>
    </cfRule>
  </conditionalFormatting>
  <conditionalFormatting sqref="G274">
    <cfRule type="containsText" dxfId="6490" priority="6503" operator="containsText" text="DA">
      <formula>NOT(ISERROR(SEARCH("DA",G274)))</formula>
    </cfRule>
  </conditionalFormatting>
  <conditionalFormatting sqref="H274">
    <cfRule type="containsText" dxfId="6489" priority="6502" operator="containsText" text="DA">
      <formula>NOT(ISERROR(SEARCH("DA",H274)))</formula>
    </cfRule>
  </conditionalFormatting>
  <conditionalFormatting sqref="I274">
    <cfRule type="containsText" dxfId="6488" priority="6501" operator="containsText" text="DA">
      <formula>NOT(ISERROR(SEARCH("DA",I274)))</formula>
    </cfRule>
  </conditionalFormatting>
  <conditionalFormatting sqref="J274">
    <cfRule type="containsText" dxfId="6487" priority="6500" operator="containsText" text="DA">
      <formula>NOT(ISERROR(SEARCH("DA",J274)))</formula>
    </cfRule>
  </conditionalFormatting>
  <conditionalFormatting sqref="K274">
    <cfRule type="containsText" dxfId="6486" priority="6499" operator="containsText" text="DA">
      <formula>NOT(ISERROR(SEARCH("DA",K274)))</formula>
    </cfRule>
  </conditionalFormatting>
  <conditionalFormatting sqref="L274">
    <cfRule type="containsText" dxfId="6485" priority="6498" operator="containsText" text="DA">
      <formula>NOT(ISERROR(SEARCH("DA",L274)))</formula>
    </cfRule>
  </conditionalFormatting>
  <conditionalFormatting sqref="M274">
    <cfRule type="containsText" dxfId="6484" priority="6497" operator="containsText" text="DA">
      <formula>NOT(ISERROR(SEARCH("DA",M274)))</formula>
    </cfRule>
  </conditionalFormatting>
  <conditionalFormatting sqref="N274">
    <cfRule type="containsText" dxfId="6483" priority="6496" operator="containsText" text="DA">
      <formula>NOT(ISERROR(SEARCH("DA",N274)))</formula>
    </cfRule>
  </conditionalFormatting>
  <conditionalFormatting sqref="O274">
    <cfRule type="containsText" dxfId="6482" priority="6495" operator="containsText" text="DA">
      <formula>NOT(ISERROR(SEARCH("DA",O274)))</formula>
    </cfRule>
  </conditionalFormatting>
  <conditionalFormatting sqref="P274">
    <cfRule type="containsText" dxfId="6481" priority="6494" operator="containsText" text="DA">
      <formula>NOT(ISERROR(SEARCH("DA",P274)))</formula>
    </cfRule>
  </conditionalFormatting>
  <conditionalFormatting sqref="Q274">
    <cfRule type="containsText" dxfId="6480" priority="6493" operator="containsText" text="DA">
      <formula>NOT(ISERROR(SEARCH("DA",Q274)))</formula>
    </cfRule>
  </conditionalFormatting>
  <conditionalFormatting sqref="R274">
    <cfRule type="containsText" dxfId="6479" priority="6492" operator="containsText" text="DA">
      <formula>NOT(ISERROR(SEARCH("DA",R274)))</formula>
    </cfRule>
  </conditionalFormatting>
  <conditionalFormatting sqref="S274">
    <cfRule type="containsText" dxfId="6478" priority="6491" operator="containsText" text="DA">
      <formula>NOT(ISERROR(SEARCH("DA",S274)))</formula>
    </cfRule>
  </conditionalFormatting>
  <conditionalFormatting sqref="T274">
    <cfRule type="containsText" dxfId="6477" priority="6490" operator="containsText" text="DA">
      <formula>NOT(ISERROR(SEARCH("DA",T274)))</formula>
    </cfRule>
  </conditionalFormatting>
  <conditionalFormatting sqref="B274">
    <cfRule type="containsText" dxfId="6476" priority="6489" operator="containsText" text="DA">
      <formula>NOT(ISERROR(SEARCH("DA",B274)))</formula>
    </cfRule>
  </conditionalFormatting>
  <conditionalFormatting sqref="U274 C274">
    <cfRule type="containsText" dxfId="6475" priority="6488" operator="containsText" text="DA">
      <formula>NOT(ISERROR(SEARCH("DA",C274)))</formula>
    </cfRule>
  </conditionalFormatting>
  <conditionalFormatting sqref="D274">
    <cfRule type="containsText" dxfId="6474" priority="6487" operator="containsText" text="DA">
      <formula>NOT(ISERROR(SEARCH("DA",D274)))</formula>
    </cfRule>
  </conditionalFormatting>
  <conditionalFormatting sqref="E274">
    <cfRule type="containsText" dxfId="6473" priority="6486" operator="containsText" text="DA">
      <formula>NOT(ISERROR(SEARCH("DA",E274)))</formula>
    </cfRule>
  </conditionalFormatting>
  <conditionalFormatting sqref="F274">
    <cfRule type="containsText" dxfId="6472" priority="6485" operator="containsText" text="DA">
      <formula>NOT(ISERROR(SEARCH("DA",F274)))</formula>
    </cfRule>
  </conditionalFormatting>
  <conditionalFormatting sqref="G274">
    <cfRule type="containsText" dxfId="6471" priority="6484" operator="containsText" text="DA">
      <formula>NOT(ISERROR(SEARCH("DA",G274)))</formula>
    </cfRule>
  </conditionalFormatting>
  <conditionalFormatting sqref="H274">
    <cfRule type="containsText" dxfId="6470" priority="6483" operator="containsText" text="DA">
      <formula>NOT(ISERROR(SEARCH("DA",H274)))</formula>
    </cfRule>
  </conditionalFormatting>
  <conditionalFormatting sqref="I274">
    <cfRule type="containsText" dxfId="6469" priority="6482" operator="containsText" text="DA">
      <formula>NOT(ISERROR(SEARCH("DA",I274)))</formula>
    </cfRule>
  </conditionalFormatting>
  <conditionalFormatting sqref="J274">
    <cfRule type="containsText" dxfId="6468" priority="6481" operator="containsText" text="DA">
      <formula>NOT(ISERROR(SEARCH("DA",J274)))</formula>
    </cfRule>
  </conditionalFormatting>
  <conditionalFormatting sqref="K274">
    <cfRule type="containsText" dxfId="6467" priority="6480" operator="containsText" text="DA">
      <formula>NOT(ISERROR(SEARCH("DA",K274)))</formula>
    </cfRule>
  </conditionalFormatting>
  <conditionalFormatting sqref="L274">
    <cfRule type="containsText" dxfId="6466" priority="6479" operator="containsText" text="DA">
      <formula>NOT(ISERROR(SEARCH("DA",L274)))</formula>
    </cfRule>
  </conditionalFormatting>
  <conditionalFormatting sqref="M274">
    <cfRule type="containsText" dxfId="6465" priority="6478" operator="containsText" text="DA">
      <formula>NOT(ISERROR(SEARCH("DA",M274)))</formula>
    </cfRule>
  </conditionalFormatting>
  <conditionalFormatting sqref="N274">
    <cfRule type="containsText" dxfId="6464" priority="6477" operator="containsText" text="DA">
      <formula>NOT(ISERROR(SEARCH("DA",N274)))</formula>
    </cfRule>
  </conditionalFormatting>
  <conditionalFormatting sqref="O274">
    <cfRule type="containsText" dxfId="6463" priority="6476" operator="containsText" text="DA">
      <formula>NOT(ISERROR(SEARCH("DA",O274)))</formula>
    </cfRule>
  </conditionalFormatting>
  <conditionalFormatting sqref="P274">
    <cfRule type="containsText" dxfId="6462" priority="6475" operator="containsText" text="DA">
      <formula>NOT(ISERROR(SEARCH("DA",P274)))</formula>
    </cfRule>
  </conditionalFormatting>
  <conditionalFormatting sqref="Q274">
    <cfRule type="containsText" dxfId="6461" priority="6474" operator="containsText" text="DA">
      <formula>NOT(ISERROR(SEARCH("DA",Q274)))</formula>
    </cfRule>
  </conditionalFormatting>
  <conditionalFormatting sqref="R274">
    <cfRule type="containsText" dxfId="6460" priority="6473" operator="containsText" text="DA">
      <formula>NOT(ISERROR(SEARCH("DA",R274)))</formula>
    </cfRule>
  </conditionalFormatting>
  <conditionalFormatting sqref="S274">
    <cfRule type="containsText" dxfId="6459" priority="6472" operator="containsText" text="DA">
      <formula>NOT(ISERROR(SEARCH("DA",S274)))</formula>
    </cfRule>
  </conditionalFormatting>
  <conditionalFormatting sqref="T274">
    <cfRule type="containsText" dxfId="6458" priority="6471" operator="containsText" text="DA">
      <formula>NOT(ISERROR(SEARCH("DA",T274)))</formula>
    </cfRule>
  </conditionalFormatting>
  <conditionalFormatting sqref="B274">
    <cfRule type="containsText" dxfId="6457" priority="6470" operator="containsText" text="DA">
      <formula>NOT(ISERROR(SEARCH("DA",B274)))</formula>
    </cfRule>
  </conditionalFormatting>
  <conditionalFormatting sqref="U274 C274">
    <cfRule type="containsText" dxfId="6456" priority="6469" operator="containsText" text="DA">
      <formula>NOT(ISERROR(SEARCH("DA",C274)))</formula>
    </cfRule>
  </conditionalFormatting>
  <conditionalFormatting sqref="D274">
    <cfRule type="containsText" dxfId="6455" priority="6468" operator="containsText" text="DA">
      <formula>NOT(ISERROR(SEARCH("DA",D274)))</formula>
    </cfRule>
  </conditionalFormatting>
  <conditionalFormatting sqref="E274">
    <cfRule type="containsText" dxfId="6454" priority="6467" operator="containsText" text="DA">
      <formula>NOT(ISERROR(SEARCH("DA",E274)))</formula>
    </cfRule>
  </conditionalFormatting>
  <conditionalFormatting sqref="F274">
    <cfRule type="containsText" dxfId="6453" priority="6466" operator="containsText" text="DA">
      <formula>NOT(ISERROR(SEARCH("DA",F274)))</formula>
    </cfRule>
  </conditionalFormatting>
  <conditionalFormatting sqref="G274">
    <cfRule type="containsText" dxfId="6452" priority="6465" operator="containsText" text="DA">
      <formula>NOT(ISERROR(SEARCH("DA",G274)))</formula>
    </cfRule>
  </conditionalFormatting>
  <conditionalFormatting sqref="H274">
    <cfRule type="containsText" dxfId="6451" priority="6464" operator="containsText" text="DA">
      <formula>NOT(ISERROR(SEARCH("DA",H274)))</formula>
    </cfRule>
  </conditionalFormatting>
  <conditionalFormatting sqref="I274">
    <cfRule type="containsText" dxfId="6450" priority="6463" operator="containsText" text="DA">
      <formula>NOT(ISERROR(SEARCH("DA",I274)))</formula>
    </cfRule>
  </conditionalFormatting>
  <conditionalFormatting sqref="J274">
    <cfRule type="containsText" dxfId="6449" priority="6462" operator="containsText" text="DA">
      <formula>NOT(ISERROR(SEARCH("DA",J274)))</formula>
    </cfRule>
  </conditionalFormatting>
  <conditionalFormatting sqref="K274">
    <cfRule type="containsText" dxfId="6448" priority="6461" operator="containsText" text="DA">
      <formula>NOT(ISERROR(SEARCH("DA",K274)))</formula>
    </cfRule>
  </conditionalFormatting>
  <conditionalFormatting sqref="L274">
    <cfRule type="containsText" dxfId="6447" priority="6460" operator="containsText" text="DA">
      <formula>NOT(ISERROR(SEARCH("DA",L274)))</formula>
    </cfRule>
  </conditionalFormatting>
  <conditionalFormatting sqref="M274">
    <cfRule type="containsText" dxfId="6446" priority="6459" operator="containsText" text="DA">
      <formula>NOT(ISERROR(SEARCH("DA",M274)))</formula>
    </cfRule>
  </conditionalFormatting>
  <conditionalFormatting sqref="N274">
    <cfRule type="containsText" dxfId="6445" priority="6458" operator="containsText" text="DA">
      <formula>NOT(ISERROR(SEARCH("DA",N274)))</formula>
    </cfRule>
  </conditionalFormatting>
  <conditionalFormatting sqref="O274">
    <cfRule type="containsText" dxfId="6444" priority="6457" operator="containsText" text="DA">
      <formula>NOT(ISERROR(SEARCH("DA",O274)))</formula>
    </cfRule>
  </conditionalFormatting>
  <conditionalFormatting sqref="P274">
    <cfRule type="containsText" dxfId="6443" priority="6456" operator="containsText" text="DA">
      <formula>NOT(ISERROR(SEARCH("DA",P274)))</formula>
    </cfRule>
  </conditionalFormatting>
  <conditionalFormatting sqref="Q274">
    <cfRule type="containsText" dxfId="6442" priority="6455" operator="containsText" text="DA">
      <formula>NOT(ISERROR(SEARCH("DA",Q274)))</formula>
    </cfRule>
  </conditionalFormatting>
  <conditionalFormatting sqref="R274">
    <cfRule type="containsText" dxfId="6441" priority="6454" operator="containsText" text="DA">
      <formula>NOT(ISERROR(SEARCH("DA",R274)))</formula>
    </cfRule>
  </conditionalFormatting>
  <conditionalFormatting sqref="S274">
    <cfRule type="containsText" dxfId="6440" priority="6453" operator="containsText" text="DA">
      <formula>NOT(ISERROR(SEARCH("DA",S274)))</formula>
    </cfRule>
  </conditionalFormatting>
  <conditionalFormatting sqref="T274">
    <cfRule type="containsText" dxfId="6439" priority="6452" operator="containsText" text="DA">
      <formula>NOT(ISERROR(SEARCH("DA",T274)))</formula>
    </cfRule>
  </conditionalFormatting>
  <conditionalFormatting sqref="B274">
    <cfRule type="containsText" dxfId="6438" priority="6451" operator="containsText" text="DA">
      <formula>NOT(ISERROR(SEARCH("DA",B274)))</formula>
    </cfRule>
  </conditionalFormatting>
  <conditionalFormatting sqref="U274 C274">
    <cfRule type="containsText" dxfId="6437" priority="6450" operator="containsText" text="DA">
      <formula>NOT(ISERROR(SEARCH("DA",C274)))</formula>
    </cfRule>
  </conditionalFormatting>
  <conditionalFormatting sqref="D274">
    <cfRule type="containsText" dxfId="6436" priority="6449" operator="containsText" text="DA">
      <formula>NOT(ISERROR(SEARCH("DA",D274)))</formula>
    </cfRule>
  </conditionalFormatting>
  <conditionalFormatting sqref="E274">
    <cfRule type="containsText" dxfId="6435" priority="6448" operator="containsText" text="DA">
      <formula>NOT(ISERROR(SEARCH("DA",E274)))</formula>
    </cfRule>
  </conditionalFormatting>
  <conditionalFormatting sqref="F274">
    <cfRule type="containsText" dxfId="6434" priority="6447" operator="containsText" text="DA">
      <formula>NOT(ISERROR(SEARCH("DA",F274)))</formula>
    </cfRule>
  </conditionalFormatting>
  <conditionalFormatting sqref="G274">
    <cfRule type="containsText" dxfId="6433" priority="6446" operator="containsText" text="DA">
      <formula>NOT(ISERROR(SEARCH("DA",G274)))</formula>
    </cfRule>
  </conditionalFormatting>
  <conditionalFormatting sqref="H274">
    <cfRule type="containsText" dxfId="6432" priority="6445" operator="containsText" text="DA">
      <formula>NOT(ISERROR(SEARCH("DA",H274)))</formula>
    </cfRule>
  </conditionalFormatting>
  <conditionalFormatting sqref="I274">
    <cfRule type="containsText" dxfId="6431" priority="6444" operator="containsText" text="DA">
      <formula>NOT(ISERROR(SEARCH("DA",I274)))</formula>
    </cfRule>
  </conditionalFormatting>
  <conditionalFormatting sqref="J274">
    <cfRule type="containsText" dxfId="6430" priority="6443" operator="containsText" text="DA">
      <formula>NOT(ISERROR(SEARCH("DA",J274)))</formula>
    </cfRule>
  </conditionalFormatting>
  <conditionalFormatting sqref="K274">
    <cfRule type="containsText" dxfId="6429" priority="6442" operator="containsText" text="DA">
      <formula>NOT(ISERROR(SEARCH("DA",K274)))</formula>
    </cfRule>
  </conditionalFormatting>
  <conditionalFormatting sqref="L274">
    <cfRule type="containsText" dxfId="6428" priority="6441" operator="containsText" text="DA">
      <formula>NOT(ISERROR(SEARCH("DA",L274)))</formula>
    </cfRule>
  </conditionalFormatting>
  <conditionalFormatting sqref="M274">
    <cfRule type="containsText" dxfId="6427" priority="6440" operator="containsText" text="DA">
      <formula>NOT(ISERROR(SEARCH("DA",M274)))</formula>
    </cfRule>
  </conditionalFormatting>
  <conditionalFormatting sqref="N274">
    <cfRule type="containsText" dxfId="6426" priority="6439" operator="containsText" text="DA">
      <formula>NOT(ISERROR(SEARCH("DA",N274)))</formula>
    </cfRule>
  </conditionalFormatting>
  <conditionalFormatting sqref="O274">
    <cfRule type="containsText" dxfId="6425" priority="6438" operator="containsText" text="DA">
      <formula>NOT(ISERROR(SEARCH("DA",O274)))</formula>
    </cfRule>
  </conditionalFormatting>
  <conditionalFormatting sqref="P274">
    <cfRule type="containsText" dxfId="6424" priority="6437" operator="containsText" text="DA">
      <formula>NOT(ISERROR(SEARCH("DA",P274)))</formula>
    </cfRule>
  </conditionalFormatting>
  <conditionalFormatting sqref="Q274">
    <cfRule type="containsText" dxfId="6423" priority="6436" operator="containsText" text="DA">
      <formula>NOT(ISERROR(SEARCH("DA",Q274)))</formula>
    </cfRule>
  </conditionalFormatting>
  <conditionalFormatting sqref="R274">
    <cfRule type="containsText" dxfId="6422" priority="6435" operator="containsText" text="DA">
      <formula>NOT(ISERROR(SEARCH("DA",R274)))</formula>
    </cfRule>
  </conditionalFormatting>
  <conditionalFormatting sqref="S274">
    <cfRule type="containsText" dxfId="6421" priority="6434" operator="containsText" text="DA">
      <formula>NOT(ISERROR(SEARCH("DA",S274)))</formula>
    </cfRule>
  </conditionalFormatting>
  <conditionalFormatting sqref="T274">
    <cfRule type="containsText" dxfId="6420" priority="6433" operator="containsText" text="DA">
      <formula>NOT(ISERROR(SEARCH("DA",T274)))</formula>
    </cfRule>
  </conditionalFormatting>
  <conditionalFormatting sqref="B274">
    <cfRule type="containsText" dxfId="6419" priority="6432" operator="containsText" text="DA">
      <formula>NOT(ISERROR(SEARCH("DA",B274)))</formula>
    </cfRule>
  </conditionalFormatting>
  <conditionalFormatting sqref="U274 C274">
    <cfRule type="containsText" dxfId="6418" priority="6431" operator="containsText" text="DA">
      <formula>NOT(ISERROR(SEARCH("DA",C274)))</formula>
    </cfRule>
  </conditionalFormatting>
  <conditionalFormatting sqref="D274">
    <cfRule type="containsText" dxfId="6417" priority="6430" operator="containsText" text="DA">
      <formula>NOT(ISERROR(SEARCH("DA",D274)))</formula>
    </cfRule>
  </conditionalFormatting>
  <conditionalFormatting sqref="E274">
    <cfRule type="containsText" dxfId="6416" priority="6429" operator="containsText" text="DA">
      <formula>NOT(ISERROR(SEARCH("DA",E274)))</formula>
    </cfRule>
  </conditionalFormatting>
  <conditionalFormatting sqref="F274">
    <cfRule type="containsText" dxfId="6415" priority="6428" operator="containsText" text="DA">
      <formula>NOT(ISERROR(SEARCH("DA",F274)))</formula>
    </cfRule>
  </conditionalFormatting>
  <conditionalFormatting sqref="G274">
    <cfRule type="containsText" dxfId="6414" priority="6427" operator="containsText" text="DA">
      <formula>NOT(ISERROR(SEARCH("DA",G274)))</formula>
    </cfRule>
  </conditionalFormatting>
  <conditionalFormatting sqref="H274">
    <cfRule type="containsText" dxfId="6413" priority="6426" operator="containsText" text="DA">
      <formula>NOT(ISERROR(SEARCH("DA",H274)))</formula>
    </cfRule>
  </conditionalFormatting>
  <conditionalFormatting sqref="I274">
    <cfRule type="containsText" dxfId="6412" priority="6425" operator="containsText" text="DA">
      <formula>NOT(ISERROR(SEARCH("DA",I274)))</formula>
    </cfRule>
  </conditionalFormatting>
  <conditionalFormatting sqref="J274">
    <cfRule type="containsText" dxfId="6411" priority="6424" operator="containsText" text="DA">
      <formula>NOT(ISERROR(SEARCH("DA",J274)))</formula>
    </cfRule>
  </conditionalFormatting>
  <conditionalFormatting sqref="K274">
    <cfRule type="containsText" dxfId="6410" priority="6423" operator="containsText" text="DA">
      <formula>NOT(ISERROR(SEARCH("DA",K274)))</formula>
    </cfRule>
  </conditionalFormatting>
  <conditionalFormatting sqref="L274">
    <cfRule type="containsText" dxfId="6409" priority="6422" operator="containsText" text="DA">
      <formula>NOT(ISERROR(SEARCH("DA",L274)))</formula>
    </cfRule>
  </conditionalFormatting>
  <conditionalFormatting sqref="M274">
    <cfRule type="containsText" dxfId="6408" priority="6421" operator="containsText" text="DA">
      <formula>NOT(ISERROR(SEARCH("DA",M274)))</formula>
    </cfRule>
  </conditionalFormatting>
  <conditionalFormatting sqref="N274">
    <cfRule type="containsText" dxfId="6407" priority="6420" operator="containsText" text="DA">
      <formula>NOT(ISERROR(SEARCH("DA",N274)))</formula>
    </cfRule>
  </conditionalFormatting>
  <conditionalFormatting sqref="O274">
    <cfRule type="containsText" dxfId="6406" priority="6419" operator="containsText" text="DA">
      <formula>NOT(ISERROR(SEARCH("DA",O274)))</formula>
    </cfRule>
  </conditionalFormatting>
  <conditionalFormatting sqref="P274">
    <cfRule type="containsText" dxfId="6405" priority="6418" operator="containsText" text="DA">
      <formula>NOT(ISERROR(SEARCH("DA",P274)))</formula>
    </cfRule>
  </conditionalFormatting>
  <conditionalFormatting sqref="Q274">
    <cfRule type="containsText" dxfId="6404" priority="6417" operator="containsText" text="DA">
      <formula>NOT(ISERROR(SEARCH("DA",Q274)))</formula>
    </cfRule>
  </conditionalFormatting>
  <conditionalFormatting sqref="R274">
    <cfRule type="containsText" dxfId="6403" priority="6416" operator="containsText" text="DA">
      <formula>NOT(ISERROR(SEARCH("DA",R274)))</formula>
    </cfRule>
  </conditionalFormatting>
  <conditionalFormatting sqref="S274">
    <cfRule type="containsText" dxfId="6402" priority="6415" operator="containsText" text="DA">
      <formula>NOT(ISERROR(SEARCH("DA",S274)))</formula>
    </cfRule>
  </conditionalFormatting>
  <conditionalFormatting sqref="T274">
    <cfRule type="containsText" dxfId="6401" priority="6414" operator="containsText" text="DA">
      <formula>NOT(ISERROR(SEARCH("DA",T274)))</formula>
    </cfRule>
  </conditionalFormatting>
  <conditionalFormatting sqref="B274">
    <cfRule type="containsText" dxfId="6400" priority="6413" operator="containsText" text="DA">
      <formula>NOT(ISERROR(SEARCH("DA",B274)))</formula>
    </cfRule>
  </conditionalFormatting>
  <conditionalFormatting sqref="U274 C274">
    <cfRule type="containsText" dxfId="6399" priority="6412" operator="containsText" text="DA">
      <formula>NOT(ISERROR(SEARCH("DA",C274)))</formula>
    </cfRule>
  </conditionalFormatting>
  <conditionalFormatting sqref="D274">
    <cfRule type="containsText" dxfId="6398" priority="6411" operator="containsText" text="DA">
      <formula>NOT(ISERROR(SEARCH("DA",D274)))</formula>
    </cfRule>
  </conditionalFormatting>
  <conditionalFormatting sqref="E274">
    <cfRule type="containsText" dxfId="6397" priority="6410" operator="containsText" text="DA">
      <formula>NOT(ISERROR(SEARCH("DA",E274)))</formula>
    </cfRule>
  </conditionalFormatting>
  <conditionalFormatting sqref="F274">
    <cfRule type="containsText" dxfId="6396" priority="6409" operator="containsText" text="DA">
      <formula>NOT(ISERROR(SEARCH("DA",F274)))</formula>
    </cfRule>
  </conditionalFormatting>
  <conditionalFormatting sqref="G274">
    <cfRule type="containsText" dxfId="6395" priority="6408" operator="containsText" text="DA">
      <formula>NOT(ISERROR(SEARCH("DA",G274)))</formula>
    </cfRule>
  </conditionalFormatting>
  <conditionalFormatting sqref="H274">
    <cfRule type="containsText" dxfId="6394" priority="6407" operator="containsText" text="DA">
      <formula>NOT(ISERROR(SEARCH("DA",H274)))</formula>
    </cfRule>
  </conditionalFormatting>
  <conditionalFormatting sqref="I274">
    <cfRule type="containsText" dxfId="6393" priority="6406" operator="containsText" text="DA">
      <formula>NOT(ISERROR(SEARCH("DA",I274)))</formula>
    </cfRule>
  </conditionalFormatting>
  <conditionalFormatting sqref="J274">
    <cfRule type="containsText" dxfId="6392" priority="6405" operator="containsText" text="DA">
      <formula>NOT(ISERROR(SEARCH("DA",J274)))</formula>
    </cfRule>
  </conditionalFormatting>
  <conditionalFormatting sqref="K274">
    <cfRule type="containsText" dxfId="6391" priority="6404" operator="containsText" text="DA">
      <formula>NOT(ISERROR(SEARCH("DA",K274)))</formula>
    </cfRule>
  </conditionalFormatting>
  <conditionalFormatting sqref="L274">
    <cfRule type="containsText" dxfId="6390" priority="6403" operator="containsText" text="DA">
      <formula>NOT(ISERROR(SEARCH("DA",L274)))</formula>
    </cfRule>
  </conditionalFormatting>
  <conditionalFormatting sqref="M274">
    <cfRule type="containsText" dxfId="6389" priority="6402" operator="containsText" text="DA">
      <formula>NOT(ISERROR(SEARCH("DA",M274)))</formula>
    </cfRule>
  </conditionalFormatting>
  <conditionalFormatting sqref="N274">
    <cfRule type="containsText" dxfId="6388" priority="6401" operator="containsText" text="DA">
      <formula>NOT(ISERROR(SEARCH("DA",N274)))</formula>
    </cfRule>
  </conditionalFormatting>
  <conditionalFormatting sqref="O274">
    <cfRule type="containsText" dxfId="6387" priority="6400" operator="containsText" text="DA">
      <formula>NOT(ISERROR(SEARCH("DA",O274)))</formula>
    </cfRule>
  </conditionalFormatting>
  <conditionalFormatting sqref="P274">
    <cfRule type="containsText" dxfId="6386" priority="6399" operator="containsText" text="DA">
      <formula>NOT(ISERROR(SEARCH("DA",P274)))</formula>
    </cfRule>
  </conditionalFormatting>
  <conditionalFormatting sqref="Q274">
    <cfRule type="containsText" dxfId="6385" priority="6398" operator="containsText" text="DA">
      <formula>NOT(ISERROR(SEARCH("DA",Q274)))</formula>
    </cfRule>
  </conditionalFormatting>
  <conditionalFormatting sqref="R274">
    <cfRule type="containsText" dxfId="6384" priority="6397" operator="containsText" text="DA">
      <formula>NOT(ISERROR(SEARCH("DA",R274)))</formula>
    </cfRule>
  </conditionalFormatting>
  <conditionalFormatting sqref="S274">
    <cfRule type="containsText" dxfId="6383" priority="6396" operator="containsText" text="DA">
      <formula>NOT(ISERROR(SEARCH("DA",S274)))</formula>
    </cfRule>
  </conditionalFormatting>
  <conditionalFormatting sqref="T274">
    <cfRule type="containsText" dxfId="6382" priority="6395" operator="containsText" text="DA">
      <formula>NOT(ISERROR(SEARCH("DA",T274)))</formula>
    </cfRule>
  </conditionalFormatting>
  <conditionalFormatting sqref="B274">
    <cfRule type="containsText" dxfId="6381" priority="6394" operator="containsText" text="DA">
      <formula>NOT(ISERROR(SEARCH("DA",B274)))</formula>
    </cfRule>
  </conditionalFormatting>
  <conditionalFormatting sqref="U274 C274">
    <cfRule type="containsText" dxfId="6380" priority="6393" operator="containsText" text="DA">
      <formula>NOT(ISERROR(SEARCH("DA",C274)))</formula>
    </cfRule>
  </conditionalFormatting>
  <conditionalFormatting sqref="D274">
    <cfRule type="containsText" dxfId="6379" priority="6392" operator="containsText" text="DA">
      <formula>NOT(ISERROR(SEARCH("DA",D274)))</formula>
    </cfRule>
  </conditionalFormatting>
  <conditionalFormatting sqref="E274">
    <cfRule type="containsText" dxfId="6378" priority="6391" operator="containsText" text="DA">
      <formula>NOT(ISERROR(SEARCH("DA",E274)))</formula>
    </cfRule>
  </conditionalFormatting>
  <conditionalFormatting sqref="F274">
    <cfRule type="containsText" dxfId="6377" priority="6390" operator="containsText" text="DA">
      <formula>NOT(ISERROR(SEARCH("DA",F274)))</formula>
    </cfRule>
  </conditionalFormatting>
  <conditionalFormatting sqref="G274">
    <cfRule type="containsText" dxfId="6376" priority="6389" operator="containsText" text="DA">
      <formula>NOT(ISERROR(SEARCH("DA",G274)))</formula>
    </cfRule>
  </conditionalFormatting>
  <conditionalFormatting sqref="H274">
    <cfRule type="containsText" dxfId="6375" priority="6388" operator="containsText" text="DA">
      <formula>NOT(ISERROR(SEARCH("DA",H274)))</formula>
    </cfRule>
  </conditionalFormatting>
  <conditionalFormatting sqref="I274">
    <cfRule type="containsText" dxfId="6374" priority="6387" operator="containsText" text="DA">
      <formula>NOT(ISERROR(SEARCH("DA",I274)))</formula>
    </cfRule>
  </conditionalFormatting>
  <conditionalFormatting sqref="J274">
    <cfRule type="containsText" dxfId="6373" priority="6386" operator="containsText" text="DA">
      <formula>NOT(ISERROR(SEARCH("DA",J274)))</formula>
    </cfRule>
  </conditionalFormatting>
  <conditionalFormatting sqref="K274">
    <cfRule type="containsText" dxfId="6372" priority="6385" operator="containsText" text="DA">
      <formula>NOT(ISERROR(SEARCH("DA",K274)))</formula>
    </cfRule>
  </conditionalFormatting>
  <conditionalFormatting sqref="L274">
    <cfRule type="containsText" dxfId="6371" priority="6384" operator="containsText" text="DA">
      <formula>NOT(ISERROR(SEARCH("DA",L274)))</formula>
    </cfRule>
  </conditionalFormatting>
  <conditionalFormatting sqref="M274">
    <cfRule type="containsText" dxfId="6370" priority="6383" operator="containsText" text="DA">
      <formula>NOT(ISERROR(SEARCH("DA",M274)))</formula>
    </cfRule>
  </conditionalFormatting>
  <conditionalFormatting sqref="N274">
    <cfRule type="containsText" dxfId="6369" priority="6382" operator="containsText" text="DA">
      <formula>NOT(ISERROR(SEARCH("DA",N274)))</formula>
    </cfRule>
  </conditionalFormatting>
  <conditionalFormatting sqref="O274">
    <cfRule type="containsText" dxfId="6368" priority="6381" operator="containsText" text="DA">
      <formula>NOT(ISERROR(SEARCH("DA",O274)))</formula>
    </cfRule>
  </conditionalFormatting>
  <conditionalFormatting sqref="P274">
    <cfRule type="containsText" dxfId="6367" priority="6380" operator="containsText" text="DA">
      <formula>NOT(ISERROR(SEARCH("DA",P274)))</formula>
    </cfRule>
  </conditionalFormatting>
  <conditionalFormatting sqref="Q274">
    <cfRule type="containsText" dxfId="6366" priority="6379" operator="containsText" text="DA">
      <formula>NOT(ISERROR(SEARCH("DA",Q274)))</formula>
    </cfRule>
  </conditionalFormatting>
  <conditionalFormatting sqref="R274">
    <cfRule type="containsText" dxfId="6365" priority="6378" operator="containsText" text="DA">
      <formula>NOT(ISERROR(SEARCH("DA",R274)))</formula>
    </cfRule>
  </conditionalFormatting>
  <conditionalFormatting sqref="S274">
    <cfRule type="containsText" dxfId="6364" priority="6377" operator="containsText" text="DA">
      <formula>NOT(ISERROR(SEARCH("DA",S274)))</formula>
    </cfRule>
  </conditionalFormatting>
  <conditionalFormatting sqref="T274">
    <cfRule type="containsText" dxfId="6363" priority="6376" operator="containsText" text="DA">
      <formula>NOT(ISERROR(SEARCH("DA",T274)))</formula>
    </cfRule>
  </conditionalFormatting>
  <conditionalFormatting sqref="B274">
    <cfRule type="containsText" dxfId="6362" priority="6375" operator="containsText" text="DA">
      <formula>NOT(ISERROR(SEARCH("DA",B274)))</formula>
    </cfRule>
  </conditionalFormatting>
  <conditionalFormatting sqref="U274 C274">
    <cfRule type="containsText" dxfId="6361" priority="6374" operator="containsText" text="DA">
      <formula>NOT(ISERROR(SEARCH("DA",C274)))</formula>
    </cfRule>
  </conditionalFormatting>
  <conditionalFormatting sqref="D274">
    <cfRule type="containsText" dxfId="6360" priority="6373" operator="containsText" text="DA">
      <formula>NOT(ISERROR(SEARCH("DA",D274)))</formula>
    </cfRule>
  </conditionalFormatting>
  <conditionalFormatting sqref="E274">
    <cfRule type="containsText" dxfId="6359" priority="6372" operator="containsText" text="DA">
      <formula>NOT(ISERROR(SEARCH("DA",E274)))</formula>
    </cfRule>
  </conditionalFormatting>
  <conditionalFormatting sqref="F274">
    <cfRule type="containsText" dxfId="6358" priority="6371" operator="containsText" text="DA">
      <formula>NOT(ISERROR(SEARCH("DA",F274)))</formula>
    </cfRule>
  </conditionalFormatting>
  <conditionalFormatting sqref="G274">
    <cfRule type="containsText" dxfId="6357" priority="6370" operator="containsText" text="DA">
      <formula>NOT(ISERROR(SEARCH("DA",G274)))</formula>
    </cfRule>
  </conditionalFormatting>
  <conditionalFormatting sqref="H274">
    <cfRule type="containsText" dxfId="6356" priority="6369" operator="containsText" text="DA">
      <formula>NOT(ISERROR(SEARCH("DA",H274)))</formula>
    </cfRule>
  </conditionalFormatting>
  <conditionalFormatting sqref="I274">
    <cfRule type="containsText" dxfId="6355" priority="6368" operator="containsText" text="DA">
      <formula>NOT(ISERROR(SEARCH("DA",I274)))</formula>
    </cfRule>
  </conditionalFormatting>
  <conditionalFormatting sqref="J274">
    <cfRule type="containsText" dxfId="6354" priority="6367" operator="containsText" text="DA">
      <formula>NOT(ISERROR(SEARCH("DA",J274)))</formula>
    </cfRule>
  </conditionalFormatting>
  <conditionalFormatting sqref="K274">
    <cfRule type="containsText" dxfId="6353" priority="6366" operator="containsText" text="DA">
      <formula>NOT(ISERROR(SEARCH("DA",K274)))</formula>
    </cfRule>
  </conditionalFormatting>
  <conditionalFormatting sqref="L274">
    <cfRule type="containsText" dxfId="6352" priority="6365" operator="containsText" text="DA">
      <formula>NOT(ISERROR(SEARCH("DA",L274)))</formula>
    </cfRule>
  </conditionalFormatting>
  <conditionalFormatting sqref="M274">
    <cfRule type="containsText" dxfId="6351" priority="6364" operator="containsText" text="DA">
      <formula>NOT(ISERROR(SEARCH("DA",M274)))</formula>
    </cfRule>
  </conditionalFormatting>
  <conditionalFormatting sqref="N274">
    <cfRule type="containsText" dxfId="6350" priority="6363" operator="containsText" text="DA">
      <formula>NOT(ISERROR(SEARCH("DA",N274)))</formula>
    </cfRule>
  </conditionalFormatting>
  <conditionalFormatting sqref="O274">
    <cfRule type="containsText" dxfId="6349" priority="6362" operator="containsText" text="DA">
      <formula>NOT(ISERROR(SEARCH("DA",O274)))</formula>
    </cfRule>
  </conditionalFormatting>
  <conditionalFormatting sqref="P274">
    <cfRule type="containsText" dxfId="6348" priority="6361" operator="containsText" text="DA">
      <formula>NOT(ISERROR(SEARCH("DA",P274)))</formula>
    </cfRule>
  </conditionalFormatting>
  <conditionalFormatting sqref="Q274">
    <cfRule type="containsText" dxfId="6347" priority="6360" operator="containsText" text="DA">
      <formula>NOT(ISERROR(SEARCH("DA",Q274)))</formula>
    </cfRule>
  </conditionalFormatting>
  <conditionalFormatting sqref="R274">
    <cfRule type="containsText" dxfId="6346" priority="6359" operator="containsText" text="DA">
      <formula>NOT(ISERROR(SEARCH("DA",R274)))</formula>
    </cfRule>
  </conditionalFormatting>
  <conditionalFormatting sqref="S274">
    <cfRule type="containsText" dxfId="6345" priority="6358" operator="containsText" text="DA">
      <formula>NOT(ISERROR(SEARCH("DA",S274)))</formula>
    </cfRule>
  </conditionalFormatting>
  <conditionalFormatting sqref="T274">
    <cfRule type="containsText" dxfId="6344" priority="6357" operator="containsText" text="DA">
      <formula>NOT(ISERROR(SEARCH("DA",T274)))</formula>
    </cfRule>
  </conditionalFormatting>
  <conditionalFormatting sqref="B274">
    <cfRule type="containsText" dxfId="6343" priority="6356" operator="containsText" text="DA">
      <formula>NOT(ISERROR(SEARCH("DA",B274)))</formula>
    </cfRule>
  </conditionalFormatting>
  <conditionalFormatting sqref="U274 C274">
    <cfRule type="containsText" dxfId="6342" priority="6355" operator="containsText" text="DA">
      <formula>NOT(ISERROR(SEARCH("DA",C274)))</formula>
    </cfRule>
  </conditionalFormatting>
  <conditionalFormatting sqref="D274">
    <cfRule type="containsText" dxfId="6341" priority="6354" operator="containsText" text="DA">
      <formula>NOT(ISERROR(SEARCH("DA",D274)))</formula>
    </cfRule>
  </conditionalFormatting>
  <conditionalFormatting sqref="E274">
    <cfRule type="containsText" dxfId="6340" priority="6353" operator="containsText" text="DA">
      <formula>NOT(ISERROR(SEARCH("DA",E274)))</formula>
    </cfRule>
  </conditionalFormatting>
  <conditionalFormatting sqref="F274">
    <cfRule type="containsText" dxfId="6339" priority="6352" operator="containsText" text="DA">
      <formula>NOT(ISERROR(SEARCH("DA",F274)))</formula>
    </cfRule>
  </conditionalFormatting>
  <conditionalFormatting sqref="G274">
    <cfRule type="containsText" dxfId="6338" priority="6351" operator="containsText" text="DA">
      <formula>NOT(ISERROR(SEARCH("DA",G274)))</formula>
    </cfRule>
  </conditionalFormatting>
  <conditionalFormatting sqref="H274">
    <cfRule type="containsText" dxfId="6337" priority="6350" operator="containsText" text="DA">
      <formula>NOT(ISERROR(SEARCH("DA",H274)))</formula>
    </cfRule>
  </conditionalFormatting>
  <conditionalFormatting sqref="I274">
    <cfRule type="containsText" dxfId="6336" priority="6349" operator="containsText" text="DA">
      <formula>NOT(ISERROR(SEARCH("DA",I274)))</formula>
    </cfRule>
  </conditionalFormatting>
  <conditionalFormatting sqref="J274">
    <cfRule type="containsText" dxfId="6335" priority="6348" operator="containsText" text="DA">
      <formula>NOT(ISERROR(SEARCH("DA",J274)))</formula>
    </cfRule>
  </conditionalFormatting>
  <conditionalFormatting sqref="K274">
    <cfRule type="containsText" dxfId="6334" priority="6347" operator="containsText" text="DA">
      <formula>NOT(ISERROR(SEARCH("DA",K274)))</formula>
    </cfRule>
  </conditionalFormatting>
  <conditionalFormatting sqref="L274">
    <cfRule type="containsText" dxfId="6333" priority="6346" operator="containsText" text="DA">
      <formula>NOT(ISERROR(SEARCH("DA",L274)))</formula>
    </cfRule>
  </conditionalFormatting>
  <conditionalFormatting sqref="M274">
    <cfRule type="containsText" dxfId="6332" priority="6345" operator="containsText" text="DA">
      <formula>NOT(ISERROR(SEARCH("DA",M274)))</formula>
    </cfRule>
  </conditionalFormatting>
  <conditionalFormatting sqref="N274">
    <cfRule type="containsText" dxfId="6331" priority="6344" operator="containsText" text="DA">
      <formula>NOT(ISERROR(SEARCH("DA",N274)))</formula>
    </cfRule>
  </conditionalFormatting>
  <conditionalFormatting sqref="O274">
    <cfRule type="containsText" dxfId="6330" priority="6343" operator="containsText" text="DA">
      <formula>NOT(ISERROR(SEARCH("DA",O274)))</formula>
    </cfRule>
  </conditionalFormatting>
  <conditionalFormatting sqref="P274">
    <cfRule type="containsText" dxfId="6329" priority="6342" operator="containsText" text="DA">
      <formula>NOT(ISERROR(SEARCH("DA",P274)))</formula>
    </cfRule>
  </conditionalFormatting>
  <conditionalFormatting sqref="Q274">
    <cfRule type="containsText" dxfId="6328" priority="6341" operator="containsText" text="DA">
      <formula>NOT(ISERROR(SEARCH("DA",Q274)))</formula>
    </cfRule>
  </conditionalFormatting>
  <conditionalFormatting sqref="R274">
    <cfRule type="containsText" dxfId="6327" priority="6340" operator="containsText" text="DA">
      <formula>NOT(ISERROR(SEARCH("DA",R274)))</formula>
    </cfRule>
  </conditionalFormatting>
  <conditionalFormatting sqref="S274">
    <cfRule type="containsText" dxfId="6326" priority="6339" operator="containsText" text="DA">
      <formula>NOT(ISERROR(SEARCH("DA",S274)))</formula>
    </cfRule>
  </conditionalFormatting>
  <conditionalFormatting sqref="T274">
    <cfRule type="containsText" dxfId="6325" priority="6338" operator="containsText" text="DA">
      <formula>NOT(ISERROR(SEARCH("DA",T274)))</formula>
    </cfRule>
  </conditionalFormatting>
  <conditionalFormatting sqref="B274">
    <cfRule type="containsText" dxfId="6324" priority="6337" operator="containsText" text="DA">
      <formula>NOT(ISERROR(SEARCH("DA",B274)))</formula>
    </cfRule>
  </conditionalFormatting>
  <conditionalFormatting sqref="U274 C274">
    <cfRule type="containsText" dxfId="6323" priority="6336" operator="containsText" text="DA">
      <formula>NOT(ISERROR(SEARCH("DA",C274)))</formula>
    </cfRule>
  </conditionalFormatting>
  <conditionalFormatting sqref="D274">
    <cfRule type="containsText" dxfId="6322" priority="6335" operator="containsText" text="DA">
      <formula>NOT(ISERROR(SEARCH("DA",D274)))</formula>
    </cfRule>
  </conditionalFormatting>
  <conditionalFormatting sqref="E274">
    <cfRule type="containsText" dxfId="6321" priority="6334" operator="containsText" text="DA">
      <formula>NOT(ISERROR(SEARCH("DA",E274)))</formula>
    </cfRule>
  </conditionalFormatting>
  <conditionalFormatting sqref="F274">
    <cfRule type="containsText" dxfId="6320" priority="6333" operator="containsText" text="DA">
      <formula>NOT(ISERROR(SEARCH("DA",F274)))</formula>
    </cfRule>
  </conditionalFormatting>
  <conditionalFormatting sqref="G274">
    <cfRule type="containsText" dxfId="6319" priority="6332" operator="containsText" text="DA">
      <formula>NOT(ISERROR(SEARCH("DA",G274)))</formula>
    </cfRule>
  </conditionalFormatting>
  <conditionalFormatting sqref="H274">
    <cfRule type="containsText" dxfId="6318" priority="6331" operator="containsText" text="DA">
      <formula>NOT(ISERROR(SEARCH("DA",H274)))</formula>
    </cfRule>
  </conditionalFormatting>
  <conditionalFormatting sqref="I274">
    <cfRule type="containsText" dxfId="6317" priority="6330" operator="containsText" text="DA">
      <formula>NOT(ISERROR(SEARCH("DA",I274)))</formula>
    </cfRule>
  </conditionalFormatting>
  <conditionalFormatting sqref="J274">
    <cfRule type="containsText" dxfId="6316" priority="6329" operator="containsText" text="DA">
      <formula>NOT(ISERROR(SEARCH("DA",J274)))</formula>
    </cfRule>
  </conditionalFormatting>
  <conditionalFormatting sqref="K274">
    <cfRule type="containsText" dxfId="6315" priority="6328" operator="containsText" text="DA">
      <formula>NOT(ISERROR(SEARCH("DA",K274)))</formula>
    </cfRule>
  </conditionalFormatting>
  <conditionalFormatting sqref="L274">
    <cfRule type="containsText" dxfId="6314" priority="6327" operator="containsText" text="DA">
      <formula>NOT(ISERROR(SEARCH("DA",L274)))</formula>
    </cfRule>
  </conditionalFormatting>
  <conditionalFormatting sqref="M274">
    <cfRule type="containsText" dxfId="6313" priority="6326" operator="containsText" text="DA">
      <formula>NOT(ISERROR(SEARCH("DA",M274)))</formula>
    </cfRule>
  </conditionalFormatting>
  <conditionalFormatting sqref="N274">
    <cfRule type="containsText" dxfId="6312" priority="6325" operator="containsText" text="DA">
      <formula>NOT(ISERROR(SEARCH("DA",N274)))</formula>
    </cfRule>
  </conditionalFormatting>
  <conditionalFormatting sqref="O274">
    <cfRule type="containsText" dxfId="6311" priority="6324" operator="containsText" text="DA">
      <formula>NOT(ISERROR(SEARCH("DA",O274)))</formula>
    </cfRule>
  </conditionalFormatting>
  <conditionalFormatting sqref="P274">
    <cfRule type="containsText" dxfId="6310" priority="6323" operator="containsText" text="DA">
      <formula>NOT(ISERROR(SEARCH("DA",P274)))</formula>
    </cfRule>
  </conditionalFormatting>
  <conditionalFormatting sqref="Q274">
    <cfRule type="containsText" dxfId="6309" priority="6322" operator="containsText" text="DA">
      <formula>NOT(ISERROR(SEARCH("DA",Q274)))</formula>
    </cfRule>
  </conditionalFormatting>
  <conditionalFormatting sqref="R274">
    <cfRule type="containsText" dxfId="6308" priority="6321" operator="containsText" text="DA">
      <formula>NOT(ISERROR(SEARCH("DA",R274)))</formula>
    </cfRule>
  </conditionalFormatting>
  <conditionalFormatting sqref="S274">
    <cfRule type="containsText" dxfId="6307" priority="6320" operator="containsText" text="DA">
      <formula>NOT(ISERROR(SEARCH("DA",S274)))</formula>
    </cfRule>
  </conditionalFormatting>
  <conditionalFormatting sqref="T274">
    <cfRule type="containsText" dxfId="6306" priority="6319" operator="containsText" text="DA">
      <formula>NOT(ISERROR(SEARCH("DA",T274)))</formula>
    </cfRule>
  </conditionalFormatting>
  <conditionalFormatting sqref="B274">
    <cfRule type="containsText" dxfId="6305" priority="6318" operator="containsText" text="DA">
      <formula>NOT(ISERROR(SEARCH("DA",B274)))</formula>
    </cfRule>
  </conditionalFormatting>
  <conditionalFormatting sqref="U274 C274">
    <cfRule type="containsText" dxfId="6304" priority="6317" operator="containsText" text="DA">
      <formula>NOT(ISERROR(SEARCH("DA",C274)))</formula>
    </cfRule>
  </conditionalFormatting>
  <conditionalFormatting sqref="D274">
    <cfRule type="containsText" dxfId="6303" priority="6316" operator="containsText" text="DA">
      <formula>NOT(ISERROR(SEARCH("DA",D274)))</formula>
    </cfRule>
  </conditionalFormatting>
  <conditionalFormatting sqref="E274">
    <cfRule type="containsText" dxfId="6302" priority="6315" operator="containsText" text="DA">
      <formula>NOT(ISERROR(SEARCH("DA",E274)))</formula>
    </cfRule>
  </conditionalFormatting>
  <conditionalFormatting sqref="F274">
    <cfRule type="containsText" dxfId="6301" priority="6314" operator="containsText" text="DA">
      <formula>NOT(ISERROR(SEARCH("DA",F274)))</formula>
    </cfRule>
  </conditionalFormatting>
  <conditionalFormatting sqref="G274">
    <cfRule type="containsText" dxfId="6300" priority="6313" operator="containsText" text="DA">
      <formula>NOT(ISERROR(SEARCH("DA",G274)))</formula>
    </cfRule>
  </conditionalFormatting>
  <conditionalFormatting sqref="H274">
    <cfRule type="containsText" dxfId="6299" priority="6312" operator="containsText" text="DA">
      <formula>NOT(ISERROR(SEARCH("DA",H274)))</formula>
    </cfRule>
  </conditionalFormatting>
  <conditionalFormatting sqref="I274">
    <cfRule type="containsText" dxfId="6298" priority="6311" operator="containsText" text="DA">
      <formula>NOT(ISERROR(SEARCH("DA",I274)))</formula>
    </cfRule>
  </conditionalFormatting>
  <conditionalFormatting sqref="J274">
    <cfRule type="containsText" dxfId="6297" priority="6310" operator="containsText" text="DA">
      <formula>NOT(ISERROR(SEARCH("DA",J274)))</formula>
    </cfRule>
  </conditionalFormatting>
  <conditionalFormatting sqref="K274">
    <cfRule type="containsText" dxfId="6296" priority="6309" operator="containsText" text="DA">
      <formula>NOT(ISERROR(SEARCH("DA",K274)))</formula>
    </cfRule>
  </conditionalFormatting>
  <conditionalFormatting sqref="L274">
    <cfRule type="containsText" dxfId="6295" priority="6308" operator="containsText" text="DA">
      <formula>NOT(ISERROR(SEARCH("DA",L274)))</formula>
    </cfRule>
  </conditionalFormatting>
  <conditionalFormatting sqref="M274">
    <cfRule type="containsText" dxfId="6294" priority="6307" operator="containsText" text="DA">
      <formula>NOT(ISERROR(SEARCH("DA",M274)))</formula>
    </cfRule>
  </conditionalFormatting>
  <conditionalFormatting sqref="N274">
    <cfRule type="containsText" dxfId="6293" priority="6306" operator="containsText" text="DA">
      <formula>NOT(ISERROR(SEARCH("DA",N274)))</formula>
    </cfRule>
  </conditionalFormatting>
  <conditionalFormatting sqref="O274">
    <cfRule type="containsText" dxfId="6292" priority="6305" operator="containsText" text="DA">
      <formula>NOT(ISERROR(SEARCH("DA",O274)))</formula>
    </cfRule>
  </conditionalFormatting>
  <conditionalFormatting sqref="P274">
    <cfRule type="containsText" dxfId="6291" priority="6304" operator="containsText" text="DA">
      <formula>NOT(ISERROR(SEARCH("DA",P274)))</formula>
    </cfRule>
  </conditionalFormatting>
  <conditionalFormatting sqref="Q274">
    <cfRule type="containsText" dxfId="6290" priority="6303" operator="containsText" text="DA">
      <formula>NOT(ISERROR(SEARCH("DA",Q274)))</formula>
    </cfRule>
  </conditionalFormatting>
  <conditionalFormatting sqref="R274">
    <cfRule type="containsText" dxfId="6289" priority="6302" operator="containsText" text="DA">
      <formula>NOT(ISERROR(SEARCH("DA",R274)))</formula>
    </cfRule>
  </conditionalFormatting>
  <conditionalFormatting sqref="S274">
    <cfRule type="containsText" dxfId="6288" priority="6301" operator="containsText" text="DA">
      <formula>NOT(ISERROR(SEARCH("DA",S274)))</formula>
    </cfRule>
  </conditionalFormatting>
  <conditionalFormatting sqref="T274">
    <cfRule type="containsText" dxfId="6287" priority="6300" operator="containsText" text="DA">
      <formula>NOT(ISERROR(SEARCH("DA",T274)))</formula>
    </cfRule>
  </conditionalFormatting>
  <conditionalFormatting sqref="U274 A274 C274">
    <cfRule type="containsText" dxfId="6286" priority="6299" operator="containsText" text="DA">
      <formula>NOT(ISERROR(SEARCH("DA",A274)))</formula>
    </cfRule>
  </conditionalFormatting>
  <conditionalFormatting sqref="D274">
    <cfRule type="containsText" dxfId="6285" priority="6298" operator="containsText" text="DA">
      <formula>NOT(ISERROR(SEARCH("DA",D274)))</formula>
    </cfRule>
  </conditionalFormatting>
  <conditionalFormatting sqref="E274">
    <cfRule type="containsText" dxfId="6284" priority="6297" operator="containsText" text="DA">
      <formula>NOT(ISERROR(SEARCH("DA",E274)))</formula>
    </cfRule>
  </conditionalFormatting>
  <conditionalFormatting sqref="F274">
    <cfRule type="containsText" dxfId="6283" priority="6296" operator="containsText" text="DA">
      <formula>NOT(ISERROR(SEARCH("DA",F274)))</formula>
    </cfRule>
  </conditionalFormatting>
  <conditionalFormatting sqref="G274">
    <cfRule type="containsText" dxfId="6282" priority="6295" operator="containsText" text="DA">
      <formula>NOT(ISERROR(SEARCH("DA",G274)))</formula>
    </cfRule>
  </conditionalFormatting>
  <conditionalFormatting sqref="H274">
    <cfRule type="containsText" dxfId="6281" priority="6294" operator="containsText" text="DA">
      <formula>NOT(ISERROR(SEARCH("DA",H274)))</formula>
    </cfRule>
  </conditionalFormatting>
  <conditionalFormatting sqref="I274">
    <cfRule type="containsText" dxfId="6280" priority="6293" operator="containsText" text="DA">
      <formula>NOT(ISERROR(SEARCH("DA",I274)))</formula>
    </cfRule>
  </conditionalFormatting>
  <conditionalFormatting sqref="J274">
    <cfRule type="containsText" dxfId="6279" priority="6292" operator="containsText" text="DA">
      <formula>NOT(ISERROR(SEARCH("DA",J274)))</formula>
    </cfRule>
  </conditionalFormatting>
  <conditionalFormatting sqref="K274">
    <cfRule type="containsText" dxfId="6278" priority="6291" operator="containsText" text="DA">
      <formula>NOT(ISERROR(SEARCH("DA",K274)))</formula>
    </cfRule>
  </conditionalFormatting>
  <conditionalFormatting sqref="L274">
    <cfRule type="containsText" dxfId="6277" priority="6290" operator="containsText" text="DA">
      <formula>NOT(ISERROR(SEARCH("DA",L274)))</formula>
    </cfRule>
  </conditionalFormatting>
  <conditionalFormatting sqref="M274">
    <cfRule type="containsText" dxfId="6276" priority="6289" operator="containsText" text="DA">
      <formula>NOT(ISERROR(SEARCH("DA",M274)))</formula>
    </cfRule>
  </conditionalFormatting>
  <conditionalFormatting sqref="N274">
    <cfRule type="containsText" dxfId="6275" priority="6288" operator="containsText" text="DA">
      <formula>NOT(ISERROR(SEARCH("DA",N274)))</formula>
    </cfRule>
  </conditionalFormatting>
  <conditionalFormatting sqref="O274">
    <cfRule type="containsText" dxfId="6274" priority="6287" operator="containsText" text="DA">
      <formula>NOT(ISERROR(SEARCH("DA",O274)))</formula>
    </cfRule>
  </conditionalFormatting>
  <conditionalFormatting sqref="P274">
    <cfRule type="containsText" dxfId="6273" priority="6286" operator="containsText" text="DA">
      <formula>NOT(ISERROR(SEARCH("DA",P274)))</formula>
    </cfRule>
  </conditionalFormatting>
  <conditionalFormatting sqref="Q274">
    <cfRule type="containsText" dxfId="6272" priority="6285" operator="containsText" text="DA">
      <formula>NOT(ISERROR(SEARCH("DA",Q274)))</formula>
    </cfRule>
  </conditionalFormatting>
  <conditionalFormatting sqref="R274">
    <cfRule type="containsText" dxfId="6271" priority="6284" operator="containsText" text="DA">
      <formula>NOT(ISERROR(SEARCH("DA",R274)))</formula>
    </cfRule>
  </conditionalFormatting>
  <conditionalFormatting sqref="S274">
    <cfRule type="containsText" dxfId="6270" priority="6283" operator="containsText" text="DA">
      <formula>NOT(ISERROR(SEARCH("DA",S274)))</formula>
    </cfRule>
  </conditionalFormatting>
  <conditionalFormatting sqref="T274">
    <cfRule type="containsText" dxfId="6269" priority="6282" operator="containsText" text="DA">
      <formula>NOT(ISERROR(SEARCH("DA",T274)))</formula>
    </cfRule>
  </conditionalFormatting>
  <conditionalFormatting sqref="B274:T274">
    <cfRule type="containsText" dxfId="6268" priority="6281" operator="containsText" text="DA">
      <formula>NOT(ISERROR(SEARCH("DA",B274)))</formula>
    </cfRule>
  </conditionalFormatting>
  <conditionalFormatting sqref="B285">
    <cfRule type="containsText" dxfId="6267" priority="6280" operator="containsText" text="DA">
      <formula>NOT(ISERROR(SEARCH("DA",B285)))</formula>
    </cfRule>
  </conditionalFormatting>
  <conditionalFormatting sqref="C285 U285">
    <cfRule type="containsText" dxfId="6266" priority="6279" operator="containsText" text="DA">
      <formula>NOT(ISERROR(SEARCH("DA",C285)))</formula>
    </cfRule>
  </conditionalFormatting>
  <conditionalFormatting sqref="D285">
    <cfRule type="containsText" dxfId="6265" priority="6278" operator="containsText" text="DA">
      <formula>NOT(ISERROR(SEARCH("DA",D285)))</formula>
    </cfRule>
  </conditionalFormatting>
  <conditionalFormatting sqref="E285">
    <cfRule type="containsText" dxfId="6264" priority="6277" operator="containsText" text="DA">
      <formula>NOT(ISERROR(SEARCH("DA",E285)))</formula>
    </cfRule>
  </conditionalFormatting>
  <conditionalFormatting sqref="F285">
    <cfRule type="containsText" dxfId="6263" priority="6276" operator="containsText" text="DA">
      <formula>NOT(ISERROR(SEARCH("DA",F285)))</formula>
    </cfRule>
  </conditionalFormatting>
  <conditionalFormatting sqref="G285">
    <cfRule type="containsText" dxfId="6262" priority="6275" operator="containsText" text="DA">
      <formula>NOT(ISERROR(SEARCH("DA",G285)))</formula>
    </cfRule>
  </conditionalFormatting>
  <conditionalFormatting sqref="H285">
    <cfRule type="containsText" dxfId="6261" priority="6274" operator="containsText" text="DA">
      <formula>NOT(ISERROR(SEARCH("DA",H285)))</formula>
    </cfRule>
  </conditionalFormatting>
  <conditionalFormatting sqref="I285">
    <cfRule type="containsText" dxfId="6260" priority="6273" operator="containsText" text="DA">
      <formula>NOT(ISERROR(SEARCH("DA",I285)))</formula>
    </cfRule>
  </conditionalFormatting>
  <conditionalFormatting sqref="J285">
    <cfRule type="containsText" dxfId="6259" priority="6272" operator="containsText" text="DA">
      <formula>NOT(ISERROR(SEARCH("DA",J285)))</formula>
    </cfRule>
  </conditionalFormatting>
  <conditionalFormatting sqref="K285">
    <cfRule type="containsText" dxfId="6258" priority="6271" operator="containsText" text="DA">
      <formula>NOT(ISERROR(SEARCH("DA",K285)))</formula>
    </cfRule>
  </conditionalFormatting>
  <conditionalFormatting sqref="L285">
    <cfRule type="containsText" dxfId="6257" priority="6270" operator="containsText" text="DA">
      <formula>NOT(ISERROR(SEARCH("DA",L285)))</formula>
    </cfRule>
  </conditionalFormatting>
  <conditionalFormatting sqref="M285">
    <cfRule type="containsText" dxfId="6256" priority="6269" operator="containsText" text="DA">
      <formula>NOT(ISERROR(SEARCH("DA",M285)))</formula>
    </cfRule>
  </conditionalFormatting>
  <conditionalFormatting sqref="N285">
    <cfRule type="containsText" dxfId="6255" priority="6268" operator="containsText" text="DA">
      <formula>NOT(ISERROR(SEARCH("DA",N285)))</formula>
    </cfRule>
  </conditionalFormatting>
  <conditionalFormatting sqref="O285">
    <cfRule type="containsText" dxfId="6254" priority="6267" operator="containsText" text="DA">
      <formula>NOT(ISERROR(SEARCH("DA",O285)))</formula>
    </cfRule>
  </conditionalFormatting>
  <conditionalFormatting sqref="P285">
    <cfRule type="containsText" dxfId="6253" priority="6266" operator="containsText" text="DA">
      <formula>NOT(ISERROR(SEARCH("DA",P285)))</formula>
    </cfRule>
  </conditionalFormatting>
  <conditionalFormatting sqref="Q285">
    <cfRule type="containsText" dxfId="6252" priority="6265" operator="containsText" text="DA">
      <formula>NOT(ISERROR(SEARCH("DA",Q285)))</formula>
    </cfRule>
  </conditionalFormatting>
  <conditionalFormatting sqref="S285">
    <cfRule type="containsText" dxfId="6251" priority="6264" operator="containsText" text="DA">
      <formula>NOT(ISERROR(SEARCH("DA",S285)))</formula>
    </cfRule>
  </conditionalFormatting>
  <conditionalFormatting sqref="R285">
    <cfRule type="containsText" dxfId="6250" priority="6263" operator="containsText" text="DA">
      <formula>NOT(ISERROR(SEARCH("DA",R285)))</formula>
    </cfRule>
  </conditionalFormatting>
  <conditionalFormatting sqref="T285">
    <cfRule type="containsText" dxfId="6249" priority="6262" operator="containsText" text="DA">
      <formula>NOT(ISERROR(SEARCH("DA",T285)))</formula>
    </cfRule>
  </conditionalFormatting>
  <conditionalFormatting sqref="B285">
    <cfRule type="containsText" dxfId="6248" priority="6261" operator="containsText" text="DA">
      <formula>NOT(ISERROR(SEARCH("DA",B285)))</formula>
    </cfRule>
  </conditionalFormatting>
  <conditionalFormatting sqref="C285 U285">
    <cfRule type="containsText" dxfId="6247" priority="6260" operator="containsText" text="DA">
      <formula>NOT(ISERROR(SEARCH("DA",C285)))</formula>
    </cfRule>
  </conditionalFormatting>
  <conditionalFormatting sqref="D285">
    <cfRule type="containsText" dxfId="6246" priority="6259" operator="containsText" text="DA">
      <formula>NOT(ISERROR(SEARCH("DA",D285)))</formula>
    </cfRule>
  </conditionalFormatting>
  <conditionalFormatting sqref="E285">
    <cfRule type="containsText" dxfId="6245" priority="6258" operator="containsText" text="DA">
      <formula>NOT(ISERROR(SEARCH("DA",E285)))</formula>
    </cfRule>
  </conditionalFormatting>
  <conditionalFormatting sqref="F285">
    <cfRule type="containsText" dxfId="6244" priority="6257" operator="containsText" text="DA">
      <formula>NOT(ISERROR(SEARCH("DA",F285)))</formula>
    </cfRule>
  </conditionalFormatting>
  <conditionalFormatting sqref="G285">
    <cfRule type="containsText" dxfId="6243" priority="6256" operator="containsText" text="DA">
      <formula>NOT(ISERROR(SEARCH("DA",G285)))</formula>
    </cfRule>
  </conditionalFormatting>
  <conditionalFormatting sqref="H285">
    <cfRule type="containsText" dxfId="6242" priority="6255" operator="containsText" text="DA">
      <formula>NOT(ISERROR(SEARCH("DA",H285)))</formula>
    </cfRule>
  </conditionalFormatting>
  <conditionalFormatting sqref="I285">
    <cfRule type="containsText" dxfId="6241" priority="6254" operator="containsText" text="DA">
      <formula>NOT(ISERROR(SEARCH("DA",I285)))</formula>
    </cfRule>
  </conditionalFormatting>
  <conditionalFormatting sqref="J285">
    <cfRule type="containsText" dxfId="6240" priority="6253" operator="containsText" text="DA">
      <formula>NOT(ISERROR(SEARCH("DA",J285)))</formula>
    </cfRule>
  </conditionalFormatting>
  <conditionalFormatting sqref="K285">
    <cfRule type="containsText" dxfId="6239" priority="6252" operator="containsText" text="DA">
      <formula>NOT(ISERROR(SEARCH("DA",K285)))</formula>
    </cfRule>
  </conditionalFormatting>
  <conditionalFormatting sqref="L285">
    <cfRule type="containsText" dxfId="6238" priority="6251" operator="containsText" text="DA">
      <formula>NOT(ISERROR(SEARCH("DA",L285)))</formula>
    </cfRule>
  </conditionalFormatting>
  <conditionalFormatting sqref="M285">
    <cfRule type="containsText" dxfId="6237" priority="6250" operator="containsText" text="DA">
      <formula>NOT(ISERROR(SEARCH("DA",M285)))</formula>
    </cfRule>
  </conditionalFormatting>
  <conditionalFormatting sqref="N285">
    <cfRule type="containsText" dxfId="6236" priority="6249" operator="containsText" text="DA">
      <formula>NOT(ISERROR(SEARCH("DA",N285)))</formula>
    </cfRule>
  </conditionalFormatting>
  <conditionalFormatting sqref="O285">
    <cfRule type="containsText" dxfId="6235" priority="6248" operator="containsText" text="DA">
      <formula>NOT(ISERROR(SEARCH("DA",O285)))</formula>
    </cfRule>
  </conditionalFormatting>
  <conditionalFormatting sqref="P285">
    <cfRule type="containsText" dxfId="6234" priority="6247" operator="containsText" text="DA">
      <formula>NOT(ISERROR(SEARCH("DA",P285)))</formula>
    </cfRule>
  </conditionalFormatting>
  <conditionalFormatting sqref="Q285">
    <cfRule type="containsText" dxfId="6233" priority="6246" operator="containsText" text="DA">
      <formula>NOT(ISERROR(SEARCH("DA",Q285)))</formula>
    </cfRule>
  </conditionalFormatting>
  <conditionalFormatting sqref="S285">
    <cfRule type="containsText" dxfId="6232" priority="6245" operator="containsText" text="DA">
      <formula>NOT(ISERROR(SEARCH("DA",S285)))</formula>
    </cfRule>
  </conditionalFormatting>
  <conditionalFormatting sqref="R285">
    <cfRule type="containsText" dxfId="6231" priority="6244" operator="containsText" text="DA">
      <formula>NOT(ISERROR(SEARCH("DA",R285)))</formula>
    </cfRule>
  </conditionalFormatting>
  <conditionalFormatting sqref="T285">
    <cfRule type="containsText" dxfId="6230" priority="6243" operator="containsText" text="DA">
      <formula>NOT(ISERROR(SEARCH("DA",T285)))</formula>
    </cfRule>
  </conditionalFormatting>
  <conditionalFormatting sqref="B285">
    <cfRule type="containsText" dxfId="6229" priority="6242" operator="containsText" text="DA">
      <formula>NOT(ISERROR(SEARCH("DA",B285)))</formula>
    </cfRule>
  </conditionalFormatting>
  <conditionalFormatting sqref="C285 U285">
    <cfRule type="containsText" dxfId="6228" priority="6241" operator="containsText" text="DA">
      <formula>NOT(ISERROR(SEARCH("DA",C285)))</formula>
    </cfRule>
  </conditionalFormatting>
  <conditionalFormatting sqref="D285">
    <cfRule type="containsText" dxfId="6227" priority="6240" operator="containsText" text="DA">
      <formula>NOT(ISERROR(SEARCH("DA",D285)))</formula>
    </cfRule>
  </conditionalFormatting>
  <conditionalFormatting sqref="E285">
    <cfRule type="containsText" dxfId="6226" priority="6239" operator="containsText" text="DA">
      <formula>NOT(ISERROR(SEARCH("DA",E285)))</formula>
    </cfRule>
  </conditionalFormatting>
  <conditionalFormatting sqref="F285">
    <cfRule type="containsText" dxfId="6225" priority="6238" operator="containsText" text="DA">
      <formula>NOT(ISERROR(SEARCH("DA",F285)))</formula>
    </cfRule>
  </conditionalFormatting>
  <conditionalFormatting sqref="G285">
    <cfRule type="containsText" dxfId="6224" priority="6237" operator="containsText" text="DA">
      <formula>NOT(ISERROR(SEARCH("DA",G285)))</formula>
    </cfRule>
  </conditionalFormatting>
  <conditionalFormatting sqref="H285">
    <cfRule type="containsText" dxfId="6223" priority="6236" operator="containsText" text="DA">
      <formula>NOT(ISERROR(SEARCH("DA",H285)))</formula>
    </cfRule>
  </conditionalFormatting>
  <conditionalFormatting sqref="I285">
    <cfRule type="containsText" dxfId="6222" priority="6235" operator="containsText" text="DA">
      <formula>NOT(ISERROR(SEARCH("DA",I285)))</formula>
    </cfRule>
  </conditionalFormatting>
  <conditionalFormatting sqref="J285">
    <cfRule type="containsText" dxfId="6221" priority="6234" operator="containsText" text="DA">
      <formula>NOT(ISERROR(SEARCH("DA",J285)))</formula>
    </cfRule>
  </conditionalFormatting>
  <conditionalFormatting sqref="K285">
    <cfRule type="containsText" dxfId="6220" priority="6233" operator="containsText" text="DA">
      <formula>NOT(ISERROR(SEARCH("DA",K285)))</formula>
    </cfRule>
  </conditionalFormatting>
  <conditionalFormatting sqref="L285">
    <cfRule type="containsText" dxfId="6219" priority="6232" operator="containsText" text="DA">
      <formula>NOT(ISERROR(SEARCH("DA",L285)))</formula>
    </cfRule>
  </conditionalFormatting>
  <conditionalFormatting sqref="M285">
    <cfRule type="containsText" dxfId="6218" priority="6231" operator="containsText" text="DA">
      <formula>NOT(ISERROR(SEARCH("DA",M285)))</formula>
    </cfRule>
  </conditionalFormatting>
  <conditionalFormatting sqref="N285">
    <cfRule type="containsText" dxfId="6217" priority="6230" operator="containsText" text="DA">
      <formula>NOT(ISERROR(SEARCH("DA",N285)))</formula>
    </cfRule>
  </conditionalFormatting>
  <conditionalFormatting sqref="O285">
    <cfRule type="containsText" dxfId="6216" priority="6229" operator="containsText" text="DA">
      <formula>NOT(ISERROR(SEARCH("DA",O285)))</formula>
    </cfRule>
  </conditionalFormatting>
  <conditionalFormatting sqref="P285">
    <cfRule type="containsText" dxfId="6215" priority="6228" operator="containsText" text="DA">
      <formula>NOT(ISERROR(SEARCH("DA",P285)))</formula>
    </cfRule>
  </conditionalFormatting>
  <conditionalFormatting sqref="Q285">
    <cfRule type="containsText" dxfId="6214" priority="6227" operator="containsText" text="DA">
      <formula>NOT(ISERROR(SEARCH("DA",Q285)))</formula>
    </cfRule>
  </conditionalFormatting>
  <conditionalFormatting sqref="S285">
    <cfRule type="containsText" dxfId="6213" priority="6226" operator="containsText" text="DA">
      <formula>NOT(ISERROR(SEARCH("DA",S285)))</formula>
    </cfRule>
  </conditionalFormatting>
  <conditionalFormatting sqref="R285">
    <cfRule type="containsText" dxfId="6212" priority="6225" operator="containsText" text="DA">
      <formula>NOT(ISERROR(SEARCH("DA",R285)))</formula>
    </cfRule>
  </conditionalFormatting>
  <conditionalFormatting sqref="T285">
    <cfRule type="containsText" dxfId="6211" priority="6224" operator="containsText" text="DA">
      <formula>NOT(ISERROR(SEARCH("DA",T285)))</formula>
    </cfRule>
  </conditionalFormatting>
  <conditionalFormatting sqref="B285">
    <cfRule type="containsText" dxfId="6210" priority="6223" operator="containsText" text="DA">
      <formula>NOT(ISERROR(SEARCH("DA",B285)))</formula>
    </cfRule>
  </conditionalFormatting>
  <conditionalFormatting sqref="C285 U285">
    <cfRule type="containsText" dxfId="6209" priority="6222" operator="containsText" text="DA">
      <formula>NOT(ISERROR(SEARCH("DA",C285)))</formula>
    </cfRule>
  </conditionalFormatting>
  <conditionalFormatting sqref="D285">
    <cfRule type="containsText" dxfId="6208" priority="6221" operator="containsText" text="DA">
      <formula>NOT(ISERROR(SEARCH("DA",D285)))</formula>
    </cfRule>
  </conditionalFormatting>
  <conditionalFormatting sqref="E285">
    <cfRule type="containsText" dxfId="6207" priority="6220" operator="containsText" text="DA">
      <formula>NOT(ISERROR(SEARCH("DA",E285)))</formula>
    </cfRule>
  </conditionalFormatting>
  <conditionalFormatting sqref="F285">
    <cfRule type="containsText" dxfId="6206" priority="6219" operator="containsText" text="DA">
      <formula>NOT(ISERROR(SEARCH("DA",F285)))</formula>
    </cfRule>
  </conditionalFormatting>
  <conditionalFormatting sqref="G285">
    <cfRule type="containsText" dxfId="6205" priority="6218" operator="containsText" text="DA">
      <formula>NOT(ISERROR(SEARCH("DA",G285)))</formula>
    </cfRule>
  </conditionalFormatting>
  <conditionalFormatting sqref="H285">
    <cfRule type="containsText" dxfId="6204" priority="6217" operator="containsText" text="DA">
      <formula>NOT(ISERROR(SEARCH("DA",H285)))</formula>
    </cfRule>
  </conditionalFormatting>
  <conditionalFormatting sqref="I285">
    <cfRule type="containsText" dxfId="6203" priority="6216" operator="containsText" text="DA">
      <formula>NOT(ISERROR(SEARCH("DA",I285)))</formula>
    </cfRule>
  </conditionalFormatting>
  <conditionalFormatting sqref="J285">
    <cfRule type="containsText" dxfId="6202" priority="6215" operator="containsText" text="DA">
      <formula>NOT(ISERROR(SEARCH("DA",J285)))</formula>
    </cfRule>
  </conditionalFormatting>
  <conditionalFormatting sqref="K285">
    <cfRule type="containsText" dxfId="6201" priority="6214" operator="containsText" text="DA">
      <formula>NOT(ISERROR(SEARCH("DA",K285)))</formula>
    </cfRule>
  </conditionalFormatting>
  <conditionalFormatting sqref="L285">
    <cfRule type="containsText" dxfId="6200" priority="6213" operator="containsText" text="DA">
      <formula>NOT(ISERROR(SEARCH("DA",L285)))</formula>
    </cfRule>
  </conditionalFormatting>
  <conditionalFormatting sqref="M285">
    <cfRule type="containsText" dxfId="6199" priority="6212" operator="containsText" text="DA">
      <formula>NOT(ISERROR(SEARCH("DA",M285)))</formula>
    </cfRule>
  </conditionalFormatting>
  <conditionalFormatting sqref="N285">
    <cfRule type="containsText" dxfId="6198" priority="6211" operator="containsText" text="DA">
      <formula>NOT(ISERROR(SEARCH("DA",N285)))</formula>
    </cfRule>
  </conditionalFormatting>
  <conditionalFormatting sqref="O285">
    <cfRule type="containsText" dxfId="6197" priority="6210" operator="containsText" text="DA">
      <formula>NOT(ISERROR(SEARCH("DA",O285)))</formula>
    </cfRule>
  </conditionalFormatting>
  <conditionalFormatting sqref="P285">
    <cfRule type="containsText" dxfId="6196" priority="6209" operator="containsText" text="DA">
      <formula>NOT(ISERROR(SEARCH("DA",P285)))</formula>
    </cfRule>
  </conditionalFormatting>
  <conditionalFormatting sqref="Q285">
    <cfRule type="containsText" dxfId="6195" priority="6208" operator="containsText" text="DA">
      <formula>NOT(ISERROR(SEARCH("DA",Q285)))</formula>
    </cfRule>
  </conditionalFormatting>
  <conditionalFormatting sqref="S285">
    <cfRule type="containsText" dxfId="6194" priority="6207" operator="containsText" text="DA">
      <formula>NOT(ISERROR(SEARCH("DA",S285)))</formula>
    </cfRule>
  </conditionalFormatting>
  <conditionalFormatting sqref="R285">
    <cfRule type="containsText" dxfId="6193" priority="6206" operator="containsText" text="DA">
      <formula>NOT(ISERROR(SEARCH("DA",R285)))</formula>
    </cfRule>
  </conditionalFormatting>
  <conditionalFormatting sqref="T285">
    <cfRule type="containsText" dxfId="6192" priority="6205" operator="containsText" text="DA">
      <formula>NOT(ISERROR(SEARCH("DA",T285)))</formula>
    </cfRule>
  </conditionalFormatting>
  <conditionalFormatting sqref="B285">
    <cfRule type="containsText" dxfId="6191" priority="6204" operator="containsText" text="DA">
      <formula>NOT(ISERROR(SEARCH("DA",B285)))</formula>
    </cfRule>
  </conditionalFormatting>
  <conditionalFormatting sqref="C285 U285">
    <cfRule type="containsText" dxfId="6190" priority="6203" operator="containsText" text="DA">
      <formula>NOT(ISERROR(SEARCH("DA",C285)))</formula>
    </cfRule>
  </conditionalFormatting>
  <conditionalFormatting sqref="D285">
    <cfRule type="containsText" dxfId="6189" priority="6202" operator="containsText" text="DA">
      <formula>NOT(ISERROR(SEARCH("DA",D285)))</formula>
    </cfRule>
  </conditionalFormatting>
  <conditionalFormatting sqref="E285">
    <cfRule type="containsText" dxfId="6188" priority="6201" operator="containsText" text="DA">
      <formula>NOT(ISERROR(SEARCH("DA",E285)))</formula>
    </cfRule>
  </conditionalFormatting>
  <conditionalFormatting sqref="F285">
    <cfRule type="containsText" dxfId="6187" priority="6200" operator="containsText" text="DA">
      <formula>NOT(ISERROR(SEARCH("DA",F285)))</formula>
    </cfRule>
  </conditionalFormatting>
  <conditionalFormatting sqref="G285">
    <cfRule type="containsText" dxfId="6186" priority="6199" operator="containsText" text="DA">
      <formula>NOT(ISERROR(SEARCH("DA",G285)))</formula>
    </cfRule>
  </conditionalFormatting>
  <conditionalFormatting sqref="H285">
    <cfRule type="containsText" dxfId="6185" priority="6198" operator="containsText" text="DA">
      <formula>NOT(ISERROR(SEARCH("DA",H285)))</formula>
    </cfRule>
  </conditionalFormatting>
  <conditionalFormatting sqref="I285">
    <cfRule type="containsText" dxfId="6184" priority="6197" operator="containsText" text="DA">
      <formula>NOT(ISERROR(SEARCH("DA",I285)))</formula>
    </cfRule>
  </conditionalFormatting>
  <conditionalFormatting sqref="J285">
    <cfRule type="containsText" dxfId="6183" priority="6196" operator="containsText" text="DA">
      <formula>NOT(ISERROR(SEARCH("DA",J285)))</formula>
    </cfRule>
  </conditionalFormatting>
  <conditionalFormatting sqref="K285">
    <cfRule type="containsText" dxfId="6182" priority="6195" operator="containsText" text="DA">
      <formula>NOT(ISERROR(SEARCH("DA",K285)))</formula>
    </cfRule>
  </conditionalFormatting>
  <conditionalFormatting sqref="L285">
    <cfRule type="containsText" dxfId="6181" priority="6194" operator="containsText" text="DA">
      <formula>NOT(ISERROR(SEARCH("DA",L285)))</formula>
    </cfRule>
  </conditionalFormatting>
  <conditionalFormatting sqref="M285">
    <cfRule type="containsText" dxfId="6180" priority="6193" operator="containsText" text="DA">
      <formula>NOT(ISERROR(SEARCH("DA",M285)))</formula>
    </cfRule>
  </conditionalFormatting>
  <conditionalFormatting sqref="N285">
    <cfRule type="containsText" dxfId="6179" priority="6192" operator="containsText" text="DA">
      <formula>NOT(ISERROR(SEARCH("DA",N285)))</formula>
    </cfRule>
  </conditionalFormatting>
  <conditionalFormatting sqref="O285">
    <cfRule type="containsText" dxfId="6178" priority="6191" operator="containsText" text="DA">
      <formula>NOT(ISERROR(SEARCH("DA",O285)))</formula>
    </cfRule>
  </conditionalFormatting>
  <conditionalFormatting sqref="P285">
    <cfRule type="containsText" dxfId="6177" priority="6190" operator="containsText" text="DA">
      <formula>NOT(ISERROR(SEARCH("DA",P285)))</formula>
    </cfRule>
  </conditionalFormatting>
  <conditionalFormatting sqref="Q285">
    <cfRule type="containsText" dxfId="6176" priority="6189" operator="containsText" text="DA">
      <formula>NOT(ISERROR(SEARCH("DA",Q285)))</formula>
    </cfRule>
  </conditionalFormatting>
  <conditionalFormatting sqref="S285">
    <cfRule type="containsText" dxfId="6175" priority="6188" operator="containsText" text="DA">
      <formula>NOT(ISERROR(SEARCH("DA",S285)))</formula>
    </cfRule>
  </conditionalFormatting>
  <conditionalFormatting sqref="R285">
    <cfRule type="containsText" dxfId="6174" priority="6187" operator="containsText" text="DA">
      <formula>NOT(ISERROR(SEARCH("DA",R285)))</formula>
    </cfRule>
  </conditionalFormatting>
  <conditionalFormatting sqref="T285">
    <cfRule type="containsText" dxfId="6173" priority="6186" operator="containsText" text="DA">
      <formula>NOT(ISERROR(SEARCH("DA",T285)))</formula>
    </cfRule>
  </conditionalFormatting>
  <conditionalFormatting sqref="B285">
    <cfRule type="containsText" dxfId="6172" priority="6185" operator="containsText" text="DA">
      <formula>NOT(ISERROR(SEARCH("DA",B285)))</formula>
    </cfRule>
  </conditionalFormatting>
  <conditionalFormatting sqref="U285 C285">
    <cfRule type="containsText" dxfId="6171" priority="6184" operator="containsText" text="DA">
      <formula>NOT(ISERROR(SEARCH("DA",C285)))</formula>
    </cfRule>
  </conditionalFormatting>
  <conditionalFormatting sqref="D285">
    <cfRule type="containsText" dxfId="6170" priority="6183" operator="containsText" text="DA">
      <formula>NOT(ISERROR(SEARCH("DA",D285)))</formula>
    </cfRule>
  </conditionalFormatting>
  <conditionalFormatting sqref="E285">
    <cfRule type="containsText" dxfId="6169" priority="6182" operator="containsText" text="DA">
      <formula>NOT(ISERROR(SEARCH("DA",E285)))</formula>
    </cfRule>
  </conditionalFormatting>
  <conditionalFormatting sqref="F285">
    <cfRule type="containsText" dxfId="6168" priority="6181" operator="containsText" text="DA">
      <formula>NOT(ISERROR(SEARCH("DA",F285)))</formula>
    </cfRule>
  </conditionalFormatting>
  <conditionalFormatting sqref="G285">
    <cfRule type="containsText" dxfId="6167" priority="6180" operator="containsText" text="DA">
      <formula>NOT(ISERROR(SEARCH("DA",G285)))</formula>
    </cfRule>
  </conditionalFormatting>
  <conditionalFormatting sqref="H285">
    <cfRule type="containsText" dxfId="6166" priority="6179" operator="containsText" text="DA">
      <formula>NOT(ISERROR(SEARCH("DA",H285)))</formula>
    </cfRule>
  </conditionalFormatting>
  <conditionalFormatting sqref="I285">
    <cfRule type="containsText" dxfId="6165" priority="6178" operator="containsText" text="DA">
      <formula>NOT(ISERROR(SEARCH("DA",I285)))</formula>
    </cfRule>
  </conditionalFormatting>
  <conditionalFormatting sqref="J285">
    <cfRule type="containsText" dxfId="6164" priority="6177" operator="containsText" text="DA">
      <formula>NOT(ISERROR(SEARCH("DA",J285)))</formula>
    </cfRule>
  </conditionalFormatting>
  <conditionalFormatting sqref="K285">
    <cfRule type="containsText" dxfId="6163" priority="6176" operator="containsText" text="DA">
      <formula>NOT(ISERROR(SEARCH("DA",K285)))</formula>
    </cfRule>
  </conditionalFormatting>
  <conditionalFormatting sqref="L285">
    <cfRule type="containsText" dxfId="6162" priority="6175" operator="containsText" text="DA">
      <formula>NOT(ISERROR(SEARCH("DA",L285)))</formula>
    </cfRule>
  </conditionalFormatting>
  <conditionalFormatting sqref="M285">
    <cfRule type="containsText" dxfId="6161" priority="6174" operator="containsText" text="DA">
      <formula>NOT(ISERROR(SEARCH("DA",M285)))</formula>
    </cfRule>
  </conditionalFormatting>
  <conditionalFormatting sqref="N285">
    <cfRule type="containsText" dxfId="6160" priority="6173" operator="containsText" text="DA">
      <formula>NOT(ISERROR(SEARCH("DA",N285)))</formula>
    </cfRule>
  </conditionalFormatting>
  <conditionalFormatting sqref="O285">
    <cfRule type="containsText" dxfId="6159" priority="6172" operator="containsText" text="DA">
      <formula>NOT(ISERROR(SEARCH("DA",O285)))</formula>
    </cfRule>
  </conditionalFormatting>
  <conditionalFormatting sqref="P285">
    <cfRule type="containsText" dxfId="6158" priority="6171" operator="containsText" text="DA">
      <formula>NOT(ISERROR(SEARCH("DA",P285)))</formula>
    </cfRule>
  </conditionalFormatting>
  <conditionalFormatting sqref="Q285">
    <cfRule type="containsText" dxfId="6157" priority="6170" operator="containsText" text="DA">
      <formula>NOT(ISERROR(SEARCH("DA",Q285)))</formula>
    </cfRule>
  </conditionalFormatting>
  <conditionalFormatting sqref="R285">
    <cfRule type="containsText" dxfId="6156" priority="6169" operator="containsText" text="DA">
      <formula>NOT(ISERROR(SEARCH("DA",R285)))</formula>
    </cfRule>
  </conditionalFormatting>
  <conditionalFormatting sqref="S285">
    <cfRule type="containsText" dxfId="6155" priority="6168" operator="containsText" text="DA">
      <formula>NOT(ISERROR(SEARCH("DA",S285)))</formula>
    </cfRule>
  </conditionalFormatting>
  <conditionalFormatting sqref="T285">
    <cfRule type="containsText" dxfId="6154" priority="6167" operator="containsText" text="DA">
      <formula>NOT(ISERROR(SEARCH("DA",T285)))</formula>
    </cfRule>
  </conditionalFormatting>
  <conditionalFormatting sqref="B285">
    <cfRule type="containsText" dxfId="6153" priority="6166" operator="containsText" text="DA">
      <formula>NOT(ISERROR(SEARCH("DA",B285)))</formula>
    </cfRule>
  </conditionalFormatting>
  <conditionalFormatting sqref="U285 C285">
    <cfRule type="containsText" dxfId="6152" priority="6165" operator="containsText" text="DA">
      <formula>NOT(ISERROR(SEARCH("DA",C285)))</formula>
    </cfRule>
  </conditionalFormatting>
  <conditionalFormatting sqref="D285">
    <cfRule type="containsText" dxfId="6151" priority="6164" operator="containsText" text="DA">
      <formula>NOT(ISERROR(SEARCH("DA",D285)))</formula>
    </cfRule>
  </conditionalFormatting>
  <conditionalFormatting sqref="E285">
    <cfRule type="containsText" dxfId="6150" priority="6163" operator="containsText" text="DA">
      <formula>NOT(ISERROR(SEARCH("DA",E285)))</formula>
    </cfRule>
  </conditionalFormatting>
  <conditionalFormatting sqref="F285">
    <cfRule type="containsText" dxfId="6149" priority="6162" operator="containsText" text="DA">
      <formula>NOT(ISERROR(SEARCH("DA",F285)))</formula>
    </cfRule>
  </conditionalFormatting>
  <conditionalFormatting sqref="G285">
    <cfRule type="containsText" dxfId="6148" priority="6161" operator="containsText" text="DA">
      <formula>NOT(ISERROR(SEARCH("DA",G285)))</formula>
    </cfRule>
  </conditionalFormatting>
  <conditionalFormatting sqref="H285">
    <cfRule type="containsText" dxfId="6147" priority="6160" operator="containsText" text="DA">
      <formula>NOT(ISERROR(SEARCH("DA",H285)))</formula>
    </cfRule>
  </conditionalFormatting>
  <conditionalFormatting sqref="I285">
    <cfRule type="containsText" dxfId="6146" priority="6159" operator="containsText" text="DA">
      <formula>NOT(ISERROR(SEARCH("DA",I285)))</formula>
    </cfRule>
  </conditionalFormatting>
  <conditionalFormatting sqref="J285">
    <cfRule type="containsText" dxfId="6145" priority="6158" operator="containsText" text="DA">
      <formula>NOT(ISERROR(SEARCH("DA",J285)))</formula>
    </cfRule>
  </conditionalFormatting>
  <conditionalFormatting sqref="K285">
    <cfRule type="containsText" dxfId="6144" priority="6157" operator="containsText" text="DA">
      <formula>NOT(ISERROR(SEARCH("DA",K285)))</formula>
    </cfRule>
  </conditionalFormatting>
  <conditionalFormatting sqref="L285">
    <cfRule type="containsText" dxfId="6143" priority="6156" operator="containsText" text="DA">
      <formula>NOT(ISERROR(SEARCH("DA",L285)))</formula>
    </cfRule>
  </conditionalFormatting>
  <conditionalFormatting sqref="M285">
    <cfRule type="containsText" dxfId="6142" priority="6155" operator="containsText" text="DA">
      <formula>NOT(ISERROR(SEARCH("DA",M285)))</formula>
    </cfRule>
  </conditionalFormatting>
  <conditionalFormatting sqref="N285">
    <cfRule type="containsText" dxfId="6141" priority="6154" operator="containsText" text="DA">
      <formula>NOT(ISERROR(SEARCH("DA",N285)))</formula>
    </cfRule>
  </conditionalFormatting>
  <conditionalFormatting sqref="O285">
    <cfRule type="containsText" dxfId="6140" priority="6153" operator="containsText" text="DA">
      <formula>NOT(ISERROR(SEARCH("DA",O285)))</formula>
    </cfRule>
  </conditionalFormatting>
  <conditionalFormatting sqref="P285">
    <cfRule type="containsText" dxfId="6139" priority="6152" operator="containsText" text="DA">
      <formula>NOT(ISERROR(SEARCH("DA",P285)))</formula>
    </cfRule>
  </conditionalFormatting>
  <conditionalFormatting sqref="Q285">
    <cfRule type="containsText" dxfId="6138" priority="6151" operator="containsText" text="DA">
      <formula>NOT(ISERROR(SEARCH("DA",Q285)))</formula>
    </cfRule>
  </conditionalFormatting>
  <conditionalFormatting sqref="R285">
    <cfRule type="containsText" dxfId="6137" priority="6150" operator="containsText" text="DA">
      <formula>NOT(ISERROR(SEARCH("DA",R285)))</formula>
    </cfRule>
  </conditionalFormatting>
  <conditionalFormatting sqref="S285">
    <cfRule type="containsText" dxfId="6136" priority="6149" operator="containsText" text="DA">
      <formula>NOT(ISERROR(SEARCH("DA",S285)))</formula>
    </cfRule>
  </conditionalFormatting>
  <conditionalFormatting sqref="T285">
    <cfRule type="containsText" dxfId="6135" priority="6148" operator="containsText" text="DA">
      <formula>NOT(ISERROR(SEARCH("DA",T285)))</formula>
    </cfRule>
  </conditionalFormatting>
  <conditionalFormatting sqref="B285">
    <cfRule type="containsText" dxfId="6134" priority="6147" operator="containsText" text="DA">
      <formula>NOT(ISERROR(SEARCH("DA",B285)))</formula>
    </cfRule>
  </conditionalFormatting>
  <conditionalFormatting sqref="U285 C285">
    <cfRule type="containsText" dxfId="6133" priority="6146" operator="containsText" text="DA">
      <formula>NOT(ISERROR(SEARCH("DA",C285)))</formula>
    </cfRule>
  </conditionalFormatting>
  <conditionalFormatting sqref="D285">
    <cfRule type="containsText" dxfId="6132" priority="6145" operator="containsText" text="DA">
      <formula>NOT(ISERROR(SEARCH("DA",D285)))</formula>
    </cfRule>
  </conditionalFormatting>
  <conditionalFormatting sqref="E285">
    <cfRule type="containsText" dxfId="6131" priority="6144" operator="containsText" text="DA">
      <formula>NOT(ISERROR(SEARCH("DA",E285)))</formula>
    </cfRule>
  </conditionalFormatting>
  <conditionalFormatting sqref="F285">
    <cfRule type="containsText" dxfId="6130" priority="6143" operator="containsText" text="DA">
      <formula>NOT(ISERROR(SEARCH("DA",F285)))</formula>
    </cfRule>
  </conditionalFormatting>
  <conditionalFormatting sqref="G285">
    <cfRule type="containsText" dxfId="6129" priority="6142" operator="containsText" text="DA">
      <formula>NOT(ISERROR(SEARCH("DA",G285)))</formula>
    </cfRule>
  </conditionalFormatting>
  <conditionalFormatting sqref="H285">
    <cfRule type="containsText" dxfId="6128" priority="6141" operator="containsText" text="DA">
      <formula>NOT(ISERROR(SEARCH("DA",H285)))</formula>
    </cfRule>
  </conditionalFormatting>
  <conditionalFormatting sqref="I285">
    <cfRule type="containsText" dxfId="6127" priority="6140" operator="containsText" text="DA">
      <formula>NOT(ISERROR(SEARCH("DA",I285)))</formula>
    </cfRule>
  </conditionalFormatting>
  <conditionalFormatting sqref="J285">
    <cfRule type="containsText" dxfId="6126" priority="6139" operator="containsText" text="DA">
      <formula>NOT(ISERROR(SEARCH("DA",J285)))</formula>
    </cfRule>
  </conditionalFormatting>
  <conditionalFormatting sqref="K285">
    <cfRule type="containsText" dxfId="6125" priority="6138" operator="containsText" text="DA">
      <formula>NOT(ISERROR(SEARCH("DA",K285)))</formula>
    </cfRule>
  </conditionalFormatting>
  <conditionalFormatting sqref="L285">
    <cfRule type="containsText" dxfId="6124" priority="6137" operator="containsText" text="DA">
      <formula>NOT(ISERROR(SEARCH("DA",L285)))</formula>
    </cfRule>
  </conditionalFormatting>
  <conditionalFormatting sqref="M285">
    <cfRule type="containsText" dxfId="6123" priority="6136" operator="containsText" text="DA">
      <formula>NOT(ISERROR(SEARCH("DA",M285)))</formula>
    </cfRule>
  </conditionalFormatting>
  <conditionalFormatting sqref="N285">
    <cfRule type="containsText" dxfId="6122" priority="6135" operator="containsText" text="DA">
      <formula>NOT(ISERROR(SEARCH("DA",N285)))</formula>
    </cfRule>
  </conditionalFormatting>
  <conditionalFormatting sqref="O285">
    <cfRule type="containsText" dxfId="6121" priority="6134" operator="containsText" text="DA">
      <formula>NOT(ISERROR(SEARCH("DA",O285)))</formula>
    </cfRule>
  </conditionalFormatting>
  <conditionalFormatting sqref="P285">
    <cfRule type="containsText" dxfId="6120" priority="6133" operator="containsText" text="DA">
      <formula>NOT(ISERROR(SEARCH("DA",P285)))</formula>
    </cfRule>
  </conditionalFormatting>
  <conditionalFormatting sqref="Q285">
    <cfRule type="containsText" dxfId="6119" priority="6132" operator="containsText" text="DA">
      <formula>NOT(ISERROR(SEARCH("DA",Q285)))</formula>
    </cfRule>
  </conditionalFormatting>
  <conditionalFormatting sqref="R285">
    <cfRule type="containsText" dxfId="6118" priority="6131" operator="containsText" text="DA">
      <formula>NOT(ISERROR(SEARCH("DA",R285)))</formula>
    </cfRule>
  </conditionalFormatting>
  <conditionalFormatting sqref="S285">
    <cfRule type="containsText" dxfId="6117" priority="6130" operator="containsText" text="DA">
      <formula>NOT(ISERROR(SEARCH("DA",S285)))</formula>
    </cfRule>
  </conditionalFormatting>
  <conditionalFormatting sqref="T285">
    <cfRule type="containsText" dxfId="6116" priority="6129" operator="containsText" text="DA">
      <formula>NOT(ISERROR(SEARCH("DA",T285)))</formula>
    </cfRule>
  </conditionalFormatting>
  <conditionalFormatting sqref="B285">
    <cfRule type="containsText" dxfId="6115" priority="6128" operator="containsText" text="DA">
      <formula>NOT(ISERROR(SEARCH("DA",B285)))</formula>
    </cfRule>
  </conditionalFormatting>
  <conditionalFormatting sqref="U285 C285">
    <cfRule type="containsText" dxfId="6114" priority="6127" operator="containsText" text="DA">
      <formula>NOT(ISERROR(SEARCH("DA",C285)))</formula>
    </cfRule>
  </conditionalFormatting>
  <conditionalFormatting sqref="D285">
    <cfRule type="containsText" dxfId="6113" priority="6126" operator="containsText" text="DA">
      <formula>NOT(ISERROR(SEARCH("DA",D285)))</formula>
    </cfRule>
  </conditionalFormatting>
  <conditionalFormatting sqref="E285">
    <cfRule type="containsText" dxfId="6112" priority="6125" operator="containsText" text="DA">
      <formula>NOT(ISERROR(SEARCH("DA",E285)))</formula>
    </cfRule>
  </conditionalFormatting>
  <conditionalFormatting sqref="F285">
    <cfRule type="containsText" dxfId="6111" priority="6124" operator="containsText" text="DA">
      <formula>NOT(ISERROR(SEARCH("DA",F285)))</formula>
    </cfRule>
  </conditionalFormatting>
  <conditionalFormatting sqref="G285">
    <cfRule type="containsText" dxfId="6110" priority="6123" operator="containsText" text="DA">
      <formula>NOT(ISERROR(SEARCH("DA",G285)))</formula>
    </cfRule>
  </conditionalFormatting>
  <conditionalFormatting sqref="H285">
    <cfRule type="containsText" dxfId="6109" priority="6122" operator="containsText" text="DA">
      <formula>NOT(ISERROR(SEARCH("DA",H285)))</formula>
    </cfRule>
  </conditionalFormatting>
  <conditionalFormatting sqref="I285">
    <cfRule type="containsText" dxfId="6108" priority="6121" operator="containsText" text="DA">
      <formula>NOT(ISERROR(SEARCH("DA",I285)))</formula>
    </cfRule>
  </conditionalFormatting>
  <conditionalFormatting sqref="J285">
    <cfRule type="containsText" dxfId="6107" priority="6120" operator="containsText" text="DA">
      <formula>NOT(ISERROR(SEARCH("DA",J285)))</formula>
    </cfRule>
  </conditionalFormatting>
  <conditionalFormatting sqref="K285">
    <cfRule type="containsText" dxfId="6106" priority="6119" operator="containsText" text="DA">
      <formula>NOT(ISERROR(SEARCH("DA",K285)))</formula>
    </cfRule>
  </conditionalFormatting>
  <conditionalFormatting sqref="L285">
    <cfRule type="containsText" dxfId="6105" priority="6118" operator="containsText" text="DA">
      <formula>NOT(ISERROR(SEARCH("DA",L285)))</formula>
    </cfRule>
  </conditionalFormatting>
  <conditionalFormatting sqref="M285">
    <cfRule type="containsText" dxfId="6104" priority="6117" operator="containsText" text="DA">
      <formula>NOT(ISERROR(SEARCH("DA",M285)))</formula>
    </cfRule>
  </conditionalFormatting>
  <conditionalFormatting sqref="N285">
    <cfRule type="containsText" dxfId="6103" priority="6116" operator="containsText" text="DA">
      <formula>NOT(ISERROR(SEARCH("DA",N285)))</formula>
    </cfRule>
  </conditionalFormatting>
  <conditionalFormatting sqref="O285">
    <cfRule type="containsText" dxfId="6102" priority="6115" operator="containsText" text="DA">
      <formula>NOT(ISERROR(SEARCH("DA",O285)))</formula>
    </cfRule>
  </conditionalFormatting>
  <conditionalFormatting sqref="P285">
    <cfRule type="containsText" dxfId="6101" priority="6114" operator="containsText" text="DA">
      <formula>NOT(ISERROR(SEARCH("DA",P285)))</formula>
    </cfRule>
  </conditionalFormatting>
  <conditionalFormatting sqref="Q285">
    <cfRule type="containsText" dxfId="6100" priority="6113" operator="containsText" text="DA">
      <formula>NOT(ISERROR(SEARCH("DA",Q285)))</formula>
    </cfRule>
  </conditionalFormatting>
  <conditionalFormatting sqref="R285">
    <cfRule type="containsText" dxfId="6099" priority="6112" operator="containsText" text="DA">
      <formula>NOT(ISERROR(SEARCH("DA",R285)))</formula>
    </cfRule>
  </conditionalFormatting>
  <conditionalFormatting sqref="S285">
    <cfRule type="containsText" dxfId="6098" priority="6111" operator="containsText" text="DA">
      <formula>NOT(ISERROR(SEARCH("DA",S285)))</formula>
    </cfRule>
  </conditionalFormatting>
  <conditionalFormatting sqref="T285">
    <cfRule type="containsText" dxfId="6097" priority="6110" operator="containsText" text="DA">
      <formula>NOT(ISERROR(SEARCH("DA",T285)))</formula>
    </cfRule>
  </conditionalFormatting>
  <conditionalFormatting sqref="B285">
    <cfRule type="containsText" dxfId="6096" priority="6109" operator="containsText" text="DA">
      <formula>NOT(ISERROR(SEARCH("DA",B285)))</formula>
    </cfRule>
  </conditionalFormatting>
  <conditionalFormatting sqref="U285 C285">
    <cfRule type="containsText" dxfId="6095" priority="6108" operator="containsText" text="DA">
      <formula>NOT(ISERROR(SEARCH("DA",C285)))</formula>
    </cfRule>
  </conditionalFormatting>
  <conditionalFormatting sqref="D285">
    <cfRule type="containsText" dxfId="6094" priority="6107" operator="containsText" text="DA">
      <formula>NOT(ISERROR(SEARCH("DA",D285)))</formula>
    </cfRule>
  </conditionalFormatting>
  <conditionalFormatting sqref="E285">
    <cfRule type="containsText" dxfId="6093" priority="6106" operator="containsText" text="DA">
      <formula>NOT(ISERROR(SEARCH("DA",E285)))</formula>
    </cfRule>
  </conditionalFormatting>
  <conditionalFormatting sqref="F285">
    <cfRule type="containsText" dxfId="6092" priority="6105" operator="containsText" text="DA">
      <formula>NOT(ISERROR(SEARCH("DA",F285)))</formula>
    </cfRule>
  </conditionalFormatting>
  <conditionalFormatting sqref="G285">
    <cfRule type="containsText" dxfId="6091" priority="6104" operator="containsText" text="DA">
      <formula>NOT(ISERROR(SEARCH("DA",G285)))</formula>
    </cfRule>
  </conditionalFormatting>
  <conditionalFormatting sqref="H285">
    <cfRule type="containsText" dxfId="6090" priority="6103" operator="containsText" text="DA">
      <formula>NOT(ISERROR(SEARCH("DA",H285)))</formula>
    </cfRule>
  </conditionalFormatting>
  <conditionalFormatting sqref="I285">
    <cfRule type="containsText" dxfId="6089" priority="6102" operator="containsText" text="DA">
      <formula>NOT(ISERROR(SEARCH("DA",I285)))</formula>
    </cfRule>
  </conditionalFormatting>
  <conditionalFormatting sqref="J285">
    <cfRule type="containsText" dxfId="6088" priority="6101" operator="containsText" text="DA">
      <formula>NOT(ISERROR(SEARCH("DA",J285)))</formula>
    </cfRule>
  </conditionalFormatting>
  <conditionalFormatting sqref="K285">
    <cfRule type="containsText" dxfId="6087" priority="6100" operator="containsText" text="DA">
      <formula>NOT(ISERROR(SEARCH("DA",K285)))</formula>
    </cfRule>
  </conditionalFormatting>
  <conditionalFormatting sqref="L285">
    <cfRule type="containsText" dxfId="6086" priority="6099" operator="containsText" text="DA">
      <formula>NOT(ISERROR(SEARCH("DA",L285)))</formula>
    </cfRule>
  </conditionalFormatting>
  <conditionalFormatting sqref="M285">
    <cfRule type="containsText" dxfId="6085" priority="6098" operator="containsText" text="DA">
      <formula>NOT(ISERROR(SEARCH("DA",M285)))</formula>
    </cfRule>
  </conditionalFormatting>
  <conditionalFormatting sqref="N285">
    <cfRule type="containsText" dxfId="6084" priority="6097" operator="containsText" text="DA">
      <formula>NOT(ISERROR(SEARCH("DA",N285)))</formula>
    </cfRule>
  </conditionalFormatting>
  <conditionalFormatting sqref="O285">
    <cfRule type="containsText" dxfId="6083" priority="6096" operator="containsText" text="DA">
      <formula>NOT(ISERROR(SEARCH("DA",O285)))</formula>
    </cfRule>
  </conditionalFormatting>
  <conditionalFormatting sqref="P285">
    <cfRule type="containsText" dxfId="6082" priority="6095" operator="containsText" text="DA">
      <formula>NOT(ISERROR(SEARCH("DA",P285)))</formula>
    </cfRule>
  </conditionalFormatting>
  <conditionalFormatting sqref="Q285">
    <cfRule type="containsText" dxfId="6081" priority="6094" operator="containsText" text="DA">
      <formula>NOT(ISERROR(SEARCH("DA",Q285)))</formula>
    </cfRule>
  </conditionalFormatting>
  <conditionalFormatting sqref="R285">
    <cfRule type="containsText" dxfId="6080" priority="6093" operator="containsText" text="DA">
      <formula>NOT(ISERROR(SEARCH("DA",R285)))</formula>
    </cfRule>
  </conditionalFormatting>
  <conditionalFormatting sqref="S285">
    <cfRule type="containsText" dxfId="6079" priority="6092" operator="containsText" text="DA">
      <formula>NOT(ISERROR(SEARCH("DA",S285)))</formula>
    </cfRule>
  </conditionalFormatting>
  <conditionalFormatting sqref="T285">
    <cfRule type="containsText" dxfId="6078" priority="6091" operator="containsText" text="DA">
      <formula>NOT(ISERROR(SEARCH("DA",T285)))</formula>
    </cfRule>
  </conditionalFormatting>
  <conditionalFormatting sqref="B285">
    <cfRule type="containsText" dxfId="6077" priority="6090" operator="containsText" text="DA">
      <formula>NOT(ISERROR(SEARCH("DA",B285)))</formula>
    </cfRule>
  </conditionalFormatting>
  <conditionalFormatting sqref="U285 C285">
    <cfRule type="containsText" dxfId="6076" priority="6089" operator="containsText" text="DA">
      <formula>NOT(ISERROR(SEARCH("DA",C285)))</formula>
    </cfRule>
  </conditionalFormatting>
  <conditionalFormatting sqref="D285">
    <cfRule type="containsText" dxfId="6075" priority="6088" operator="containsText" text="DA">
      <formula>NOT(ISERROR(SEARCH("DA",D285)))</formula>
    </cfRule>
  </conditionalFormatting>
  <conditionalFormatting sqref="E285">
    <cfRule type="containsText" dxfId="6074" priority="6087" operator="containsText" text="DA">
      <formula>NOT(ISERROR(SEARCH("DA",E285)))</formula>
    </cfRule>
  </conditionalFormatting>
  <conditionalFormatting sqref="F285">
    <cfRule type="containsText" dxfId="6073" priority="6086" operator="containsText" text="DA">
      <formula>NOT(ISERROR(SEARCH("DA",F285)))</formula>
    </cfRule>
  </conditionalFormatting>
  <conditionalFormatting sqref="G285">
    <cfRule type="containsText" dxfId="6072" priority="6085" operator="containsText" text="DA">
      <formula>NOT(ISERROR(SEARCH("DA",G285)))</formula>
    </cfRule>
  </conditionalFormatting>
  <conditionalFormatting sqref="H285">
    <cfRule type="containsText" dxfId="6071" priority="6084" operator="containsText" text="DA">
      <formula>NOT(ISERROR(SEARCH("DA",H285)))</formula>
    </cfRule>
  </conditionalFormatting>
  <conditionalFormatting sqref="I285">
    <cfRule type="containsText" dxfId="6070" priority="6083" operator="containsText" text="DA">
      <formula>NOT(ISERROR(SEARCH("DA",I285)))</formula>
    </cfRule>
  </conditionalFormatting>
  <conditionalFormatting sqref="J285">
    <cfRule type="containsText" dxfId="6069" priority="6082" operator="containsText" text="DA">
      <formula>NOT(ISERROR(SEARCH("DA",J285)))</formula>
    </cfRule>
  </conditionalFormatting>
  <conditionalFormatting sqref="K285">
    <cfRule type="containsText" dxfId="6068" priority="6081" operator="containsText" text="DA">
      <formula>NOT(ISERROR(SEARCH("DA",K285)))</formula>
    </cfRule>
  </conditionalFormatting>
  <conditionalFormatting sqref="L285">
    <cfRule type="containsText" dxfId="6067" priority="6080" operator="containsText" text="DA">
      <formula>NOT(ISERROR(SEARCH("DA",L285)))</formula>
    </cfRule>
  </conditionalFormatting>
  <conditionalFormatting sqref="M285">
    <cfRule type="containsText" dxfId="6066" priority="6079" operator="containsText" text="DA">
      <formula>NOT(ISERROR(SEARCH("DA",M285)))</formula>
    </cfRule>
  </conditionalFormatting>
  <conditionalFormatting sqref="N285">
    <cfRule type="containsText" dxfId="6065" priority="6078" operator="containsText" text="DA">
      <formula>NOT(ISERROR(SEARCH("DA",N285)))</formula>
    </cfRule>
  </conditionalFormatting>
  <conditionalFormatting sqref="O285">
    <cfRule type="containsText" dxfId="6064" priority="6077" operator="containsText" text="DA">
      <formula>NOT(ISERROR(SEARCH("DA",O285)))</formula>
    </cfRule>
  </conditionalFormatting>
  <conditionalFormatting sqref="P285">
    <cfRule type="containsText" dxfId="6063" priority="6076" operator="containsText" text="DA">
      <formula>NOT(ISERROR(SEARCH("DA",P285)))</formula>
    </cfRule>
  </conditionalFormatting>
  <conditionalFormatting sqref="Q285">
    <cfRule type="containsText" dxfId="6062" priority="6075" operator="containsText" text="DA">
      <formula>NOT(ISERROR(SEARCH("DA",Q285)))</formula>
    </cfRule>
  </conditionalFormatting>
  <conditionalFormatting sqref="R285">
    <cfRule type="containsText" dxfId="6061" priority="6074" operator="containsText" text="DA">
      <formula>NOT(ISERROR(SEARCH("DA",R285)))</formula>
    </cfRule>
  </conditionalFormatting>
  <conditionalFormatting sqref="S285">
    <cfRule type="containsText" dxfId="6060" priority="6073" operator="containsText" text="DA">
      <formula>NOT(ISERROR(SEARCH("DA",S285)))</formula>
    </cfRule>
  </conditionalFormatting>
  <conditionalFormatting sqref="T285">
    <cfRule type="containsText" dxfId="6059" priority="6072" operator="containsText" text="DA">
      <formula>NOT(ISERROR(SEARCH("DA",T285)))</formula>
    </cfRule>
  </conditionalFormatting>
  <conditionalFormatting sqref="B285">
    <cfRule type="containsText" dxfId="6058" priority="6071" operator="containsText" text="DA">
      <formula>NOT(ISERROR(SEARCH("DA",B285)))</formula>
    </cfRule>
  </conditionalFormatting>
  <conditionalFormatting sqref="U285 C285">
    <cfRule type="containsText" dxfId="6057" priority="6070" operator="containsText" text="DA">
      <formula>NOT(ISERROR(SEARCH("DA",C285)))</formula>
    </cfRule>
  </conditionalFormatting>
  <conditionalFormatting sqref="D285">
    <cfRule type="containsText" dxfId="6056" priority="6069" operator="containsText" text="DA">
      <formula>NOT(ISERROR(SEARCH("DA",D285)))</formula>
    </cfRule>
  </conditionalFormatting>
  <conditionalFormatting sqref="E285">
    <cfRule type="containsText" dxfId="6055" priority="6068" operator="containsText" text="DA">
      <formula>NOT(ISERROR(SEARCH("DA",E285)))</formula>
    </cfRule>
  </conditionalFormatting>
  <conditionalFormatting sqref="F285">
    <cfRule type="containsText" dxfId="6054" priority="6067" operator="containsText" text="DA">
      <formula>NOT(ISERROR(SEARCH("DA",F285)))</formula>
    </cfRule>
  </conditionalFormatting>
  <conditionalFormatting sqref="G285">
    <cfRule type="containsText" dxfId="6053" priority="6066" operator="containsText" text="DA">
      <formula>NOT(ISERROR(SEARCH("DA",G285)))</formula>
    </cfRule>
  </conditionalFormatting>
  <conditionalFormatting sqref="H285">
    <cfRule type="containsText" dxfId="6052" priority="6065" operator="containsText" text="DA">
      <formula>NOT(ISERROR(SEARCH("DA",H285)))</formula>
    </cfRule>
  </conditionalFormatting>
  <conditionalFormatting sqref="I285">
    <cfRule type="containsText" dxfId="6051" priority="6064" operator="containsText" text="DA">
      <formula>NOT(ISERROR(SEARCH("DA",I285)))</formula>
    </cfRule>
  </conditionalFormatting>
  <conditionalFormatting sqref="J285">
    <cfRule type="containsText" dxfId="6050" priority="6063" operator="containsText" text="DA">
      <formula>NOT(ISERROR(SEARCH("DA",J285)))</formula>
    </cfRule>
  </conditionalFormatting>
  <conditionalFormatting sqref="K285">
    <cfRule type="containsText" dxfId="6049" priority="6062" operator="containsText" text="DA">
      <formula>NOT(ISERROR(SEARCH("DA",K285)))</formula>
    </cfRule>
  </conditionalFormatting>
  <conditionalFormatting sqref="L285">
    <cfRule type="containsText" dxfId="6048" priority="6061" operator="containsText" text="DA">
      <formula>NOT(ISERROR(SEARCH("DA",L285)))</formula>
    </cfRule>
  </conditionalFormatting>
  <conditionalFormatting sqref="M285">
    <cfRule type="containsText" dxfId="6047" priority="6060" operator="containsText" text="DA">
      <formula>NOT(ISERROR(SEARCH("DA",M285)))</formula>
    </cfRule>
  </conditionalFormatting>
  <conditionalFormatting sqref="N285">
    <cfRule type="containsText" dxfId="6046" priority="6059" operator="containsText" text="DA">
      <formula>NOT(ISERROR(SEARCH("DA",N285)))</formula>
    </cfRule>
  </conditionalFormatting>
  <conditionalFormatting sqref="O285">
    <cfRule type="containsText" dxfId="6045" priority="6058" operator="containsText" text="DA">
      <formula>NOT(ISERROR(SEARCH("DA",O285)))</formula>
    </cfRule>
  </conditionalFormatting>
  <conditionalFormatting sqref="P285">
    <cfRule type="containsText" dxfId="6044" priority="6057" operator="containsText" text="DA">
      <formula>NOT(ISERROR(SEARCH("DA",P285)))</formula>
    </cfRule>
  </conditionalFormatting>
  <conditionalFormatting sqref="Q285">
    <cfRule type="containsText" dxfId="6043" priority="6056" operator="containsText" text="DA">
      <formula>NOT(ISERROR(SEARCH("DA",Q285)))</formula>
    </cfRule>
  </conditionalFormatting>
  <conditionalFormatting sqref="R285">
    <cfRule type="containsText" dxfId="6042" priority="6055" operator="containsText" text="DA">
      <formula>NOT(ISERROR(SEARCH("DA",R285)))</formula>
    </cfRule>
  </conditionalFormatting>
  <conditionalFormatting sqref="S285">
    <cfRule type="containsText" dxfId="6041" priority="6054" operator="containsText" text="DA">
      <formula>NOT(ISERROR(SEARCH("DA",S285)))</formula>
    </cfRule>
  </conditionalFormatting>
  <conditionalFormatting sqref="T285">
    <cfRule type="containsText" dxfId="6040" priority="6053" operator="containsText" text="DA">
      <formula>NOT(ISERROR(SEARCH("DA",T285)))</formula>
    </cfRule>
  </conditionalFormatting>
  <conditionalFormatting sqref="B285">
    <cfRule type="containsText" dxfId="6039" priority="6052" operator="containsText" text="DA">
      <formula>NOT(ISERROR(SEARCH("DA",B285)))</formula>
    </cfRule>
  </conditionalFormatting>
  <conditionalFormatting sqref="U285 C285">
    <cfRule type="containsText" dxfId="6038" priority="6051" operator="containsText" text="DA">
      <formula>NOT(ISERROR(SEARCH("DA",C285)))</formula>
    </cfRule>
  </conditionalFormatting>
  <conditionalFormatting sqref="D285">
    <cfRule type="containsText" dxfId="6037" priority="6050" operator="containsText" text="DA">
      <formula>NOT(ISERROR(SEARCH("DA",D285)))</formula>
    </cfRule>
  </conditionalFormatting>
  <conditionalFormatting sqref="E285">
    <cfRule type="containsText" dxfId="6036" priority="6049" operator="containsText" text="DA">
      <formula>NOT(ISERROR(SEARCH("DA",E285)))</formula>
    </cfRule>
  </conditionalFormatting>
  <conditionalFormatting sqref="F285">
    <cfRule type="containsText" dxfId="6035" priority="6048" operator="containsText" text="DA">
      <formula>NOT(ISERROR(SEARCH("DA",F285)))</formula>
    </cfRule>
  </conditionalFormatting>
  <conditionalFormatting sqref="G285">
    <cfRule type="containsText" dxfId="6034" priority="6047" operator="containsText" text="DA">
      <formula>NOT(ISERROR(SEARCH("DA",G285)))</formula>
    </cfRule>
  </conditionalFormatting>
  <conditionalFormatting sqref="H285">
    <cfRule type="containsText" dxfId="6033" priority="6046" operator="containsText" text="DA">
      <formula>NOT(ISERROR(SEARCH("DA",H285)))</formula>
    </cfRule>
  </conditionalFormatting>
  <conditionalFormatting sqref="I285">
    <cfRule type="containsText" dxfId="6032" priority="6045" operator="containsText" text="DA">
      <formula>NOT(ISERROR(SEARCH("DA",I285)))</formula>
    </cfRule>
  </conditionalFormatting>
  <conditionalFormatting sqref="J285">
    <cfRule type="containsText" dxfId="6031" priority="6044" operator="containsText" text="DA">
      <formula>NOT(ISERROR(SEARCH("DA",J285)))</formula>
    </cfRule>
  </conditionalFormatting>
  <conditionalFormatting sqref="K285">
    <cfRule type="containsText" dxfId="6030" priority="6043" operator="containsText" text="DA">
      <formula>NOT(ISERROR(SEARCH("DA",K285)))</formula>
    </cfRule>
  </conditionalFormatting>
  <conditionalFormatting sqref="L285">
    <cfRule type="containsText" dxfId="6029" priority="6042" operator="containsText" text="DA">
      <formula>NOT(ISERROR(SEARCH("DA",L285)))</formula>
    </cfRule>
  </conditionalFormatting>
  <conditionalFormatting sqref="M285">
    <cfRule type="containsText" dxfId="6028" priority="6041" operator="containsText" text="DA">
      <formula>NOT(ISERROR(SEARCH("DA",M285)))</formula>
    </cfRule>
  </conditionalFormatting>
  <conditionalFormatting sqref="N285">
    <cfRule type="containsText" dxfId="6027" priority="6040" operator="containsText" text="DA">
      <formula>NOT(ISERROR(SEARCH("DA",N285)))</formula>
    </cfRule>
  </conditionalFormatting>
  <conditionalFormatting sqref="O285">
    <cfRule type="containsText" dxfId="6026" priority="6039" operator="containsText" text="DA">
      <formula>NOT(ISERROR(SEARCH("DA",O285)))</formula>
    </cfRule>
  </conditionalFormatting>
  <conditionalFormatting sqref="P285">
    <cfRule type="containsText" dxfId="6025" priority="6038" operator="containsText" text="DA">
      <formula>NOT(ISERROR(SEARCH("DA",P285)))</formula>
    </cfRule>
  </conditionalFormatting>
  <conditionalFormatting sqref="Q285">
    <cfRule type="containsText" dxfId="6024" priority="6037" operator="containsText" text="DA">
      <formula>NOT(ISERROR(SEARCH("DA",Q285)))</formula>
    </cfRule>
  </conditionalFormatting>
  <conditionalFormatting sqref="R285">
    <cfRule type="containsText" dxfId="6023" priority="6036" operator="containsText" text="DA">
      <formula>NOT(ISERROR(SEARCH("DA",R285)))</formula>
    </cfRule>
  </conditionalFormatting>
  <conditionalFormatting sqref="S285">
    <cfRule type="containsText" dxfId="6022" priority="6035" operator="containsText" text="DA">
      <formula>NOT(ISERROR(SEARCH("DA",S285)))</formula>
    </cfRule>
  </conditionalFormatting>
  <conditionalFormatting sqref="T285">
    <cfRule type="containsText" dxfId="6021" priority="6034" operator="containsText" text="DA">
      <formula>NOT(ISERROR(SEARCH("DA",T285)))</formula>
    </cfRule>
  </conditionalFormatting>
  <conditionalFormatting sqref="B285">
    <cfRule type="containsText" dxfId="6020" priority="6033" operator="containsText" text="DA">
      <formula>NOT(ISERROR(SEARCH("DA",B285)))</formula>
    </cfRule>
  </conditionalFormatting>
  <conditionalFormatting sqref="U285 C285">
    <cfRule type="containsText" dxfId="6019" priority="6032" operator="containsText" text="DA">
      <formula>NOT(ISERROR(SEARCH("DA",C285)))</formula>
    </cfRule>
  </conditionalFormatting>
  <conditionalFormatting sqref="D285">
    <cfRule type="containsText" dxfId="6018" priority="6031" operator="containsText" text="DA">
      <formula>NOT(ISERROR(SEARCH("DA",D285)))</formula>
    </cfRule>
  </conditionalFormatting>
  <conditionalFormatting sqref="E285">
    <cfRule type="containsText" dxfId="6017" priority="6030" operator="containsText" text="DA">
      <formula>NOT(ISERROR(SEARCH("DA",E285)))</formula>
    </cfRule>
  </conditionalFormatting>
  <conditionalFormatting sqref="F285">
    <cfRule type="containsText" dxfId="6016" priority="6029" operator="containsText" text="DA">
      <formula>NOT(ISERROR(SEARCH("DA",F285)))</formula>
    </cfRule>
  </conditionalFormatting>
  <conditionalFormatting sqref="G285">
    <cfRule type="containsText" dxfId="6015" priority="6028" operator="containsText" text="DA">
      <formula>NOT(ISERROR(SEARCH("DA",G285)))</formula>
    </cfRule>
  </conditionalFormatting>
  <conditionalFormatting sqref="H285">
    <cfRule type="containsText" dxfId="6014" priority="6027" operator="containsText" text="DA">
      <formula>NOT(ISERROR(SEARCH("DA",H285)))</formula>
    </cfRule>
  </conditionalFormatting>
  <conditionalFormatting sqref="I285">
    <cfRule type="containsText" dxfId="6013" priority="6026" operator="containsText" text="DA">
      <formula>NOT(ISERROR(SEARCH("DA",I285)))</formula>
    </cfRule>
  </conditionalFormatting>
  <conditionalFormatting sqref="J285">
    <cfRule type="containsText" dxfId="6012" priority="6025" operator="containsText" text="DA">
      <formula>NOT(ISERROR(SEARCH("DA",J285)))</formula>
    </cfRule>
  </conditionalFormatting>
  <conditionalFormatting sqref="K285">
    <cfRule type="containsText" dxfId="6011" priority="6024" operator="containsText" text="DA">
      <formula>NOT(ISERROR(SEARCH("DA",K285)))</formula>
    </cfRule>
  </conditionalFormatting>
  <conditionalFormatting sqref="L285">
    <cfRule type="containsText" dxfId="6010" priority="6023" operator="containsText" text="DA">
      <formula>NOT(ISERROR(SEARCH("DA",L285)))</formula>
    </cfRule>
  </conditionalFormatting>
  <conditionalFormatting sqref="M285">
    <cfRule type="containsText" dxfId="6009" priority="6022" operator="containsText" text="DA">
      <formula>NOT(ISERROR(SEARCH("DA",M285)))</formula>
    </cfRule>
  </conditionalFormatting>
  <conditionalFormatting sqref="N285">
    <cfRule type="containsText" dxfId="6008" priority="6021" operator="containsText" text="DA">
      <formula>NOT(ISERROR(SEARCH("DA",N285)))</formula>
    </cfRule>
  </conditionalFormatting>
  <conditionalFormatting sqref="O285">
    <cfRule type="containsText" dxfId="6007" priority="6020" operator="containsText" text="DA">
      <formula>NOT(ISERROR(SEARCH("DA",O285)))</formula>
    </cfRule>
  </conditionalFormatting>
  <conditionalFormatting sqref="P285">
    <cfRule type="containsText" dxfId="6006" priority="6019" operator="containsText" text="DA">
      <formula>NOT(ISERROR(SEARCH("DA",P285)))</formula>
    </cfRule>
  </conditionalFormatting>
  <conditionalFormatting sqref="Q285">
    <cfRule type="containsText" dxfId="6005" priority="6018" operator="containsText" text="DA">
      <formula>NOT(ISERROR(SEARCH("DA",Q285)))</formula>
    </cfRule>
  </conditionalFormatting>
  <conditionalFormatting sqref="R285">
    <cfRule type="containsText" dxfId="6004" priority="6017" operator="containsText" text="DA">
      <formula>NOT(ISERROR(SEARCH("DA",R285)))</formula>
    </cfRule>
  </conditionalFormatting>
  <conditionalFormatting sqref="S285">
    <cfRule type="containsText" dxfId="6003" priority="6016" operator="containsText" text="DA">
      <formula>NOT(ISERROR(SEARCH("DA",S285)))</formula>
    </cfRule>
  </conditionalFormatting>
  <conditionalFormatting sqref="T285">
    <cfRule type="containsText" dxfId="6002" priority="6015" operator="containsText" text="DA">
      <formula>NOT(ISERROR(SEARCH("DA",T285)))</formula>
    </cfRule>
  </conditionalFormatting>
  <conditionalFormatting sqref="B285">
    <cfRule type="containsText" dxfId="6001" priority="6014" operator="containsText" text="DA">
      <formula>NOT(ISERROR(SEARCH("DA",B285)))</formula>
    </cfRule>
  </conditionalFormatting>
  <conditionalFormatting sqref="U285 C285">
    <cfRule type="containsText" dxfId="6000" priority="6013" operator="containsText" text="DA">
      <formula>NOT(ISERROR(SEARCH("DA",C285)))</formula>
    </cfRule>
  </conditionalFormatting>
  <conditionalFormatting sqref="D285">
    <cfRule type="containsText" dxfId="5999" priority="6012" operator="containsText" text="DA">
      <formula>NOT(ISERROR(SEARCH("DA",D285)))</formula>
    </cfRule>
  </conditionalFormatting>
  <conditionalFormatting sqref="E285">
    <cfRule type="containsText" dxfId="5998" priority="6011" operator="containsText" text="DA">
      <formula>NOT(ISERROR(SEARCH("DA",E285)))</formula>
    </cfRule>
  </conditionalFormatting>
  <conditionalFormatting sqref="F285">
    <cfRule type="containsText" dxfId="5997" priority="6010" operator="containsText" text="DA">
      <formula>NOT(ISERROR(SEARCH("DA",F285)))</formula>
    </cfRule>
  </conditionalFormatting>
  <conditionalFormatting sqref="G285">
    <cfRule type="containsText" dxfId="5996" priority="6009" operator="containsText" text="DA">
      <formula>NOT(ISERROR(SEARCH("DA",G285)))</formula>
    </cfRule>
  </conditionalFormatting>
  <conditionalFormatting sqref="H285">
    <cfRule type="containsText" dxfId="5995" priority="6008" operator="containsText" text="DA">
      <formula>NOT(ISERROR(SEARCH("DA",H285)))</formula>
    </cfRule>
  </conditionalFormatting>
  <conditionalFormatting sqref="I285">
    <cfRule type="containsText" dxfId="5994" priority="6007" operator="containsText" text="DA">
      <formula>NOT(ISERROR(SEARCH("DA",I285)))</formula>
    </cfRule>
  </conditionalFormatting>
  <conditionalFormatting sqref="J285">
    <cfRule type="containsText" dxfId="5993" priority="6006" operator="containsText" text="DA">
      <formula>NOT(ISERROR(SEARCH("DA",J285)))</formula>
    </cfRule>
  </conditionalFormatting>
  <conditionalFormatting sqref="K285">
    <cfRule type="containsText" dxfId="5992" priority="6005" operator="containsText" text="DA">
      <formula>NOT(ISERROR(SEARCH("DA",K285)))</formula>
    </cfRule>
  </conditionalFormatting>
  <conditionalFormatting sqref="L285">
    <cfRule type="containsText" dxfId="5991" priority="6004" operator="containsText" text="DA">
      <formula>NOT(ISERROR(SEARCH("DA",L285)))</formula>
    </cfRule>
  </conditionalFormatting>
  <conditionalFormatting sqref="M285">
    <cfRule type="containsText" dxfId="5990" priority="6003" operator="containsText" text="DA">
      <formula>NOT(ISERROR(SEARCH("DA",M285)))</formula>
    </cfRule>
  </conditionalFormatting>
  <conditionalFormatting sqref="N285">
    <cfRule type="containsText" dxfId="5989" priority="6002" operator="containsText" text="DA">
      <formula>NOT(ISERROR(SEARCH("DA",N285)))</formula>
    </cfRule>
  </conditionalFormatting>
  <conditionalFormatting sqref="O285">
    <cfRule type="containsText" dxfId="5988" priority="6001" operator="containsText" text="DA">
      <formula>NOT(ISERROR(SEARCH("DA",O285)))</formula>
    </cfRule>
  </conditionalFormatting>
  <conditionalFormatting sqref="P285">
    <cfRule type="containsText" dxfId="5987" priority="6000" operator="containsText" text="DA">
      <formula>NOT(ISERROR(SEARCH("DA",P285)))</formula>
    </cfRule>
  </conditionalFormatting>
  <conditionalFormatting sqref="Q285">
    <cfRule type="containsText" dxfId="5986" priority="5999" operator="containsText" text="DA">
      <formula>NOT(ISERROR(SEARCH("DA",Q285)))</formula>
    </cfRule>
  </conditionalFormatting>
  <conditionalFormatting sqref="R285">
    <cfRule type="containsText" dxfId="5985" priority="5998" operator="containsText" text="DA">
      <formula>NOT(ISERROR(SEARCH("DA",R285)))</formula>
    </cfRule>
  </conditionalFormatting>
  <conditionalFormatting sqref="S285">
    <cfRule type="containsText" dxfId="5984" priority="5997" operator="containsText" text="DA">
      <formula>NOT(ISERROR(SEARCH("DA",S285)))</formula>
    </cfRule>
  </conditionalFormatting>
  <conditionalFormatting sqref="T285">
    <cfRule type="containsText" dxfId="5983" priority="5996" operator="containsText" text="DA">
      <formula>NOT(ISERROR(SEARCH("DA",T285)))</formula>
    </cfRule>
  </conditionalFormatting>
  <conditionalFormatting sqref="B285">
    <cfRule type="containsText" dxfId="5982" priority="5995" operator="containsText" text="DA">
      <formula>NOT(ISERROR(SEARCH("DA",B285)))</formula>
    </cfRule>
  </conditionalFormatting>
  <conditionalFormatting sqref="U285 C285">
    <cfRule type="containsText" dxfId="5981" priority="5994" operator="containsText" text="DA">
      <formula>NOT(ISERROR(SEARCH("DA",C285)))</formula>
    </cfRule>
  </conditionalFormatting>
  <conditionalFormatting sqref="D285">
    <cfRule type="containsText" dxfId="5980" priority="5993" operator="containsText" text="DA">
      <formula>NOT(ISERROR(SEARCH("DA",D285)))</formula>
    </cfRule>
  </conditionalFormatting>
  <conditionalFormatting sqref="E285">
    <cfRule type="containsText" dxfId="5979" priority="5992" operator="containsText" text="DA">
      <formula>NOT(ISERROR(SEARCH("DA",E285)))</formula>
    </cfRule>
  </conditionalFormatting>
  <conditionalFormatting sqref="F285">
    <cfRule type="containsText" dxfId="5978" priority="5991" operator="containsText" text="DA">
      <formula>NOT(ISERROR(SEARCH("DA",F285)))</formula>
    </cfRule>
  </conditionalFormatting>
  <conditionalFormatting sqref="G285">
    <cfRule type="containsText" dxfId="5977" priority="5990" operator="containsText" text="DA">
      <formula>NOT(ISERROR(SEARCH("DA",G285)))</formula>
    </cfRule>
  </conditionalFormatting>
  <conditionalFormatting sqref="H285">
    <cfRule type="containsText" dxfId="5976" priority="5989" operator="containsText" text="DA">
      <formula>NOT(ISERROR(SEARCH("DA",H285)))</formula>
    </cfRule>
  </conditionalFormatting>
  <conditionalFormatting sqref="I285">
    <cfRule type="containsText" dxfId="5975" priority="5988" operator="containsText" text="DA">
      <formula>NOT(ISERROR(SEARCH("DA",I285)))</formula>
    </cfRule>
  </conditionalFormatting>
  <conditionalFormatting sqref="J285">
    <cfRule type="containsText" dxfId="5974" priority="5987" operator="containsText" text="DA">
      <formula>NOT(ISERROR(SEARCH("DA",J285)))</formula>
    </cfRule>
  </conditionalFormatting>
  <conditionalFormatting sqref="K285">
    <cfRule type="containsText" dxfId="5973" priority="5986" operator="containsText" text="DA">
      <formula>NOT(ISERROR(SEARCH("DA",K285)))</formula>
    </cfRule>
  </conditionalFormatting>
  <conditionalFormatting sqref="L285">
    <cfRule type="containsText" dxfId="5972" priority="5985" operator="containsText" text="DA">
      <formula>NOT(ISERROR(SEARCH("DA",L285)))</formula>
    </cfRule>
  </conditionalFormatting>
  <conditionalFormatting sqref="M285">
    <cfRule type="containsText" dxfId="5971" priority="5984" operator="containsText" text="DA">
      <formula>NOT(ISERROR(SEARCH("DA",M285)))</formula>
    </cfRule>
  </conditionalFormatting>
  <conditionalFormatting sqref="N285">
    <cfRule type="containsText" dxfId="5970" priority="5983" operator="containsText" text="DA">
      <formula>NOT(ISERROR(SEARCH("DA",N285)))</formula>
    </cfRule>
  </conditionalFormatting>
  <conditionalFormatting sqref="O285">
    <cfRule type="containsText" dxfId="5969" priority="5982" operator="containsText" text="DA">
      <formula>NOT(ISERROR(SEARCH("DA",O285)))</formula>
    </cfRule>
  </conditionalFormatting>
  <conditionalFormatting sqref="P285">
    <cfRule type="containsText" dxfId="5968" priority="5981" operator="containsText" text="DA">
      <formula>NOT(ISERROR(SEARCH("DA",P285)))</formula>
    </cfRule>
  </conditionalFormatting>
  <conditionalFormatting sqref="Q285">
    <cfRule type="containsText" dxfId="5967" priority="5980" operator="containsText" text="DA">
      <formula>NOT(ISERROR(SEARCH("DA",Q285)))</formula>
    </cfRule>
  </conditionalFormatting>
  <conditionalFormatting sqref="R285">
    <cfRule type="containsText" dxfId="5966" priority="5979" operator="containsText" text="DA">
      <formula>NOT(ISERROR(SEARCH("DA",R285)))</formula>
    </cfRule>
  </conditionalFormatting>
  <conditionalFormatting sqref="S285">
    <cfRule type="containsText" dxfId="5965" priority="5978" operator="containsText" text="DA">
      <formula>NOT(ISERROR(SEARCH("DA",S285)))</formula>
    </cfRule>
  </conditionalFormatting>
  <conditionalFormatting sqref="T285">
    <cfRule type="containsText" dxfId="5964" priority="5977" operator="containsText" text="DA">
      <formula>NOT(ISERROR(SEARCH("DA",T285)))</formula>
    </cfRule>
  </conditionalFormatting>
  <conditionalFormatting sqref="B285">
    <cfRule type="containsText" dxfId="5963" priority="5976" operator="containsText" text="DA">
      <formula>NOT(ISERROR(SEARCH("DA",B285)))</formula>
    </cfRule>
  </conditionalFormatting>
  <conditionalFormatting sqref="U285 C285">
    <cfRule type="containsText" dxfId="5962" priority="5975" operator="containsText" text="DA">
      <formula>NOT(ISERROR(SEARCH("DA",C285)))</formula>
    </cfRule>
  </conditionalFormatting>
  <conditionalFormatting sqref="D285">
    <cfRule type="containsText" dxfId="5961" priority="5974" operator="containsText" text="DA">
      <formula>NOT(ISERROR(SEARCH("DA",D285)))</formula>
    </cfRule>
  </conditionalFormatting>
  <conditionalFormatting sqref="E285">
    <cfRule type="containsText" dxfId="5960" priority="5973" operator="containsText" text="DA">
      <formula>NOT(ISERROR(SEARCH("DA",E285)))</formula>
    </cfRule>
  </conditionalFormatting>
  <conditionalFormatting sqref="F285">
    <cfRule type="containsText" dxfId="5959" priority="5972" operator="containsText" text="DA">
      <formula>NOT(ISERROR(SEARCH("DA",F285)))</formula>
    </cfRule>
  </conditionalFormatting>
  <conditionalFormatting sqref="G285">
    <cfRule type="containsText" dxfId="5958" priority="5971" operator="containsText" text="DA">
      <formula>NOT(ISERROR(SEARCH("DA",G285)))</formula>
    </cfRule>
  </conditionalFormatting>
  <conditionalFormatting sqref="H285">
    <cfRule type="containsText" dxfId="5957" priority="5970" operator="containsText" text="DA">
      <formula>NOT(ISERROR(SEARCH("DA",H285)))</formula>
    </cfRule>
  </conditionalFormatting>
  <conditionalFormatting sqref="I285">
    <cfRule type="containsText" dxfId="5956" priority="5969" operator="containsText" text="DA">
      <formula>NOT(ISERROR(SEARCH("DA",I285)))</formula>
    </cfRule>
  </conditionalFormatting>
  <conditionalFormatting sqref="J285">
    <cfRule type="containsText" dxfId="5955" priority="5968" operator="containsText" text="DA">
      <formula>NOT(ISERROR(SEARCH("DA",J285)))</formula>
    </cfRule>
  </conditionalFormatting>
  <conditionalFormatting sqref="K285">
    <cfRule type="containsText" dxfId="5954" priority="5967" operator="containsText" text="DA">
      <formula>NOT(ISERROR(SEARCH("DA",K285)))</formula>
    </cfRule>
  </conditionalFormatting>
  <conditionalFormatting sqref="L285">
    <cfRule type="containsText" dxfId="5953" priority="5966" operator="containsText" text="DA">
      <formula>NOT(ISERROR(SEARCH("DA",L285)))</formula>
    </cfRule>
  </conditionalFormatting>
  <conditionalFormatting sqref="M285">
    <cfRule type="containsText" dxfId="5952" priority="5965" operator="containsText" text="DA">
      <formula>NOT(ISERROR(SEARCH("DA",M285)))</formula>
    </cfRule>
  </conditionalFormatting>
  <conditionalFormatting sqref="N285">
    <cfRule type="containsText" dxfId="5951" priority="5964" operator="containsText" text="DA">
      <formula>NOT(ISERROR(SEARCH("DA",N285)))</formula>
    </cfRule>
  </conditionalFormatting>
  <conditionalFormatting sqref="O285">
    <cfRule type="containsText" dxfId="5950" priority="5963" operator="containsText" text="DA">
      <formula>NOT(ISERROR(SEARCH("DA",O285)))</formula>
    </cfRule>
  </conditionalFormatting>
  <conditionalFormatting sqref="P285">
    <cfRule type="containsText" dxfId="5949" priority="5962" operator="containsText" text="DA">
      <formula>NOT(ISERROR(SEARCH("DA",P285)))</formula>
    </cfRule>
  </conditionalFormatting>
  <conditionalFormatting sqref="Q285">
    <cfRule type="containsText" dxfId="5948" priority="5961" operator="containsText" text="DA">
      <formula>NOT(ISERROR(SEARCH("DA",Q285)))</formula>
    </cfRule>
  </conditionalFormatting>
  <conditionalFormatting sqref="R285">
    <cfRule type="containsText" dxfId="5947" priority="5960" operator="containsText" text="DA">
      <formula>NOT(ISERROR(SEARCH("DA",R285)))</formula>
    </cfRule>
  </conditionalFormatting>
  <conditionalFormatting sqref="S285">
    <cfRule type="containsText" dxfId="5946" priority="5959" operator="containsText" text="DA">
      <formula>NOT(ISERROR(SEARCH("DA",S285)))</formula>
    </cfRule>
  </conditionalFormatting>
  <conditionalFormatting sqref="T285">
    <cfRule type="containsText" dxfId="5945" priority="5958" operator="containsText" text="DA">
      <formula>NOT(ISERROR(SEARCH("DA",T285)))</formula>
    </cfRule>
  </conditionalFormatting>
  <conditionalFormatting sqref="B285">
    <cfRule type="containsText" dxfId="5944" priority="5957" operator="containsText" text="DA">
      <formula>NOT(ISERROR(SEARCH("DA",B285)))</formula>
    </cfRule>
  </conditionalFormatting>
  <conditionalFormatting sqref="U285 C285">
    <cfRule type="containsText" dxfId="5943" priority="5956" operator="containsText" text="DA">
      <formula>NOT(ISERROR(SEARCH("DA",C285)))</formula>
    </cfRule>
  </conditionalFormatting>
  <conditionalFormatting sqref="D285">
    <cfRule type="containsText" dxfId="5942" priority="5955" operator="containsText" text="DA">
      <formula>NOT(ISERROR(SEARCH("DA",D285)))</formula>
    </cfRule>
  </conditionalFormatting>
  <conditionalFormatting sqref="E285">
    <cfRule type="containsText" dxfId="5941" priority="5954" operator="containsText" text="DA">
      <formula>NOT(ISERROR(SEARCH("DA",E285)))</formula>
    </cfRule>
  </conditionalFormatting>
  <conditionalFormatting sqref="F285">
    <cfRule type="containsText" dxfId="5940" priority="5953" operator="containsText" text="DA">
      <formula>NOT(ISERROR(SEARCH("DA",F285)))</formula>
    </cfRule>
  </conditionalFormatting>
  <conditionalFormatting sqref="G285">
    <cfRule type="containsText" dxfId="5939" priority="5952" operator="containsText" text="DA">
      <formula>NOT(ISERROR(SEARCH("DA",G285)))</formula>
    </cfRule>
  </conditionalFormatting>
  <conditionalFormatting sqref="H285">
    <cfRule type="containsText" dxfId="5938" priority="5951" operator="containsText" text="DA">
      <formula>NOT(ISERROR(SEARCH("DA",H285)))</formula>
    </cfRule>
  </conditionalFormatting>
  <conditionalFormatting sqref="I285">
    <cfRule type="containsText" dxfId="5937" priority="5950" operator="containsText" text="DA">
      <formula>NOT(ISERROR(SEARCH("DA",I285)))</formula>
    </cfRule>
  </conditionalFormatting>
  <conditionalFormatting sqref="J285">
    <cfRule type="containsText" dxfId="5936" priority="5949" operator="containsText" text="DA">
      <formula>NOT(ISERROR(SEARCH("DA",J285)))</formula>
    </cfRule>
  </conditionalFormatting>
  <conditionalFormatting sqref="K285">
    <cfRule type="containsText" dxfId="5935" priority="5948" operator="containsText" text="DA">
      <formula>NOT(ISERROR(SEARCH("DA",K285)))</formula>
    </cfRule>
  </conditionalFormatting>
  <conditionalFormatting sqref="L285">
    <cfRule type="containsText" dxfId="5934" priority="5947" operator="containsText" text="DA">
      <formula>NOT(ISERROR(SEARCH("DA",L285)))</formula>
    </cfRule>
  </conditionalFormatting>
  <conditionalFormatting sqref="M285">
    <cfRule type="containsText" dxfId="5933" priority="5946" operator="containsText" text="DA">
      <formula>NOT(ISERROR(SEARCH("DA",M285)))</formula>
    </cfRule>
  </conditionalFormatting>
  <conditionalFormatting sqref="N285">
    <cfRule type="containsText" dxfId="5932" priority="5945" operator="containsText" text="DA">
      <formula>NOT(ISERROR(SEARCH("DA",N285)))</formula>
    </cfRule>
  </conditionalFormatting>
  <conditionalFormatting sqref="O285">
    <cfRule type="containsText" dxfId="5931" priority="5944" operator="containsText" text="DA">
      <formula>NOT(ISERROR(SEARCH("DA",O285)))</formula>
    </cfRule>
  </conditionalFormatting>
  <conditionalFormatting sqref="P285">
    <cfRule type="containsText" dxfId="5930" priority="5943" operator="containsText" text="DA">
      <formula>NOT(ISERROR(SEARCH("DA",P285)))</formula>
    </cfRule>
  </conditionalFormatting>
  <conditionalFormatting sqref="Q285">
    <cfRule type="containsText" dxfId="5929" priority="5942" operator="containsText" text="DA">
      <formula>NOT(ISERROR(SEARCH("DA",Q285)))</formula>
    </cfRule>
  </conditionalFormatting>
  <conditionalFormatting sqref="R285">
    <cfRule type="containsText" dxfId="5928" priority="5941" operator="containsText" text="DA">
      <formula>NOT(ISERROR(SEARCH("DA",R285)))</formula>
    </cfRule>
  </conditionalFormatting>
  <conditionalFormatting sqref="S285">
    <cfRule type="containsText" dxfId="5927" priority="5940" operator="containsText" text="DA">
      <formula>NOT(ISERROR(SEARCH("DA",S285)))</formula>
    </cfRule>
  </conditionalFormatting>
  <conditionalFormatting sqref="T285">
    <cfRule type="containsText" dxfId="5926" priority="5939" operator="containsText" text="DA">
      <formula>NOT(ISERROR(SEARCH("DA",T285)))</formula>
    </cfRule>
  </conditionalFormatting>
  <conditionalFormatting sqref="B285">
    <cfRule type="containsText" dxfId="5925" priority="5938" operator="containsText" text="DA">
      <formula>NOT(ISERROR(SEARCH("DA",B285)))</formula>
    </cfRule>
  </conditionalFormatting>
  <conditionalFormatting sqref="U285 C285">
    <cfRule type="containsText" dxfId="5924" priority="5937" operator="containsText" text="DA">
      <formula>NOT(ISERROR(SEARCH("DA",C285)))</formula>
    </cfRule>
  </conditionalFormatting>
  <conditionalFormatting sqref="D285">
    <cfRule type="containsText" dxfId="5923" priority="5936" operator="containsText" text="DA">
      <formula>NOT(ISERROR(SEARCH("DA",D285)))</formula>
    </cfRule>
  </conditionalFormatting>
  <conditionalFormatting sqref="E285">
    <cfRule type="containsText" dxfId="5922" priority="5935" operator="containsText" text="DA">
      <formula>NOT(ISERROR(SEARCH("DA",E285)))</formula>
    </cfRule>
  </conditionalFormatting>
  <conditionalFormatting sqref="F285">
    <cfRule type="containsText" dxfId="5921" priority="5934" operator="containsText" text="DA">
      <formula>NOT(ISERROR(SEARCH("DA",F285)))</formula>
    </cfRule>
  </conditionalFormatting>
  <conditionalFormatting sqref="G285">
    <cfRule type="containsText" dxfId="5920" priority="5933" operator="containsText" text="DA">
      <formula>NOT(ISERROR(SEARCH("DA",G285)))</formula>
    </cfRule>
  </conditionalFormatting>
  <conditionalFormatting sqref="H285">
    <cfRule type="containsText" dxfId="5919" priority="5932" operator="containsText" text="DA">
      <formula>NOT(ISERROR(SEARCH("DA",H285)))</formula>
    </cfRule>
  </conditionalFormatting>
  <conditionalFormatting sqref="I285">
    <cfRule type="containsText" dxfId="5918" priority="5931" operator="containsText" text="DA">
      <formula>NOT(ISERROR(SEARCH("DA",I285)))</formula>
    </cfRule>
  </conditionalFormatting>
  <conditionalFormatting sqref="J285">
    <cfRule type="containsText" dxfId="5917" priority="5930" operator="containsText" text="DA">
      <formula>NOT(ISERROR(SEARCH("DA",J285)))</formula>
    </cfRule>
  </conditionalFormatting>
  <conditionalFormatting sqref="K285">
    <cfRule type="containsText" dxfId="5916" priority="5929" operator="containsText" text="DA">
      <formula>NOT(ISERROR(SEARCH("DA",K285)))</formula>
    </cfRule>
  </conditionalFormatting>
  <conditionalFormatting sqref="L285">
    <cfRule type="containsText" dxfId="5915" priority="5928" operator="containsText" text="DA">
      <formula>NOT(ISERROR(SEARCH("DA",L285)))</formula>
    </cfRule>
  </conditionalFormatting>
  <conditionalFormatting sqref="M285">
    <cfRule type="containsText" dxfId="5914" priority="5927" operator="containsText" text="DA">
      <formula>NOT(ISERROR(SEARCH("DA",M285)))</formula>
    </cfRule>
  </conditionalFormatting>
  <conditionalFormatting sqref="N285">
    <cfRule type="containsText" dxfId="5913" priority="5926" operator="containsText" text="DA">
      <formula>NOT(ISERROR(SEARCH("DA",N285)))</formula>
    </cfRule>
  </conditionalFormatting>
  <conditionalFormatting sqref="O285">
    <cfRule type="containsText" dxfId="5912" priority="5925" operator="containsText" text="DA">
      <formula>NOT(ISERROR(SEARCH("DA",O285)))</formula>
    </cfRule>
  </conditionalFormatting>
  <conditionalFormatting sqref="P285">
    <cfRule type="containsText" dxfId="5911" priority="5924" operator="containsText" text="DA">
      <formula>NOT(ISERROR(SEARCH("DA",P285)))</formula>
    </cfRule>
  </conditionalFormatting>
  <conditionalFormatting sqref="Q285">
    <cfRule type="containsText" dxfId="5910" priority="5923" operator="containsText" text="DA">
      <formula>NOT(ISERROR(SEARCH("DA",Q285)))</formula>
    </cfRule>
  </conditionalFormatting>
  <conditionalFormatting sqref="R285">
    <cfRule type="containsText" dxfId="5909" priority="5922" operator="containsText" text="DA">
      <formula>NOT(ISERROR(SEARCH("DA",R285)))</formula>
    </cfRule>
  </conditionalFormatting>
  <conditionalFormatting sqref="S285">
    <cfRule type="containsText" dxfId="5908" priority="5921" operator="containsText" text="DA">
      <formula>NOT(ISERROR(SEARCH("DA",S285)))</formula>
    </cfRule>
  </conditionalFormatting>
  <conditionalFormatting sqref="T285">
    <cfRule type="containsText" dxfId="5907" priority="5920" operator="containsText" text="DA">
      <formula>NOT(ISERROR(SEARCH("DA",T285)))</formula>
    </cfRule>
  </conditionalFormatting>
  <conditionalFormatting sqref="B285">
    <cfRule type="containsText" dxfId="5906" priority="5919" operator="containsText" text="DA">
      <formula>NOT(ISERROR(SEARCH("DA",B285)))</formula>
    </cfRule>
  </conditionalFormatting>
  <conditionalFormatting sqref="U285 C285">
    <cfRule type="containsText" dxfId="5905" priority="5918" operator="containsText" text="DA">
      <formula>NOT(ISERROR(SEARCH("DA",C285)))</formula>
    </cfRule>
  </conditionalFormatting>
  <conditionalFormatting sqref="D285">
    <cfRule type="containsText" dxfId="5904" priority="5917" operator="containsText" text="DA">
      <formula>NOT(ISERROR(SEARCH("DA",D285)))</formula>
    </cfRule>
  </conditionalFormatting>
  <conditionalFormatting sqref="E285">
    <cfRule type="containsText" dxfId="5903" priority="5916" operator="containsText" text="DA">
      <formula>NOT(ISERROR(SEARCH("DA",E285)))</formula>
    </cfRule>
  </conditionalFormatting>
  <conditionalFormatting sqref="F285">
    <cfRule type="containsText" dxfId="5902" priority="5915" operator="containsText" text="DA">
      <formula>NOT(ISERROR(SEARCH("DA",F285)))</formula>
    </cfRule>
  </conditionalFormatting>
  <conditionalFormatting sqref="G285">
    <cfRule type="containsText" dxfId="5901" priority="5914" operator="containsText" text="DA">
      <formula>NOT(ISERROR(SEARCH("DA",G285)))</formula>
    </cfRule>
  </conditionalFormatting>
  <conditionalFormatting sqref="H285">
    <cfRule type="containsText" dxfId="5900" priority="5913" operator="containsText" text="DA">
      <formula>NOT(ISERROR(SEARCH("DA",H285)))</formula>
    </cfRule>
  </conditionalFormatting>
  <conditionalFormatting sqref="I285">
    <cfRule type="containsText" dxfId="5899" priority="5912" operator="containsText" text="DA">
      <formula>NOT(ISERROR(SEARCH("DA",I285)))</formula>
    </cfRule>
  </conditionalFormatting>
  <conditionalFormatting sqref="J285">
    <cfRule type="containsText" dxfId="5898" priority="5911" operator="containsText" text="DA">
      <formula>NOT(ISERROR(SEARCH("DA",J285)))</formula>
    </cfRule>
  </conditionalFormatting>
  <conditionalFormatting sqref="K285">
    <cfRule type="containsText" dxfId="5897" priority="5910" operator="containsText" text="DA">
      <formula>NOT(ISERROR(SEARCH("DA",K285)))</formula>
    </cfRule>
  </conditionalFormatting>
  <conditionalFormatting sqref="L285">
    <cfRule type="containsText" dxfId="5896" priority="5909" operator="containsText" text="DA">
      <formula>NOT(ISERROR(SEARCH("DA",L285)))</formula>
    </cfRule>
  </conditionalFormatting>
  <conditionalFormatting sqref="M285">
    <cfRule type="containsText" dxfId="5895" priority="5908" operator="containsText" text="DA">
      <formula>NOT(ISERROR(SEARCH("DA",M285)))</formula>
    </cfRule>
  </conditionalFormatting>
  <conditionalFormatting sqref="N285">
    <cfRule type="containsText" dxfId="5894" priority="5907" operator="containsText" text="DA">
      <formula>NOT(ISERROR(SEARCH("DA",N285)))</formula>
    </cfRule>
  </conditionalFormatting>
  <conditionalFormatting sqref="O285">
    <cfRule type="containsText" dxfId="5893" priority="5906" operator="containsText" text="DA">
      <formula>NOT(ISERROR(SEARCH("DA",O285)))</formula>
    </cfRule>
  </conditionalFormatting>
  <conditionalFormatting sqref="P285">
    <cfRule type="containsText" dxfId="5892" priority="5905" operator="containsText" text="DA">
      <formula>NOT(ISERROR(SEARCH("DA",P285)))</formula>
    </cfRule>
  </conditionalFormatting>
  <conditionalFormatting sqref="Q285">
    <cfRule type="containsText" dxfId="5891" priority="5904" operator="containsText" text="DA">
      <formula>NOT(ISERROR(SEARCH("DA",Q285)))</formula>
    </cfRule>
  </conditionalFormatting>
  <conditionalFormatting sqref="R285">
    <cfRule type="containsText" dxfId="5890" priority="5903" operator="containsText" text="DA">
      <formula>NOT(ISERROR(SEARCH("DA",R285)))</formula>
    </cfRule>
  </conditionalFormatting>
  <conditionalFormatting sqref="S285">
    <cfRule type="containsText" dxfId="5889" priority="5902" operator="containsText" text="DA">
      <formula>NOT(ISERROR(SEARCH("DA",S285)))</formula>
    </cfRule>
  </conditionalFormatting>
  <conditionalFormatting sqref="T285">
    <cfRule type="containsText" dxfId="5888" priority="5901" operator="containsText" text="DA">
      <formula>NOT(ISERROR(SEARCH("DA",T285)))</formula>
    </cfRule>
  </conditionalFormatting>
  <conditionalFormatting sqref="B285">
    <cfRule type="containsText" dxfId="5887" priority="5900" operator="containsText" text="DA">
      <formula>NOT(ISERROR(SEARCH("DA",B285)))</formula>
    </cfRule>
  </conditionalFormatting>
  <conditionalFormatting sqref="U285 C285">
    <cfRule type="containsText" dxfId="5886" priority="5899" operator="containsText" text="DA">
      <formula>NOT(ISERROR(SEARCH("DA",C285)))</formula>
    </cfRule>
  </conditionalFormatting>
  <conditionalFormatting sqref="D285">
    <cfRule type="containsText" dxfId="5885" priority="5898" operator="containsText" text="DA">
      <formula>NOT(ISERROR(SEARCH("DA",D285)))</formula>
    </cfRule>
  </conditionalFormatting>
  <conditionalFormatting sqref="E285">
    <cfRule type="containsText" dxfId="5884" priority="5897" operator="containsText" text="DA">
      <formula>NOT(ISERROR(SEARCH("DA",E285)))</formula>
    </cfRule>
  </conditionalFormatting>
  <conditionalFormatting sqref="F285">
    <cfRule type="containsText" dxfId="5883" priority="5896" operator="containsText" text="DA">
      <formula>NOT(ISERROR(SEARCH("DA",F285)))</formula>
    </cfRule>
  </conditionalFormatting>
  <conditionalFormatting sqref="G285">
    <cfRule type="containsText" dxfId="5882" priority="5895" operator="containsText" text="DA">
      <formula>NOT(ISERROR(SEARCH("DA",G285)))</formula>
    </cfRule>
  </conditionalFormatting>
  <conditionalFormatting sqref="H285">
    <cfRule type="containsText" dxfId="5881" priority="5894" operator="containsText" text="DA">
      <formula>NOT(ISERROR(SEARCH("DA",H285)))</formula>
    </cfRule>
  </conditionalFormatting>
  <conditionalFormatting sqref="I285">
    <cfRule type="containsText" dxfId="5880" priority="5893" operator="containsText" text="DA">
      <formula>NOT(ISERROR(SEARCH("DA",I285)))</formula>
    </cfRule>
  </conditionalFormatting>
  <conditionalFormatting sqref="J285">
    <cfRule type="containsText" dxfId="5879" priority="5892" operator="containsText" text="DA">
      <formula>NOT(ISERROR(SEARCH("DA",J285)))</formula>
    </cfRule>
  </conditionalFormatting>
  <conditionalFormatting sqref="K285">
    <cfRule type="containsText" dxfId="5878" priority="5891" operator="containsText" text="DA">
      <formula>NOT(ISERROR(SEARCH("DA",K285)))</formula>
    </cfRule>
  </conditionalFormatting>
  <conditionalFormatting sqref="L285">
    <cfRule type="containsText" dxfId="5877" priority="5890" operator="containsText" text="DA">
      <formula>NOT(ISERROR(SEARCH("DA",L285)))</formula>
    </cfRule>
  </conditionalFormatting>
  <conditionalFormatting sqref="M285">
    <cfRule type="containsText" dxfId="5876" priority="5889" operator="containsText" text="DA">
      <formula>NOT(ISERROR(SEARCH("DA",M285)))</formula>
    </cfRule>
  </conditionalFormatting>
  <conditionalFormatting sqref="N285">
    <cfRule type="containsText" dxfId="5875" priority="5888" operator="containsText" text="DA">
      <formula>NOT(ISERROR(SEARCH("DA",N285)))</formula>
    </cfRule>
  </conditionalFormatting>
  <conditionalFormatting sqref="O285">
    <cfRule type="containsText" dxfId="5874" priority="5887" operator="containsText" text="DA">
      <formula>NOT(ISERROR(SEARCH("DA",O285)))</formula>
    </cfRule>
  </conditionalFormatting>
  <conditionalFormatting sqref="P285">
    <cfRule type="containsText" dxfId="5873" priority="5886" operator="containsText" text="DA">
      <formula>NOT(ISERROR(SEARCH("DA",P285)))</formula>
    </cfRule>
  </conditionalFormatting>
  <conditionalFormatting sqref="Q285">
    <cfRule type="containsText" dxfId="5872" priority="5885" operator="containsText" text="DA">
      <formula>NOT(ISERROR(SEARCH("DA",Q285)))</formula>
    </cfRule>
  </conditionalFormatting>
  <conditionalFormatting sqref="R285">
    <cfRule type="containsText" dxfId="5871" priority="5884" operator="containsText" text="DA">
      <formula>NOT(ISERROR(SEARCH("DA",R285)))</formula>
    </cfRule>
  </conditionalFormatting>
  <conditionalFormatting sqref="S285">
    <cfRule type="containsText" dxfId="5870" priority="5883" operator="containsText" text="DA">
      <formula>NOT(ISERROR(SEARCH("DA",S285)))</formula>
    </cfRule>
  </conditionalFormatting>
  <conditionalFormatting sqref="T285">
    <cfRule type="containsText" dxfId="5869" priority="5882" operator="containsText" text="DA">
      <formula>NOT(ISERROR(SEARCH("DA",T285)))</formula>
    </cfRule>
  </conditionalFormatting>
  <conditionalFormatting sqref="B285">
    <cfRule type="containsText" dxfId="5868" priority="5881" operator="containsText" text="DA">
      <formula>NOT(ISERROR(SEARCH("DA",B285)))</formula>
    </cfRule>
  </conditionalFormatting>
  <conditionalFormatting sqref="U285 C285">
    <cfRule type="containsText" dxfId="5867" priority="5880" operator="containsText" text="DA">
      <formula>NOT(ISERROR(SEARCH("DA",C285)))</formula>
    </cfRule>
  </conditionalFormatting>
  <conditionalFormatting sqref="D285">
    <cfRule type="containsText" dxfId="5866" priority="5879" operator="containsText" text="DA">
      <formula>NOT(ISERROR(SEARCH("DA",D285)))</formula>
    </cfRule>
  </conditionalFormatting>
  <conditionalFormatting sqref="E285">
    <cfRule type="containsText" dxfId="5865" priority="5878" operator="containsText" text="DA">
      <formula>NOT(ISERROR(SEARCH("DA",E285)))</formula>
    </cfRule>
  </conditionalFormatting>
  <conditionalFormatting sqref="F285">
    <cfRule type="containsText" dxfId="5864" priority="5877" operator="containsText" text="DA">
      <formula>NOT(ISERROR(SEARCH("DA",F285)))</formula>
    </cfRule>
  </conditionalFormatting>
  <conditionalFormatting sqref="G285">
    <cfRule type="containsText" dxfId="5863" priority="5876" operator="containsText" text="DA">
      <formula>NOT(ISERROR(SEARCH("DA",G285)))</formula>
    </cfRule>
  </conditionalFormatting>
  <conditionalFormatting sqref="H285">
    <cfRule type="containsText" dxfId="5862" priority="5875" operator="containsText" text="DA">
      <formula>NOT(ISERROR(SEARCH("DA",H285)))</formula>
    </cfRule>
  </conditionalFormatting>
  <conditionalFormatting sqref="I285">
    <cfRule type="containsText" dxfId="5861" priority="5874" operator="containsText" text="DA">
      <formula>NOT(ISERROR(SEARCH("DA",I285)))</formula>
    </cfRule>
  </conditionalFormatting>
  <conditionalFormatting sqref="J285">
    <cfRule type="containsText" dxfId="5860" priority="5873" operator="containsText" text="DA">
      <formula>NOT(ISERROR(SEARCH("DA",J285)))</formula>
    </cfRule>
  </conditionalFormatting>
  <conditionalFormatting sqref="K285">
    <cfRule type="containsText" dxfId="5859" priority="5872" operator="containsText" text="DA">
      <formula>NOT(ISERROR(SEARCH("DA",K285)))</formula>
    </cfRule>
  </conditionalFormatting>
  <conditionalFormatting sqref="L285">
    <cfRule type="containsText" dxfId="5858" priority="5871" operator="containsText" text="DA">
      <formula>NOT(ISERROR(SEARCH("DA",L285)))</formula>
    </cfRule>
  </conditionalFormatting>
  <conditionalFormatting sqref="M285">
    <cfRule type="containsText" dxfId="5857" priority="5870" operator="containsText" text="DA">
      <formula>NOT(ISERROR(SEARCH("DA",M285)))</formula>
    </cfRule>
  </conditionalFormatting>
  <conditionalFormatting sqref="N285">
    <cfRule type="containsText" dxfId="5856" priority="5869" operator="containsText" text="DA">
      <formula>NOT(ISERROR(SEARCH("DA",N285)))</formula>
    </cfRule>
  </conditionalFormatting>
  <conditionalFormatting sqref="O285">
    <cfRule type="containsText" dxfId="5855" priority="5868" operator="containsText" text="DA">
      <formula>NOT(ISERROR(SEARCH("DA",O285)))</formula>
    </cfRule>
  </conditionalFormatting>
  <conditionalFormatting sqref="P285">
    <cfRule type="containsText" dxfId="5854" priority="5867" operator="containsText" text="DA">
      <formula>NOT(ISERROR(SEARCH("DA",P285)))</formula>
    </cfRule>
  </conditionalFormatting>
  <conditionalFormatting sqref="Q285">
    <cfRule type="containsText" dxfId="5853" priority="5866" operator="containsText" text="DA">
      <formula>NOT(ISERROR(SEARCH("DA",Q285)))</formula>
    </cfRule>
  </conditionalFormatting>
  <conditionalFormatting sqref="R285">
    <cfRule type="containsText" dxfId="5852" priority="5865" operator="containsText" text="DA">
      <formula>NOT(ISERROR(SEARCH("DA",R285)))</formula>
    </cfRule>
  </conditionalFormatting>
  <conditionalFormatting sqref="S285">
    <cfRule type="containsText" dxfId="5851" priority="5864" operator="containsText" text="DA">
      <formula>NOT(ISERROR(SEARCH("DA",S285)))</formula>
    </cfRule>
  </conditionalFormatting>
  <conditionalFormatting sqref="T285">
    <cfRule type="containsText" dxfId="5850" priority="5863" operator="containsText" text="DA">
      <formula>NOT(ISERROR(SEARCH("DA",T285)))</formula>
    </cfRule>
  </conditionalFormatting>
  <conditionalFormatting sqref="B285">
    <cfRule type="containsText" dxfId="5849" priority="5862" operator="containsText" text="DA">
      <formula>NOT(ISERROR(SEARCH("DA",B285)))</formula>
    </cfRule>
  </conditionalFormatting>
  <conditionalFormatting sqref="U285 C285">
    <cfRule type="containsText" dxfId="5848" priority="5861" operator="containsText" text="DA">
      <formula>NOT(ISERROR(SEARCH("DA",C285)))</formula>
    </cfRule>
  </conditionalFormatting>
  <conditionalFormatting sqref="D285">
    <cfRule type="containsText" dxfId="5847" priority="5860" operator="containsText" text="DA">
      <formula>NOT(ISERROR(SEARCH("DA",D285)))</formula>
    </cfRule>
  </conditionalFormatting>
  <conditionalFormatting sqref="E285">
    <cfRule type="containsText" dxfId="5846" priority="5859" operator="containsText" text="DA">
      <formula>NOT(ISERROR(SEARCH("DA",E285)))</formula>
    </cfRule>
  </conditionalFormatting>
  <conditionalFormatting sqref="F285">
    <cfRule type="containsText" dxfId="5845" priority="5858" operator="containsText" text="DA">
      <formula>NOT(ISERROR(SEARCH("DA",F285)))</formula>
    </cfRule>
  </conditionalFormatting>
  <conditionalFormatting sqref="G285">
    <cfRule type="containsText" dxfId="5844" priority="5857" operator="containsText" text="DA">
      <formula>NOT(ISERROR(SEARCH("DA",G285)))</formula>
    </cfRule>
  </conditionalFormatting>
  <conditionalFormatting sqref="H285">
    <cfRule type="containsText" dxfId="5843" priority="5856" operator="containsText" text="DA">
      <formula>NOT(ISERROR(SEARCH("DA",H285)))</formula>
    </cfRule>
  </conditionalFormatting>
  <conditionalFormatting sqref="I285">
    <cfRule type="containsText" dxfId="5842" priority="5855" operator="containsText" text="DA">
      <formula>NOT(ISERROR(SEARCH("DA",I285)))</formula>
    </cfRule>
  </conditionalFormatting>
  <conditionalFormatting sqref="J285">
    <cfRule type="containsText" dxfId="5841" priority="5854" operator="containsText" text="DA">
      <formula>NOT(ISERROR(SEARCH("DA",J285)))</formula>
    </cfRule>
  </conditionalFormatting>
  <conditionalFormatting sqref="K285">
    <cfRule type="containsText" dxfId="5840" priority="5853" operator="containsText" text="DA">
      <formula>NOT(ISERROR(SEARCH("DA",K285)))</formula>
    </cfRule>
  </conditionalFormatting>
  <conditionalFormatting sqref="L285">
    <cfRule type="containsText" dxfId="5839" priority="5852" operator="containsText" text="DA">
      <formula>NOT(ISERROR(SEARCH("DA",L285)))</formula>
    </cfRule>
  </conditionalFormatting>
  <conditionalFormatting sqref="M285">
    <cfRule type="containsText" dxfId="5838" priority="5851" operator="containsText" text="DA">
      <formula>NOT(ISERROR(SEARCH("DA",M285)))</formula>
    </cfRule>
  </conditionalFormatting>
  <conditionalFormatting sqref="N285">
    <cfRule type="containsText" dxfId="5837" priority="5850" operator="containsText" text="DA">
      <formula>NOT(ISERROR(SEARCH("DA",N285)))</formula>
    </cfRule>
  </conditionalFormatting>
  <conditionalFormatting sqref="O285">
    <cfRule type="containsText" dxfId="5836" priority="5849" operator="containsText" text="DA">
      <formula>NOT(ISERROR(SEARCH("DA",O285)))</formula>
    </cfRule>
  </conditionalFormatting>
  <conditionalFormatting sqref="P285">
    <cfRule type="containsText" dxfId="5835" priority="5848" operator="containsText" text="DA">
      <formula>NOT(ISERROR(SEARCH("DA",P285)))</formula>
    </cfRule>
  </conditionalFormatting>
  <conditionalFormatting sqref="Q285">
    <cfRule type="containsText" dxfId="5834" priority="5847" operator="containsText" text="DA">
      <formula>NOT(ISERROR(SEARCH("DA",Q285)))</formula>
    </cfRule>
  </conditionalFormatting>
  <conditionalFormatting sqref="R285">
    <cfRule type="containsText" dxfId="5833" priority="5846" operator="containsText" text="DA">
      <formula>NOT(ISERROR(SEARCH("DA",R285)))</formula>
    </cfRule>
  </conditionalFormatting>
  <conditionalFormatting sqref="S285">
    <cfRule type="containsText" dxfId="5832" priority="5845" operator="containsText" text="DA">
      <formula>NOT(ISERROR(SEARCH("DA",S285)))</formula>
    </cfRule>
  </conditionalFormatting>
  <conditionalFormatting sqref="T285">
    <cfRule type="containsText" dxfId="5831" priority="5844" operator="containsText" text="DA">
      <formula>NOT(ISERROR(SEARCH("DA",T285)))</formula>
    </cfRule>
  </conditionalFormatting>
  <conditionalFormatting sqref="U285 A285 C285">
    <cfRule type="containsText" dxfId="5830" priority="5843" operator="containsText" text="DA">
      <formula>NOT(ISERROR(SEARCH("DA",A285)))</formula>
    </cfRule>
  </conditionalFormatting>
  <conditionalFormatting sqref="D285">
    <cfRule type="containsText" dxfId="5829" priority="5842" operator="containsText" text="DA">
      <formula>NOT(ISERROR(SEARCH("DA",D285)))</formula>
    </cfRule>
  </conditionalFormatting>
  <conditionalFormatting sqref="E285">
    <cfRule type="containsText" dxfId="5828" priority="5841" operator="containsText" text="DA">
      <formula>NOT(ISERROR(SEARCH("DA",E285)))</formula>
    </cfRule>
  </conditionalFormatting>
  <conditionalFormatting sqref="F285">
    <cfRule type="containsText" dxfId="5827" priority="5840" operator="containsText" text="DA">
      <formula>NOT(ISERROR(SEARCH("DA",F285)))</formula>
    </cfRule>
  </conditionalFormatting>
  <conditionalFormatting sqref="G285">
    <cfRule type="containsText" dxfId="5826" priority="5839" operator="containsText" text="DA">
      <formula>NOT(ISERROR(SEARCH("DA",G285)))</formula>
    </cfRule>
  </conditionalFormatting>
  <conditionalFormatting sqref="H285">
    <cfRule type="containsText" dxfId="5825" priority="5838" operator="containsText" text="DA">
      <formula>NOT(ISERROR(SEARCH("DA",H285)))</formula>
    </cfRule>
  </conditionalFormatting>
  <conditionalFormatting sqref="I285">
    <cfRule type="containsText" dxfId="5824" priority="5837" operator="containsText" text="DA">
      <formula>NOT(ISERROR(SEARCH("DA",I285)))</formula>
    </cfRule>
  </conditionalFormatting>
  <conditionalFormatting sqref="J285">
    <cfRule type="containsText" dxfId="5823" priority="5836" operator="containsText" text="DA">
      <formula>NOT(ISERROR(SEARCH("DA",J285)))</formula>
    </cfRule>
  </conditionalFormatting>
  <conditionalFormatting sqref="K285">
    <cfRule type="containsText" dxfId="5822" priority="5835" operator="containsText" text="DA">
      <formula>NOT(ISERROR(SEARCH("DA",K285)))</formula>
    </cfRule>
  </conditionalFormatting>
  <conditionalFormatting sqref="L285">
    <cfRule type="containsText" dxfId="5821" priority="5834" operator="containsText" text="DA">
      <formula>NOT(ISERROR(SEARCH("DA",L285)))</formula>
    </cfRule>
  </conditionalFormatting>
  <conditionalFormatting sqref="M285">
    <cfRule type="containsText" dxfId="5820" priority="5833" operator="containsText" text="DA">
      <formula>NOT(ISERROR(SEARCH("DA",M285)))</formula>
    </cfRule>
  </conditionalFormatting>
  <conditionalFormatting sqref="N285">
    <cfRule type="containsText" dxfId="5819" priority="5832" operator="containsText" text="DA">
      <formula>NOT(ISERROR(SEARCH("DA",N285)))</formula>
    </cfRule>
  </conditionalFormatting>
  <conditionalFormatting sqref="O285">
    <cfRule type="containsText" dxfId="5818" priority="5831" operator="containsText" text="DA">
      <formula>NOT(ISERROR(SEARCH("DA",O285)))</formula>
    </cfRule>
  </conditionalFormatting>
  <conditionalFormatting sqref="P285">
    <cfRule type="containsText" dxfId="5817" priority="5830" operator="containsText" text="DA">
      <formula>NOT(ISERROR(SEARCH("DA",P285)))</formula>
    </cfRule>
  </conditionalFormatting>
  <conditionalFormatting sqref="Q285">
    <cfRule type="containsText" dxfId="5816" priority="5829" operator="containsText" text="DA">
      <formula>NOT(ISERROR(SEARCH("DA",Q285)))</formula>
    </cfRule>
  </conditionalFormatting>
  <conditionalFormatting sqref="R285">
    <cfRule type="containsText" dxfId="5815" priority="5828" operator="containsText" text="DA">
      <formula>NOT(ISERROR(SEARCH("DA",R285)))</formula>
    </cfRule>
  </conditionalFormatting>
  <conditionalFormatting sqref="S285">
    <cfRule type="containsText" dxfId="5814" priority="5827" operator="containsText" text="DA">
      <formula>NOT(ISERROR(SEARCH("DA",S285)))</formula>
    </cfRule>
  </conditionalFormatting>
  <conditionalFormatting sqref="T285">
    <cfRule type="containsText" dxfId="5813" priority="5826" operator="containsText" text="DA">
      <formula>NOT(ISERROR(SEARCH("DA",T285)))</formula>
    </cfRule>
  </conditionalFormatting>
  <conditionalFormatting sqref="B285:T285">
    <cfRule type="containsText" dxfId="5812" priority="5825" operator="containsText" text="DA">
      <formula>NOT(ISERROR(SEARCH("DA",B285)))</formula>
    </cfRule>
  </conditionalFormatting>
  <conditionalFormatting sqref="B296">
    <cfRule type="containsText" dxfId="5811" priority="5824" operator="containsText" text="DA">
      <formula>NOT(ISERROR(SEARCH("DA",B296)))</formula>
    </cfRule>
  </conditionalFormatting>
  <conditionalFormatting sqref="C296 U296">
    <cfRule type="containsText" dxfId="5810" priority="5823" operator="containsText" text="DA">
      <formula>NOT(ISERROR(SEARCH("DA",C296)))</formula>
    </cfRule>
  </conditionalFormatting>
  <conditionalFormatting sqref="D296">
    <cfRule type="containsText" dxfId="5809" priority="5822" operator="containsText" text="DA">
      <formula>NOT(ISERROR(SEARCH("DA",D296)))</formula>
    </cfRule>
  </conditionalFormatting>
  <conditionalFormatting sqref="E296">
    <cfRule type="containsText" dxfId="5808" priority="5821" operator="containsText" text="DA">
      <formula>NOT(ISERROR(SEARCH("DA",E296)))</formula>
    </cfRule>
  </conditionalFormatting>
  <conditionalFormatting sqref="F296">
    <cfRule type="containsText" dxfId="5807" priority="5820" operator="containsText" text="DA">
      <formula>NOT(ISERROR(SEARCH("DA",F296)))</formula>
    </cfRule>
  </conditionalFormatting>
  <conditionalFormatting sqref="G296">
    <cfRule type="containsText" dxfId="5806" priority="5819" operator="containsText" text="DA">
      <formula>NOT(ISERROR(SEARCH("DA",G296)))</formula>
    </cfRule>
  </conditionalFormatting>
  <conditionalFormatting sqref="H296">
    <cfRule type="containsText" dxfId="5805" priority="5818" operator="containsText" text="DA">
      <formula>NOT(ISERROR(SEARCH("DA",H296)))</formula>
    </cfRule>
  </conditionalFormatting>
  <conditionalFormatting sqref="I296">
    <cfRule type="containsText" dxfId="5804" priority="5817" operator="containsText" text="DA">
      <formula>NOT(ISERROR(SEARCH("DA",I296)))</formula>
    </cfRule>
  </conditionalFormatting>
  <conditionalFormatting sqref="J296">
    <cfRule type="containsText" dxfId="5803" priority="5816" operator="containsText" text="DA">
      <formula>NOT(ISERROR(SEARCH("DA",J296)))</formula>
    </cfRule>
  </conditionalFormatting>
  <conditionalFormatting sqref="K296">
    <cfRule type="containsText" dxfId="5802" priority="5815" operator="containsText" text="DA">
      <formula>NOT(ISERROR(SEARCH("DA",K296)))</formula>
    </cfRule>
  </conditionalFormatting>
  <conditionalFormatting sqref="L296">
    <cfRule type="containsText" dxfId="5801" priority="5814" operator="containsText" text="DA">
      <formula>NOT(ISERROR(SEARCH("DA",L296)))</formula>
    </cfRule>
  </conditionalFormatting>
  <conditionalFormatting sqref="M296">
    <cfRule type="containsText" dxfId="5800" priority="5813" operator="containsText" text="DA">
      <formula>NOT(ISERROR(SEARCH("DA",M296)))</formula>
    </cfRule>
  </conditionalFormatting>
  <conditionalFormatting sqref="N296">
    <cfRule type="containsText" dxfId="5799" priority="5812" operator="containsText" text="DA">
      <formula>NOT(ISERROR(SEARCH("DA",N296)))</formula>
    </cfRule>
  </conditionalFormatting>
  <conditionalFormatting sqref="O296">
    <cfRule type="containsText" dxfId="5798" priority="5811" operator="containsText" text="DA">
      <formula>NOT(ISERROR(SEARCH("DA",O296)))</formula>
    </cfRule>
  </conditionalFormatting>
  <conditionalFormatting sqref="P296">
    <cfRule type="containsText" dxfId="5797" priority="5810" operator="containsText" text="DA">
      <formula>NOT(ISERROR(SEARCH("DA",P296)))</formula>
    </cfRule>
  </conditionalFormatting>
  <conditionalFormatting sqref="Q296">
    <cfRule type="containsText" dxfId="5796" priority="5809" operator="containsText" text="DA">
      <formula>NOT(ISERROR(SEARCH("DA",Q296)))</formula>
    </cfRule>
  </conditionalFormatting>
  <conditionalFormatting sqref="S296">
    <cfRule type="containsText" dxfId="5795" priority="5808" operator="containsText" text="DA">
      <formula>NOT(ISERROR(SEARCH("DA",S296)))</formula>
    </cfRule>
  </conditionalFormatting>
  <conditionalFormatting sqref="R296">
    <cfRule type="containsText" dxfId="5794" priority="5807" operator="containsText" text="DA">
      <formula>NOT(ISERROR(SEARCH("DA",R296)))</formula>
    </cfRule>
  </conditionalFormatting>
  <conditionalFormatting sqref="T296">
    <cfRule type="containsText" dxfId="5793" priority="5806" operator="containsText" text="DA">
      <formula>NOT(ISERROR(SEARCH("DA",T296)))</formula>
    </cfRule>
  </conditionalFormatting>
  <conditionalFormatting sqref="B296">
    <cfRule type="containsText" dxfId="5792" priority="5805" operator="containsText" text="DA">
      <formula>NOT(ISERROR(SEARCH("DA",B296)))</formula>
    </cfRule>
  </conditionalFormatting>
  <conditionalFormatting sqref="C296 U296">
    <cfRule type="containsText" dxfId="5791" priority="5804" operator="containsText" text="DA">
      <formula>NOT(ISERROR(SEARCH("DA",C296)))</formula>
    </cfRule>
  </conditionalFormatting>
  <conditionalFormatting sqref="D296">
    <cfRule type="containsText" dxfId="5790" priority="5803" operator="containsText" text="DA">
      <formula>NOT(ISERROR(SEARCH("DA",D296)))</formula>
    </cfRule>
  </conditionalFormatting>
  <conditionalFormatting sqref="E296">
    <cfRule type="containsText" dxfId="5789" priority="5802" operator="containsText" text="DA">
      <formula>NOT(ISERROR(SEARCH("DA",E296)))</formula>
    </cfRule>
  </conditionalFormatting>
  <conditionalFormatting sqref="F296">
    <cfRule type="containsText" dxfId="5788" priority="5801" operator="containsText" text="DA">
      <formula>NOT(ISERROR(SEARCH("DA",F296)))</formula>
    </cfRule>
  </conditionalFormatting>
  <conditionalFormatting sqref="G296">
    <cfRule type="containsText" dxfId="5787" priority="5800" operator="containsText" text="DA">
      <formula>NOT(ISERROR(SEARCH("DA",G296)))</formula>
    </cfRule>
  </conditionalFormatting>
  <conditionalFormatting sqref="H296">
    <cfRule type="containsText" dxfId="5786" priority="5799" operator="containsText" text="DA">
      <formula>NOT(ISERROR(SEARCH("DA",H296)))</formula>
    </cfRule>
  </conditionalFormatting>
  <conditionalFormatting sqref="I296">
    <cfRule type="containsText" dxfId="5785" priority="5798" operator="containsText" text="DA">
      <formula>NOT(ISERROR(SEARCH("DA",I296)))</formula>
    </cfRule>
  </conditionalFormatting>
  <conditionalFormatting sqref="J296">
    <cfRule type="containsText" dxfId="5784" priority="5797" operator="containsText" text="DA">
      <formula>NOT(ISERROR(SEARCH("DA",J296)))</formula>
    </cfRule>
  </conditionalFormatting>
  <conditionalFormatting sqref="K296">
    <cfRule type="containsText" dxfId="5783" priority="5796" operator="containsText" text="DA">
      <formula>NOT(ISERROR(SEARCH("DA",K296)))</formula>
    </cfRule>
  </conditionalFormatting>
  <conditionalFormatting sqref="L296">
    <cfRule type="containsText" dxfId="5782" priority="5795" operator="containsText" text="DA">
      <formula>NOT(ISERROR(SEARCH("DA",L296)))</formula>
    </cfRule>
  </conditionalFormatting>
  <conditionalFormatting sqref="M296">
    <cfRule type="containsText" dxfId="5781" priority="5794" operator="containsText" text="DA">
      <formula>NOT(ISERROR(SEARCH("DA",M296)))</formula>
    </cfRule>
  </conditionalFormatting>
  <conditionalFormatting sqref="N296">
    <cfRule type="containsText" dxfId="5780" priority="5793" operator="containsText" text="DA">
      <formula>NOT(ISERROR(SEARCH("DA",N296)))</formula>
    </cfRule>
  </conditionalFormatting>
  <conditionalFormatting sqref="O296">
    <cfRule type="containsText" dxfId="5779" priority="5792" operator="containsText" text="DA">
      <formula>NOT(ISERROR(SEARCH("DA",O296)))</formula>
    </cfRule>
  </conditionalFormatting>
  <conditionalFormatting sqref="P296">
    <cfRule type="containsText" dxfId="5778" priority="5791" operator="containsText" text="DA">
      <formula>NOT(ISERROR(SEARCH("DA",P296)))</formula>
    </cfRule>
  </conditionalFormatting>
  <conditionalFormatting sqref="Q296">
    <cfRule type="containsText" dxfId="5777" priority="5790" operator="containsText" text="DA">
      <formula>NOT(ISERROR(SEARCH("DA",Q296)))</formula>
    </cfRule>
  </conditionalFormatting>
  <conditionalFormatting sqref="S296">
    <cfRule type="containsText" dxfId="5776" priority="5789" operator="containsText" text="DA">
      <formula>NOT(ISERROR(SEARCH("DA",S296)))</formula>
    </cfRule>
  </conditionalFormatting>
  <conditionalFormatting sqref="R296">
    <cfRule type="containsText" dxfId="5775" priority="5788" operator="containsText" text="DA">
      <formula>NOT(ISERROR(SEARCH("DA",R296)))</formula>
    </cfRule>
  </conditionalFormatting>
  <conditionalFormatting sqref="T296">
    <cfRule type="containsText" dxfId="5774" priority="5787" operator="containsText" text="DA">
      <formula>NOT(ISERROR(SEARCH("DA",T296)))</formula>
    </cfRule>
  </conditionalFormatting>
  <conditionalFormatting sqref="B296">
    <cfRule type="containsText" dxfId="5773" priority="5786" operator="containsText" text="DA">
      <formula>NOT(ISERROR(SEARCH("DA",B296)))</formula>
    </cfRule>
  </conditionalFormatting>
  <conditionalFormatting sqref="C296 U296">
    <cfRule type="containsText" dxfId="5772" priority="5785" operator="containsText" text="DA">
      <formula>NOT(ISERROR(SEARCH("DA",C296)))</formula>
    </cfRule>
  </conditionalFormatting>
  <conditionalFormatting sqref="D296">
    <cfRule type="containsText" dxfId="5771" priority="5784" operator="containsText" text="DA">
      <formula>NOT(ISERROR(SEARCH("DA",D296)))</formula>
    </cfRule>
  </conditionalFormatting>
  <conditionalFormatting sqref="E296">
    <cfRule type="containsText" dxfId="5770" priority="5783" operator="containsText" text="DA">
      <formula>NOT(ISERROR(SEARCH("DA",E296)))</formula>
    </cfRule>
  </conditionalFormatting>
  <conditionalFormatting sqref="F296">
    <cfRule type="containsText" dxfId="5769" priority="5782" operator="containsText" text="DA">
      <formula>NOT(ISERROR(SEARCH("DA",F296)))</formula>
    </cfRule>
  </conditionalFormatting>
  <conditionalFormatting sqref="G296">
    <cfRule type="containsText" dxfId="5768" priority="5781" operator="containsText" text="DA">
      <formula>NOT(ISERROR(SEARCH("DA",G296)))</formula>
    </cfRule>
  </conditionalFormatting>
  <conditionalFormatting sqref="H296">
    <cfRule type="containsText" dxfId="5767" priority="5780" operator="containsText" text="DA">
      <formula>NOT(ISERROR(SEARCH("DA",H296)))</formula>
    </cfRule>
  </conditionalFormatting>
  <conditionalFormatting sqref="I296">
    <cfRule type="containsText" dxfId="5766" priority="5779" operator="containsText" text="DA">
      <formula>NOT(ISERROR(SEARCH("DA",I296)))</formula>
    </cfRule>
  </conditionalFormatting>
  <conditionalFormatting sqref="J296">
    <cfRule type="containsText" dxfId="5765" priority="5778" operator="containsText" text="DA">
      <formula>NOT(ISERROR(SEARCH("DA",J296)))</formula>
    </cfRule>
  </conditionalFormatting>
  <conditionalFormatting sqref="K296">
    <cfRule type="containsText" dxfId="5764" priority="5777" operator="containsText" text="DA">
      <formula>NOT(ISERROR(SEARCH("DA",K296)))</formula>
    </cfRule>
  </conditionalFormatting>
  <conditionalFormatting sqref="L296">
    <cfRule type="containsText" dxfId="5763" priority="5776" operator="containsText" text="DA">
      <formula>NOT(ISERROR(SEARCH("DA",L296)))</formula>
    </cfRule>
  </conditionalFormatting>
  <conditionalFormatting sqref="M296">
    <cfRule type="containsText" dxfId="5762" priority="5775" operator="containsText" text="DA">
      <formula>NOT(ISERROR(SEARCH("DA",M296)))</formula>
    </cfRule>
  </conditionalFormatting>
  <conditionalFormatting sqref="N296">
    <cfRule type="containsText" dxfId="5761" priority="5774" operator="containsText" text="DA">
      <formula>NOT(ISERROR(SEARCH("DA",N296)))</formula>
    </cfRule>
  </conditionalFormatting>
  <conditionalFormatting sqref="O296">
    <cfRule type="containsText" dxfId="5760" priority="5773" operator="containsText" text="DA">
      <formula>NOT(ISERROR(SEARCH("DA",O296)))</formula>
    </cfRule>
  </conditionalFormatting>
  <conditionalFormatting sqref="P296">
    <cfRule type="containsText" dxfId="5759" priority="5772" operator="containsText" text="DA">
      <formula>NOT(ISERROR(SEARCH("DA",P296)))</formula>
    </cfRule>
  </conditionalFormatting>
  <conditionalFormatting sqref="Q296">
    <cfRule type="containsText" dxfId="5758" priority="5771" operator="containsText" text="DA">
      <formula>NOT(ISERROR(SEARCH("DA",Q296)))</formula>
    </cfRule>
  </conditionalFormatting>
  <conditionalFormatting sqref="S296">
    <cfRule type="containsText" dxfId="5757" priority="5770" operator="containsText" text="DA">
      <formula>NOT(ISERROR(SEARCH("DA",S296)))</formula>
    </cfRule>
  </conditionalFormatting>
  <conditionalFormatting sqref="R296">
    <cfRule type="containsText" dxfId="5756" priority="5769" operator="containsText" text="DA">
      <formula>NOT(ISERROR(SEARCH("DA",R296)))</formula>
    </cfRule>
  </conditionalFormatting>
  <conditionalFormatting sqref="T296">
    <cfRule type="containsText" dxfId="5755" priority="5768" operator="containsText" text="DA">
      <formula>NOT(ISERROR(SEARCH("DA",T296)))</formula>
    </cfRule>
  </conditionalFormatting>
  <conditionalFormatting sqref="B296">
    <cfRule type="containsText" dxfId="5754" priority="5767" operator="containsText" text="DA">
      <formula>NOT(ISERROR(SEARCH("DA",B296)))</formula>
    </cfRule>
  </conditionalFormatting>
  <conditionalFormatting sqref="C296 U296">
    <cfRule type="containsText" dxfId="5753" priority="5766" operator="containsText" text="DA">
      <formula>NOT(ISERROR(SEARCH("DA",C296)))</formula>
    </cfRule>
  </conditionalFormatting>
  <conditionalFormatting sqref="D296">
    <cfRule type="containsText" dxfId="5752" priority="5765" operator="containsText" text="DA">
      <formula>NOT(ISERROR(SEARCH("DA",D296)))</formula>
    </cfRule>
  </conditionalFormatting>
  <conditionalFormatting sqref="E296">
    <cfRule type="containsText" dxfId="5751" priority="5764" operator="containsText" text="DA">
      <formula>NOT(ISERROR(SEARCH("DA",E296)))</formula>
    </cfRule>
  </conditionalFormatting>
  <conditionalFormatting sqref="F296">
    <cfRule type="containsText" dxfId="5750" priority="5763" operator="containsText" text="DA">
      <formula>NOT(ISERROR(SEARCH("DA",F296)))</formula>
    </cfRule>
  </conditionalFormatting>
  <conditionalFormatting sqref="G296">
    <cfRule type="containsText" dxfId="5749" priority="5762" operator="containsText" text="DA">
      <formula>NOT(ISERROR(SEARCH("DA",G296)))</formula>
    </cfRule>
  </conditionalFormatting>
  <conditionalFormatting sqref="H296">
    <cfRule type="containsText" dxfId="5748" priority="5761" operator="containsText" text="DA">
      <formula>NOT(ISERROR(SEARCH("DA",H296)))</formula>
    </cfRule>
  </conditionalFormatting>
  <conditionalFormatting sqref="I296">
    <cfRule type="containsText" dxfId="5747" priority="5760" operator="containsText" text="DA">
      <formula>NOT(ISERROR(SEARCH("DA",I296)))</formula>
    </cfRule>
  </conditionalFormatting>
  <conditionalFormatting sqref="J296">
    <cfRule type="containsText" dxfId="5746" priority="5759" operator="containsText" text="DA">
      <formula>NOT(ISERROR(SEARCH("DA",J296)))</formula>
    </cfRule>
  </conditionalFormatting>
  <conditionalFormatting sqref="K296">
    <cfRule type="containsText" dxfId="5745" priority="5758" operator="containsText" text="DA">
      <formula>NOT(ISERROR(SEARCH("DA",K296)))</formula>
    </cfRule>
  </conditionalFormatting>
  <conditionalFormatting sqref="L296">
    <cfRule type="containsText" dxfId="5744" priority="5757" operator="containsText" text="DA">
      <formula>NOT(ISERROR(SEARCH("DA",L296)))</formula>
    </cfRule>
  </conditionalFormatting>
  <conditionalFormatting sqref="M296">
    <cfRule type="containsText" dxfId="5743" priority="5756" operator="containsText" text="DA">
      <formula>NOT(ISERROR(SEARCH("DA",M296)))</formula>
    </cfRule>
  </conditionalFormatting>
  <conditionalFormatting sqref="N296">
    <cfRule type="containsText" dxfId="5742" priority="5755" operator="containsText" text="DA">
      <formula>NOT(ISERROR(SEARCH("DA",N296)))</formula>
    </cfRule>
  </conditionalFormatting>
  <conditionalFormatting sqref="O296">
    <cfRule type="containsText" dxfId="5741" priority="5754" operator="containsText" text="DA">
      <formula>NOT(ISERROR(SEARCH("DA",O296)))</formula>
    </cfRule>
  </conditionalFormatting>
  <conditionalFormatting sqref="P296">
    <cfRule type="containsText" dxfId="5740" priority="5753" operator="containsText" text="DA">
      <formula>NOT(ISERROR(SEARCH("DA",P296)))</formula>
    </cfRule>
  </conditionalFormatting>
  <conditionalFormatting sqref="Q296">
    <cfRule type="containsText" dxfId="5739" priority="5752" operator="containsText" text="DA">
      <formula>NOT(ISERROR(SEARCH("DA",Q296)))</formula>
    </cfRule>
  </conditionalFormatting>
  <conditionalFormatting sqref="S296">
    <cfRule type="containsText" dxfId="5738" priority="5751" operator="containsText" text="DA">
      <formula>NOT(ISERROR(SEARCH("DA",S296)))</formula>
    </cfRule>
  </conditionalFormatting>
  <conditionalFormatting sqref="R296">
    <cfRule type="containsText" dxfId="5737" priority="5750" operator="containsText" text="DA">
      <formula>NOT(ISERROR(SEARCH("DA",R296)))</formula>
    </cfRule>
  </conditionalFormatting>
  <conditionalFormatting sqref="T296">
    <cfRule type="containsText" dxfId="5736" priority="5749" operator="containsText" text="DA">
      <formula>NOT(ISERROR(SEARCH("DA",T296)))</formula>
    </cfRule>
  </conditionalFormatting>
  <conditionalFormatting sqref="B296">
    <cfRule type="containsText" dxfId="5735" priority="5748" operator="containsText" text="DA">
      <formula>NOT(ISERROR(SEARCH("DA",B296)))</formula>
    </cfRule>
  </conditionalFormatting>
  <conditionalFormatting sqref="C296 U296">
    <cfRule type="containsText" dxfId="5734" priority="5747" operator="containsText" text="DA">
      <formula>NOT(ISERROR(SEARCH("DA",C296)))</formula>
    </cfRule>
  </conditionalFormatting>
  <conditionalFormatting sqref="D296">
    <cfRule type="containsText" dxfId="5733" priority="5746" operator="containsText" text="DA">
      <formula>NOT(ISERROR(SEARCH("DA",D296)))</formula>
    </cfRule>
  </conditionalFormatting>
  <conditionalFormatting sqref="E296">
    <cfRule type="containsText" dxfId="5732" priority="5745" operator="containsText" text="DA">
      <formula>NOT(ISERROR(SEARCH("DA",E296)))</formula>
    </cfRule>
  </conditionalFormatting>
  <conditionalFormatting sqref="F296">
    <cfRule type="containsText" dxfId="5731" priority="5744" operator="containsText" text="DA">
      <formula>NOT(ISERROR(SEARCH("DA",F296)))</formula>
    </cfRule>
  </conditionalFormatting>
  <conditionalFormatting sqref="G296">
    <cfRule type="containsText" dxfId="5730" priority="5743" operator="containsText" text="DA">
      <formula>NOT(ISERROR(SEARCH("DA",G296)))</formula>
    </cfRule>
  </conditionalFormatting>
  <conditionalFormatting sqref="H296">
    <cfRule type="containsText" dxfId="5729" priority="5742" operator="containsText" text="DA">
      <formula>NOT(ISERROR(SEARCH("DA",H296)))</formula>
    </cfRule>
  </conditionalFormatting>
  <conditionalFormatting sqref="I296">
    <cfRule type="containsText" dxfId="5728" priority="5741" operator="containsText" text="DA">
      <formula>NOT(ISERROR(SEARCH("DA",I296)))</formula>
    </cfRule>
  </conditionalFormatting>
  <conditionalFormatting sqref="J296">
    <cfRule type="containsText" dxfId="5727" priority="5740" operator="containsText" text="DA">
      <formula>NOT(ISERROR(SEARCH("DA",J296)))</formula>
    </cfRule>
  </conditionalFormatting>
  <conditionalFormatting sqref="K296">
    <cfRule type="containsText" dxfId="5726" priority="5739" operator="containsText" text="DA">
      <formula>NOT(ISERROR(SEARCH("DA",K296)))</formula>
    </cfRule>
  </conditionalFormatting>
  <conditionalFormatting sqref="L296">
    <cfRule type="containsText" dxfId="5725" priority="5738" operator="containsText" text="DA">
      <formula>NOT(ISERROR(SEARCH("DA",L296)))</formula>
    </cfRule>
  </conditionalFormatting>
  <conditionalFormatting sqref="M296">
    <cfRule type="containsText" dxfId="5724" priority="5737" operator="containsText" text="DA">
      <formula>NOT(ISERROR(SEARCH("DA",M296)))</formula>
    </cfRule>
  </conditionalFormatting>
  <conditionalFormatting sqref="N296">
    <cfRule type="containsText" dxfId="5723" priority="5736" operator="containsText" text="DA">
      <formula>NOT(ISERROR(SEARCH("DA",N296)))</formula>
    </cfRule>
  </conditionalFormatting>
  <conditionalFormatting sqref="O296">
    <cfRule type="containsText" dxfId="5722" priority="5735" operator="containsText" text="DA">
      <formula>NOT(ISERROR(SEARCH("DA",O296)))</formula>
    </cfRule>
  </conditionalFormatting>
  <conditionalFormatting sqref="P296">
    <cfRule type="containsText" dxfId="5721" priority="5734" operator="containsText" text="DA">
      <formula>NOT(ISERROR(SEARCH("DA",P296)))</formula>
    </cfRule>
  </conditionalFormatting>
  <conditionalFormatting sqref="Q296">
    <cfRule type="containsText" dxfId="5720" priority="5733" operator="containsText" text="DA">
      <formula>NOT(ISERROR(SEARCH("DA",Q296)))</formula>
    </cfRule>
  </conditionalFormatting>
  <conditionalFormatting sqref="S296">
    <cfRule type="containsText" dxfId="5719" priority="5732" operator="containsText" text="DA">
      <formula>NOT(ISERROR(SEARCH("DA",S296)))</formula>
    </cfRule>
  </conditionalFormatting>
  <conditionalFormatting sqref="R296">
    <cfRule type="containsText" dxfId="5718" priority="5731" operator="containsText" text="DA">
      <formula>NOT(ISERROR(SEARCH("DA",R296)))</formula>
    </cfRule>
  </conditionalFormatting>
  <conditionalFormatting sqref="T296">
    <cfRule type="containsText" dxfId="5717" priority="5730" operator="containsText" text="DA">
      <formula>NOT(ISERROR(SEARCH("DA",T296)))</formula>
    </cfRule>
  </conditionalFormatting>
  <conditionalFormatting sqref="B296">
    <cfRule type="containsText" dxfId="5716" priority="5729" operator="containsText" text="DA">
      <formula>NOT(ISERROR(SEARCH("DA",B296)))</formula>
    </cfRule>
  </conditionalFormatting>
  <conditionalFormatting sqref="C296 U296">
    <cfRule type="containsText" dxfId="5715" priority="5728" operator="containsText" text="DA">
      <formula>NOT(ISERROR(SEARCH("DA",C296)))</formula>
    </cfRule>
  </conditionalFormatting>
  <conditionalFormatting sqref="D296">
    <cfRule type="containsText" dxfId="5714" priority="5727" operator="containsText" text="DA">
      <formula>NOT(ISERROR(SEARCH("DA",D296)))</formula>
    </cfRule>
  </conditionalFormatting>
  <conditionalFormatting sqref="E296">
    <cfRule type="containsText" dxfId="5713" priority="5726" operator="containsText" text="DA">
      <formula>NOT(ISERROR(SEARCH("DA",E296)))</formula>
    </cfRule>
  </conditionalFormatting>
  <conditionalFormatting sqref="F296">
    <cfRule type="containsText" dxfId="5712" priority="5725" operator="containsText" text="DA">
      <formula>NOT(ISERROR(SEARCH("DA",F296)))</formula>
    </cfRule>
  </conditionalFormatting>
  <conditionalFormatting sqref="G296">
    <cfRule type="containsText" dxfId="5711" priority="5724" operator="containsText" text="DA">
      <formula>NOT(ISERROR(SEARCH("DA",G296)))</formula>
    </cfRule>
  </conditionalFormatting>
  <conditionalFormatting sqref="H296">
    <cfRule type="containsText" dxfId="5710" priority="5723" operator="containsText" text="DA">
      <formula>NOT(ISERROR(SEARCH("DA",H296)))</formula>
    </cfRule>
  </conditionalFormatting>
  <conditionalFormatting sqref="I296">
    <cfRule type="containsText" dxfId="5709" priority="5722" operator="containsText" text="DA">
      <formula>NOT(ISERROR(SEARCH("DA",I296)))</formula>
    </cfRule>
  </conditionalFormatting>
  <conditionalFormatting sqref="J296">
    <cfRule type="containsText" dxfId="5708" priority="5721" operator="containsText" text="DA">
      <formula>NOT(ISERROR(SEARCH("DA",J296)))</formula>
    </cfRule>
  </conditionalFormatting>
  <conditionalFormatting sqref="K296">
    <cfRule type="containsText" dxfId="5707" priority="5720" operator="containsText" text="DA">
      <formula>NOT(ISERROR(SEARCH("DA",K296)))</formula>
    </cfRule>
  </conditionalFormatting>
  <conditionalFormatting sqref="L296">
    <cfRule type="containsText" dxfId="5706" priority="5719" operator="containsText" text="DA">
      <formula>NOT(ISERROR(SEARCH("DA",L296)))</formula>
    </cfRule>
  </conditionalFormatting>
  <conditionalFormatting sqref="M296">
    <cfRule type="containsText" dxfId="5705" priority="5718" operator="containsText" text="DA">
      <formula>NOT(ISERROR(SEARCH("DA",M296)))</formula>
    </cfRule>
  </conditionalFormatting>
  <conditionalFormatting sqref="N296">
    <cfRule type="containsText" dxfId="5704" priority="5717" operator="containsText" text="DA">
      <formula>NOT(ISERROR(SEARCH("DA",N296)))</formula>
    </cfRule>
  </conditionalFormatting>
  <conditionalFormatting sqref="O296">
    <cfRule type="containsText" dxfId="5703" priority="5716" operator="containsText" text="DA">
      <formula>NOT(ISERROR(SEARCH("DA",O296)))</formula>
    </cfRule>
  </conditionalFormatting>
  <conditionalFormatting sqref="P296">
    <cfRule type="containsText" dxfId="5702" priority="5715" operator="containsText" text="DA">
      <formula>NOT(ISERROR(SEARCH("DA",P296)))</formula>
    </cfRule>
  </conditionalFormatting>
  <conditionalFormatting sqref="Q296">
    <cfRule type="containsText" dxfId="5701" priority="5714" operator="containsText" text="DA">
      <formula>NOT(ISERROR(SEARCH("DA",Q296)))</formula>
    </cfRule>
  </conditionalFormatting>
  <conditionalFormatting sqref="S296">
    <cfRule type="containsText" dxfId="5700" priority="5713" operator="containsText" text="DA">
      <formula>NOT(ISERROR(SEARCH("DA",S296)))</formula>
    </cfRule>
  </conditionalFormatting>
  <conditionalFormatting sqref="R296">
    <cfRule type="containsText" dxfId="5699" priority="5712" operator="containsText" text="DA">
      <formula>NOT(ISERROR(SEARCH("DA",R296)))</formula>
    </cfRule>
  </conditionalFormatting>
  <conditionalFormatting sqref="T296">
    <cfRule type="containsText" dxfId="5698" priority="5711" operator="containsText" text="DA">
      <formula>NOT(ISERROR(SEARCH("DA",T296)))</formula>
    </cfRule>
  </conditionalFormatting>
  <conditionalFormatting sqref="B296">
    <cfRule type="containsText" dxfId="5697" priority="5710" operator="containsText" text="DA">
      <formula>NOT(ISERROR(SEARCH("DA",B296)))</formula>
    </cfRule>
  </conditionalFormatting>
  <conditionalFormatting sqref="U296 C296">
    <cfRule type="containsText" dxfId="5696" priority="5709" operator="containsText" text="DA">
      <formula>NOT(ISERROR(SEARCH("DA",C296)))</formula>
    </cfRule>
  </conditionalFormatting>
  <conditionalFormatting sqref="D296">
    <cfRule type="containsText" dxfId="5695" priority="5708" operator="containsText" text="DA">
      <formula>NOT(ISERROR(SEARCH("DA",D296)))</formula>
    </cfRule>
  </conditionalFormatting>
  <conditionalFormatting sqref="E296">
    <cfRule type="containsText" dxfId="5694" priority="5707" operator="containsText" text="DA">
      <formula>NOT(ISERROR(SEARCH("DA",E296)))</formula>
    </cfRule>
  </conditionalFormatting>
  <conditionalFormatting sqref="F296">
    <cfRule type="containsText" dxfId="5693" priority="5706" operator="containsText" text="DA">
      <formula>NOT(ISERROR(SEARCH("DA",F296)))</formula>
    </cfRule>
  </conditionalFormatting>
  <conditionalFormatting sqref="G296">
    <cfRule type="containsText" dxfId="5692" priority="5705" operator="containsText" text="DA">
      <formula>NOT(ISERROR(SEARCH("DA",G296)))</formula>
    </cfRule>
  </conditionalFormatting>
  <conditionalFormatting sqref="H296">
    <cfRule type="containsText" dxfId="5691" priority="5704" operator="containsText" text="DA">
      <formula>NOT(ISERROR(SEARCH("DA",H296)))</formula>
    </cfRule>
  </conditionalFormatting>
  <conditionalFormatting sqref="I296">
    <cfRule type="containsText" dxfId="5690" priority="5703" operator="containsText" text="DA">
      <formula>NOT(ISERROR(SEARCH("DA",I296)))</formula>
    </cfRule>
  </conditionalFormatting>
  <conditionalFormatting sqref="J296">
    <cfRule type="containsText" dxfId="5689" priority="5702" operator="containsText" text="DA">
      <formula>NOT(ISERROR(SEARCH("DA",J296)))</formula>
    </cfRule>
  </conditionalFormatting>
  <conditionalFormatting sqref="K296">
    <cfRule type="containsText" dxfId="5688" priority="5701" operator="containsText" text="DA">
      <formula>NOT(ISERROR(SEARCH("DA",K296)))</formula>
    </cfRule>
  </conditionalFormatting>
  <conditionalFormatting sqref="L296">
    <cfRule type="containsText" dxfId="5687" priority="5700" operator="containsText" text="DA">
      <formula>NOT(ISERROR(SEARCH("DA",L296)))</formula>
    </cfRule>
  </conditionalFormatting>
  <conditionalFormatting sqref="M296">
    <cfRule type="containsText" dxfId="5686" priority="5699" operator="containsText" text="DA">
      <formula>NOT(ISERROR(SEARCH("DA",M296)))</formula>
    </cfRule>
  </conditionalFormatting>
  <conditionalFormatting sqref="N296">
    <cfRule type="containsText" dxfId="5685" priority="5698" operator="containsText" text="DA">
      <formula>NOT(ISERROR(SEARCH("DA",N296)))</formula>
    </cfRule>
  </conditionalFormatting>
  <conditionalFormatting sqref="O296">
    <cfRule type="containsText" dxfId="5684" priority="5697" operator="containsText" text="DA">
      <formula>NOT(ISERROR(SEARCH("DA",O296)))</formula>
    </cfRule>
  </conditionalFormatting>
  <conditionalFormatting sqref="P296">
    <cfRule type="containsText" dxfId="5683" priority="5696" operator="containsText" text="DA">
      <formula>NOT(ISERROR(SEARCH("DA",P296)))</formula>
    </cfRule>
  </conditionalFormatting>
  <conditionalFormatting sqref="Q296">
    <cfRule type="containsText" dxfId="5682" priority="5695" operator="containsText" text="DA">
      <formula>NOT(ISERROR(SEARCH("DA",Q296)))</formula>
    </cfRule>
  </conditionalFormatting>
  <conditionalFormatting sqref="R296">
    <cfRule type="containsText" dxfId="5681" priority="5694" operator="containsText" text="DA">
      <formula>NOT(ISERROR(SEARCH("DA",R296)))</formula>
    </cfRule>
  </conditionalFormatting>
  <conditionalFormatting sqref="S296">
    <cfRule type="containsText" dxfId="5680" priority="5693" operator="containsText" text="DA">
      <formula>NOT(ISERROR(SEARCH("DA",S296)))</formula>
    </cfRule>
  </conditionalFormatting>
  <conditionalFormatting sqref="T296">
    <cfRule type="containsText" dxfId="5679" priority="5692" operator="containsText" text="DA">
      <formula>NOT(ISERROR(SEARCH("DA",T296)))</formula>
    </cfRule>
  </conditionalFormatting>
  <conditionalFormatting sqref="B296">
    <cfRule type="containsText" dxfId="5678" priority="5691" operator="containsText" text="DA">
      <formula>NOT(ISERROR(SEARCH("DA",B296)))</formula>
    </cfRule>
  </conditionalFormatting>
  <conditionalFormatting sqref="U296 C296">
    <cfRule type="containsText" dxfId="5677" priority="5690" operator="containsText" text="DA">
      <formula>NOT(ISERROR(SEARCH("DA",C296)))</formula>
    </cfRule>
  </conditionalFormatting>
  <conditionalFormatting sqref="D296">
    <cfRule type="containsText" dxfId="5676" priority="5689" operator="containsText" text="DA">
      <formula>NOT(ISERROR(SEARCH("DA",D296)))</formula>
    </cfRule>
  </conditionalFormatting>
  <conditionalFormatting sqref="E296">
    <cfRule type="containsText" dxfId="5675" priority="5688" operator="containsText" text="DA">
      <formula>NOT(ISERROR(SEARCH("DA",E296)))</formula>
    </cfRule>
  </conditionalFormatting>
  <conditionalFormatting sqref="F296">
    <cfRule type="containsText" dxfId="5674" priority="5687" operator="containsText" text="DA">
      <formula>NOT(ISERROR(SEARCH("DA",F296)))</formula>
    </cfRule>
  </conditionalFormatting>
  <conditionalFormatting sqref="G296">
    <cfRule type="containsText" dxfId="5673" priority="5686" operator="containsText" text="DA">
      <formula>NOT(ISERROR(SEARCH("DA",G296)))</formula>
    </cfRule>
  </conditionalFormatting>
  <conditionalFormatting sqref="H296">
    <cfRule type="containsText" dxfId="5672" priority="5685" operator="containsText" text="DA">
      <formula>NOT(ISERROR(SEARCH("DA",H296)))</formula>
    </cfRule>
  </conditionalFormatting>
  <conditionalFormatting sqref="I296">
    <cfRule type="containsText" dxfId="5671" priority="5684" operator="containsText" text="DA">
      <formula>NOT(ISERROR(SEARCH("DA",I296)))</formula>
    </cfRule>
  </conditionalFormatting>
  <conditionalFormatting sqref="J296">
    <cfRule type="containsText" dxfId="5670" priority="5683" operator="containsText" text="DA">
      <formula>NOT(ISERROR(SEARCH("DA",J296)))</formula>
    </cfRule>
  </conditionalFormatting>
  <conditionalFormatting sqref="K296">
    <cfRule type="containsText" dxfId="5669" priority="5682" operator="containsText" text="DA">
      <formula>NOT(ISERROR(SEARCH("DA",K296)))</formula>
    </cfRule>
  </conditionalFormatting>
  <conditionalFormatting sqref="L296">
    <cfRule type="containsText" dxfId="5668" priority="5681" operator="containsText" text="DA">
      <formula>NOT(ISERROR(SEARCH("DA",L296)))</formula>
    </cfRule>
  </conditionalFormatting>
  <conditionalFormatting sqref="M296">
    <cfRule type="containsText" dxfId="5667" priority="5680" operator="containsText" text="DA">
      <formula>NOT(ISERROR(SEARCH("DA",M296)))</formula>
    </cfRule>
  </conditionalFormatting>
  <conditionalFormatting sqref="N296">
    <cfRule type="containsText" dxfId="5666" priority="5679" operator="containsText" text="DA">
      <formula>NOT(ISERROR(SEARCH("DA",N296)))</formula>
    </cfRule>
  </conditionalFormatting>
  <conditionalFormatting sqref="O296">
    <cfRule type="containsText" dxfId="5665" priority="5678" operator="containsText" text="DA">
      <formula>NOT(ISERROR(SEARCH("DA",O296)))</formula>
    </cfRule>
  </conditionalFormatting>
  <conditionalFormatting sqref="P296">
    <cfRule type="containsText" dxfId="5664" priority="5677" operator="containsText" text="DA">
      <formula>NOT(ISERROR(SEARCH("DA",P296)))</formula>
    </cfRule>
  </conditionalFormatting>
  <conditionalFormatting sqref="Q296">
    <cfRule type="containsText" dxfId="5663" priority="5676" operator="containsText" text="DA">
      <formula>NOT(ISERROR(SEARCH("DA",Q296)))</formula>
    </cfRule>
  </conditionalFormatting>
  <conditionalFormatting sqref="R296">
    <cfRule type="containsText" dxfId="5662" priority="5675" operator="containsText" text="DA">
      <formula>NOT(ISERROR(SEARCH("DA",R296)))</formula>
    </cfRule>
  </conditionalFormatting>
  <conditionalFormatting sqref="S296">
    <cfRule type="containsText" dxfId="5661" priority="5674" operator="containsText" text="DA">
      <formula>NOT(ISERROR(SEARCH("DA",S296)))</formula>
    </cfRule>
  </conditionalFormatting>
  <conditionalFormatting sqref="T296">
    <cfRule type="containsText" dxfId="5660" priority="5673" operator="containsText" text="DA">
      <formula>NOT(ISERROR(SEARCH("DA",T296)))</formula>
    </cfRule>
  </conditionalFormatting>
  <conditionalFormatting sqref="B296">
    <cfRule type="containsText" dxfId="5659" priority="5672" operator="containsText" text="DA">
      <formula>NOT(ISERROR(SEARCH("DA",B296)))</formula>
    </cfRule>
  </conditionalFormatting>
  <conditionalFormatting sqref="U296 C296">
    <cfRule type="containsText" dxfId="5658" priority="5671" operator="containsText" text="DA">
      <formula>NOT(ISERROR(SEARCH("DA",C296)))</formula>
    </cfRule>
  </conditionalFormatting>
  <conditionalFormatting sqref="D296">
    <cfRule type="containsText" dxfId="5657" priority="5670" operator="containsText" text="DA">
      <formula>NOT(ISERROR(SEARCH("DA",D296)))</formula>
    </cfRule>
  </conditionalFormatting>
  <conditionalFormatting sqref="E296">
    <cfRule type="containsText" dxfId="5656" priority="5669" operator="containsText" text="DA">
      <formula>NOT(ISERROR(SEARCH("DA",E296)))</formula>
    </cfRule>
  </conditionalFormatting>
  <conditionalFormatting sqref="F296">
    <cfRule type="containsText" dxfId="5655" priority="5668" operator="containsText" text="DA">
      <formula>NOT(ISERROR(SEARCH("DA",F296)))</formula>
    </cfRule>
  </conditionalFormatting>
  <conditionalFormatting sqref="G296">
    <cfRule type="containsText" dxfId="5654" priority="5667" operator="containsText" text="DA">
      <formula>NOT(ISERROR(SEARCH("DA",G296)))</formula>
    </cfRule>
  </conditionalFormatting>
  <conditionalFormatting sqref="H296">
    <cfRule type="containsText" dxfId="5653" priority="5666" operator="containsText" text="DA">
      <formula>NOT(ISERROR(SEARCH("DA",H296)))</formula>
    </cfRule>
  </conditionalFormatting>
  <conditionalFormatting sqref="I296">
    <cfRule type="containsText" dxfId="5652" priority="5665" operator="containsText" text="DA">
      <formula>NOT(ISERROR(SEARCH("DA",I296)))</formula>
    </cfRule>
  </conditionalFormatting>
  <conditionalFormatting sqref="J296">
    <cfRule type="containsText" dxfId="5651" priority="5664" operator="containsText" text="DA">
      <formula>NOT(ISERROR(SEARCH("DA",J296)))</formula>
    </cfRule>
  </conditionalFormatting>
  <conditionalFormatting sqref="K296">
    <cfRule type="containsText" dxfId="5650" priority="5663" operator="containsText" text="DA">
      <formula>NOT(ISERROR(SEARCH("DA",K296)))</formula>
    </cfRule>
  </conditionalFormatting>
  <conditionalFormatting sqref="L296">
    <cfRule type="containsText" dxfId="5649" priority="5662" operator="containsText" text="DA">
      <formula>NOT(ISERROR(SEARCH("DA",L296)))</formula>
    </cfRule>
  </conditionalFormatting>
  <conditionalFormatting sqref="M296">
    <cfRule type="containsText" dxfId="5648" priority="5661" operator="containsText" text="DA">
      <formula>NOT(ISERROR(SEARCH("DA",M296)))</formula>
    </cfRule>
  </conditionalFormatting>
  <conditionalFormatting sqref="N296">
    <cfRule type="containsText" dxfId="5647" priority="5660" operator="containsText" text="DA">
      <formula>NOT(ISERROR(SEARCH("DA",N296)))</formula>
    </cfRule>
  </conditionalFormatting>
  <conditionalFormatting sqref="O296">
    <cfRule type="containsText" dxfId="5646" priority="5659" operator="containsText" text="DA">
      <formula>NOT(ISERROR(SEARCH("DA",O296)))</formula>
    </cfRule>
  </conditionalFormatting>
  <conditionalFormatting sqref="P296">
    <cfRule type="containsText" dxfId="5645" priority="5658" operator="containsText" text="DA">
      <formula>NOT(ISERROR(SEARCH("DA",P296)))</formula>
    </cfRule>
  </conditionalFormatting>
  <conditionalFormatting sqref="Q296">
    <cfRule type="containsText" dxfId="5644" priority="5657" operator="containsText" text="DA">
      <formula>NOT(ISERROR(SEARCH("DA",Q296)))</formula>
    </cfRule>
  </conditionalFormatting>
  <conditionalFormatting sqref="R296">
    <cfRule type="containsText" dxfId="5643" priority="5656" operator="containsText" text="DA">
      <formula>NOT(ISERROR(SEARCH("DA",R296)))</formula>
    </cfRule>
  </conditionalFormatting>
  <conditionalFormatting sqref="S296">
    <cfRule type="containsText" dxfId="5642" priority="5655" operator="containsText" text="DA">
      <formula>NOT(ISERROR(SEARCH("DA",S296)))</formula>
    </cfRule>
  </conditionalFormatting>
  <conditionalFormatting sqref="T296">
    <cfRule type="containsText" dxfId="5641" priority="5654" operator="containsText" text="DA">
      <formula>NOT(ISERROR(SEARCH("DA",T296)))</formula>
    </cfRule>
  </conditionalFormatting>
  <conditionalFormatting sqref="B296">
    <cfRule type="containsText" dxfId="5640" priority="5653" operator="containsText" text="DA">
      <formula>NOT(ISERROR(SEARCH("DA",B296)))</formula>
    </cfRule>
  </conditionalFormatting>
  <conditionalFormatting sqref="U296 C296">
    <cfRule type="containsText" dxfId="5639" priority="5652" operator="containsText" text="DA">
      <formula>NOT(ISERROR(SEARCH("DA",C296)))</formula>
    </cfRule>
  </conditionalFormatting>
  <conditionalFormatting sqref="D296">
    <cfRule type="containsText" dxfId="5638" priority="5651" operator="containsText" text="DA">
      <formula>NOT(ISERROR(SEARCH("DA",D296)))</formula>
    </cfRule>
  </conditionalFormatting>
  <conditionalFormatting sqref="E296">
    <cfRule type="containsText" dxfId="5637" priority="5650" operator="containsText" text="DA">
      <formula>NOT(ISERROR(SEARCH("DA",E296)))</formula>
    </cfRule>
  </conditionalFormatting>
  <conditionalFormatting sqref="F296">
    <cfRule type="containsText" dxfId="5636" priority="5649" operator="containsText" text="DA">
      <formula>NOT(ISERROR(SEARCH("DA",F296)))</formula>
    </cfRule>
  </conditionalFormatting>
  <conditionalFormatting sqref="G296">
    <cfRule type="containsText" dxfId="5635" priority="5648" operator="containsText" text="DA">
      <formula>NOT(ISERROR(SEARCH("DA",G296)))</formula>
    </cfRule>
  </conditionalFormatting>
  <conditionalFormatting sqref="H296">
    <cfRule type="containsText" dxfId="5634" priority="5647" operator="containsText" text="DA">
      <formula>NOT(ISERROR(SEARCH("DA",H296)))</formula>
    </cfRule>
  </conditionalFormatting>
  <conditionalFormatting sqref="I296">
    <cfRule type="containsText" dxfId="5633" priority="5646" operator="containsText" text="DA">
      <formula>NOT(ISERROR(SEARCH("DA",I296)))</formula>
    </cfRule>
  </conditionalFormatting>
  <conditionalFormatting sqref="J296">
    <cfRule type="containsText" dxfId="5632" priority="5645" operator="containsText" text="DA">
      <formula>NOT(ISERROR(SEARCH("DA",J296)))</formula>
    </cfRule>
  </conditionalFormatting>
  <conditionalFormatting sqref="K296">
    <cfRule type="containsText" dxfId="5631" priority="5644" operator="containsText" text="DA">
      <formula>NOT(ISERROR(SEARCH("DA",K296)))</formula>
    </cfRule>
  </conditionalFormatting>
  <conditionalFormatting sqref="L296">
    <cfRule type="containsText" dxfId="5630" priority="5643" operator="containsText" text="DA">
      <formula>NOT(ISERROR(SEARCH("DA",L296)))</formula>
    </cfRule>
  </conditionalFormatting>
  <conditionalFormatting sqref="M296">
    <cfRule type="containsText" dxfId="5629" priority="5642" operator="containsText" text="DA">
      <formula>NOT(ISERROR(SEARCH("DA",M296)))</formula>
    </cfRule>
  </conditionalFormatting>
  <conditionalFormatting sqref="N296">
    <cfRule type="containsText" dxfId="5628" priority="5641" operator="containsText" text="DA">
      <formula>NOT(ISERROR(SEARCH("DA",N296)))</formula>
    </cfRule>
  </conditionalFormatting>
  <conditionalFormatting sqref="O296">
    <cfRule type="containsText" dxfId="5627" priority="5640" operator="containsText" text="DA">
      <formula>NOT(ISERROR(SEARCH("DA",O296)))</formula>
    </cfRule>
  </conditionalFormatting>
  <conditionalFormatting sqref="P296">
    <cfRule type="containsText" dxfId="5626" priority="5639" operator="containsText" text="DA">
      <formula>NOT(ISERROR(SEARCH("DA",P296)))</formula>
    </cfRule>
  </conditionalFormatting>
  <conditionalFormatting sqref="Q296">
    <cfRule type="containsText" dxfId="5625" priority="5638" operator="containsText" text="DA">
      <formula>NOT(ISERROR(SEARCH("DA",Q296)))</formula>
    </cfRule>
  </conditionalFormatting>
  <conditionalFormatting sqref="R296">
    <cfRule type="containsText" dxfId="5624" priority="5637" operator="containsText" text="DA">
      <formula>NOT(ISERROR(SEARCH("DA",R296)))</formula>
    </cfRule>
  </conditionalFormatting>
  <conditionalFormatting sqref="S296">
    <cfRule type="containsText" dxfId="5623" priority="5636" operator="containsText" text="DA">
      <formula>NOT(ISERROR(SEARCH("DA",S296)))</formula>
    </cfRule>
  </conditionalFormatting>
  <conditionalFormatting sqref="T296">
    <cfRule type="containsText" dxfId="5622" priority="5635" operator="containsText" text="DA">
      <formula>NOT(ISERROR(SEARCH("DA",T296)))</formula>
    </cfRule>
  </conditionalFormatting>
  <conditionalFormatting sqref="B296">
    <cfRule type="containsText" dxfId="5621" priority="5634" operator="containsText" text="DA">
      <formula>NOT(ISERROR(SEARCH("DA",B296)))</formula>
    </cfRule>
  </conditionalFormatting>
  <conditionalFormatting sqref="U296 C296">
    <cfRule type="containsText" dxfId="5620" priority="5633" operator="containsText" text="DA">
      <formula>NOT(ISERROR(SEARCH("DA",C296)))</formula>
    </cfRule>
  </conditionalFormatting>
  <conditionalFormatting sqref="D296">
    <cfRule type="containsText" dxfId="5619" priority="5632" operator="containsText" text="DA">
      <formula>NOT(ISERROR(SEARCH("DA",D296)))</formula>
    </cfRule>
  </conditionalFormatting>
  <conditionalFormatting sqref="E296">
    <cfRule type="containsText" dxfId="5618" priority="5631" operator="containsText" text="DA">
      <formula>NOT(ISERROR(SEARCH("DA",E296)))</formula>
    </cfRule>
  </conditionalFormatting>
  <conditionalFormatting sqref="F296">
    <cfRule type="containsText" dxfId="5617" priority="5630" operator="containsText" text="DA">
      <formula>NOT(ISERROR(SEARCH("DA",F296)))</formula>
    </cfRule>
  </conditionalFormatting>
  <conditionalFormatting sqref="G296">
    <cfRule type="containsText" dxfId="5616" priority="5629" operator="containsText" text="DA">
      <formula>NOT(ISERROR(SEARCH("DA",G296)))</formula>
    </cfRule>
  </conditionalFormatting>
  <conditionalFormatting sqref="H296">
    <cfRule type="containsText" dxfId="5615" priority="5628" operator="containsText" text="DA">
      <formula>NOT(ISERROR(SEARCH("DA",H296)))</formula>
    </cfRule>
  </conditionalFormatting>
  <conditionalFormatting sqref="I296">
    <cfRule type="containsText" dxfId="5614" priority="5627" operator="containsText" text="DA">
      <formula>NOT(ISERROR(SEARCH("DA",I296)))</formula>
    </cfRule>
  </conditionalFormatting>
  <conditionalFormatting sqref="J296">
    <cfRule type="containsText" dxfId="5613" priority="5626" operator="containsText" text="DA">
      <formula>NOT(ISERROR(SEARCH("DA",J296)))</formula>
    </cfRule>
  </conditionalFormatting>
  <conditionalFormatting sqref="K296">
    <cfRule type="containsText" dxfId="5612" priority="5625" operator="containsText" text="DA">
      <formula>NOT(ISERROR(SEARCH("DA",K296)))</formula>
    </cfRule>
  </conditionalFormatting>
  <conditionalFormatting sqref="L296">
    <cfRule type="containsText" dxfId="5611" priority="5624" operator="containsText" text="DA">
      <formula>NOT(ISERROR(SEARCH("DA",L296)))</formula>
    </cfRule>
  </conditionalFormatting>
  <conditionalFormatting sqref="M296">
    <cfRule type="containsText" dxfId="5610" priority="5623" operator="containsText" text="DA">
      <formula>NOT(ISERROR(SEARCH("DA",M296)))</formula>
    </cfRule>
  </conditionalFormatting>
  <conditionalFormatting sqref="N296">
    <cfRule type="containsText" dxfId="5609" priority="5622" operator="containsText" text="DA">
      <formula>NOT(ISERROR(SEARCH("DA",N296)))</formula>
    </cfRule>
  </conditionalFormatting>
  <conditionalFormatting sqref="O296">
    <cfRule type="containsText" dxfId="5608" priority="5621" operator="containsText" text="DA">
      <formula>NOT(ISERROR(SEARCH("DA",O296)))</formula>
    </cfRule>
  </conditionalFormatting>
  <conditionalFormatting sqref="P296">
    <cfRule type="containsText" dxfId="5607" priority="5620" operator="containsText" text="DA">
      <formula>NOT(ISERROR(SEARCH("DA",P296)))</formula>
    </cfRule>
  </conditionalFormatting>
  <conditionalFormatting sqref="Q296">
    <cfRule type="containsText" dxfId="5606" priority="5619" operator="containsText" text="DA">
      <formula>NOT(ISERROR(SEARCH("DA",Q296)))</formula>
    </cfRule>
  </conditionalFormatting>
  <conditionalFormatting sqref="R296">
    <cfRule type="containsText" dxfId="5605" priority="5618" operator="containsText" text="DA">
      <formula>NOT(ISERROR(SEARCH("DA",R296)))</formula>
    </cfRule>
  </conditionalFormatting>
  <conditionalFormatting sqref="S296">
    <cfRule type="containsText" dxfId="5604" priority="5617" operator="containsText" text="DA">
      <formula>NOT(ISERROR(SEARCH("DA",S296)))</formula>
    </cfRule>
  </conditionalFormatting>
  <conditionalFormatting sqref="T296">
    <cfRule type="containsText" dxfId="5603" priority="5616" operator="containsText" text="DA">
      <formula>NOT(ISERROR(SEARCH("DA",T296)))</formula>
    </cfRule>
  </conditionalFormatting>
  <conditionalFormatting sqref="B296">
    <cfRule type="containsText" dxfId="5602" priority="5615" operator="containsText" text="DA">
      <formula>NOT(ISERROR(SEARCH("DA",B296)))</formula>
    </cfRule>
  </conditionalFormatting>
  <conditionalFormatting sqref="U296 C296">
    <cfRule type="containsText" dxfId="5601" priority="5614" operator="containsText" text="DA">
      <formula>NOT(ISERROR(SEARCH("DA",C296)))</formula>
    </cfRule>
  </conditionalFormatting>
  <conditionalFormatting sqref="D296">
    <cfRule type="containsText" dxfId="5600" priority="5613" operator="containsText" text="DA">
      <formula>NOT(ISERROR(SEARCH("DA",D296)))</formula>
    </cfRule>
  </conditionalFormatting>
  <conditionalFormatting sqref="E296">
    <cfRule type="containsText" dxfId="5599" priority="5612" operator="containsText" text="DA">
      <formula>NOT(ISERROR(SEARCH("DA",E296)))</formula>
    </cfRule>
  </conditionalFormatting>
  <conditionalFormatting sqref="F296">
    <cfRule type="containsText" dxfId="5598" priority="5611" operator="containsText" text="DA">
      <formula>NOT(ISERROR(SEARCH("DA",F296)))</formula>
    </cfRule>
  </conditionalFormatting>
  <conditionalFormatting sqref="G296">
    <cfRule type="containsText" dxfId="5597" priority="5610" operator="containsText" text="DA">
      <formula>NOT(ISERROR(SEARCH("DA",G296)))</formula>
    </cfRule>
  </conditionalFormatting>
  <conditionalFormatting sqref="H296">
    <cfRule type="containsText" dxfId="5596" priority="5609" operator="containsText" text="DA">
      <formula>NOT(ISERROR(SEARCH("DA",H296)))</formula>
    </cfRule>
  </conditionalFormatting>
  <conditionalFormatting sqref="I296">
    <cfRule type="containsText" dxfId="5595" priority="5608" operator="containsText" text="DA">
      <formula>NOT(ISERROR(SEARCH("DA",I296)))</formula>
    </cfRule>
  </conditionalFormatting>
  <conditionalFormatting sqref="J296">
    <cfRule type="containsText" dxfId="5594" priority="5607" operator="containsText" text="DA">
      <formula>NOT(ISERROR(SEARCH("DA",J296)))</formula>
    </cfRule>
  </conditionalFormatting>
  <conditionalFormatting sqref="K296">
    <cfRule type="containsText" dxfId="5593" priority="5606" operator="containsText" text="DA">
      <formula>NOT(ISERROR(SEARCH("DA",K296)))</formula>
    </cfRule>
  </conditionalFormatting>
  <conditionalFormatting sqref="L296">
    <cfRule type="containsText" dxfId="5592" priority="5605" operator="containsText" text="DA">
      <formula>NOT(ISERROR(SEARCH("DA",L296)))</formula>
    </cfRule>
  </conditionalFormatting>
  <conditionalFormatting sqref="M296">
    <cfRule type="containsText" dxfId="5591" priority="5604" operator="containsText" text="DA">
      <formula>NOT(ISERROR(SEARCH("DA",M296)))</formula>
    </cfRule>
  </conditionalFormatting>
  <conditionalFormatting sqref="N296">
    <cfRule type="containsText" dxfId="5590" priority="5603" operator="containsText" text="DA">
      <formula>NOT(ISERROR(SEARCH("DA",N296)))</formula>
    </cfRule>
  </conditionalFormatting>
  <conditionalFormatting sqref="O296">
    <cfRule type="containsText" dxfId="5589" priority="5602" operator="containsText" text="DA">
      <formula>NOT(ISERROR(SEARCH("DA",O296)))</formula>
    </cfRule>
  </conditionalFormatting>
  <conditionalFormatting sqref="P296">
    <cfRule type="containsText" dxfId="5588" priority="5601" operator="containsText" text="DA">
      <formula>NOT(ISERROR(SEARCH("DA",P296)))</formula>
    </cfRule>
  </conditionalFormatting>
  <conditionalFormatting sqref="Q296">
    <cfRule type="containsText" dxfId="5587" priority="5600" operator="containsText" text="DA">
      <formula>NOT(ISERROR(SEARCH("DA",Q296)))</formula>
    </cfRule>
  </conditionalFormatting>
  <conditionalFormatting sqref="R296">
    <cfRule type="containsText" dxfId="5586" priority="5599" operator="containsText" text="DA">
      <formula>NOT(ISERROR(SEARCH("DA",R296)))</formula>
    </cfRule>
  </conditionalFormatting>
  <conditionalFormatting sqref="S296">
    <cfRule type="containsText" dxfId="5585" priority="5598" operator="containsText" text="DA">
      <formula>NOT(ISERROR(SEARCH("DA",S296)))</formula>
    </cfRule>
  </conditionalFormatting>
  <conditionalFormatting sqref="T296">
    <cfRule type="containsText" dxfId="5584" priority="5597" operator="containsText" text="DA">
      <formula>NOT(ISERROR(SEARCH("DA",T296)))</formula>
    </cfRule>
  </conditionalFormatting>
  <conditionalFormatting sqref="B296">
    <cfRule type="containsText" dxfId="5583" priority="5596" operator="containsText" text="DA">
      <formula>NOT(ISERROR(SEARCH("DA",B296)))</formula>
    </cfRule>
  </conditionalFormatting>
  <conditionalFormatting sqref="U296 C296">
    <cfRule type="containsText" dxfId="5582" priority="5595" operator="containsText" text="DA">
      <formula>NOT(ISERROR(SEARCH("DA",C296)))</formula>
    </cfRule>
  </conditionalFormatting>
  <conditionalFormatting sqref="D296">
    <cfRule type="containsText" dxfId="5581" priority="5594" operator="containsText" text="DA">
      <formula>NOT(ISERROR(SEARCH("DA",D296)))</formula>
    </cfRule>
  </conditionalFormatting>
  <conditionalFormatting sqref="E296">
    <cfRule type="containsText" dxfId="5580" priority="5593" operator="containsText" text="DA">
      <formula>NOT(ISERROR(SEARCH("DA",E296)))</formula>
    </cfRule>
  </conditionalFormatting>
  <conditionalFormatting sqref="F296">
    <cfRule type="containsText" dxfId="5579" priority="5592" operator="containsText" text="DA">
      <formula>NOT(ISERROR(SEARCH("DA",F296)))</formula>
    </cfRule>
  </conditionalFormatting>
  <conditionalFormatting sqref="G296">
    <cfRule type="containsText" dxfId="5578" priority="5591" operator="containsText" text="DA">
      <formula>NOT(ISERROR(SEARCH("DA",G296)))</formula>
    </cfRule>
  </conditionalFormatting>
  <conditionalFormatting sqref="H296">
    <cfRule type="containsText" dxfId="5577" priority="5590" operator="containsText" text="DA">
      <formula>NOT(ISERROR(SEARCH("DA",H296)))</formula>
    </cfRule>
  </conditionalFormatting>
  <conditionalFormatting sqref="I296">
    <cfRule type="containsText" dxfId="5576" priority="5589" operator="containsText" text="DA">
      <formula>NOT(ISERROR(SEARCH("DA",I296)))</formula>
    </cfRule>
  </conditionalFormatting>
  <conditionalFormatting sqref="J296">
    <cfRule type="containsText" dxfId="5575" priority="5588" operator="containsText" text="DA">
      <formula>NOT(ISERROR(SEARCH("DA",J296)))</formula>
    </cfRule>
  </conditionalFormatting>
  <conditionalFormatting sqref="K296">
    <cfRule type="containsText" dxfId="5574" priority="5587" operator="containsText" text="DA">
      <formula>NOT(ISERROR(SEARCH("DA",K296)))</formula>
    </cfRule>
  </conditionalFormatting>
  <conditionalFormatting sqref="L296">
    <cfRule type="containsText" dxfId="5573" priority="5586" operator="containsText" text="DA">
      <formula>NOT(ISERROR(SEARCH("DA",L296)))</formula>
    </cfRule>
  </conditionalFormatting>
  <conditionalFormatting sqref="M296">
    <cfRule type="containsText" dxfId="5572" priority="5585" operator="containsText" text="DA">
      <formula>NOT(ISERROR(SEARCH("DA",M296)))</formula>
    </cfRule>
  </conditionalFormatting>
  <conditionalFormatting sqref="N296">
    <cfRule type="containsText" dxfId="5571" priority="5584" operator="containsText" text="DA">
      <formula>NOT(ISERROR(SEARCH("DA",N296)))</formula>
    </cfRule>
  </conditionalFormatting>
  <conditionalFormatting sqref="O296">
    <cfRule type="containsText" dxfId="5570" priority="5583" operator="containsText" text="DA">
      <formula>NOT(ISERROR(SEARCH("DA",O296)))</formula>
    </cfRule>
  </conditionalFormatting>
  <conditionalFormatting sqref="P296">
    <cfRule type="containsText" dxfId="5569" priority="5582" operator="containsText" text="DA">
      <formula>NOT(ISERROR(SEARCH("DA",P296)))</formula>
    </cfRule>
  </conditionalFormatting>
  <conditionalFormatting sqref="Q296">
    <cfRule type="containsText" dxfId="5568" priority="5581" operator="containsText" text="DA">
      <formula>NOT(ISERROR(SEARCH("DA",Q296)))</formula>
    </cfRule>
  </conditionalFormatting>
  <conditionalFormatting sqref="R296">
    <cfRule type="containsText" dxfId="5567" priority="5580" operator="containsText" text="DA">
      <formula>NOT(ISERROR(SEARCH("DA",R296)))</formula>
    </cfRule>
  </conditionalFormatting>
  <conditionalFormatting sqref="S296">
    <cfRule type="containsText" dxfId="5566" priority="5579" operator="containsText" text="DA">
      <formula>NOT(ISERROR(SEARCH("DA",S296)))</formula>
    </cfRule>
  </conditionalFormatting>
  <conditionalFormatting sqref="T296">
    <cfRule type="containsText" dxfId="5565" priority="5578" operator="containsText" text="DA">
      <formula>NOT(ISERROR(SEARCH("DA",T296)))</formula>
    </cfRule>
  </conditionalFormatting>
  <conditionalFormatting sqref="B296">
    <cfRule type="containsText" dxfId="5564" priority="5577" operator="containsText" text="DA">
      <formula>NOT(ISERROR(SEARCH("DA",B296)))</formula>
    </cfRule>
  </conditionalFormatting>
  <conditionalFormatting sqref="U296 C296">
    <cfRule type="containsText" dxfId="5563" priority="5576" operator="containsText" text="DA">
      <formula>NOT(ISERROR(SEARCH("DA",C296)))</formula>
    </cfRule>
  </conditionalFormatting>
  <conditionalFormatting sqref="D296">
    <cfRule type="containsText" dxfId="5562" priority="5575" operator="containsText" text="DA">
      <formula>NOT(ISERROR(SEARCH("DA",D296)))</formula>
    </cfRule>
  </conditionalFormatting>
  <conditionalFormatting sqref="E296">
    <cfRule type="containsText" dxfId="5561" priority="5574" operator="containsText" text="DA">
      <formula>NOT(ISERROR(SEARCH("DA",E296)))</formula>
    </cfRule>
  </conditionalFormatting>
  <conditionalFormatting sqref="F296">
    <cfRule type="containsText" dxfId="5560" priority="5573" operator="containsText" text="DA">
      <formula>NOT(ISERROR(SEARCH("DA",F296)))</formula>
    </cfRule>
  </conditionalFormatting>
  <conditionalFormatting sqref="G296">
    <cfRule type="containsText" dxfId="5559" priority="5572" operator="containsText" text="DA">
      <formula>NOT(ISERROR(SEARCH("DA",G296)))</formula>
    </cfRule>
  </conditionalFormatting>
  <conditionalFormatting sqref="H296">
    <cfRule type="containsText" dxfId="5558" priority="5571" operator="containsText" text="DA">
      <formula>NOT(ISERROR(SEARCH("DA",H296)))</formula>
    </cfRule>
  </conditionalFormatting>
  <conditionalFormatting sqref="I296">
    <cfRule type="containsText" dxfId="5557" priority="5570" operator="containsText" text="DA">
      <formula>NOT(ISERROR(SEARCH("DA",I296)))</formula>
    </cfRule>
  </conditionalFormatting>
  <conditionalFormatting sqref="J296">
    <cfRule type="containsText" dxfId="5556" priority="5569" operator="containsText" text="DA">
      <formula>NOT(ISERROR(SEARCH("DA",J296)))</formula>
    </cfRule>
  </conditionalFormatting>
  <conditionalFormatting sqref="K296">
    <cfRule type="containsText" dxfId="5555" priority="5568" operator="containsText" text="DA">
      <formula>NOT(ISERROR(SEARCH("DA",K296)))</formula>
    </cfRule>
  </conditionalFormatting>
  <conditionalFormatting sqref="L296">
    <cfRule type="containsText" dxfId="5554" priority="5567" operator="containsText" text="DA">
      <formula>NOT(ISERROR(SEARCH("DA",L296)))</formula>
    </cfRule>
  </conditionalFormatting>
  <conditionalFormatting sqref="M296">
    <cfRule type="containsText" dxfId="5553" priority="5566" operator="containsText" text="DA">
      <formula>NOT(ISERROR(SEARCH("DA",M296)))</formula>
    </cfRule>
  </conditionalFormatting>
  <conditionalFormatting sqref="N296">
    <cfRule type="containsText" dxfId="5552" priority="5565" operator="containsText" text="DA">
      <formula>NOT(ISERROR(SEARCH("DA",N296)))</formula>
    </cfRule>
  </conditionalFormatting>
  <conditionalFormatting sqref="O296">
    <cfRule type="containsText" dxfId="5551" priority="5564" operator="containsText" text="DA">
      <formula>NOT(ISERROR(SEARCH("DA",O296)))</formula>
    </cfRule>
  </conditionalFormatting>
  <conditionalFormatting sqref="P296">
    <cfRule type="containsText" dxfId="5550" priority="5563" operator="containsText" text="DA">
      <formula>NOT(ISERROR(SEARCH("DA",P296)))</formula>
    </cfRule>
  </conditionalFormatting>
  <conditionalFormatting sqref="Q296">
    <cfRule type="containsText" dxfId="5549" priority="5562" operator="containsText" text="DA">
      <formula>NOT(ISERROR(SEARCH("DA",Q296)))</formula>
    </cfRule>
  </conditionalFormatting>
  <conditionalFormatting sqref="R296">
    <cfRule type="containsText" dxfId="5548" priority="5561" operator="containsText" text="DA">
      <formula>NOT(ISERROR(SEARCH("DA",R296)))</formula>
    </cfRule>
  </conditionalFormatting>
  <conditionalFormatting sqref="S296">
    <cfRule type="containsText" dxfId="5547" priority="5560" operator="containsText" text="DA">
      <formula>NOT(ISERROR(SEARCH("DA",S296)))</formula>
    </cfRule>
  </conditionalFormatting>
  <conditionalFormatting sqref="T296">
    <cfRule type="containsText" dxfId="5546" priority="5559" operator="containsText" text="DA">
      <formula>NOT(ISERROR(SEARCH("DA",T296)))</formula>
    </cfRule>
  </conditionalFormatting>
  <conditionalFormatting sqref="B296">
    <cfRule type="containsText" dxfId="5545" priority="5558" operator="containsText" text="DA">
      <formula>NOT(ISERROR(SEARCH("DA",B296)))</formula>
    </cfRule>
  </conditionalFormatting>
  <conditionalFormatting sqref="U296 C296">
    <cfRule type="containsText" dxfId="5544" priority="5557" operator="containsText" text="DA">
      <formula>NOT(ISERROR(SEARCH("DA",C296)))</formula>
    </cfRule>
  </conditionalFormatting>
  <conditionalFormatting sqref="D296">
    <cfRule type="containsText" dxfId="5543" priority="5556" operator="containsText" text="DA">
      <formula>NOT(ISERROR(SEARCH("DA",D296)))</formula>
    </cfRule>
  </conditionalFormatting>
  <conditionalFormatting sqref="E296">
    <cfRule type="containsText" dxfId="5542" priority="5555" operator="containsText" text="DA">
      <formula>NOT(ISERROR(SEARCH("DA",E296)))</formula>
    </cfRule>
  </conditionalFormatting>
  <conditionalFormatting sqref="F296">
    <cfRule type="containsText" dxfId="5541" priority="5554" operator="containsText" text="DA">
      <formula>NOT(ISERROR(SEARCH("DA",F296)))</formula>
    </cfRule>
  </conditionalFormatting>
  <conditionalFormatting sqref="G296">
    <cfRule type="containsText" dxfId="5540" priority="5553" operator="containsText" text="DA">
      <formula>NOT(ISERROR(SEARCH("DA",G296)))</formula>
    </cfRule>
  </conditionalFormatting>
  <conditionalFormatting sqref="H296">
    <cfRule type="containsText" dxfId="5539" priority="5552" operator="containsText" text="DA">
      <formula>NOT(ISERROR(SEARCH("DA",H296)))</formula>
    </cfRule>
  </conditionalFormatting>
  <conditionalFormatting sqref="I296">
    <cfRule type="containsText" dxfId="5538" priority="5551" operator="containsText" text="DA">
      <formula>NOT(ISERROR(SEARCH("DA",I296)))</formula>
    </cfRule>
  </conditionalFormatting>
  <conditionalFormatting sqref="J296">
    <cfRule type="containsText" dxfId="5537" priority="5550" operator="containsText" text="DA">
      <formula>NOT(ISERROR(SEARCH("DA",J296)))</formula>
    </cfRule>
  </conditionalFormatting>
  <conditionalFormatting sqref="K296">
    <cfRule type="containsText" dxfId="5536" priority="5549" operator="containsText" text="DA">
      <formula>NOT(ISERROR(SEARCH("DA",K296)))</formula>
    </cfRule>
  </conditionalFormatting>
  <conditionalFormatting sqref="L296">
    <cfRule type="containsText" dxfId="5535" priority="5548" operator="containsText" text="DA">
      <formula>NOT(ISERROR(SEARCH("DA",L296)))</formula>
    </cfRule>
  </conditionalFormatting>
  <conditionalFormatting sqref="M296">
    <cfRule type="containsText" dxfId="5534" priority="5547" operator="containsText" text="DA">
      <formula>NOT(ISERROR(SEARCH("DA",M296)))</formula>
    </cfRule>
  </conditionalFormatting>
  <conditionalFormatting sqref="N296">
    <cfRule type="containsText" dxfId="5533" priority="5546" operator="containsText" text="DA">
      <formula>NOT(ISERROR(SEARCH("DA",N296)))</formula>
    </cfRule>
  </conditionalFormatting>
  <conditionalFormatting sqref="O296">
    <cfRule type="containsText" dxfId="5532" priority="5545" operator="containsText" text="DA">
      <formula>NOT(ISERROR(SEARCH("DA",O296)))</formula>
    </cfRule>
  </conditionalFormatting>
  <conditionalFormatting sqref="P296">
    <cfRule type="containsText" dxfId="5531" priority="5544" operator="containsText" text="DA">
      <formula>NOT(ISERROR(SEARCH("DA",P296)))</formula>
    </cfRule>
  </conditionalFormatting>
  <conditionalFormatting sqref="Q296">
    <cfRule type="containsText" dxfId="5530" priority="5543" operator="containsText" text="DA">
      <formula>NOT(ISERROR(SEARCH("DA",Q296)))</formula>
    </cfRule>
  </conditionalFormatting>
  <conditionalFormatting sqref="R296">
    <cfRule type="containsText" dxfId="5529" priority="5542" operator="containsText" text="DA">
      <formula>NOT(ISERROR(SEARCH("DA",R296)))</formula>
    </cfRule>
  </conditionalFormatting>
  <conditionalFormatting sqref="S296">
    <cfRule type="containsText" dxfId="5528" priority="5541" operator="containsText" text="DA">
      <formula>NOT(ISERROR(SEARCH("DA",S296)))</formula>
    </cfRule>
  </conditionalFormatting>
  <conditionalFormatting sqref="T296">
    <cfRule type="containsText" dxfId="5527" priority="5540" operator="containsText" text="DA">
      <formula>NOT(ISERROR(SEARCH("DA",T296)))</formula>
    </cfRule>
  </conditionalFormatting>
  <conditionalFormatting sqref="B296">
    <cfRule type="containsText" dxfId="5526" priority="5539" operator="containsText" text="DA">
      <formula>NOT(ISERROR(SEARCH("DA",B296)))</formula>
    </cfRule>
  </conditionalFormatting>
  <conditionalFormatting sqref="U296 C296">
    <cfRule type="containsText" dxfId="5525" priority="5538" operator="containsText" text="DA">
      <formula>NOT(ISERROR(SEARCH("DA",C296)))</formula>
    </cfRule>
  </conditionalFormatting>
  <conditionalFormatting sqref="D296">
    <cfRule type="containsText" dxfId="5524" priority="5537" operator="containsText" text="DA">
      <formula>NOT(ISERROR(SEARCH("DA",D296)))</formula>
    </cfRule>
  </conditionalFormatting>
  <conditionalFormatting sqref="E296">
    <cfRule type="containsText" dxfId="5523" priority="5536" operator="containsText" text="DA">
      <formula>NOT(ISERROR(SEARCH("DA",E296)))</formula>
    </cfRule>
  </conditionalFormatting>
  <conditionalFormatting sqref="F296">
    <cfRule type="containsText" dxfId="5522" priority="5535" operator="containsText" text="DA">
      <formula>NOT(ISERROR(SEARCH("DA",F296)))</formula>
    </cfRule>
  </conditionalFormatting>
  <conditionalFormatting sqref="G296">
    <cfRule type="containsText" dxfId="5521" priority="5534" operator="containsText" text="DA">
      <formula>NOT(ISERROR(SEARCH("DA",G296)))</formula>
    </cfRule>
  </conditionalFormatting>
  <conditionalFormatting sqref="H296">
    <cfRule type="containsText" dxfId="5520" priority="5533" operator="containsText" text="DA">
      <formula>NOT(ISERROR(SEARCH("DA",H296)))</formula>
    </cfRule>
  </conditionalFormatting>
  <conditionalFormatting sqref="I296">
    <cfRule type="containsText" dxfId="5519" priority="5532" operator="containsText" text="DA">
      <formula>NOT(ISERROR(SEARCH("DA",I296)))</formula>
    </cfRule>
  </conditionalFormatting>
  <conditionalFormatting sqref="J296">
    <cfRule type="containsText" dxfId="5518" priority="5531" operator="containsText" text="DA">
      <formula>NOT(ISERROR(SEARCH("DA",J296)))</formula>
    </cfRule>
  </conditionalFormatting>
  <conditionalFormatting sqref="K296">
    <cfRule type="containsText" dxfId="5517" priority="5530" operator="containsText" text="DA">
      <formula>NOT(ISERROR(SEARCH("DA",K296)))</formula>
    </cfRule>
  </conditionalFormatting>
  <conditionalFormatting sqref="L296">
    <cfRule type="containsText" dxfId="5516" priority="5529" operator="containsText" text="DA">
      <formula>NOT(ISERROR(SEARCH("DA",L296)))</formula>
    </cfRule>
  </conditionalFormatting>
  <conditionalFormatting sqref="M296">
    <cfRule type="containsText" dxfId="5515" priority="5528" operator="containsText" text="DA">
      <formula>NOT(ISERROR(SEARCH("DA",M296)))</formula>
    </cfRule>
  </conditionalFormatting>
  <conditionalFormatting sqref="N296">
    <cfRule type="containsText" dxfId="5514" priority="5527" operator="containsText" text="DA">
      <formula>NOT(ISERROR(SEARCH("DA",N296)))</formula>
    </cfRule>
  </conditionalFormatting>
  <conditionalFormatting sqref="O296">
    <cfRule type="containsText" dxfId="5513" priority="5526" operator="containsText" text="DA">
      <formula>NOT(ISERROR(SEARCH("DA",O296)))</formula>
    </cfRule>
  </conditionalFormatting>
  <conditionalFormatting sqref="P296">
    <cfRule type="containsText" dxfId="5512" priority="5525" operator="containsText" text="DA">
      <formula>NOT(ISERROR(SEARCH("DA",P296)))</formula>
    </cfRule>
  </conditionalFormatting>
  <conditionalFormatting sqref="Q296">
    <cfRule type="containsText" dxfId="5511" priority="5524" operator="containsText" text="DA">
      <formula>NOT(ISERROR(SEARCH("DA",Q296)))</formula>
    </cfRule>
  </conditionalFormatting>
  <conditionalFormatting sqref="R296">
    <cfRule type="containsText" dxfId="5510" priority="5523" operator="containsText" text="DA">
      <formula>NOT(ISERROR(SEARCH("DA",R296)))</formula>
    </cfRule>
  </conditionalFormatting>
  <conditionalFormatting sqref="S296">
    <cfRule type="containsText" dxfId="5509" priority="5522" operator="containsText" text="DA">
      <formula>NOT(ISERROR(SEARCH("DA",S296)))</formula>
    </cfRule>
  </conditionalFormatting>
  <conditionalFormatting sqref="T296">
    <cfRule type="containsText" dxfId="5508" priority="5521" operator="containsText" text="DA">
      <formula>NOT(ISERROR(SEARCH("DA",T296)))</formula>
    </cfRule>
  </conditionalFormatting>
  <conditionalFormatting sqref="B296">
    <cfRule type="containsText" dxfId="5507" priority="5520" operator="containsText" text="DA">
      <formula>NOT(ISERROR(SEARCH("DA",B296)))</formula>
    </cfRule>
  </conditionalFormatting>
  <conditionalFormatting sqref="U296 C296">
    <cfRule type="containsText" dxfId="5506" priority="5519" operator="containsText" text="DA">
      <formula>NOT(ISERROR(SEARCH("DA",C296)))</formula>
    </cfRule>
  </conditionalFormatting>
  <conditionalFormatting sqref="D296">
    <cfRule type="containsText" dxfId="5505" priority="5518" operator="containsText" text="DA">
      <formula>NOT(ISERROR(SEARCH("DA",D296)))</formula>
    </cfRule>
  </conditionalFormatting>
  <conditionalFormatting sqref="E296">
    <cfRule type="containsText" dxfId="5504" priority="5517" operator="containsText" text="DA">
      <formula>NOT(ISERROR(SEARCH("DA",E296)))</formula>
    </cfRule>
  </conditionalFormatting>
  <conditionalFormatting sqref="F296">
    <cfRule type="containsText" dxfId="5503" priority="5516" operator="containsText" text="DA">
      <formula>NOT(ISERROR(SEARCH("DA",F296)))</formula>
    </cfRule>
  </conditionalFormatting>
  <conditionalFormatting sqref="G296">
    <cfRule type="containsText" dxfId="5502" priority="5515" operator="containsText" text="DA">
      <formula>NOT(ISERROR(SEARCH("DA",G296)))</formula>
    </cfRule>
  </conditionalFormatting>
  <conditionalFormatting sqref="H296">
    <cfRule type="containsText" dxfId="5501" priority="5514" operator="containsText" text="DA">
      <formula>NOT(ISERROR(SEARCH("DA",H296)))</formula>
    </cfRule>
  </conditionalFormatting>
  <conditionalFormatting sqref="I296">
    <cfRule type="containsText" dxfId="5500" priority="5513" operator="containsText" text="DA">
      <formula>NOT(ISERROR(SEARCH("DA",I296)))</formula>
    </cfRule>
  </conditionalFormatting>
  <conditionalFormatting sqref="J296">
    <cfRule type="containsText" dxfId="5499" priority="5512" operator="containsText" text="DA">
      <formula>NOT(ISERROR(SEARCH("DA",J296)))</formula>
    </cfRule>
  </conditionalFormatting>
  <conditionalFormatting sqref="K296">
    <cfRule type="containsText" dxfId="5498" priority="5511" operator="containsText" text="DA">
      <formula>NOT(ISERROR(SEARCH("DA",K296)))</formula>
    </cfRule>
  </conditionalFormatting>
  <conditionalFormatting sqref="L296">
    <cfRule type="containsText" dxfId="5497" priority="5510" operator="containsText" text="DA">
      <formula>NOT(ISERROR(SEARCH("DA",L296)))</formula>
    </cfRule>
  </conditionalFormatting>
  <conditionalFormatting sqref="M296">
    <cfRule type="containsText" dxfId="5496" priority="5509" operator="containsText" text="DA">
      <formula>NOT(ISERROR(SEARCH("DA",M296)))</formula>
    </cfRule>
  </conditionalFormatting>
  <conditionalFormatting sqref="N296">
    <cfRule type="containsText" dxfId="5495" priority="5508" operator="containsText" text="DA">
      <formula>NOT(ISERROR(SEARCH("DA",N296)))</formula>
    </cfRule>
  </conditionalFormatting>
  <conditionalFormatting sqref="O296">
    <cfRule type="containsText" dxfId="5494" priority="5507" operator="containsText" text="DA">
      <formula>NOT(ISERROR(SEARCH("DA",O296)))</formula>
    </cfRule>
  </conditionalFormatting>
  <conditionalFormatting sqref="P296">
    <cfRule type="containsText" dxfId="5493" priority="5506" operator="containsText" text="DA">
      <formula>NOT(ISERROR(SEARCH("DA",P296)))</formula>
    </cfRule>
  </conditionalFormatting>
  <conditionalFormatting sqref="Q296">
    <cfRule type="containsText" dxfId="5492" priority="5505" operator="containsText" text="DA">
      <formula>NOT(ISERROR(SEARCH("DA",Q296)))</formula>
    </cfRule>
  </conditionalFormatting>
  <conditionalFormatting sqref="R296">
    <cfRule type="containsText" dxfId="5491" priority="5504" operator="containsText" text="DA">
      <formula>NOT(ISERROR(SEARCH("DA",R296)))</formula>
    </cfRule>
  </conditionalFormatting>
  <conditionalFormatting sqref="S296">
    <cfRule type="containsText" dxfId="5490" priority="5503" operator="containsText" text="DA">
      <formula>NOT(ISERROR(SEARCH("DA",S296)))</formula>
    </cfRule>
  </conditionalFormatting>
  <conditionalFormatting sqref="T296">
    <cfRule type="containsText" dxfId="5489" priority="5502" operator="containsText" text="DA">
      <formula>NOT(ISERROR(SEARCH("DA",T296)))</formula>
    </cfRule>
  </conditionalFormatting>
  <conditionalFormatting sqref="B296">
    <cfRule type="containsText" dxfId="5488" priority="5501" operator="containsText" text="DA">
      <formula>NOT(ISERROR(SEARCH("DA",B296)))</formula>
    </cfRule>
  </conditionalFormatting>
  <conditionalFormatting sqref="U296 C296">
    <cfRule type="containsText" dxfId="5487" priority="5500" operator="containsText" text="DA">
      <formula>NOT(ISERROR(SEARCH("DA",C296)))</formula>
    </cfRule>
  </conditionalFormatting>
  <conditionalFormatting sqref="D296">
    <cfRule type="containsText" dxfId="5486" priority="5499" operator="containsText" text="DA">
      <formula>NOT(ISERROR(SEARCH("DA",D296)))</formula>
    </cfRule>
  </conditionalFormatting>
  <conditionalFormatting sqref="E296">
    <cfRule type="containsText" dxfId="5485" priority="5498" operator="containsText" text="DA">
      <formula>NOT(ISERROR(SEARCH("DA",E296)))</formula>
    </cfRule>
  </conditionalFormatting>
  <conditionalFormatting sqref="F296">
    <cfRule type="containsText" dxfId="5484" priority="5497" operator="containsText" text="DA">
      <formula>NOT(ISERROR(SEARCH("DA",F296)))</formula>
    </cfRule>
  </conditionalFormatting>
  <conditionalFormatting sqref="G296">
    <cfRule type="containsText" dxfId="5483" priority="5496" operator="containsText" text="DA">
      <formula>NOT(ISERROR(SEARCH("DA",G296)))</formula>
    </cfRule>
  </conditionalFormatting>
  <conditionalFormatting sqref="H296">
    <cfRule type="containsText" dxfId="5482" priority="5495" operator="containsText" text="DA">
      <formula>NOT(ISERROR(SEARCH("DA",H296)))</formula>
    </cfRule>
  </conditionalFormatting>
  <conditionalFormatting sqref="I296">
    <cfRule type="containsText" dxfId="5481" priority="5494" operator="containsText" text="DA">
      <formula>NOT(ISERROR(SEARCH("DA",I296)))</formula>
    </cfRule>
  </conditionalFormatting>
  <conditionalFormatting sqref="J296">
    <cfRule type="containsText" dxfId="5480" priority="5493" operator="containsText" text="DA">
      <formula>NOT(ISERROR(SEARCH("DA",J296)))</formula>
    </cfRule>
  </conditionalFormatting>
  <conditionalFormatting sqref="K296">
    <cfRule type="containsText" dxfId="5479" priority="5492" operator="containsText" text="DA">
      <formula>NOT(ISERROR(SEARCH("DA",K296)))</formula>
    </cfRule>
  </conditionalFormatting>
  <conditionalFormatting sqref="L296">
    <cfRule type="containsText" dxfId="5478" priority="5491" operator="containsText" text="DA">
      <formula>NOT(ISERROR(SEARCH("DA",L296)))</formula>
    </cfRule>
  </conditionalFormatting>
  <conditionalFormatting sqref="M296">
    <cfRule type="containsText" dxfId="5477" priority="5490" operator="containsText" text="DA">
      <formula>NOT(ISERROR(SEARCH("DA",M296)))</formula>
    </cfRule>
  </conditionalFormatting>
  <conditionalFormatting sqref="N296">
    <cfRule type="containsText" dxfId="5476" priority="5489" operator="containsText" text="DA">
      <formula>NOT(ISERROR(SEARCH("DA",N296)))</formula>
    </cfRule>
  </conditionalFormatting>
  <conditionalFormatting sqref="O296">
    <cfRule type="containsText" dxfId="5475" priority="5488" operator="containsText" text="DA">
      <formula>NOT(ISERROR(SEARCH("DA",O296)))</formula>
    </cfRule>
  </conditionalFormatting>
  <conditionalFormatting sqref="P296">
    <cfRule type="containsText" dxfId="5474" priority="5487" operator="containsText" text="DA">
      <formula>NOT(ISERROR(SEARCH("DA",P296)))</formula>
    </cfRule>
  </conditionalFormatting>
  <conditionalFormatting sqref="Q296">
    <cfRule type="containsText" dxfId="5473" priority="5486" operator="containsText" text="DA">
      <formula>NOT(ISERROR(SEARCH("DA",Q296)))</formula>
    </cfRule>
  </conditionalFormatting>
  <conditionalFormatting sqref="R296">
    <cfRule type="containsText" dxfId="5472" priority="5485" operator="containsText" text="DA">
      <formula>NOT(ISERROR(SEARCH("DA",R296)))</formula>
    </cfRule>
  </conditionalFormatting>
  <conditionalFormatting sqref="S296">
    <cfRule type="containsText" dxfId="5471" priority="5484" operator="containsText" text="DA">
      <formula>NOT(ISERROR(SEARCH("DA",S296)))</formula>
    </cfRule>
  </conditionalFormatting>
  <conditionalFormatting sqref="T296">
    <cfRule type="containsText" dxfId="5470" priority="5483" operator="containsText" text="DA">
      <formula>NOT(ISERROR(SEARCH("DA",T296)))</formula>
    </cfRule>
  </conditionalFormatting>
  <conditionalFormatting sqref="B296">
    <cfRule type="containsText" dxfId="5469" priority="5482" operator="containsText" text="DA">
      <formula>NOT(ISERROR(SEARCH("DA",B296)))</formula>
    </cfRule>
  </conditionalFormatting>
  <conditionalFormatting sqref="U296 C296">
    <cfRule type="containsText" dxfId="5468" priority="5481" operator="containsText" text="DA">
      <formula>NOT(ISERROR(SEARCH("DA",C296)))</formula>
    </cfRule>
  </conditionalFormatting>
  <conditionalFormatting sqref="D296">
    <cfRule type="containsText" dxfId="5467" priority="5480" operator="containsText" text="DA">
      <formula>NOT(ISERROR(SEARCH("DA",D296)))</formula>
    </cfRule>
  </conditionalFormatting>
  <conditionalFormatting sqref="E296">
    <cfRule type="containsText" dxfId="5466" priority="5479" operator="containsText" text="DA">
      <formula>NOT(ISERROR(SEARCH("DA",E296)))</formula>
    </cfRule>
  </conditionalFormatting>
  <conditionalFormatting sqref="F296">
    <cfRule type="containsText" dxfId="5465" priority="5478" operator="containsText" text="DA">
      <formula>NOT(ISERROR(SEARCH("DA",F296)))</formula>
    </cfRule>
  </conditionalFormatting>
  <conditionalFormatting sqref="G296">
    <cfRule type="containsText" dxfId="5464" priority="5477" operator="containsText" text="DA">
      <formula>NOT(ISERROR(SEARCH("DA",G296)))</formula>
    </cfRule>
  </conditionalFormatting>
  <conditionalFormatting sqref="H296">
    <cfRule type="containsText" dxfId="5463" priority="5476" operator="containsText" text="DA">
      <formula>NOT(ISERROR(SEARCH("DA",H296)))</formula>
    </cfRule>
  </conditionalFormatting>
  <conditionalFormatting sqref="I296">
    <cfRule type="containsText" dxfId="5462" priority="5475" operator="containsText" text="DA">
      <formula>NOT(ISERROR(SEARCH("DA",I296)))</formula>
    </cfRule>
  </conditionalFormatting>
  <conditionalFormatting sqref="J296">
    <cfRule type="containsText" dxfId="5461" priority="5474" operator="containsText" text="DA">
      <formula>NOT(ISERROR(SEARCH("DA",J296)))</formula>
    </cfRule>
  </conditionalFormatting>
  <conditionalFormatting sqref="K296">
    <cfRule type="containsText" dxfId="5460" priority="5473" operator="containsText" text="DA">
      <formula>NOT(ISERROR(SEARCH("DA",K296)))</formula>
    </cfRule>
  </conditionalFormatting>
  <conditionalFormatting sqref="L296">
    <cfRule type="containsText" dxfId="5459" priority="5472" operator="containsText" text="DA">
      <formula>NOT(ISERROR(SEARCH("DA",L296)))</formula>
    </cfRule>
  </conditionalFormatting>
  <conditionalFormatting sqref="M296">
    <cfRule type="containsText" dxfId="5458" priority="5471" operator="containsText" text="DA">
      <formula>NOT(ISERROR(SEARCH("DA",M296)))</formula>
    </cfRule>
  </conditionalFormatting>
  <conditionalFormatting sqref="N296">
    <cfRule type="containsText" dxfId="5457" priority="5470" operator="containsText" text="DA">
      <formula>NOT(ISERROR(SEARCH("DA",N296)))</formula>
    </cfRule>
  </conditionalFormatting>
  <conditionalFormatting sqref="O296">
    <cfRule type="containsText" dxfId="5456" priority="5469" operator="containsText" text="DA">
      <formula>NOT(ISERROR(SEARCH("DA",O296)))</formula>
    </cfRule>
  </conditionalFormatting>
  <conditionalFormatting sqref="P296">
    <cfRule type="containsText" dxfId="5455" priority="5468" operator="containsText" text="DA">
      <formula>NOT(ISERROR(SEARCH("DA",P296)))</formula>
    </cfRule>
  </conditionalFormatting>
  <conditionalFormatting sqref="Q296">
    <cfRule type="containsText" dxfId="5454" priority="5467" operator="containsText" text="DA">
      <formula>NOT(ISERROR(SEARCH("DA",Q296)))</formula>
    </cfRule>
  </conditionalFormatting>
  <conditionalFormatting sqref="R296">
    <cfRule type="containsText" dxfId="5453" priority="5466" operator="containsText" text="DA">
      <formula>NOT(ISERROR(SEARCH("DA",R296)))</formula>
    </cfRule>
  </conditionalFormatting>
  <conditionalFormatting sqref="S296">
    <cfRule type="containsText" dxfId="5452" priority="5465" operator="containsText" text="DA">
      <formula>NOT(ISERROR(SEARCH("DA",S296)))</formula>
    </cfRule>
  </conditionalFormatting>
  <conditionalFormatting sqref="T296">
    <cfRule type="containsText" dxfId="5451" priority="5464" operator="containsText" text="DA">
      <formula>NOT(ISERROR(SEARCH("DA",T296)))</formula>
    </cfRule>
  </conditionalFormatting>
  <conditionalFormatting sqref="B296">
    <cfRule type="containsText" dxfId="5450" priority="5463" operator="containsText" text="DA">
      <formula>NOT(ISERROR(SEARCH("DA",B296)))</formula>
    </cfRule>
  </conditionalFormatting>
  <conditionalFormatting sqref="U296 C296">
    <cfRule type="containsText" dxfId="5449" priority="5462" operator="containsText" text="DA">
      <formula>NOT(ISERROR(SEARCH("DA",C296)))</formula>
    </cfRule>
  </conditionalFormatting>
  <conditionalFormatting sqref="D296">
    <cfRule type="containsText" dxfId="5448" priority="5461" operator="containsText" text="DA">
      <formula>NOT(ISERROR(SEARCH("DA",D296)))</formula>
    </cfRule>
  </conditionalFormatting>
  <conditionalFormatting sqref="E296">
    <cfRule type="containsText" dxfId="5447" priority="5460" operator="containsText" text="DA">
      <formula>NOT(ISERROR(SEARCH("DA",E296)))</formula>
    </cfRule>
  </conditionalFormatting>
  <conditionalFormatting sqref="F296">
    <cfRule type="containsText" dxfId="5446" priority="5459" operator="containsText" text="DA">
      <formula>NOT(ISERROR(SEARCH("DA",F296)))</formula>
    </cfRule>
  </conditionalFormatting>
  <conditionalFormatting sqref="G296">
    <cfRule type="containsText" dxfId="5445" priority="5458" operator="containsText" text="DA">
      <formula>NOT(ISERROR(SEARCH("DA",G296)))</formula>
    </cfRule>
  </conditionalFormatting>
  <conditionalFormatting sqref="H296">
    <cfRule type="containsText" dxfId="5444" priority="5457" operator="containsText" text="DA">
      <formula>NOT(ISERROR(SEARCH("DA",H296)))</formula>
    </cfRule>
  </conditionalFormatting>
  <conditionalFormatting sqref="I296">
    <cfRule type="containsText" dxfId="5443" priority="5456" operator="containsText" text="DA">
      <formula>NOT(ISERROR(SEARCH("DA",I296)))</formula>
    </cfRule>
  </conditionalFormatting>
  <conditionalFormatting sqref="J296">
    <cfRule type="containsText" dxfId="5442" priority="5455" operator="containsText" text="DA">
      <formula>NOT(ISERROR(SEARCH("DA",J296)))</formula>
    </cfRule>
  </conditionalFormatting>
  <conditionalFormatting sqref="K296">
    <cfRule type="containsText" dxfId="5441" priority="5454" operator="containsText" text="DA">
      <formula>NOT(ISERROR(SEARCH("DA",K296)))</formula>
    </cfRule>
  </conditionalFormatting>
  <conditionalFormatting sqref="L296">
    <cfRule type="containsText" dxfId="5440" priority="5453" operator="containsText" text="DA">
      <formula>NOT(ISERROR(SEARCH("DA",L296)))</formula>
    </cfRule>
  </conditionalFormatting>
  <conditionalFormatting sqref="M296">
    <cfRule type="containsText" dxfId="5439" priority="5452" operator="containsText" text="DA">
      <formula>NOT(ISERROR(SEARCH("DA",M296)))</formula>
    </cfRule>
  </conditionalFormatting>
  <conditionalFormatting sqref="N296">
    <cfRule type="containsText" dxfId="5438" priority="5451" operator="containsText" text="DA">
      <formula>NOT(ISERROR(SEARCH("DA",N296)))</formula>
    </cfRule>
  </conditionalFormatting>
  <conditionalFormatting sqref="O296">
    <cfRule type="containsText" dxfId="5437" priority="5450" operator="containsText" text="DA">
      <formula>NOT(ISERROR(SEARCH("DA",O296)))</formula>
    </cfRule>
  </conditionalFormatting>
  <conditionalFormatting sqref="P296">
    <cfRule type="containsText" dxfId="5436" priority="5449" operator="containsText" text="DA">
      <formula>NOT(ISERROR(SEARCH("DA",P296)))</formula>
    </cfRule>
  </conditionalFormatting>
  <conditionalFormatting sqref="Q296">
    <cfRule type="containsText" dxfId="5435" priority="5448" operator="containsText" text="DA">
      <formula>NOT(ISERROR(SEARCH("DA",Q296)))</formula>
    </cfRule>
  </conditionalFormatting>
  <conditionalFormatting sqref="R296">
    <cfRule type="containsText" dxfId="5434" priority="5447" operator="containsText" text="DA">
      <formula>NOT(ISERROR(SEARCH("DA",R296)))</formula>
    </cfRule>
  </conditionalFormatting>
  <conditionalFormatting sqref="S296">
    <cfRule type="containsText" dxfId="5433" priority="5446" operator="containsText" text="DA">
      <formula>NOT(ISERROR(SEARCH("DA",S296)))</formula>
    </cfRule>
  </conditionalFormatting>
  <conditionalFormatting sqref="T296">
    <cfRule type="containsText" dxfId="5432" priority="5445" operator="containsText" text="DA">
      <formula>NOT(ISERROR(SEARCH("DA",T296)))</formula>
    </cfRule>
  </conditionalFormatting>
  <conditionalFormatting sqref="B296">
    <cfRule type="containsText" dxfId="5431" priority="5444" operator="containsText" text="DA">
      <formula>NOT(ISERROR(SEARCH("DA",B296)))</formula>
    </cfRule>
  </conditionalFormatting>
  <conditionalFormatting sqref="U296 C296">
    <cfRule type="containsText" dxfId="5430" priority="5443" operator="containsText" text="DA">
      <formula>NOT(ISERROR(SEARCH("DA",C296)))</formula>
    </cfRule>
  </conditionalFormatting>
  <conditionalFormatting sqref="D296">
    <cfRule type="containsText" dxfId="5429" priority="5442" operator="containsText" text="DA">
      <formula>NOT(ISERROR(SEARCH("DA",D296)))</formula>
    </cfRule>
  </conditionalFormatting>
  <conditionalFormatting sqref="E296">
    <cfRule type="containsText" dxfId="5428" priority="5441" operator="containsText" text="DA">
      <formula>NOT(ISERROR(SEARCH("DA",E296)))</formula>
    </cfRule>
  </conditionalFormatting>
  <conditionalFormatting sqref="F296">
    <cfRule type="containsText" dxfId="5427" priority="5440" operator="containsText" text="DA">
      <formula>NOT(ISERROR(SEARCH("DA",F296)))</formula>
    </cfRule>
  </conditionalFormatting>
  <conditionalFormatting sqref="G296">
    <cfRule type="containsText" dxfId="5426" priority="5439" operator="containsText" text="DA">
      <formula>NOT(ISERROR(SEARCH("DA",G296)))</formula>
    </cfRule>
  </conditionalFormatting>
  <conditionalFormatting sqref="H296">
    <cfRule type="containsText" dxfId="5425" priority="5438" operator="containsText" text="DA">
      <formula>NOT(ISERROR(SEARCH("DA",H296)))</formula>
    </cfRule>
  </conditionalFormatting>
  <conditionalFormatting sqref="I296">
    <cfRule type="containsText" dxfId="5424" priority="5437" operator="containsText" text="DA">
      <formula>NOT(ISERROR(SEARCH("DA",I296)))</formula>
    </cfRule>
  </conditionalFormatting>
  <conditionalFormatting sqref="J296">
    <cfRule type="containsText" dxfId="5423" priority="5436" operator="containsText" text="DA">
      <formula>NOT(ISERROR(SEARCH("DA",J296)))</formula>
    </cfRule>
  </conditionalFormatting>
  <conditionalFormatting sqref="K296">
    <cfRule type="containsText" dxfId="5422" priority="5435" operator="containsText" text="DA">
      <formula>NOT(ISERROR(SEARCH("DA",K296)))</formula>
    </cfRule>
  </conditionalFormatting>
  <conditionalFormatting sqref="L296">
    <cfRule type="containsText" dxfId="5421" priority="5434" operator="containsText" text="DA">
      <formula>NOT(ISERROR(SEARCH("DA",L296)))</formula>
    </cfRule>
  </conditionalFormatting>
  <conditionalFormatting sqref="M296">
    <cfRule type="containsText" dxfId="5420" priority="5433" operator="containsText" text="DA">
      <formula>NOT(ISERROR(SEARCH("DA",M296)))</formula>
    </cfRule>
  </conditionalFormatting>
  <conditionalFormatting sqref="N296">
    <cfRule type="containsText" dxfId="5419" priority="5432" operator="containsText" text="DA">
      <formula>NOT(ISERROR(SEARCH("DA",N296)))</formula>
    </cfRule>
  </conditionalFormatting>
  <conditionalFormatting sqref="O296">
    <cfRule type="containsText" dxfId="5418" priority="5431" operator="containsText" text="DA">
      <formula>NOT(ISERROR(SEARCH("DA",O296)))</formula>
    </cfRule>
  </conditionalFormatting>
  <conditionalFormatting sqref="P296">
    <cfRule type="containsText" dxfId="5417" priority="5430" operator="containsText" text="DA">
      <formula>NOT(ISERROR(SEARCH("DA",P296)))</formula>
    </cfRule>
  </conditionalFormatting>
  <conditionalFormatting sqref="Q296">
    <cfRule type="containsText" dxfId="5416" priority="5429" operator="containsText" text="DA">
      <formula>NOT(ISERROR(SEARCH("DA",Q296)))</formula>
    </cfRule>
  </conditionalFormatting>
  <conditionalFormatting sqref="R296">
    <cfRule type="containsText" dxfId="5415" priority="5428" operator="containsText" text="DA">
      <formula>NOT(ISERROR(SEARCH("DA",R296)))</formula>
    </cfRule>
  </conditionalFormatting>
  <conditionalFormatting sqref="S296">
    <cfRule type="containsText" dxfId="5414" priority="5427" operator="containsText" text="DA">
      <formula>NOT(ISERROR(SEARCH("DA",S296)))</formula>
    </cfRule>
  </conditionalFormatting>
  <conditionalFormatting sqref="T296">
    <cfRule type="containsText" dxfId="5413" priority="5426" operator="containsText" text="DA">
      <formula>NOT(ISERROR(SEARCH("DA",T296)))</formula>
    </cfRule>
  </conditionalFormatting>
  <conditionalFormatting sqref="B296">
    <cfRule type="containsText" dxfId="5412" priority="5425" operator="containsText" text="DA">
      <formula>NOT(ISERROR(SEARCH("DA",B296)))</formula>
    </cfRule>
  </conditionalFormatting>
  <conditionalFormatting sqref="U296 C296">
    <cfRule type="containsText" dxfId="5411" priority="5424" operator="containsText" text="DA">
      <formula>NOT(ISERROR(SEARCH("DA",C296)))</formula>
    </cfRule>
  </conditionalFormatting>
  <conditionalFormatting sqref="D296">
    <cfRule type="containsText" dxfId="5410" priority="5423" operator="containsText" text="DA">
      <formula>NOT(ISERROR(SEARCH("DA",D296)))</formula>
    </cfRule>
  </conditionalFormatting>
  <conditionalFormatting sqref="E296">
    <cfRule type="containsText" dxfId="5409" priority="5422" operator="containsText" text="DA">
      <formula>NOT(ISERROR(SEARCH("DA",E296)))</formula>
    </cfRule>
  </conditionalFormatting>
  <conditionalFormatting sqref="F296">
    <cfRule type="containsText" dxfId="5408" priority="5421" operator="containsText" text="DA">
      <formula>NOT(ISERROR(SEARCH("DA",F296)))</formula>
    </cfRule>
  </conditionalFormatting>
  <conditionalFormatting sqref="G296">
    <cfRule type="containsText" dxfId="5407" priority="5420" operator="containsText" text="DA">
      <formula>NOT(ISERROR(SEARCH("DA",G296)))</formula>
    </cfRule>
  </conditionalFormatting>
  <conditionalFormatting sqref="H296">
    <cfRule type="containsText" dxfId="5406" priority="5419" operator="containsText" text="DA">
      <formula>NOT(ISERROR(SEARCH("DA",H296)))</formula>
    </cfRule>
  </conditionalFormatting>
  <conditionalFormatting sqref="I296">
    <cfRule type="containsText" dxfId="5405" priority="5418" operator="containsText" text="DA">
      <formula>NOT(ISERROR(SEARCH("DA",I296)))</formula>
    </cfRule>
  </conditionalFormatting>
  <conditionalFormatting sqref="J296">
    <cfRule type="containsText" dxfId="5404" priority="5417" operator="containsText" text="DA">
      <formula>NOT(ISERROR(SEARCH("DA",J296)))</formula>
    </cfRule>
  </conditionalFormatting>
  <conditionalFormatting sqref="K296">
    <cfRule type="containsText" dxfId="5403" priority="5416" operator="containsText" text="DA">
      <formula>NOT(ISERROR(SEARCH("DA",K296)))</formula>
    </cfRule>
  </conditionalFormatting>
  <conditionalFormatting sqref="L296">
    <cfRule type="containsText" dxfId="5402" priority="5415" operator="containsText" text="DA">
      <formula>NOT(ISERROR(SEARCH("DA",L296)))</formula>
    </cfRule>
  </conditionalFormatting>
  <conditionalFormatting sqref="M296">
    <cfRule type="containsText" dxfId="5401" priority="5414" operator="containsText" text="DA">
      <formula>NOT(ISERROR(SEARCH("DA",M296)))</formula>
    </cfRule>
  </conditionalFormatting>
  <conditionalFormatting sqref="N296">
    <cfRule type="containsText" dxfId="5400" priority="5413" operator="containsText" text="DA">
      <formula>NOT(ISERROR(SEARCH("DA",N296)))</formula>
    </cfRule>
  </conditionalFormatting>
  <conditionalFormatting sqref="O296">
    <cfRule type="containsText" dxfId="5399" priority="5412" operator="containsText" text="DA">
      <formula>NOT(ISERROR(SEARCH("DA",O296)))</formula>
    </cfRule>
  </conditionalFormatting>
  <conditionalFormatting sqref="P296">
    <cfRule type="containsText" dxfId="5398" priority="5411" operator="containsText" text="DA">
      <formula>NOT(ISERROR(SEARCH("DA",P296)))</formula>
    </cfRule>
  </conditionalFormatting>
  <conditionalFormatting sqref="Q296">
    <cfRule type="containsText" dxfId="5397" priority="5410" operator="containsText" text="DA">
      <formula>NOT(ISERROR(SEARCH("DA",Q296)))</formula>
    </cfRule>
  </conditionalFormatting>
  <conditionalFormatting sqref="R296">
    <cfRule type="containsText" dxfId="5396" priority="5409" operator="containsText" text="DA">
      <formula>NOT(ISERROR(SEARCH("DA",R296)))</formula>
    </cfRule>
  </conditionalFormatting>
  <conditionalFormatting sqref="S296">
    <cfRule type="containsText" dxfId="5395" priority="5408" operator="containsText" text="DA">
      <formula>NOT(ISERROR(SEARCH("DA",S296)))</formula>
    </cfRule>
  </conditionalFormatting>
  <conditionalFormatting sqref="T296">
    <cfRule type="containsText" dxfId="5394" priority="5407" operator="containsText" text="DA">
      <formula>NOT(ISERROR(SEARCH("DA",T296)))</formula>
    </cfRule>
  </conditionalFormatting>
  <conditionalFormatting sqref="B296">
    <cfRule type="containsText" dxfId="5393" priority="5406" operator="containsText" text="DA">
      <formula>NOT(ISERROR(SEARCH("DA",B296)))</formula>
    </cfRule>
  </conditionalFormatting>
  <conditionalFormatting sqref="U296 C296">
    <cfRule type="containsText" dxfId="5392" priority="5405" operator="containsText" text="DA">
      <formula>NOT(ISERROR(SEARCH("DA",C296)))</formula>
    </cfRule>
  </conditionalFormatting>
  <conditionalFormatting sqref="D296">
    <cfRule type="containsText" dxfId="5391" priority="5404" operator="containsText" text="DA">
      <formula>NOT(ISERROR(SEARCH("DA",D296)))</formula>
    </cfRule>
  </conditionalFormatting>
  <conditionalFormatting sqref="E296">
    <cfRule type="containsText" dxfId="5390" priority="5403" operator="containsText" text="DA">
      <formula>NOT(ISERROR(SEARCH("DA",E296)))</formula>
    </cfRule>
  </conditionalFormatting>
  <conditionalFormatting sqref="F296">
    <cfRule type="containsText" dxfId="5389" priority="5402" operator="containsText" text="DA">
      <formula>NOT(ISERROR(SEARCH("DA",F296)))</formula>
    </cfRule>
  </conditionalFormatting>
  <conditionalFormatting sqref="G296">
    <cfRule type="containsText" dxfId="5388" priority="5401" operator="containsText" text="DA">
      <formula>NOT(ISERROR(SEARCH("DA",G296)))</formula>
    </cfRule>
  </conditionalFormatting>
  <conditionalFormatting sqref="H296">
    <cfRule type="containsText" dxfId="5387" priority="5400" operator="containsText" text="DA">
      <formula>NOT(ISERROR(SEARCH("DA",H296)))</formula>
    </cfRule>
  </conditionalFormatting>
  <conditionalFormatting sqref="I296">
    <cfRule type="containsText" dxfId="5386" priority="5399" operator="containsText" text="DA">
      <formula>NOT(ISERROR(SEARCH("DA",I296)))</formula>
    </cfRule>
  </conditionalFormatting>
  <conditionalFormatting sqref="J296">
    <cfRule type="containsText" dxfId="5385" priority="5398" operator="containsText" text="DA">
      <formula>NOT(ISERROR(SEARCH("DA",J296)))</formula>
    </cfRule>
  </conditionalFormatting>
  <conditionalFormatting sqref="K296">
    <cfRule type="containsText" dxfId="5384" priority="5397" operator="containsText" text="DA">
      <formula>NOT(ISERROR(SEARCH("DA",K296)))</formula>
    </cfRule>
  </conditionalFormatting>
  <conditionalFormatting sqref="L296">
    <cfRule type="containsText" dxfId="5383" priority="5396" operator="containsText" text="DA">
      <formula>NOT(ISERROR(SEARCH("DA",L296)))</formula>
    </cfRule>
  </conditionalFormatting>
  <conditionalFormatting sqref="M296">
    <cfRule type="containsText" dxfId="5382" priority="5395" operator="containsText" text="DA">
      <formula>NOT(ISERROR(SEARCH("DA",M296)))</formula>
    </cfRule>
  </conditionalFormatting>
  <conditionalFormatting sqref="N296">
    <cfRule type="containsText" dxfId="5381" priority="5394" operator="containsText" text="DA">
      <formula>NOT(ISERROR(SEARCH("DA",N296)))</formula>
    </cfRule>
  </conditionalFormatting>
  <conditionalFormatting sqref="O296">
    <cfRule type="containsText" dxfId="5380" priority="5393" operator="containsText" text="DA">
      <formula>NOT(ISERROR(SEARCH("DA",O296)))</formula>
    </cfRule>
  </conditionalFormatting>
  <conditionalFormatting sqref="P296">
    <cfRule type="containsText" dxfId="5379" priority="5392" operator="containsText" text="DA">
      <formula>NOT(ISERROR(SEARCH("DA",P296)))</formula>
    </cfRule>
  </conditionalFormatting>
  <conditionalFormatting sqref="Q296">
    <cfRule type="containsText" dxfId="5378" priority="5391" operator="containsText" text="DA">
      <formula>NOT(ISERROR(SEARCH("DA",Q296)))</formula>
    </cfRule>
  </conditionalFormatting>
  <conditionalFormatting sqref="R296">
    <cfRule type="containsText" dxfId="5377" priority="5390" operator="containsText" text="DA">
      <formula>NOT(ISERROR(SEARCH("DA",R296)))</formula>
    </cfRule>
  </conditionalFormatting>
  <conditionalFormatting sqref="S296">
    <cfRule type="containsText" dxfId="5376" priority="5389" operator="containsText" text="DA">
      <formula>NOT(ISERROR(SEARCH("DA",S296)))</formula>
    </cfRule>
  </conditionalFormatting>
  <conditionalFormatting sqref="T296">
    <cfRule type="containsText" dxfId="5375" priority="5388" operator="containsText" text="DA">
      <formula>NOT(ISERROR(SEARCH("DA",T296)))</formula>
    </cfRule>
  </conditionalFormatting>
  <conditionalFormatting sqref="B296">
    <cfRule type="containsText" dxfId="5374" priority="5387" operator="containsText" text="DA">
      <formula>NOT(ISERROR(SEARCH("DA",B296)))</formula>
    </cfRule>
  </conditionalFormatting>
  <conditionalFormatting sqref="U296 C296">
    <cfRule type="containsText" dxfId="5373" priority="5386" operator="containsText" text="DA">
      <formula>NOT(ISERROR(SEARCH("DA",C296)))</formula>
    </cfRule>
  </conditionalFormatting>
  <conditionalFormatting sqref="D296">
    <cfRule type="containsText" dxfId="5372" priority="5385" operator="containsText" text="DA">
      <formula>NOT(ISERROR(SEARCH("DA",D296)))</formula>
    </cfRule>
  </conditionalFormatting>
  <conditionalFormatting sqref="E296">
    <cfRule type="containsText" dxfId="5371" priority="5384" operator="containsText" text="DA">
      <formula>NOT(ISERROR(SEARCH("DA",E296)))</formula>
    </cfRule>
  </conditionalFormatting>
  <conditionalFormatting sqref="F296">
    <cfRule type="containsText" dxfId="5370" priority="5383" operator="containsText" text="DA">
      <formula>NOT(ISERROR(SEARCH("DA",F296)))</formula>
    </cfRule>
  </conditionalFormatting>
  <conditionalFormatting sqref="G296">
    <cfRule type="containsText" dxfId="5369" priority="5382" operator="containsText" text="DA">
      <formula>NOT(ISERROR(SEARCH("DA",G296)))</formula>
    </cfRule>
  </conditionalFormatting>
  <conditionalFormatting sqref="H296">
    <cfRule type="containsText" dxfId="5368" priority="5381" operator="containsText" text="DA">
      <formula>NOT(ISERROR(SEARCH("DA",H296)))</formula>
    </cfRule>
  </conditionalFormatting>
  <conditionalFormatting sqref="I296">
    <cfRule type="containsText" dxfId="5367" priority="5380" operator="containsText" text="DA">
      <formula>NOT(ISERROR(SEARCH("DA",I296)))</formula>
    </cfRule>
  </conditionalFormatting>
  <conditionalFormatting sqref="J296">
    <cfRule type="containsText" dxfId="5366" priority="5379" operator="containsText" text="DA">
      <formula>NOT(ISERROR(SEARCH("DA",J296)))</formula>
    </cfRule>
  </conditionalFormatting>
  <conditionalFormatting sqref="K296">
    <cfRule type="containsText" dxfId="5365" priority="5378" operator="containsText" text="DA">
      <formula>NOT(ISERROR(SEARCH("DA",K296)))</formula>
    </cfRule>
  </conditionalFormatting>
  <conditionalFormatting sqref="L296">
    <cfRule type="containsText" dxfId="5364" priority="5377" operator="containsText" text="DA">
      <formula>NOT(ISERROR(SEARCH("DA",L296)))</formula>
    </cfRule>
  </conditionalFormatting>
  <conditionalFormatting sqref="M296">
    <cfRule type="containsText" dxfId="5363" priority="5376" operator="containsText" text="DA">
      <formula>NOT(ISERROR(SEARCH("DA",M296)))</formula>
    </cfRule>
  </conditionalFormatting>
  <conditionalFormatting sqref="N296">
    <cfRule type="containsText" dxfId="5362" priority="5375" operator="containsText" text="DA">
      <formula>NOT(ISERROR(SEARCH("DA",N296)))</formula>
    </cfRule>
  </conditionalFormatting>
  <conditionalFormatting sqref="O296">
    <cfRule type="containsText" dxfId="5361" priority="5374" operator="containsText" text="DA">
      <formula>NOT(ISERROR(SEARCH("DA",O296)))</formula>
    </cfRule>
  </conditionalFormatting>
  <conditionalFormatting sqref="P296">
    <cfRule type="containsText" dxfId="5360" priority="5373" operator="containsText" text="DA">
      <formula>NOT(ISERROR(SEARCH("DA",P296)))</formula>
    </cfRule>
  </conditionalFormatting>
  <conditionalFormatting sqref="Q296">
    <cfRule type="containsText" dxfId="5359" priority="5372" operator="containsText" text="DA">
      <formula>NOT(ISERROR(SEARCH("DA",Q296)))</formula>
    </cfRule>
  </conditionalFormatting>
  <conditionalFormatting sqref="R296">
    <cfRule type="containsText" dxfId="5358" priority="5371" operator="containsText" text="DA">
      <formula>NOT(ISERROR(SEARCH("DA",R296)))</formula>
    </cfRule>
  </conditionalFormatting>
  <conditionalFormatting sqref="S296">
    <cfRule type="containsText" dxfId="5357" priority="5370" operator="containsText" text="DA">
      <formula>NOT(ISERROR(SEARCH("DA",S296)))</formula>
    </cfRule>
  </conditionalFormatting>
  <conditionalFormatting sqref="T296">
    <cfRule type="containsText" dxfId="5356" priority="5369" operator="containsText" text="DA">
      <formula>NOT(ISERROR(SEARCH("DA",T296)))</formula>
    </cfRule>
  </conditionalFormatting>
  <conditionalFormatting sqref="U296 A296 C296">
    <cfRule type="containsText" dxfId="5355" priority="5368" operator="containsText" text="DA">
      <formula>NOT(ISERROR(SEARCH("DA",A296)))</formula>
    </cfRule>
  </conditionalFormatting>
  <conditionalFormatting sqref="D296">
    <cfRule type="containsText" dxfId="5354" priority="5367" operator="containsText" text="DA">
      <formula>NOT(ISERROR(SEARCH("DA",D296)))</formula>
    </cfRule>
  </conditionalFormatting>
  <conditionalFormatting sqref="E296">
    <cfRule type="containsText" dxfId="5353" priority="5366" operator="containsText" text="DA">
      <formula>NOT(ISERROR(SEARCH("DA",E296)))</formula>
    </cfRule>
  </conditionalFormatting>
  <conditionalFormatting sqref="F296">
    <cfRule type="containsText" dxfId="5352" priority="5365" operator="containsText" text="DA">
      <formula>NOT(ISERROR(SEARCH("DA",F296)))</formula>
    </cfRule>
  </conditionalFormatting>
  <conditionalFormatting sqref="G296">
    <cfRule type="containsText" dxfId="5351" priority="5364" operator="containsText" text="DA">
      <formula>NOT(ISERROR(SEARCH("DA",G296)))</formula>
    </cfRule>
  </conditionalFormatting>
  <conditionalFormatting sqref="H296">
    <cfRule type="containsText" dxfId="5350" priority="5363" operator="containsText" text="DA">
      <formula>NOT(ISERROR(SEARCH("DA",H296)))</formula>
    </cfRule>
  </conditionalFormatting>
  <conditionalFormatting sqref="I296">
    <cfRule type="containsText" dxfId="5349" priority="5362" operator="containsText" text="DA">
      <formula>NOT(ISERROR(SEARCH("DA",I296)))</formula>
    </cfRule>
  </conditionalFormatting>
  <conditionalFormatting sqref="J296">
    <cfRule type="containsText" dxfId="5348" priority="5361" operator="containsText" text="DA">
      <formula>NOT(ISERROR(SEARCH("DA",J296)))</formula>
    </cfRule>
  </conditionalFormatting>
  <conditionalFormatting sqref="K296">
    <cfRule type="containsText" dxfId="5347" priority="5360" operator="containsText" text="DA">
      <formula>NOT(ISERROR(SEARCH("DA",K296)))</formula>
    </cfRule>
  </conditionalFormatting>
  <conditionalFormatting sqref="L296">
    <cfRule type="containsText" dxfId="5346" priority="5359" operator="containsText" text="DA">
      <formula>NOT(ISERROR(SEARCH("DA",L296)))</formula>
    </cfRule>
  </conditionalFormatting>
  <conditionalFormatting sqref="M296">
    <cfRule type="containsText" dxfId="5345" priority="5358" operator="containsText" text="DA">
      <formula>NOT(ISERROR(SEARCH("DA",M296)))</formula>
    </cfRule>
  </conditionalFormatting>
  <conditionalFormatting sqref="N296">
    <cfRule type="containsText" dxfId="5344" priority="5357" operator="containsText" text="DA">
      <formula>NOT(ISERROR(SEARCH("DA",N296)))</formula>
    </cfRule>
  </conditionalFormatting>
  <conditionalFormatting sqref="O296">
    <cfRule type="containsText" dxfId="5343" priority="5356" operator="containsText" text="DA">
      <formula>NOT(ISERROR(SEARCH("DA",O296)))</formula>
    </cfRule>
  </conditionalFormatting>
  <conditionalFormatting sqref="P296">
    <cfRule type="containsText" dxfId="5342" priority="5355" operator="containsText" text="DA">
      <formula>NOT(ISERROR(SEARCH("DA",P296)))</formula>
    </cfRule>
  </conditionalFormatting>
  <conditionalFormatting sqref="Q296">
    <cfRule type="containsText" dxfId="5341" priority="5354" operator="containsText" text="DA">
      <formula>NOT(ISERROR(SEARCH("DA",Q296)))</formula>
    </cfRule>
  </conditionalFormatting>
  <conditionalFormatting sqref="R296">
    <cfRule type="containsText" dxfId="5340" priority="5353" operator="containsText" text="DA">
      <formula>NOT(ISERROR(SEARCH("DA",R296)))</formula>
    </cfRule>
  </conditionalFormatting>
  <conditionalFormatting sqref="S296">
    <cfRule type="containsText" dxfId="5339" priority="5352" operator="containsText" text="DA">
      <formula>NOT(ISERROR(SEARCH("DA",S296)))</formula>
    </cfRule>
  </conditionalFormatting>
  <conditionalFormatting sqref="T296">
    <cfRule type="containsText" dxfId="5338" priority="5351" operator="containsText" text="DA">
      <formula>NOT(ISERROR(SEARCH("DA",T296)))</formula>
    </cfRule>
  </conditionalFormatting>
  <conditionalFormatting sqref="B296:T296">
    <cfRule type="containsText" dxfId="5337" priority="5350" operator="containsText" text="DA">
      <formula>NOT(ISERROR(SEARCH("DA",B296)))</formula>
    </cfRule>
  </conditionalFormatting>
  <conditionalFormatting sqref="B307">
    <cfRule type="containsText" dxfId="5336" priority="5349" operator="containsText" text="DA">
      <formula>NOT(ISERROR(SEARCH("DA",B307)))</formula>
    </cfRule>
  </conditionalFormatting>
  <conditionalFormatting sqref="C307 U307">
    <cfRule type="containsText" dxfId="5335" priority="5348" operator="containsText" text="DA">
      <formula>NOT(ISERROR(SEARCH("DA",C307)))</formula>
    </cfRule>
  </conditionalFormatting>
  <conditionalFormatting sqref="D307">
    <cfRule type="containsText" dxfId="5334" priority="5347" operator="containsText" text="DA">
      <formula>NOT(ISERROR(SEARCH("DA",D307)))</formula>
    </cfRule>
  </conditionalFormatting>
  <conditionalFormatting sqref="E307">
    <cfRule type="containsText" dxfId="5333" priority="5346" operator="containsText" text="DA">
      <formula>NOT(ISERROR(SEARCH("DA",E307)))</formula>
    </cfRule>
  </conditionalFormatting>
  <conditionalFormatting sqref="F307">
    <cfRule type="containsText" dxfId="5332" priority="5345" operator="containsText" text="DA">
      <formula>NOT(ISERROR(SEARCH("DA",F307)))</formula>
    </cfRule>
  </conditionalFormatting>
  <conditionalFormatting sqref="G307">
    <cfRule type="containsText" dxfId="5331" priority="5344" operator="containsText" text="DA">
      <formula>NOT(ISERROR(SEARCH("DA",G307)))</formula>
    </cfRule>
  </conditionalFormatting>
  <conditionalFormatting sqref="H307">
    <cfRule type="containsText" dxfId="5330" priority="5343" operator="containsText" text="DA">
      <formula>NOT(ISERROR(SEARCH("DA",H307)))</formula>
    </cfRule>
  </conditionalFormatting>
  <conditionalFormatting sqref="I307">
    <cfRule type="containsText" dxfId="5329" priority="5342" operator="containsText" text="DA">
      <formula>NOT(ISERROR(SEARCH("DA",I307)))</formula>
    </cfRule>
  </conditionalFormatting>
  <conditionalFormatting sqref="J307">
    <cfRule type="containsText" dxfId="5328" priority="5341" operator="containsText" text="DA">
      <formula>NOT(ISERROR(SEARCH("DA",J307)))</formula>
    </cfRule>
  </conditionalFormatting>
  <conditionalFormatting sqref="K307">
    <cfRule type="containsText" dxfId="5327" priority="5340" operator="containsText" text="DA">
      <formula>NOT(ISERROR(SEARCH("DA",K307)))</formula>
    </cfRule>
  </conditionalFormatting>
  <conditionalFormatting sqref="L307">
    <cfRule type="containsText" dxfId="5326" priority="5339" operator="containsText" text="DA">
      <formula>NOT(ISERROR(SEARCH("DA",L307)))</formula>
    </cfRule>
  </conditionalFormatting>
  <conditionalFormatting sqref="M307">
    <cfRule type="containsText" dxfId="5325" priority="5338" operator="containsText" text="DA">
      <formula>NOT(ISERROR(SEARCH("DA",M307)))</formula>
    </cfRule>
  </conditionalFormatting>
  <conditionalFormatting sqref="N307">
    <cfRule type="containsText" dxfId="5324" priority="5337" operator="containsText" text="DA">
      <formula>NOT(ISERROR(SEARCH("DA",N307)))</formula>
    </cfRule>
  </conditionalFormatting>
  <conditionalFormatting sqref="O307">
    <cfRule type="containsText" dxfId="5323" priority="5336" operator="containsText" text="DA">
      <formula>NOT(ISERROR(SEARCH("DA",O307)))</formula>
    </cfRule>
  </conditionalFormatting>
  <conditionalFormatting sqref="P307">
    <cfRule type="containsText" dxfId="5322" priority="5335" operator="containsText" text="DA">
      <formula>NOT(ISERROR(SEARCH("DA",P307)))</formula>
    </cfRule>
  </conditionalFormatting>
  <conditionalFormatting sqref="Q307">
    <cfRule type="containsText" dxfId="5321" priority="5334" operator="containsText" text="DA">
      <formula>NOT(ISERROR(SEARCH("DA",Q307)))</formula>
    </cfRule>
  </conditionalFormatting>
  <conditionalFormatting sqref="S307">
    <cfRule type="containsText" dxfId="5320" priority="5333" operator="containsText" text="DA">
      <formula>NOT(ISERROR(SEARCH("DA",S307)))</formula>
    </cfRule>
  </conditionalFormatting>
  <conditionalFormatting sqref="R307">
    <cfRule type="containsText" dxfId="5319" priority="5332" operator="containsText" text="DA">
      <formula>NOT(ISERROR(SEARCH("DA",R307)))</formula>
    </cfRule>
  </conditionalFormatting>
  <conditionalFormatting sqref="T307">
    <cfRule type="containsText" dxfId="5318" priority="5331" operator="containsText" text="DA">
      <formula>NOT(ISERROR(SEARCH("DA",T307)))</formula>
    </cfRule>
  </conditionalFormatting>
  <conditionalFormatting sqref="B307">
    <cfRule type="containsText" dxfId="5317" priority="5330" operator="containsText" text="DA">
      <formula>NOT(ISERROR(SEARCH("DA",B307)))</formula>
    </cfRule>
  </conditionalFormatting>
  <conditionalFormatting sqref="C307 U307">
    <cfRule type="containsText" dxfId="5316" priority="5329" operator="containsText" text="DA">
      <formula>NOT(ISERROR(SEARCH("DA",C307)))</formula>
    </cfRule>
  </conditionalFormatting>
  <conditionalFormatting sqref="D307">
    <cfRule type="containsText" dxfId="5315" priority="5328" operator="containsText" text="DA">
      <formula>NOT(ISERROR(SEARCH("DA",D307)))</formula>
    </cfRule>
  </conditionalFormatting>
  <conditionalFormatting sqref="E307">
    <cfRule type="containsText" dxfId="5314" priority="5327" operator="containsText" text="DA">
      <formula>NOT(ISERROR(SEARCH("DA",E307)))</formula>
    </cfRule>
  </conditionalFormatting>
  <conditionalFormatting sqref="F307">
    <cfRule type="containsText" dxfId="5313" priority="5326" operator="containsText" text="DA">
      <formula>NOT(ISERROR(SEARCH("DA",F307)))</formula>
    </cfRule>
  </conditionalFormatting>
  <conditionalFormatting sqref="G307">
    <cfRule type="containsText" dxfId="5312" priority="5325" operator="containsText" text="DA">
      <formula>NOT(ISERROR(SEARCH("DA",G307)))</formula>
    </cfRule>
  </conditionalFormatting>
  <conditionalFormatting sqref="H307">
    <cfRule type="containsText" dxfId="5311" priority="5324" operator="containsText" text="DA">
      <formula>NOT(ISERROR(SEARCH("DA",H307)))</formula>
    </cfRule>
  </conditionalFormatting>
  <conditionalFormatting sqref="I307">
    <cfRule type="containsText" dxfId="5310" priority="5323" operator="containsText" text="DA">
      <formula>NOT(ISERROR(SEARCH("DA",I307)))</formula>
    </cfRule>
  </conditionalFormatting>
  <conditionalFormatting sqref="J307">
    <cfRule type="containsText" dxfId="5309" priority="5322" operator="containsText" text="DA">
      <formula>NOT(ISERROR(SEARCH("DA",J307)))</formula>
    </cfRule>
  </conditionalFormatting>
  <conditionalFormatting sqref="K307">
    <cfRule type="containsText" dxfId="5308" priority="5321" operator="containsText" text="DA">
      <formula>NOT(ISERROR(SEARCH("DA",K307)))</formula>
    </cfRule>
  </conditionalFormatting>
  <conditionalFormatting sqref="L307">
    <cfRule type="containsText" dxfId="5307" priority="5320" operator="containsText" text="DA">
      <formula>NOT(ISERROR(SEARCH("DA",L307)))</formula>
    </cfRule>
  </conditionalFormatting>
  <conditionalFormatting sqref="M307">
    <cfRule type="containsText" dxfId="5306" priority="5319" operator="containsText" text="DA">
      <formula>NOT(ISERROR(SEARCH("DA",M307)))</formula>
    </cfRule>
  </conditionalFormatting>
  <conditionalFormatting sqref="N307">
    <cfRule type="containsText" dxfId="5305" priority="5318" operator="containsText" text="DA">
      <formula>NOT(ISERROR(SEARCH("DA",N307)))</formula>
    </cfRule>
  </conditionalFormatting>
  <conditionalFormatting sqref="O307">
    <cfRule type="containsText" dxfId="5304" priority="5317" operator="containsText" text="DA">
      <formula>NOT(ISERROR(SEARCH("DA",O307)))</formula>
    </cfRule>
  </conditionalFormatting>
  <conditionalFormatting sqref="P307">
    <cfRule type="containsText" dxfId="5303" priority="5316" operator="containsText" text="DA">
      <formula>NOT(ISERROR(SEARCH("DA",P307)))</formula>
    </cfRule>
  </conditionalFormatting>
  <conditionalFormatting sqref="Q307">
    <cfRule type="containsText" dxfId="5302" priority="5315" operator="containsText" text="DA">
      <formula>NOT(ISERROR(SEARCH("DA",Q307)))</formula>
    </cfRule>
  </conditionalFormatting>
  <conditionalFormatting sqref="S307">
    <cfRule type="containsText" dxfId="5301" priority="5314" operator="containsText" text="DA">
      <formula>NOT(ISERROR(SEARCH("DA",S307)))</formula>
    </cfRule>
  </conditionalFormatting>
  <conditionalFormatting sqref="R307">
    <cfRule type="containsText" dxfId="5300" priority="5313" operator="containsText" text="DA">
      <formula>NOT(ISERROR(SEARCH("DA",R307)))</formula>
    </cfRule>
  </conditionalFormatting>
  <conditionalFormatting sqref="T307">
    <cfRule type="containsText" dxfId="5299" priority="5312" operator="containsText" text="DA">
      <formula>NOT(ISERROR(SEARCH("DA",T307)))</formula>
    </cfRule>
  </conditionalFormatting>
  <conditionalFormatting sqref="B307">
    <cfRule type="containsText" dxfId="5298" priority="5311" operator="containsText" text="DA">
      <formula>NOT(ISERROR(SEARCH("DA",B307)))</formula>
    </cfRule>
  </conditionalFormatting>
  <conditionalFormatting sqref="C307 U307">
    <cfRule type="containsText" dxfId="5297" priority="5310" operator="containsText" text="DA">
      <formula>NOT(ISERROR(SEARCH("DA",C307)))</formula>
    </cfRule>
  </conditionalFormatting>
  <conditionalFormatting sqref="D307">
    <cfRule type="containsText" dxfId="5296" priority="5309" operator="containsText" text="DA">
      <formula>NOT(ISERROR(SEARCH("DA",D307)))</formula>
    </cfRule>
  </conditionalFormatting>
  <conditionalFormatting sqref="E307">
    <cfRule type="containsText" dxfId="5295" priority="5308" operator="containsText" text="DA">
      <formula>NOT(ISERROR(SEARCH("DA",E307)))</formula>
    </cfRule>
  </conditionalFormatting>
  <conditionalFormatting sqref="F307">
    <cfRule type="containsText" dxfId="5294" priority="5307" operator="containsText" text="DA">
      <formula>NOT(ISERROR(SEARCH("DA",F307)))</formula>
    </cfRule>
  </conditionalFormatting>
  <conditionalFormatting sqref="G307">
    <cfRule type="containsText" dxfId="5293" priority="5306" operator="containsText" text="DA">
      <formula>NOT(ISERROR(SEARCH("DA",G307)))</formula>
    </cfRule>
  </conditionalFormatting>
  <conditionalFormatting sqref="H307">
    <cfRule type="containsText" dxfId="5292" priority="5305" operator="containsText" text="DA">
      <formula>NOT(ISERROR(SEARCH("DA",H307)))</formula>
    </cfRule>
  </conditionalFormatting>
  <conditionalFormatting sqref="I307">
    <cfRule type="containsText" dxfId="5291" priority="5304" operator="containsText" text="DA">
      <formula>NOT(ISERROR(SEARCH("DA",I307)))</formula>
    </cfRule>
  </conditionalFormatting>
  <conditionalFormatting sqref="J307">
    <cfRule type="containsText" dxfId="5290" priority="5303" operator="containsText" text="DA">
      <formula>NOT(ISERROR(SEARCH("DA",J307)))</formula>
    </cfRule>
  </conditionalFormatting>
  <conditionalFormatting sqref="K307">
    <cfRule type="containsText" dxfId="5289" priority="5302" operator="containsText" text="DA">
      <formula>NOT(ISERROR(SEARCH("DA",K307)))</formula>
    </cfRule>
  </conditionalFormatting>
  <conditionalFormatting sqref="L307">
    <cfRule type="containsText" dxfId="5288" priority="5301" operator="containsText" text="DA">
      <formula>NOT(ISERROR(SEARCH("DA",L307)))</formula>
    </cfRule>
  </conditionalFormatting>
  <conditionalFormatting sqref="M307">
    <cfRule type="containsText" dxfId="5287" priority="5300" operator="containsText" text="DA">
      <formula>NOT(ISERROR(SEARCH("DA",M307)))</formula>
    </cfRule>
  </conditionalFormatting>
  <conditionalFormatting sqref="N307">
    <cfRule type="containsText" dxfId="5286" priority="5299" operator="containsText" text="DA">
      <formula>NOT(ISERROR(SEARCH("DA",N307)))</formula>
    </cfRule>
  </conditionalFormatting>
  <conditionalFormatting sqref="O307">
    <cfRule type="containsText" dxfId="5285" priority="5298" operator="containsText" text="DA">
      <formula>NOT(ISERROR(SEARCH("DA",O307)))</formula>
    </cfRule>
  </conditionalFormatting>
  <conditionalFormatting sqref="P307">
    <cfRule type="containsText" dxfId="5284" priority="5297" operator="containsText" text="DA">
      <formula>NOT(ISERROR(SEARCH("DA",P307)))</formula>
    </cfRule>
  </conditionalFormatting>
  <conditionalFormatting sqref="Q307">
    <cfRule type="containsText" dxfId="5283" priority="5296" operator="containsText" text="DA">
      <formula>NOT(ISERROR(SEARCH("DA",Q307)))</formula>
    </cfRule>
  </conditionalFormatting>
  <conditionalFormatting sqref="S307">
    <cfRule type="containsText" dxfId="5282" priority="5295" operator="containsText" text="DA">
      <formula>NOT(ISERROR(SEARCH("DA",S307)))</formula>
    </cfRule>
  </conditionalFormatting>
  <conditionalFormatting sqref="R307">
    <cfRule type="containsText" dxfId="5281" priority="5294" operator="containsText" text="DA">
      <formula>NOT(ISERROR(SEARCH("DA",R307)))</formula>
    </cfRule>
  </conditionalFormatting>
  <conditionalFormatting sqref="T307">
    <cfRule type="containsText" dxfId="5280" priority="5293" operator="containsText" text="DA">
      <formula>NOT(ISERROR(SEARCH("DA",T307)))</formula>
    </cfRule>
  </conditionalFormatting>
  <conditionalFormatting sqref="B307">
    <cfRule type="containsText" dxfId="5279" priority="5292" operator="containsText" text="DA">
      <formula>NOT(ISERROR(SEARCH("DA",B307)))</formula>
    </cfRule>
  </conditionalFormatting>
  <conditionalFormatting sqref="C307 U307">
    <cfRule type="containsText" dxfId="5278" priority="5291" operator="containsText" text="DA">
      <formula>NOT(ISERROR(SEARCH("DA",C307)))</formula>
    </cfRule>
  </conditionalFormatting>
  <conditionalFormatting sqref="D307">
    <cfRule type="containsText" dxfId="5277" priority="5290" operator="containsText" text="DA">
      <formula>NOT(ISERROR(SEARCH("DA",D307)))</formula>
    </cfRule>
  </conditionalFormatting>
  <conditionalFormatting sqref="E307">
    <cfRule type="containsText" dxfId="5276" priority="5289" operator="containsText" text="DA">
      <formula>NOT(ISERROR(SEARCH("DA",E307)))</formula>
    </cfRule>
  </conditionalFormatting>
  <conditionalFormatting sqref="F307">
    <cfRule type="containsText" dxfId="5275" priority="5288" operator="containsText" text="DA">
      <formula>NOT(ISERROR(SEARCH("DA",F307)))</formula>
    </cfRule>
  </conditionalFormatting>
  <conditionalFormatting sqref="G307">
    <cfRule type="containsText" dxfId="5274" priority="5287" operator="containsText" text="DA">
      <formula>NOT(ISERROR(SEARCH("DA",G307)))</formula>
    </cfRule>
  </conditionalFormatting>
  <conditionalFormatting sqref="H307">
    <cfRule type="containsText" dxfId="5273" priority="5286" operator="containsText" text="DA">
      <formula>NOT(ISERROR(SEARCH("DA",H307)))</formula>
    </cfRule>
  </conditionalFormatting>
  <conditionalFormatting sqref="I307">
    <cfRule type="containsText" dxfId="5272" priority="5285" operator="containsText" text="DA">
      <formula>NOT(ISERROR(SEARCH("DA",I307)))</formula>
    </cfRule>
  </conditionalFormatting>
  <conditionalFormatting sqref="J307">
    <cfRule type="containsText" dxfId="5271" priority="5284" operator="containsText" text="DA">
      <formula>NOT(ISERROR(SEARCH("DA",J307)))</formula>
    </cfRule>
  </conditionalFormatting>
  <conditionalFormatting sqref="K307">
    <cfRule type="containsText" dxfId="5270" priority="5283" operator="containsText" text="DA">
      <formula>NOT(ISERROR(SEARCH("DA",K307)))</formula>
    </cfRule>
  </conditionalFormatting>
  <conditionalFormatting sqref="L307">
    <cfRule type="containsText" dxfId="5269" priority="5282" operator="containsText" text="DA">
      <formula>NOT(ISERROR(SEARCH("DA",L307)))</formula>
    </cfRule>
  </conditionalFormatting>
  <conditionalFormatting sqref="M307">
    <cfRule type="containsText" dxfId="5268" priority="5281" operator="containsText" text="DA">
      <formula>NOT(ISERROR(SEARCH("DA",M307)))</formula>
    </cfRule>
  </conditionalFormatting>
  <conditionalFormatting sqref="N307">
    <cfRule type="containsText" dxfId="5267" priority="5280" operator="containsText" text="DA">
      <formula>NOT(ISERROR(SEARCH("DA",N307)))</formula>
    </cfRule>
  </conditionalFormatting>
  <conditionalFormatting sqref="O307">
    <cfRule type="containsText" dxfId="5266" priority="5279" operator="containsText" text="DA">
      <formula>NOT(ISERROR(SEARCH("DA",O307)))</formula>
    </cfRule>
  </conditionalFormatting>
  <conditionalFormatting sqref="P307">
    <cfRule type="containsText" dxfId="5265" priority="5278" operator="containsText" text="DA">
      <formula>NOT(ISERROR(SEARCH("DA",P307)))</formula>
    </cfRule>
  </conditionalFormatting>
  <conditionalFormatting sqref="Q307">
    <cfRule type="containsText" dxfId="5264" priority="5277" operator="containsText" text="DA">
      <formula>NOT(ISERROR(SEARCH("DA",Q307)))</formula>
    </cfRule>
  </conditionalFormatting>
  <conditionalFormatting sqref="S307">
    <cfRule type="containsText" dxfId="5263" priority="5276" operator="containsText" text="DA">
      <formula>NOT(ISERROR(SEARCH("DA",S307)))</formula>
    </cfRule>
  </conditionalFormatting>
  <conditionalFormatting sqref="R307">
    <cfRule type="containsText" dxfId="5262" priority="5275" operator="containsText" text="DA">
      <formula>NOT(ISERROR(SEARCH("DA",R307)))</formula>
    </cfRule>
  </conditionalFormatting>
  <conditionalFormatting sqref="T307">
    <cfRule type="containsText" dxfId="5261" priority="5274" operator="containsText" text="DA">
      <formula>NOT(ISERROR(SEARCH("DA",T307)))</formula>
    </cfRule>
  </conditionalFormatting>
  <conditionalFormatting sqref="B307">
    <cfRule type="containsText" dxfId="5260" priority="5273" operator="containsText" text="DA">
      <formula>NOT(ISERROR(SEARCH("DA",B307)))</formula>
    </cfRule>
  </conditionalFormatting>
  <conditionalFormatting sqref="C307 U307">
    <cfRule type="containsText" dxfId="5259" priority="5272" operator="containsText" text="DA">
      <formula>NOT(ISERROR(SEARCH("DA",C307)))</formula>
    </cfRule>
  </conditionalFormatting>
  <conditionalFormatting sqref="D307">
    <cfRule type="containsText" dxfId="5258" priority="5271" operator="containsText" text="DA">
      <formula>NOT(ISERROR(SEARCH("DA",D307)))</formula>
    </cfRule>
  </conditionalFormatting>
  <conditionalFormatting sqref="E307">
    <cfRule type="containsText" dxfId="5257" priority="5270" operator="containsText" text="DA">
      <formula>NOT(ISERROR(SEARCH("DA",E307)))</formula>
    </cfRule>
  </conditionalFormatting>
  <conditionalFormatting sqref="F307">
    <cfRule type="containsText" dxfId="5256" priority="5269" operator="containsText" text="DA">
      <formula>NOT(ISERROR(SEARCH("DA",F307)))</formula>
    </cfRule>
  </conditionalFormatting>
  <conditionalFormatting sqref="G307">
    <cfRule type="containsText" dxfId="5255" priority="5268" operator="containsText" text="DA">
      <formula>NOT(ISERROR(SEARCH("DA",G307)))</formula>
    </cfRule>
  </conditionalFormatting>
  <conditionalFormatting sqref="H307">
    <cfRule type="containsText" dxfId="5254" priority="5267" operator="containsText" text="DA">
      <formula>NOT(ISERROR(SEARCH("DA",H307)))</formula>
    </cfRule>
  </conditionalFormatting>
  <conditionalFormatting sqref="I307">
    <cfRule type="containsText" dxfId="5253" priority="5266" operator="containsText" text="DA">
      <formula>NOT(ISERROR(SEARCH("DA",I307)))</formula>
    </cfRule>
  </conditionalFormatting>
  <conditionalFormatting sqref="J307">
    <cfRule type="containsText" dxfId="5252" priority="5265" operator="containsText" text="DA">
      <formula>NOT(ISERROR(SEARCH("DA",J307)))</formula>
    </cfRule>
  </conditionalFormatting>
  <conditionalFormatting sqref="K307">
    <cfRule type="containsText" dxfId="5251" priority="5264" operator="containsText" text="DA">
      <formula>NOT(ISERROR(SEARCH("DA",K307)))</formula>
    </cfRule>
  </conditionalFormatting>
  <conditionalFormatting sqref="L307">
    <cfRule type="containsText" dxfId="5250" priority="5263" operator="containsText" text="DA">
      <formula>NOT(ISERROR(SEARCH("DA",L307)))</formula>
    </cfRule>
  </conditionalFormatting>
  <conditionalFormatting sqref="M307">
    <cfRule type="containsText" dxfId="5249" priority="5262" operator="containsText" text="DA">
      <formula>NOT(ISERROR(SEARCH("DA",M307)))</formula>
    </cfRule>
  </conditionalFormatting>
  <conditionalFormatting sqref="N307">
    <cfRule type="containsText" dxfId="5248" priority="5261" operator="containsText" text="DA">
      <formula>NOT(ISERROR(SEARCH("DA",N307)))</formula>
    </cfRule>
  </conditionalFormatting>
  <conditionalFormatting sqref="O307">
    <cfRule type="containsText" dxfId="5247" priority="5260" operator="containsText" text="DA">
      <formula>NOT(ISERROR(SEARCH("DA",O307)))</formula>
    </cfRule>
  </conditionalFormatting>
  <conditionalFormatting sqref="P307">
    <cfRule type="containsText" dxfId="5246" priority="5259" operator="containsText" text="DA">
      <formula>NOT(ISERROR(SEARCH("DA",P307)))</formula>
    </cfRule>
  </conditionalFormatting>
  <conditionalFormatting sqref="Q307">
    <cfRule type="containsText" dxfId="5245" priority="5258" operator="containsText" text="DA">
      <formula>NOT(ISERROR(SEARCH("DA",Q307)))</formula>
    </cfRule>
  </conditionalFormatting>
  <conditionalFormatting sqref="S307">
    <cfRule type="containsText" dxfId="5244" priority="5257" operator="containsText" text="DA">
      <formula>NOT(ISERROR(SEARCH("DA",S307)))</formula>
    </cfRule>
  </conditionalFormatting>
  <conditionalFormatting sqref="R307">
    <cfRule type="containsText" dxfId="5243" priority="5256" operator="containsText" text="DA">
      <formula>NOT(ISERROR(SEARCH("DA",R307)))</formula>
    </cfRule>
  </conditionalFormatting>
  <conditionalFormatting sqref="T307">
    <cfRule type="containsText" dxfId="5242" priority="5255" operator="containsText" text="DA">
      <formula>NOT(ISERROR(SEARCH("DA",T307)))</formula>
    </cfRule>
  </conditionalFormatting>
  <conditionalFormatting sqref="B307">
    <cfRule type="containsText" dxfId="5241" priority="5254" operator="containsText" text="DA">
      <formula>NOT(ISERROR(SEARCH("DA",B307)))</formula>
    </cfRule>
  </conditionalFormatting>
  <conditionalFormatting sqref="C307 U307">
    <cfRule type="containsText" dxfId="5240" priority="5253" operator="containsText" text="DA">
      <formula>NOT(ISERROR(SEARCH("DA",C307)))</formula>
    </cfRule>
  </conditionalFormatting>
  <conditionalFormatting sqref="D307">
    <cfRule type="containsText" dxfId="5239" priority="5252" operator="containsText" text="DA">
      <formula>NOT(ISERROR(SEARCH("DA",D307)))</formula>
    </cfRule>
  </conditionalFormatting>
  <conditionalFormatting sqref="E307">
    <cfRule type="containsText" dxfId="5238" priority="5251" operator="containsText" text="DA">
      <formula>NOT(ISERROR(SEARCH("DA",E307)))</formula>
    </cfRule>
  </conditionalFormatting>
  <conditionalFormatting sqref="F307">
    <cfRule type="containsText" dxfId="5237" priority="5250" operator="containsText" text="DA">
      <formula>NOT(ISERROR(SEARCH("DA",F307)))</formula>
    </cfRule>
  </conditionalFormatting>
  <conditionalFormatting sqref="G307">
    <cfRule type="containsText" dxfId="5236" priority="5249" operator="containsText" text="DA">
      <formula>NOT(ISERROR(SEARCH("DA",G307)))</formula>
    </cfRule>
  </conditionalFormatting>
  <conditionalFormatting sqref="H307">
    <cfRule type="containsText" dxfId="5235" priority="5248" operator="containsText" text="DA">
      <formula>NOT(ISERROR(SEARCH("DA",H307)))</formula>
    </cfRule>
  </conditionalFormatting>
  <conditionalFormatting sqref="I307">
    <cfRule type="containsText" dxfId="5234" priority="5247" operator="containsText" text="DA">
      <formula>NOT(ISERROR(SEARCH("DA",I307)))</formula>
    </cfRule>
  </conditionalFormatting>
  <conditionalFormatting sqref="J307">
    <cfRule type="containsText" dxfId="5233" priority="5246" operator="containsText" text="DA">
      <formula>NOT(ISERROR(SEARCH("DA",J307)))</formula>
    </cfRule>
  </conditionalFormatting>
  <conditionalFormatting sqref="K307">
    <cfRule type="containsText" dxfId="5232" priority="5245" operator="containsText" text="DA">
      <formula>NOT(ISERROR(SEARCH("DA",K307)))</formula>
    </cfRule>
  </conditionalFormatting>
  <conditionalFormatting sqref="L307">
    <cfRule type="containsText" dxfId="5231" priority="5244" operator="containsText" text="DA">
      <formula>NOT(ISERROR(SEARCH("DA",L307)))</formula>
    </cfRule>
  </conditionalFormatting>
  <conditionalFormatting sqref="M307">
    <cfRule type="containsText" dxfId="5230" priority="5243" operator="containsText" text="DA">
      <formula>NOT(ISERROR(SEARCH("DA",M307)))</formula>
    </cfRule>
  </conditionalFormatting>
  <conditionalFormatting sqref="N307">
    <cfRule type="containsText" dxfId="5229" priority="5242" operator="containsText" text="DA">
      <formula>NOT(ISERROR(SEARCH("DA",N307)))</formula>
    </cfRule>
  </conditionalFormatting>
  <conditionalFormatting sqref="O307">
    <cfRule type="containsText" dxfId="5228" priority="5241" operator="containsText" text="DA">
      <formula>NOT(ISERROR(SEARCH("DA",O307)))</formula>
    </cfRule>
  </conditionalFormatting>
  <conditionalFormatting sqref="P307">
    <cfRule type="containsText" dxfId="5227" priority="5240" operator="containsText" text="DA">
      <formula>NOT(ISERROR(SEARCH("DA",P307)))</formula>
    </cfRule>
  </conditionalFormatting>
  <conditionalFormatting sqref="Q307">
    <cfRule type="containsText" dxfId="5226" priority="5239" operator="containsText" text="DA">
      <formula>NOT(ISERROR(SEARCH("DA",Q307)))</formula>
    </cfRule>
  </conditionalFormatting>
  <conditionalFormatting sqref="S307">
    <cfRule type="containsText" dxfId="5225" priority="5238" operator="containsText" text="DA">
      <formula>NOT(ISERROR(SEARCH("DA",S307)))</formula>
    </cfRule>
  </conditionalFormatting>
  <conditionalFormatting sqref="R307">
    <cfRule type="containsText" dxfId="5224" priority="5237" operator="containsText" text="DA">
      <formula>NOT(ISERROR(SEARCH("DA",R307)))</formula>
    </cfRule>
  </conditionalFormatting>
  <conditionalFormatting sqref="T307">
    <cfRule type="containsText" dxfId="5223" priority="5236" operator="containsText" text="DA">
      <formula>NOT(ISERROR(SEARCH("DA",T307)))</formula>
    </cfRule>
  </conditionalFormatting>
  <conditionalFormatting sqref="B307">
    <cfRule type="containsText" dxfId="5222" priority="5235" operator="containsText" text="DA">
      <formula>NOT(ISERROR(SEARCH("DA",B307)))</formula>
    </cfRule>
  </conditionalFormatting>
  <conditionalFormatting sqref="C307 U307">
    <cfRule type="containsText" dxfId="5221" priority="5234" operator="containsText" text="DA">
      <formula>NOT(ISERROR(SEARCH("DA",C307)))</formula>
    </cfRule>
  </conditionalFormatting>
  <conditionalFormatting sqref="D307">
    <cfRule type="containsText" dxfId="5220" priority="5233" operator="containsText" text="DA">
      <formula>NOT(ISERROR(SEARCH("DA",D307)))</formula>
    </cfRule>
  </conditionalFormatting>
  <conditionalFormatting sqref="E307">
    <cfRule type="containsText" dxfId="5219" priority="5232" operator="containsText" text="DA">
      <formula>NOT(ISERROR(SEARCH("DA",E307)))</formula>
    </cfRule>
  </conditionalFormatting>
  <conditionalFormatting sqref="F307">
    <cfRule type="containsText" dxfId="5218" priority="5231" operator="containsText" text="DA">
      <formula>NOT(ISERROR(SEARCH("DA",F307)))</formula>
    </cfRule>
  </conditionalFormatting>
  <conditionalFormatting sqref="G307">
    <cfRule type="containsText" dxfId="5217" priority="5230" operator="containsText" text="DA">
      <formula>NOT(ISERROR(SEARCH("DA",G307)))</formula>
    </cfRule>
  </conditionalFormatting>
  <conditionalFormatting sqref="H307">
    <cfRule type="containsText" dxfId="5216" priority="5229" operator="containsText" text="DA">
      <formula>NOT(ISERROR(SEARCH("DA",H307)))</formula>
    </cfRule>
  </conditionalFormatting>
  <conditionalFormatting sqref="I307">
    <cfRule type="containsText" dxfId="5215" priority="5228" operator="containsText" text="DA">
      <formula>NOT(ISERROR(SEARCH("DA",I307)))</formula>
    </cfRule>
  </conditionalFormatting>
  <conditionalFormatting sqref="J307">
    <cfRule type="containsText" dxfId="5214" priority="5227" operator="containsText" text="DA">
      <formula>NOT(ISERROR(SEARCH("DA",J307)))</formula>
    </cfRule>
  </conditionalFormatting>
  <conditionalFormatting sqref="K307">
    <cfRule type="containsText" dxfId="5213" priority="5226" operator="containsText" text="DA">
      <formula>NOT(ISERROR(SEARCH("DA",K307)))</formula>
    </cfRule>
  </conditionalFormatting>
  <conditionalFormatting sqref="L307">
    <cfRule type="containsText" dxfId="5212" priority="5225" operator="containsText" text="DA">
      <formula>NOT(ISERROR(SEARCH("DA",L307)))</formula>
    </cfRule>
  </conditionalFormatting>
  <conditionalFormatting sqref="M307">
    <cfRule type="containsText" dxfId="5211" priority="5224" operator="containsText" text="DA">
      <formula>NOT(ISERROR(SEARCH("DA",M307)))</formula>
    </cfRule>
  </conditionalFormatting>
  <conditionalFormatting sqref="N307">
    <cfRule type="containsText" dxfId="5210" priority="5223" operator="containsText" text="DA">
      <formula>NOT(ISERROR(SEARCH("DA",N307)))</formula>
    </cfRule>
  </conditionalFormatting>
  <conditionalFormatting sqref="O307">
    <cfRule type="containsText" dxfId="5209" priority="5222" operator="containsText" text="DA">
      <formula>NOT(ISERROR(SEARCH("DA",O307)))</formula>
    </cfRule>
  </conditionalFormatting>
  <conditionalFormatting sqref="P307">
    <cfRule type="containsText" dxfId="5208" priority="5221" operator="containsText" text="DA">
      <formula>NOT(ISERROR(SEARCH("DA",P307)))</formula>
    </cfRule>
  </conditionalFormatting>
  <conditionalFormatting sqref="Q307">
    <cfRule type="containsText" dxfId="5207" priority="5220" operator="containsText" text="DA">
      <formula>NOT(ISERROR(SEARCH("DA",Q307)))</formula>
    </cfRule>
  </conditionalFormatting>
  <conditionalFormatting sqref="S307">
    <cfRule type="containsText" dxfId="5206" priority="5219" operator="containsText" text="DA">
      <formula>NOT(ISERROR(SEARCH("DA",S307)))</formula>
    </cfRule>
  </conditionalFormatting>
  <conditionalFormatting sqref="R307">
    <cfRule type="containsText" dxfId="5205" priority="5218" operator="containsText" text="DA">
      <formula>NOT(ISERROR(SEARCH("DA",R307)))</formula>
    </cfRule>
  </conditionalFormatting>
  <conditionalFormatting sqref="T307">
    <cfRule type="containsText" dxfId="5204" priority="5217" operator="containsText" text="DA">
      <formula>NOT(ISERROR(SEARCH("DA",T307)))</formula>
    </cfRule>
  </conditionalFormatting>
  <conditionalFormatting sqref="B307">
    <cfRule type="containsText" dxfId="5203" priority="5216" operator="containsText" text="DA">
      <formula>NOT(ISERROR(SEARCH("DA",B307)))</formula>
    </cfRule>
  </conditionalFormatting>
  <conditionalFormatting sqref="U307 C307">
    <cfRule type="containsText" dxfId="5202" priority="5215" operator="containsText" text="DA">
      <formula>NOT(ISERROR(SEARCH("DA",C307)))</formula>
    </cfRule>
  </conditionalFormatting>
  <conditionalFormatting sqref="D307">
    <cfRule type="containsText" dxfId="5201" priority="5214" operator="containsText" text="DA">
      <formula>NOT(ISERROR(SEARCH("DA",D307)))</formula>
    </cfRule>
  </conditionalFormatting>
  <conditionalFormatting sqref="E307">
    <cfRule type="containsText" dxfId="5200" priority="5213" operator="containsText" text="DA">
      <formula>NOT(ISERROR(SEARCH("DA",E307)))</formula>
    </cfRule>
  </conditionalFormatting>
  <conditionalFormatting sqref="F307">
    <cfRule type="containsText" dxfId="5199" priority="5212" operator="containsText" text="DA">
      <formula>NOT(ISERROR(SEARCH("DA",F307)))</formula>
    </cfRule>
  </conditionalFormatting>
  <conditionalFormatting sqref="G307">
    <cfRule type="containsText" dxfId="5198" priority="5211" operator="containsText" text="DA">
      <formula>NOT(ISERROR(SEARCH("DA",G307)))</formula>
    </cfRule>
  </conditionalFormatting>
  <conditionalFormatting sqref="H307">
    <cfRule type="containsText" dxfId="5197" priority="5210" operator="containsText" text="DA">
      <formula>NOT(ISERROR(SEARCH("DA",H307)))</formula>
    </cfRule>
  </conditionalFormatting>
  <conditionalFormatting sqref="I307">
    <cfRule type="containsText" dxfId="5196" priority="5209" operator="containsText" text="DA">
      <formula>NOT(ISERROR(SEARCH("DA",I307)))</formula>
    </cfRule>
  </conditionalFormatting>
  <conditionalFormatting sqref="J307">
    <cfRule type="containsText" dxfId="5195" priority="5208" operator="containsText" text="DA">
      <formula>NOT(ISERROR(SEARCH("DA",J307)))</formula>
    </cfRule>
  </conditionalFormatting>
  <conditionalFormatting sqref="K307">
    <cfRule type="containsText" dxfId="5194" priority="5207" operator="containsText" text="DA">
      <formula>NOT(ISERROR(SEARCH("DA",K307)))</formula>
    </cfRule>
  </conditionalFormatting>
  <conditionalFormatting sqref="L307">
    <cfRule type="containsText" dxfId="5193" priority="5206" operator="containsText" text="DA">
      <formula>NOT(ISERROR(SEARCH("DA",L307)))</formula>
    </cfRule>
  </conditionalFormatting>
  <conditionalFormatting sqref="M307">
    <cfRule type="containsText" dxfId="5192" priority="5205" operator="containsText" text="DA">
      <formula>NOT(ISERROR(SEARCH("DA",M307)))</formula>
    </cfRule>
  </conditionalFormatting>
  <conditionalFormatting sqref="N307">
    <cfRule type="containsText" dxfId="5191" priority="5204" operator="containsText" text="DA">
      <formula>NOT(ISERROR(SEARCH("DA",N307)))</formula>
    </cfRule>
  </conditionalFormatting>
  <conditionalFormatting sqref="O307">
    <cfRule type="containsText" dxfId="5190" priority="5203" operator="containsText" text="DA">
      <formula>NOT(ISERROR(SEARCH("DA",O307)))</formula>
    </cfRule>
  </conditionalFormatting>
  <conditionalFormatting sqref="P307">
    <cfRule type="containsText" dxfId="5189" priority="5202" operator="containsText" text="DA">
      <formula>NOT(ISERROR(SEARCH("DA",P307)))</formula>
    </cfRule>
  </conditionalFormatting>
  <conditionalFormatting sqref="Q307">
    <cfRule type="containsText" dxfId="5188" priority="5201" operator="containsText" text="DA">
      <formula>NOT(ISERROR(SEARCH("DA",Q307)))</formula>
    </cfRule>
  </conditionalFormatting>
  <conditionalFormatting sqref="R307">
    <cfRule type="containsText" dxfId="5187" priority="5200" operator="containsText" text="DA">
      <formula>NOT(ISERROR(SEARCH("DA",R307)))</formula>
    </cfRule>
  </conditionalFormatting>
  <conditionalFormatting sqref="S307">
    <cfRule type="containsText" dxfId="5186" priority="5199" operator="containsText" text="DA">
      <formula>NOT(ISERROR(SEARCH("DA",S307)))</formula>
    </cfRule>
  </conditionalFormatting>
  <conditionalFormatting sqref="T307">
    <cfRule type="containsText" dxfId="5185" priority="5198" operator="containsText" text="DA">
      <formula>NOT(ISERROR(SEARCH("DA",T307)))</formula>
    </cfRule>
  </conditionalFormatting>
  <conditionalFormatting sqref="B307">
    <cfRule type="containsText" dxfId="5184" priority="5197" operator="containsText" text="DA">
      <formula>NOT(ISERROR(SEARCH("DA",B307)))</formula>
    </cfRule>
  </conditionalFormatting>
  <conditionalFormatting sqref="U307 C307">
    <cfRule type="containsText" dxfId="5183" priority="5196" operator="containsText" text="DA">
      <formula>NOT(ISERROR(SEARCH("DA",C307)))</formula>
    </cfRule>
  </conditionalFormatting>
  <conditionalFormatting sqref="D307">
    <cfRule type="containsText" dxfId="5182" priority="5195" operator="containsText" text="DA">
      <formula>NOT(ISERROR(SEARCH("DA",D307)))</formula>
    </cfRule>
  </conditionalFormatting>
  <conditionalFormatting sqref="E307">
    <cfRule type="containsText" dxfId="5181" priority="5194" operator="containsText" text="DA">
      <formula>NOT(ISERROR(SEARCH("DA",E307)))</formula>
    </cfRule>
  </conditionalFormatting>
  <conditionalFormatting sqref="F307">
    <cfRule type="containsText" dxfId="5180" priority="5193" operator="containsText" text="DA">
      <formula>NOT(ISERROR(SEARCH("DA",F307)))</formula>
    </cfRule>
  </conditionalFormatting>
  <conditionalFormatting sqref="G307">
    <cfRule type="containsText" dxfId="5179" priority="5192" operator="containsText" text="DA">
      <formula>NOT(ISERROR(SEARCH("DA",G307)))</formula>
    </cfRule>
  </conditionalFormatting>
  <conditionalFormatting sqref="H307">
    <cfRule type="containsText" dxfId="5178" priority="5191" operator="containsText" text="DA">
      <formula>NOT(ISERROR(SEARCH("DA",H307)))</formula>
    </cfRule>
  </conditionalFormatting>
  <conditionalFormatting sqref="I307">
    <cfRule type="containsText" dxfId="5177" priority="5190" operator="containsText" text="DA">
      <formula>NOT(ISERROR(SEARCH("DA",I307)))</formula>
    </cfRule>
  </conditionalFormatting>
  <conditionalFormatting sqref="J307">
    <cfRule type="containsText" dxfId="5176" priority="5189" operator="containsText" text="DA">
      <formula>NOT(ISERROR(SEARCH("DA",J307)))</formula>
    </cfRule>
  </conditionalFormatting>
  <conditionalFormatting sqref="K307">
    <cfRule type="containsText" dxfId="5175" priority="5188" operator="containsText" text="DA">
      <formula>NOT(ISERROR(SEARCH("DA",K307)))</formula>
    </cfRule>
  </conditionalFormatting>
  <conditionalFormatting sqref="L307">
    <cfRule type="containsText" dxfId="5174" priority="5187" operator="containsText" text="DA">
      <formula>NOT(ISERROR(SEARCH("DA",L307)))</formula>
    </cfRule>
  </conditionalFormatting>
  <conditionalFormatting sqref="M307">
    <cfRule type="containsText" dxfId="5173" priority="5186" operator="containsText" text="DA">
      <formula>NOT(ISERROR(SEARCH("DA",M307)))</formula>
    </cfRule>
  </conditionalFormatting>
  <conditionalFormatting sqref="N307">
    <cfRule type="containsText" dxfId="5172" priority="5185" operator="containsText" text="DA">
      <formula>NOT(ISERROR(SEARCH("DA",N307)))</formula>
    </cfRule>
  </conditionalFormatting>
  <conditionalFormatting sqref="O307">
    <cfRule type="containsText" dxfId="5171" priority="5184" operator="containsText" text="DA">
      <formula>NOT(ISERROR(SEARCH("DA",O307)))</formula>
    </cfRule>
  </conditionalFormatting>
  <conditionalFormatting sqref="P307">
    <cfRule type="containsText" dxfId="5170" priority="5183" operator="containsText" text="DA">
      <formula>NOT(ISERROR(SEARCH("DA",P307)))</formula>
    </cfRule>
  </conditionalFormatting>
  <conditionalFormatting sqref="Q307">
    <cfRule type="containsText" dxfId="5169" priority="5182" operator="containsText" text="DA">
      <formula>NOT(ISERROR(SEARCH("DA",Q307)))</formula>
    </cfRule>
  </conditionalFormatting>
  <conditionalFormatting sqref="R307">
    <cfRule type="containsText" dxfId="5168" priority="5181" operator="containsText" text="DA">
      <formula>NOT(ISERROR(SEARCH("DA",R307)))</formula>
    </cfRule>
  </conditionalFormatting>
  <conditionalFormatting sqref="S307">
    <cfRule type="containsText" dxfId="5167" priority="5180" operator="containsText" text="DA">
      <formula>NOT(ISERROR(SEARCH("DA",S307)))</formula>
    </cfRule>
  </conditionalFormatting>
  <conditionalFormatting sqref="T307">
    <cfRule type="containsText" dxfId="5166" priority="5179" operator="containsText" text="DA">
      <formula>NOT(ISERROR(SEARCH("DA",T307)))</formula>
    </cfRule>
  </conditionalFormatting>
  <conditionalFormatting sqref="B307">
    <cfRule type="containsText" dxfId="5165" priority="5178" operator="containsText" text="DA">
      <formula>NOT(ISERROR(SEARCH("DA",B307)))</formula>
    </cfRule>
  </conditionalFormatting>
  <conditionalFormatting sqref="U307 C307">
    <cfRule type="containsText" dxfId="5164" priority="5177" operator="containsText" text="DA">
      <formula>NOT(ISERROR(SEARCH("DA",C307)))</formula>
    </cfRule>
  </conditionalFormatting>
  <conditionalFormatting sqref="D307">
    <cfRule type="containsText" dxfId="5163" priority="5176" operator="containsText" text="DA">
      <formula>NOT(ISERROR(SEARCH("DA",D307)))</formula>
    </cfRule>
  </conditionalFormatting>
  <conditionalFormatting sqref="E307">
    <cfRule type="containsText" dxfId="5162" priority="5175" operator="containsText" text="DA">
      <formula>NOT(ISERROR(SEARCH("DA",E307)))</formula>
    </cfRule>
  </conditionalFormatting>
  <conditionalFormatting sqref="F307">
    <cfRule type="containsText" dxfId="5161" priority="5174" operator="containsText" text="DA">
      <formula>NOT(ISERROR(SEARCH("DA",F307)))</formula>
    </cfRule>
  </conditionalFormatting>
  <conditionalFormatting sqref="G307">
    <cfRule type="containsText" dxfId="5160" priority="5173" operator="containsText" text="DA">
      <formula>NOT(ISERROR(SEARCH("DA",G307)))</formula>
    </cfRule>
  </conditionalFormatting>
  <conditionalFormatting sqref="H307">
    <cfRule type="containsText" dxfId="5159" priority="5172" operator="containsText" text="DA">
      <formula>NOT(ISERROR(SEARCH("DA",H307)))</formula>
    </cfRule>
  </conditionalFormatting>
  <conditionalFormatting sqref="I307">
    <cfRule type="containsText" dxfId="5158" priority="5171" operator="containsText" text="DA">
      <formula>NOT(ISERROR(SEARCH("DA",I307)))</formula>
    </cfRule>
  </conditionalFormatting>
  <conditionalFormatting sqref="J307">
    <cfRule type="containsText" dxfId="5157" priority="5170" operator="containsText" text="DA">
      <formula>NOT(ISERROR(SEARCH("DA",J307)))</formula>
    </cfRule>
  </conditionalFormatting>
  <conditionalFormatting sqref="K307">
    <cfRule type="containsText" dxfId="5156" priority="5169" operator="containsText" text="DA">
      <formula>NOT(ISERROR(SEARCH("DA",K307)))</formula>
    </cfRule>
  </conditionalFormatting>
  <conditionalFormatting sqref="L307">
    <cfRule type="containsText" dxfId="5155" priority="5168" operator="containsText" text="DA">
      <formula>NOT(ISERROR(SEARCH("DA",L307)))</formula>
    </cfRule>
  </conditionalFormatting>
  <conditionalFormatting sqref="M307">
    <cfRule type="containsText" dxfId="5154" priority="5167" operator="containsText" text="DA">
      <formula>NOT(ISERROR(SEARCH("DA",M307)))</formula>
    </cfRule>
  </conditionalFormatting>
  <conditionalFormatting sqref="N307">
    <cfRule type="containsText" dxfId="5153" priority="5166" operator="containsText" text="DA">
      <formula>NOT(ISERROR(SEARCH("DA",N307)))</formula>
    </cfRule>
  </conditionalFormatting>
  <conditionalFormatting sqref="O307">
    <cfRule type="containsText" dxfId="5152" priority="5165" operator="containsText" text="DA">
      <formula>NOT(ISERROR(SEARCH("DA",O307)))</formula>
    </cfRule>
  </conditionalFormatting>
  <conditionalFormatting sqref="P307">
    <cfRule type="containsText" dxfId="5151" priority="5164" operator="containsText" text="DA">
      <formula>NOT(ISERROR(SEARCH("DA",P307)))</formula>
    </cfRule>
  </conditionalFormatting>
  <conditionalFormatting sqref="Q307">
    <cfRule type="containsText" dxfId="5150" priority="5163" operator="containsText" text="DA">
      <formula>NOT(ISERROR(SEARCH("DA",Q307)))</formula>
    </cfRule>
  </conditionalFormatting>
  <conditionalFormatting sqref="R307">
    <cfRule type="containsText" dxfId="5149" priority="5162" operator="containsText" text="DA">
      <formula>NOT(ISERROR(SEARCH("DA",R307)))</formula>
    </cfRule>
  </conditionalFormatting>
  <conditionalFormatting sqref="S307">
    <cfRule type="containsText" dxfId="5148" priority="5161" operator="containsText" text="DA">
      <formula>NOT(ISERROR(SEARCH("DA",S307)))</formula>
    </cfRule>
  </conditionalFormatting>
  <conditionalFormatting sqref="T307">
    <cfRule type="containsText" dxfId="5147" priority="5160" operator="containsText" text="DA">
      <formula>NOT(ISERROR(SEARCH("DA",T307)))</formula>
    </cfRule>
  </conditionalFormatting>
  <conditionalFormatting sqref="B307">
    <cfRule type="containsText" dxfId="5146" priority="5159" operator="containsText" text="DA">
      <formula>NOT(ISERROR(SEARCH("DA",B307)))</formula>
    </cfRule>
  </conditionalFormatting>
  <conditionalFormatting sqref="U307 C307">
    <cfRule type="containsText" dxfId="5145" priority="5158" operator="containsText" text="DA">
      <formula>NOT(ISERROR(SEARCH("DA",C307)))</formula>
    </cfRule>
  </conditionalFormatting>
  <conditionalFormatting sqref="D307">
    <cfRule type="containsText" dxfId="5144" priority="5157" operator="containsText" text="DA">
      <formula>NOT(ISERROR(SEARCH("DA",D307)))</formula>
    </cfRule>
  </conditionalFormatting>
  <conditionalFormatting sqref="E307">
    <cfRule type="containsText" dxfId="5143" priority="5156" operator="containsText" text="DA">
      <formula>NOT(ISERROR(SEARCH("DA",E307)))</formula>
    </cfRule>
  </conditionalFormatting>
  <conditionalFormatting sqref="F307">
    <cfRule type="containsText" dxfId="5142" priority="5155" operator="containsText" text="DA">
      <formula>NOT(ISERROR(SEARCH("DA",F307)))</formula>
    </cfRule>
  </conditionalFormatting>
  <conditionalFormatting sqref="G307">
    <cfRule type="containsText" dxfId="5141" priority="5154" operator="containsText" text="DA">
      <formula>NOT(ISERROR(SEARCH("DA",G307)))</formula>
    </cfRule>
  </conditionalFormatting>
  <conditionalFormatting sqref="H307">
    <cfRule type="containsText" dxfId="5140" priority="5153" operator="containsText" text="DA">
      <formula>NOT(ISERROR(SEARCH("DA",H307)))</formula>
    </cfRule>
  </conditionalFormatting>
  <conditionalFormatting sqref="I307">
    <cfRule type="containsText" dxfId="5139" priority="5152" operator="containsText" text="DA">
      <formula>NOT(ISERROR(SEARCH("DA",I307)))</formula>
    </cfRule>
  </conditionalFormatting>
  <conditionalFormatting sqref="J307">
    <cfRule type="containsText" dxfId="5138" priority="5151" operator="containsText" text="DA">
      <formula>NOT(ISERROR(SEARCH("DA",J307)))</formula>
    </cfRule>
  </conditionalFormatting>
  <conditionalFormatting sqref="K307">
    <cfRule type="containsText" dxfId="5137" priority="5150" operator="containsText" text="DA">
      <formula>NOT(ISERROR(SEARCH("DA",K307)))</formula>
    </cfRule>
  </conditionalFormatting>
  <conditionalFormatting sqref="L307">
    <cfRule type="containsText" dxfId="5136" priority="5149" operator="containsText" text="DA">
      <formula>NOT(ISERROR(SEARCH("DA",L307)))</formula>
    </cfRule>
  </conditionalFormatting>
  <conditionalFormatting sqref="M307">
    <cfRule type="containsText" dxfId="5135" priority="5148" operator="containsText" text="DA">
      <formula>NOT(ISERROR(SEARCH("DA",M307)))</formula>
    </cfRule>
  </conditionalFormatting>
  <conditionalFormatting sqref="N307">
    <cfRule type="containsText" dxfId="5134" priority="5147" operator="containsText" text="DA">
      <formula>NOT(ISERROR(SEARCH("DA",N307)))</formula>
    </cfRule>
  </conditionalFormatting>
  <conditionalFormatting sqref="O307">
    <cfRule type="containsText" dxfId="5133" priority="5146" operator="containsText" text="DA">
      <formula>NOT(ISERROR(SEARCH("DA",O307)))</formula>
    </cfRule>
  </conditionalFormatting>
  <conditionalFormatting sqref="P307">
    <cfRule type="containsText" dxfId="5132" priority="5145" operator="containsText" text="DA">
      <formula>NOT(ISERROR(SEARCH("DA",P307)))</formula>
    </cfRule>
  </conditionalFormatting>
  <conditionalFormatting sqref="Q307">
    <cfRule type="containsText" dxfId="5131" priority="5144" operator="containsText" text="DA">
      <formula>NOT(ISERROR(SEARCH("DA",Q307)))</formula>
    </cfRule>
  </conditionalFormatting>
  <conditionalFormatting sqref="R307">
    <cfRule type="containsText" dxfId="5130" priority="5143" operator="containsText" text="DA">
      <formula>NOT(ISERROR(SEARCH("DA",R307)))</formula>
    </cfRule>
  </conditionalFormatting>
  <conditionalFormatting sqref="S307">
    <cfRule type="containsText" dxfId="5129" priority="5142" operator="containsText" text="DA">
      <formula>NOT(ISERROR(SEARCH("DA",S307)))</formula>
    </cfRule>
  </conditionalFormatting>
  <conditionalFormatting sqref="T307">
    <cfRule type="containsText" dxfId="5128" priority="5141" operator="containsText" text="DA">
      <formula>NOT(ISERROR(SEARCH("DA",T307)))</formula>
    </cfRule>
  </conditionalFormatting>
  <conditionalFormatting sqref="B307">
    <cfRule type="containsText" dxfId="5127" priority="5140" operator="containsText" text="DA">
      <formula>NOT(ISERROR(SEARCH("DA",B307)))</formula>
    </cfRule>
  </conditionalFormatting>
  <conditionalFormatting sqref="U307 C307">
    <cfRule type="containsText" dxfId="5126" priority="5139" operator="containsText" text="DA">
      <formula>NOT(ISERROR(SEARCH("DA",C307)))</formula>
    </cfRule>
  </conditionalFormatting>
  <conditionalFormatting sqref="D307">
    <cfRule type="containsText" dxfId="5125" priority="5138" operator="containsText" text="DA">
      <formula>NOT(ISERROR(SEARCH("DA",D307)))</formula>
    </cfRule>
  </conditionalFormatting>
  <conditionalFormatting sqref="E307">
    <cfRule type="containsText" dxfId="5124" priority="5137" operator="containsText" text="DA">
      <formula>NOT(ISERROR(SEARCH("DA",E307)))</formula>
    </cfRule>
  </conditionalFormatting>
  <conditionalFormatting sqref="F307">
    <cfRule type="containsText" dxfId="5123" priority="5136" operator="containsText" text="DA">
      <formula>NOT(ISERROR(SEARCH("DA",F307)))</formula>
    </cfRule>
  </conditionalFormatting>
  <conditionalFormatting sqref="G307">
    <cfRule type="containsText" dxfId="5122" priority="5135" operator="containsText" text="DA">
      <formula>NOT(ISERROR(SEARCH("DA",G307)))</formula>
    </cfRule>
  </conditionalFormatting>
  <conditionalFormatting sqref="H307">
    <cfRule type="containsText" dxfId="5121" priority="5134" operator="containsText" text="DA">
      <formula>NOT(ISERROR(SEARCH("DA",H307)))</formula>
    </cfRule>
  </conditionalFormatting>
  <conditionalFormatting sqref="I307">
    <cfRule type="containsText" dxfId="5120" priority="5133" operator="containsText" text="DA">
      <formula>NOT(ISERROR(SEARCH("DA",I307)))</formula>
    </cfRule>
  </conditionalFormatting>
  <conditionalFormatting sqref="J307">
    <cfRule type="containsText" dxfId="5119" priority="5132" operator="containsText" text="DA">
      <formula>NOT(ISERROR(SEARCH("DA",J307)))</formula>
    </cfRule>
  </conditionalFormatting>
  <conditionalFormatting sqref="K307">
    <cfRule type="containsText" dxfId="5118" priority="5131" operator="containsText" text="DA">
      <formula>NOT(ISERROR(SEARCH("DA",K307)))</formula>
    </cfRule>
  </conditionalFormatting>
  <conditionalFormatting sqref="L307">
    <cfRule type="containsText" dxfId="5117" priority="5130" operator="containsText" text="DA">
      <formula>NOT(ISERROR(SEARCH("DA",L307)))</formula>
    </cfRule>
  </conditionalFormatting>
  <conditionalFormatting sqref="M307">
    <cfRule type="containsText" dxfId="5116" priority="5129" operator="containsText" text="DA">
      <formula>NOT(ISERROR(SEARCH("DA",M307)))</formula>
    </cfRule>
  </conditionalFormatting>
  <conditionalFormatting sqref="N307">
    <cfRule type="containsText" dxfId="5115" priority="5128" operator="containsText" text="DA">
      <formula>NOT(ISERROR(SEARCH("DA",N307)))</formula>
    </cfRule>
  </conditionalFormatting>
  <conditionalFormatting sqref="O307">
    <cfRule type="containsText" dxfId="5114" priority="5127" operator="containsText" text="DA">
      <formula>NOT(ISERROR(SEARCH("DA",O307)))</formula>
    </cfRule>
  </conditionalFormatting>
  <conditionalFormatting sqref="P307">
    <cfRule type="containsText" dxfId="5113" priority="5126" operator="containsText" text="DA">
      <formula>NOT(ISERROR(SEARCH("DA",P307)))</formula>
    </cfRule>
  </conditionalFormatting>
  <conditionalFormatting sqref="Q307">
    <cfRule type="containsText" dxfId="5112" priority="5125" operator="containsText" text="DA">
      <formula>NOT(ISERROR(SEARCH("DA",Q307)))</formula>
    </cfRule>
  </conditionalFormatting>
  <conditionalFormatting sqref="R307">
    <cfRule type="containsText" dxfId="5111" priority="5124" operator="containsText" text="DA">
      <formula>NOT(ISERROR(SEARCH("DA",R307)))</formula>
    </cfRule>
  </conditionalFormatting>
  <conditionalFormatting sqref="S307">
    <cfRule type="containsText" dxfId="5110" priority="5123" operator="containsText" text="DA">
      <formula>NOT(ISERROR(SEARCH("DA",S307)))</formula>
    </cfRule>
  </conditionalFormatting>
  <conditionalFormatting sqref="T307">
    <cfRule type="containsText" dxfId="5109" priority="5122" operator="containsText" text="DA">
      <formula>NOT(ISERROR(SEARCH("DA",T307)))</formula>
    </cfRule>
  </conditionalFormatting>
  <conditionalFormatting sqref="B307">
    <cfRule type="containsText" dxfId="5108" priority="5121" operator="containsText" text="DA">
      <formula>NOT(ISERROR(SEARCH("DA",B307)))</formula>
    </cfRule>
  </conditionalFormatting>
  <conditionalFormatting sqref="U307 C307">
    <cfRule type="containsText" dxfId="5107" priority="5120" operator="containsText" text="DA">
      <formula>NOT(ISERROR(SEARCH("DA",C307)))</formula>
    </cfRule>
  </conditionalFormatting>
  <conditionalFormatting sqref="D307">
    <cfRule type="containsText" dxfId="5106" priority="5119" operator="containsText" text="DA">
      <formula>NOT(ISERROR(SEARCH("DA",D307)))</formula>
    </cfRule>
  </conditionalFormatting>
  <conditionalFormatting sqref="E307">
    <cfRule type="containsText" dxfId="5105" priority="5118" operator="containsText" text="DA">
      <formula>NOT(ISERROR(SEARCH("DA",E307)))</formula>
    </cfRule>
  </conditionalFormatting>
  <conditionalFormatting sqref="F307">
    <cfRule type="containsText" dxfId="5104" priority="5117" operator="containsText" text="DA">
      <formula>NOT(ISERROR(SEARCH("DA",F307)))</formula>
    </cfRule>
  </conditionalFormatting>
  <conditionalFormatting sqref="G307">
    <cfRule type="containsText" dxfId="5103" priority="5116" operator="containsText" text="DA">
      <formula>NOT(ISERROR(SEARCH("DA",G307)))</formula>
    </cfRule>
  </conditionalFormatting>
  <conditionalFormatting sqref="H307">
    <cfRule type="containsText" dxfId="5102" priority="5115" operator="containsText" text="DA">
      <formula>NOT(ISERROR(SEARCH("DA",H307)))</formula>
    </cfRule>
  </conditionalFormatting>
  <conditionalFormatting sqref="I307">
    <cfRule type="containsText" dxfId="5101" priority="5114" operator="containsText" text="DA">
      <formula>NOT(ISERROR(SEARCH("DA",I307)))</formula>
    </cfRule>
  </conditionalFormatting>
  <conditionalFormatting sqref="J307">
    <cfRule type="containsText" dxfId="5100" priority="5113" operator="containsText" text="DA">
      <formula>NOT(ISERROR(SEARCH("DA",J307)))</formula>
    </cfRule>
  </conditionalFormatting>
  <conditionalFormatting sqref="K307">
    <cfRule type="containsText" dxfId="5099" priority="5112" operator="containsText" text="DA">
      <formula>NOT(ISERROR(SEARCH("DA",K307)))</formula>
    </cfRule>
  </conditionalFormatting>
  <conditionalFormatting sqref="L307">
    <cfRule type="containsText" dxfId="5098" priority="5111" operator="containsText" text="DA">
      <formula>NOT(ISERROR(SEARCH("DA",L307)))</formula>
    </cfRule>
  </conditionalFormatting>
  <conditionalFormatting sqref="M307">
    <cfRule type="containsText" dxfId="5097" priority="5110" operator="containsText" text="DA">
      <formula>NOT(ISERROR(SEARCH("DA",M307)))</formula>
    </cfRule>
  </conditionalFormatting>
  <conditionalFormatting sqref="N307">
    <cfRule type="containsText" dxfId="5096" priority="5109" operator="containsText" text="DA">
      <formula>NOT(ISERROR(SEARCH("DA",N307)))</formula>
    </cfRule>
  </conditionalFormatting>
  <conditionalFormatting sqref="O307">
    <cfRule type="containsText" dxfId="5095" priority="5108" operator="containsText" text="DA">
      <formula>NOT(ISERROR(SEARCH("DA",O307)))</formula>
    </cfRule>
  </conditionalFormatting>
  <conditionalFormatting sqref="P307">
    <cfRule type="containsText" dxfId="5094" priority="5107" operator="containsText" text="DA">
      <formula>NOT(ISERROR(SEARCH("DA",P307)))</formula>
    </cfRule>
  </conditionalFormatting>
  <conditionalFormatting sqref="Q307">
    <cfRule type="containsText" dxfId="5093" priority="5106" operator="containsText" text="DA">
      <formula>NOT(ISERROR(SEARCH("DA",Q307)))</formula>
    </cfRule>
  </conditionalFormatting>
  <conditionalFormatting sqref="R307">
    <cfRule type="containsText" dxfId="5092" priority="5105" operator="containsText" text="DA">
      <formula>NOT(ISERROR(SEARCH("DA",R307)))</formula>
    </cfRule>
  </conditionalFormatting>
  <conditionalFormatting sqref="S307">
    <cfRule type="containsText" dxfId="5091" priority="5104" operator="containsText" text="DA">
      <formula>NOT(ISERROR(SEARCH("DA",S307)))</formula>
    </cfRule>
  </conditionalFormatting>
  <conditionalFormatting sqref="T307">
    <cfRule type="containsText" dxfId="5090" priority="5103" operator="containsText" text="DA">
      <formula>NOT(ISERROR(SEARCH("DA",T307)))</formula>
    </cfRule>
  </conditionalFormatting>
  <conditionalFormatting sqref="B307">
    <cfRule type="containsText" dxfId="5089" priority="5102" operator="containsText" text="DA">
      <formula>NOT(ISERROR(SEARCH("DA",B307)))</formula>
    </cfRule>
  </conditionalFormatting>
  <conditionalFormatting sqref="U307 C307">
    <cfRule type="containsText" dxfId="5088" priority="5101" operator="containsText" text="DA">
      <formula>NOT(ISERROR(SEARCH("DA",C307)))</formula>
    </cfRule>
  </conditionalFormatting>
  <conditionalFormatting sqref="D307">
    <cfRule type="containsText" dxfId="5087" priority="5100" operator="containsText" text="DA">
      <formula>NOT(ISERROR(SEARCH("DA",D307)))</formula>
    </cfRule>
  </conditionalFormatting>
  <conditionalFormatting sqref="E307">
    <cfRule type="containsText" dxfId="5086" priority="5099" operator="containsText" text="DA">
      <formula>NOT(ISERROR(SEARCH("DA",E307)))</formula>
    </cfRule>
  </conditionalFormatting>
  <conditionalFormatting sqref="F307">
    <cfRule type="containsText" dxfId="5085" priority="5098" operator="containsText" text="DA">
      <formula>NOT(ISERROR(SEARCH("DA",F307)))</formula>
    </cfRule>
  </conditionalFormatting>
  <conditionalFormatting sqref="G307">
    <cfRule type="containsText" dxfId="5084" priority="5097" operator="containsText" text="DA">
      <formula>NOT(ISERROR(SEARCH("DA",G307)))</formula>
    </cfRule>
  </conditionalFormatting>
  <conditionalFormatting sqref="H307">
    <cfRule type="containsText" dxfId="5083" priority="5096" operator="containsText" text="DA">
      <formula>NOT(ISERROR(SEARCH("DA",H307)))</formula>
    </cfRule>
  </conditionalFormatting>
  <conditionalFormatting sqref="I307">
    <cfRule type="containsText" dxfId="5082" priority="5095" operator="containsText" text="DA">
      <formula>NOT(ISERROR(SEARCH("DA",I307)))</formula>
    </cfRule>
  </conditionalFormatting>
  <conditionalFormatting sqref="J307">
    <cfRule type="containsText" dxfId="5081" priority="5094" operator="containsText" text="DA">
      <formula>NOT(ISERROR(SEARCH("DA",J307)))</formula>
    </cfRule>
  </conditionalFormatting>
  <conditionalFormatting sqref="K307">
    <cfRule type="containsText" dxfId="5080" priority="5093" operator="containsText" text="DA">
      <formula>NOT(ISERROR(SEARCH("DA",K307)))</formula>
    </cfRule>
  </conditionalFormatting>
  <conditionalFormatting sqref="L307">
    <cfRule type="containsText" dxfId="5079" priority="5092" operator="containsText" text="DA">
      <formula>NOT(ISERROR(SEARCH("DA",L307)))</formula>
    </cfRule>
  </conditionalFormatting>
  <conditionalFormatting sqref="M307">
    <cfRule type="containsText" dxfId="5078" priority="5091" operator="containsText" text="DA">
      <formula>NOT(ISERROR(SEARCH("DA",M307)))</formula>
    </cfRule>
  </conditionalFormatting>
  <conditionalFormatting sqref="N307">
    <cfRule type="containsText" dxfId="5077" priority="5090" operator="containsText" text="DA">
      <formula>NOT(ISERROR(SEARCH("DA",N307)))</formula>
    </cfRule>
  </conditionalFormatting>
  <conditionalFormatting sqref="O307">
    <cfRule type="containsText" dxfId="5076" priority="5089" operator="containsText" text="DA">
      <formula>NOT(ISERROR(SEARCH("DA",O307)))</formula>
    </cfRule>
  </conditionalFormatting>
  <conditionalFormatting sqref="P307">
    <cfRule type="containsText" dxfId="5075" priority="5088" operator="containsText" text="DA">
      <formula>NOT(ISERROR(SEARCH("DA",P307)))</formula>
    </cfRule>
  </conditionalFormatting>
  <conditionalFormatting sqref="Q307">
    <cfRule type="containsText" dxfId="5074" priority="5087" operator="containsText" text="DA">
      <formula>NOT(ISERROR(SEARCH("DA",Q307)))</formula>
    </cfRule>
  </conditionalFormatting>
  <conditionalFormatting sqref="R307">
    <cfRule type="containsText" dxfId="5073" priority="5086" operator="containsText" text="DA">
      <formula>NOT(ISERROR(SEARCH("DA",R307)))</formula>
    </cfRule>
  </conditionalFormatting>
  <conditionalFormatting sqref="S307">
    <cfRule type="containsText" dxfId="5072" priority="5085" operator="containsText" text="DA">
      <formula>NOT(ISERROR(SEARCH("DA",S307)))</formula>
    </cfRule>
  </conditionalFormatting>
  <conditionalFormatting sqref="T307">
    <cfRule type="containsText" dxfId="5071" priority="5084" operator="containsText" text="DA">
      <formula>NOT(ISERROR(SEARCH("DA",T307)))</formula>
    </cfRule>
  </conditionalFormatting>
  <conditionalFormatting sqref="B307">
    <cfRule type="containsText" dxfId="5070" priority="5083" operator="containsText" text="DA">
      <formula>NOT(ISERROR(SEARCH("DA",B307)))</formula>
    </cfRule>
  </conditionalFormatting>
  <conditionalFormatting sqref="U307 C307">
    <cfRule type="containsText" dxfId="5069" priority="5082" operator="containsText" text="DA">
      <formula>NOT(ISERROR(SEARCH("DA",C307)))</formula>
    </cfRule>
  </conditionalFormatting>
  <conditionalFormatting sqref="D307">
    <cfRule type="containsText" dxfId="5068" priority="5081" operator="containsText" text="DA">
      <formula>NOT(ISERROR(SEARCH("DA",D307)))</formula>
    </cfRule>
  </conditionalFormatting>
  <conditionalFormatting sqref="E307">
    <cfRule type="containsText" dxfId="5067" priority="5080" operator="containsText" text="DA">
      <formula>NOT(ISERROR(SEARCH("DA",E307)))</formula>
    </cfRule>
  </conditionalFormatting>
  <conditionalFormatting sqref="F307">
    <cfRule type="containsText" dxfId="5066" priority="5079" operator="containsText" text="DA">
      <formula>NOT(ISERROR(SEARCH("DA",F307)))</formula>
    </cfRule>
  </conditionalFormatting>
  <conditionalFormatting sqref="G307">
    <cfRule type="containsText" dxfId="5065" priority="5078" operator="containsText" text="DA">
      <formula>NOT(ISERROR(SEARCH("DA",G307)))</formula>
    </cfRule>
  </conditionalFormatting>
  <conditionalFormatting sqref="H307">
    <cfRule type="containsText" dxfId="5064" priority="5077" operator="containsText" text="DA">
      <formula>NOT(ISERROR(SEARCH("DA",H307)))</formula>
    </cfRule>
  </conditionalFormatting>
  <conditionalFormatting sqref="I307">
    <cfRule type="containsText" dxfId="5063" priority="5076" operator="containsText" text="DA">
      <formula>NOT(ISERROR(SEARCH("DA",I307)))</formula>
    </cfRule>
  </conditionalFormatting>
  <conditionalFormatting sqref="J307">
    <cfRule type="containsText" dxfId="5062" priority="5075" operator="containsText" text="DA">
      <formula>NOT(ISERROR(SEARCH("DA",J307)))</formula>
    </cfRule>
  </conditionalFormatting>
  <conditionalFormatting sqref="K307">
    <cfRule type="containsText" dxfId="5061" priority="5074" operator="containsText" text="DA">
      <formula>NOT(ISERROR(SEARCH("DA",K307)))</formula>
    </cfRule>
  </conditionalFormatting>
  <conditionalFormatting sqref="L307">
    <cfRule type="containsText" dxfId="5060" priority="5073" operator="containsText" text="DA">
      <formula>NOT(ISERROR(SEARCH("DA",L307)))</formula>
    </cfRule>
  </conditionalFormatting>
  <conditionalFormatting sqref="M307">
    <cfRule type="containsText" dxfId="5059" priority="5072" operator="containsText" text="DA">
      <formula>NOT(ISERROR(SEARCH("DA",M307)))</formula>
    </cfRule>
  </conditionalFormatting>
  <conditionalFormatting sqref="N307">
    <cfRule type="containsText" dxfId="5058" priority="5071" operator="containsText" text="DA">
      <formula>NOT(ISERROR(SEARCH("DA",N307)))</formula>
    </cfRule>
  </conditionalFormatting>
  <conditionalFormatting sqref="O307">
    <cfRule type="containsText" dxfId="5057" priority="5070" operator="containsText" text="DA">
      <formula>NOT(ISERROR(SEARCH("DA",O307)))</formula>
    </cfRule>
  </conditionalFormatting>
  <conditionalFormatting sqref="P307">
    <cfRule type="containsText" dxfId="5056" priority="5069" operator="containsText" text="DA">
      <formula>NOT(ISERROR(SEARCH("DA",P307)))</formula>
    </cfRule>
  </conditionalFormatting>
  <conditionalFormatting sqref="Q307">
    <cfRule type="containsText" dxfId="5055" priority="5068" operator="containsText" text="DA">
      <formula>NOT(ISERROR(SEARCH("DA",Q307)))</formula>
    </cfRule>
  </conditionalFormatting>
  <conditionalFormatting sqref="R307">
    <cfRule type="containsText" dxfId="5054" priority="5067" operator="containsText" text="DA">
      <formula>NOT(ISERROR(SEARCH("DA",R307)))</formula>
    </cfRule>
  </conditionalFormatting>
  <conditionalFormatting sqref="S307">
    <cfRule type="containsText" dxfId="5053" priority="5066" operator="containsText" text="DA">
      <formula>NOT(ISERROR(SEARCH("DA",S307)))</formula>
    </cfRule>
  </conditionalFormatting>
  <conditionalFormatting sqref="T307">
    <cfRule type="containsText" dxfId="5052" priority="5065" operator="containsText" text="DA">
      <formula>NOT(ISERROR(SEARCH("DA",T307)))</formula>
    </cfRule>
  </conditionalFormatting>
  <conditionalFormatting sqref="B307">
    <cfRule type="containsText" dxfId="5051" priority="5064" operator="containsText" text="DA">
      <formula>NOT(ISERROR(SEARCH("DA",B307)))</formula>
    </cfRule>
  </conditionalFormatting>
  <conditionalFormatting sqref="U307 C307">
    <cfRule type="containsText" dxfId="5050" priority="5063" operator="containsText" text="DA">
      <formula>NOT(ISERROR(SEARCH("DA",C307)))</formula>
    </cfRule>
  </conditionalFormatting>
  <conditionalFormatting sqref="D307">
    <cfRule type="containsText" dxfId="5049" priority="5062" operator="containsText" text="DA">
      <formula>NOT(ISERROR(SEARCH("DA",D307)))</formula>
    </cfRule>
  </conditionalFormatting>
  <conditionalFormatting sqref="E307">
    <cfRule type="containsText" dxfId="5048" priority="5061" operator="containsText" text="DA">
      <formula>NOT(ISERROR(SEARCH("DA",E307)))</formula>
    </cfRule>
  </conditionalFormatting>
  <conditionalFormatting sqref="F307">
    <cfRule type="containsText" dxfId="5047" priority="5060" operator="containsText" text="DA">
      <formula>NOT(ISERROR(SEARCH("DA",F307)))</formula>
    </cfRule>
  </conditionalFormatting>
  <conditionalFormatting sqref="G307">
    <cfRule type="containsText" dxfId="5046" priority="5059" operator="containsText" text="DA">
      <formula>NOT(ISERROR(SEARCH("DA",G307)))</formula>
    </cfRule>
  </conditionalFormatting>
  <conditionalFormatting sqref="H307">
    <cfRule type="containsText" dxfId="5045" priority="5058" operator="containsText" text="DA">
      <formula>NOT(ISERROR(SEARCH("DA",H307)))</formula>
    </cfRule>
  </conditionalFormatting>
  <conditionalFormatting sqref="I307">
    <cfRule type="containsText" dxfId="5044" priority="5057" operator="containsText" text="DA">
      <formula>NOT(ISERROR(SEARCH("DA",I307)))</formula>
    </cfRule>
  </conditionalFormatting>
  <conditionalFormatting sqref="J307">
    <cfRule type="containsText" dxfId="5043" priority="5056" operator="containsText" text="DA">
      <formula>NOT(ISERROR(SEARCH("DA",J307)))</formula>
    </cfRule>
  </conditionalFormatting>
  <conditionalFormatting sqref="K307">
    <cfRule type="containsText" dxfId="5042" priority="5055" operator="containsText" text="DA">
      <formula>NOT(ISERROR(SEARCH("DA",K307)))</formula>
    </cfRule>
  </conditionalFormatting>
  <conditionalFormatting sqref="L307">
    <cfRule type="containsText" dxfId="5041" priority="5054" operator="containsText" text="DA">
      <formula>NOT(ISERROR(SEARCH("DA",L307)))</formula>
    </cfRule>
  </conditionalFormatting>
  <conditionalFormatting sqref="M307">
    <cfRule type="containsText" dxfId="5040" priority="5053" operator="containsText" text="DA">
      <formula>NOT(ISERROR(SEARCH("DA",M307)))</formula>
    </cfRule>
  </conditionalFormatting>
  <conditionalFormatting sqref="N307">
    <cfRule type="containsText" dxfId="5039" priority="5052" operator="containsText" text="DA">
      <formula>NOT(ISERROR(SEARCH("DA",N307)))</formula>
    </cfRule>
  </conditionalFormatting>
  <conditionalFormatting sqref="O307">
    <cfRule type="containsText" dxfId="5038" priority="5051" operator="containsText" text="DA">
      <formula>NOT(ISERROR(SEARCH("DA",O307)))</formula>
    </cfRule>
  </conditionalFormatting>
  <conditionalFormatting sqref="P307">
    <cfRule type="containsText" dxfId="5037" priority="5050" operator="containsText" text="DA">
      <formula>NOT(ISERROR(SEARCH("DA",P307)))</formula>
    </cfRule>
  </conditionalFormatting>
  <conditionalFormatting sqref="Q307">
    <cfRule type="containsText" dxfId="5036" priority="5049" operator="containsText" text="DA">
      <formula>NOT(ISERROR(SEARCH("DA",Q307)))</formula>
    </cfRule>
  </conditionalFormatting>
  <conditionalFormatting sqref="R307">
    <cfRule type="containsText" dxfId="5035" priority="5048" operator="containsText" text="DA">
      <formula>NOT(ISERROR(SEARCH("DA",R307)))</formula>
    </cfRule>
  </conditionalFormatting>
  <conditionalFormatting sqref="S307">
    <cfRule type="containsText" dxfId="5034" priority="5047" operator="containsText" text="DA">
      <formula>NOT(ISERROR(SEARCH("DA",S307)))</formula>
    </cfRule>
  </conditionalFormatting>
  <conditionalFormatting sqref="T307">
    <cfRule type="containsText" dxfId="5033" priority="5046" operator="containsText" text="DA">
      <formula>NOT(ISERROR(SEARCH("DA",T307)))</formula>
    </cfRule>
  </conditionalFormatting>
  <conditionalFormatting sqref="B307">
    <cfRule type="containsText" dxfId="5032" priority="5045" operator="containsText" text="DA">
      <formula>NOT(ISERROR(SEARCH("DA",B307)))</formula>
    </cfRule>
  </conditionalFormatting>
  <conditionalFormatting sqref="U307 C307">
    <cfRule type="containsText" dxfId="5031" priority="5044" operator="containsText" text="DA">
      <formula>NOT(ISERROR(SEARCH("DA",C307)))</formula>
    </cfRule>
  </conditionalFormatting>
  <conditionalFormatting sqref="D307">
    <cfRule type="containsText" dxfId="5030" priority="5043" operator="containsText" text="DA">
      <formula>NOT(ISERROR(SEARCH("DA",D307)))</formula>
    </cfRule>
  </conditionalFormatting>
  <conditionalFormatting sqref="E307">
    <cfRule type="containsText" dxfId="5029" priority="5042" operator="containsText" text="DA">
      <formula>NOT(ISERROR(SEARCH("DA",E307)))</formula>
    </cfRule>
  </conditionalFormatting>
  <conditionalFormatting sqref="F307">
    <cfRule type="containsText" dxfId="5028" priority="5041" operator="containsText" text="DA">
      <formula>NOT(ISERROR(SEARCH("DA",F307)))</formula>
    </cfRule>
  </conditionalFormatting>
  <conditionalFormatting sqref="G307">
    <cfRule type="containsText" dxfId="5027" priority="5040" operator="containsText" text="DA">
      <formula>NOT(ISERROR(SEARCH("DA",G307)))</formula>
    </cfRule>
  </conditionalFormatting>
  <conditionalFormatting sqref="H307">
    <cfRule type="containsText" dxfId="5026" priority="5039" operator="containsText" text="DA">
      <formula>NOT(ISERROR(SEARCH("DA",H307)))</formula>
    </cfRule>
  </conditionalFormatting>
  <conditionalFormatting sqref="I307">
    <cfRule type="containsText" dxfId="5025" priority="5038" operator="containsText" text="DA">
      <formula>NOT(ISERROR(SEARCH("DA",I307)))</formula>
    </cfRule>
  </conditionalFormatting>
  <conditionalFormatting sqref="J307">
    <cfRule type="containsText" dxfId="5024" priority="5037" operator="containsText" text="DA">
      <formula>NOT(ISERROR(SEARCH("DA",J307)))</formula>
    </cfRule>
  </conditionalFormatting>
  <conditionalFormatting sqref="K307">
    <cfRule type="containsText" dxfId="5023" priority="5036" operator="containsText" text="DA">
      <formula>NOT(ISERROR(SEARCH("DA",K307)))</formula>
    </cfRule>
  </conditionalFormatting>
  <conditionalFormatting sqref="L307">
    <cfRule type="containsText" dxfId="5022" priority="5035" operator="containsText" text="DA">
      <formula>NOT(ISERROR(SEARCH("DA",L307)))</formula>
    </cfRule>
  </conditionalFormatting>
  <conditionalFormatting sqref="M307">
    <cfRule type="containsText" dxfId="5021" priority="5034" operator="containsText" text="DA">
      <formula>NOT(ISERROR(SEARCH("DA",M307)))</formula>
    </cfRule>
  </conditionalFormatting>
  <conditionalFormatting sqref="N307">
    <cfRule type="containsText" dxfId="5020" priority="5033" operator="containsText" text="DA">
      <formula>NOT(ISERROR(SEARCH("DA",N307)))</formula>
    </cfRule>
  </conditionalFormatting>
  <conditionalFormatting sqref="O307">
    <cfRule type="containsText" dxfId="5019" priority="5032" operator="containsText" text="DA">
      <formula>NOT(ISERROR(SEARCH("DA",O307)))</formula>
    </cfRule>
  </conditionalFormatting>
  <conditionalFormatting sqref="P307">
    <cfRule type="containsText" dxfId="5018" priority="5031" operator="containsText" text="DA">
      <formula>NOT(ISERROR(SEARCH("DA",P307)))</formula>
    </cfRule>
  </conditionalFormatting>
  <conditionalFormatting sqref="Q307">
    <cfRule type="containsText" dxfId="5017" priority="5030" operator="containsText" text="DA">
      <formula>NOT(ISERROR(SEARCH("DA",Q307)))</formula>
    </cfRule>
  </conditionalFormatting>
  <conditionalFormatting sqref="R307">
    <cfRule type="containsText" dxfId="5016" priority="5029" operator="containsText" text="DA">
      <formula>NOT(ISERROR(SEARCH("DA",R307)))</formula>
    </cfRule>
  </conditionalFormatting>
  <conditionalFormatting sqref="S307">
    <cfRule type="containsText" dxfId="5015" priority="5028" operator="containsText" text="DA">
      <formula>NOT(ISERROR(SEARCH("DA",S307)))</formula>
    </cfRule>
  </conditionalFormatting>
  <conditionalFormatting sqref="T307">
    <cfRule type="containsText" dxfId="5014" priority="5027" operator="containsText" text="DA">
      <formula>NOT(ISERROR(SEARCH("DA",T307)))</formula>
    </cfRule>
  </conditionalFormatting>
  <conditionalFormatting sqref="B307">
    <cfRule type="containsText" dxfId="5013" priority="5026" operator="containsText" text="DA">
      <formula>NOT(ISERROR(SEARCH("DA",B307)))</formula>
    </cfRule>
  </conditionalFormatting>
  <conditionalFormatting sqref="U307 C307">
    <cfRule type="containsText" dxfId="5012" priority="5025" operator="containsText" text="DA">
      <formula>NOT(ISERROR(SEARCH("DA",C307)))</formula>
    </cfRule>
  </conditionalFormatting>
  <conditionalFormatting sqref="D307">
    <cfRule type="containsText" dxfId="5011" priority="5024" operator="containsText" text="DA">
      <formula>NOT(ISERROR(SEARCH("DA",D307)))</formula>
    </cfRule>
  </conditionalFormatting>
  <conditionalFormatting sqref="E307">
    <cfRule type="containsText" dxfId="5010" priority="5023" operator="containsText" text="DA">
      <formula>NOT(ISERROR(SEARCH("DA",E307)))</formula>
    </cfRule>
  </conditionalFormatting>
  <conditionalFormatting sqref="F307">
    <cfRule type="containsText" dxfId="5009" priority="5022" operator="containsText" text="DA">
      <formula>NOT(ISERROR(SEARCH("DA",F307)))</formula>
    </cfRule>
  </conditionalFormatting>
  <conditionalFormatting sqref="G307">
    <cfRule type="containsText" dxfId="5008" priority="5021" operator="containsText" text="DA">
      <formula>NOT(ISERROR(SEARCH("DA",G307)))</formula>
    </cfRule>
  </conditionalFormatting>
  <conditionalFormatting sqref="H307">
    <cfRule type="containsText" dxfId="5007" priority="5020" operator="containsText" text="DA">
      <formula>NOT(ISERROR(SEARCH("DA",H307)))</formula>
    </cfRule>
  </conditionalFormatting>
  <conditionalFormatting sqref="I307">
    <cfRule type="containsText" dxfId="5006" priority="5019" operator="containsText" text="DA">
      <formula>NOT(ISERROR(SEARCH("DA",I307)))</formula>
    </cfRule>
  </conditionalFormatting>
  <conditionalFormatting sqref="J307">
    <cfRule type="containsText" dxfId="5005" priority="5018" operator="containsText" text="DA">
      <formula>NOT(ISERROR(SEARCH("DA",J307)))</formula>
    </cfRule>
  </conditionalFormatting>
  <conditionalFormatting sqref="K307">
    <cfRule type="containsText" dxfId="5004" priority="5017" operator="containsText" text="DA">
      <formula>NOT(ISERROR(SEARCH("DA",K307)))</formula>
    </cfRule>
  </conditionalFormatting>
  <conditionalFormatting sqref="L307">
    <cfRule type="containsText" dxfId="5003" priority="5016" operator="containsText" text="DA">
      <formula>NOT(ISERROR(SEARCH("DA",L307)))</formula>
    </cfRule>
  </conditionalFormatting>
  <conditionalFormatting sqref="M307">
    <cfRule type="containsText" dxfId="5002" priority="5015" operator="containsText" text="DA">
      <formula>NOT(ISERROR(SEARCH("DA",M307)))</formula>
    </cfRule>
  </conditionalFormatting>
  <conditionalFormatting sqref="N307">
    <cfRule type="containsText" dxfId="5001" priority="5014" operator="containsText" text="DA">
      <formula>NOT(ISERROR(SEARCH("DA",N307)))</formula>
    </cfRule>
  </conditionalFormatting>
  <conditionalFormatting sqref="O307">
    <cfRule type="containsText" dxfId="5000" priority="5013" operator="containsText" text="DA">
      <formula>NOT(ISERROR(SEARCH("DA",O307)))</formula>
    </cfRule>
  </conditionalFormatting>
  <conditionalFormatting sqref="P307">
    <cfRule type="containsText" dxfId="4999" priority="5012" operator="containsText" text="DA">
      <formula>NOT(ISERROR(SEARCH("DA",P307)))</formula>
    </cfRule>
  </conditionalFormatting>
  <conditionalFormatting sqref="Q307">
    <cfRule type="containsText" dxfId="4998" priority="5011" operator="containsText" text="DA">
      <formula>NOT(ISERROR(SEARCH("DA",Q307)))</formula>
    </cfRule>
  </conditionalFormatting>
  <conditionalFormatting sqref="R307">
    <cfRule type="containsText" dxfId="4997" priority="5010" operator="containsText" text="DA">
      <formula>NOT(ISERROR(SEARCH("DA",R307)))</formula>
    </cfRule>
  </conditionalFormatting>
  <conditionalFormatting sqref="S307">
    <cfRule type="containsText" dxfId="4996" priority="5009" operator="containsText" text="DA">
      <formula>NOT(ISERROR(SEARCH("DA",S307)))</formula>
    </cfRule>
  </conditionalFormatting>
  <conditionalFormatting sqref="T307">
    <cfRule type="containsText" dxfId="4995" priority="5008" operator="containsText" text="DA">
      <formula>NOT(ISERROR(SEARCH("DA",T307)))</formula>
    </cfRule>
  </conditionalFormatting>
  <conditionalFormatting sqref="B307">
    <cfRule type="containsText" dxfId="4994" priority="5007" operator="containsText" text="DA">
      <formula>NOT(ISERROR(SEARCH("DA",B307)))</formula>
    </cfRule>
  </conditionalFormatting>
  <conditionalFormatting sqref="U307 C307">
    <cfRule type="containsText" dxfId="4993" priority="5006" operator="containsText" text="DA">
      <formula>NOT(ISERROR(SEARCH("DA",C307)))</formula>
    </cfRule>
  </conditionalFormatting>
  <conditionalFormatting sqref="D307">
    <cfRule type="containsText" dxfId="4992" priority="5005" operator="containsText" text="DA">
      <formula>NOT(ISERROR(SEARCH("DA",D307)))</formula>
    </cfRule>
  </conditionalFormatting>
  <conditionalFormatting sqref="E307">
    <cfRule type="containsText" dxfId="4991" priority="5004" operator="containsText" text="DA">
      <formula>NOT(ISERROR(SEARCH("DA",E307)))</formula>
    </cfRule>
  </conditionalFormatting>
  <conditionalFormatting sqref="F307">
    <cfRule type="containsText" dxfId="4990" priority="5003" operator="containsText" text="DA">
      <formula>NOT(ISERROR(SEARCH("DA",F307)))</formula>
    </cfRule>
  </conditionalFormatting>
  <conditionalFormatting sqref="G307">
    <cfRule type="containsText" dxfId="4989" priority="5002" operator="containsText" text="DA">
      <formula>NOT(ISERROR(SEARCH("DA",G307)))</formula>
    </cfRule>
  </conditionalFormatting>
  <conditionalFormatting sqref="H307">
    <cfRule type="containsText" dxfId="4988" priority="5001" operator="containsText" text="DA">
      <formula>NOT(ISERROR(SEARCH("DA",H307)))</formula>
    </cfRule>
  </conditionalFormatting>
  <conditionalFormatting sqref="I307">
    <cfRule type="containsText" dxfId="4987" priority="5000" operator="containsText" text="DA">
      <formula>NOT(ISERROR(SEARCH("DA",I307)))</formula>
    </cfRule>
  </conditionalFormatting>
  <conditionalFormatting sqref="J307">
    <cfRule type="containsText" dxfId="4986" priority="4999" operator="containsText" text="DA">
      <formula>NOT(ISERROR(SEARCH("DA",J307)))</formula>
    </cfRule>
  </conditionalFormatting>
  <conditionalFormatting sqref="K307">
    <cfRule type="containsText" dxfId="4985" priority="4998" operator="containsText" text="DA">
      <formula>NOT(ISERROR(SEARCH("DA",K307)))</formula>
    </cfRule>
  </conditionalFormatting>
  <conditionalFormatting sqref="L307">
    <cfRule type="containsText" dxfId="4984" priority="4997" operator="containsText" text="DA">
      <formula>NOT(ISERROR(SEARCH("DA",L307)))</formula>
    </cfRule>
  </conditionalFormatting>
  <conditionalFormatting sqref="M307">
    <cfRule type="containsText" dxfId="4983" priority="4996" operator="containsText" text="DA">
      <formula>NOT(ISERROR(SEARCH("DA",M307)))</formula>
    </cfRule>
  </conditionalFormatting>
  <conditionalFormatting sqref="N307">
    <cfRule type="containsText" dxfId="4982" priority="4995" operator="containsText" text="DA">
      <formula>NOT(ISERROR(SEARCH("DA",N307)))</formula>
    </cfRule>
  </conditionalFormatting>
  <conditionalFormatting sqref="O307">
    <cfRule type="containsText" dxfId="4981" priority="4994" operator="containsText" text="DA">
      <formula>NOT(ISERROR(SEARCH("DA",O307)))</formula>
    </cfRule>
  </conditionalFormatting>
  <conditionalFormatting sqref="P307">
    <cfRule type="containsText" dxfId="4980" priority="4993" operator="containsText" text="DA">
      <formula>NOT(ISERROR(SEARCH("DA",P307)))</formula>
    </cfRule>
  </conditionalFormatting>
  <conditionalFormatting sqref="Q307">
    <cfRule type="containsText" dxfId="4979" priority="4992" operator="containsText" text="DA">
      <formula>NOT(ISERROR(SEARCH("DA",Q307)))</formula>
    </cfRule>
  </conditionalFormatting>
  <conditionalFormatting sqref="R307">
    <cfRule type="containsText" dxfId="4978" priority="4991" operator="containsText" text="DA">
      <formula>NOT(ISERROR(SEARCH("DA",R307)))</formula>
    </cfRule>
  </conditionalFormatting>
  <conditionalFormatting sqref="S307">
    <cfRule type="containsText" dxfId="4977" priority="4990" operator="containsText" text="DA">
      <formula>NOT(ISERROR(SEARCH("DA",S307)))</formula>
    </cfRule>
  </conditionalFormatting>
  <conditionalFormatting sqref="T307">
    <cfRule type="containsText" dxfId="4976" priority="4989" operator="containsText" text="DA">
      <formula>NOT(ISERROR(SEARCH("DA",T307)))</formula>
    </cfRule>
  </conditionalFormatting>
  <conditionalFormatting sqref="B307">
    <cfRule type="containsText" dxfId="4975" priority="4988" operator="containsText" text="DA">
      <formula>NOT(ISERROR(SEARCH("DA",B307)))</formula>
    </cfRule>
  </conditionalFormatting>
  <conditionalFormatting sqref="U307 C307">
    <cfRule type="containsText" dxfId="4974" priority="4987" operator="containsText" text="DA">
      <formula>NOT(ISERROR(SEARCH("DA",C307)))</formula>
    </cfRule>
  </conditionalFormatting>
  <conditionalFormatting sqref="D307">
    <cfRule type="containsText" dxfId="4973" priority="4986" operator="containsText" text="DA">
      <formula>NOT(ISERROR(SEARCH("DA",D307)))</formula>
    </cfRule>
  </conditionalFormatting>
  <conditionalFormatting sqref="E307">
    <cfRule type="containsText" dxfId="4972" priority="4985" operator="containsText" text="DA">
      <formula>NOT(ISERROR(SEARCH("DA",E307)))</formula>
    </cfRule>
  </conditionalFormatting>
  <conditionalFormatting sqref="F307">
    <cfRule type="containsText" dxfId="4971" priority="4984" operator="containsText" text="DA">
      <formula>NOT(ISERROR(SEARCH("DA",F307)))</formula>
    </cfRule>
  </conditionalFormatting>
  <conditionalFormatting sqref="G307">
    <cfRule type="containsText" dxfId="4970" priority="4983" operator="containsText" text="DA">
      <formula>NOT(ISERROR(SEARCH("DA",G307)))</formula>
    </cfRule>
  </conditionalFormatting>
  <conditionalFormatting sqref="H307">
    <cfRule type="containsText" dxfId="4969" priority="4982" operator="containsText" text="DA">
      <formula>NOT(ISERROR(SEARCH("DA",H307)))</formula>
    </cfRule>
  </conditionalFormatting>
  <conditionalFormatting sqref="I307">
    <cfRule type="containsText" dxfId="4968" priority="4981" operator="containsText" text="DA">
      <formula>NOT(ISERROR(SEARCH("DA",I307)))</formula>
    </cfRule>
  </conditionalFormatting>
  <conditionalFormatting sqref="J307">
    <cfRule type="containsText" dxfId="4967" priority="4980" operator="containsText" text="DA">
      <formula>NOT(ISERROR(SEARCH("DA",J307)))</formula>
    </cfRule>
  </conditionalFormatting>
  <conditionalFormatting sqref="K307">
    <cfRule type="containsText" dxfId="4966" priority="4979" operator="containsText" text="DA">
      <formula>NOT(ISERROR(SEARCH("DA",K307)))</formula>
    </cfRule>
  </conditionalFormatting>
  <conditionalFormatting sqref="L307">
    <cfRule type="containsText" dxfId="4965" priority="4978" operator="containsText" text="DA">
      <formula>NOT(ISERROR(SEARCH("DA",L307)))</formula>
    </cfRule>
  </conditionalFormatting>
  <conditionalFormatting sqref="M307">
    <cfRule type="containsText" dxfId="4964" priority="4977" operator="containsText" text="DA">
      <formula>NOT(ISERROR(SEARCH("DA",M307)))</formula>
    </cfRule>
  </conditionalFormatting>
  <conditionalFormatting sqref="N307">
    <cfRule type="containsText" dxfId="4963" priority="4976" operator="containsText" text="DA">
      <formula>NOT(ISERROR(SEARCH("DA",N307)))</formula>
    </cfRule>
  </conditionalFormatting>
  <conditionalFormatting sqref="O307">
    <cfRule type="containsText" dxfId="4962" priority="4975" operator="containsText" text="DA">
      <formula>NOT(ISERROR(SEARCH("DA",O307)))</formula>
    </cfRule>
  </conditionalFormatting>
  <conditionalFormatting sqref="P307">
    <cfRule type="containsText" dxfId="4961" priority="4974" operator="containsText" text="DA">
      <formula>NOT(ISERROR(SEARCH("DA",P307)))</formula>
    </cfRule>
  </conditionalFormatting>
  <conditionalFormatting sqref="Q307">
    <cfRule type="containsText" dxfId="4960" priority="4973" operator="containsText" text="DA">
      <formula>NOT(ISERROR(SEARCH("DA",Q307)))</formula>
    </cfRule>
  </conditionalFormatting>
  <conditionalFormatting sqref="R307">
    <cfRule type="containsText" dxfId="4959" priority="4972" operator="containsText" text="DA">
      <formula>NOT(ISERROR(SEARCH("DA",R307)))</formula>
    </cfRule>
  </conditionalFormatting>
  <conditionalFormatting sqref="S307">
    <cfRule type="containsText" dxfId="4958" priority="4971" operator="containsText" text="DA">
      <formula>NOT(ISERROR(SEARCH("DA",S307)))</formula>
    </cfRule>
  </conditionalFormatting>
  <conditionalFormatting sqref="T307">
    <cfRule type="containsText" dxfId="4957" priority="4970" operator="containsText" text="DA">
      <formula>NOT(ISERROR(SEARCH("DA",T307)))</formula>
    </cfRule>
  </conditionalFormatting>
  <conditionalFormatting sqref="B307">
    <cfRule type="containsText" dxfId="4956" priority="4969" operator="containsText" text="DA">
      <formula>NOT(ISERROR(SEARCH("DA",B307)))</formula>
    </cfRule>
  </conditionalFormatting>
  <conditionalFormatting sqref="U307 C307">
    <cfRule type="containsText" dxfId="4955" priority="4968" operator="containsText" text="DA">
      <formula>NOT(ISERROR(SEARCH("DA",C307)))</formula>
    </cfRule>
  </conditionalFormatting>
  <conditionalFormatting sqref="D307">
    <cfRule type="containsText" dxfId="4954" priority="4967" operator="containsText" text="DA">
      <formula>NOT(ISERROR(SEARCH("DA",D307)))</formula>
    </cfRule>
  </conditionalFormatting>
  <conditionalFormatting sqref="E307">
    <cfRule type="containsText" dxfId="4953" priority="4966" operator="containsText" text="DA">
      <formula>NOT(ISERROR(SEARCH("DA",E307)))</formula>
    </cfRule>
  </conditionalFormatting>
  <conditionalFormatting sqref="F307">
    <cfRule type="containsText" dxfId="4952" priority="4965" operator="containsText" text="DA">
      <formula>NOT(ISERROR(SEARCH("DA",F307)))</formula>
    </cfRule>
  </conditionalFormatting>
  <conditionalFormatting sqref="G307">
    <cfRule type="containsText" dxfId="4951" priority="4964" operator="containsText" text="DA">
      <formula>NOT(ISERROR(SEARCH("DA",G307)))</formula>
    </cfRule>
  </conditionalFormatting>
  <conditionalFormatting sqref="H307">
    <cfRule type="containsText" dxfId="4950" priority="4963" operator="containsText" text="DA">
      <formula>NOT(ISERROR(SEARCH("DA",H307)))</formula>
    </cfRule>
  </conditionalFormatting>
  <conditionalFormatting sqref="I307">
    <cfRule type="containsText" dxfId="4949" priority="4962" operator="containsText" text="DA">
      <formula>NOT(ISERROR(SEARCH("DA",I307)))</formula>
    </cfRule>
  </conditionalFormatting>
  <conditionalFormatting sqref="J307">
    <cfRule type="containsText" dxfId="4948" priority="4961" operator="containsText" text="DA">
      <formula>NOT(ISERROR(SEARCH("DA",J307)))</formula>
    </cfRule>
  </conditionalFormatting>
  <conditionalFormatting sqref="K307">
    <cfRule type="containsText" dxfId="4947" priority="4960" operator="containsText" text="DA">
      <formula>NOT(ISERROR(SEARCH("DA",K307)))</formula>
    </cfRule>
  </conditionalFormatting>
  <conditionalFormatting sqref="L307">
    <cfRule type="containsText" dxfId="4946" priority="4959" operator="containsText" text="DA">
      <formula>NOT(ISERROR(SEARCH("DA",L307)))</formula>
    </cfRule>
  </conditionalFormatting>
  <conditionalFormatting sqref="M307">
    <cfRule type="containsText" dxfId="4945" priority="4958" operator="containsText" text="DA">
      <formula>NOT(ISERROR(SEARCH("DA",M307)))</formula>
    </cfRule>
  </conditionalFormatting>
  <conditionalFormatting sqref="N307">
    <cfRule type="containsText" dxfId="4944" priority="4957" operator="containsText" text="DA">
      <formula>NOT(ISERROR(SEARCH("DA",N307)))</formula>
    </cfRule>
  </conditionalFormatting>
  <conditionalFormatting sqref="O307">
    <cfRule type="containsText" dxfId="4943" priority="4956" operator="containsText" text="DA">
      <formula>NOT(ISERROR(SEARCH("DA",O307)))</formula>
    </cfRule>
  </conditionalFormatting>
  <conditionalFormatting sqref="P307">
    <cfRule type="containsText" dxfId="4942" priority="4955" operator="containsText" text="DA">
      <formula>NOT(ISERROR(SEARCH("DA",P307)))</formula>
    </cfRule>
  </conditionalFormatting>
  <conditionalFormatting sqref="Q307">
    <cfRule type="containsText" dxfId="4941" priority="4954" operator="containsText" text="DA">
      <formula>NOT(ISERROR(SEARCH("DA",Q307)))</formula>
    </cfRule>
  </conditionalFormatting>
  <conditionalFormatting sqref="R307">
    <cfRule type="containsText" dxfId="4940" priority="4953" operator="containsText" text="DA">
      <formula>NOT(ISERROR(SEARCH("DA",R307)))</formula>
    </cfRule>
  </conditionalFormatting>
  <conditionalFormatting sqref="S307">
    <cfRule type="containsText" dxfId="4939" priority="4952" operator="containsText" text="DA">
      <formula>NOT(ISERROR(SEARCH("DA",S307)))</formula>
    </cfRule>
  </conditionalFormatting>
  <conditionalFormatting sqref="T307">
    <cfRule type="containsText" dxfId="4938" priority="4951" operator="containsText" text="DA">
      <formula>NOT(ISERROR(SEARCH("DA",T307)))</formula>
    </cfRule>
  </conditionalFormatting>
  <conditionalFormatting sqref="B307">
    <cfRule type="containsText" dxfId="4937" priority="4950" operator="containsText" text="DA">
      <formula>NOT(ISERROR(SEARCH("DA",B307)))</formula>
    </cfRule>
  </conditionalFormatting>
  <conditionalFormatting sqref="U307 C307">
    <cfRule type="containsText" dxfId="4936" priority="4949" operator="containsText" text="DA">
      <formula>NOT(ISERROR(SEARCH("DA",C307)))</formula>
    </cfRule>
  </conditionalFormatting>
  <conditionalFormatting sqref="D307">
    <cfRule type="containsText" dxfId="4935" priority="4948" operator="containsText" text="DA">
      <formula>NOT(ISERROR(SEARCH("DA",D307)))</formula>
    </cfRule>
  </conditionalFormatting>
  <conditionalFormatting sqref="E307">
    <cfRule type="containsText" dxfId="4934" priority="4947" operator="containsText" text="DA">
      <formula>NOT(ISERROR(SEARCH("DA",E307)))</formula>
    </cfRule>
  </conditionalFormatting>
  <conditionalFormatting sqref="F307">
    <cfRule type="containsText" dxfId="4933" priority="4946" operator="containsText" text="DA">
      <formula>NOT(ISERROR(SEARCH("DA",F307)))</formula>
    </cfRule>
  </conditionalFormatting>
  <conditionalFormatting sqref="G307">
    <cfRule type="containsText" dxfId="4932" priority="4945" operator="containsText" text="DA">
      <formula>NOT(ISERROR(SEARCH("DA",G307)))</formula>
    </cfRule>
  </conditionalFormatting>
  <conditionalFormatting sqref="H307">
    <cfRule type="containsText" dxfId="4931" priority="4944" operator="containsText" text="DA">
      <formula>NOT(ISERROR(SEARCH("DA",H307)))</formula>
    </cfRule>
  </conditionalFormatting>
  <conditionalFormatting sqref="I307">
    <cfRule type="containsText" dxfId="4930" priority="4943" operator="containsText" text="DA">
      <formula>NOT(ISERROR(SEARCH("DA",I307)))</formula>
    </cfRule>
  </conditionalFormatting>
  <conditionalFormatting sqref="J307">
    <cfRule type="containsText" dxfId="4929" priority="4942" operator="containsText" text="DA">
      <formula>NOT(ISERROR(SEARCH("DA",J307)))</formula>
    </cfRule>
  </conditionalFormatting>
  <conditionalFormatting sqref="K307">
    <cfRule type="containsText" dxfId="4928" priority="4941" operator="containsText" text="DA">
      <formula>NOT(ISERROR(SEARCH("DA",K307)))</formula>
    </cfRule>
  </conditionalFormatting>
  <conditionalFormatting sqref="L307">
    <cfRule type="containsText" dxfId="4927" priority="4940" operator="containsText" text="DA">
      <formula>NOT(ISERROR(SEARCH("DA",L307)))</formula>
    </cfRule>
  </conditionalFormatting>
  <conditionalFormatting sqref="M307">
    <cfRule type="containsText" dxfId="4926" priority="4939" operator="containsText" text="DA">
      <formula>NOT(ISERROR(SEARCH("DA",M307)))</formula>
    </cfRule>
  </conditionalFormatting>
  <conditionalFormatting sqref="N307">
    <cfRule type="containsText" dxfId="4925" priority="4938" operator="containsText" text="DA">
      <formula>NOT(ISERROR(SEARCH("DA",N307)))</formula>
    </cfRule>
  </conditionalFormatting>
  <conditionalFormatting sqref="O307">
    <cfRule type="containsText" dxfId="4924" priority="4937" operator="containsText" text="DA">
      <formula>NOT(ISERROR(SEARCH("DA",O307)))</formula>
    </cfRule>
  </conditionalFormatting>
  <conditionalFormatting sqref="P307">
    <cfRule type="containsText" dxfId="4923" priority="4936" operator="containsText" text="DA">
      <formula>NOT(ISERROR(SEARCH("DA",P307)))</formula>
    </cfRule>
  </conditionalFormatting>
  <conditionalFormatting sqref="Q307">
    <cfRule type="containsText" dxfId="4922" priority="4935" operator="containsText" text="DA">
      <formula>NOT(ISERROR(SEARCH("DA",Q307)))</formula>
    </cfRule>
  </conditionalFormatting>
  <conditionalFormatting sqref="R307">
    <cfRule type="containsText" dxfId="4921" priority="4934" operator="containsText" text="DA">
      <formula>NOT(ISERROR(SEARCH("DA",R307)))</formula>
    </cfRule>
  </conditionalFormatting>
  <conditionalFormatting sqref="S307">
    <cfRule type="containsText" dxfId="4920" priority="4933" operator="containsText" text="DA">
      <formula>NOT(ISERROR(SEARCH("DA",S307)))</formula>
    </cfRule>
  </conditionalFormatting>
  <conditionalFormatting sqref="T307">
    <cfRule type="containsText" dxfId="4919" priority="4932" operator="containsText" text="DA">
      <formula>NOT(ISERROR(SEARCH("DA",T307)))</formula>
    </cfRule>
  </conditionalFormatting>
  <conditionalFormatting sqref="B307">
    <cfRule type="containsText" dxfId="4918" priority="4931" operator="containsText" text="DA">
      <formula>NOT(ISERROR(SEARCH("DA",B307)))</formula>
    </cfRule>
  </conditionalFormatting>
  <conditionalFormatting sqref="U307 C307">
    <cfRule type="containsText" dxfId="4917" priority="4930" operator="containsText" text="DA">
      <formula>NOT(ISERROR(SEARCH("DA",C307)))</formula>
    </cfRule>
  </conditionalFormatting>
  <conditionalFormatting sqref="D307">
    <cfRule type="containsText" dxfId="4916" priority="4929" operator="containsText" text="DA">
      <formula>NOT(ISERROR(SEARCH("DA",D307)))</formula>
    </cfRule>
  </conditionalFormatting>
  <conditionalFormatting sqref="E307">
    <cfRule type="containsText" dxfId="4915" priority="4928" operator="containsText" text="DA">
      <formula>NOT(ISERROR(SEARCH("DA",E307)))</formula>
    </cfRule>
  </conditionalFormatting>
  <conditionalFormatting sqref="F307">
    <cfRule type="containsText" dxfId="4914" priority="4927" operator="containsText" text="DA">
      <formula>NOT(ISERROR(SEARCH("DA",F307)))</formula>
    </cfRule>
  </conditionalFormatting>
  <conditionalFormatting sqref="G307">
    <cfRule type="containsText" dxfId="4913" priority="4926" operator="containsText" text="DA">
      <formula>NOT(ISERROR(SEARCH("DA",G307)))</formula>
    </cfRule>
  </conditionalFormatting>
  <conditionalFormatting sqref="H307">
    <cfRule type="containsText" dxfId="4912" priority="4925" operator="containsText" text="DA">
      <formula>NOT(ISERROR(SEARCH("DA",H307)))</formula>
    </cfRule>
  </conditionalFormatting>
  <conditionalFormatting sqref="I307">
    <cfRule type="containsText" dxfId="4911" priority="4924" operator="containsText" text="DA">
      <formula>NOT(ISERROR(SEARCH("DA",I307)))</formula>
    </cfRule>
  </conditionalFormatting>
  <conditionalFormatting sqref="J307">
    <cfRule type="containsText" dxfId="4910" priority="4923" operator="containsText" text="DA">
      <formula>NOT(ISERROR(SEARCH("DA",J307)))</formula>
    </cfRule>
  </conditionalFormatting>
  <conditionalFormatting sqref="K307">
    <cfRule type="containsText" dxfId="4909" priority="4922" operator="containsText" text="DA">
      <formula>NOT(ISERROR(SEARCH("DA",K307)))</formula>
    </cfRule>
  </conditionalFormatting>
  <conditionalFormatting sqref="L307">
    <cfRule type="containsText" dxfId="4908" priority="4921" operator="containsText" text="DA">
      <formula>NOT(ISERROR(SEARCH("DA",L307)))</formula>
    </cfRule>
  </conditionalFormatting>
  <conditionalFormatting sqref="M307">
    <cfRule type="containsText" dxfId="4907" priority="4920" operator="containsText" text="DA">
      <formula>NOT(ISERROR(SEARCH("DA",M307)))</formula>
    </cfRule>
  </conditionalFormatting>
  <conditionalFormatting sqref="N307">
    <cfRule type="containsText" dxfId="4906" priority="4919" operator="containsText" text="DA">
      <formula>NOT(ISERROR(SEARCH("DA",N307)))</formula>
    </cfRule>
  </conditionalFormatting>
  <conditionalFormatting sqref="O307">
    <cfRule type="containsText" dxfId="4905" priority="4918" operator="containsText" text="DA">
      <formula>NOT(ISERROR(SEARCH("DA",O307)))</formula>
    </cfRule>
  </conditionalFormatting>
  <conditionalFormatting sqref="P307">
    <cfRule type="containsText" dxfId="4904" priority="4917" operator="containsText" text="DA">
      <formula>NOT(ISERROR(SEARCH("DA",P307)))</formula>
    </cfRule>
  </conditionalFormatting>
  <conditionalFormatting sqref="Q307">
    <cfRule type="containsText" dxfId="4903" priority="4916" operator="containsText" text="DA">
      <formula>NOT(ISERROR(SEARCH("DA",Q307)))</formula>
    </cfRule>
  </conditionalFormatting>
  <conditionalFormatting sqref="R307">
    <cfRule type="containsText" dxfId="4902" priority="4915" operator="containsText" text="DA">
      <formula>NOT(ISERROR(SEARCH("DA",R307)))</formula>
    </cfRule>
  </conditionalFormatting>
  <conditionalFormatting sqref="S307">
    <cfRule type="containsText" dxfId="4901" priority="4914" operator="containsText" text="DA">
      <formula>NOT(ISERROR(SEARCH("DA",S307)))</formula>
    </cfRule>
  </conditionalFormatting>
  <conditionalFormatting sqref="T307">
    <cfRule type="containsText" dxfId="4900" priority="4913" operator="containsText" text="DA">
      <formula>NOT(ISERROR(SEARCH("DA",T307)))</formula>
    </cfRule>
  </conditionalFormatting>
  <conditionalFormatting sqref="B307">
    <cfRule type="containsText" dxfId="4899" priority="4912" operator="containsText" text="DA">
      <formula>NOT(ISERROR(SEARCH("DA",B307)))</formula>
    </cfRule>
  </conditionalFormatting>
  <conditionalFormatting sqref="U307 C307">
    <cfRule type="containsText" dxfId="4898" priority="4911" operator="containsText" text="DA">
      <formula>NOT(ISERROR(SEARCH("DA",C307)))</formula>
    </cfRule>
  </conditionalFormatting>
  <conditionalFormatting sqref="D307">
    <cfRule type="containsText" dxfId="4897" priority="4910" operator="containsText" text="DA">
      <formula>NOT(ISERROR(SEARCH("DA",D307)))</formula>
    </cfRule>
  </conditionalFormatting>
  <conditionalFormatting sqref="E307">
    <cfRule type="containsText" dxfId="4896" priority="4909" operator="containsText" text="DA">
      <formula>NOT(ISERROR(SEARCH("DA",E307)))</formula>
    </cfRule>
  </conditionalFormatting>
  <conditionalFormatting sqref="F307">
    <cfRule type="containsText" dxfId="4895" priority="4908" operator="containsText" text="DA">
      <formula>NOT(ISERROR(SEARCH("DA",F307)))</formula>
    </cfRule>
  </conditionalFormatting>
  <conditionalFormatting sqref="G307">
    <cfRule type="containsText" dxfId="4894" priority="4907" operator="containsText" text="DA">
      <formula>NOT(ISERROR(SEARCH("DA",G307)))</formula>
    </cfRule>
  </conditionalFormatting>
  <conditionalFormatting sqref="H307">
    <cfRule type="containsText" dxfId="4893" priority="4906" operator="containsText" text="DA">
      <formula>NOT(ISERROR(SEARCH("DA",H307)))</formula>
    </cfRule>
  </conditionalFormatting>
  <conditionalFormatting sqref="I307">
    <cfRule type="containsText" dxfId="4892" priority="4905" operator="containsText" text="DA">
      <formula>NOT(ISERROR(SEARCH("DA",I307)))</formula>
    </cfRule>
  </conditionalFormatting>
  <conditionalFormatting sqref="J307">
    <cfRule type="containsText" dxfId="4891" priority="4904" operator="containsText" text="DA">
      <formula>NOT(ISERROR(SEARCH("DA",J307)))</formula>
    </cfRule>
  </conditionalFormatting>
  <conditionalFormatting sqref="K307">
    <cfRule type="containsText" dxfId="4890" priority="4903" operator="containsText" text="DA">
      <formula>NOT(ISERROR(SEARCH("DA",K307)))</formula>
    </cfRule>
  </conditionalFormatting>
  <conditionalFormatting sqref="L307">
    <cfRule type="containsText" dxfId="4889" priority="4902" operator="containsText" text="DA">
      <formula>NOT(ISERROR(SEARCH("DA",L307)))</formula>
    </cfRule>
  </conditionalFormatting>
  <conditionalFormatting sqref="M307">
    <cfRule type="containsText" dxfId="4888" priority="4901" operator="containsText" text="DA">
      <formula>NOT(ISERROR(SEARCH("DA",M307)))</formula>
    </cfRule>
  </conditionalFormatting>
  <conditionalFormatting sqref="N307">
    <cfRule type="containsText" dxfId="4887" priority="4900" operator="containsText" text="DA">
      <formula>NOT(ISERROR(SEARCH("DA",N307)))</formula>
    </cfRule>
  </conditionalFormatting>
  <conditionalFormatting sqref="O307">
    <cfRule type="containsText" dxfId="4886" priority="4899" operator="containsText" text="DA">
      <formula>NOT(ISERROR(SEARCH("DA",O307)))</formula>
    </cfRule>
  </conditionalFormatting>
  <conditionalFormatting sqref="P307">
    <cfRule type="containsText" dxfId="4885" priority="4898" operator="containsText" text="DA">
      <formula>NOT(ISERROR(SEARCH("DA",P307)))</formula>
    </cfRule>
  </conditionalFormatting>
  <conditionalFormatting sqref="Q307">
    <cfRule type="containsText" dxfId="4884" priority="4897" operator="containsText" text="DA">
      <formula>NOT(ISERROR(SEARCH("DA",Q307)))</formula>
    </cfRule>
  </conditionalFormatting>
  <conditionalFormatting sqref="R307">
    <cfRule type="containsText" dxfId="4883" priority="4896" operator="containsText" text="DA">
      <formula>NOT(ISERROR(SEARCH("DA",R307)))</formula>
    </cfRule>
  </conditionalFormatting>
  <conditionalFormatting sqref="S307">
    <cfRule type="containsText" dxfId="4882" priority="4895" operator="containsText" text="DA">
      <formula>NOT(ISERROR(SEARCH("DA",S307)))</formula>
    </cfRule>
  </conditionalFormatting>
  <conditionalFormatting sqref="T307">
    <cfRule type="containsText" dxfId="4881" priority="4894" operator="containsText" text="DA">
      <formula>NOT(ISERROR(SEARCH("DA",T307)))</formula>
    </cfRule>
  </conditionalFormatting>
  <conditionalFormatting sqref="B307">
    <cfRule type="containsText" dxfId="4880" priority="4893" operator="containsText" text="DA">
      <formula>NOT(ISERROR(SEARCH("DA",B307)))</formula>
    </cfRule>
  </conditionalFormatting>
  <conditionalFormatting sqref="U307 C307">
    <cfRule type="containsText" dxfId="4879" priority="4892" operator="containsText" text="DA">
      <formula>NOT(ISERROR(SEARCH("DA",C307)))</formula>
    </cfRule>
  </conditionalFormatting>
  <conditionalFormatting sqref="D307">
    <cfRule type="containsText" dxfId="4878" priority="4891" operator="containsText" text="DA">
      <formula>NOT(ISERROR(SEARCH("DA",D307)))</formula>
    </cfRule>
  </conditionalFormatting>
  <conditionalFormatting sqref="E307">
    <cfRule type="containsText" dxfId="4877" priority="4890" operator="containsText" text="DA">
      <formula>NOT(ISERROR(SEARCH("DA",E307)))</formula>
    </cfRule>
  </conditionalFormatting>
  <conditionalFormatting sqref="F307">
    <cfRule type="containsText" dxfId="4876" priority="4889" operator="containsText" text="DA">
      <formula>NOT(ISERROR(SEARCH("DA",F307)))</formula>
    </cfRule>
  </conditionalFormatting>
  <conditionalFormatting sqref="G307">
    <cfRule type="containsText" dxfId="4875" priority="4888" operator="containsText" text="DA">
      <formula>NOT(ISERROR(SEARCH("DA",G307)))</formula>
    </cfRule>
  </conditionalFormatting>
  <conditionalFormatting sqref="H307">
    <cfRule type="containsText" dxfId="4874" priority="4887" operator="containsText" text="DA">
      <formula>NOT(ISERROR(SEARCH("DA",H307)))</formula>
    </cfRule>
  </conditionalFormatting>
  <conditionalFormatting sqref="I307">
    <cfRule type="containsText" dxfId="4873" priority="4886" operator="containsText" text="DA">
      <formula>NOT(ISERROR(SEARCH("DA",I307)))</formula>
    </cfRule>
  </conditionalFormatting>
  <conditionalFormatting sqref="J307">
    <cfRule type="containsText" dxfId="4872" priority="4885" operator="containsText" text="DA">
      <formula>NOT(ISERROR(SEARCH("DA",J307)))</formula>
    </cfRule>
  </conditionalFormatting>
  <conditionalFormatting sqref="K307">
    <cfRule type="containsText" dxfId="4871" priority="4884" operator="containsText" text="DA">
      <formula>NOT(ISERROR(SEARCH("DA",K307)))</formula>
    </cfRule>
  </conditionalFormatting>
  <conditionalFormatting sqref="L307">
    <cfRule type="containsText" dxfId="4870" priority="4883" operator="containsText" text="DA">
      <formula>NOT(ISERROR(SEARCH("DA",L307)))</formula>
    </cfRule>
  </conditionalFormatting>
  <conditionalFormatting sqref="M307">
    <cfRule type="containsText" dxfId="4869" priority="4882" operator="containsText" text="DA">
      <formula>NOT(ISERROR(SEARCH("DA",M307)))</formula>
    </cfRule>
  </conditionalFormatting>
  <conditionalFormatting sqref="N307">
    <cfRule type="containsText" dxfId="4868" priority="4881" operator="containsText" text="DA">
      <formula>NOT(ISERROR(SEARCH("DA",N307)))</formula>
    </cfRule>
  </conditionalFormatting>
  <conditionalFormatting sqref="O307">
    <cfRule type="containsText" dxfId="4867" priority="4880" operator="containsText" text="DA">
      <formula>NOT(ISERROR(SEARCH("DA",O307)))</formula>
    </cfRule>
  </conditionalFormatting>
  <conditionalFormatting sqref="P307">
    <cfRule type="containsText" dxfId="4866" priority="4879" operator="containsText" text="DA">
      <formula>NOT(ISERROR(SEARCH("DA",P307)))</formula>
    </cfRule>
  </conditionalFormatting>
  <conditionalFormatting sqref="Q307">
    <cfRule type="containsText" dxfId="4865" priority="4878" operator="containsText" text="DA">
      <formula>NOT(ISERROR(SEARCH("DA",Q307)))</formula>
    </cfRule>
  </conditionalFormatting>
  <conditionalFormatting sqref="R307">
    <cfRule type="containsText" dxfId="4864" priority="4877" operator="containsText" text="DA">
      <formula>NOT(ISERROR(SEARCH("DA",R307)))</formula>
    </cfRule>
  </conditionalFormatting>
  <conditionalFormatting sqref="S307">
    <cfRule type="containsText" dxfId="4863" priority="4876" operator="containsText" text="DA">
      <formula>NOT(ISERROR(SEARCH("DA",S307)))</formula>
    </cfRule>
  </conditionalFormatting>
  <conditionalFormatting sqref="T307">
    <cfRule type="containsText" dxfId="4862" priority="4875" operator="containsText" text="DA">
      <formula>NOT(ISERROR(SEARCH("DA",T307)))</formula>
    </cfRule>
  </conditionalFormatting>
  <conditionalFormatting sqref="U307 A307 C307">
    <cfRule type="containsText" dxfId="4861" priority="4874" operator="containsText" text="DA">
      <formula>NOT(ISERROR(SEARCH("DA",A307)))</formula>
    </cfRule>
  </conditionalFormatting>
  <conditionalFormatting sqref="D307">
    <cfRule type="containsText" dxfId="4860" priority="4873" operator="containsText" text="DA">
      <formula>NOT(ISERROR(SEARCH("DA",D307)))</formula>
    </cfRule>
  </conditionalFormatting>
  <conditionalFormatting sqref="E307">
    <cfRule type="containsText" dxfId="4859" priority="4872" operator="containsText" text="DA">
      <formula>NOT(ISERROR(SEARCH("DA",E307)))</formula>
    </cfRule>
  </conditionalFormatting>
  <conditionalFormatting sqref="F307">
    <cfRule type="containsText" dxfId="4858" priority="4871" operator="containsText" text="DA">
      <formula>NOT(ISERROR(SEARCH("DA",F307)))</formula>
    </cfRule>
  </conditionalFormatting>
  <conditionalFormatting sqref="G307">
    <cfRule type="containsText" dxfId="4857" priority="4870" operator="containsText" text="DA">
      <formula>NOT(ISERROR(SEARCH("DA",G307)))</formula>
    </cfRule>
  </conditionalFormatting>
  <conditionalFormatting sqref="H307">
    <cfRule type="containsText" dxfId="4856" priority="4869" operator="containsText" text="DA">
      <formula>NOT(ISERROR(SEARCH("DA",H307)))</formula>
    </cfRule>
  </conditionalFormatting>
  <conditionalFormatting sqref="I307">
    <cfRule type="containsText" dxfId="4855" priority="4868" operator="containsText" text="DA">
      <formula>NOT(ISERROR(SEARCH("DA",I307)))</formula>
    </cfRule>
  </conditionalFormatting>
  <conditionalFormatting sqref="J307">
    <cfRule type="containsText" dxfId="4854" priority="4867" operator="containsText" text="DA">
      <formula>NOT(ISERROR(SEARCH("DA",J307)))</formula>
    </cfRule>
  </conditionalFormatting>
  <conditionalFormatting sqref="K307">
    <cfRule type="containsText" dxfId="4853" priority="4866" operator="containsText" text="DA">
      <formula>NOT(ISERROR(SEARCH("DA",K307)))</formula>
    </cfRule>
  </conditionalFormatting>
  <conditionalFormatting sqref="L307">
    <cfRule type="containsText" dxfId="4852" priority="4865" operator="containsText" text="DA">
      <formula>NOT(ISERROR(SEARCH("DA",L307)))</formula>
    </cfRule>
  </conditionalFormatting>
  <conditionalFormatting sqref="M307">
    <cfRule type="containsText" dxfId="4851" priority="4864" operator="containsText" text="DA">
      <formula>NOT(ISERROR(SEARCH("DA",M307)))</formula>
    </cfRule>
  </conditionalFormatting>
  <conditionalFormatting sqref="N307">
    <cfRule type="containsText" dxfId="4850" priority="4863" operator="containsText" text="DA">
      <formula>NOT(ISERROR(SEARCH("DA",N307)))</formula>
    </cfRule>
  </conditionalFormatting>
  <conditionalFormatting sqref="O307">
    <cfRule type="containsText" dxfId="4849" priority="4862" operator="containsText" text="DA">
      <formula>NOT(ISERROR(SEARCH("DA",O307)))</formula>
    </cfRule>
  </conditionalFormatting>
  <conditionalFormatting sqref="P307">
    <cfRule type="containsText" dxfId="4848" priority="4861" operator="containsText" text="DA">
      <formula>NOT(ISERROR(SEARCH("DA",P307)))</formula>
    </cfRule>
  </conditionalFormatting>
  <conditionalFormatting sqref="Q307">
    <cfRule type="containsText" dxfId="4847" priority="4860" operator="containsText" text="DA">
      <formula>NOT(ISERROR(SEARCH("DA",Q307)))</formula>
    </cfRule>
  </conditionalFormatting>
  <conditionalFormatting sqref="R307">
    <cfRule type="containsText" dxfId="4846" priority="4859" operator="containsText" text="DA">
      <formula>NOT(ISERROR(SEARCH("DA",R307)))</formula>
    </cfRule>
  </conditionalFormatting>
  <conditionalFormatting sqref="S307">
    <cfRule type="containsText" dxfId="4845" priority="4858" operator="containsText" text="DA">
      <formula>NOT(ISERROR(SEARCH("DA",S307)))</formula>
    </cfRule>
  </conditionalFormatting>
  <conditionalFormatting sqref="T307">
    <cfRule type="containsText" dxfId="4844" priority="4857" operator="containsText" text="DA">
      <formula>NOT(ISERROR(SEARCH("DA",T307)))</formula>
    </cfRule>
  </conditionalFormatting>
  <conditionalFormatting sqref="B307:T307">
    <cfRule type="containsText" dxfId="4843" priority="4856" operator="containsText" text="DA">
      <formula>NOT(ISERROR(SEARCH("DA",B307)))</formula>
    </cfRule>
  </conditionalFormatting>
  <conditionalFormatting sqref="B318">
    <cfRule type="containsText" dxfId="4842" priority="4855" operator="containsText" text="DA">
      <formula>NOT(ISERROR(SEARCH("DA",B318)))</formula>
    </cfRule>
  </conditionalFormatting>
  <conditionalFormatting sqref="C318 U318">
    <cfRule type="containsText" dxfId="4841" priority="4854" operator="containsText" text="DA">
      <formula>NOT(ISERROR(SEARCH("DA",C318)))</formula>
    </cfRule>
  </conditionalFormatting>
  <conditionalFormatting sqref="D318">
    <cfRule type="containsText" dxfId="4840" priority="4853" operator="containsText" text="DA">
      <formula>NOT(ISERROR(SEARCH("DA",D318)))</formula>
    </cfRule>
  </conditionalFormatting>
  <conditionalFormatting sqref="E318">
    <cfRule type="containsText" dxfId="4839" priority="4852" operator="containsText" text="DA">
      <formula>NOT(ISERROR(SEARCH("DA",E318)))</formula>
    </cfRule>
  </conditionalFormatting>
  <conditionalFormatting sqref="F318">
    <cfRule type="containsText" dxfId="4838" priority="4851" operator="containsText" text="DA">
      <formula>NOT(ISERROR(SEARCH("DA",F318)))</formula>
    </cfRule>
  </conditionalFormatting>
  <conditionalFormatting sqref="G318">
    <cfRule type="containsText" dxfId="4837" priority="4850" operator="containsText" text="DA">
      <formula>NOT(ISERROR(SEARCH("DA",G318)))</formula>
    </cfRule>
  </conditionalFormatting>
  <conditionalFormatting sqref="H318">
    <cfRule type="containsText" dxfId="4836" priority="4849" operator="containsText" text="DA">
      <formula>NOT(ISERROR(SEARCH("DA",H318)))</formula>
    </cfRule>
  </conditionalFormatting>
  <conditionalFormatting sqref="I318">
    <cfRule type="containsText" dxfId="4835" priority="4848" operator="containsText" text="DA">
      <formula>NOT(ISERROR(SEARCH("DA",I318)))</formula>
    </cfRule>
  </conditionalFormatting>
  <conditionalFormatting sqref="J318">
    <cfRule type="containsText" dxfId="4834" priority="4847" operator="containsText" text="DA">
      <formula>NOT(ISERROR(SEARCH("DA",J318)))</formula>
    </cfRule>
  </conditionalFormatting>
  <conditionalFormatting sqref="K318">
    <cfRule type="containsText" dxfId="4833" priority="4846" operator="containsText" text="DA">
      <formula>NOT(ISERROR(SEARCH("DA",K318)))</formula>
    </cfRule>
  </conditionalFormatting>
  <conditionalFormatting sqref="L318">
    <cfRule type="containsText" dxfId="4832" priority="4845" operator="containsText" text="DA">
      <formula>NOT(ISERROR(SEARCH("DA",L318)))</formula>
    </cfRule>
  </conditionalFormatting>
  <conditionalFormatting sqref="M318">
    <cfRule type="containsText" dxfId="4831" priority="4844" operator="containsText" text="DA">
      <formula>NOT(ISERROR(SEARCH("DA",M318)))</formula>
    </cfRule>
  </conditionalFormatting>
  <conditionalFormatting sqref="N318">
    <cfRule type="containsText" dxfId="4830" priority="4843" operator="containsText" text="DA">
      <formula>NOT(ISERROR(SEARCH("DA",N318)))</formula>
    </cfRule>
  </conditionalFormatting>
  <conditionalFormatting sqref="O318">
    <cfRule type="containsText" dxfId="4829" priority="4842" operator="containsText" text="DA">
      <formula>NOT(ISERROR(SEARCH("DA",O318)))</formula>
    </cfRule>
  </conditionalFormatting>
  <conditionalFormatting sqref="P318">
    <cfRule type="containsText" dxfId="4828" priority="4841" operator="containsText" text="DA">
      <formula>NOT(ISERROR(SEARCH("DA",P318)))</formula>
    </cfRule>
  </conditionalFormatting>
  <conditionalFormatting sqref="Q318">
    <cfRule type="containsText" dxfId="4827" priority="4840" operator="containsText" text="DA">
      <formula>NOT(ISERROR(SEARCH("DA",Q318)))</formula>
    </cfRule>
  </conditionalFormatting>
  <conditionalFormatting sqref="S318">
    <cfRule type="containsText" dxfId="4826" priority="4839" operator="containsText" text="DA">
      <formula>NOT(ISERROR(SEARCH("DA",S318)))</formula>
    </cfRule>
  </conditionalFormatting>
  <conditionalFormatting sqref="R318">
    <cfRule type="containsText" dxfId="4825" priority="4838" operator="containsText" text="DA">
      <formula>NOT(ISERROR(SEARCH("DA",R318)))</formula>
    </cfRule>
  </conditionalFormatting>
  <conditionalFormatting sqref="T318">
    <cfRule type="containsText" dxfId="4824" priority="4837" operator="containsText" text="DA">
      <formula>NOT(ISERROR(SEARCH("DA",T318)))</formula>
    </cfRule>
  </conditionalFormatting>
  <conditionalFormatting sqref="B318">
    <cfRule type="containsText" dxfId="4823" priority="4836" operator="containsText" text="DA">
      <formula>NOT(ISERROR(SEARCH("DA",B318)))</formula>
    </cfRule>
  </conditionalFormatting>
  <conditionalFormatting sqref="C318 U318">
    <cfRule type="containsText" dxfId="4822" priority="4835" operator="containsText" text="DA">
      <formula>NOT(ISERROR(SEARCH("DA",C318)))</formula>
    </cfRule>
  </conditionalFormatting>
  <conditionalFormatting sqref="D318">
    <cfRule type="containsText" dxfId="4821" priority="4834" operator="containsText" text="DA">
      <formula>NOT(ISERROR(SEARCH("DA",D318)))</formula>
    </cfRule>
  </conditionalFormatting>
  <conditionalFormatting sqref="E318">
    <cfRule type="containsText" dxfId="4820" priority="4833" operator="containsText" text="DA">
      <formula>NOT(ISERROR(SEARCH("DA",E318)))</formula>
    </cfRule>
  </conditionalFormatting>
  <conditionalFormatting sqref="F318">
    <cfRule type="containsText" dxfId="4819" priority="4832" operator="containsText" text="DA">
      <formula>NOT(ISERROR(SEARCH("DA",F318)))</formula>
    </cfRule>
  </conditionalFormatting>
  <conditionalFormatting sqref="G318">
    <cfRule type="containsText" dxfId="4818" priority="4831" operator="containsText" text="DA">
      <formula>NOT(ISERROR(SEARCH("DA",G318)))</formula>
    </cfRule>
  </conditionalFormatting>
  <conditionalFormatting sqref="H318">
    <cfRule type="containsText" dxfId="4817" priority="4830" operator="containsText" text="DA">
      <formula>NOT(ISERROR(SEARCH("DA",H318)))</formula>
    </cfRule>
  </conditionalFormatting>
  <conditionalFormatting sqref="I318">
    <cfRule type="containsText" dxfId="4816" priority="4829" operator="containsText" text="DA">
      <formula>NOT(ISERROR(SEARCH("DA",I318)))</formula>
    </cfRule>
  </conditionalFormatting>
  <conditionalFormatting sqref="J318">
    <cfRule type="containsText" dxfId="4815" priority="4828" operator="containsText" text="DA">
      <formula>NOT(ISERROR(SEARCH("DA",J318)))</formula>
    </cfRule>
  </conditionalFormatting>
  <conditionalFormatting sqref="K318">
    <cfRule type="containsText" dxfId="4814" priority="4827" operator="containsText" text="DA">
      <formula>NOT(ISERROR(SEARCH("DA",K318)))</formula>
    </cfRule>
  </conditionalFormatting>
  <conditionalFormatting sqref="L318">
    <cfRule type="containsText" dxfId="4813" priority="4826" operator="containsText" text="DA">
      <formula>NOT(ISERROR(SEARCH("DA",L318)))</formula>
    </cfRule>
  </conditionalFormatting>
  <conditionalFormatting sqref="M318">
    <cfRule type="containsText" dxfId="4812" priority="4825" operator="containsText" text="DA">
      <formula>NOT(ISERROR(SEARCH("DA",M318)))</formula>
    </cfRule>
  </conditionalFormatting>
  <conditionalFormatting sqref="N318">
    <cfRule type="containsText" dxfId="4811" priority="4824" operator="containsText" text="DA">
      <formula>NOT(ISERROR(SEARCH("DA",N318)))</formula>
    </cfRule>
  </conditionalFormatting>
  <conditionalFormatting sqref="O318">
    <cfRule type="containsText" dxfId="4810" priority="4823" operator="containsText" text="DA">
      <formula>NOT(ISERROR(SEARCH("DA",O318)))</formula>
    </cfRule>
  </conditionalFormatting>
  <conditionalFormatting sqref="P318">
    <cfRule type="containsText" dxfId="4809" priority="4822" operator="containsText" text="DA">
      <formula>NOT(ISERROR(SEARCH("DA",P318)))</formula>
    </cfRule>
  </conditionalFormatting>
  <conditionalFormatting sqref="Q318">
    <cfRule type="containsText" dxfId="4808" priority="4821" operator="containsText" text="DA">
      <formula>NOT(ISERROR(SEARCH("DA",Q318)))</formula>
    </cfRule>
  </conditionalFormatting>
  <conditionalFormatting sqref="S318">
    <cfRule type="containsText" dxfId="4807" priority="4820" operator="containsText" text="DA">
      <formula>NOT(ISERROR(SEARCH("DA",S318)))</formula>
    </cfRule>
  </conditionalFormatting>
  <conditionalFormatting sqref="R318">
    <cfRule type="containsText" dxfId="4806" priority="4819" operator="containsText" text="DA">
      <formula>NOT(ISERROR(SEARCH("DA",R318)))</formula>
    </cfRule>
  </conditionalFormatting>
  <conditionalFormatting sqref="T318">
    <cfRule type="containsText" dxfId="4805" priority="4818" operator="containsText" text="DA">
      <formula>NOT(ISERROR(SEARCH("DA",T318)))</formula>
    </cfRule>
  </conditionalFormatting>
  <conditionalFormatting sqref="B318">
    <cfRule type="containsText" dxfId="4804" priority="4817" operator="containsText" text="DA">
      <formula>NOT(ISERROR(SEARCH("DA",B318)))</formula>
    </cfRule>
  </conditionalFormatting>
  <conditionalFormatting sqref="C318 U318">
    <cfRule type="containsText" dxfId="4803" priority="4816" operator="containsText" text="DA">
      <formula>NOT(ISERROR(SEARCH("DA",C318)))</formula>
    </cfRule>
  </conditionalFormatting>
  <conditionalFormatting sqref="D318">
    <cfRule type="containsText" dxfId="4802" priority="4815" operator="containsText" text="DA">
      <formula>NOT(ISERROR(SEARCH("DA",D318)))</formula>
    </cfRule>
  </conditionalFormatting>
  <conditionalFormatting sqref="E318">
    <cfRule type="containsText" dxfId="4801" priority="4814" operator="containsText" text="DA">
      <formula>NOT(ISERROR(SEARCH("DA",E318)))</formula>
    </cfRule>
  </conditionalFormatting>
  <conditionalFormatting sqref="F318">
    <cfRule type="containsText" dxfId="4800" priority="4813" operator="containsText" text="DA">
      <formula>NOT(ISERROR(SEARCH("DA",F318)))</formula>
    </cfRule>
  </conditionalFormatting>
  <conditionalFormatting sqref="G318">
    <cfRule type="containsText" dxfId="4799" priority="4812" operator="containsText" text="DA">
      <formula>NOT(ISERROR(SEARCH("DA",G318)))</formula>
    </cfRule>
  </conditionalFormatting>
  <conditionalFormatting sqref="H318">
    <cfRule type="containsText" dxfId="4798" priority="4811" operator="containsText" text="DA">
      <formula>NOT(ISERROR(SEARCH("DA",H318)))</formula>
    </cfRule>
  </conditionalFormatting>
  <conditionalFormatting sqref="I318">
    <cfRule type="containsText" dxfId="4797" priority="4810" operator="containsText" text="DA">
      <formula>NOT(ISERROR(SEARCH("DA",I318)))</formula>
    </cfRule>
  </conditionalFormatting>
  <conditionalFormatting sqref="J318">
    <cfRule type="containsText" dxfId="4796" priority="4809" operator="containsText" text="DA">
      <formula>NOT(ISERROR(SEARCH("DA",J318)))</formula>
    </cfRule>
  </conditionalFormatting>
  <conditionalFormatting sqref="K318">
    <cfRule type="containsText" dxfId="4795" priority="4808" operator="containsText" text="DA">
      <formula>NOT(ISERROR(SEARCH("DA",K318)))</formula>
    </cfRule>
  </conditionalFormatting>
  <conditionalFormatting sqref="L318">
    <cfRule type="containsText" dxfId="4794" priority="4807" operator="containsText" text="DA">
      <formula>NOT(ISERROR(SEARCH("DA",L318)))</formula>
    </cfRule>
  </conditionalFormatting>
  <conditionalFormatting sqref="M318">
    <cfRule type="containsText" dxfId="4793" priority="4806" operator="containsText" text="DA">
      <formula>NOT(ISERROR(SEARCH("DA",M318)))</formula>
    </cfRule>
  </conditionalFormatting>
  <conditionalFormatting sqref="N318">
    <cfRule type="containsText" dxfId="4792" priority="4805" operator="containsText" text="DA">
      <formula>NOT(ISERROR(SEARCH("DA",N318)))</formula>
    </cfRule>
  </conditionalFormatting>
  <conditionalFormatting sqref="O318">
    <cfRule type="containsText" dxfId="4791" priority="4804" operator="containsText" text="DA">
      <formula>NOT(ISERROR(SEARCH("DA",O318)))</formula>
    </cfRule>
  </conditionalFormatting>
  <conditionalFormatting sqref="P318">
    <cfRule type="containsText" dxfId="4790" priority="4803" operator="containsText" text="DA">
      <formula>NOT(ISERROR(SEARCH("DA",P318)))</formula>
    </cfRule>
  </conditionalFormatting>
  <conditionalFormatting sqref="Q318">
    <cfRule type="containsText" dxfId="4789" priority="4802" operator="containsText" text="DA">
      <formula>NOT(ISERROR(SEARCH("DA",Q318)))</formula>
    </cfRule>
  </conditionalFormatting>
  <conditionalFormatting sqref="S318">
    <cfRule type="containsText" dxfId="4788" priority="4801" operator="containsText" text="DA">
      <formula>NOT(ISERROR(SEARCH("DA",S318)))</formula>
    </cfRule>
  </conditionalFormatting>
  <conditionalFormatting sqref="R318">
    <cfRule type="containsText" dxfId="4787" priority="4800" operator="containsText" text="DA">
      <formula>NOT(ISERROR(SEARCH("DA",R318)))</formula>
    </cfRule>
  </conditionalFormatting>
  <conditionalFormatting sqref="T318">
    <cfRule type="containsText" dxfId="4786" priority="4799" operator="containsText" text="DA">
      <formula>NOT(ISERROR(SEARCH("DA",T318)))</formula>
    </cfRule>
  </conditionalFormatting>
  <conditionalFormatting sqref="B318">
    <cfRule type="containsText" dxfId="4785" priority="4798" operator="containsText" text="DA">
      <formula>NOT(ISERROR(SEARCH("DA",B318)))</formula>
    </cfRule>
  </conditionalFormatting>
  <conditionalFormatting sqref="C318 U318">
    <cfRule type="containsText" dxfId="4784" priority="4797" operator="containsText" text="DA">
      <formula>NOT(ISERROR(SEARCH("DA",C318)))</formula>
    </cfRule>
  </conditionalFormatting>
  <conditionalFormatting sqref="D318">
    <cfRule type="containsText" dxfId="4783" priority="4796" operator="containsText" text="DA">
      <formula>NOT(ISERROR(SEARCH("DA",D318)))</formula>
    </cfRule>
  </conditionalFormatting>
  <conditionalFormatting sqref="E318">
    <cfRule type="containsText" dxfId="4782" priority="4795" operator="containsText" text="DA">
      <formula>NOT(ISERROR(SEARCH("DA",E318)))</formula>
    </cfRule>
  </conditionalFormatting>
  <conditionalFormatting sqref="F318">
    <cfRule type="containsText" dxfId="4781" priority="4794" operator="containsText" text="DA">
      <formula>NOT(ISERROR(SEARCH("DA",F318)))</formula>
    </cfRule>
  </conditionalFormatting>
  <conditionalFormatting sqref="G318">
    <cfRule type="containsText" dxfId="4780" priority="4793" operator="containsText" text="DA">
      <formula>NOT(ISERROR(SEARCH("DA",G318)))</formula>
    </cfRule>
  </conditionalFormatting>
  <conditionalFormatting sqref="H318">
    <cfRule type="containsText" dxfId="4779" priority="4792" operator="containsText" text="DA">
      <formula>NOT(ISERROR(SEARCH("DA",H318)))</formula>
    </cfRule>
  </conditionalFormatting>
  <conditionalFormatting sqref="I318">
    <cfRule type="containsText" dxfId="4778" priority="4791" operator="containsText" text="DA">
      <formula>NOT(ISERROR(SEARCH("DA",I318)))</formula>
    </cfRule>
  </conditionalFormatting>
  <conditionalFormatting sqref="J318">
    <cfRule type="containsText" dxfId="4777" priority="4790" operator="containsText" text="DA">
      <formula>NOT(ISERROR(SEARCH("DA",J318)))</formula>
    </cfRule>
  </conditionalFormatting>
  <conditionalFormatting sqref="K318">
    <cfRule type="containsText" dxfId="4776" priority="4789" operator="containsText" text="DA">
      <formula>NOT(ISERROR(SEARCH("DA",K318)))</formula>
    </cfRule>
  </conditionalFormatting>
  <conditionalFormatting sqref="L318">
    <cfRule type="containsText" dxfId="4775" priority="4788" operator="containsText" text="DA">
      <formula>NOT(ISERROR(SEARCH("DA",L318)))</formula>
    </cfRule>
  </conditionalFormatting>
  <conditionalFormatting sqref="M318">
    <cfRule type="containsText" dxfId="4774" priority="4787" operator="containsText" text="DA">
      <formula>NOT(ISERROR(SEARCH("DA",M318)))</formula>
    </cfRule>
  </conditionalFormatting>
  <conditionalFormatting sqref="N318">
    <cfRule type="containsText" dxfId="4773" priority="4786" operator="containsText" text="DA">
      <formula>NOT(ISERROR(SEARCH("DA",N318)))</formula>
    </cfRule>
  </conditionalFormatting>
  <conditionalFormatting sqref="O318">
    <cfRule type="containsText" dxfId="4772" priority="4785" operator="containsText" text="DA">
      <formula>NOT(ISERROR(SEARCH("DA",O318)))</formula>
    </cfRule>
  </conditionalFormatting>
  <conditionalFormatting sqref="P318">
    <cfRule type="containsText" dxfId="4771" priority="4784" operator="containsText" text="DA">
      <formula>NOT(ISERROR(SEARCH("DA",P318)))</formula>
    </cfRule>
  </conditionalFormatting>
  <conditionalFormatting sqref="Q318">
    <cfRule type="containsText" dxfId="4770" priority="4783" operator="containsText" text="DA">
      <formula>NOT(ISERROR(SEARCH("DA",Q318)))</formula>
    </cfRule>
  </conditionalFormatting>
  <conditionalFormatting sqref="S318">
    <cfRule type="containsText" dxfId="4769" priority="4782" operator="containsText" text="DA">
      <formula>NOT(ISERROR(SEARCH("DA",S318)))</formula>
    </cfRule>
  </conditionalFormatting>
  <conditionalFormatting sqref="R318">
    <cfRule type="containsText" dxfId="4768" priority="4781" operator="containsText" text="DA">
      <formula>NOT(ISERROR(SEARCH("DA",R318)))</formula>
    </cfRule>
  </conditionalFormatting>
  <conditionalFormatting sqref="T318">
    <cfRule type="containsText" dxfId="4767" priority="4780" operator="containsText" text="DA">
      <formula>NOT(ISERROR(SEARCH("DA",T318)))</formula>
    </cfRule>
  </conditionalFormatting>
  <conditionalFormatting sqref="B318">
    <cfRule type="containsText" dxfId="4766" priority="4779" operator="containsText" text="DA">
      <formula>NOT(ISERROR(SEARCH("DA",B318)))</formula>
    </cfRule>
  </conditionalFormatting>
  <conditionalFormatting sqref="C318 U318">
    <cfRule type="containsText" dxfId="4765" priority="4778" operator="containsText" text="DA">
      <formula>NOT(ISERROR(SEARCH("DA",C318)))</formula>
    </cfRule>
  </conditionalFormatting>
  <conditionalFormatting sqref="D318">
    <cfRule type="containsText" dxfId="4764" priority="4777" operator="containsText" text="DA">
      <formula>NOT(ISERROR(SEARCH("DA",D318)))</formula>
    </cfRule>
  </conditionalFormatting>
  <conditionalFormatting sqref="E318">
    <cfRule type="containsText" dxfId="4763" priority="4776" operator="containsText" text="DA">
      <formula>NOT(ISERROR(SEARCH("DA",E318)))</formula>
    </cfRule>
  </conditionalFormatting>
  <conditionalFormatting sqref="F318">
    <cfRule type="containsText" dxfId="4762" priority="4775" operator="containsText" text="DA">
      <formula>NOT(ISERROR(SEARCH("DA",F318)))</formula>
    </cfRule>
  </conditionalFormatting>
  <conditionalFormatting sqref="G318">
    <cfRule type="containsText" dxfId="4761" priority="4774" operator="containsText" text="DA">
      <formula>NOT(ISERROR(SEARCH("DA",G318)))</formula>
    </cfRule>
  </conditionalFormatting>
  <conditionalFormatting sqref="H318">
    <cfRule type="containsText" dxfId="4760" priority="4773" operator="containsText" text="DA">
      <formula>NOT(ISERROR(SEARCH("DA",H318)))</formula>
    </cfRule>
  </conditionalFormatting>
  <conditionalFormatting sqref="I318">
    <cfRule type="containsText" dxfId="4759" priority="4772" operator="containsText" text="DA">
      <formula>NOT(ISERROR(SEARCH("DA",I318)))</formula>
    </cfRule>
  </conditionalFormatting>
  <conditionalFormatting sqref="J318">
    <cfRule type="containsText" dxfId="4758" priority="4771" operator="containsText" text="DA">
      <formula>NOT(ISERROR(SEARCH("DA",J318)))</formula>
    </cfRule>
  </conditionalFormatting>
  <conditionalFormatting sqref="K318">
    <cfRule type="containsText" dxfId="4757" priority="4770" operator="containsText" text="DA">
      <formula>NOT(ISERROR(SEARCH("DA",K318)))</formula>
    </cfRule>
  </conditionalFormatting>
  <conditionalFormatting sqref="L318">
    <cfRule type="containsText" dxfId="4756" priority="4769" operator="containsText" text="DA">
      <formula>NOT(ISERROR(SEARCH("DA",L318)))</formula>
    </cfRule>
  </conditionalFormatting>
  <conditionalFormatting sqref="M318">
    <cfRule type="containsText" dxfId="4755" priority="4768" operator="containsText" text="DA">
      <formula>NOT(ISERROR(SEARCH("DA",M318)))</formula>
    </cfRule>
  </conditionalFormatting>
  <conditionalFormatting sqref="N318">
    <cfRule type="containsText" dxfId="4754" priority="4767" operator="containsText" text="DA">
      <formula>NOT(ISERROR(SEARCH("DA",N318)))</formula>
    </cfRule>
  </conditionalFormatting>
  <conditionalFormatting sqref="O318">
    <cfRule type="containsText" dxfId="4753" priority="4766" operator="containsText" text="DA">
      <formula>NOT(ISERROR(SEARCH("DA",O318)))</formula>
    </cfRule>
  </conditionalFormatting>
  <conditionalFormatting sqref="P318">
    <cfRule type="containsText" dxfId="4752" priority="4765" operator="containsText" text="DA">
      <formula>NOT(ISERROR(SEARCH("DA",P318)))</formula>
    </cfRule>
  </conditionalFormatting>
  <conditionalFormatting sqref="Q318">
    <cfRule type="containsText" dxfId="4751" priority="4764" operator="containsText" text="DA">
      <formula>NOT(ISERROR(SEARCH("DA",Q318)))</formula>
    </cfRule>
  </conditionalFormatting>
  <conditionalFormatting sqref="S318">
    <cfRule type="containsText" dxfId="4750" priority="4763" operator="containsText" text="DA">
      <formula>NOT(ISERROR(SEARCH("DA",S318)))</formula>
    </cfRule>
  </conditionalFormatting>
  <conditionalFormatting sqref="R318">
    <cfRule type="containsText" dxfId="4749" priority="4762" operator="containsText" text="DA">
      <formula>NOT(ISERROR(SEARCH("DA",R318)))</formula>
    </cfRule>
  </conditionalFormatting>
  <conditionalFormatting sqref="T318">
    <cfRule type="containsText" dxfId="4748" priority="4761" operator="containsText" text="DA">
      <formula>NOT(ISERROR(SEARCH("DA",T318)))</formula>
    </cfRule>
  </conditionalFormatting>
  <conditionalFormatting sqref="B318">
    <cfRule type="containsText" dxfId="4747" priority="4760" operator="containsText" text="DA">
      <formula>NOT(ISERROR(SEARCH("DA",B318)))</formula>
    </cfRule>
  </conditionalFormatting>
  <conditionalFormatting sqref="C318 U318">
    <cfRule type="containsText" dxfId="4746" priority="4759" operator="containsText" text="DA">
      <formula>NOT(ISERROR(SEARCH("DA",C318)))</formula>
    </cfRule>
  </conditionalFormatting>
  <conditionalFormatting sqref="D318">
    <cfRule type="containsText" dxfId="4745" priority="4758" operator="containsText" text="DA">
      <formula>NOT(ISERROR(SEARCH("DA",D318)))</formula>
    </cfRule>
  </conditionalFormatting>
  <conditionalFormatting sqref="E318">
    <cfRule type="containsText" dxfId="4744" priority="4757" operator="containsText" text="DA">
      <formula>NOT(ISERROR(SEARCH("DA",E318)))</formula>
    </cfRule>
  </conditionalFormatting>
  <conditionalFormatting sqref="F318">
    <cfRule type="containsText" dxfId="4743" priority="4756" operator="containsText" text="DA">
      <formula>NOT(ISERROR(SEARCH("DA",F318)))</formula>
    </cfRule>
  </conditionalFormatting>
  <conditionalFormatting sqref="G318">
    <cfRule type="containsText" dxfId="4742" priority="4755" operator="containsText" text="DA">
      <formula>NOT(ISERROR(SEARCH("DA",G318)))</formula>
    </cfRule>
  </conditionalFormatting>
  <conditionalFormatting sqref="H318">
    <cfRule type="containsText" dxfId="4741" priority="4754" operator="containsText" text="DA">
      <formula>NOT(ISERROR(SEARCH("DA",H318)))</formula>
    </cfRule>
  </conditionalFormatting>
  <conditionalFormatting sqref="I318">
    <cfRule type="containsText" dxfId="4740" priority="4753" operator="containsText" text="DA">
      <formula>NOT(ISERROR(SEARCH("DA",I318)))</formula>
    </cfRule>
  </conditionalFormatting>
  <conditionalFormatting sqref="J318">
    <cfRule type="containsText" dxfId="4739" priority="4752" operator="containsText" text="DA">
      <formula>NOT(ISERROR(SEARCH("DA",J318)))</formula>
    </cfRule>
  </conditionalFormatting>
  <conditionalFormatting sqref="K318">
    <cfRule type="containsText" dxfId="4738" priority="4751" operator="containsText" text="DA">
      <formula>NOT(ISERROR(SEARCH("DA",K318)))</formula>
    </cfRule>
  </conditionalFormatting>
  <conditionalFormatting sqref="L318">
    <cfRule type="containsText" dxfId="4737" priority="4750" operator="containsText" text="DA">
      <formula>NOT(ISERROR(SEARCH("DA",L318)))</formula>
    </cfRule>
  </conditionalFormatting>
  <conditionalFormatting sqref="M318">
    <cfRule type="containsText" dxfId="4736" priority="4749" operator="containsText" text="DA">
      <formula>NOT(ISERROR(SEARCH("DA",M318)))</formula>
    </cfRule>
  </conditionalFormatting>
  <conditionalFormatting sqref="N318">
    <cfRule type="containsText" dxfId="4735" priority="4748" operator="containsText" text="DA">
      <formula>NOT(ISERROR(SEARCH("DA",N318)))</formula>
    </cfRule>
  </conditionalFormatting>
  <conditionalFormatting sqref="O318">
    <cfRule type="containsText" dxfId="4734" priority="4747" operator="containsText" text="DA">
      <formula>NOT(ISERROR(SEARCH("DA",O318)))</formula>
    </cfRule>
  </conditionalFormatting>
  <conditionalFormatting sqref="P318">
    <cfRule type="containsText" dxfId="4733" priority="4746" operator="containsText" text="DA">
      <formula>NOT(ISERROR(SEARCH("DA",P318)))</formula>
    </cfRule>
  </conditionalFormatting>
  <conditionalFormatting sqref="Q318">
    <cfRule type="containsText" dxfId="4732" priority="4745" operator="containsText" text="DA">
      <formula>NOT(ISERROR(SEARCH("DA",Q318)))</formula>
    </cfRule>
  </conditionalFormatting>
  <conditionalFormatting sqref="S318">
    <cfRule type="containsText" dxfId="4731" priority="4744" operator="containsText" text="DA">
      <formula>NOT(ISERROR(SEARCH("DA",S318)))</formula>
    </cfRule>
  </conditionalFormatting>
  <conditionalFormatting sqref="R318">
    <cfRule type="containsText" dxfId="4730" priority="4743" operator="containsText" text="DA">
      <formula>NOT(ISERROR(SEARCH("DA",R318)))</formula>
    </cfRule>
  </conditionalFormatting>
  <conditionalFormatting sqref="T318">
    <cfRule type="containsText" dxfId="4729" priority="4742" operator="containsText" text="DA">
      <formula>NOT(ISERROR(SEARCH("DA",T318)))</formula>
    </cfRule>
  </conditionalFormatting>
  <conditionalFormatting sqref="B318">
    <cfRule type="containsText" dxfId="4728" priority="4741" operator="containsText" text="DA">
      <formula>NOT(ISERROR(SEARCH("DA",B318)))</formula>
    </cfRule>
  </conditionalFormatting>
  <conditionalFormatting sqref="C318 U318">
    <cfRule type="containsText" dxfId="4727" priority="4740" operator="containsText" text="DA">
      <formula>NOT(ISERROR(SEARCH("DA",C318)))</formula>
    </cfRule>
  </conditionalFormatting>
  <conditionalFormatting sqref="D318">
    <cfRule type="containsText" dxfId="4726" priority="4739" operator="containsText" text="DA">
      <formula>NOT(ISERROR(SEARCH("DA",D318)))</formula>
    </cfRule>
  </conditionalFormatting>
  <conditionalFormatting sqref="E318">
    <cfRule type="containsText" dxfId="4725" priority="4738" operator="containsText" text="DA">
      <formula>NOT(ISERROR(SEARCH("DA",E318)))</formula>
    </cfRule>
  </conditionalFormatting>
  <conditionalFormatting sqref="F318">
    <cfRule type="containsText" dxfId="4724" priority="4737" operator="containsText" text="DA">
      <formula>NOT(ISERROR(SEARCH("DA",F318)))</formula>
    </cfRule>
  </conditionalFormatting>
  <conditionalFormatting sqref="G318">
    <cfRule type="containsText" dxfId="4723" priority="4736" operator="containsText" text="DA">
      <formula>NOT(ISERROR(SEARCH("DA",G318)))</formula>
    </cfRule>
  </conditionalFormatting>
  <conditionalFormatting sqref="H318">
    <cfRule type="containsText" dxfId="4722" priority="4735" operator="containsText" text="DA">
      <formula>NOT(ISERROR(SEARCH("DA",H318)))</formula>
    </cfRule>
  </conditionalFormatting>
  <conditionalFormatting sqref="I318">
    <cfRule type="containsText" dxfId="4721" priority="4734" operator="containsText" text="DA">
      <formula>NOT(ISERROR(SEARCH("DA",I318)))</formula>
    </cfRule>
  </conditionalFormatting>
  <conditionalFormatting sqref="J318">
    <cfRule type="containsText" dxfId="4720" priority="4733" operator="containsText" text="DA">
      <formula>NOT(ISERROR(SEARCH("DA",J318)))</formula>
    </cfRule>
  </conditionalFormatting>
  <conditionalFormatting sqref="K318">
    <cfRule type="containsText" dxfId="4719" priority="4732" operator="containsText" text="DA">
      <formula>NOT(ISERROR(SEARCH("DA",K318)))</formula>
    </cfRule>
  </conditionalFormatting>
  <conditionalFormatting sqref="L318">
    <cfRule type="containsText" dxfId="4718" priority="4731" operator="containsText" text="DA">
      <formula>NOT(ISERROR(SEARCH("DA",L318)))</formula>
    </cfRule>
  </conditionalFormatting>
  <conditionalFormatting sqref="M318">
    <cfRule type="containsText" dxfId="4717" priority="4730" operator="containsText" text="DA">
      <formula>NOT(ISERROR(SEARCH("DA",M318)))</formula>
    </cfRule>
  </conditionalFormatting>
  <conditionalFormatting sqref="N318">
    <cfRule type="containsText" dxfId="4716" priority="4729" operator="containsText" text="DA">
      <formula>NOT(ISERROR(SEARCH("DA",N318)))</formula>
    </cfRule>
  </conditionalFormatting>
  <conditionalFormatting sqref="O318">
    <cfRule type="containsText" dxfId="4715" priority="4728" operator="containsText" text="DA">
      <formula>NOT(ISERROR(SEARCH("DA",O318)))</formula>
    </cfRule>
  </conditionalFormatting>
  <conditionalFormatting sqref="P318">
    <cfRule type="containsText" dxfId="4714" priority="4727" operator="containsText" text="DA">
      <formula>NOT(ISERROR(SEARCH("DA",P318)))</formula>
    </cfRule>
  </conditionalFormatting>
  <conditionalFormatting sqref="Q318">
    <cfRule type="containsText" dxfId="4713" priority="4726" operator="containsText" text="DA">
      <formula>NOT(ISERROR(SEARCH("DA",Q318)))</formula>
    </cfRule>
  </conditionalFormatting>
  <conditionalFormatting sqref="S318">
    <cfRule type="containsText" dxfId="4712" priority="4725" operator="containsText" text="DA">
      <formula>NOT(ISERROR(SEARCH("DA",S318)))</formula>
    </cfRule>
  </conditionalFormatting>
  <conditionalFormatting sqref="R318">
    <cfRule type="containsText" dxfId="4711" priority="4724" operator="containsText" text="DA">
      <formula>NOT(ISERROR(SEARCH("DA",R318)))</formula>
    </cfRule>
  </conditionalFormatting>
  <conditionalFormatting sqref="T318">
    <cfRule type="containsText" dxfId="4710" priority="4723" operator="containsText" text="DA">
      <formula>NOT(ISERROR(SEARCH("DA",T318)))</formula>
    </cfRule>
  </conditionalFormatting>
  <conditionalFormatting sqref="B318">
    <cfRule type="containsText" dxfId="4709" priority="4722" operator="containsText" text="DA">
      <formula>NOT(ISERROR(SEARCH("DA",B318)))</formula>
    </cfRule>
  </conditionalFormatting>
  <conditionalFormatting sqref="C318 U318">
    <cfRule type="containsText" dxfId="4708" priority="4721" operator="containsText" text="DA">
      <formula>NOT(ISERROR(SEARCH("DA",C318)))</formula>
    </cfRule>
  </conditionalFormatting>
  <conditionalFormatting sqref="D318">
    <cfRule type="containsText" dxfId="4707" priority="4720" operator="containsText" text="DA">
      <formula>NOT(ISERROR(SEARCH("DA",D318)))</formula>
    </cfRule>
  </conditionalFormatting>
  <conditionalFormatting sqref="E318">
    <cfRule type="containsText" dxfId="4706" priority="4719" operator="containsText" text="DA">
      <formula>NOT(ISERROR(SEARCH("DA",E318)))</formula>
    </cfRule>
  </conditionalFormatting>
  <conditionalFormatting sqref="F318">
    <cfRule type="containsText" dxfId="4705" priority="4718" operator="containsText" text="DA">
      <formula>NOT(ISERROR(SEARCH("DA",F318)))</formula>
    </cfRule>
  </conditionalFormatting>
  <conditionalFormatting sqref="G318">
    <cfRule type="containsText" dxfId="4704" priority="4717" operator="containsText" text="DA">
      <formula>NOT(ISERROR(SEARCH("DA",G318)))</formula>
    </cfRule>
  </conditionalFormatting>
  <conditionalFormatting sqref="H318">
    <cfRule type="containsText" dxfId="4703" priority="4716" operator="containsText" text="DA">
      <formula>NOT(ISERROR(SEARCH("DA",H318)))</formula>
    </cfRule>
  </conditionalFormatting>
  <conditionalFormatting sqref="I318">
    <cfRule type="containsText" dxfId="4702" priority="4715" operator="containsText" text="DA">
      <formula>NOT(ISERROR(SEARCH("DA",I318)))</formula>
    </cfRule>
  </conditionalFormatting>
  <conditionalFormatting sqref="J318">
    <cfRule type="containsText" dxfId="4701" priority="4714" operator="containsText" text="DA">
      <formula>NOT(ISERROR(SEARCH("DA",J318)))</formula>
    </cfRule>
  </conditionalFormatting>
  <conditionalFormatting sqref="K318">
    <cfRule type="containsText" dxfId="4700" priority="4713" operator="containsText" text="DA">
      <formula>NOT(ISERROR(SEARCH("DA",K318)))</formula>
    </cfRule>
  </conditionalFormatting>
  <conditionalFormatting sqref="L318">
    <cfRule type="containsText" dxfId="4699" priority="4712" operator="containsText" text="DA">
      <formula>NOT(ISERROR(SEARCH("DA",L318)))</formula>
    </cfRule>
  </conditionalFormatting>
  <conditionalFormatting sqref="M318">
    <cfRule type="containsText" dxfId="4698" priority="4711" operator="containsText" text="DA">
      <formula>NOT(ISERROR(SEARCH("DA",M318)))</formula>
    </cfRule>
  </conditionalFormatting>
  <conditionalFormatting sqref="N318">
    <cfRule type="containsText" dxfId="4697" priority="4710" operator="containsText" text="DA">
      <formula>NOT(ISERROR(SEARCH("DA",N318)))</formula>
    </cfRule>
  </conditionalFormatting>
  <conditionalFormatting sqref="O318">
    <cfRule type="containsText" dxfId="4696" priority="4709" operator="containsText" text="DA">
      <formula>NOT(ISERROR(SEARCH("DA",O318)))</formula>
    </cfRule>
  </conditionalFormatting>
  <conditionalFormatting sqref="P318">
    <cfRule type="containsText" dxfId="4695" priority="4708" operator="containsText" text="DA">
      <formula>NOT(ISERROR(SEARCH("DA",P318)))</formula>
    </cfRule>
  </conditionalFormatting>
  <conditionalFormatting sqref="Q318">
    <cfRule type="containsText" dxfId="4694" priority="4707" operator="containsText" text="DA">
      <formula>NOT(ISERROR(SEARCH("DA",Q318)))</formula>
    </cfRule>
  </conditionalFormatting>
  <conditionalFormatting sqref="S318">
    <cfRule type="containsText" dxfId="4693" priority="4706" operator="containsText" text="DA">
      <formula>NOT(ISERROR(SEARCH("DA",S318)))</formula>
    </cfRule>
  </conditionalFormatting>
  <conditionalFormatting sqref="R318">
    <cfRule type="containsText" dxfId="4692" priority="4705" operator="containsText" text="DA">
      <formula>NOT(ISERROR(SEARCH("DA",R318)))</formula>
    </cfRule>
  </conditionalFormatting>
  <conditionalFormatting sqref="T318">
    <cfRule type="containsText" dxfId="4691" priority="4704" operator="containsText" text="DA">
      <formula>NOT(ISERROR(SEARCH("DA",T318)))</formula>
    </cfRule>
  </conditionalFormatting>
  <conditionalFormatting sqref="B318">
    <cfRule type="containsText" dxfId="4690" priority="4703" operator="containsText" text="DA">
      <formula>NOT(ISERROR(SEARCH("DA",B318)))</formula>
    </cfRule>
  </conditionalFormatting>
  <conditionalFormatting sqref="U318 C318">
    <cfRule type="containsText" dxfId="4689" priority="4702" operator="containsText" text="DA">
      <formula>NOT(ISERROR(SEARCH("DA",C318)))</formula>
    </cfRule>
  </conditionalFormatting>
  <conditionalFormatting sqref="D318">
    <cfRule type="containsText" dxfId="4688" priority="4701" operator="containsText" text="DA">
      <formula>NOT(ISERROR(SEARCH("DA",D318)))</formula>
    </cfRule>
  </conditionalFormatting>
  <conditionalFormatting sqref="E318">
    <cfRule type="containsText" dxfId="4687" priority="4700" operator="containsText" text="DA">
      <formula>NOT(ISERROR(SEARCH("DA",E318)))</formula>
    </cfRule>
  </conditionalFormatting>
  <conditionalFormatting sqref="F318">
    <cfRule type="containsText" dxfId="4686" priority="4699" operator="containsText" text="DA">
      <formula>NOT(ISERROR(SEARCH("DA",F318)))</formula>
    </cfRule>
  </conditionalFormatting>
  <conditionalFormatting sqref="G318">
    <cfRule type="containsText" dxfId="4685" priority="4698" operator="containsText" text="DA">
      <formula>NOT(ISERROR(SEARCH("DA",G318)))</formula>
    </cfRule>
  </conditionalFormatting>
  <conditionalFormatting sqref="H318">
    <cfRule type="containsText" dxfId="4684" priority="4697" operator="containsText" text="DA">
      <formula>NOT(ISERROR(SEARCH("DA",H318)))</formula>
    </cfRule>
  </conditionalFormatting>
  <conditionalFormatting sqref="I318">
    <cfRule type="containsText" dxfId="4683" priority="4696" operator="containsText" text="DA">
      <formula>NOT(ISERROR(SEARCH("DA",I318)))</formula>
    </cfRule>
  </conditionalFormatting>
  <conditionalFormatting sqref="J318">
    <cfRule type="containsText" dxfId="4682" priority="4695" operator="containsText" text="DA">
      <formula>NOT(ISERROR(SEARCH("DA",J318)))</formula>
    </cfRule>
  </conditionalFormatting>
  <conditionalFormatting sqref="K318">
    <cfRule type="containsText" dxfId="4681" priority="4694" operator="containsText" text="DA">
      <formula>NOT(ISERROR(SEARCH("DA",K318)))</formula>
    </cfRule>
  </conditionalFormatting>
  <conditionalFormatting sqref="L318">
    <cfRule type="containsText" dxfId="4680" priority="4693" operator="containsText" text="DA">
      <formula>NOT(ISERROR(SEARCH("DA",L318)))</formula>
    </cfRule>
  </conditionalFormatting>
  <conditionalFormatting sqref="M318">
    <cfRule type="containsText" dxfId="4679" priority="4692" operator="containsText" text="DA">
      <formula>NOT(ISERROR(SEARCH("DA",M318)))</formula>
    </cfRule>
  </conditionalFormatting>
  <conditionalFormatting sqref="N318">
    <cfRule type="containsText" dxfId="4678" priority="4691" operator="containsText" text="DA">
      <formula>NOT(ISERROR(SEARCH("DA",N318)))</formula>
    </cfRule>
  </conditionalFormatting>
  <conditionalFormatting sqref="O318">
    <cfRule type="containsText" dxfId="4677" priority="4690" operator="containsText" text="DA">
      <formula>NOT(ISERROR(SEARCH("DA",O318)))</formula>
    </cfRule>
  </conditionalFormatting>
  <conditionalFormatting sqref="P318">
    <cfRule type="containsText" dxfId="4676" priority="4689" operator="containsText" text="DA">
      <formula>NOT(ISERROR(SEARCH("DA",P318)))</formula>
    </cfRule>
  </conditionalFormatting>
  <conditionalFormatting sqref="Q318">
    <cfRule type="containsText" dxfId="4675" priority="4688" operator="containsText" text="DA">
      <formula>NOT(ISERROR(SEARCH("DA",Q318)))</formula>
    </cfRule>
  </conditionalFormatting>
  <conditionalFormatting sqref="R318">
    <cfRule type="containsText" dxfId="4674" priority="4687" operator="containsText" text="DA">
      <formula>NOT(ISERROR(SEARCH("DA",R318)))</formula>
    </cfRule>
  </conditionalFormatting>
  <conditionalFormatting sqref="S318">
    <cfRule type="containsText" dxfId="4673" priority="4686" operator="containsText" text="DA">
      <formula>NOT(ISERROR(SEARCH("DA",S318)))</formula>
    </cfRule>
  </conditionalFormatting>
  <conditionalFormatting sqref="T318">
    <cfRule type="containsText" dxfId="4672" priority="4685" operator="containsText" text="DA">
      <formula>NOT(ISERROR(SEARCH("DA",T318)))</formula>
    </cfRule>
  </conditionalFormatting>
  <conditionalFormatting sqref="B318">
    <cfRule type="containsText" dxfId="4671" priority="4684" operator="containsText" text="DA">
      <formula>NOT(ISERROR(SEARCH("DA",B318)))</formula>
    </cfRule>
  </conditionalFormatting>
  <conditionalFormatting sqref="U318 C318">
    <cfRule type="containsText" dxfId="4670" priority="4683" operator="containsText" text="DA">
      <formula>NOT(ISERROR(SEARCH("DA",C318)))</formula>
    </cfRule>
  </conditionalFormatting>
  <conditionalFormatting sqref="D318">
    <cfRule type="containsText" dxfId="4669" priority="4682" operator="containsText" text="DA">
      <formula>NOT(ISERROR(SEARCH("DA",D318)))</formula>
    </cfRule>
  </conditionalFormatting>
  <conditionalFormatting sqref="E318">
    <cfRule type="containsText" dxfId="4668" priority="4681" operator="containsText" text="DA">
      <formula>NOT(ISERROR(SEARCH("DA",E318)))</formula>
    </cfRule>
  </conditionalFormatting>
  <conditionalFormatting sqref="F318">
    <cfRule type="containsText" dxfId="4667" priority="4680" operator="containsText" text="DA">
      <formula>NOT(ISERROR(SEARCH("DA",F318)))</formula>
    </cfRule>
  </conditionalFormatting>
  <conditionalFormatting sqref="G318">
    <cfRule type="containsText" dxfId="4666" priority="4679" operator="containsText" text="DA">
      <formula>NOT(ISERROR(SEARCH("DA",G318)))</formula>
    </cfRule>
  </conditionalFormatting>
  <conditionalFormatting sqref="H318">
    <cfRule type="containsText" dxfId="4665" priority="4678" operator="containsText" text="DA">
      <formula>NOT(ISERROR(SEARCH("DA",H318)))</formula>
    </cfRule>
  </conditionalFormatting>
  <conditionalFormatting sqref="I318">
    <cfRule type="containsText" dxfId="4664" priority="4677" operator="containsText" text="DA">
      <formula>NOT(ISERROR(SEARCH("DA",I318)))</formula>
    </cfRule>
  </conditionalFormatting>
  <conditionalFormatting sqref="J318">
    <cfRule type="containsText" dxfId="4663" priority="4676" operator="containsText" text="DA">
      <formula>NOT(ISERROR(SEARCH("DA",J318)))</formula>
    </cfRule>
  </conditionalFormatting>
  <conditionalFormatting sqref="K318">
    <cfRule type="containsText" dxfId="4662" priority="4675" operator="containsText" text="DA">
      <formula>NOT(ISERROR(SEARCH("DA",K318)))</formula>
    </cfRule>
  </conditionalFormatting>
  <conditionalFormatting sqref="L318">
    <cfRule type="containsText" dxfId="4661" priority="4674" operator="containsText" text="DA">
      <formula>NOT(ISERROR(SEARCH("DA",L318)))</formula>
    </cfRule>
  </conditionalFormatting>
  <conditionalFormatting sqref="M318">
    <cfRule type="containsText" dxfId="4660" priority="4673" operator="containsText" text="DA">
      <formula>NOT(ISERROR(SEARCH("DA",M318)))</formula>
    </cfRule>
  </conditionalFormatting>
  <conditionalFormatting sqref="N318">
    <cfRule type="containsText" dxfId="4659" priority="4672" operator="containsText" text="DA">
      <formula>NOT(ISERROR(SEARCH("DA",N318)))</formula>
    </cfRule>
  </conditionalFormatting>
  <conditionalFormatting sqref="O318">
    <cfRule type="containsText" dxfId="4658" priority="4671" operator="containsText" text="DA">
      <formula>NOT(ISERROR(SEARCH("DA",O318)))</formula>
    </cfRule>
  </conditionalFormatting>
  <conditionalFormatting sqref="P318">
    <cfRule type="containsText" dxfId="4657" priority="4670" operator="containsText" text="DA">
      <formula>NOT(ISERROR(SEARCH("DA",P318)))</formula>
    </cfRule>
  </conditionalFormatting>
  <conditionalFormatting sqref="Q318">
    <cfRule type="containsText" dxfId="4656" priority="4669" operator="containsText" text="DA">
      <formula>NOT(ISERROR(SEARCH("DA",Q318)))</formula>
    </cfRule>
  </conditionalFormatting>
  <conditionalFormatting sqref="R318">
    <cfRule type="containsText" dxfId="4655" priority="4668" operator="containsText" text="DA">
      <formula>NOT(ISERROR(SEARCH("DA",R318)))</formula>
    </cfRule>
  </conditionalFormatting>
  <conditionalFormatting sqref="S318">
    <cfRule type="containsText" dxfId="4654" priority="4667" operator="containsText" text="DA">
      <formula>NOT(ISERROR(SEARCH("DA",S318)))</formula>
    </cfRule>
  </conditionalFormatting>
  <conditionalFormatting sqref="T318">
    <cfRule type="containsText" dxfId="4653" priority="4666" operator="containsText" text="DA">
      <formula>NOT(ISERROR(SEARCH("DA",T318)))</formula>
    </cfRule>
  </conditionalFormatting>
  <conditionalFormatting sqref="B318">
    <cfRule type="containsText" dxfId="4652" priority="4665" operator="containsText" text="DA">
      <formula>NOT(ISERROR(SEARCH("DA",B318)))</formula>
    </cfRule>
  </conditionalFormatting>
  <conditionalFormatting sqref="U318 C318">
    <cfRule type="containsText" dxfId="4651" priority="4664" operator="containsText" text="DA">
      <formula>NOT(ISERROR(SEARCH("DA",C318)))</formula>
    </cfRule>
  </conditionalFormatting>
  <conditionalFormatting sqref="D318">
    <cfRule type="containsText" dxfId="4650" priority="4663" operator="containsText" text="DA">
      <formula>NOT(ISERROR(SEARCH("DA",D318)))</formula>
    </cfRule>
  </conditionalFormatting>
  <conditionalFormatting sqref="E318">
    <cfRule type="containsText" dxfId="4649" priority="4662" operator="containsText" text="DA">
      <formula>NOT(ISERROR(SEARCH("DA",E318)))</formula>
    </cfRule>
  </conditionalFormatting>
  <conditionalFormatting sqref="F318">
    <cfRule type="containsText" dxfId="4648" priority="4661" operator="containsText" text="DA">
      <formula>NOT(ISERROR(SEARCH("DA",F318)))</formula>
    </cfRule>
  </conditionalFormatting>
  <conditionalFormatting sqref="G318">
    <cfRule type="containsText" dxfId="4647" priority="4660" operator="containsText" text="DA">
      <formula>NOT(ISERROR(SEARCH("DA",G318)))</formula>
    </cfRule>
  </conditionalFormatting>
  <conditionalFormatting sqref="H318">
    <cfRule type="containsText" dxfId="4646" priority="4659" operator="containsText" text="DA">
      <formula>NOT(ISERROR(SEARCH("DA",H318)))</formula>
    </cfRule>
  </conditionalFormatting>
  <conditionalFormatting sqref="I318">
    <cfRule type="containsText" dxfId="4645" priority="4658" operator="containsText" text="DA">
      <formula>NOT(ISERROR(SEARCH("DA",I318)))</formula>
    </cfRule>
  </conditionalFormatting>
  <conditionalFormatting sqref="J318">
    <cfRule type="containsText" dxfId="4644" priority="4657" operator="containsText" text="DA">
      <formula>NOT(ISERROR(SEARCH("DA",J318)))</formula>
    </cfRule>
  </conditionalFormatting>
  <conditionalFormatting sqref="K318">
    <cfRule type="containsText" dxfId="4643" priority="4656" operator="containsText" text="DA">
      <formula>NOT(ISERROR(SEARCH("DA",K318)))</formula>
    </cfRule>
  </conditionalFormatting>
  <conditionalFormatting sqref="L318">
    <cfRule type="containsText" dxfId="4642" priority="4655" operator="containsText" text="DA">
      <formula>NOT(ISERROR(SEARCH("DA",L318)))</formula>
    </cfRule>
  </conditionalFormatting>
  <conditionalFormatting sqref="M318">
    <cfRule type="containsText" dxfId="4641" priority="4654" operator="containsText" text="DA">
      <formula>NOT(ISERROR(SEARCH("DA",M318)))</formula>
    </cfRule>
  </conditionalFormatting>
  <conditionalFormatting sqref="N318">
    <cfRule type="containsText" dxfId="4640" priority="4653" operator="containsText" text="DA">
      <formula>NOT(ISERROR(SEARCH("DA",N318)))</formula>
    </cfRule>
  </conditionalFormatting>
  <conditionalFormatting sqref="O318">
    <cfRule type="containsText" dxfId="4639" priority="4652" operator="containsText" text="DA">
      <formula>NOT(ISERROR(SEARCH("DA",O318)))</formula>
    </cfRule>
  </conditionalFormatting>
  <conditionalFormatting sqref="P318">
    <cfRule type="containsText" dxfId="4638" priority="4651" operator="containsText" text="DA">
      <formula>NOT(ISERROR(SEARCH("DA",P318)))</formula>
    </cfRule>
  </conditionalFormatting>
  <conditionalFormatting sqref="Q318">
    <cfRule type="containsText" dxfId="4637" priority="4650" operator="containsText" text="DA">
      <formula>NOT(ISERROR(SEARCH("DA",Q318)))</formula>
    </cfRule>
  </conditionalFormatting>
  <conditionalFormatting sqref="R318">
    <cfRule type="containsText" dxfId="4636" priority="4649" operator="containsText" text="DA">
      <formula>NOT(ISERROR(SEARCH("DA",R318)))</formula>
    </cfRule>
  </conditionalFormatting>
  <conditionalFormatting sqref="S318">
    <cfRule type="containsText" dxfId="4635" priority="4648" operator="containsText" text="DA">
      <formula>NOT(ISERROR(SEARCH("DA",S318)))</formula>
    </cfRule>
  </conditionalFormatting>
  <conditionalFormatting sqref="T318">
    <cfRule type="containsText" dxfId="4634" priority="4647" operator="containsText" text="DA">
      <formula>NOT(ISERROR(SEARCH("DA",T318)))</formula>
    </cfRule>
  </conditionalFormatting>
  <conditionalFormatting sqref="B318">
    <cfRule type="containsText" dxfId="4633" priority="4646" operator="containsText" text="DA">
      <formula>NOT(ISERROR(SEARCH("DA",B318)))</formula>
    </cfRule>
  </conditionalFormatting>
  <conditionalFormatting sqref="U318 C318">
    <cfRule type="containsText" dxfId="4632" priority="4645" operator="containsText" text="DA">
      <formula>NOT(ISERROR(SEARCH("DA",C318)))</formula>
    </cfRule>
  </conditionalFormatting>
  <conditionalFormatting sqref="D318">
    <cfRule type="containsText" dxfId="4631" priority="4644" operator="containsText" text="DA">
      <formula>NOT(ISERROR(SEARCH("DA",D318)))</formula>
    </cfRule>
  </conditionalFormatting>
  <conditionalFormatting sqref="E318">
    <cfRule type="containsText" dxfId="4630" priority="4643" operator="containsText" text="DA">
      <formula>NOT(ISERROR(SEARCH("DA",E318)))</formula>
    </cfRule>
  </conditionalFormatting>
  <conditionalFormatting sqref="F318">
    <cfRule type="containsText" dxfId="4629" priority="4642" operator="containsText" text="DA">
      <formula>NOT(ISERROR(SEARCH("DA",F318)))</formula>
    </cfRule>
  </conditionalFormatting>
  <conditionalFormatting sqref="G318">
    <cfRule type="containsText" dxfId="4628" priority="4641" operator="containsText" text="DA">
      <formula>NOT(ISERROR(SEARCH("DA",G318)))</formula>
    </cfRule>
  </conditionalFormatting>
  <conditionalFormatting sqref="H318">
    <cfRule type="containsText" dxfId="4627" priority="4640" operator="containsText" text="DA">
      <formula>NOT(ISERROR(SEARCH("DA",H318)))</formula>
    </cfRule>
  </conditionalFormatting>
  <conditionalFormatting sqref="I318">
    <cfRule type="containsText" dxfId="4626" priority="4639" operator="containsText" text="DA">
      <formula>NOT(ISERROR(SEARCH("DA",I318)))</formula>
    </cfRule>
  </conditionalFormatting>
  <conditionalFormatting sqref="J318">
    <cfRule type="containsText" dxfId="4625" priority="4638" operator="containsText" text="DA">
      <formula>NOT(ISERROR(SEARCH("DA",J318)))</formula>
    </cfRule>
  </conditionalFormatting>
  <conditionalFormatting sqref="K318">
    <cfRule type="containsText" dxfId="4624" priority="4637" operator="containsText" text="DA">
      <formula>NOT(ISERROR(SEARCH("DA",K318)))</formula>
    </cfRule>
  </conditionalFormatting>
  <conditionalFormatting sqref="L318">
    <cfRule type="containsText" dxfId="4623" priority="4636" operator="containsText" text="DA">
      <formula>NOT(ISERROR(SEARCH("DA",L318)))</formula>
    </cfRule>
  </conditionalFormatting>
  <conditionalFormatting sqref="M318">
    <cfRule type="containsText" dxfId="4622" priority="4635" operator="containsText" text="DA">
      <formula>NOT(ISERROR(SEARCH("DA",M318)))</formula>
    </cfRule>
  </conditionalFormatting>
  <conditionalFormatting sqref="N318">
    <cfRule type="containsText" dxfId="4621" priority="4634" operator="containsText" text="DA">
      <formula>NOT(ISERROR(SEARCH("DA",N318)))</formula>
    </cfRule>
  </conditionalFormatting>
  <conditionalFormatting sqref="O318">
    <cfRule type="containsText" dxfId="4620" priority="4633" operator="containsText" text="DA">
      <formula>NOT(ISERROR(SEARCH("DA",O318)))</formula>
    </cfRule>
  </conditionalFormatting>
  <conditionalFormatting sqref="P318">
    <cfRule type="containsText" dxfId="4619" priority="4632" operator="containsText" text="DA">
      <formula>NOT(ISERROR(SEARCH("DA",P318)))</formula>
    </cfRule>
  </conditionalFormatting>
  <conditionalFormatting sqref="Q318">
    <cfRule type="containsText" dxfId="4618" priority="4631" operator="containsText" text="DA">
      <formula>NOT(ISERROR(SEARCH("DA",Q318)))</formula>
    </cfRule>
  </conditionalFormatting>
  <conditionalFormatting sqref="R318">
    <cfRule type="containsText" dxfId="4617" priority="4630" operator="containsText" text="DA">
      <formula>NOT(ISERROR(SEARCH("DA",R318)))</formula>
    </cfRule>
  </conditionalFormatting>
  <conditionalFormatting sqref="S318">
    <cfRule type="containsText" dxfId="4616" priority="4629" operator="containsText" text="DA">
      <formula>NOT(ISERROR(SEARCH("DA",S318)))</formula>
    </cfRule>
  </conditionalFormatting>
  <conditionalFormatting sqref="T318">
    <cfRule type="containsText" dxfId="4615" priority="4628" operator="containsText" text="DA">
      <formula>NOT(ISERROR(SEARCH("DA",T318)))</formula>
    </cfRule>
  </conditionalFormatting>
  <conditionalFormatting sqref="B318">
    <cfRule type="containsText" dxfId="4614" priority="4627" operator="containsText" text="DA">
      <formula>NOT(ISERROR(SEARCH("DA",B318)))</formula>
    </cfRule>
  </conditionalFormatting>
  <conditionalFormatting sqref="U318 C318">
    <cfRule type="containsText" dxfId="4613" priority="4626" operator="containsText" text="DA">
      <formula>NOT(ISERROR(SEARCH("DA",C318)))</formula>
    </cfRule>
  </conditionalFormatting>
  <conditionalFormatting sqref="D318">
    <cfRule type="containsText" dxfId="4612" priority="4625" operator="containsText" text="DA">
      <formula>NOT(ISERROR(SEARCH("DA",D318)))</formula>
    </cfRule>
  </conditionalFormatting>
  <conditionalFormatting sqref="E318">
    <cfRule type="containsText" dxfId="4611" priority="4624" operator="containsText" text="DA">
      <formula>NOT(ISERROR(SEARCH("DA",E318)))</formula>
    </cfRule>
  </conditionalFormatting>
  <conditionalFormatting sqref="F318">
    <cfRule type="containsText" dxfId="4610" priority="4623" operator="containsText" text="DA">
      <formula>NOT(ISERROR(SEARCH("DA",F318)))</formula>
    </cfRule>
  </conditionalFormatting>
  <conditionalFormatting sqref="G318">
    <cfRule type="containsText" dxfId="4609" priority="4622" operator="containsText" text="DA">
      <formula>NOT(ISERROR(SEARCH("DA",G318)))</formula>
    </cfRule>
  </conditionalFormatting>
  <conditionalFormatting sqref="H318">
    <cfRule type="containsText" dxfId="4608" priority="4621" operator="containsText" text="DA">
      <formula>NOT(ISERROR(SEARCH("DA",H318)))</formula>
    </cfRule>
  </conditionalFormatting>
  <conditionalFormatting sqref="I318">
    <cfRule type="containsText" dxfId="4607" priority="4620" operator="containsText" text="DA">
      <formula>NOT(ISERROR(SEARCH("DA",I318)))</formula>
    </cfRule>
  </conditionalFormatting>
  <conditionalFormatting sqref="J318">
    <cfRule type="containsText" dxfId="4606" priority="4619" operator="containsText" text="DA">
      <formula>NOT(ISERROR(SEARCH("DA",J318)))</formula>
    </cfRule>
  </conditionalFormatting>
  <conditionalFormatting sqref="K318">
    <cfRule type="containsText" dxfId="4605" priority="4618" operator="containsText" text="DA">
      <formula>NOT(ISERROR(SEARCH("DA",K318)))</formula>
    </cfRule>
  </conditionalFormatting>
  <conditionalFormatting sqref="L318">
    <cfRule type="containsText" dxfId="4604" priority="4617" operator="containsText" text="DA">
      <formula>NOT(ISERROR(SEARCH("DA",L318)))</formula>
    </cfRule>
  </conditionalFormatting>
  <conditionalFormatting sqref="M318">
    <cfRule type="containsText" dxfId="4603" priority="4616" operator="containsText" text="DA">
      <formula>NOT(ISERROR(SEARCH("DA",M318)))</formula>
    </cfRule>
  </conditionalFormatting>
  <conditionalFormatting sqref="N318">
    <cfRule type="containsText" dxfId="4602" priority="4615" operator="containsText" text="DA">
      <formula>NOT(ISERROR(SEARCH("DA",N318)))</formula>
    </cfRule>
  </conditionalFormatting>
  <conditionalFormatting sqref="O318">
    <cfRule type="containsText" dxfId="4601" priority="4614" operator="containsText" text="DA">
      <formula>NOT(ISERROR(SEARCH("DA",O318)))</formula>
    </cfRule>
  </conditionalFormatting>
  <conditionalFormatting sqref="P318">
    <cfRule type="containsText" dxfId="4600" priority="4613" operator="containsText" text="DA">
      <formula>NOT(ISERROR(SEARCH("DA",P318)))</formula>
    </cfRule>
  </conditionalFormatting>
  <conditionalFormatting sqref="Q318">
    <cfRule type="containsText" dxfId="4599" priority="4612" operator="containsText" text="DA">
      <formula>NOT(ISERROR(SEARCH("DA",Q318)))</formula>
    </cfRule>
  </conditionalFormatting>
  <conditionalFormatting sqref="R318">
    <cfRule type="containsText" dxfId="4598" priority="4611" operator="containsText" text="DA">
      <formula>NOT(ISERROR(SEARCH("DA",R318)))</formula>
    </cfRule>
  </conditionalFormatting>
  <conditionalFormatting sqref="S318">
    <cfRule type="containsText" dxfId="4597" priority="4610" operator="containsText" text="DA">
      <formula>NOT(ISERROR(SEARCH("DA",S318)))</formula>
    </cfRule>
  </conditionalFormatting>
  <conditionalFormatting sqref="T318">
    <cfRule type="containsText" dxfId="4596" priority="4609" operator="containsText" text="DA">
      <formula>NOT(ISERROR(SEARCH("DA",T318)))</formula>
    </cfRule>
  </conditionalFormatting>
  <conditionalFormatting sqref="B318">
    <cfRule type="containsText" dxfId="4595" priority="4608" operator="containsText" text="DA">
      <formula>NOT(ISERROR(SEARCH("DA",B318)))</formula>
    </cfRule>
  </conditionalFormatting>
  <conditionalFormatting sqref="U318 C318">
    <cfRule type="containsText" dxfId="4594" priority="4607" operator="containsText" text="DA">
      <formula>NOT(ISERROR(SEARCH("DA",C318)))</formula>
    </cfRule>
  </conditionalFormatting>
  <conditionalFormatting sqref="D318">
    <cfRule type="containsText" dxfId="4593" priority="4606" operator="containsText" text="DA">
      <formula>NOT(ISERROR(SEARCH("DA",D318)))</formula>
    </cfRule>
  </conditionalFormatting>
  <conditionalFormatting sqref="E318">
    <cfRule type="containsText" dxfId="4592" priority="4605" operator="containsText" text="DA">
      <formula>NOT(ISERROR(SEARCH("DA",E318)))</formula>
    </cfRule>
  </conditionalFormatting>
  <conditionalFormatting sqref="F318">
    <cfRule type="containsText" dxfId="4591" priority="4604" operator="containsText" text="DA">
      <formula>NOT(ISERROR(SEARCH("DA",F318)))</formula>
    </cfRule>
  </conditionalFormatting>
  <conditionalFormatting sqref="G318">
    <cfRule type="containsText" dxfId="4590" priority="4603" operator="containsText" text="DA">
      <formula>NOT(ISERROR(SEARCH("DA",G318)))</formula>
    </cfRule>
  </conditionalFormatting>
  <conditionalFormatting sqref="H318">
    <cfRule type="containsText" dxfId="4589" priority="4602" operator="containsText" text="DA">
      <formula>NOT(ISERROR(SEARCH("DA",H318)))</formula>
    </cfRule>
  </conditionalFormatting>
  <conditionalFormatting sqref="I318">
    <cfRule type="containsText" dxfId="4588" priority="4601" operator="containsText" text="DA">
      <formula>NOT(ISERROR(SEARCH("DA",I318)))</formula>
    </cfRule>
  </conditionalFormatting>
  <conditionalFormatting sqref="J318">
    <cfRule type="containsText" dxfId="4587" priority="4600" operator="containsText" text="DA">
      <formula>NOT(ISERROR(SEARCH("DA",J318)))</formula>
    </cfRule>
  </conditionalFormatting>
  <conditionalFormatting sqref="K318">
    <cfRule type="containsText" dxfId="4586" priority="4599" operator="containsText" text="DA">
      <formula>NOT(ISERROR(SEARCH("DA",K318)))</formula>
    </cfRule>
  </conditionalFormatting>
  <conditionalFormatting sqref="L318">
    <cfRule type="containsText" dxfId="4585" priority="4598" operator="containsText" text="DA">
      <formula>NOT(ISERROR(SEARCH("DA",L318)))</formula>
    </cfRule>
  </conditionalFormatting>
  <conditionalFormatting sqref="M318">
    <cfRule type="containsText" dxfId="4584" priority="4597" operator="containsText" text="DA">
      <formula>NOT(ISERROR(SEARCH("DA",M318)))</formula>
    </cfRule>
  </conditionalFormatting>
  <conditionalFormatting sqref="N318">
    <cfRule type="containsText" dxfId="4583" priority="4596" operator="containsText" text="DA">
      <formula>NOT(ISERROR(SEARCH("DA",N318)))</formula>
    </cfRule>
  </conditionalFormatting>
  <conditionalFormatting sqref="O318">
    <cfRule type="containsText" dxfId="4582" priority="4595" operator="containsText" text="DA">
      <formula>NOT(ISERROR(SEARCH("DA",O318)))</formula>
    </cfRule>
  </conditionalFormatting>
  <conditionalFormatting sqref="P318">
    <cfRule type="containsText" dxfId="4581" priority="4594" operator="containsText" text="DA">
      <formula>NOT(ISERROR(SEARCH("DA",P318)))</formula>
    </cfRule>
  </conditionalFormatting>
  <conditionalFormatting sqref="Q318">
    <cfRule type="containsText" dxfId="4580" priority="4593" operator="containsText" text="DA">
      <formula>NOT(ISERROR(SEARCH("DA",Q318)))</formula>
    </cfRule>
  </conditionalFormatting>
  <conditionalFormatting sqref="R318">
    <cfRule type="containsText" dxfId="4579" priority="4592" operator="containsText" text="DA">
      <formula>NOT(ISERROR(SEARCH("DA",R318)))</formula>
    </cfRule>
  </conditionalFormatting>
  <conditionalFormatting sqref="S318">
    <cfRule type="containsText" dxfId="4578" priority="4591" operator="containsText" text="DA">
      <formula>NOT(ISERROR(SEARCH("DA",S318)))</formula>
    </cfRule>
  </conditionalFormatting>
  <conditionalFormatting sqref="T318">
    <cfRule type="containsText" dxfId="4577" priority="4590" operator="containsText" text="DA">
      <formula>NOT(ISERROR(SEARCH("DA",T318)))</formula>
    </cfRule>
  </conditionalFormatting>
  <conditionalFormatting sqref="B318">
    <cfRule type="containsText" dxfId="4576" priority="4589" operator="containsText" text="DA">
      <formula>NOT(ISERROR(SEARCH("DA",B318)))</formula>
    </cfRule>
  </conditionalFormatting>
  <conditionalFormatting sqref="U318 C318">
    <cfRule type="containsText" dxfId="4575" priority="4588" operator="containsText" text="DA">
      <formula>NOT(ISERROR(SEARCH("DA",C318)))</formula>
    </cfRule>
  </conditionalFormatting>
  <conditionalFormatting sqref="D318">
    <cfRule type="containsText" dxfId="4574" priority="4587" operator="containsText" text="DA">
      <formula>NOT(ISERROR(SEARCH("DA",D318)))</formula>
    </cfRule>
  </conditionalFormatting>
  <conditionalFormatting sqref="E318">
    <cfRule type="containsText" dxfId="4573" priority="4586" operator="containsText" text="DA">
      <formula>NOT(ISERROR(SEARCH("DA",E318)))</formula>
    </cfRule>
  </conditionalFormatting>
  <conditionalFormatting sqref="F318">
    <cfRule type="containsText" dxfId="4572" priority="4585" operator="containsText" text="DA">
      <formula>NOT(ISERROR(SEARCH("DA",F318)))</formula>
    </cfRule>
  </conditionalFormatting>
  <conditionalFormatting sqref="G318">
    <cfRule type="containsText" dxfId="4571" priority="4584" operator="containsText" text="DA">
      <formula>NOT(ISERROR(SEARCH("DA",G318)))</formula>
    </cfRule>
  </conditionalFormatting>
  <conditionalFormatting sqref="H318">
    <cfRule type="containsText" dxfId="4570" priority="4583" operator="containsText" text="DA">
      <formula>NOT(ISERROR(SEARCH("DA",H318)))</formula>
    </cfRule>
  </conditionalFormatting>
  <conditionalFormatting sqref="I318">
    <cfRule type="containsText" dxfId="4569" priority="4582" operator="containsText" text="DA">
      <formula>NOT(ISERROR(SEARCH("DA",I318)))</formula>
    </cfRule>
  </conditionalFormatting>
  <conditionalFormatting sqref="J318">
    <cfRule type="containsText" dxfId="4568" priority="4581" operator="containsText" text="DA">
      <formula>NOT(ISERROR(SEARCH("DA",J318)))</formula>
    </cfRule>
  </conditionalFormatting>
  <conditionalFormatting sqref="K318">
    <cfRule type="containsText" dxfId="4567" priority="4580" operator="containsText" text="DA">
      <formula>NOT(ISERROR(SEARCH("DA",K318)))</formula>
    </cfRule>
  </conditionalFormatting>
  <conditionalFormatting sqref="L318">
    <cfRule type="containsText" dxfId="4566" priority="4579" operator="containsText" text="DA">
      <formula>NOT(ISERROR(SEARCH("DA",L318)))</formula>
    </cfRule>
  </conditionalFormatting>
  <conditionalFormatting sqref="M318">
    <cfRule type="containsText" dxfId="4565" priority="4578" operator="containsText" text="DA">
      <formula>NOT(ISERROR(SEARCH("DA",M318)))</formula>
    </cfRule>
  </conditionalFormatting>
  <conditionalFormatting sqref="N318">
    <cfRule type="containsText" dxfId="4564" priority="4577" operator="containsText" text="DA">
      <formula>NOT(ISERROR(SEARCH("DA",N318)))</formula>
    </cfRule>
  </conditionalFormatting>
  <conditionalFormatting sqref="O318">
    <cfRule type="containsText" dxfId="4563" priority="4576" operator="containsText" text="DA">
      <formula>NOT(ISERROR(SEARCH("DA",O318)))</formula>
    </cfRule>
  </conditionalFormatting>
  <conditionalFormatting sqref="P318">
    <cfRule type="containsText" dxfId="4562" priority="4575" operator="containsText" text="DA">
      <formula>NOT(ISERROR(SEARCH("DA",P318)))</formula>
    </cfRule>
  </conditionalFormatting>
  <conditionalFormatting sqref="Q318">
    <cfRule type="containsText" dxfId="4561" priority="4574" operator="containsText" text="DA">
      <formula>NOT(ISERROR(SEARCH("DA",Q318)))</formula>
    </cfRule>
  </conditionalFormatting>
  <conditionalFormatting sqref="R318">
    <cfRule type="containsText" dxfId="4560" priority="4573" operator="containsText" text="DA">
      <formula>NOT(ISERROR(SEARCH("DA",R318)))</formula>
    </cfRule>
  </conditionalFormatting>
  <conditionalFormatting sqref="S318">
    <cfRule type="containsText" dxfId="4559" priority="4572" operator="containsText" text="DA">
      <formula>NOT(ISERROR(SEARCH("DA",S318)))</formula>
    </cfRule>
  </conditionalFormatting>
  <conditionalFormatting sqref="T318">
    <cfRule type="containsText" dxfId="4558" priority="4571" operator="containsText" text="DA">
      <formula>NOT(ISERROR(SEARCH("DA",T318)))</formula>
    </cfRule>
  </conditionalFormatting>
  <conditionalFormatting sqref="B318">
    <cfRule type="containsText" dxfId="4557" priority="4570" operator="containsText" text="DA">
      <formula>NOT(ISERROR(SEARCH("DA",B318)))</formula>
    </cfRule>
  </conditionalFormatting>
  <conditionalFormatting sqref="U318 C318">
    <cfRule type="containsText" dxfId="4556" priority="4569" operator="containsText" text="DA">
      <formula>NOT(ISERROR(SEARCH("DA",C318)))</formula>
    </cfRule>
  </conditionalFormatting>
  <conditionalFormatting sqref="D318">
    <cfRule type="containsText" dxfId="4555" priority="4568" operator="containsText" text="DA">
      <formula>NOT(ISERROR(SEARCH("DA",D318)))</formula>
    </cfRule>
  </conditionalFormatting>
  <conditionalFormatting sqref="E318">
    <cfRule type="containsText" dxfId="4554" priority="4567" operator="containsText" text="DA">
      <formula>NOT(ISERROR(SEARCH("DA",E318)))</formula>
    </cfRule>
  </conditionalFormatting>
  <conditionalFormatting sqref="F318">
    <cfRule type="containsText" dxfId="4553" priority="4566" operator="containsText" text="DA">
      <formula>NOT(ISERROR(SEARCH("DA",F318)))</formula>
    </cfRule>
  </conditionalFormatting>
  <conditionalFormatting sqref="G318">
    <cfRule type="containsText" dxfId="4552" priority="4565" operator="containsText" text="DA">
      <formula>NOT(ISERROR(SEARCH("DA",G318)))</formula>
    </cfRule>
  </conditionalFormatting>
  <conditionalFormatting sqref="H318">
    <cfRule type="containsText" dxfId="4551" priority="4564" operator="containsText" text="DA">
      <formula>NOT(ISERROR(SEARCH("DA",H318)))</formula>
    </cfRule>
  </conditionalFormatting>
  <conditionalFormatting sqref="I318">
    <cfRule type="containsText" dxfId="4550" priority="4563" operator="containsText" text="DA">
      <formula>NOT(ISERROR(SEARCH("DA",I318)))</formula>
    </cfRule>
  </conditionalFormatting>
  <conditionalFormatting sqref="J318">
    <cfRule type="containsText" dxfId="4549" priority="4562" operator="containsText" text="DA">
      <formula>NOT(ISERROR(SEARCH("DA",J318)))</formula>
    </cfRule>
  </conditionalFormatting>
  <conditionalFormatting sqref="K318">
    <cfRule type="containsText" dxfId="4548" priority="4561" operator="containsText" text="DA">
      <formula>NOT(ISERROR(SEARCH("DA",K318)))</formula>
    </cfRule>
  </conditionalFormatting>
  <conditionalFormatting sqref="L318">
    <cfRule type="containsText" dxfId="4547" priority="4560" operator="containsText" text="DA">
      <formula>NOT(ISERROR(SEARCH("DA",L318)))</formula>
    </cfRule>
  </conditionalFormatting>
  <conditionalFormatting sqref="M318">
    <cfRule type="containsText" dxfId="4546" priority="4559" operator="containsText" text="DA">
      <formula>NOT(ISERROR(SEARCH("DA",M318)))</formula>
    </cfRule>
  </conditionalFormatting>
  <conditionalFormatting sqref="N318">
    <cfRule type="containsText" dxfId="4545" priority="4558" operator="containsText" text="DA">
      <formula>NOT(ISERROR(SEARCH("DA",N318)))</formula>
    </cfRule>
  </conditionalFormatting>
  <conditionalFormatting sqref="O318">
    <cfRule type="containsText" dxfId="4544" priority="4557" operator="containsText" text="DA">
      <formula>NOT(ISERROR(SEARCH("DA",O318)))</formula>
    </cfRule>
  </conditionalFormatting>
  <conditionalFormatting sqref="P318">
    <cfRule type="containsText" dxfId="4543" priority="4556" operator="containsText" text="DA">
      <formula>NOT(ISERROR(SEARCH("DA",P318)))</formula>
    </cfRule>
  </conditionalFormatting>
  <conditionalFormatting sqref="Q318">
    <cfRule type="containsText" dxfId="4542" priority="4555" operator="containsText" text="DA">
      <formula>NOT(ISERROR(SEARCH("DA",Q318)))</formula>
    </cfRule>
  </conditionalFormatting>
  <conditionalFormatting sqref="R318">
    <cfRule type="containsText" dxfId="4541" priority="4554" operator="containsText" text="DA">
      <formula>NOT(ISERROR(SEARCH("DA",R318)))</formula>
    </cfRule>
  </conditionalFormatting>
  <conditionalFormatting sqref="S318">
    <cfRule type="containsText" dxfId="4540" priority="4553" operator="containsText" text="DA">
      <formula>NOT(ISERROR(SEARCH("DA",S318)))</formula>
    </cfRule>
  </conditionalFormatting>
  <conditionalFormatting sqref="T318">
    <cfRule type="containsText" dxfId="4539" priority="4552" operator="containsText" text="DA">
      <formula>NOT(ISERROR(SEARCH("DA",T318)))</formula>
    </cfRule>
  </conditionalFormatting>
  <conditionalFormatting sqref="B318">
    <cfRule type="containsText" dxfId="4538" priority="4551" operator="containsText" text="DA">
      <formula>NOT(ISERROR(SEARCH("DA",B318)))</formula>
    </cfRule>
  </conditionalFormatting>
  <conditionalFormatting sqref="U318 C318">
    <cfRule type="containsText" dxfId="4537" priority="4550" operator="containsText" text="DA">
      <formula>NOT(ISERROR(SEARCH("DA",C318)))</formula>
    </cfRule>
  </conditionalFormatting>
  <conditionalFormatting sqref="D318">
    <cfRule type="containsText" dxfId="4536" priority="4549" operator="containsText" text="DA">
      <formula>NOT(ISERROR(SEARCH("DA",D318)))</formula>
    </cfRule>
  </conditionalFormatting>
  <conditionalFormatting sqref="E318">
    <cfRule type="containsText" dxfId="4535" priority="4548" operator="containsText" text="DA">
      <formula>NOT(ISERROR(SEARCH("DA",E318)))</formula>
    </cfRule>
  </conditionalFormatting>
  <conditionalFormatting sqref="F318">
    <cfRule type="containsText" dxfId="4534" priority="4547" operator="containsText" text="DA">
      <formula>NOT(ISERROR(SEARCH("DA",F318)))</formula>
    </cfRule>
  </conditionalFormatting>
  <conditionalFormatting sqref="G318">
    <cfRule type="containsText" dxfId="4533" priority="4546" operator="containsText" text="DA">
      <formula>NOT(ISERROR(SEARCH("DA",G318)))</formula>
    </cfRule>
  </conditionalFormatting>
  <conditionalFormatting sqref="H318">
    <cfRule type="containsText" dxfId="4532" priority="4545" operator="containsText" text="DA">
      <formula>NOT(ISERROR(SEARCH("DA",H318)))</formula>
    </cfRule>
  </conditionalFormatting>
  <conditionalFormatting sqref="I318">
    <cfRule type="containsText" dxfId="4531" priority="4544" operator="containsText" text="DA">
      <formula>NOT(ISERROR(SEARCH("DA",I318)))</formula>
    </cfRule>
  </conditionalFormatting>
  <conditionalFormatting sqref="J318">
    <cfRule type="containsText" dxfId="4530" priority="4543" operator="containsText" text="DA">
      <formula>NOT(ISERROR(SEARCH("DA",J318)))</formula>
    </cfRule>
  </conditionalFormatting>
  <conditionalFormatting sqref="K318">
    <cfRule type="containsText" dxfId="4529" priority="4542" operator="containsText" text="DA">
      <formula>NOT(ISERROR(SEARCH("DA",K318)))</formula>
    </cfRule>
  </conditionalFormatting>
  <conditionalFormatting sqref="L318">
    <cfRule type="containsText" dxfId="4528" priority="4541" operator="containsText" text="DA">
      <formula>NOT(ISERROR(SEARCH("DA",L318)))</formula>
    </cfRule>
  </conditionalFormatting>
  <conditionalFormatting sqref="M318">
    <cfRule type="containsText" dxfId="4527" priority="4540" operator="containsText" text="DA">
      <formula>NOT(ISERROR(SEARCH("DA",M318)))</formula>
    </cfRule>
  </conditionalFormatting>
  <conditionalFormatting sqref="N318">
    <cfRule type="containsText" dxfId="4526" priority="4539" operator="containsText" text="DA">
      <formula>NOT(ISERROR(SEARCH("DA",N318)))</formula>
    </cfRule>
  </conditionalFormatting>
  <conditionalFormatting sqref="O318">
    <cfRule type="containsText" dxfId="4525" priority="4538" operator="containsText" text="DA">
      <formula>NOT(ISERROR(SEARCH("DA",O318)))</formula>
    </cfRule>
  </conditionalFormatting>
  <conditionalFormatting sqref="P318">
    <cfRule type="containsText" dxfId="4524" priority="4537" operator="containsText" text="DA">
      <formula>NOT(ISERROR(SEARCH("DA",P318)))</formula>
    </cfRule>
  </conditionalFormatting>
  <conditionalFormatting sqref="Q318">
    <cfRule type="containsText" dxfId="4523" priority="4536" operator="containsText" text="DA">
      <formula>NOT(ISERROR(SEARCH("DA",Q318)))</formula>
    </cfRule>
  </conditionalFormatting>
  <conditionalFormatting sqref="R318">
    <cfRule type="containsText" dxfId="4522" priority="4535" operator="containsText" text="DA">
      <formula>NOT(ISERROR(SEARCH("DA",R318)))</formula>
    </cfRule>
  </conditionalFormatting>
  <conditionalFormatting sqref="S318">
    <cfRule type="containsText" dxfId="4521" priority="4534" operator="containsText" text="DA">
      <formula>NOT(ISERROR(SEARCH("DA",S318)))</formula>
    </cfRule>
  </conditionalFormatting>
  <conditionalFormatting sqref="T318">
    <cfRule type="containsText" dxfId="4520" priority="4533" operator="containsText" text="DA">
      <formula>NOT(ISERROR(SEARCH("DA",T318)))</formula>
    </cfRule>
  </conditionalFormatting>
  <conditionalFormatting sqref="B318">
    <cfRule type="containsText" dxfId="4519" priority="4532" operator="containsText" text="DA">
      <formula>NOT(ISERROR(SEARCH("DA",B318)))</formula>
    </cfRule>
  </conditionalFormatting>
  <conditionalFormatting sqref="U318 C318">
    <cfRule type="containsText" dxfId="4518" priority="4531" operator="containsText" text="DA">
      <formula>NOT(ISERROR(SEARCH("DA",C318)))</formula>
    </cfRule>
  </conditionalFormatting>
  <conditionalFormatting sqref="D318">
    <cfRule type="containsText" dxfId="4517" priority="4530" operator="containsText" text="DA">
      <formula>NOT(ISERROR(SEARCH("DA",D318)))</formula>
    </cfRule>
  </conditionalFormatting>
  <conditionalFormatting sqref="E318">
    <cfRule type="containsText" dxfId="4516" priority="4529" operator="containsText" text="DA">
      <formula>NOT(ISERROR(SEARCH("DA",E318)))</formula>
    </cfRule>
  </conditionalFormatting>
  <conditionalFormatting sqref="F318">
    <cfRule type="containsText" dxfId="4515" priority="4528" operator="containsText" text="DA">
      <formula>NOT(ISERROR(SEARCH("DA",F318)))</formula>
    </cfRule>
  </conditionalFormatting>
  <conditionalFormatting sqref="G318">
    <cfRule type="containsText" dxfId="4514" priority="4527" operator="containsText" text="DA">
      <formula>NOT(ISERROR(SEARCH("DA",G318)))</formula>
    </cfRule>
  </conditionalFormatting>
  <conditionalFormatting sqref="H318">
    <cfRule type="containsText" dxfId="4513" priority="4526" operator="containsText" text="DA">
      <formula>NOT(ISERROR(SEARCH("DA",H318)))</formula>
    </cfRule>
  </conditionalFormatting>
  <conditionalFormatting sqref="I318">
    <cfRule type="containsText" dxfId="4512" priority="4525" operator="containsText" text="DA">
      <formula>NOT(ISERROR(SEARCH("DA",I318)))</formula>
    </cfRule>
  </conditionalFormatting>
  <conditionalFormatting sqref="J318">
    <cfRule type="containsText" dxfId="4511" priority="4524" operator="containsText" text="DA">
      <formula>NOT(ISERROR(SEARCH("DA",J318)))</formula>
    </cfRule>
  </conditionalFormatting>
  <conditionalFormatting sqref="K318">
    <cfRule type="containsText" dxfId="4510" priority="4523" operator="containsText" text="DA">
      <formula>NOT(ISERROR(SEARCH("DA",K318)))</formula>
    </cfRule>
  </conditionalFormatting>
  <conditionalFormatting sqref="L318">
    <cfRule type="containsText" dxfId="4509" priority="4522" operator="containsText" text="DA">
      <formula>NOT(ISERROR(SEARCH("DA",L318)))</formula>
    </cfRule>
  </conditionalFormatting>
  <conditionalFormatting sqref="M318">
    <cfRule type="containsText" dxfId="4508" priority="4521" operator="containsText" text="DA">
      <formula>NOT(ISERROR(SEARCH("DA",M318)))</formula>
    </cfRule>
  </conditionalFormatting>
  <conditionalFormatting sqref="N318">
    <cfRule type="containsText" dxfId="4507" priority="4520" operator="containsText" text="DA">
      <formula>NOT(ISERROR(SEARCH("DA",N318)))</formula>
    </cfRule>
  </conditionalFormatting>
  <conditionalFormatting sqref="O318">
    <cfRule type="containsText" dxfId="4506" priority="4519" operator="containsText" text="DA">
      <formula>NOT(ISERROR(SEARCH("DA",O318)))</formula>
    </cfRule>
  </conditionalFormatting>
  <conditionalFormatting sqref="P318">
    <cfRule type="containsText" dxfId="4505" priority="4518" operator="containsText" text="DA">
      <formula>NOT(ISERROR(SEARCH("DA",P318)))</formula>
    </cfRule>
  </conditionalFormatting>
  <conditionalFormatting sqref="Q318">
    <cfRule type="containsText" dxfId="4504" priority="4517" operator="containsText" text="DA">
      <formula>NOT(ISERROR(SEARCH("DA",Q318)))</formula>
    </cfRule>
  </conditionalFormatting>
  <conditionalFormatting sqref="R318">
    <cfRule type="containsText" dxfId="4503" priority="4516" operator="containsText" text="DA">
      <formula>NOT(ISERROR(SEARCH("DA",R318)))</formula>
    </cfRule>
  </conditionalFormatting>
  <conditionalFormatting sqref="S318">
    <cfRule type="containsText" dxfId="4502" priority="4515" operator="containsText" text="DA">
      <formula>NOT(ISERROR(SEARCH("DA",S318)))</formula>
    </cfRule>
  </conditionalFormatting>
  <conditionalFormatting sqref="T318">
    <cfRule type="containsText" dxfId="4501" priority="4514" operator="containsText" text="DA">
      <formula>NOT(ISERROR(SEARCH("DA",T318)))</formula>
    </cfRule>
  </conditionalFormatting>
  <conditionalFormatting sqref="B318">
    <cfRule type="containsText" dxfId="4500" priority="4513" operator="containsText" text="DA">
      <formula>NOT(ISERROR(SEARCH("DA",B318)))</formula>
    </cfRule>
  </conditionalFormatting>
  <conditionalFormatting sqref="U318 C318">
    <cfRule type="containsText" dxfId="4499" priority="4512" operator="containsText" text="DA">
      <formula>NOT(ISERROR(SEARCH("DA",C318)))</formula>
    </cfRule>
  </conditionalFormatting>
  <conditionalFormatting sqref="D318">
    <cfRule type="containsText" dxfId="4498" priority="4511" operator="containsText" text="DA">
      <formula>NOT(ISERROR(SEARCH("DA",D318)))</formula>
    </cfRule>
  </conditionalFormatting>
  <conditionalFormatting sqref="E318">
    <cfRule type="containsText" dxfId="4497" priority="4510" operator="containsText" text="DA">
      <formula>NOT(ISERROR(SEARCH("DA",E318)))</formula>
    </cfRule>
  </conditionalFormatting>
  <conditionalFormatting sqref="F318">
    <cfRule type="containsText" dxfId="4496" priority="4509" operator="containsText" text="DA">
      <formula>NOT(ISERROR(SEARCH("DA",F318)))</formula>
    </cfRule>
  </conditionalFormatting>
  <conditionalFormatting sqref="G318">
    <cfRule type="containsText" dxfId="4495" priority="4508" operator="containsText" text="DA">
      <formula>NOT(ISERROR(SEARCH("DA",G318)))</formula>
    </cfRule>
  </conditionalFormatting>
  <conditionalFormatting sqref="H318">
    <cfRule type="containsText" dxfId="4494" priority="4507" operator="containsText" text="DA">
      <formula>NOT(ISERROR(SEARCH("DA",H318)))</formula>
    </cfRule>
  </conditionalFormatting>
  <conditionalFormatting sqref="I318">
    <cfRule type="containsText" dxfId="4493" priority="4506" operator="containsText" text="DA">
      <formula>NOT(ISERROR(SEARCH("DA",I318)))</formula>
    </cfRule>
  </conditionalFormatting>
  <conditionalFormatting sqref="J318">
    <cfRule type="containsText" dxfId="4492" priority="4505" operator="containsText" text="DA">
      <formula>NOT(ISERROR(SEARCH("DA",J318)))</formula>
    </cfRule>
  </conditionalFormatting>
  <conditionalFormatting sqref="K318">
    <cfRule type="containsText" dxfId="4491" priority="4504" operator="containsText" text="DA">
      <formula>NOT(ISERROR(SEARCH("DA",K318)))</formula>
    </cfRule>
  </conditionalFormatting>
  <conditionalFormatting sqref="L318">
    <cfRule type="containsText" dxfId="4490" priority="4503" operator="containsText" text="DA">
      <formula>NOT(ISERROR(SEARCH("DA",L318)))</formula>
    </cfRule>
  </conditionalFormatting>
  <conditionalFormatting sqref="M318">
    <cfRule type="containsText" dxfId="4489" priority="4502" operator="containsText" text="DA">
      <formula>NOT(ISERROR(SEARCH("DA",M318)))</formula>
    </cfRule>
  </conditionalFormatting>
  <conditionalFormatting sqref="N318">
    <cfRule type="containsText" dxfId="4488" priority="4501" operator="containsText" text="DA">
      <formula>NOT(ISERROR(SEARCH("DA",N318)))</formula>
    </cfRule>
  </conditionalFormatting>
  <conditionalFormatting sqref="O318">
    <cfRule type="containsText" dxfId="4487" priority="4500" operator="containsText" text="DA">
      <formula>NOT(ISERROR(SEARCH("DA",O318)))</formula>
    </cfRule>
  </conditionalFormatting>
  <conditionalFormatting sqref="P318">
    <cfRule type="containsText" dxfId="4486" priority="4499" operator="containsText" text="DA">
      <formula>NOT(ISERROR(SEARCH("DA",P318)))</formula>
    </cfRule>
  </conditionalFormatting>
  <conditionalFormatting sqref="Q318">
    <cfRule type="containsText" dxfId="4485" priority="4498" operator="containsText" text="DA">
      <formula>NOT(ISERROR(SEARCH("DA",Q318)))</formula>
    </cfRule>
  </conditionalFormatting>
  <conditionalFormatting sqref="R318">
    <cfRule type="containsText" dxfId="4484" priority="4497" operator="containsText" text="DA">
      <formula>NOT(ISERROR(SEARCH("DA",R318)))</formula>
    </cfRule>
  </conditionalFormatting>
  <conditionalFormatting sqref="S318">
    <cfRule type="containsText" dxfId="4483" priority="4496" operator="containsText" text="DA">
      <formula>NOT(ISERROR(SEARCH("DA",S318)))</formula>
    </cfRule>
  </conditionalFormatting>
  <conditionalFormatting sqref="T318">
    <cfRule type="containsText" dxfId="4482" priority="4495" operator="containsText" text="DA">
      <formula>NOT(ISERROR(SEARCH("DA",T318)))</formula>
    </cfRule>
  </conditionalFormatting>
  <conditionalFormatting sqref="B318">
    <cfRule type="containsText" dxfId="4481" priority="4494" operator="containsText" text="DA">
      <formula>NOT(ISERROR(SEARCH("DA",B318)))</formula>
    </cfRule>
  </conditionalFormatting>
  <conditionalFormatting sqref="U318 C318">
    <cfRule type="containsText" dxfId="4480" priority="4493" operator="containsText" text="DA">
      <formula>NOT(ISERROR(SEARCH("DA",C318)))</formula>
    </cfRule>
  </conditionalFormatting>
  <conditionalFormatting sqref="D318">
    <cfRule type="containsText" dxfId="4479" priority="4492" operator="containsText" text="DA">
      <formula>NOT(ISERROR(SEARCH("DA",D318)))</formula>
    </cfRule>
  </conditionalFormatting>
  <conditionalFormatting sqref="E318">
    <cfRule type="containsText" dxfId="4478" priority="4491" operator="containsText" text="DA">
      <formula>NOT(ISERROR(SEARCH("DA",E318)))</formula>
    </cfRule>
  </conditionalFormatting>
  <conditionalFormatting sqref="F318">
    <cfRule type="containsText" dxfId="4477" priority="4490" operator="containsText" text="DA">
      <formula>NOT(ISERROR(SEARCH("DA",F318)))</formula>
    </cfRule>
  </conditionalFormatting>
  <conditionalFormatting sqref="G318">
    <cfRule type="containsText" dxfId="4476" priority="4489" operator="containsText" text="DA">
      <formula>NOT(ISERROR(SEARCH("DA",G318)))</formula>
    </cfRule>
  </conditionalFormatting>
  <conditionalFormatting sqref="H318">
    <cfRule type="containsText" dxfId="4475" priority="4488" operator="containsText" text="DA">
      <formula>NOT(ISERROR(SEARCH("DA",H318)))</formula>
    </cfRule>
  </conditionalFormatting>
  <conditionalFormatting sqref="I318">
    <cfRule type="containsText" dxfId="4474" priority="4487" operator="containsText" text="DA">
      <formula>NOT(ISERROR(SEARCH("DA",I318)))</formula>
    </cfRule>
  </conditionalFormatting>
  <conditionalFormatting sqref="J318">
    <cfRule type="containsText" dxfId="4473" priority="4486" operator="containsText" text="DA">
      <formula>NOT(ISERROR(SEARCH("DA",J318)))</formula>
    </cfRule>
  </conditionalFormatting>
  <conditionalFormatting sqref="K318">
    <cfRule type="containsText" dxfId="4472" priority="4485" operator="containsText" text="DA">
      <formula>NOT(ISERROR(SEARCH("DA",K318)))</formula>
    </cfRule>
  </conditionalFormatting>
  <conditionalFormatting sqref="L318">
    <cfRule type="containsText" dxfId="4471" priority="4484" operator="containsText" text="DA">
      <formula>NOT(ISERROR(SEARCH("DA",L318)))</formula>
    </cfRule>
  </conditionalFormatting>
  <conditionalFormatting sqref="M318">
    <cfRule type="containsText" dxfId="4470" priority="4483" operator="containsText" text="DA">
      <formula>NOT(ISERROR(SEARCH("DA",M318)))</formula>
    </cfRule>
  </conditionalFormatting>
  <conditionalFormatting sqref="N318">
    <cfRule type="containsText" dxfId="4469" priority="4482" operator="containsText" text="DA">
      <formula>NOT(ISERROR(SEARCH("DA",N318)))</formula>
    </cfRule>
  </conditionalFormatting>
  <conditionalFormatting sqref="O318">
    <cfRule type="containsText" dxfId="4468" priority="4481" operator="containsText" text="DA">
      <formula>NOT(ISERROR(SEARCH("DA",O318)))</formula>
    </cfRule>
  </conditionalFormatting>
  <conditionalFormatting sqref="P318">
    <cfRule type="containsText" dxfId="4467" priority="4480" operator="containsText" text="DA">
      <formula>NOT(ISERROR(SEARCH("DA",P318)))</formula>
    </cfRule>
  </conditionalFormatting>
  <conditionalFormatting sqref="Q318">
    <cfRule type="containsText" dxfId="4466" priority="4479" operator="containsText" text="DA">
      <formula>NOT(ISERROR(SEARCH("DA",Q318)))</formula>
    </cfRule>
  </conditionalFormatting>
  <conditionalFormatting sqref="R318">
    <cfRule type="containsText" dxfId="4465" priority="4478" operator="containsText" text="DA">
      <formula>NOT(ISERROR(SEARCH("DA",R318)))</formula>
    </cfRule>
  </conditionalFormatting>
  <conditionalFormatting sqref="S318">
    <cfRule type="containsText" dxfId="4464" priority="4477" operator="containsText" text="DA">
      <formula>NOT(ISERROR(SEARCH("DA",S318)))</formula>
    </cfRule>
  </conditionalFormatting>
  <conditionalFormatting sqref="T318">
    <cfRule type="containsText" dxfId="4463" priority="4476" operator="containsText" text="DA">
      <formula>NOT(ISERROR(SEARCH("DA",T318)))</formula>
    </cfRule>
  </conditionalFormatting>
  <conditionalFormatting sqref="B318">
    <cfRule type="containsText" dxfId="4462" priority="4475" operator="containsText" text="DA">
      <formula>NOT(ISERROR(SEARCH("DA",B318)))</formula>
    </cfRule>
  </conditionalFormatting>
  <conditionalFormatting sqref="U318 C318">
    <cfRule type="containsText" dxfId="4461" priority="4474" operator="containsText" text="DA">
      <formula>NOT(ISERROR(SEARCH("DA",C318)))</formula>
    </cfRule>
  </conditionalFormatting>
  <conditionalFormatting sqref="D318">
    <cfRule type="containsText" dxfId="4460" priority="4473" operator="containsText" text="DA">
      <formula>NOT(ISERROR(SEARCH("DA",D318)))</formula>
    </cfRule>
  </conditionalFormatting>
  <conditionalFormatting sqref="E318">
    <cfRule type="containsText" dxfId="4459" priority="4472" operator="containsText" text="DA">
      <formula>NOT(ISERROR(SEARCH("DA",E318)))</formula>
    </cfRule>
  </conditionalFormatting>
  <conditionalFormatting sqref="F318">
    <cfRule type="containsText" dxfId="4458" priority="4471" operator="containsText" text="DA">
      <formula>NOT(ISERROR(SEARCH("DA",F318)))</formula>
    </cfRule>
  </conditionalFormatting>
  <conditionalFormatting sqref="G318">
    <cfRule type="containsText" dxfId="4457" priority="4470" operator="containsText" text="DA">
      <formula>NOT(ISERROR(SEARCH("DA",G318)))</formula>
    </cfRule>
  </conditionalFormatting>
  <conditionalFormatting sqref="H318">
    <cfRule type="containsText" dxfId="4456" priority="4469" operator="containsText" text="DA">
      <formula>NOT(ISERROR(SEARCH("DA",H318)))</formula>
    </cfRule>
  </conditionalFormatting>
  <conditionalFormatting sqref="I318">
    <cfRule type="containsText" dxfId="4455" priority="4468" operator="containsText" text="DA">
      <formula>NOT(ISERROR(SEARCH("DA",I318)))</formula>
    </cfRule>
  </conditionalFormatting>
  <conditionalFormatting sqref="J318">
    <cfRule type="containsText" dxfId="4454" priority="4467" operator="containsText" text="DA">
      <formula>NOT(ISERROR(SEARCH("DA",J318)))</formula>
    </cfRule>
  </conditionalFormatting>
  <conditionalFormatting sqref="K318">
    <cfRule type="containsText" dxfId="4453" priority="4466" operator="containsText" text="DA">
      <formula>NOT(ISERROR(SEARCH("DA",K318)))</formula>
    </cfRule>
  </conditionalFormatting>
  <conditionalFormatting sqref="L318">
    <cfRule type="containsText" dxfId="4452" priority="4465" operator="containsText" text="DA">
      <formula>NOT(ISERROR(SEARCH("DA",L318)))</formula>
    </cfRule>
  </conditionalFormatting>
  <conditionalFormatting sqref="M318">
    <cfRule type="containsText" dxfId="4451" priority="4464" operator="containsText" text="DA">
      <formula>NOT(ISERROR(SEARCH("DA",M318)))</formula>
    </cfRule>
  </conditionalFormatting>
  <conditionalFormatting sqref="N318">
    <cfRule type="containsText" dxfId="4450" priority="4463" operator="containsText" text="DA">
      <formula>NOT(ISERROR(SEARCH("DA",N318)))</formula>
    </cfRule>
  </conditionalFormatting>
  <conditionalFormatting sqref="O318">
    <cfRule type="containsText" dxfId="4449" priority="4462" operator="containsText" text="DA">
      <formula>NOT(ISERROR(SEARCH("DA",O318)))</formula>
    </cfRule>
  </conditionalFormatting>
  <conditionalFormatting sqref="P318">
    <cfRule type="containsText" dxfId="4448" priority="4461" operator="containsText" text="DA">
      <formula>NOT(ISERROR(SEARCH("DA",P318)))</formula>
    </cfRule>
  </conditionalFormatting>
  <conditionalFormatting sqref="Q318">
    <cfRule type="containsText" dxfId="4447" priority="4460" operator="containsText" text="DA">
      <formula>NOT(ISERROR(SEARCH("DA",Q318)))</formula>
    </cfRule>
  </conditionalFormatting>
  <conditionalFormatting sqref="R318">
    <cfRule type="containsText" dxfId="4446" priority="4459" operator="containsText" text="DA">
      <formula>NOT(ISERROR(SEARCH("DA",R318)))</formula>
    </cfRule>
  </conditionalFormatting>
  <conditionalFormatting sqref="S318">
    <cfRule type="containsText" dxfId="4445" priority="4458" operator="containsText" text="DA">
      <formula>NOT(ISERROR(SEARCH("DA",S318)))</formula>
    </cfRule>
  </conditionalFormatting>
  <conditionalFormatting sqref="T318">
    <cfRule type="containsText" dxfId="4444" priority="4457" operator="containsText" text="DA">
      <formula>NOT(ISERROR(SEARCH("DA",T318)))</formula>
    </cfRule>
  </conditionalFormatting>
  <conditionalFormatting sqref="B318">
    <cfRule type="containsText" dxfId="4443" priority="4456" operator="containsText" text="DA">
      <formula>NOT(ISERROR(SEARCH("DA",B318)))</formula>
    </cfRule>
  </conditionalFormatting>
  <conditionalFormatting sqref="U318 C318">
    <cfRule type="containsText" dxfId="4442" priority="4455" operator="containsText" text="DA">
      <formula>NOT(ISERROR(SEARCH("DA",C318)))</formula>
    </cfRule>
  </conditionalFormatting>
  <conditionalFormatting sqref="D318">
    <cfRule type="containsText" dxfId="4441" priority="4454" operator="containsText" text="DA">
      <formula>NOT(ISERROR(SEARCH("DA",D318)))</formula>
    </cfRule>
  </conditionalFormatting>
  <conditionalFormatting sqref="E318">
    <cfRule type="containsText" dxfId="4440" priority="4453" operator="containsText" text="DA">
      <formula>NOT(ISERROR(SEARCH("DA",E318)))</formula>
    </cfRule>
  </conditionalFormatting>
  <conditionalFormatting sqref="F318">
    <cfRule type="containsText" dxfId="4439" priority="4452" operator="containsText" text="DA">
      <formula>NOT(ISERROR(SEARCH("DA",F318)))</formula>
    </cfRule>
  </conditionalFormatting>
  <conditionalFormatting sqref="G318">
    <cfRule type="containsText" dxfId="4438" priority="4451" operator="containsText" text="DA">
      <formula>NOT(ISERROR(SEARCH("DA",G318)))</formula>
    </cfRule>
  </conditionalFormatting>
  <conditionalFormatting sqref="H318">
    <cfRule type="containsText" dxfId="4437" priority="4450" operator="containsText" text="DA">
      <formula>NOT(ISERROR(SEARCH("DA",H318)))</formula>
    </cfRule>
  </conditionalFormatting>
  <conditionalFormatting sqref="I318">
    <cfRule type="containsText" dxfId="4436" priority="4449" operator="containsText" text="DA">
      <formula>NOT(ISERROR(SEARCH("DA",I318)))</formula>
    </cfRule>
  </conditionalFormatting>
  <conditionalFormatting sqref="J318">
    <cfRule type="containsText" dxfId="4435" priority="4448" operator="containsText" text="DA">
      <formula>NOT(ISERROR(SEARCH("DA",J318)))</formula>
    </cfRule>
  </conditionalFormatting>
  <conditionalFormatting sqref="K318">
    <cfRule type="containsText" dxfId="4434" priority="4447" operator="containsText" text="DA">
      <formula>NOT(ISERROR(SEARCH("DA",K318)))</formula>
    </cfRule>
  </conditionalFormatting>
  <conditionalFormatting sqref="L318">
    <cfRule type="containsText" dxfId="4433" priority="4446" operator="containsText" text="DA">
      <formula>NOT(ISERROR(SEARCH("DA",L318)))</formula>
    </cfRule>
  </conditionalFormatting>
  <conditionalFormatting sqref="M318">
    <cfRule type="containsText" dxfId="4432" priority="4445" operator="containsText" text="DA">
      <formula>NOT(ISERROR(SEARCH("DA",M318)))</formula>
    </cfRule>
  </conditionalFormatting>
  <conditionalFormatting sqref="N318">
    <cfRule type="containsText" dxfId="4431" priority="4444" operator="containsText" text="DA">
      <formula>NOT(ISERROR(SEARCH("DA",N318)))</formula>
    </cfRule>
  </conditionalFormatting>
  <conditionalFormatting sqref="O318">
    <cfRule type="containsText" dxfId="4430" priority="4443" operator="containsText" text="DA">
      <formula>NOT(ISERROR(SEARCH("DA",O318)))</formula>
    </cfRule>
  </conditionalFormatting>
  <conditionalFormatting sqref="P318">
    <cfRule type="containsText" dxfId="4429" priority="4442" operator="containsText" text="DA">
      <formula>NOT(ISERROR(SEARCH("DA",P318)))</formula>
    </cfRule>
  </conditionalFormatting>
  <conditionalFormatting sqref="Q318">
    <cfRule type="containsText" dxfId="4428" priority="4441" operator="containsText" text="DA">
      <formula>NOT(ISERROR(SEARCH("DA",Q318)))</formula>
    </cfRule>
  </conditionalFormatting>
  <conditionalFormatting sqref="R318">
    <cfRule type="containsText" dxfId="4427" priority="4440" operator="containsText" text="DA">
      <formula>NOT(ISERROR(SEARCH("DA",R318)))</formula>
    </cfRule>
  </conditionalFormatting>
  <conditionalFormatting sqref="S318">
    <cfRule type="containsText" dxfId="4426" priority="4439" operator="containsText" text="DA">
      <formula>NOT(ISERROR(SEARCH("DA",S318)))</formula>
    </cfRule>
  </conditionalFormatting>
  <conditionalFormatting sqref="T318">
    <cfRule type="containsText" dxfId="4425" priority="4438" operator="containsText" text="DA">
      <formula>NOT(ISERROR(SEARCH("DA",T318)))</formula>
    </cfRule>
  </conditionalFormatting>
  <conditionalFormatting sqref="B318">
    <cfRule type="containsText" dxfId="4424" priority="4437" operator="containsText" text="DA">
      <formula>NOT(ISERROR(SEARCH("DA",B318)))</formula>
    </cfRule>
  </conditionalFormatting>
  <conditionalFormatting sqref="U318 C318">
    <cfRule type="containsText" dxfId="4423" priority="4436" operator="containsText" text="DA">
      <formula>NOT(ISERROR(SEARCH("DA",C318)))</formula>
    </cfRule>
  </conditionalFormatting>
  <conditionalFormatting sqref="D318">
    <cfRule type="containsText" dxfId="4422" priority="4435" operator="containsText" text="DA">
      <formula>NOT(ISERROR(SEARCH("DA",D318)))</formula>
    </cfRule>
  </conditionalFormatting>
  <conditionalFormatting sqref="E318">
    <cfRule type="containsText" dxfId="4421" priority="4434" operator="containsText" text="DA">
      <formula>NOT(ISERROR(SEARCH("DA",E318)))</formula>
    </cfRule>
  </conditionalFormatting>
  <conditionalFormatting sqref="F318">
    <cfRule type="containsText" dxfId="4420" priority="4433" operator="containsText" text="DA">
      <formula>NOT(ISERROR(SEARCH("DA",F318)))</formula>
    </cfRule>
  </conditionalFormatting>
  <conditionalFormatting sqref="G318">
    <cfRule type="containsText" dxfId="4419" priority="4432" operator="containsText" text="DA">
      <formula>NOT(ISERROR(SEARCH("DA",G318)))</formula>
    </cfRule>
  </conditionalFormatting>
  <conditionalFormatting sqref="H318">
    <cfRule type="containsText" dxfId="4418" priority="4431" operator="containsText" text="DA">
      <formula>NOT(ISERROR(SEARCH("DA",H318)))</formula>
    </cfRule>
  </conditionalFormatting>
  <conditionalFormatting sqref="I318">
    <cfRule type="containsText" dxfId="4417" priority="4430" operator="containsText" text="DA">
      <formula>NOT(ISERROR(SEARCH("DA",I318)))</formula>
    </cfRule>
  </conditionalFormatting>
  <conditionalFormatting sqref="J318">
    <cfRule type="containsText" dxfId="4416" priority="4429" operator="containsText" text="DA">
      <formula>NOT(ISERROR(SEARCH("DA",J318)))</formula>
    </cfRule>
  </conditionalFormatting>
  <conditionalFormatting sqref="K318">
    <cfRule type="containsText" dxfId="4415" priority="4428" operator="containsText" text="DA">
      <formula>NOT(ISERROR(SEARCH("DA",K318)))</formula>
    </cfRule>
  </conditionalFormatting>
  <conditionalFormatting sqref="L318">
    <cfRule type="containsText" dxfId="4414" priority="4427" operator="containsText" text="DA">
      <formula>NOT(ISERROR(SEARCH("DA",L318)))</formula>
    </cfRule>
  </conditionalFormatting>
  <conditionalFormatting sqref="M318">
    <cfRule type="containsText" dxfId="4413" priority="4426" operator="containsText" text="DA">
      <formula>NOT(ISERROR(SEARCH("DA",M318)))</formula>
    </cfRule>
  </conditionalFormatting>
  <conditionalFormatting sqref="N318">
    <cfRule type="containsText" dxfId="4412" priority="4425" operator="containsText" text="DA">
      <formula>NOT(ISERROR(SEARCH("DA",N318)))</formula>
    </cfRule>
  </conditionalFormatting>
  <conditionalFormatting sqref="O318">
    <cfRule type="containsText" dxfId="4411" priority="4424" operator="containsText" text="DA">
      <formula>NOT(ISERROR(SEARCH("DA",O318)))</formula>
    </cfRule>
  </conditionalFormatting>
  <conditionalFormatting sqref="P318">
    <cfRule type="containsText" dxfId="4410" priority="4423" operator="containsText" text="DA">
      <formula>NOT(ISERROR(SEARCH("DA",P318)))</formula>
    </cfRule>
  </conditionalFormatting>
  <conditionalFormatting sqref="Q318">
    <cfRule type="containsText" dxfId="4409" priority="4422" operator="containsText" text="DA">
      <formula>NOT(ISERROR(SEARCH("DA",Q318)))</formula>
    </cfRule>
  </conditionalFormatting>
  <conditionalFormatting sqref="R318">
    <cfRule type="containsText" dxfId="4408" priority="4421" operator="containsText" text="DA">
      <formula>NOT(ISERROR(SEARCH("DA",R318)))</formula>
    </cfRule>
  </conditionalFormatting>
  <conditionalFormatting sqref="S318">
    <cfRule type="containsText" dxfId="4407" priority="4420" operator="containsText" text="DA">
      <formula>NOT(ISERROR(SEARCH("DA",S318)))</formula>
    </cfRule>
  </conditionalFormatting>
  <conditionalFormatting sqref="T318">
    <cfRule type="containsText" dxfId="4406" priority="4419" operator="containsText" text="DA">
      <formula>NOT(ISERROR(SEARCH("DA",T318)))</formula>
    </cfRule>
  </conditionalFormatting>
  <conditionalFormatting sqref="B318">
    <cfRule type="containsText" dxfId="4405" priority="4418" operator="containsText" text="DA">
      <formula>NOT(ISERROR(SEARCH("DA",B318)))</formula>
    </cfRule>
  </conditionalFormatting>
  <conditionalFormatting sqref="U318 C318">
    <cfRule type="containsText" dxfId="4404" priority="4417" operator="containsText" text="DA">
      <formula>NOT(ISERROR(SEARCH("DA",C318)))</formula>
    </cfRule>
  </conditionalFormatting>
  <conditionalFormatting sqref="D318">
    <cfRule type="containsText" dxfId="4403" priority="4416" operator="containsText" text="DA">
      <formula>NOT(ISERROR(SEARCH("DA",D318)))</formula>
    </cfRule>
  </conditionalFormatting>
  <conditionalFormatting sqref="E318">
    <cfRule type="containsText" dxfId="4402" priority="4415" operator="containsText" text="DA">
      <formula>NOT(ISERROR(SEARCH("DA",E318)))</formula>
    </cfRule>
  </conditionalFormatting>
  <conditionalFormatting sqref="F318">
    <cfRule type="containsText" dxfId="4401" priority="4414" operator="containsText" text="DA">
      <formula>NOT(ISERROR(SEARCH("DA",F318)))</formula>
    </cfRule>
  </conditionalFormatting>
  <conditionalFormatting sqref="G318">
    <cfRule type="containsText" dxfId="4400" priority="4413" operator="containsText" text="DA">
      <formula>NOT(ISERROR(SEARCH("DA",G318)))</formula>
    </cfRule>
  </conditionalFormatting>
  <conditionalFormatting sqref="H318">
    <cfRule type="containsText" dxfId="4399" priority="4412" operator="containsText" text="DA">
      <formula>NOT(ISERROR(SEARCH("DA",H318)))</formula>
    </cfRule>
  </conditionalFormatting>
  <conditionalFormatting sqref="I318">
    <cfRule type="containsText" dxfId="4398" priority="4411" operator="containsText" text="DA">
      <formula>NOT(ISERROR(SEARCH("DA",I318)))</formula>
    </cfRule>
  </conditionalFormatting>
  <conditionalFormatting sqref="J318">
    <cfRule type="containsText" dxfId="4397" priority="4410" operator="containsText" text="DA">
      <formula>NOT(ISERROR(SEARCH("DA",J318)))</formula>
    </cfRule>
  </conditionalFormatting>
  <conditionalFormatting sqref="K318">
    <cfRule type="containsText" dxfId="4396" priority="4409" operator="containsText" text="DA">
      <formula>NOT(ISERROR(SEARCH("DA",K318)))</formula>
    </cfRule>
  </conditionalFormatting>
  <conditionalFormatting sqref="L318">
    <cfRule type="containsText" dxfId="4395" priority="4408" operator="containsText" text="DA">
      <formula>NOT(ISERROR(SEARCH("DA",L318)))</formula>
    </cfRule>
  </conditionalFormatting>
  <conditionalFormatting sqref="M318">
    <cfRule type="containsText" dxfId="4394" priority="4407" operator="containsText" text="DA">
      <formula>NOT(ISERROR(SEARCH("DA",M318)))</formula>
    </cfRule>
  </conditionalFormatting>
  <conditionalFormatting sqref="N318">
    <cfRule type="containsText" dxfId="4393" priority="4406" operator="containsText" text="DA">
      <formula>NOT(ISERROR(SEARCH("DA",N318)))</formula>
    </cfRule>
  </conditionalFormatting>
  <conditionalFormatting sqref="O318">
    <cfRule type="containsText" dxfId="4392" priority="4405" operator="containsText" text="DA">
      <formula>NOT(ISERROR(SEARCH("DA",O318)))</formula>
    </cfRule>
  </conditionalFormatting>
  <conditionalFormatting sqref="P318">
    <cfRule type="containsText" dxfId="4391" priority="4404" operator="containsText" text="DA">
      <formula>NOT(ISERROR(SEARCH("DA",P318)))</formula>
    </cfRule>
  </conditionalFormatting>
  <conditionalFormatting sqref="Q318">
    <cfRule type="containsText" dxfId="4390" priority="4403" operator="containsText" text="DA">
      <formula>NOT(ISERROR(SEARCH("DA",Q318)))</formula>
    </cfRule>
  </conditionalFormatting>
  <conditionalFormatting sqref="R318">
    <cfRule type="containsText" dxfId="4389" priority="4402" operator="containsText" text="DA">
      <formula>NOT(ISERROR(SEARCH("DA",R318)))</formula>
    </cfRule>
  </conditionalFormatting>
  <conditionalFormatting sqref="S318">
    <cfRule type="containsText" dxfId="4388" priority="4401" operator="containsText" text="DA">
      <formula>NOT(ISERROR(SEARCH("DA",S318)))</formula>
    </cfRule>
  </conditionalFormatting>
  <conditionalFormatting sqref="T318">
    <cfRule type="containsText" dxfId="4387" priority="4400" operator="containsText" text="DA">
      <formula>NOT(ISERROR(SEARCH("DA",T318)))</formula>
    </cfRule>
  </conditionalFormatting>
  <conditionalFormatting sqref="B318">
    <cfRule type="containsText" dxfId="4386" priority="4399" operator="containsText" text="DA">
      <formula>NOT(ISERROR(SEARCH("DA",B318)))</formula>
    </cfRule>
  </conditionalFormatting>
  <conditionalFormatting sqref="U318 C318">
    <cfRule type="containsText" dxfId="4385" priority="4398" operator="containsText" text="DA">
      <formula>NOT(ISERROR(SEARCH("DA",C318)))</formula>
    </cfRule>
  </conditionalFormatting>
  <conditionalFormatting sqref="D318">
    <cfRule type="containsText" dxfId="4384" priority="4397" operator="containsText" text="DA">
      <formula>NOT(ISERROR(SEARCH("DA",D318)))</formula>
    </cfRule>
  </conditionalFormatting>
  <conditionalFormatting sqref="E318">
    <cfRule type="containsText" dxfId="4383" priority="4396" operator="containsText" text="DA">
      <formula>NOT(ISERROR(SEARCH("DA",E318)))</formula>
    </cfRule>
  </conditionalFormatting>
  <conditionalFormatting sqref="F318">
    <cfRule type="containsText" dxfId="4382" priority="4395" operator="containsText" text="DA">
      <formula>NOT(ISERROR(SEARCH("DA",F318)))</formula>
    </cfRule>
  </conditionalFormatting>
  <conditionalFormatting sqref="G318">
    <cfRule type="containsText" dxfId="4381" priority="4394" operator="containsText" text="DA">
      <formula>NOT(ISERROR(SEARCH("DA",G318)))</formula>
    </cfRule>
  </conditionalFormatting>
  <conditionalFormatting sqref="H318">
    <cfRule type="containsText" dxfId="4380" priority="4393" operator="containsText" text="DA">
      <formula>NOT(ISERROR(SEARCH("DA",H318)))</formula>
    </cfRule>
  </conditionalFormatting>
  <conditionalFormatting sqref="I318">
    <cfRule type="containsText" dxfId="4379" priority="4392" operator="containsText" text="DA">
      <formula>NOT(ISERROR(SEARCH("DA",I318)))</formula>
    </cfRule>
  </conditionalFormatting>
  <conditionalFormatting sqref="J318">
    <cfRule type="containsText" dxfId="4378" priority="4391" operator="containsText" text="DA">
      <formula>NOT(ISERROR(SEARCH("DA",J318)))</formula>
    </cfRule>
  </conditionalFormatting>
  <conditionalFormatting sqref="K318">
    <cfRule type="containsText" dxfId="4377" priority="4390" operator="containsText" text="DA">
      <formula>NOT(ISERROR(SEARCH("DA",K318)))</formula>
    </cfRule>
  </conditionalFormatting>
  <conditionalFormatting sqref="L318">
    <cfRule type="containsText" dxfId="4376" priority="4389" operator="containsText" text="DA">
      <formula>NOT(ISERROR(SEARCH("DA",L318)))</formula>
    </cfRule>
  </conditionalFormatting>
  <conditionalFormatting sqref="M318">
    <cfRule type="containsText" dxfId="4375" priority="4388" operator="containsText" text="DA">
      <formula>NOT(ISERROR(SEARCH("DA",M318)))</formula>
    </cfRule>
  </conditionalFormatting>
  <conditionalFormatting sqref="N318">
    <cfRule type="containsText" dxfId="4374" priority="4387" operator="containsText" text="DA">
      <formula>NOT(ISERROR(SEARCH("DA",N318)))</formula>
    </cfRule>
  </conditionalFormatting>
  <conditionalFormatting sqref="O318">
    <cfRule type="containsText" dxfId="4373" priority="4386" operator="containsText" text="DA">
      <formula>NOT(ISERROR(SEARCH("DA",O318)))</formula>
    </cfRule>
  </conditionalFormatting>
  <conditionalFormatting sqref="P318">
    <cfRule type="containsText" dxfId="4372" priority="4385" operator="containsText" text="DA">
      <formula>NOT(ISERROR(SEARCH("DA",P318)))</formula>
    </cfRule>
  </conditionalFormatting>
  <conditionalFormatting sqref="Q318">
    <cfRule type="containsText" dxfId="4371" priority="4384" operator="containsText" text="DA">
      <formula>NOT(ISERROR(SEARCH("DA",Q318)))</formula>
    </cfRule>
  </conditionalFormatting>
  <conditionalFormatting sqref="R318">
    <cfRule type="containsText" dxfId="4370" priority="4383" operator="containsText" text="DA">
      <formula>NOT(ISERROR(SEARCH("DA",R318)))</formula>
    </cfRule>
  </conditionalFormatting>
  <conditionalFormatting sqref="S318">
    <cfRule type="containsText" dxfId="4369" priority="4382" operator="containsText" text="DA">
      <formula>NOT(ISERROR(SEARCH("DA",S318)))</formula>
    </cfRule>
  </conditionalFormatting>
  <conditionalFormatting sqref="T318">
    <cfRule type="containsText" dxfId="4368" priority="4381" operator="containsText" text="DA">
      <formula>NOT(ISERROR(SEARCH("DA",T318)))</formula>
    </cfRule>
  </conditionalFormatting>
  <conditionalFormatting sqref="B318">
    <cfRule type="containsText" dxfId="4367" priority="4380" operator="containsText" text="DA">
      <formula>NOT(ISERROR(SEARCH("DA",B318)))</formula>
    </cfRule>
  </conditionalFormatting>
  <conditionalFormatting sqref="U318 C318">
    <cfRule type="containsText" dxfId="4366" priority="4379" operator="containsText" text="DA">
      <formula>NOT(ISERROR(SEARCH("DA",C318)))</formula>
    </cfRule>
  </conditionalFormatting>
  <conditionalFormatting sqref="D318">
    <cfRule type="containsText" dxfId="4365" priority="4378" operator="containsText" text="DA">
      <formula>NOT(ISERROR(SEARCH("DA",D318)))</formula>
    </cfRule>
  </conditionalFormatting>
  <conditionalFormatting sqref="E318">
    <cfRule type="containsText" dxfId="4364" priority="4377" operator="containsText" text="DA">
      <formula>NOT(ISERROR(SEARCH("DA",E318)))</formula>
    </cfRule>
  </conditionalFormatting>
  <conditionalFormatting sqref="F318">
    <cfRule type="containsText" dxfId="4363" priority="4376" operator="containsText" text="DA">
      <formula>NOT(ISERROR(SEARCH("DA",F318)))</formula>
    </cfRule>
  </conditionalFormatting>
  <conditionalFormatting sqref="G318">
    <cfRule type="containsText" dxfId="4362" priority="4375" operator="containsText" text="DA">
      <formula>NOT(ISERROR(SEARCH("DA",G318)))</formula>
    </cfRule>
  </conditionalFormatting>
  <conditionalFormatting sqref="H318">
    <cfRule type="containsText" dxfId="4361" priority="4374" operator="containsText" text="DA">
      <formula>NOT(ISERROR(SEARCH("DA",H318)))</formula>
    </cfRule>
  </conditionalFormatting>
  <conditionalFormatting sqref="I318">
    <cfRule type="containsText" dxfId="4360" priority="4373" operator="containsText" text="DA">
      <formula>NOT(ISERROR(SEARCH("DA",I318)))</formula>
    </cfRule>
  </conditionalFormatting>
  <conditionalFormatting sqref="J318">
    <cfRule type="containsText" dxfId="4359" priority="4372" operator="containsText" text="DA">
      <formula>NOT(ISERROR(SEARCH("DA",J318)))</formula>
    </cfRule>
  </conditionalFormatting>
  <conditionalFormatting sqref="K318">
    <cfRule type="containsText" dxfId="4358" priority="4371" operator="containsText" text="DA">
      <formula>NOT(ISERROR(SEARCH("DA",K318)))</formula>
    </cfRule>
  </conditionalFormatting>
  <conditionalFormatting sqref="L318">
    <cfRule type="containsText" dxfId="4357" priority="4370" operator="containsText" text="DA">
      <formula>NOT(ISERROR(SEARCH("DA",L318)))</formula>
    </cfRule>
  </conditionalFormatting>
  <conditionalFormatting sqref="M318">
    <cfRule type="containsText" dxfId="4356" priority="4369" operator="containsText" text="DA">
      <formula>NOT(ISERROR(SEARCH("DA",M318)))</formula>
    </cfRule>
  </conditionalFormatting>
  <conditionalFormatting sqref="N318">
    <cfRule type="containsText" dxfId="4355" priority="4368" operator="containsText" text="DA">
      <formula>NOT(ISERROR(SEARCH("DA",N318)))</formula>
    </cfRule>
  </conditionalFormatting>
  <conditionalFormatting sqref="O318">
    <cfRule type="containsText" dxfId="4354" priority="4367" operator="containsText" text="DA">
      <formula>NOT(ISERROR(SEARCH("DA",O318)))</formula>
    </cfRule>
  </conditionalFormatting>
  <conditionalFormatting sqref="P318">
    <cfRule type="containsText" dxfId="4353" priority="4366" operator="containsText" text="DA">
      <formula>NOT(ISERROR(SEARCH("DA",P318)))</formula>
    </cfRule>
  </conditionalFormatting>
  <conditionalFormatting sqref="Q318">
    <cfRule type="containsText" dxfId="4352" priority="4365" operator="containsText" text="DA">
      <formula>NOT(ISERROR(SEARCH("DA",Q318)))</formula>
    </cfRule>
  </conditionalFormatting>
  <conditionalFormatting sqref="R318">
    <cfRule type="containsText" dxfId="4351" priority="4364" operator="containsText" text="DA">
      <formula>NOT(ISERROR(SEARCH("DA",R318)))</formula>
    </cfRule>
  </conditionalFormatting>
  <conditionalFormatting sqref="S318">
    <cfRule type="containsText" dxfId="4350" priority="4363" operator="containsText" text="DA">
      <formula>NOT(ISERROR(SEARCH("DA",S318)))</formula>
    </cfRule>
  </conditionalFormatting>
  <conditionalFormatting sqref="T318">
    <cfRule type="containsText" dxfId="4349" priority="4362" operator="containsText" text="DA">
      <formula>NOT(ISERROR(SEARCH("DA",T318)))</formula>
    </cfRule>
  </conditionalFormatting>
  <conditionalFormatting sqref="U318 A318 C318">
    <cfRule type="containsText" dxfId="4348" priority="4361" operator="containsText" text="DA">
      <formula>NOT(ISERROR(SEARCH("DA",A318)))</formula>
    </cfRule>
  </conditionalFormatting>
  <conditionalFormatting sqref="D318">
    <cfRule type="containsText" dxfId="4347" priority="4360" operator="containsText" text="DA">
      <formula>NOT(ISERROR(SEARCH("DA",D318)))</formula>
    </cfRule>
  </conditionalFormatting>
  <conditionalFormatting sqref="E318">
    <cfRule type="containsText" dxfId="4346" priority="4359" operator="containsText" text="DA">
      <formula>NOT(ISERROR(SEARCH("DA",E318)))</formula>
    </cfRule>
  </conditionalFormatting>
  <conditionalFormatting sqref="F318">
    <cfRule type="containsText" dxfId="4345" priority="4358" operator="containsText" text="DA">
      <formula>NOT(ISERROR(SEARCH("DA",F318)))</formula>
    </cfRule>
  </conditionalFormatting>
  <conditionalFormatting sqref="G318">
    <cfRule type="containsText" dxfId="4344" priority="4357" operator="containsText" text="DA">
      <formula>NOT(ISERROR(SEARCH("DA",G318)))</formula>
    </cfRule>
  </conditionalFormatting>
  <conditionalFormatting sqref="H318">
    <cfRule type="containsText" dxfId="4343" priority="4356" operator="containsText" text="DA">
      <formula>NOT(ISERROR(SEARCH("DA",H318)))</formula>
    </cfRule>
  </conditionalFormatting>
  <conditionalFormatting sqref="I318">
    <cfRule type="containsText" dxfId="4342" priority="4355" operator="containsText" text="DA">
      <formula>NOT(ISERROR(SEARCH("DA",I318)))</formula>
    </cfRule>
  </conditionalFormatting>
  <conditionalFormatting sqref="J318">
    <cfRule type="containsText" dxfId="4341" priority="4354" operator="containsText" text="DA">
      <formula>NOT(ISERROR(SEARCH("DA",J318)))</formula>
    </cfRule>
  </conditionalFormatting>
  <conditionalFormatting sqref="K318">
    <cfRule type="containsText" dxfId="4340" priority="4353" operator="containsText" text="DA">
      <formula>NOT(ISERROR(SEARCH("DA",K318)))</formula>
    </cfRule>
  </conditionalFormatting>
  <conditionalFormatting sqref="L318">
    <cfRule type="containsText" dxfId="4339" priority="4352" operator="containsText" text="DA">
      <formula>NOT(ISERROR(SEARCH("DA",L318)))</formula>
    </cfRule>
  </conditionalFormatting>
  <conditionalFormatting sqref="M318">
    <cfRule type="containsText" dxfId="4338" priority="4351" operator="containsText" text="DA">
      <formula>NOT(ISERROR(SEARCH("DA",M318)))</formula>
    </cfRule>
  </conditionalFormatting>
  <conditionalFormatting sqref="N318">
    <cfRule type="containsText" dxfId="4337" priority="4350" operator="containsText" text="DA">
      <formula>NOT(ISERROR(SEARCH("DA",N318)))</formula>
    </cfRule>
  </conditionalFormatting>
  <conditionalFormatting sqref="O318">
    <cfRule type="containsText" dxfId="4336" priority="4349" operator="containsText" text="DA">
      <formula>NOT(ISERROR(SEARCH("DA",O318)))</formula>
    </cfRule>
  </conditionalFormatting>
  <conditionalFormatting sqref="P318">
    <cfRule type="containsText" dxfId="4335" priority="4348" operator="containsText" text="DA">
      <formula>NOT(ISERROR(SEARCH("DA",P318)))</formula>
    </cfRule>
  </conditionalFormatting>
  <conditionalFormatting sqref="Q318">
    <cfRule type="containsText" dxfId="4334" priority="4347" operator="containsText" text="DA">
      <formula>NOT(ISERROR(SEARCH("DA",Q318)))</formula>
    </cfRule>
  </conditionalFormatting>
  <conditionalFormatting sqref="R318">
    <cfRule type="containsText" dxfId="4333" priority="4346" operator="containsText" text="DA">
      <formula>NOT(ISERROR(SEARCH("DA",R318)))</formula>
    </cfRule>
  </conditionalFormatting>
  <conditionalFormatting sqref="S318">
    <cfRule type="containsText" dxfId="4332" priority="4345" operator="containsText" text="DA">
      <formula>NOT(ISERROR(SEARCH("DA",S318)))</formula>
    </cfRule>
  </conditionalFormatting>
  <conditionalFormatting sqref="T318">
    <cfRule type="containsText" dxfId="4331" priority="4344" operator="containsText" text="DA">
      <formula>NOT(ISERROR(SEARCH("DA",T318)))</formula>
    </cfRule>
  </conditionalFormatting>
  <conditionalFormatting sqref="B318:T318">
    <cfRule type="containsText" dxfId="4330" priority="4343" operator="containsText" text="DA">
      <formula>NOT(ISERROR(SEARCH("DA",B318)))</formula>
    </cfRule>
  </conditionalFormatting>
  <conditionalFormatting sqref="B329">
    <cfRule type="containsText" dxfId="4329" priority="4342" operator="containsText" text="DA">
      <formula>NOT(ISERROR(SEARCH("DA",B329)))</formula>
    </cfRule>
  </conditionalFormatting>
  <conditionalFormatting sqref="C329 U329">
    <cfRule type="containsText" dxfId="4328" priority="4341" operator="containsText" text="DA">
      <formula>NOT(ISERROR(SEARCH("DA",C329)))</formula>
    </cfRule>
  </conditionalFormatting>
  <conditionalFormatting sqref="D329">
    <cfRule type="containsText" dxfId="4327" priority="4340" operator="containsText" text="DA">
      <formula>NOT(ISERROR(SEARCH("DA",D329)))</formula>
    </cfRule>
  </conditionalFormatting>
  <conditionalFormatting sqref="E329">
    <cfRule type="containsText" dxfId="4326" priority="4339" operator="containsText" text="DA">
      <formula>NOT(ISERROR(SEARCH("DA",E329)))</formula>
    </cfRule>
  </conditionalFormatting>
  <conditionalFormatting sqref="F329">
    <cfRule type="containsText" dxfId="4325" priority="4338" operator="containsText" text="DA">
      <formula>NOT(ISERROR(SEARCH("DA",F329)))</formula>
    </cfRule>
  </conditionalFormatting>
  <conditionalFormatting sqref="G329">
    <cfRule type="containsText" dxfId="4324" priority="4337" operator="containsText" text="DA">
      <formula>NOT(ISERROR(SEARCH("DA",G329)))</formula>
    </cfRule>
  </conditionalFormatting>
  <conditionalFormatting sqref="H329">
    <cfRule type="containsText" dxfId="4323" priority="4336" operator="containsText" text="DA">
      <formula>NOT(ISERROR(SEARCH("DA",H329)))</formula>
    </cfRule>
  </conditionalFormatting>
  <conditionalFormatting sqref="I329">
    <cfRule type="containsText" dxfId="4322" priority="4335" operator="containsText" text="DA">
      <formula>NOT(ISERROR(SEARCH("DA",I329)))</formula>
    </cfRule>
  </conditionalFormatting>
  <conditionalFormatting sqref="J329">
    <cfRule type="containsText" dxfId="4321" priority="4334" operator="containsText" text="DA">
      <formula>NOT(ISERROR(SEARCH("DA",J329)))</formula>
    </cfRule>
  </conditionalFormatting>
  <conditionalFormatting sqref="K329">
    <cfRule type="containsText" dxfId="4320" priority="4333" operator="containsText" text="DA">
      <formula>NOT(ISERROR(SEARCH("DA",K329)))</formula>
    </cfRule>
  </conditionalFormatting>
  <conditionalFormatting sqref="L329">
    <cfRule type="containsText" dxfId="4319" priority="4332" operator="containsText" text="DA">
      <formula>NOT(ISERROR(SEARCH("DA",L329)))</formula>
    </cfRule>
  </conditionalFormatting>
  <conditionalFormatting sqref="M329">
    <cfRule type="containsText" dxfId="4318" priority="4331" operator="containsText" text="DA">
      <formula>NOT(ISERROR(SEARCH("DA",M329)))</formula>
    </cfRule>
  </conditionalFormatting>
  <conditionalFormatting sqref="N329">
    <cfRule type="containsText" dxfId="4317" priority="4330" operator="containsText" text="DA">
      <formula>NOT(ISERROR(SEARCH("DA",N329)))</formula>
    </cfRule>
  </conditionalFormatting>
  <conditionalFormatting sqref="O329">
    <cfRule type="containsText" dxfId="4316" priority="4329" operator="containsText" text="DA">
      <formula>NOT(ISERROR(SEARCH("DA",O329)))</formula>
    </cfRule>
  </conditionalFormatting>
  <conditionalFormatting sqref="P329">
    <cfRule type="containsText" dxfId="4315" priority="4328" operator="containsText" text="DA">
      <formula>NOT(ISERROR(SEARCH("DA",P329)))</formula>
    </cfRule>
  </conditionalFormatting>
  <conditionalFormatting sqref="Q329">
    <cfRule type="containsText" dxfId="4314" priority="4327" operator="containsText" text="DA">
      <formula>NOT(ISERROR(SEARCH("DA",Q329)))</formula>
    </cfRule>
  </conditionalFormatting>
  <conditionalFormatting sqref="S329">
    <cfRule type="containsText" dxfId="4313" priority="4326" operator="containsText" text="DA">
      <formula>NOT(ISERROR(SEARCH("DA",S329)))</formula>
    </cfRule>
  </conditionalFormatting>
  <conditionalFormatting sqref="R329">
    <cfRule type="containsText" dxfId="4312" priority="4325" operator="containsText" text="DA">
      <formula>NOT(ISERROR(SEARCH("DA",R329)))</formula>
    </cfRule>
  </conditionalFormatting>
  <conditionalFormatting sqref="T329">
    <cfRule type="containsText" dxfId="4311" priority="4324" operator="containsText" text="DA">
      <formula>NOT(ISERROR(SEARCH("DA",T329)))</formula>
    </cfRule>
  </conditionalFormatting>
  <conditionalFormatting sqref="B329">
    <cfRule type="containsText" dxfId="4310" priority="4323" operator="containsText" text="DA">
      <formula>NOT(ISERROR(SEARCH("DA",B329)))</formula>
    </cfRule>
  </conditionalFormatting>
  <conditionalFormatting sqref="C329 U329">
    <cfRule type="containsText" dxfId="4309" priority="4322" operator="containsText" text="DA">
      <formula>NOT(ISERROR(SEARCH("DA",C329)))</formula>
    </cfRule>
  </conditionalFormatting>
  <conditionalFormatting sqref="D329">
    <cfRule type="containsText" dxfId="4308" priority="4321" operator="containsText" text="DA">
      <formula>NOT(ISERROR(SEARCH("DA",D329)))</formula>
    </cfRule>
  </conditionalFormatting>
  <conditionalFormatting sqref="E329">
    <cfRule type="containsText" dxfId="4307" priority="4320" operator="containsText" text="DA">
      <formula>NOT(ISERROR(SEARCH("DA",E329)))</formula>
    </cfRule>
  </conditionalFormatting>
  <conditionalFormatting sqref="F329">
    <cfRule type="containsText" dxfId="4306" priority="4319" operator="containsText" text="DA">
      <formula>NOT(ISERROR(SEARCH("DA",F329)))</formula>
    </cfRule>
  </conditionalFormatting>
  <conditionalFormatting sqref="G329">
    <cfRule type="containsText" dxfId="4305" priority="4318" operator="containsText" text="DA">
      <formula>NOT(ISERROR(SEARCH("DA",G329)))</formula>
    </cfRule>
  </conditionalFormatting>
  <conditionalFormatting sqref="H329">
    <cfRule type="containsText" dxfId="4304" priority="4317" operator="containsText" text="DA">
      <formula>NOT(ISERROR(SEARCH("DA",H329)))</formula>
    </cfRule>
  </conditionalFormatting>
  <conditionalFormatting sqref="I329">
    <cfRule type="containsText" dxfId="4303" priority="4316" operator="containsText" text="DA">
      <formula>NOT(ISERROR(SEARCH("DA",I329)))</formula>
    </cfRule>
  </conditionalFormatting>
  <conditionalFormatting sqref="J329">
    <cfRule type="containsText" dxfId="4302" priority="4315" operator="containsText" text="DA">
      <formula>NOT(ISERROR(SEARCH("DA",J329)))</formula>
    </cfRule>
  </conditionalFormatting>
  <conditionalFormatting sqref="K329">
    <cfRule type="containsText" dxfId="4301" priority="4314" operator="containsText" text="DA">
      <formula>NOT(ISERROR(SEARCH("DA",K329)))</formula>
    </cfRule>
  </conditionalFormatting>
  <conditionalFormatting sqref="L329">
    <cfRule type="containsText" dxfId="4300" priority="4313" operator="containsText" text="DA">
      <formula>NOT(ISERROR(SEARCH("DA",L329)))</formula>
    </cfRule>
  </conditionalFormatting>
  <conditionalFormatting sqref="M329">
    <cfRule type="containsText" dxfId="4299" priority="4312" operator="containsText" text="DA">
      <formula>NOT(ISERROR(SEARCH("DA",M329)))</formula>
    </cfRule>
  </conditionalFormatting>
  <conditionalFormatting sqref="N329">
    <cfRule type="containsText" dxfId="4298" priority="4311" operator="containsText" text="DA">
      <formula>NOT(ISERROR(SEARCH("DA",N329)))</formula>
    </cfRule>
  </conditionalFormatting>
  <conditionalFormatting sqref="O329">
    <cfRule type="containsText" dxfId="4297" priority="4310" operator="containsText" text="DA">
      <formula>NOT(ISERROR(SEARCH("DA",O329)))</formula>
    </cfRule>
  </conditionalFormatting>
  <conditionalFormatting sqref="P329">
    <cfRule type="containsText" dxfId="4296" priority="4309" operator="containsText" text="DA">
      <formula>NOT(ISERROR(SEARCH("DA",P329)))</formula>
    </cfRule>
  </conditionalFormatting>
  <conditionalFormatting sqref="Q329">
    <cfRule type="containsText" dxfId="4295" priority="4308" operator="containsText" text="DA">
      <formula>NOT(ISERROR(SEARCH("DA",Q329)))</formula>
    </cfRule>
  </conditionalFormatting>
  <conditionalFormatting sqref="S329">
    <cfRule type="containsText" dxfId="4294" priority="4307" operator="containsText" text="DA">
      <formula>NOT(ISERROR(SEARCH("DA",S329)))</formula>
    </cfRule>
  </conditionalFormatting>
  <conditionalFormatting sqref="R329">
    <cfRule type="containsText" dxfId="4293" priority="4306" operator="containsText" text="DA">
      <formula>NOT(ISERROR(SEARCH("DA",R329)))</formula>
    </cfRule>
  </conditionalFormatting>
  <conditionalFormatting sqref="T329">
    <cfRule type="containsText" dxfId="4292" priority="4305" operator="containsText" text="DA">
      <formula>NOT(ISERROR(SEARCH("DA",T329)))</formula>
    </cfRule>
  </conditionalFormatting>
  <conditionalFormatting sqref="B329">
    <cfRule type="containsText" dxfId="4291" priority="4304" operator="containsText" text="DA">
      <formula>NOT(ISERROR(SEARCH("DA",B329)))</formula>
    </cfRule>
  </conditionalFormatting>
  <conditionalFormatting sqref="C329 U329">
    <cfRule type="containsText" dxfId="4290" priority="4303" operator="containsText" text="DA">
      <formula>NOT(ISERROR(SEARCH("DA",C329)))</formula>
    </cfRule>
  </conditionalFormatting>
  <conditionalFormatting sqref="D329">
    <cfRule type="containsText" dxfId="4289" priority="4302" operator="containsText" text="DA">
      <formula>NOT(ISERROR(SEARCH("DA",D329)))</formula>
    </cfRule>
  </conditionalFormatting>
  <conditionalFormatting sqref="E329">
    <cfRule type="containsText" dxfId="4288" priority="4301" operator="containsText" text="DA">
      <formula>NOT(ISERROR(SEARCH("DA",E329)))</formula>
    </cfRule>
  </conditionalFormatting>
  <conditionalFormatting sqref="F329">
    <cfRule type="containsText" dxfId="4287" priority="4300" operator="containsText" text="DA">
      <formula>NOT(ISERROR(SEARCH("DA",F329)))</formula>
    </cfRule>
  </conditionalFormatting>
  <conditionalFormatting sqref="G329">
    <cfRule type="containsText" dxfId="4286" priority="4299" operator="containsText" text="DA">
      <formula>NOT(ISERROR(SEARCH("DA",G329)))</formula>
    </cfRule>
  </conditionalFormatting>
  <conditionalFormatting sqref="H329">
    <cfRule type="containsText" dxfId="4285" priority="4298" operator="containsText" text="DA">
      <formula>NOT(ISERROR(SEARCH("DA",H329)))</formula>
    </cfRule>
  </conditionalFormatting>
  <conditionalFormatting sqref="I329">
    <cfRule type="containsText" dxfId="4284" priority="4297" operator="containsText" text="DA">
      <formula>NOT(ISERROR(SEARCH("DA",I329)))</formula>
    </cfRule>
  </conditionalFormatting>
  <conditionalFormatting sqref="J329">
    <cfRule type="containsText" dxfId="4283" priority="4296" operator="containsText" text="DA">
      <formula>NOT(ISERROR(SEARCH("DA",J329)))</formula>
    </cfRule>
  </conditionalFormatting>
  <conditionalFormatting sqref="K329">
    <cfRule type="containsText" dxfId="4282" priority="4295" operator="containsText" text="DA">
      <formula>NOT(ISERROR(SEARCH("DA",K329)))</formula>
    </cfRule>
  </conditionalFormatting>
  <conditionalFormatting sqref="L329">
    <cfRule type="containsText" dxfId="4281" priority="4294" operator="containsText" text="DA">
      <formula>NOT(ISERROR(SEARCH("DA",L329)))</formula>
    </cfRule>
  </conditionalFormatting>
  <conditionalFormatting sqref="M329">
    <cfRule type="containsText" dxfId="4280" priority="4293" operator="containsText" text="DA">
      <formula>NOT(ISERROR(SEARCH("DA",M329)))</formula>
    </cfRule>
  </conditionalFormatting>
  <conditionalFormatting sqref="N329">
    <cfRule type="containsText" dxfId="4279" priority="4292" operator="containsText" text="DA">
      <formula>NOT(ISERROR(SEARCH("DA",N329)))</formula>
    </cfRule>
  </conditionalFormatting>
  <conditionalFormatting sqref="O329">
    <cfRule type="containsText" dxfId="4278" priority="4291" operator="containsText" text="DA">
      <formula>NOT(ISERROR(SEARCH("DA",O329)))</formula>
    </cfRule>
  </conditionalFormatting>
  <conditionalFormatting sqref="P329">
    <cfRule type="containsText" dxfId="4277" priority="4290" operator="containsText" text="DA">
      <formula>NOT(ISERROR(SEARCH("DA",P329)))</formula>
    </cfRule>
  </conditionalFormatting>
  <conditionalFormatting sqref="Q329">
    <cfRule type="containsText" dxfId="4276" priority="4289" operator="containsText" text="DA">
      <formula>NOT(ISERROR(SEARCH("DA",Q329)))</formula>
    </cfRule>
  </conditionalFormatting>
  <conditionalFormatting sqref="S329">
    <cfRule type="containsText" dxfId="4275" priority="4288" operator="containsText" text="DA">
      <formula>NOT(ISERROR(SEARCH("DA",S329)))</formula>
    </cfRule>
  </conditionalFormatting>
  <conditionalFormatting sqref="R329">
    <cfRule type="containsText" dxfId="4274" priority="4287" operator="containsText" text="DA">
      <formula>NOT(ISERROR(SEARCH("DA",R329)))</formula>
    </cfRule>
  </conditionalFormatting>
  <conditionalFormatting sqref="T329">
    <cfRule type="containsText" dxfId="4273" priority="4286" operator="containsText" text="DA">
      <formula>NOT(ISERROR(SEARCH("DA",T329)))</formula>
    </cfRule>
  </conditionalFormatting>
  <conditionalFormatting sqref="B329">
    <cfRule type="containsText" dxfId="4272" priority="4285" operator="containsText" text="DA">
      <formula>NOT(ISERROR(SEARCH("DA",B329)))</formula>
    </cfRule>
  </conditionalFormatting>
  <conditionalFormatting sqref="C329 U329">
    <cfRule type="containsText" dxfId="4271" priority="4284" operator="containsText" text="DA">
      <formula>NOT(ISERROR(SEARCH("DA",C329)))</formula>
    </cfRule>
  </conditionalFormatting>
  <conditionalFormatting sqref="D329">
    <cfRule type="containsText" dxfId="4270" priority="4283" operator="containsText" text="DA">
      <formula>NOT(ISERROR(SEARCH("DA",D329)))</formula>
    </cfRule>
  </conditionalFormatting>
  <conditionalFormatting sqref="E329">
    <cfRule type="containsText" dxfId="4269" priority="4282" operator="containsText" text="DA">
      <formula>NOT(ISERROR(SEARCH("DA",E329)))</formula>
    </cfRule>
  </conditionalFormatting>
  <conditionalFormatting sqref="F329">
    <cfRule type="containsText" dxfId="4268" priority="4281" operator="containsText" text="DA">
      <formula>NOT(ISERROR(SEARCH("DA",F329)))</formula>
    </cfRule>
  </conditionalFormatting>
  <conditionalFormatting sqref="G329">
    <cfRule type="containsText" dxfId="4267" priority="4280" operator="containsText" text="DA">
      <formula>NOT(ISERROR(SEARCH("DA",G329)))</formula>
    </cfRule>
  </conditionalFormatting>
  <conditionalFormatting sqref="H329">
    <cfRule type="containsText" dxfId="4266" priority="4279" operator="containsText" text="DA">
      <formula>NOT(ISERROR(SEARCH("DA",H329)))</formula>
    </cfRule>
  </conditionalFormatting>
  <conditionalFormatting sqref="I329">
    <cfRule type="containsText" dxfId="4265" priority="4278" operator="containsText" text="DA">
      <formula>NOT(ISERROR(SEARCH("DA",I329)))</formula>
    </cfRule>
  </conditionalFormatting>
  <conditionalFormatting sqref="J329">
    <cfRule type="containsText" dxfId="4264" priority="4277" operator="containsText" text="DA">
      <formula>NOT(ISERROR(SEARCH("DA",J329)))</formula>
    </cfRule>
  </conditionalFormatting>
  <conditionalFormatting sqref="K329">
    <cfRule type="containsText" dxfId="4263" priority="4276" operator="containsText" text="DA">
      <formula>NOT(ISERROR(SEARCH("DA",K329)))</formula>
    </cfRule>
  </conditionalFormatting>
  <conditionalFormatting sqref="L329">
    <cfRule type="containsText" dxfId="4262" priority="4275" operator="containsText" text="DA">
      <formula>NOT(ISERROR(SEARCH("DA",L329)))</formula>
    </cfRule>
  </conditionalFormatting>
  <conditionalFormatting sqref="M329">
    <cfRule type="containsText" dxfId="4261" priority="4274" operator="containsText" text="DA">
      <formula>NOT(ISERROR(SEARCH("DA",M329)))</formula>
    </cfRule>
  </conditionalFormatting>
  <conditionalFormatting sqref="N329">
    <cfRule type="containsText" dxfId="4260" priority="4273" operator="containsText" text="DA">
      <formula>NOT(ISERROR(SEARCH("DA",N329)))</formula>
    </cfRule>
  </conditionalFormatting>
  <conditionalFormatting sqref="O329">
    <cfRule type="containsText" dxfId="4259" priority="4272" operator="containsText" text="DA">
      <formula>NOT(ISERROR(SEARCH("DA",O329)))</formula>
    </cfRule>
  </conditionalFormatting>
  <conditionalFormatting sqref="P329">
    <cfRule type="containsText" dxfId="4258" priority="4271" operator="containsText" text="DA">
      <formula>NOT(ISERROR(SEARCH("DA",P329)))</formula>
    </cfRule>
  </conditionalFormatting>
  <conditionalFormatting sqref="Q329">
    <cfRule type="containsText" dxfId="4257" priority="4270" operator="containsText" text="DA">
      <formula>NOT(ISERROR(SEARCH("DA",Q329)))</formula>
    </cfRule>
  </conditionalFormatting>
  <conditionalFormatting sqref="S329">
    <cfRule type="containsText" dxfId="4256" priority="4269" operator="containsText" text="DA">
      <formula>NOT(ISERROR(SEARCH("DA",S329)))</formula>
    </cfRule>
  </conditionalFormatting>
  <conditionalFormatting sqref="R329">
    <cfRule type="containsText" dxfId="4255" priority="4268" operator="containsText" text="DA">
      <formula>NOT(ISERROR(SEARCH("DA",R329)))</formula>
    </cfRule>
  </conditionalFormatting>
  <conditionalFormatting sqref="T329">
    <cfRule type="containsText" dxfId="4254" priority="4267" operator="containsText" text="DA">
      <formula>NOT(ISERROR(SEARCH("DA",T329)))</formula>
    </cfRule>
  </conditionalFormatting>
  <conditionalFormatting sqref="B329">
    <cfRule type="containsText" dxfId="4253" priority="4266" operator="containsText" text="DA">
      <formula>NOT(ISERROR(SEARCH("DA",B329)))</formula>
    </cfRule>
  </conditionalFormatting>
  <conditionalFormatting sqref="C329 U329">
    <cfRule type="containsText" dxfId="4252" priority="4265" operator="containsText" text="DA">
      <formula>NOT(ISERROR(SEARCH("DA",C329)))</formula>
    </cfRule>
  </conditionalFormatting>
  <conditionalFormatting sqref="D329">
    <cfRule type="containsText" dxfId="4251" priority="4264" operator="containsText" text="DA">
      <formula>NOT(ISERROR(SEARCH("DA",D329)))</formula>
    </cfRule>
  </conditionalFormatting>
  <conditionalFormatting sqref="E329">
    <cfRule type="containsText" dxfId="4250" priority="4263" operator="containsText" text="DA">
      <formula>NOT(ISERROR(SEARCH("DA",E329)))</formula>
    </cfRule>
  </conditionalFormatting>
  <conditionalFormatting sqref="F329">
    <cfRule type="containsText" dxfId="4249" priority="4262" operator="containsText" text="DA">
      <formula>NOT(ISERROR(SEARCH("DA",F329)))</formula>
    </cfRule>
  </conditionalFormatting>
  <conditionalFormatting sqref="G329">
    <cfRule type="containsText" dxfId="4248" priority="4261" operator="containsText" text="DA">
      <formula>NOT(ISERROR(SEARCH("DA",G329)))</formula>
    </cfRule>
  </conditionalFormatting>
  <conditionalFormatting sqref="H329">
    <cfRule type="containsText" dxfId="4247" priority="4260" operator="containsText" text="DA">
      <formula>NOT(ISERROR(SEARCH("DA",H329)))</formula>
    </cfRule>
  </conditionalFormatting>
  <conditionalFormatting sqref="I329">
    <cfRule type="containsText" dxfId="4246" priority="4259" operator="containsText" text="DA">
      <formula>NOT(ISERROR(SEARCH("DA",I329)))</formula>
    </cfRule>
  </conditionalFormatting>
  <conditionalFormatting sqref="J329">
    <cfRule type="containsText" dxfId="4245" priority="4258" operator="containsText" text="DA">
      <formula>NOT(ISERROR(SEARCH("DA",J329)))</formula>
    </cfRule>
  </conditionalFormatting>
  <conditionalFormatting sqref="K329">
    <cfRule type="containsText" dxfId="4244" priority="4257" operator="containsText" text="DA">
      <formula>NOT(ISERROR(SEARCH("DA",K329)))</formula>
    </cfRule>
  </conditionalFormatting>
  <conditionalFormatting sqref="L329">
    <cfRule type="containsText" dxfId="4243" priority="4256" operator="containsText" text="DA">
      <formula>NOT(ISERROR(SEARCH("DA",L329)))</formula>
    </cfRule>
  </conditionalFormatting>
  <conditionalFormatting sqref="M329">
    <cfRule type="containsText" dxfId="4242" priority="4255" operator="containsText" text="DA">
      <formula>NOT(ISERROR(SEARCH("DA",M329)))</formula>
    </cfRule>
  </conditionalFormatting>
  <conditionalFormatting sqref="N329">
    <cfRule type="containsText" dxfId="4241" priority="4254" operator="containsText" text="DA">
      <formula>NOT(ISERROR(SEARCH("DA",N329)))</formula>
    </cfRule>
  </conditionalFormatting>
  <conditionalFormatting sqref="O329">
    <cfRule type="containsText" dxfId="4240" priority="4253" operator="containsText" text="DA">
      <formula>NOT(ISERROR(SEARCH("DA",O329)))</formula>
    </cfRule>
  </conditionalFormatting>
  <conditionalFormatting sqref="P329">
    <cfRule type="containsText" dxfId="4239" priority="4252" operator="containsText" text="DA">
      <formula>NOT(ISERROR(SEARCH("DA",P329)))</formula>
    </cfRule>
  </conditionalFormatting>
  <conditionalFormatting sqref="Q329">
    <cfRule type="containsText" dxfId="4238" priority="4251" operator="containsText" text="DA">
      <formula>NOT(ISERROR(SEARCH("DA",Q329)))</formula>
    </cfRule>
  </conditionalFormatting>
  <conditionalFormatting sqref="S329">
    <cfRule type="containsText" dxfId="4237" priority="4250" operator="containsText" text="DA">
      <formula>NOT(ISERROR(SEARCH("DA",S329)))</formula>
    </cfRule>
  </conditionalFormatting>
  <conditionalFormatting sqref="R329">
    <cfRule type="containsText" dxfId="4236" priority="4249" operator="containsText" text="DA">
      <formula>NOT(ISERROR(SEARCH("DA",R329)))</formula>
    </cfRule>
  </conditionalFormatting>
  <conditionalFormatting sqref="T329">
    <cfRule type="containsText" dxfId="4235" priority="4248" operator="containsText" text="DA">
      <formula>NOT(ISERROR(SEARCH("DA",T329)))</formula>
    </cfRule>
  </conditionalFormatting>
  <conditionalFormatting sqref="B329">
    <cfRule type="containsText" dxfId="4234" priority="4247" operator="containsText" text="DA">
      <formula>NOT(ISERROR(SEARCH("DA",B329)))</formula>
    </cfRule>
  </conditionalFormatting>
  <conditionalFormatting sqref="C329 U329">
    <cfRule type="containsText" dxfId="4233" priority="4246" operator="containsText" text="DA">
      <formula>NOT(ISERROR(SEARCH("DA",C329)))</formula>
    </cfRule>
  </conditionalFormatting>
  <conditionalFormatting sqref="D329">
    <cfRule type="containsText" dxfId="4232" priority="4245" operator="containsText" text="DA">
      <formula>NOT(ISERROR(SEARCH("DA",D329)))</formula>
    </cfRule>
  </conditionalFormatting>
  <conditionalFormatting sqref="E329">
    <cfRule type="containsText" dxfId="4231" priority="4244" operator="containsText" text="DA">
      <formula>NOT(ISERROR(SEARCH("DA",E329)))</formula>
    </cfRule>
  </conditionalFormatting>
  <conditionalFormatting sqref="F329">
    <cfRule type="containsText" dxfId="4230" priority="4243" operator="containsText" text="DA">
      <formula>NOT(ISERROR(SEARCH("DA",F329)))</formula>
    </cfRule>
  </conditionalFormatting>
  <conditionalFormatting sqref="G329">
    <cfRule type="containsText" dxfId="4229" priority="4242" operator="containsText" text="DA">
      <formula>NOT(ISERROR(SEARCH("DA",G329)))</formula>
    </cfRule>
  </conditionalFormatting>
  <conditionalFormatting sqref="H329">
    <cfRule type="containsText" dxfId="4228" priority="4241" operator="containsText" text="DA">
      <formula>NOT(ISERROR(SEARCH("DA",H329)))</formula>
    </cfRule>
  </conditionalFormatting>
  <conditionalFormatting sqref="I329">
    <cfRule type="containsText" dxfId="4227" priority="4240" operator="containsText" text="DA">
      <formula>NOT(ISERROR(SEARCH("DA",I329)))</formula>
    </cfRule>
  </conditionalFormatting>
  <conditionalFormatting sqref="J329">
    <cfRule type="containsText" dxfId="4226" priority="4239" operator="containsText" text="DA">
      <formula>NOT(ISERROR(SEARCH("DA",J329)))</formula>
    </cfRule>
  </conditionalFormatting>
  <conditionalFormatting sqref="K329">
    <cfRule type="containsText" dxfId="4225" priority="4238" operator="containsText" text="DA">
      <formula>NOT(ISERROR(SEARCH("DA",K329)))</formula>
    </cfRule>
  </conditionalFormatting>
  <conditionalFormatting sqref="L329">
    <cfRule type="containsText" dxfId="4224" priority="4237" operator="containsText" text="DA">
      <formula>NOT(ISERROR(SEARCH("DA",L329)))</formula>
    </cfRule>
  </conditionalFormatting>
  <conditionalFormatting sqref="M329">
    <cfRule type="containsText" dxfId="4223" priority="4236" operator="containsText" text="DA">
      <formula>NOT(ISERROR(SEARCH("DA",M329)))</formula>
    </cfRule>
  </conditionalFormatting>
  <conditionalFormatting sqref="N329">
    <cfRule type="containsText" dxfId="4222" priority="4235" operator="containsText" text="DA">
      <formula>NOT(ISERROR(SEARCH("DA",N329)))</formula>
    </cfRule>
  </conditionalFormatting>
  <conditionalFormatting sqref="O329">
    <cfRule type="containsText" dxfId="4221" priority="4234" operator="containsText" text="DA">
      <formula>NOT(ISERROR(SEARCH("DA",O329)))</formula>
    </cfRule>
  </conditionalFormatting>
  <conditionalFormatting sqref="P329">
    <cfRule type="containsText" dxfId="4220" priority="4233" operator="containsText" text="DA">
      <formula>NOT(ISERROR(SEARCH("DA",P329)))</formula>
    </cfRule>
  </conditionalFormatting>
  <conditionalFormatting sqref="Q329">
    <cfRule type="containsText" dxfId="4219" priority="4232" operator="containsText" text="DA">
      <formula>NOT(ISERROR(SEARCH("DA",Q329)))</formula>
    </cfRule>
  </conditionalFormatting>
  <conditionalFormatting sqref="S329">
    <cfRule type="containsText" dxfId="4218" priority="4231" operator="containsText" text="DA">
      <formula>NOT(ISERROR(SEARCH("DA",S329)))</formula>
    </cfRule>
  </conditionalFormatting>
  <conditionalFormatting sqref="R329">
    <cfRule type="containsText" dxfId="4217" priority="4230" operator="containsText" text="DA">
      <formula>NOT(ISERROR(SEARCH("DA",R329)))</formula>
    </cfRule>
  </conditionalFormatting>
  <conditionalFormatting sqref="T329">
    <cfRule type="containsText" dxfId="4216" priority="4229" operator="containsText" text="DA">
      <formula>NOT(ISERROR(SEARCH("DA",T329)))</formula>
    </cfRule>
  </conditionalFormatting>
  <conditionalFormatting sqref="B329">
    <cfRule type="containsText" dxfId="4215" priority="4228" operator="containsText" text="DA">
      <formula>NOT(ISERROR(SEARCH("DA",B329)))</formula>
    </cfRule>
  </conditionalFormatting>
  <conditionalFormatting sqref="C329 U329">
    <cfRule type="containsText" dxfId="4214" priority="4227" operator="containsText" text="DA">
      <formula>NOT(ISERROR(SEARCH("DA",C329)))</formula>
    </cfRule>
  </conditionalFormatting>
  <conditionalFormatting sqref="D329">
    <cfRule type="containsText" dxfId="4213" priority="4226" operator="containsText" text="DA">
      <formula>NOT(ISERROR(SEARCH("DA",D329)))</formula>
    </cfRule>
  </conditionalFormatting>
  <conditionalFormatting sqref="E329">
    <cfRule type="containsText" dxfId="4212" priority="4225" operator="containsText" text="DA">
      <formula>NOT(ISERROR(SEARCH("DA",E329)))</formula>
    </cfRule>
  </conditionalFormatting>
  <conditionalFormatting sqref="F329">
    <cfRule type="containsText" dxfId="4211" priority="4224" operator="containsText" text="DA">
      <formula>NOT(ISERROR(SEARCH("DA",F329)))</formula>
    </cfRule>
  </conditionalFormatting>
  <conditionalFormatting sqref="G329">
    <cfRule type="containsText" dxfId="4210" priority="4223" operator="containsText" text="DA">
      <formula>NOT(ISERROR(SEARCH("DA",G329)))</formula>
    </cfRule>
  </conditionalFormatting>
  <conditionalFormatting sqref="H329">
    <cfRule type="containsText" dxfId="4209" priority="4222" operator="containsText" text="DA">
      <formula>NOT(ISERROR(SEARCH("DA",H329)))</formula>
    </cfRule>
  </conditionalFormatting>
  <conditionalFormatting sqref="I329">
    <cfRule type="containsText" dxfId="4208" priority="4221" operator="containsText" text="DA">
      <formula>NOT(ISERROR(SEARCH("DA",I329)))</formula>
    </cfRule>
  </conditionalFormatting>
  <conditionalFormatting sqref="J329">
    <cfRule type="containsText" dxfId="4207" priority="4220" operator="containsText" text="DA">
      <formula>NOT(ISERROR(SEARCH("DA",J329)))</formula>
    </cfRule>
  </conditionalFormatting>
  <conditionalFormatting sqref="K329">
    <cfRule type="containsText" dxfId="4206" priority="4219" operator="containsText" text="DA">
      <formula>NOT(ISERROR(SEARCH("DA",K329)))</formula>
    </cfRule>
  </conditionalFormatting>
  <conditionalFormatting sqref="L329">
    <cfRule type="containsText" dxfId="4205" priority="4218" operator="containsText" text="DA">
      <formula>NOT(ISERROR(SEARCH("DA",L329)))</formula>
    </cfRule>
  </conditionalFormatting>
  <conditionalFormatting sqref="M329">
    <cfRule type="containsText" dxfId="4204" priority="4217" operator="containsText" text="DA">
      <formula>NOT(ISERROR(SEARCH("DA",M329)))</formula>
    </cfRule>
  </conditionalFormatting>
  <conditionalFormatting sqref="N329">
    <cfRule type="containsText" dxfId="4203" priority="4216" operator="containsText" text="DA">
      <formula>NOT(ISERROR(SEARCH("DA",N329)))</formula>
    </cfRule>
  </conditionalFormatting>
  <conditionalFormatting sqref="O329">
    <cfRule type="containsText" dxfId="4202" priority="4215" operator="containsText" text="DA">
      <formula>NOT(ISERROR(SEARCH("DA",O329)))</formula>
    </cfRule>
  </conditionalFormatting>
  <conditionalFormatting sqref="P329">
    <cfRule type="containsText" dxfId="4201" priority="4214" operator="containsText" text="DA">
      <formula>NOT(ISERROR(SEARCH("DA",P329)))</formula>
    </cfRule>
  </conditionalFormatting>
  <conditionalFormatting sqref="Q329">
    <cfRule type="containsText" dxfId="4200" priority="4213" operator="containsText" text="DA">
      <formula>NOT(ISERROR(SEARCH("DA",Q329)))</formula>
    </cfRule>
  </conditionalFormatting>
  <conditionalFormatting sqref="S329">
    <cfRule type="containsText" dxfId="4199" priority="4212" operator="containsText" text="DA">
      <formula>NOT(ISERROR(SEARCH("DA",S329)))</formula>
    </cfRule>
  </conditionalFormatting>
  <conditionalFormatting sqref="R329">
    <cfRule type="containsText" dxfId="4198" priority="4211" operator="containsText" text="DA">
      <formula>NOT(ISERROR(SEARCH("DA",R329)))</formula>
    </cfRule>
  </conditionalFormatting>
  <conditionalFormatting sqref="T329">
    <cfRule type="containsText" dxfId="4197" priority="4210" operator="containsText" text="DA">
      <formula>NOT(ISERROR(SEARCH("DA",T329)))</formula>
    </cfRule>
  </conditionalFormatting>
  <conditionalFormatting sqref="B329">
    <cfRule type="containsText" dxfId="4196" priority="4209" operator="containsText" text="DA">
      <formula>NOT(ISERROR(SEARCH("DA",B329)))</formula>
    </cfRule>
  </conditionalFormatting>
  <conditionalFormatting sqref="C329 U329">
    <cfRule type="containsText" dxfId="4195" priority="4208" operator="containsText" text="DA">
      <formula>NOT(ISERROR(SEARCH("DA",C329)))</formula>
    </cfRule>
  </conditionalFormatting>
  <conditionalFormatting sqref="D329">
    <cfRule type="containsText" dxfId="4194" priority="4207" operator="containsText" text="DA">
      <formula>NOT(ISERROR(SEARCH("DA",D329)))</formula>
    </cfRule>
  </conditionalFormatting>
  <conditionalFormatting sqref="E329">
    <cfRule type="containsText" dxfId="4193" priority="4206" operator="containsText" text="DA">
      <formula>NOT(ISERROR(SEARCH("DA",E329)))</formula>
    </cfRule>
  </conditionalFormatting>
  <conditionalFormatting sqref="F329">
    <cfRule type="containsText" dxfId="4192" priority="4205" operator="containsText" text="DA">
      <formula>NOT(ISERROR(SEARCH("DA",F329)))</formula>
    </cfRule>
  </conditionalFormatting>
  <conditionalFormatting sqref="G329">
    <cfRule type="containsText" dxfId="4191" priority="4204" operator="containsText" text="DA">
      <formula>NOT(ISERROR(SEARCH("DA",G329)))</formula>
    </cfRule>
  </conditionalFormatting>
  <conditionalFormatting sqref="H329">
    <cfRule type="containsText" dxfId="4190" priority="4203" operator="containsText" text="DA">
      <formula>NOT(ISERROR(SEARCH("DA",H329)))</formula>
    </cfRule>
  </conditionalFormatting>
  <conditionalFormatting sqref="I329">
    <cfRule type="containsText" dxfId="4189" priority="4202" operator="containsText" text="DA">
      <formula>NOT(ISERROR(SEARCH("DA",I329)))</formula>
    </cfRule>
  </conditionalFormatting>
  <conditionalFormatting sqref="J329">
    <cfRule type="containsText" dxfId="4188" priority="4201" operator="containsText" text="DA">
      <formula>NOT(ISERROR(SEARCH("DA",J329)))</formula>
    </cfRule>
  </conditionalFormatting>
  <conditionalFormatting sqref="K329">
    <cfRule type="containsText" dxfId="4187" priority="4200" operator="containsText" text="DA">
      <formula>NOT(ISERROR(SEARCH("DA",K329)))</formula>
    </cfRule>
  </conditionalFormatting>
  <conditionalFormatting sqref="L329">
    <cfRule type="containsText" dxfId="4186" priority="4199" operator="containsText" text="DA">
      <formula>NOT(ISERROR(SEARCH("DA",L329)))</formula>
    </cfRule>
  </conditionalFormatting>
  <conditionalFormatting sqref="M329">
    <cfRule type="containsText" dxfId="4185" priority="4198" operator="containsText" text="DA">
      <formula>NOT(ISERROR(SEARCH("DA",M329)))</formula>
    </cfRule>
  </conditionalFormatting>
  <conditionalFormatting sqref="N329">
    <cfRule type="containsText" dxfId="4184" priority="4197" operator="containsText" text="DA">
      <formula>NOT(ISERROR(SEARCH("DA",N329)))</formula>
    </cfRule>
  </conditionalFormatting>
  <conditionalFormatting sqref="O329">
    <cfRule type="containsText" dxfId="4183" priority="4196" operator="containsText" text="DA">
      <formula>NOT(ISERROR(SEARCH("DA",O329)))</formula>
    </cfRule>
  </conditionalFormatting>
  <conditionalFormatting sqref="P329">
    <cfRule type="containsText" dxfId="4182" priority="4195" operator="containsText" text="DA">
      <formula>NOT(ISERROR(SEARCH("DA",P329)))</formula>
    </cfRule>
  </conditionalFormatting>
  <conditionalFormatting sqref="Q329">
    <cfRule type="containsText" dxfId="4181" priority="4194" operator="containsText" text="DA">
      <formula>NOT(ISERROR(SEARCH("DA",Q329)))</formula>
    </cfRule>
  </conditionalFormatting>
  <conditionalFormatting sqref="S329">
    <cfRule type="containsText" dxfId="4180" priority="4193" operator="containsText" text="DA">
      <formula>NOT(ISERROR(SEARCH("DA",S329)))</formula>
    </cfRule>
  </conditionalFormatting>
  <conditionalFormatting sqref="R329">
    <cfRule type="containsText" dxfId="4179" priority="4192" operator="containsText" text="DA">
      <formula>NOT(ISERROR(SEARCH("DA",R329)))</formula>
    </cfRule>
  </conditionalFormatting>
  <conditionalFormatting sqref="T329">
    <cfRule type="containsText" dxfId="4178" priority="4191" operator="containsText" text="DA">
      <formula>NOT(ISERROR(SEARCH("DA",T329)))</formula>
    </cfRule>
  </conditionalFormatting>
  <conditionalFormatting sqref="B329">
    <cfRule type="containsText" dxfId="4177" priority="4190" operator="containsText" text="DA">
      <formula>NOT(ISERROR(SEARCH("DA",B329)))</formula>
    </cfRule>
  </conditionalFormatting>
  <conditionalFormatting sqref="C329 U329">
    <cfRule type="containsText" dxfId="4176" priority="4189" operator="containsText" text="DA">
      <formula>NOT(ISERROR(SEARCH("DA",C329)))</formula>
    </cfRule>
  </conditionalFormatting>
  <conditionalFormatting sqref="D329">
    <cfRule type="containsText" dxfId="4175" priority="4188" operator="containsText" text="DA">
      <formula>NOT(ISERROR(SEARCH("DA",D329)))</formula>
    </cfRule>
  </conditionalFormatting>
  <conditionalFormatting sqref="E329">
    <cfRule type="containsText" dxfId="4174" priority="4187" operator="containsText" text="DA">
      <formula>NOT(ISERROR(SEARCH("DA",E329)))</formula>
    </cfRule>
  </conditionalFormatting>
  <conditionalFormatting sqref="F329">
    <cfRule type="containsText" dxfId="4173" priority="4186" operator="containsText" text="DA">
      <formula>NOT(ISERROR(SEARCH("DA",F329)))</formula>
    </cfRule>
  </conditionalFormatting>
  <conditionalFormatting sqref="G329">
    <cfRule type="containsText" dxfId="4172" priority="4185" operator="containsText" text="DA">
      <formula>NOT(ISERROR(SEARCH("DA",G329)))</formula>
    </cfRule>
  </conditionalFormatting>
  <conditionalFormatting sqref="H329">
    <cfRule type="containsText" dxfId="4171" priority="4184" operator="containsText" text="DA">
      <formula>NOT(ISERROR(SEARCH("DA",H329)))</formula>
    </cfRule>
  </conditionalFormatting>
  <conditionalFormatting sqref="I329">
    <cfRule type="containsText" dxfId="4170" priority="4183" operator="containsText" text="DA">
      <formula>NOT(ISERROR(SEARCH("DA",I329)))</formula>
    </cfRule>
  </conditionalFormatting>
  <conditionalFormatting sqref="J329">
    <cfRule type="containsText" dxfId="4169" priority="4182" operator="containsText" text="DA">
      <formula>NOT(ISERROR(SEARCH("DA",J329)))</formula>
    </cfRule>
  </conditionalFormatting>
  <conditionalFormatting sqref="K329">
    <cfRule type="containsText" dxfId="4168" priority="4181" operator="containsText" text="DA">
      <formula>NOT(ISERROR(SEARCH("DA",K329)))</formula>
    </cfRule>
  </conditionalFormatting>
  <conditionalFormatting sqref="L329">
    <cfRule type="containsText" dxfId="4167" priority="4180" operator="containsText" text="DA">
      <formula>NOT(ISERROR(SEARCH("DA",L329)))</formula>
    </cfRule>
  </conditionalFormatting>
  <conditionalFormatting sqref="M329">
    <cfRule type="containsText" dxfId="4166" priority="4179" operator="containsText" text="DA">
      <formula>NOT(ISERROR(SEARCH("DA",M329)))</formula>
    </cfRule>
  </conditionalFormatting>
  <conditionalFormatting sqref="N329">
    <cfRule type="containsText" dxfId="4165" priority="4178" operator="containsText" text="DA">
      <formula>NOT(ISERROR(SEARCH("DA",N329)))</formula>
    </cfRule>
  </conditionalFormatting>
  <conditionalFormatting sqref="O329">
    <cfRule type="containsText" dxfId="4164" priority="4177" operator="containsText" text="DA">
      <formula>NOT(ISERROR(SEARCH("DA",O329)))</formula>
    </cfRule>
  </conditionalFormatting>
  <conditionalFormatting sqref="P329">
    <cfRule type="containsText" dxfId="4163" priority="4176" operator="containsText" text="DA">
      <formula>NOT(ISERROR(SEARCH("DA",P329)))</formula>
    </cfRule>
  </conditionalFormatting>
  <conditionalFormatting sqref="Q329">
    <cfRule type="containsText" dxfId="4162" priority="4175" operator="containsText" text="DA">
      <formula>NOT(ISERROR(SEARCH("DA",Q329)))</formula>
    </cfRule>
  </conditionalFormatting>
  <conditionalFormatting sqref="S329">
    <cfRule type="containsText" dxfId="4161" priority="4174" operator="containsText" text="DA">
      <formula>NOT(ISERROR(SEARCH("DA",S329)))</formula>
    </cfRule>
  </conditionalFormatting>
  <conditionalFormatting sqref="R329">
    <cfRule type="containsText" dxfId="4160" priority="4173" operator="containsText" text="DA">
      <formula>NOT(ISERROR(SEARCH("DA",R329)))</formula>
    </cfRule>
  </conditionalFormatting>
  <conditionalFormatting sqref="T329">
    <cfRule type="containsText" dxfId="4159" priority="4172" operator="containsText" text="DA">
      <formula>NOT(ISERROR(SEARCH("DA",T329)))</formula>
    </cfRule>
  </conditionalFormatting>
  <conditionalFormatting sqref="B329">
    <cfRule type="containsText" dxfId="4158" priority="4171" operator="containsText" text="DA">
      <formula>NOT(ISERROR(SEARCH("DA",B329)))</formula>
    </cfRule>
  </conditionalFormatting>
  <conditionalFormatting sqref="U329 C329">
    <cfRule type="containsText" dxfId="4157" priority="4170" operator="containsText" text="DA">
      <formula>NOT(ISERROR(SEARCH("DA",C329)))</formula>
    </cfRule>
  </conditionalFormatting>
  <conditionalFormatting sqref="D329">
    <cfRule type="containsText" dxfId="4156" priority="4169" operator="containsText" text="DA">
      <formula>NOT(ISERROR(SEARCH("DA",D329)))</formula>
    </cfRule>
  </conditionalFormatting>
  <conditionalFormatting sqref="E329">
    <cfRule type="containsText" dxfId="4155" priority="4168" operator="containsText" text="DA">
      <formula>NOT(ISERROR(SEARCH("DA",E329)))</formula>
    </cfRule>
  </conditionalFormatting>
  <conditionalFormatting sqref="F329">
    <cfRule type="containsText" dxfId="4154" priority="4167" operator="containsText" text="DA">
      <formula>NOT(ISERROR(SEARCH("DA",F329)))</formula>
    </cfRule>
  </conditionalFormatting>
  <conditionalFormatting sqref="G329">
    <cfRule type="containsText" dxfId="4153" priority="4166" operator="containsText" text="DA">
      <formula>NOT(ISERROR(SEARCH("DA",G329)))</formula>
    </cfRule>
  </conditionalFormatting>
  <conditionalFormatting sqref="H329">
    <cfRule type="containsText" dxfId="4152" priority="4165" operator="containsText" text="DA">
      <formula>NOT(ISERROR(SEARCH("DA",H329)))</formula>
    </cfRule>
  </conditionalFormatting>
  <conditionalFormatting sqref="I329">
    <cfRule type="containsText" dxfId="4151" priority="4164" operator="containsText" text="DA">
      <formula>NOT(ISERROR(SEARCH("DA",I329)))</formula>
    </cfRule>
  </conditionalFormatting>
  <conditionalFormatting sqref="J329">
    <cfRule type="containsText" dxfId="4150" priority="4163" operator="containsText" text="DA">
      <formula>NOT(ISERROR(SEARCH("DA",J329)))</formula>
    </cfRule>
  </conditionalFormatting>
  <conditionalFormatting sqref="K329">
    <cfRule type="containsText" dxfId="4149" priority="4162" operator="containsText" text="DA">
      <formula>NOT(ISERROR(SEARCH("DA",K329)))</formula>
    </cfRule>
  </conditionalFormatting>
  <conditionalFormatting sqref="L329">
    <cfRule type="containsText" dxfId="4148" priority="4161" operator="containsText" text="DA">
      <formula>NOT(ISERROR(SEARCH("DA",L329)))</formula>
    </cfRule>
  </conditionalFormatting>
  <conditionalFormatting sqref="M329">
    <cfRule type="containsText" dxfId="4147" priority="4160" operator="containsText" text="DA">
      <formula>NOT(ISERROR(SEARCH("DA",M329)))</formula>
    </cfRule>
  </conditionalFormatting>
  <conditionalFormatting sqref="N329">
    <cfRule type="containsText" dxfId="4146" priority="4159" operator="containsText" text="DA">
      <formula>NOT(ISERROR(SEARCH("DA",N329)))</formula>
    </cfRule>
  </conditionalFormatting>
  <conditionalFormatting sqref="O329">
    <cfRule type="containsText" dxfId="4145" priority="4158" operator="containsText" text="DA">
      <formula>NOT(ISERROR(SEARCH("DA",O329)))</formula>
    </cfRule>
  </conditionalFormatting>
  <conditionalFormatting sqref="P329">
    <cfRule type="containsText" dxfId="4144" priority="4157" operator="containsText" text="DA">
      <formula>NOT(ISERROR(SEARCH("DA",P329)))</formula>
    </cfRule>
  </conditionalFormatting>
  <conditionalFormatting sqref="Q329">
    <cfRule type="containsText" dxfId="4143" priority="4156" operator="containsText" text="DA">
      <formula>NOT(ISERROR(SEARCH("DA",Q329)))</formula>
    </cfRule>
  </conditionalFormatting>
  <conditionalFormatting sqref="R329">
    <cfRule type="containsText" dxfId="4142" priority="4155" operator="containsText" text="DA">
      <formula>NOT(ISERROR(SEARCH("DA",R329)))</formula>
    </cfRule>
  </conditionalFormatting>
  <conditionalFormatting sqref="S329">
    <cfRule type="containsText" dxfId="4141" priority="4154" operator="containsText" text="DA">
      <formula>NOT(ISERROR(SEARCH("DA",S329)))</formula>
    </cfRule>
  </conditionalFormatting>
  <conditionalFormatting sqref="T329">
    <cfRule type="containsText" dxfId="4140" priority="4153" operator="containsText" text="DA">
      <formula>NOT(ISERROR(SEARCH("DA",T329)))</formula>
    </cfRule>
  </conditionalFormatting>
  <conditionalFormatting sqref="B329">
    <cfRule type="containsText" dxfId="4139" priority="4152" operator="containsText" text="DA">
      <formula>NOT(ISERROR(SEARCH("DA",B329)))</formula>
    </cfRule>
  </conditionalFormatting>
  <conditionalFormatting sqref="U329 C329">
    <cfRule type="containsText" dxfId="4138" priority="4151" operator="containsText" text="DA">
      <formula>NOT(ISERROR(SEARCH("DA",C329)))</formula>
    </cfRule>
  </conditionalFormatting>
  <conditionalFormatting sqref="D329">
    <cfRule type="containsText" dxfId="4137" priority="4150" operator="containsText" text="DA">
      <formula>NOT(ISERROR(SEARCH("DA",D329)))</formula>
    </cfRule>
  </conditionalFormatting>
  <conditionalFormatting sqref="E329">
    <cfRule type="containsText" dxfId="4136" priority="4149" operator="containsText" text="DA">
      <formula>NOT(ISERROR(SEARCH("DA",E329)))</formula>
    </cfRule>
  </conditionalFormatting>
  <conditionalFormatting sqref="F329">
    <cfRule type="containsText" dxfId="4135" priority="4148" operator="containsText" text="DA">
      <formula>NOT(ISERROR(SEARCH("DA",F329)))</formula>
    </cfRule>
  </conditionalFormatting>
  <conditionalFormatting sqref="G329">
    <cfRule type="containsText" dxfId="4134" priority="4147" operator="containsText" text="DA">
      <formula>NOT(ISERROR(SEARCH("DA",G329)))</formula>
    </cfRule>
  </conditionalFormatting>
  <conditionalFormatting sqref="H329">
    <cfRule type="containsText" dxfId="4133" priority="4146" operator="containsText" text="DA">
      <formula>NOT(ISERROR(SEARCH("DA",H329)))</formula>
    </cfRule>
  </conditionalFormatting>
  <conditionalFormatting sqref="I329">
    <cfRule type="containsText" dxfId="4132" priority="4145" operator="containsText" text="DA">
      <formula>NOT(ISERROR(SEARCH("DA",I329)))</formula>
    </cfRule>
  </conditionalFormatting>
  <conditionalFormatting sqref="J329">
    <cfRule type="containsText" dxfId="4131" priority="4144" operator="containsText" text="DA">
      <formula>NOT(ISERROR(SEARCH("DA",J329)))</formula>
    </cfRule>
  </conditionalFormatting>
  <conditionalFormatting sqref="K329">
    <cfRule type="containsText" dxfId="4130" priority="4143" operator="containsText" text="DA">
      <formula>NOT(ISERROR(SEARCH("DA",K329)))</formula>
    </cfRule>
  </conditionalFormatting>
  <conditionalFormatting sqref="L329">
    <cfRule type="containsText" dxfId="4129" priority="4142" operator="containsText" text="DA">
      <formula>NOT(ISERROR(SEARCH("DA",L329)))</formula>
    </cfRule>
  </conditionalFormatting>
  <conditionalFormatting sqref="M329">
    <cfRule type="containsText" dxfId="4128" priority="4141" operator="containsText" text="DA">
      <formula>NOT(ISERROR(SEARCH("DA",M329)))</formula>
    </cfRule>
  </conditionalFormatting>
  <conditionalFormatting sqref="N329">
    <cfRule type="containsText" dxfId="4127" priority="4140" operator="containsText" text="DA">
      <formula>NOT(ISERROR(SEARCH("DA",N329)))</formula>
    </cfRule>
  </conditionalFormatting>
  <conditionalFormatting sqref="O329">
    <cfRule type="containsText" dxfId="4126" priority="4139" operator="containsText" text="DA">
      <formula>NOT(ISERROR(SEARCH("DA",O329)))</formula>
    </cfRule>
  </conditionalFormatting>
  <conditionalFormatting sqref="P329">
    <cfRule type="containsText" dxfId="4125" priority="4138" operator="containsText" text="DA">
      <formula>NOT(ISERROR(SEARCH("DA",P329)))</formula>
    </cfRule>
  </conditionalFormatting>
  <conditionalFormatting sqref="Q329">
    <cfRule type="containsText" dxfId="4124" priority="4137" operator="containsText" text="DA">
      <formula>NOT(ISERROR(SEARCH("DA",Q329)))</formula>
    </cfRule>
  </conditionalFormatting>
  <conditionalFormatting sqref="R329">
    <cfRule type="containsText" dxfId="4123" priority="4136" operator="containsText" text="DA">
      <formula>NOT(ISERROR(SEARCH("DA",R329)))</formula>
    </cfRule>
  </conditionalFormatting>
  <conditionalFormatting sqref="S329">
    <cfRule type="containsText" dxfId="4122" priority="4135" operator="containsText" text="DA">
      <formula>NOT(ISERROR(SEARCH("DA",S329)))</formula>
    </cfRule>
  </conditionalFormatting>
  <conditionalFormatting sqref="T329">
    <cfRule type="containsText" dxfId="4121" priority="4134" operator="containsText" text="DA">
      <formula>NOT(ISERROR(SEARCH("DA",T329)))</formula>
    </cfRule>
  </conditionalFormatting>
  <conditionalFormatting sqref="B329">
    <cfRule type="containsText" dxfId="4120" priority="4133" operator="containsText" text="DA">
      <formula>NOT(ISERROR(SEARCH("DA",B329)))</formula>
    </cfRule>
  </conditionalFormatting>
  <conditionalFormatting sqref="U329 C329">
    <cfRule type="containsText" dxfId="4119" priority="4132" operator="containsText" text="DA">
      <formula>NOT(ISERROR(SEARCH("DA",C329)))</formula>
    </cfRule>
  </conditionalFormatting>
  <conditionalFormatting sqref="D329">
    <cfRule type="containsText" dxfId="4118" priority="4131" operator="containsText" text="DA">
      <formula>NOT(ISERROR(SEARCH("DA",D329)))</formula>
    </cfRule>
  </conditionalFormatting>
  <conditionalFormatting sqref="E329">
    <cfRule type="containsText" dxfId="4117" priority="4130" operator="containsText" text="DA">
      <formula>NOT(ISERROR(SEARCH("DA",E329)))</formula>
    </cfRule>
  </conditionalFormatting>
  <conditionalFormatting sqref="F329">
    <cfRule type="containsText" dxfId="4116" priority="4129" operator="containsText" text="DA">
      <formula>NOT(ISERROR(SEARCH("DA",F329)))</formula>
    </cfRule>
  </conditionalFormatting>
  <conditionalFormatting sqref="G329">
    <cfRule type="containsText" dxfId="4115" priority="4128" operator="containsText" text="DA">
      <formula>NOT(ISERROR(SEARCH("DA",G329)))</formula>
    </cfRule>
  </conditionalFormatting>
  <conditionalFormatting sqref="H329">
    <cfRule type="containsText" dxfId="4114" priority="4127" operator="containsText" text="DA">
      <formula>NOT(ISERROR(SEARCH("DA",H329)))</formula>
    </cfRule>
  </conditionalFormatting>
  <conditionalFormatting sqref="I329">
    <cfRule type="containsText" dxfId="4113" priority="4126" operator="containsText" text="DA">
      <formula>NOT(ISERROR(SEARCH("DA",I329)))</formula>
    </cfRule>
  </conditionalFormatting>
  <conditionalFormatting sqref="J329">
    <cfRule type="containsText" dxfId="4112" priority="4125" operator="containsText" text="DA">
      <formula>NOT(ISERROR(SEARCH("DA",J329)))</formula>
    </cfRule>
  </conditionalFormatting>
  <conditionalFormatting sqref="K329">
    <cfRule type="containsText" dxfId="4111" priority="4124" operator="containsText" text="DA">
      <formula>NOT(ISERROR(SEARCH("DA",K329)))</formula>
    </cfRule>
  </conditionalFormatting>
  <conditionalFormatting sqref="L329">
    <cfRule type="containsText" dxfId="4110" priority="4123" operator="containsText" text="DA">
      <formula>NOT(ISERROR(SEARCH("DA",L329)))</formula>
    </cfRule>
  </conditionalFormatting>
  <conditionalFormatting sqref="M329">
    <cfRule type="containsText" dxfId="4109" priority="4122" operator="containsText" text="DA">
      <formula>NOT(ISERROR(SEARCH("DA",M329)))</formula>
    </cfRule>
  </conditionalFormatting>
  <conditionalFormatting sqref="N329">
    <cfRule type="containsText" dxfId="4108" priority="4121" operator="containsText" text="DA">
      <formula>NOT(ISERROR(SEARCH("DA",N329)))</formula>
    </cfRule>
  </conditionalFormatting>
  <conditionalFormatting sqref="O329">
    <cfRule type="containsText" dxfId="4107" priority="4120" operator="containsText" text="DA">
      <formula>NOT(ISERROR(SEARCH("DA",O329)))</formula>
    </cfRule>
  </conditionalFormatting>
  <conditionalFormatting sqref="P329">
    <cfRule type="containsText" dxfId="4106" priority="4119" operator="containsText" text="DA">
      <formula>NOT(ISERROR(SEARCH("DA",P329)))</formula>
    </cfRule>
  </conditionalFormatting>
  <conditionalFormatting sqref="Q329">
    <cfRule type="containsText" dxfId="4105" priority="4118" operator="containsText" text="DA">
      <formula>NOT(ISERROR(SEARCH("DA",Q329)))</formula>
    </cfRule>
  </conditionalFormatting>
  <conditionalFormatting sqref="R329">
    <cfRule type="containsText" dxfId="4104" priority="4117" operator="containsText" text="DA">
      <formula>NOT(ISERROR(SEARCH("DA",R329)))</formula>
    </cfRule>
  </conditionalFormatting>
  <conditionalFormatting sqref="S329">
    <cfRule type="containsText" dxfId="4103" priority="4116" operator="containsText" text="DA">
      <formula>NOT(ISERROR(SEARCH("DA",S329)))</formula>
    </cfRule>
  </conditionalFormatting>
  <conditionalFormatting sqref="T329">
    <cfRule type="containsText" dxfId="4102" priority="4115" operator="containsText" text="DA">
      <formula>NOT(ISERROR(SEARCH("DA",T329)))</formula>
    </cfRule>
  </conditionalFormatting>
  <conditionalFormatting sqref="B329">
    <cfRule type="containsText" dxfId="4101" priority="4114" operator="containsText" text="DA">
      <formula>NOT(ISERROR(SEARCH("DA",B329)))</formula>
    </cfRule>
  </conditionalFormatting>
  <conditionalFormatting sqref="U329 C329">
    <cfRule type="containsText" dxfId="4100" priority="4113" operator="containsText" text="DA">
      <formula>NOT(ISERROR(SEARCH("DA",C329)))</formula>
    </cfRule>
  </conditionalFormatting>
  <conditionalFormatting sqref="D329">
    <cfRule type="containsText" dxfId="4099" priority="4112" operator="containsText" text="DA">
      <formula>NOT(ISERROR(SEARCH("DA",D329)))</formula>
    </cfRule>
  </conditionalFormatting>
  <conditionalFormatting sqref="E329">
    <cfRule type="containsText" dxfId="4098" priority="4111" operator="containsText" text="DA">
      <formula>NOT(ISERROR(SEARCH("DA",E329)))</formula>
    </cfRule>
  </conditionalFormatting>
  <conditionalFormatting sqref="F329">
    <cfRule type="containsText" dxfId="4097" priority="4110" operator="containsText" text="DA">
      <formula>NOT(ISERROR(SEARCH("DA",F329)))</formula>
    </cfRule>
  </conditionalFormatting>
  <conditionalFormatting sqref="G329">
    <cfRule type="containsText" dxfId="4096" priority="4109" operator="containsText" text="DA">
      <formula>NOT(ISERROR(SEARCH("DA",G329)))</formula>
    </cfRule>
  </conditionalFormatting>
  <conditionalFormatting sqref="H329">
    <cfRule type="containsText" dxfId="4095" priority="4108" operator="containsText" text="DA">
      <formula>NOT(ISERROR(SEARCH("DA",H329)))</formula>
    </cfRule>
  </conditionalFormatting>
  <conditionalFormatting sqref="I329">
    <cfRule type="containsText" dxfId="4094" priority="4107" operator="containsText" text="DA">
      <formula>NOT(ISERROR(SEARCH("DA",I329)))</formula>
    </cfRule>
  </conditionalFormatting>
  <conditionalFormatting sqref="J329">
    <cfRule type="containsText" dxfId="4093" priority="4106" operator="containsText" text="DA">
      <formula>NOT(ISERROR(SEARCH("DA",J329)))</formula>
    </cfRule>
  </conditionalFormatting>
  <conditionalFormatting sqref="K329">
    <cfRule type="containsText" dxfId="4092" priority="4105" operator="containsText" text="DA">
      <formula>NOT(ISERROR(SEARCH("DA",K329)))</formula>
    </cfRule>
  </conditionalFormatting>
  <conditionalFormatting sqref="L329">
    <cfRule type="containsText" dxfId="4091" priority="4104" operator="containsText" text="DA">
      <formula>NOT(ISERROR(SEARCH("DA",L329)))</formula>
    </cfRule>
  </conditionalFormatting>
  <conditionalFormatting sqref="M329">
    <cfRule type="containsText" dxfId="4090" priority="4103" operator="containsText" text="DA">
      <formula>NOT(ISERROR(SEARCH("DA",M329)))</formula>
    </cfRule>
  </conditionalFormatting>
  <conditionalFormatting sqref="N329">
    <cfRule type="containsText" dxfId="4089" priority="4102" operator="containsText" text="DA">
      <formula>NOT(ISERROR(SEARCH("DA",N329)))</formula>
    </cfRule>
  </conditionalFormatting>
  <conditionalFormatting sqref="O329">
    <cfRule type="containsText" dxfId="4088" priority="4101" operator="containsText" text="DA">
      <formula>NOT(ISERROR(SEARCH("DA",O329)))</formula>
    </cfRule>
  </conditionalFormatting>
  <conditionalFormatting sqref="P329">
    <cfRule type="containsText" dxfId="4087" priority="4100" operator="containsText" text="DA">
      <formula>NOT(ISERROR(SEARCH("DA",P329)))</formula>
    </cfRule>
  </conditionalFormatting>
  <conditionalFormatting sqref="Q329">
    <cfRule type="containsText" dxfId="4086" priority="4099" operator="containsText" text="DA">
      <formula>NOT(ISERROR(SEARCH("DA",Q329)))</formula>
    </cfRule>
  </conditionalFormatting>
  <conditionalFormatting sqref="R329">
    <cfRule type="containsText" dxfId="4085" priority="4098" operator="containsText" text="DA">
      <formula>NOT(ISERROR(SEARCH("DA",R329)))</formula>
    </cfRule>
  </conditionalFormatting>
  <conditionalFormatting sqref="S329">
    <cfRule type="containsText" dxfId="4084" priority="4097" operator="containsText" text="DA">
      <formula>NOT(ISERROR(SEARCH("DA",S329)))</formula>
    </cfRule>
  </conditionalFormatting>
  <conditionalFormatting sqref="T329">
    <cfRule type="containsText" dxfId="4083" priority="4096" operator="containsText" text="DA">
      <formula>NOT(ISERROR(SEARCH("DA",T329)))</formula>
    </cfRule>
  </conditionalFormatting>
  <conditionalFormatting sqref="B329">
    <cfRule type="containsText" dxfId="4082" priority="4095" operator="containsText" text="DA">
      <formula>NOT(ISERROR(SEARCH("DA",B329)))</formula>
    </cfRule>
  </conditionalFormatting>
  <conditionalFormatting sqref="U329 C329">
    <cfRule type="containsText" dxfId="4081" priority="4094" operator="containsText" text="DA">
      <formula>NOT(ISERROR(SEARCH("DA",C329)))</formula>
    </cfRule>
  </conditionalFormatting>
  <conditionalFormatting sqref="D329">
    <cfRule type="containsText" dxfId="4080" priority="4093" operator="containsText" text="DA">
      <formula>NOT(ISERROR(SEARCH("DA",D329)))</formula>
    </cfRule>
  </conditionalFormatting>
  <conditionalFormatting sqref="E329">
    <cfRule type="containsText" dxfId="4079" priority="4092" operator="containsText" text="DA">
      <formula>NOT(ISERROR(SEARCH("DA",E329)))</formula>
    </cfRule>
  </conditionalFormatting>
  <conditionalFormatting sqref="F329">
    <cfRule type="containsText" dxfId="4078" priority="4091" operator="containsText" text="DA">
      <formula>NOT(ISERROR(SEARCH("DA",F329)))</formula>
    </cfRule>
  </conditionalFormatting>
  <conditionalFormatting sqref="G329">
    <cfRule type="containsText" dxfId="4077" priority="4090" operator="containsText" text="DA">
      <formula>NOT(ISERROR(SEARCH("DA",G329)))</formula>
    </cfRule>
  </conditionalFormatting>
  <conditionalFormatting sqref="H329">
    <cfRule type="containsText" dxfId="4076" priority="4089" operator="containsText" text="DA">
      <formula>NOT(ISERROR(SEARCH("DA",H329)))</formula>
    </cfRule>
  </conditionalFormatting>
  <conditionalFormatting sqref="I329">
    <cfRule type="containsText" dxfId="4075" priority="4088" operator="containsText" text="DA">
      <formula>NOT(ISERROR(SEARCH("DA",I329)))</formula>
    </cfRule>
  </conditionalFormatting>
  <conditionalFormatting sqref="J329">
    <cfRule type="containsText" dxfId="4074" priority="4087" operator="containsText" text="DA">
      <formula>NOT(ISERROR(SEARCH("DA",J329)))</formula>
    </cfRule>
  </conditionalFormatting>
  <conditionalFormatting sqref="K329">
    <cfRule type="containsText" dxfId="4073" priority="4086" operator="containsText" text="DA">
      <formula>NOT(ISERROR(SEARCH("DA",K329)))</formula>
    </cfRule>
  </conditionalFormatting>
  <conditionalFormatting sqref="L329">
    <cfRule type="containsText" dxfId="4072" priority="4085" operator="containsText" text="DA">
      <formula>NOT(ISERROR(SEARCH("DA",L329)))</formula>
    </cfRule>
  </conditionalFormatting>
  <conditionalFormatting sqref="M329">
    <cfRule type="containsText" dxfId="4071" priority="4084" operator="containsText" text="DA">
      <formula>NOT(ISERROR(SEARCH("DA",M329)))</formula>
    </cfRule>
  </conditionalFormatting>
  <conditionalFormatting sqref="N329">
    <cfRule type="containsText" dxfId="4070" priority="4083" operator="containsText" text="DA">
      <formula>NOT(ISERROR(SEARCH("DA",N329)))</formula>
    </cfRule>
  </conditionalFormatting>
  <conditionalFormatting sqref="O329">
    <cfRule type="containsText" dxfId="4069" priority="4082" operator="containsText" text="DA">
      <formula>NOT(ISERROR(SEARCH("DA",O329)))</formula>
    </cfRule>
  </conditionalFormatting>
  <conditionalFormatting sqref="P329">
    <cfRule type="containsText" dxfId="4068" priority="4081" operator="containsText" text="DA">
      <formula>NOT(ISERROR(SEARCH("DA",P329)))</formula>
    </cfRule>
  </conditionalFormatting>
  <conditionalFormatting sqref="Q329">
    <cfRule type="containsText" dxfId="4067" priority="4080" operator="containsText" text="DA">
      <formula>NOT(ISERROR(SEARCH("DA",Q329)))</formula>
    </cfRule>
  </conditionalFormatting>
  <conditionalFormatting sqref="R329">
    <cfRule type="containsText" dxfId="4066" priority="4079" operator="containsText" text="DA">
      <formula>NOT(ISERROR(SEARCH("DA",R329)))</formula>
    </cfRule>
  </conditionalFormatting>
  <conditionalFormatting sqref="S329">
    <cfRule type="containsText" dxfId="4065" priority="4078" operator="containsText" text="DA">
      <formula>NOT(ISERROR(SEARCH("DA",S329)))</formula>
    </cfRule>
  </conditionalFormatting>
  <conditionalFormatting sqref="T329">
    <cfRule type="containsText" dxfId="4064" priority="4077" operator="containsText" text="DA">
      <formula>NOT(ISERROR(SEARCH("DA",T329)))</formula>
    </cfRule>
  </conditionalFormatting>
  <conditionalFormatting sqref="B329">
    <cfRule type="containsText" dxfId="4063" priority="4076" operator="containsText" text="DA">
      <formula>NOT(ISERROR(SEARCH("DA",B329)))</formula>
    </cfRule>
  </conditionalFormatting>
  <conditionalFormatting sqref="U329 C329">
    <cfRule type="containsText" dxfId="4062" priority="4075" operator="containsText" text="DA">
      <formula>NOT(ISERROR(SEARCH("DA",C329)))</formula>
    </cfRule>
  </conditionalFormatting>
  <conditionalFormatting sqref="D329">
    <cfRule type="containsText" dxfId="4061" priority="4074" operator="containsText" text="DA">
      <formula>NOT(ISERROR(SEARCH("DA",D329)))</formula>
    </cfRule>
  </conditionalFormatting>
  <conditionalFormatting sqref="E329">
    <cfRule type="containsText" dxfId="4060" priority="4073" operator="containsText" text="DA">
      <formula>NOT(ISERROR(SEARCH("DA",E329)))</formula>
    </cfRule>
  </conditionalFormatting>
  <conditionalFormatting sqref="F329">
    <cfRule type="containsText" dxfId="4059" priority="4072" operator="containsText" text="DA">
      <formula>NOT(ISERROR(SEARCH("DA",F329)))</formula>
    </cfRule>
  </conditionalFormatting>
  <conditionalFormatting sqref="G329">
    <cfRule type="containsText" dxfId="4058" priority="4071" operator="containsText" text="DA">
      <formula>NOT(ISERROR(SEARCH("DA",G329)))</formula>
    </cfRule>
  </conditionalFormatting>
  <conditionalFormatting sqref="H329">
    <cfRule type="containsText" dxfId="4057" priority="4070" operator="containsText" text="DA">
      <formula>NOT(ISERROR(SEARCH("DA",H329)))</formula>
    </cfRule>
  </conditionalFormatting>
  <conditionalFormatting sqref="I329">
    <cfRule type="containsText" dxfId="4056" priority="4069" operator="containsText" text="DA">
      <formula>NOT(ISERROR(SEARCH("DA",I329)))</formula>
    </cfRule>
  </conditionalFormatting>
  <conditionalFormatting sqref="J329">
    <cfRule type="containsText" dxfId="4055" priority="4068" operator="containsText" text="DA">
      <formula>NOT(ISERROR(SEARCH("DA",J329)))</formula>
    </cfRule>
  </conditionalFormatting>
  <conditionalFormatting sqref="K329">
    <cfRule type="containsText" dxfId="4054" priority="4067" operator="containsText" text="DA">
      <formula>NOT(ISERROR(SEARCH("DA",K329)))</formula>
    </cfRule>
  </conditionalFormatting>
  <conditionalFormatting sqref="L329">
    <cfRule type="containsText" dxfId="4053" priority="4066" operator="containsText" text="DA">
      <formula>NOT(ISERROR(SEARCH("DA",L329)))</formula>
    </cfRule>
  </conditionalFormatting>
  <conditionalFormatting sqref="M329">
    <cfRule type="containsText" dxfId="4052" priority="4065" operator="containsText" text="DA">
      <formula>NOT(ISERROR(SEARCH("DA",M329)))</formula>
    </cfRule>
  </conditionalFormatting>
  <conditionalFormatting sqref="N329">
    <cfRule type="containsText" dxfId="4051" priority="4064" operator="containsText" text="DA">
      <formula>NOT(ISERROR(SEARCH("DA",N329)))</formula>
    </cfRule>
  </conditionalFormatting>
  <conditionalFormatting sqref="O329">
    <cfRule type="containsText" dxfId="4050" priority="4063" operator="containsText" text="DA">
      <formula>NOT(ISERROR(SEARCH("DA",O329)))</formula>
    </cfRule>
  </conditionalFormatting>
  <conditionalFormatting sqref="P329">
    <cfRule type="containsText" dxfId="4049" priority="4062" operator="containsText" text="DA">
      <formula>NOT(ISERROR(SEARCH("DA",P329)))</formula>
    </cfRule>
  </conditionalFormatting>
  <conditionalFormatting sqref="Q329">
    <cfRule type="containsText" dxfId="4048" priority="4061" operator="containsText" text="DA">
      <formula>NOT(ISERROR(SEARCH("DA",Q329)))</formula>
    </cfRule>
  </conditionalFormatting>
  <conditionalFormatting sqref="R329">
    <cfRule type="containsText" dxfId="4047" priority="4060" operator="containsText" text="DA">
      <formula>NOT(ISERROR(SEARCH("DA",R329)))</formula>
    </cfRule>
  </conditionalFormatting>
  <conditionalFormatting sqref="S329">
    <cfRule type="containsText" dxfId="4046" priority="4059" operator="containsText" text="DA">
      <formula>NOT(ISERROR(SEARCH("DA",S329)))</formula>
    </cfRule>
  </conditionalFormatting>
  <conditionalFormatting sqref="T329">
    <cfRule type="containsText" dxfId="4045" priority="4058" operator="containsText" text="DA">
      <formula>NOT(ISERROR(SEARCH("DA",T329)))</formula>
    </cfRule>
  </conditionalFormatting>
  <conditionalFormatting sqref="B329">
    <cfRule type="containsText" dxfId="4044" priority="4057" operator="containsText" text="DA">
      <formula>NOT(ISERROR(SEARCH("DA",B329)))</formula>
    </cfRule>
  </conditionalFormatting>
  <conditionalFormatting sqref="U329 C329">
    <cfRule type="containsText" dxfId="4043" priority="4056" operator="containsText" text="DA">
      <formula>NOT(ISERROR(SEARCH("DA",C329)))</formula>
    </cfRule>
  </conditionalFormatting>
  <conditionalFormatting sqref="D329">
    <cfRule type="containsText" dxfId="4042" priority="4055" operator="containsText" text="DA">
      <formula>NOT(ISERROR(SEARCH("DA",D329)))</formula>
    </cfRule>
  </conditionalFormatting>
  <conditionalFormatting sqref="E329">
    <cfRule type="containsText" dxfId="4041" priority="4054" operator="containsText" text="DA">
      <formula>NOT(ISERROR(SEARCH("DA",E329)))</formula>
    </cfRule>
  </conditionalFormatting>
  <conditionalFormatting sqref="F329">
    <cfRule type="containsText" dxfId="4040" priority="4053" operator="containsText" text="DA">
      <formula>NOT(ISERROR(SEARCH("DA",F329)))</formula>
    </cfRule>
  </conditionalFormatting>
  <conditionalFormatting sqref="G329">
    <cfRule type="containsText" dxfId="4039" priority="4052" operator="containsText" text="DA">
      <formula>NOT(ISERROR(SEARCH("DA",G329)))</formula>
    </cfRule>
  </conditionalFormatting>
  <conditionalFormatting sqref="H329">
    <cfRule type="containsText" dxfId="4038" priority="4051" operator="containsText" text="DA">
      <formula>NOT(ISERROR(SEARCH("DA",H329)))</formula>
    </cfRule>
  </conditionalFormatting>
  <conditionalFormatting sqref="I329">
    <cfRule type="containsText" dxfId="4037" priority="4050" operator="containsText" text="DA">
      <formula>NOT(ISERROR(SEARCH("DA",I329)))</formula>
    </cfRule>
  </conditionalFormatting>
  <conditionalFormatting sqref="J329">
    <cfRule type="containsText" dxfId="4036" priority="4049" operator="containsText" text="DA">
      <formula>NOT(ISERROR(SEARCH("DA",J329)))</formula>
    </cfRule>
  </conditionalFormatting>
  <conditionalFormatting sqref="K329">
    <cfRule type="containsText" dxfId="4035" priority="4048" operator="containsText" text="DA">
      <formula>NOT(ISERROR(SEARCH("DA",K329)))</formula>
    </cfRule>
  </conditionalFormatting>
  <conditionalFormatting sqref="L329">
    <cfRule type="containsText" dxfId="4034" priority="4047" operator="containsText" text="DA">
      <formula>NOT(ISERROR(SEARCH("DA",L329)))</formula>
    </cfRule>
  </conditionalFormatting>
  <conditionalFormatting sqref="M329">
    <cfRule type="containsText" dxfId="4033" priority="4046" operator="containsText" text="DA">
      <formula>NOT(ISERROR(SEARCH("DA",M329)))</formula>
    </cfRule>
  </conditionalFormatting>
  <conditionalFormatting sqref="N329">
    <cfRule type="containsText" dxfId="4032" priority="4045" operator="containsText" text="DA">
      <formula>NOT(ISERROR(SEARCH("DA",N329)))</formula>
    </cfRule>
  </conditionalFormatting>
  <conditionalFormatting sqref="O329">
    <cfRule type="containsText" dxfId="4031" priority="4044" operator="containsText" text="DA">
      <formula>NOT(ISERROR(SEARCH("DA",O329)))</formula>
    </cfRule>
  </conditionalFormatting>
  <conditionalFormatting sqref="P329">
    <cfRule type="containsText" dxfId="4030" priority="4043" operator="containsText" text="DA">
      <formula>NOT(ISERROR(SEARCH("DA",P329)))</formula>
    </cfRule>
  </conditionalFormatting>
  <conditionalFormatting sqref="Q329">
    <cfRule type="containsText" dxfId="4029" priority="4042" operator="containsText" text="DA">
      <formula>NOT(ISERROR(SEARCH("DA",Q329)))</formula>
    </cfRule>
  </conditionalFormatting>
  <conditionalFormatting sqref="R329">
    <cfRule type="containsText" dxfId="4028" priority="4041" operator="containsText" text="DA">
      <formula>NOT(ISERROR(SEARCH("DA",R329)))</formula>
    </cfRule>
  </conditionalFormatting>
  <conditionalFormatting sqref="S329">
    <cfRule type="containsText" dxfId="4027" priority="4040" operator="containsText" text="DA">
      <formula>NOT(ISERROR(SEARCH("DA",S329)))</formula>
    </cfRule>
  </conditionalFormatting>
  <conditionalFormatting sqref="T329">
    <cfRule type="containsText" dxfId="4026" priority="4039" operator="containsText" text="DA">
      <formula>NOT(ISERROR(SEARCH("DA",T329)))</formula>
    </cfRule>
  </conditionalFormatting>
  <conditionalFormatting sqref="B329">
    <cfRule type="containsText" dxfId="4025" priority="4038" operator="containsText" text="DA">
      <formula>NOT(ISERROR(SEARCH("DA",B329)))</formula>
    </cfRule>
  </conditionalFormatting>
  <conditionalFormatting sqref="U329 C329">
    <cfRule type="containsText" dxfId="4024" priority="4037" operator="containsText" text="DA">
      <formula>NOT(ISERROR(SEARCH("DA",C329)))</formula>
    </cfRule>
  </conditionalFormatting>
  <conditionalFormatting sqref="D329">
    <cfRule type="containsText" dxfId="4023" priority="4036" operator="containsText" text="DA">
      <formula>NOT(ISERROR(SEARCH("DA",D329)))</formula>
    </cfRule>
  </conditionalFormatting>
  <conditionalFormatting sqref="E329">
    <cfRule type="containsText" dxfId="4022" priority="4035" operator="containsText" text="DA">
      <formula>NOT(ISERROR(SEARCH("DA",E329)))</formula>
    </cfRule>
  </conditionalFormatting>
  <conditionalFormatting sqref="F329">
    <cfRule type="containsText" dxfId="4021" priority="4034" operator="containsText" text="DA">
      <formula>NOT(ISERROR(SEARCH("DA",F329)))</formula>
    </cfRule>
  </conditionalFormatting>
  <conditionalFormatting sqref="G329">
    <cfRule type="containsText" dxfId="4020" priority="4033" operator="containsText" text="DA">
      <formula>NOT(ISERROR(SEARCH("DA",G329)))</formula>
    </cfRule>
  </conditionalFormatting>
  <conditionalFormatting sqref="H329">
    <cfRule type="containsText" dxfId="4019" priority="4032" operator="containsText" text="DA">
      <formula>NOT(ISERROR(SEARCH("DA",H329)))</formula>
    </cfRule>
  </conditionalFormatting>
  <conditionalFormatting sqref="I329">
    <cfRule type="containsText" dxfId="4018" priority="4031" operator="containsText" text="DA">
      <formula>NOT(ISERROR(SEARCH("DA",I329)))</formula>
    </cfRule>
  </conditionalFormatting>
  <conditionalFormatting sqref="J329">
    <cfRule type="containsText" dxfId="4017" priority="4030" operator="containsText" text="DA">
      <formula>NOT(ISERROR(SEARCH("DA",J329)))</formula>
    </cfRule>
  </conditionalFormatting>
  <conditionalFormatting sqref="K329">
    <cfRule type="containsText" dxfId="4016" priority="4029" operator="containsText" text="DA">
      <formula>NOT(ISERROR(SEARCH("DA",K329)))</formula>
    </cfRule>
  </conditionalFormatting>
  <conditionalFormatting sqref="L329">
    <cfRule type="containsText" dxfId="4015" priority="4028" operator="containsText" text="DA">
      <formula>NOT(ISERROR(SEARCH("DA",L329)))</formula>
    </cfRule>
  </conditionalFormatting>
  <conditionalFormatting sqref="M329">
    <cfRule type="containsText" dxfId="4014" priority="4027" operator="containsText" text="DA">
      <formula>NOT(ISERROR(SEARCH("DA",M329)))</formula>
    </cfRule>
  </conditionalFormatting>
  <conditionalFormatting sqref="N329">
    <cfRule type="containsText" dxfId="4013" priority="4026" operator="containsText" text="DA">
      <formula>NOT(ISERROR(SEARCH("DA",N329)))</formula>
    </cfRule>
  </conditionalFormatting>
  <conditionalFormatting sqref="O329">
    <cfRule type="containsText" dxfId="4012" priority="4025" operator="containsText" text="DA">
      <formula>NOT(ISERROR(SEARCH("DA",O329)))</formula>
    </cfRule>
  </conditionalFormatting>
  <conditionalFormatting sqref="P329">
    <cfRule type="containsText" dxfId="4011" priority="4024" operator="containsText" text="DA">
      <formula>NOT(ISERROR(SEARCH("DA",P329)))</formula>
    </cfRule>
  </conditionalFormatting>
  <conditionalFormatting sqref="Q329">
    <cfRule type="containsText" dxfId="4010" priority="4023" operator="containsText" text="DA">
      <formula>NOT(ISERROR(SEARCH("DA",Q329)))</formula>
    </cfRule>
  </conditionalFormatting>
  <conditionalFormatting sqref="R329">
    <cfRule type="containsText" dxfId="4009" priority="4022" operator="containsText" text="DA">
      <formula>NOT(ISERROR(SEARCH("DA",R329)))</formula>
    </cfRule>
  </conditionalFormatting>
  <conditionalFormatting sqref="S329">
    <cfRule type="containsText" dxfId="4008" priority="4021" operator="containsText" text="DA">
      <formula>NOT(ISERROR(SEARCH("DA",S329)))</formula>
    </cfRule>
  </conditionalFormatting>
  <conditionalFormatting sqref="T329">
    <cfRule type="containsText" dxfId="4007" priority="4020" operator="containsText" text="DA">
      <formula>NOT(ISERROR(SEARCH("DA",T329)))</formula>
    </cfRule>
  </conditionalFormatting>
  <conditionalFormatting sqref="B329">
    <cfRule type="containsText" dxfId="4006" priority="4019" operator="containsText" text="DA">
      <formula>NOT(ISERROR(SEARCH("DA",B329)))</formula>
    </cfRule>
  </conditionalFormatting>
  <conditionalFormatting sqref="U329 C329">
    <cfRule type="containsText" dxfId="4005" priority="4018" operator="containsText" text="DA">
      <formula>NOT(ISERROR(SEARCH("DA",C329)))</formula>
    </cfRule>
  </conditionalFormatting>
  <conditionalFormatting sqref="D329">
    <cfRule type="containsText" dxfId="4004" priority="4017" operator="containsText" text="DA">
      <formula>NOT(ISERROR(SEARCH("DA",D329)))</formula>
    </cfRule>
  </conditionalFormatting>
  <conditionalFormatting sqref="E329">
    <cfRule type="containsText" dxfId="4003" priority="4016" operator="containsText" text="DA">
      <formula>NOT(ISERROR(SEARCH("DA",E329)))</formula>
    </cfRule>
  </conditionalFormatting>
  <conditionalFormatting sqref="F329">
    <cfRule type="containsText" dxfId="4002" priority="4015" operator="containsText" text="DA">
      <formula>NOT(ISERROR(SEARCH("DA",F329)))</formula>
    </cfRule>
  </conditionalFormatting>
  <conditionalFormatting sqref="G329">
    <cfRule type="containsText" dxfId="4001" priority="4014" operator="containsText" text="DA">
      <formula>NOT(ISERROR(SEARCH("DA",G329)))</formula>
    </cfRule>
  </conditionalFormatting>
  <conditionalFormatting sqref="H329">
    <cfRule type="containsText" dxfId="4000" priority="4013" operator="containsText" text="DA">
      <formula>NOT(ISERROR(SEARCH("DA",H329)))</formula>
    </cfRule>
  </conditionalFormatting>
  <conditionalFormatting sqref="I329">
    <cfRule type="containsText" dxfId="3999" priority="4012" operator="containsText" text="DA">
      <formula>NOT(ISERROR(SEARCH("DA",I329)))</formula>
    </cfRule>
  </conditionalFormatting>
  <conditionalFormatting sqref="J329">
    <cfRule type="containsText" dxfId="3998" priority="4011" operator="containsText" text="DA">
      <formula>NOT(ISERROR(SEARCH("DA",J329)))</formula>
    </cfRule>
  </conditionalFormatting>
  <conditionalFormatting sqref="K329">
    <cfRule type="containsText" dxfId="3997" priority="4010" operator="containsText" text="DA">
      <formula>NOT(ISERROR(SEARCH("DA",K329)))</formula>
    </cfRule>
  </conditionalFormatting>
  <conditionalFormatting sqref="L329">
    <cfRule type="containsText" dxfId="3996" priority="4009" operator="containsText" text="DA">
      <formula>NOT(ISERROR(SEARCH("DA",L329)))</formula>
    </cfRule>
  </conditionalFormatting>
  <conditionalFormatting sqref="M329">
    <cfRule type="containsText" dxfId="3995" priority="4008" operator="containsText" text="DA">
      <formula>NOT(ISERROR(SEARCH("DA",M329)))</formula>
    </cfRule>
  </conditionalFormatting>
  <conditionalFormatting sqref="N329">
    <cfRule type="containsText" dxfId="3994" priority="4007" operator="containsText" text="DA">
      <formula>NOT(ISERROR(SEARCH("DA",N329)))</formula>
    </cfRule>
  </conditionalFormatting>
  <conditionalFormatting sqref="O329">
    <cfRule type="containsText" dxfId="3993" priority="4006" operator="containsText" text="DA">
      <formula>NOT(ISERROR(SEARCH("DA",O329)))</formula>
    </cfRule>
  </conditionalFormatting>
  <conditionalFormatting sqref="P329">
    <cfRule type="containsText" dxfId="3992" priority="4005" operator="containsText" text="DA">
      <formula>NOT(ISERROR(SEARCH("DA",P329)))</formula>
    </cfRule>
  </conditionalFormatting>
  <conditionalFormatting sqref="Q329">
    <cfRule type="containsText" dxfId="3991" priority="4004" operator="containsText" text="DA">
      <formula>NOT(ISERROR(SEARCH("DA",Q329)))</formula>
    </cfRule>
  </conditionalFormatting>
  <conditionalFormatting sqref="R329">
    <cfRule type="containsText" dxfId="3990" priority="4003" operator="containsText" text="DA">
      <formula>NOT(ISERROR(SEARCH("DA",R329)))</formula>
    </cfRule>
  </conditionalFormatting>
  <conditionalFormatting sqref="S329">
    <cfRule type="containsText" dxfId="3989" priority="4002" operator="containsText" text="DA">
      <formula>NOT(ISERROR(SEARCH("DA",S329)))</formula>
    </cfRule>
  </conditionalFormatting>
  <conditionalFormatting sqref="T329">
    <cfRule type="containsText" dxfId="3988" priority="4001" operator="containsText" text="DA">
      <formula>NOT(ISERROR(SEARCH("DA",T329)))</formula>
    </cfRule>
  </conditionalFormatting>
  <conditionalFormatting sqref="B329">
    <cfRule type="containsText" dxfId="3987" priority="4000" operator="containsText" text="DA">
      <formula>NOT(ISERROR(SEARCH("DA",B329)))</formula>
    </cfRule>
  </conditionalFormatting>
  <conditionalFormatting sqref="U329 C329">
    <cfRule type="containsText" dxfId="3986" priority="3999" operator="containsText" text="DA">
      <formula>NOT(ISERROR(SEARCH("DA",C329)))</formula>
    </cfRule>
  </conditionalFormatting>
  <conditionalFormatting sqref="D329">
    <cfRule type="containsText" dxfId="3985" priority="3998" operator="containsText" text="DA">
      <formula>NOT(ISERROR(SEARCH("DA",D329)))</formula>
    </cfRule>
  </conditionalFormatting>
  <conditionalFormatting sqref="E329">
    <cfRule type="containsText" dxfId="3984" priority="3997" operator="containsText" text="DA">
      <formula>NOT(ISERROR(SEARCH("DA",E329)))</formula>
    </cfRule>
  </conditionalFormatting>
  <conditionalFormatting sqref="F329">
    <cfRule type="containsText" dxfId="3983" priority="3996" operator="containsText" text="DA">
      <formula>NOT(ISERROR(SEARCH("DA",F329)))</formula>
    </cfRule>
  </conditionalFormatting>
  <conditionalFormatting sqref="G329">
    <cfRule type="containsText" dxfId="3982" priority="3995" operator="containsText" text="DA">
      <formula>NOT(ISERROR(SEARCH("DA",G329)))</formula>
    </cfRule>
  </conditionalFormatting>
  <conditionalFormatting sqref="H329">
    <cfRule type="containsText" dxfId="3981" priority="3994" operator="containsText" text="DA">
      <formula>NOT(ISERROR(SEARCH("DA",H329)))</formula>
    </cfRule>
  </conditionalFormatting>
  <conditionalFormatting sqref="I329">
    <cfRule type="containsText" dxfId="3980" priority="3993" operator="containsText" text="DA">
      <formula>NOT(ISERROR(SEARCH("DA",I329)))</formula>
    </cfRule>
  </conditionalFormatting>
  <conditionalFormatting sqref="J329">
    <cfRule type="containsText" dxfId="3979" priority="3992" operator="containsText" text="DA">
      <formula>NOT(ISERROR(SEARCH("DA",J329)))</formula>
    </cfRule>
  </conditionalFormatting>
  <conditionalFormatting sqref="K329">
    <cfRule type="containsText" dxfId="3978" priority="3991" operator="containsText" text="DA">
      <formula>NOT(ISERROR(SEARCH("DA",K329)))</formula>
    </cfRule>
  </conditionalFormatting>
  <conditionalFormatting sqref="L329">
    <cfRule type="containsText" dxfId="3977" priority="3990" operator="containsText" text="DA">
      <formula>NOT(ISERROR(SEARCH("DA",L329)))</formula>
    </cfRule>
  </conditionalFormatting>
  <conditionalFormatting sqref="M329">
    <cfRule type="containsText" dxfId="3976" priority="3989" operator="containsText" text="DA">
      <formula>NOT(ISERROR(SEARCH("DA",M329)))</formula>
    </cfRule>
  </conditionalFormatting>
  <conditionalFormatting sqref="N329">
    <cfRule type="containsText" dxfId="3975" priority="3988" operator="containsText" text="DA">
      <formula>NOT(ISERROR(SEARCH("DA",N329)))</formula>
    </cfRule>
  </conditionalFormatting>
  <conditionalFormatting sqref="O329">
    <cfRule type="containsText" dxfId="3974" priority="3987" operator="containsText" text="DA">
      <formula>NOT(ISERROR(SEARCH("DA",O329)))</formula>
    </cfRule>
  </conditionalFormatting>
  <conditionalFormatting sqref="P329">
    <cfRule type="containsText" dxfId="3973" priority="3986" operator="containsText" text="DA">
      <formula>NOT(ISERROR(SEARCH("DA",P329)))</formula>
    </cfRule>
  </conditionalFormatting>
  <conditionalFormatting sqref="Q329">
    <cfRule type="containsText" dxfId="3972" priority="3985" operator="containsText" text="DA">
      <formula>NOT(ISERROR(SEARCH("DA",Q329)))</formula>
    </cfRule>
  </conditionalFormatting>
  <conditionalFormatting sqref="R329">
    <cfRule type="containsText" dxfId="3971" priority="3984" operator="containsText" text="DA">
      <formula>NOT(ISERROR(SEARCH("DA",R329)))</formula>
    </cfRule>
  </conditionalFormatting>
  <conditionalFormatting sqref="S329">
    <cfRule type="containsText" dxfId="3970" priority="3983" operator="containsText" text="DA">
      <formula>NOT(ISERROR(SEARCH("DA",S329)))</formula>
    </cfRule>
  </conditionalFormatting>
  <conditionalFormatting sqref="T329">
    <cfRule type="containsText" dxfId="3969" priority="3982" operator="containsText" text="DA">
      <formula>NOT(ISERROR(SEARCH("DA",T329)))</formula>
    </cfRule>
  </conditionalFormatting>
  <conditionalFormatting sqref="B329">
    <cfRule type="containsText" dxfId="3968" priority="3981" operator="containsText" text="DA">
      <formula>NOT(ISERROR(SEARCH("DA",B329)))</formula>
    </cfRule>
  </conditionalFormatting>
  <conditionalFormatting sqref="U329 C329">
    <cfRule type="containsText" dxfId="3967" priority="3980" operator="containsText" text="DA">
      <formula>NOT(ISERROR(SEARCH("DA",C329)))</formula>
    </cfRule>
  </conditionalFormatting>
  <conditionalFormatting sqref="D329">
    <cfRule type="containsText" dxfId="3966" priority="3979" operator="containsText" text="DA">
      <formula>NOT(ISERROR(SEARCH("DA",D329)))</formula>
    </cfRule>
  </conditionalFormatting>
  <conditionalFormatting sqref="E329">
    <cfRule type="containsText" dxfId="3965" priority="3978" operator="containsText" text="DA">
      <formula>NOT(ISERROR(SEARCH("DA",E329)))</formula>
    </cfRule>
  </conditionalFormatting>
  <conditionalFormatting sqref="F329">
    <cfRule type="containsText" dxfId="3964" priority="3977" operator="containsText" text="DA">
      <formula>NOT(ISERROR(SEARCH("DA",F329)))</formula>
    </cfRule>
  </conditionalFormatting>
  <conditionalFormatting sqref="G329">
    <cfRule type="containsText" dxfId="3963" priority="3976" operator="containsText" text="DA">
      <formula>NOT(ISERROR(SEARCH("DA",G329)))</formula>
    </cfRule>
  </conditionalFormatting>
  <conditionalFormatting sqref="H329">
    <cfRule type="containsText" dxfId="3962" priority="3975" operator="containsText" text="DA">
      <formula>NOT(ISERROR(SEARCH("DA",H329)))</formula>
    </cfRule>
  </conditionalFormatting>
  <conditionalFormatting sqref="I329">
    <cfRule type="containsText" dxfId="3961" priority="3974" operator="containsText" text="DA">
      <formula>NOT(ISERROR(SEARCH("DA",I329)))</formula>
    </cfRule>
  </conditionalFormatting>
  <conditionalFormatting sqref="J329">
    <cfRule type="containsText" dxfId="3960" priority="3973" operator="containsText" text="DA">
      <formula>NOT(ISERROR(SEARCH("DA",J329)))</formula>
    </cfRule>
  </conditionalFormatting>
  <conditionalFormatting sqref="K329">
    <cfRule type="containsText" dxfId="3959" priority="3972" operator="containsText" text="DA">
      <formula>NOT(ISERROR(SEARCH("DA",K329)))</formula>
    </cfRule>
  </conditionalFormatting>
  <conditionalFormatting sqref="L329">
    <cfRule type="containsText" dxfId="3958" priority="3971" operator="containsText" text="DA">
      <formula>NOT(ISERROR(SEARCH("DA",L329)))</formula>
    </cfRule>
  </conditionalFormatting>
  <conditionalFormatting sqref="M329">
    <cfRule type="containsText" dxfId="3957" priority="3970" operator="containsText" text="DA">
      <formula>NOT(ISERROR(SEARCH("DA",M329)))</formula>
    </cfRule>
  </conditionalFormatting>
  <conditionalFormatting sqref="N329">
    <cfRule type="containsText" dxfId="3956" priority="3969" operator="containsText" text="DA">
      <formula>NOT(ISERROR(SEARCH("DA",N329)))</formula>
    </cfRule>
  </conditionalFormatting>
  <conditionalFormatting sqref="O329">
    <cfRule type="containsText" dxfId="3955" priority="3968" operator="containsText" text="DA">
      <formula>NOT(ISERROR(SEARCH("DA",O329)))</formula>
    </cfRule>
  </conditionalFormatting>
  <conditionalFormatting sqref="P329">
    <cfRule type="containsText" dxfId="3954" priority="3967" operator="containsText" text="DA">
      <formula>NOT(ISERROR(SEARCH("DA",P329)))</formula>
    </cfRule>
  </conditionalFormatting>
  <conditionalFormatting sqref="Q329">
    <cfRule type="containsText" dxfId="3953" priority="3966" operator="containsText" text="DA">
      <formula>NOT(ISERROR(SEARCH("DA",Q329)))</formula>
    </cfRule>
  </conditionalFormatting>
  <conditionalFormatting sqref="R329">
    <cfRule type="containsText" dxfId="3952" priority="3965" operator="containsText" text="DA">
      <formula>NOT(ISERROR(SEARCH("DA",R329)))</formula>
    </cfRule>
  </conditionalFormatting>
  <conditionalFormatting sqref="S329">
    <cfRule type="containsText" dxfId="3951" priority="3964" operator="containsText" text="DA">
      <formula>NOT(ISERROR(SEARCH("DA",S329)))</formula>
    </cfRule>
  </conditionalFormatting>
  <conditionalFormatting sqref="T329">
    <cfRule type="containsText" dxfId="3950" priority="3963" operator="containsText" text="DA">
      <formula>NOT(ISERROR(SEARCH("DA",T329)))</formula>
    </cfRule>
  </conditionalFormatting>
  <conditionalFormatting sqref="B329">
    <cfRule type="containsText" dxfId="3949" priority="3962" operator="containsText" text="DA">
      <formula>NOT(ISERROR(SEARCH("DA",B329)))</formula>
    </cfRule>
  </conditionalFormatting>
  <conditionalFormatting sqref="U329 C329">
    <cfRule type="containsText" dxfId="3948" priority="3961" operator="containsText" text="DA">
      <formula>NOT(ISERROR(SEARCH("DA",C329)))</formula>
    </cfRule>
  </conditionalFormatting>
  <conditionalFormatting sqref="D329">
    <cfRule type="containsText" dxfId="3947" priority="3960" operator="containsText" text="DA">
      <formula>NOT(ISERROR(SEARCH("DA",D329)))</formula>
    </cfRule>
  </conditionalFormatting>
  <conditionalFormatting sqref="E329">
    <cfRule type="containsText" dxfId="3946" priority="3959" operator="containsText" text="DA">
      <formula>NOT(ISERROR(SEARCH("DA",E329)))</formula>
    </cfRule>
  </conditionalFormatting>
  <conditionalFormatting sqref="F329">
    <cfRule type="containsText" dxfId="3945" priority="3958" operator="containsText" text="DA">
      <formula>NOT(ISERROR(SEARCH("DA",F329)))</formula>
    </cfRule>
  </conditionalFormatting>
  <conditionalFormatting sqref="G329">
    <cfRule type="containsText" dxfId="3944" priority="3957" operator="containsText" text="DA">
      <formula>NOT(ISERROR(SEARCH("DA",G329)))</formula>
    </cfRule>
  </conditionalFormatting>
  <conditionalFormatting sqref="H329">
    <cfRule type="containsText" dxfId="3943" priority="3956" operator="containsText" text="DA">
      <formula>NOT(ISERROR(SEARCH("DA",H329)))</formula>
    </cfRule>
  </conditionalFormatting>
  <conditionalFormatting sqref="I329">
    <cfRule type="containsText" dxfId="3942" priority="3955" operator="containsText" text="DA">
      <formula>NOT(ISERROR(SEARCH("DA",I329)))</formula>
    </cfRule>
  </conditionalFormatting>
  <conditionalFormatting sqref="J329">
    <cfRule type="containsText" dxfId="3941" priority="3954" operator="containsText" text="DA">
      <formula>NOT(ISERROR(SEARCH("DA",J329)))</formula>
    </cfRule>
  </conditionalFormatting>
  <conditionalFormatting sqref="K329">
    <cfRule type="containsText" dxfId="3940" priority="3953" operator="containsText" text="DA">
      <formula>NOT(ISERROR(SEARCH("DA",K329)))</formula>
    </cfRule>
  </conditionalFormatting>
  <conditionalFormatting sqref="L329">
    <cfRule type="containsText" dxfId="3939" priority="3952" operator="containsText" text="DA">
      <formula>NOT(ISERROR(SEARCH("DA",L329)))</formula>
    </cfRule>
  </conditionalFormatting>
  <conditionalFormatting sqref="M329">
    <cfRule type="containsText" dxfId="3938" priority="3951" operator="containsText" text="DA">
      <formula>NOT(ISERROR(SEARCH("DA",M329)))</formula>
    </cfRule>
  </conditionalFormatting>
  <conditionalFormatting sqref="N329">
    <cfRule type="containsText" dxfId="3937" priority="3950" operator="containsText" text="DA">
      <formula>NOT(ISERROR(SEARCH("DA",N329)))</formula>
    </cfRule>
  </conditionalFormatting>
  <conditionalFormatting sqref="O329">
    <cfRule type="containsText" dxfId="3936" priority="3949" operator="containsText" text="DA">
      <formula>NOT(ISERROR(SEARCH("DA",O329)))</formula>
    </cfRule>
  </conditionalFormatting>
  <conditionalFormatting sqref="P329">
    <cfRule type="containsText" dxfId="3935" priority="3948" operator="containsText" text="DA">
      <formula>NOT(ISERROR(SEARCH("DA",P329)))</formula>
    </cfRule>
  </conditionalFormatting>
  <conditionalFormatting sqref="Q329">
    <cfRule type="containsText" dxfId="3934" priority="3947" operator="containsText" text="DA">
      <formula>NOT(ISERROR(SEARCH("DA",Q329)))</formula>
    </cfRule>
  </conditionalFormatting>
  <conditionalFormatting sqref="R329">
    <cfRule type="containsText" dxfId="3933" priority="3946" operator="containsText" text="DA">
      <formula>NOT(ISERROR(SEARCH("DA",R329)))</formula>
    </cfRule>
  </conditionalFormatting>
  <conditionalFormatting sqref="S329">
    <cfRule type="containsText" dxfId="3932" priority="3945" operator="containsText" text="DA">
      <formula>NOT(ISERROR(SEARCH("DA",S329)))</formula>
    </cfRule>
  </conditionalFormatting>
  <conditionalFormatting sqref="T329">
    <cfRule type="containsText" dxfId="3931" priority="3944" operator="containsText" text="DA">
      <formula>NOT(ISERROR(SEARCH("DA",T329)))</formula>
    </cfRule>
  </conditionalFormatting>
  <conditionalFormatting sqref="B329">
    <cfRule type="containsText" dxfId="3930" priority="3943" operator="containsText" text="DA">
      <formula>NOT(ISERROR(SEARCH("DA",B329)))</formula>
    </cfRule>
  </conditionalFormatting>
  <conditionalFormatting sqref="U329 C329">
    <cfRule type="containsText" dxfId="3929" priority="3942" operator="containsText" text="DA">
      <formula>NOT(ISERROR(SEARCH("DA",C329)))</formula>
    </cfRule>
  </conditionalFormatting>
  <conditionalFormatting sqref="D329">
    <cfRule type="containsText" dxfId="3928" priority="3941" operator="containsText" text="DA">
      <formula>NOT(ISERROR(SEARCH("DA",D329)))</formula>
    </cfRule>
  </conditionalFormatting>
  <conditionalFormatting sqref="E329">
    <cfRule type="containsText" dxfId="3927" priority="3940" operator="containsText" text="DA">
      <formula>NOT(ISERROR(SEARCH("DA",E329)))</formula>
    </cfRule>
  </conditionalFormatting>
  <conditionalFormatting sqref="F329">
    <cfRule type="containsText" dxfId="3926" priority="3939" operator="containsText" text="DA">
      <formula>NOT(ISERROR(SEARCH("DA",F329)))</formula>
    </cfRule>
  </conditionalFormatting>
  <conditionalFormatting sqref="G329">
    <cfRule type="containsText" dxfId="3925" priority="3938" operator="containsText" text="DA">
      <formula>NOT(ISERROR(SEARCH("DA",G329)))</formula>
    </cfRule>
  </conditionalFormatting>
  <conditionalFormatting sqref="H329">
    <cfRule type="containsText" dxfId="3924" priority="3937" operator="containsText" text="DA">
      <formula>NOT(ISERROR(SEARCH("DA",H329)))</formula>
    </cfRule>
  </conditionalFormatting>
  <conditionalFormatting sqref="I329">
    <cfRule type="containsText" dxfId="3923" priority="3936" operator="containsText" text="DA">
      <formula>NOT(ISERROR(SEARCH("DA",I329)))</formula>
    </cfRule>
  </conditionalFormatting>
  <conditionalFormatting sqref="J329">
    <cfRule type="containsText" dxfId="3922" priority="3935" operator="containsText" text="DA">
      <formula>NOT(ISERROR(SEARCH("DA",J329)))</formula>
    </cfRule>
  </conditionalFormatting>
  <conditionalFormatting sqref="K329">
    <cfRule type="containsText" dxfId="3921" priority="3934" operator="containsText" text="DA">
      <formula>NOT(ISERROR(SEARCH("DA",K329)))</formula>
    </cfRule>
  </conditionalFormatting>
  <conditionalFormatting sqref="L329">
    <cfRule type="containsText" dxfId="3920" priority="3933" operator="containsText" text="DA">
      <formula>NOT(ISERROR(SEARCH("DA",L329)))</formula>
    </cfRule>
  </conditionalFormatting>
  <conditionalFormatting sqref="M329">
    <cfRule type="containsText" dxfId="3919" priority="3932" operator="containsText" text="DA">
      <formula>NOT(ISERROR(SEARCH("DA",M329)))</formula>
    </cfRule>
  </conditionalFormatting>
  <conditionalFormatting sqref="N329">
    <cfRule type="containsText" dxfId="3918" priority="3931" operator="containsText" text="DA">
      <formula>NOT(ISERROR(SEARCH("DA",N329)))</formula>
    </cfRule>
  </conditionalFormatting>
  <conditionalFormatting sqref="O329">
    <cfRule type="containsText" dxfId="3917" priority="3930" operator="containsText" text="DA">
      <formula>NOT(ISERROR(SEARCH("DA",O329)))</formula>
    </cfRule>
  </conditionalFormatting>
  <conditionalFormatting sqref="P329">
    <cfRule type="containsText" dxfId="3916" priority="3929" operator="containsText" text="DA">
      <formula>NOT(ISERROR(SEARCH("DA",P329)))</formula>
    </cfRule>
  </conditionalFormatting>
  <conditionalFormatting sqref="Q329">
    <cfRule type="containsText" dxfId="3915" priority="3928" operator="containsText" text="DA">
      <formula>NOT(ISERROR(SEARCH("DA",Q329)))</formula>
    </cfRule>
  </conditionalFormatting>
  <conditionalFormatting sqref="R329">
    <cfRule type="containsText" dxfId="3914" priority="3927" operator="containsText" text="DA">
      <formula>NOT(ISERROR(SEARCH("DA",R329)))</formula>
    </cfRule>
  </conditionalFormatting>
  <conditionalFormatting sqref="S329">
    <cfRule type="containsText" dxfId="3913" priority="3926" operator="containsText" text="DA">
      <formula>NOT(ISERROR(SEARCH("DA",S329)))</formula>
    </cfRule>
  </conditionalFormatting>
  <conditionalFormatting sqref="T329">
    <cfRule type="containsText" dxfId="3912" priority="3925" operator="containsText" text="DA">
      <formula>NOT(ISERROR(SEARCH("DA",T329)))</formula>
    </cfRule>
  </conditionalFormatting>
  <conditionalFormatting sqref="B329">
    <cfRule type="containsText" dxfId="3911" priority="3924" operator="containsText" text="DA">
      <formula>NOT(ISERROR(SEARCH("DA",B329)))</formula>
    </cfRule>
  </conditionalFormatting>
  <conditionalFormatting sqref="U329 C329">
    <cfRule type="containsText" dxfId="3910" priority="3923" operator="containsText" text="DA">
      <formula>NOT(ISERROR(SEARCH("DA",C329)))</formula>
    </cfRule>
  </conditionalFormatting>
  <conditionalFormatting sqref="D329">
    <cfRule type="containsText" dxfId="3909" priority="3922" operator="containsText" text="DA">
      <formula>NOT(ISERROR(SEARCH("DA",D329)))</formula>
    </cfRule>
  </conditionalFormatting>
  <conditionalFormatting sqref="E329">
    <cfRule type="containsText" dxfId="3908" priority="3921" operator="containsText" text="DA">
      <formula>NOT(ISERROR(SEARCH("DA",E329)))</formula>
    </cfRule>
  </conditionalFormatting>
  <conditionalFormatting sqref="F329">
    <cfRule type="containsText" dxfId="3907" priority="3920" operator="containsText" text="DA">
      <formula>NOT(ISERROR(SEARCH("DA",F329)))</formula>
    </cfRule>
  </conditionalFormatting>
  <conditionalFormatting sqref="G329">
    <cfRule type="containsText" dxfId="3906" priority="3919" operator="containsText" text="DA">
      <formula>NOT(ISERROR(SEARCH("DA",G329)))</formula>
    </cfRule>
  </conditionalFormatting>
  <conditionalFormatting sqref="H329">
    <cfRule type="containsText" dxfId="3905" priority="3918" operator="containsText" text="DA">
      <formula>NOT(ISERROR(SEARCH("DA",H329)))</formula>
    </cfRule>
  </conditionalFormatting>
  <conditionalFormatting sqref="I329">
    <cfRule type="containsText" dxfId="3904" priority="3917" operator="containsText" text="DA">
      <formula>NOT(ISERROR(SEARCH("DA",I329)))</formula>
    </cfRule>
  </conditionalFormatting>
  <conditionalFormatting sqref="J329">
    <cfRule type="containsText" dxfId="3903" priority="3916" operator="containsText" text="DA">
      <formula>NOT(ISERROR(SEARCH("DA",J329)))</formula>
    </cfRule>
  </conditionalFormatting>
  <conditionalFormatting sqref="K329">
    <cfRule type="containsText" dxfId="3902" priority="3915" operator="containsText" text="DA">
      <formula>NOT(ISERROR(SEARCH("DA",K329)))</formula>
    </cfRule>
  </conditionalFormatting>
  <conditionalFormatting sqref="L329">
    <cfRule type="containsText" dxfId="3901" priority="3914" operator="containsText" text="DA">
      <formula>NOT(ISERROR(SEARCH("DA",L329)))</formula>
    </cfRule>
  </conditionalFormatting>
  <conditionalFormatting sqref="M329">
    <cfRule type="containsText" dxfId="3900" priority="3913" operator="containsText" text="DA">
      <formula>NOT(ISERROR(SEARCH("DA",M329)))</formula>
    </cfRule>
  </conditionalFormatting>
  <conditionalFormatting sqref="N329">
    <cfRule type="containsText" dxfId="3899" priority="3912" operator="containsText" text="DA">
      <formula>NOT(ISERROR(SEARCH("DA",N329)))</formula>
    </cfRule>
  </conditionalFormatting>
  <conditionalFormatting sqref="O329">
    <cfRule type="containsText" dxfId="3898" priority="3911" operator="containsText" text="DA">
      <formula>NOT(ISERROR(SEARCH("DA",O329)))</formula>
    </cfRule>
  </conditionalFormatting>
  <conditionalFormatting sqref="P329">
    <cfRule type="containsText" dxfId="3897" priority="3910" operator="containsText" text="DA">
      <formula>NOT(ISERROR(SEARCH("DA",P329)))</formula>
    </cfRule>
  </conditionalFormatting>
  <conditionalFormatting sqref="Q329">
    <cfRule type="containsText" dxfId="3896" priority="3909" operator="containsText" text="DA">
      <formula>NOT(ISERROR(SEARCH("DA",Q329)))</formula>
    </cfRule>
  </conditionalFormatting>
  <conditionalFormatting sqref="R329">
    <cfRule type="containsText" dxfId="3895" priority="3908" operator="containsText" text="DA">
      <formula>NOT(ISERROR(SEARCH("DA",R329)))</formula>
    </cfRule>
  </conditionalFormatting>
  <conditionalFormatting sqref="S329">
    <cfRule type="containsText" dxfId="3894" priority="3907" operator="containsText" text="DA">
      <formula>NOT(ISERROR(SEARCH("DA",S329)))</formula>
    </cfRule>
  </conditionalFormatting>
  <conditionalFormatting sqref="T329">
    <cfRule type="containsText" dxfId="3893" priority="3906" operator="containsText" text="DA">
      <formula>NOT(ISERROR(SEARCH("DA",T329)))</formula>
    </cfRule>
  </conditionalFormatting>
  <conditionalFormatting sqref="B329">
    <cfRule type="containsText" dxfId="3892" priority="3905" operator="containsText" text="DA">
      <formula>NOT(ISERROR(SEARCH("DA",B329)))</formula>
    </cfRule>
  </conditionalFormatting>
  <conditionalFormatting sqref="U329 C329">
    <cfRule type="containsText" dxfId="3891" priority="3904" operator="containsText" text="DA">
      <formula>NOT(ISERROR(SEARCH("DA",C329)))</formula>
    </cfRule>
  </conditionalFormatting>
  <conditionalFormatting sqref="D329">
    <cfRule type="containsText" dxfId="3890" priority="3903" operator="containsText" text="DA">
      <formula>NOT(ISERROR(SEARCH("DA",D329)))</formula>
    </cfRule>
  </conditionalFormatting>
  <conditionalFormatting sqref="E329">
    <cfRule type="containsText" dxfId="3889" priority="3902" operator="containsText" text="DA">
      <formula>NOT(ISERROR(SEARCH("DA",E329)))</formula>
    </cfRule>
  </conditionalFormatting>
  <conditionalFormatting sqref="F329">
    <cfRule type="containsText" dxfId="3888" priority="3901" operator="containsText" text="DA">
      <formula>NOT(ISERROR(SEARCH("DA",F329)))</formula>
    </cfRule>
  </conditionalFormatting>
  <conditionalFormatting sqref="G329">
    <cfRule type="containsText" dxfId="3887" priority="3900" operator="containsText" text="DA">
      <formula>NOT(ISERROR(SEARCH("DA",G329)))</formula>
    </cfRule>
  </conditionalFormatting>
  <conditionalFormatting sqref="H329">
    <cfRule type="containsText" dxfId="3886" priority="3899" operator="containsText" text="DA">
      <formula>NOT(ISERROR(SEARCH("DA",H329)))</formula>
    </cfRule>
  </conditionalFormatting>
  <conditionalFormatting sqref="I329">
    <cfRule type="containsText" dxfId="3885" priority="3898" operator="containsText" text="DA">
      <formula>NOT(ISERROR(SEARCH("DA",I329)))</formula>
    </cfRule>
  </conditionalFormatting>
  <conditionalFormatting sqref="J329">
    <cfRule type="containsText" dxfId="3884" priority="3897" operator="containsText" text="DA">
      <formula>NOT(ISERROR(SEARCH("DA",J329)))</formula>
    </cfRule>
  </conditionalFormatting>
  <conditionalFormatting sqref="K329">
    <cfRule type="containsText" dxfId="3883" priority="3896" operator="containsText" text="DA">
      <formula>NOT(ISERROR(SEARCH("DA",K329)))</formula>
    </cfRule>
  </conditionalFormatting>
  <conditionalFormatting sqref="L329">
    <cfRule type="containsText" dxfId="3882" priority="3895" operator="containsText" text="DA">
      <formula>NOT(ISERROR(SEARCH("DA",L329)))</formula>
    </cfRule>
  </conditionalFormatting>
  <conditionalFormatting sqref="M329">
    <cfRule type="containsText" dxfId="3881" priority="3894" operator="containsText" text="DA">
      <formula>NOT(ISERROR(SEARCH("DA",M329)))</formula>
    </cfRule>
  </conditionalFormatting>
  <conditionalFormatting sqref="N329">
    <cfRule type="containsText" dxfId="3880" priority="3893" operator="containsText" text="DA">
      <formula>NOT(ISERROR(SEARCH("DA",N329)))</formula>
    </cfRule>
  </conditionalFormatting>
  <conditionalFormatting sqref="O329">
    <cfRule type="containsText" dxfId="3879" priority="3892" operator="containsText" text="DA">
      <formula>NOT(ISERROR(SEARCH("DA",O329)))</formula>
    </cfRule>
  </conditionalFormatting>
  <conditionalFormatting sqref="P329">
    <cfRule type="containsText" dxfId="3878" priority="3891" operator="containsText" text="DA">
      <formula>NOT(ISERROR(SEARCH("DA",P329)))</formula>
    </cfRule>
  </conditionalFormatting>
  <conditionalFormatting sqref="Q329">
    <cfRule type="containsText" dxfId="3877" priority="3890" operator="containsText" text="DA">
      <formula>NOT(ISERROR(SEARCH("DA",Q329)))</formula>
    </cfRule>
  </conditionalFormatting>
  <conditionalFormatting sqref="R329">
    <cfRule type="containsText" dxfId="3876" priority="3889" operator="containsText" text="DA">
      <formula>NOT(ISERROR(SEARCH("DA",R329)))</formula>
    </cfRule>
  </conditionalFormatting>
  <conditionalFormatting sqref="S329">
    <cfRule type="containsText" dxfId="3875" priority="3888" operator="containsText" text="DA">
      <formula>NOT(ISERROR(SEARCH("DA",S329)))</formula>
    </cfRule>
  </conditionalFormatting>
  <conditionalFormatting sqref="T329">
    <cfRule type="containsText" dxfId="3874" priority="3887" operator="containsText" text="DA">
      <formula>NOT(ISERROR(SEARCH("DA",T329)))</formula>
    </cfRule>
  </conditionalFormatting>
  <conditionalFormatting sqref="B329">
    <cfRule type="containsText" dxfId="3873" priority="3886" operator="containsText" text="DA">
      <formula>NOT(ISERROR(SEARCH("DA",B329)))</formula>
    </cfRule>
  </conditionalFormatting>
  <conditionalFormatting sqref="U329 C329">
    <cfRule type="containsText" dxfId="3872" priority="3885" operator="containsText" text="DA">
      <formula>NOT(ISERROR(SEARCH("DA",C329)))</formula>
    </cfRule>
  </conditionalFormatting>
  <conditionalFormatting sqref="D329">
    <cfRule type="containsText" dxfId="3871" priority="3884" operator="containsText" text="DA">
      <formula>NOT(ISERROR(SEARCH("DA",D329)))</formula>
    </cfRule>
  </conditionalFormatting>
  <conditionalFormatting sqref="E329">
    <cfRule type="containsText" dxfId="3870" priority="3883" operator="containsText" text="DA">
      <formula>NOT(ISERROR(SEARCH("DA",E329)))</formula>
    </cfRule>
  </conditionalFormatting>
  <conditionalFormatting sqref="F329">
    <cfRule type="containsText" dxfId="3869" priority="3882" operator="containsText" text="DA">
      <formula>NOT(ISERROR(SEARCH("DA",F329)))</formula>
    </cfRule>
  </conditionalFormatting>
  <conditionalFormatting sqref="G329">
    <cfRule type="containsText" dxfId="3868" priority="3881" operator="containsText" text="DA">
      <formula>NOT(ISERROR(SEARCH("DA",G329)))</formula>
    </cfRule>
  </conditionalFormatting>
  <conditionalFormatting sqref="H329">
    <cfRule type="containsText" dxfId="3867" priority="3880" operator="containsText" text="DA">
      <formula>NOT(ISERROR(SEARCH("DA",H329)))</formula>
    </cfRule>
  </conditionalFormatting>
  <conditionalFormatting sqref="I329">
    <cfRule type="containsText" dxfId="3866" priority="3879" operator="containsText" text="DA">
      <formula>NOT(ISERROR(SEARCH("DA",I329)))</formula>
    </cfRule>
  </conditionalFormatting>
  <conditionalFormatting sqref="J329">
    <cfRule type="containsText" dxfId="3865" priority="3878" operator="containsText" text="DA">
      <formula>NOT(ISERROR(SEARCH("DA",J329)))</formula>
    </cfRule>
  </conditionalFormatting>
  <conditionalFormatting sqref="K329">
    <cfRule type="containsText" dxfId="3864" priority="3877" operator="containsText" text="DA">
      <formula>NOT(ISERROR(SEARCH("DA",K329)))</formula>
    </cfRule>
  </conditionalFormatting>
  <conditionalFormatting sqref="L329">
    <cfRule type="containsText" dxfId="3863" priority="3876" operator="containsText" text="DA">
      <formula>NOT(ISERROR(SEARCH("DA",L329)))</formula>
    </cfRule>
  </conditionalFormatting>
  <conditionalFormatting sqref="M329">
    <cfRule type="containsText" dxfId="3862" priority="3875" operator="containsText" text="DA">
      <formula>NOT(ISERROR(SEARCH("DA",M329)))</formula>
    </cfRule>
  </conditionalFormatting>
  <conditionalFormatting sqref="N329">
    <cfRule type="containsText" dxfId="3861" priority="3874" operator="containsText" text="DA">
      <formula>NOT(ISERROR(SEARCH("DA",N329)))</formula>
    </cfRule>
  </conditionalFormatting>
  <conditionalFormatting sqref="O329">
    <cfRule type="containsText" dxfId="3860" priority="3873" operator="containsText" text="DA">
      <formula>NOT(ISERROR(SEARCH("DA",O329)))</formula>
    </cfRule>
  </conditionalFormatting>
  <conditionalFormatting sqref="P329">
    <cfRule type="containsText" dxfId="3859" priority="3872" operator="containsText" text="DA">
      <formula>NOT(ISERROR(SEARCH("DA",P329)))</formula>
    </cfRule>
  </conditionalFormatting>
  <conditionalFormatting sqref="Q329">
    <cfRule type="containsText" dxfId="3858" priority="3871" operator="containsText" text="DA">
      <formula>NOT(ISERROR(SEARCH("DA",Q329)))</formula>
    </cfRule>
  </conditionalFormatting>
  <conditionalFormatting sqref="R329">
    <cfRule type="containsText" dxfId="3857" priority="3870" operator="containsText" text="DA">
      <formula>NOT(ISERROR(SEARCH("DA",R329)))</formula>
    </cfRule>
  </conditionalFormatting>
  <conditionalFormatting sqref="S329">
    <cfRule type="containsText" dxfId="3856" priority="3869" operator="containsText" text="DA">
      <formula>NOT(ISERROR(SEARCH("DA",S329)))</formula>
    </cfRule>
  </conditionalFormatting>
  <conditionalFormatting sqref="T329">
    <cfRule type="containsText" dxfId="3855" priority="3868" operator="containsText" text="DA">
      <formula>NOT(ISERROR(SEARCH("DA",T329)))</formula>
    </cfRule>
  </conditionalFormatting>
  <conditionalFormatting sqref="B329">
    <cfRule type="containsText" dxfId="3854" priority="3867" operator="containsText" text="DA">
      <formula>NOT(ISERROR(SEARCH("DA",B329)))</formula>
    </cfRule>
  </conditionalFormatting>
  <conditionalFormatting sqref="U329 C329">
    <cfRule type="containsText" dxfId="3853" priority="3866" operator="containsText" text="DA">
      <formula>NOT(ISERROR(SEARCH("DA",C329)))</formula>
    </cfRule>
  </conditionalFormatting>
  <conditionalFormatting sqref="D329">
    <cfRule type="containsText" dxfId="3852" priority="3865" operator="containsText" text="DA">
      <formula>NOT(ISERROR(SEARCH("DA",D329)))</formula>
    </cfRule>
  </conditionalFormatting>
  <conditionalFormatting sqref="E329">
    <cfRule type="containsText" dxfId="3851" priority="3864" operator="containsText" text="DA">
      <formula>NOT(ISERROR(SEARCH("DA",E329)))</formula>
    </cfRule>
  </conditionalFormatting>
  <conditionalFormatting sqref="F329">
    <cfRule type="containsText" dxfId="3850" priority="3863" operator="containsText" text="DA">
      <formula>NOT(ISERROR(SEARCH("DA",F329)))</formula>
    </cfRule>
  </conditionalFormatting>
  <conditionalFormatting sqref="G329">
    <cfRule type="containsText" dxfId="3849" priority="3862" operator="containsText" text="DA">
      <formula>NOT(ISERROR(SEARCH("DA",G329)))</formula>
    </cfRule>
  </conditionalFormatting>
  <conditionalFormatting sqref="H329">
    <cfRule type="containsText" dxfId="3848" priority="3861" operator="containsText" text="DA">
      <formula>NOT(ISERROR(SEARCH("DA",H329)))</formula>
    </cfRule>
  </conditionalFormatting>
  <conditionalFormatting sqref="I329">
    <cfRule type="containsText" dxfId="3847" priority="3860" operator="containsText" text="DA">
      <formula>NOT(ISERROR(SEARCH("DA",I329)))</formula>
    </cfRule>
  </conditionalFormatting>
  <conditionalFormatting sqref="J329">
    <cfRule type="containsText" dxfId="3846" priority="3859" operator="containsText" text="DA">
      <formula>NOT(ISERROR(SEARCH("DA",J329)))</formula>
    </cfRule>
  </conditionalFormatting>
  <conditionalFormatting sqref="K329">
    <cfRule type="containsText" dxfId="3845" priority="3858" operator="containsText" text="DA">
      <formula>NOT(ISERROR(SEARCH("DA",K329)))</formula>
    </cfRule>
  </conditionalFormatting>
  <conditionalFormatting sqref="L329">
    <cfRule type="containsText" dxfId="3844" priority="3857" operator="containsText" text="DA">
      <formula>NOT(ISERROR(SEARCH("DA",L329)))</formula>
    </cfRule>
  </conditionalFormatting>
  <conditionalFormatting sqref="M329">
    <cfRule type="containsText" dxfId="3843" priority="3856" operator="containsText" text="DA">
      <formula>NOT(ISERROR(SEARCH("DA",M329)))</formula>
    </cfRule>
  </conditionalFormatting>
  <conditionalFormatting sqref="N329">
    <cfRule type="containsText" dxfId="3842" priority="3855" operator="containsText" text="DA">
      <formula>NOT(ISERROR(SEARCH("DA",N329)))</formula>
    </cfRule>
  </conditionalFormatting>
  <conditionalFormatting sqref="O329">
    <cfRule type="containsText" dxfId="3841" priority="3854" operator="containsText" text="DA">
      <formula>NOT(ISERROR(SEARCH("DA",O329)))</formula>
    </cfRule>
  </conditionalFormatting>
  <conditionalFormatting sqref="P329">
    <cfRule type="containsText" dxfId="3840" priority="3853" operator="containsText" text="DA">
      <formula>NOT(ISERROR(SEARCH("DA",P329)))</formula>
    </cfRule>
  </conditionalFormatting>
  <conditionalFormatting sqref="Q329">
    <cfRule type="containsText" dxfId="3839" priority="3852" operator="containsText" text="DA">
      <formula>NOT(ISERROR(SEARCH("DA",Q329)))</formula>
    </cfRule>
  </conditionalFormatting>
  <conditionalFormatting sqref="R329">
    <cfRule type="containsText" dxfId="3838" priority="3851" operator="containsText" text="DA">
      <formula>NOT(ISERROR(SEARCH("DA",R329)))</formula>
    </cfRule>
  </conditionalFormatting>
  <conditionalFormatting sqref="S329">
    <cfRule type="containsText" dxfId="3837" priority="3850" operator="containsText" text="DA">
      <formula>NOT(ISERROR(SEARCH("DA",S329)))</formula>
    </cfRule>
  </conditionalFormatting>
  <conditionalFormatting sqref="T329">
    <cfRule type="containsText" dxfId="3836" priority="3849" operator="containsText" text="DA">
      <formula>NOT(ISERROR(SEARCH("DA",T329)))</formula>
    </cfRule>
  </conditionalFormatting>
  <conditionalFormatting sqref="B329">
    <cfRule type="containsText" dxfId="3835" priority="3848" operator="containsText" text="DA">
      <formula>NOT(ISERROR(SEARCH("DA",B329)))</formula>
    </cfRule>
  </conditionalFormatting>
  <conditionalFormatting sqref="U329 C329">
    <cfRule type="containsText" dxfId="3834" priority="3847" operator="containsText" text="DA">
      <formula>NOT(ISERROR(SEARCH("DA",C329)))</formula>
    </cfRule>
  </conditionalFormatting>
  <conditionalFormatting sqref="D329">
    <cfRule type="containsText" dxfId="3833" priority="3846" operator="containsText" text="DA">
      <formula>NOT(ISERROR(SEARCH("DA",D329)))</formula>
    </cfRule>
  </conditionalFormatting>
  <conditionalFormatting sqref="E329">
    <cfRule type="containsText" dxfId="3832" priority="3845" operator="containsText" text="DA">
      <formula>NOT(ISERROR(SEARCH("DA",E329)))</formula>
    </cfRule>
  </conditionalFormatting>
  <conditionalFormatting sqref="F329">
    <cfRule type="containsText" dxfId="3831" priority="3844" operator="containsText" text="DA">
      <formula>NOT(ISERROR(SEARCH("DA",F329)))</formula>
    </cfRule>
  </conditionalFormatting>
  <conditionalFormatting sqref="G329">
    <cfRule type="containsText" dxfId="3830" priority="3843" operator="containsText" text="DA">
      <formula>NOT(ISERROR(SEARCH("DA",G329)))</formula>
    </cfRule>
  </conditionalFormatting>
  <conditionalFormatting sqref="H329">
    <cfRule type="containsText" dxfId="3829" priority="3842" operator="containsText" text="DA">
      <formula>NOT(ISERROR(SEARCH("DA",H329)))</formula>
    </cfRule>
  </conditionalFormatting>
  <conditionalFormatting sqref="I329">
    <cfRule type="containsText" dxfId="3828" priority="3841" operator="containsText" text="DA">
      <formula>NOT(ISERROR(SEARCH("DA",I329)))</formula>
    </cfRule>
  </conditionalFormatting>
  <conditionalFormatting sqref="J329">
    <cfRule type="containsText" dxfId="3827" priority="3840" operator="containsText" text="DA">
      <formula>NOT(ISERROR(SEARCH("DA",J329)))</formula>
    </cfRule>
  </conditionalFormatting>
  <conditionalFormatting sqref="K329">
    <cfRule type="containsText" dxfId="3826" priority="3839" operator="containsText" text="DA">
      <formula>NOT(ISERROR(SEARCH("DA",K329)))</formula>
    </cfRule>
  </conditionalFormatting>
  <conditionalFormatting sqref="L329">
    <cfRule type="containsText" dxfId="3825" priority="3838" operator="containsText" text="DA">
      <formula>NOT(ISERROR(SEARCH("DA",L329)))</formula>
    </cfRule>
  </conditionalFormatting>
  <conditionalFormatting sqref="M329">
    <cfRule type="containsText" dxfId="3824" priority="3837" operator="containsText" text="DA">
      <formula>NOT(ISERROR(SEARCH("DA",M329)))</formula>
    </cfRule>
  </conditionalFormatting>
  <conditionalFormatting sqref="N329">
    <cfRule type="containsText" dxfId="3823" priority="3836" operator="containsText" text="DA">
      <formula>NOT(ISERROR(SEARCH("DA",N329)))</formula>
    </cfRule>
  </conditionalFormatting>
  <conditionalFormatting sqref="O329">
    <cfRule type="containsText" dxfId="3822" priority="3835" operator="containsText" text="DA">
      <formula>NOT(ISERROR(SEARCH("DA",O329)))</formula>
    </cfRule>
  </conditionalFormatting>
  <conditionalFormatting sqref="P329">
    <cfRule type="containsText" dxfId="3821" priority="3834" operator="containsText" text="DA">
      <formula>NOT(ISERROR(SEARCH("DA",P329)))</formula>
    </cfRule>
  </conditionalFormatting>
  <conditionalFormatting sqref="Q329">
    <cfRule type="containsText" dxfId="3820" priority="3833" operator="containsText" text="DA">
      <formula>NOT(ISERROR(SEARCH("DA",Q329)))</formula>
    </cfRule>
  </conditionalFormatting>
  <conditionalFormatting sqref="R329">
    <cfRule type="containsText" dxfId="3819" priority="3832" operator="containsText" text="DA">
      <formula>NOT(ISERROR(SEARCH("DA",R329)))</formula>
    </cfRule>
  </conditionalFormatting>
  <conditionalFormatting sqref="S329">
    <cfRule type="containsText" dxfId="3818" priority="3831" operator="containsText" text="DA">
      <formula>NOT(ISERROR(SEARCH("DA",S329)))</formula>
    </cfRule>
  </conditionalFormatting>
  <conditionalFormatting sqref="T329">
    <cfRule type="containsText" dxfId="3817" priority="3830" operator="containsText" text="DA">
      <formula>NOT(ISERROR(SEARCH("DA",T329)))</formula>
    </cfRule>
  </conditionalFormatting>
  <conditionalFormatting sqref="U329 A329 C329">
    <cfRule type="containsText" dxfId="3816" priority="3829" operator="containsText" text="DA">
      <formula>NOT(ISERROR(SEARCH("DA",A329)))</formula>
    </cfRule>
  </conditionalFormatting>
  <conditionalFormatting sqref="D329">
    <cfRule type="containsText" dxfId="3815" priority="3828" operator="containsText" text="DA">
      <formula>NOT(ISERROR(SEARCH("DA",D329)))</formula>
    </cfRule>
  </conditionalFormatting>
  <conditionalFormatting sqref="E329">
    <cfRule type="containsText" dxfId="3814" priority="3827" operator="containsText" text="DA">
      <formula>NOT(ISERROR(SEARCH("DA",E329)))</formula>
    </cfRule>
  </conditionalFormatting>
  <conditionalFormatting sqref="F329">
    <cfRule type="containsText" dxfId="3813" priority="3826" operator="containsText" text="DA">
      <formula>NOT(ISERROR(SEARCH("DA",F329)))</formula>
    </cfRule>
  </conditionalFormatting>
  <conditionalFormatting sqref="G329">
    <cfRule type="containsText" dxfId="3812" priority="3825" operator="containsText" text="DA">
      <formula>NOT(ISERROR(SEARCH("DA",G329)))</formula>
    </cfRule>
  </conditionalFormatting>
  <conditionalFormatting sqref="H329">
    <cfRule type="containsText" dxfId="3811" priority="3824" operator="containsText" text="DA">
      <formula>NOT(ISERROR(SEARCH("DA",H329)))</formula>
    </cfRule>
  </conditionalFormatting>
  <conditionalFormatting sqref="I329">
    <cfRule type="containsText" dxfId="3810" priority="3823" operator="containsText" text="DA">
      <formula>NOT(ISERROR(SEARCH("DA",I329)))</formula>
    </cfRule>
  </conditionalFormatting>
  <conditionalFormatting sqref="J329">
    <cfRule type="containsText" dxfId="3809" priority="3822" operator="containsText" text="DA">
      <formula>NOT(ISERROR(SEARCH("DA",J329)))</formula>
    </cfRule>
  </conditionalFormatting>
  <conditionalFormatting sqref="K329">
    <cfRule type="containsText" dxfId="3808" priority="3821" operator="containsText" text="DA">
      <formula>NOT(ISERROR(SEARCH("DA",K329)))</formula>
    </cfRule>
  </conditionalFormatting>
  <conditionalFormatting sqref="L329">
    <cfRule type="containsText" dxfId="3807" priority="3820" operator="containsText" text="DA">
      <formula>NOT(ISERROR(SEARCH("DA",L329)))</formula>
    </cfRule>
  </conditionalFormatting>
  <conditionalFormatting sqref="M329">
    <cfRule type="containsText" dxfId="3806" priority="3819" operator="containsText" text="DA">
      <formula>NOT(ISERROR(SEARCH("DA",M329)))</formula>
    </cfRule>
  </conditionalFormatting>
  <conditionalFormatting sqref="N329">
    <cfRule type="containsText" dxfId="3805" priority="3818" operator="containsText" text="DA">
      <formula>NOT(ISERROR(SEARCH("DA",N329)))</formula>
    </cfRule>
  </conditionalFormatting>
  <conditionalFormatting sqref="O329">
    <cfRule type="containsText" dxfId="3804" priority="3817" operator="containsText" text="DA">
      <formula>NOT(ISERROR(SEARCH("DA",O329)))</formula>
    </cfRule>
  </conditionalFormatting>
  <conditionalFormatting sqref="P329">
    <cfRule type="containsText" dxfId="3803" priority="3816" operator="containsText" text="DA">
      <formula>NOT(ISERROR(SEARCH("DA",P329)))</formula>
    </cfRule>
  </conditionalFormatting>
  <conditionalFormatting sqref="Q329">
    <cfRule type="containsText" dxfId="3802" priority="3815" operator="containsText" text="DA">
      <formula>NOT(ISERROR(SEARCH("DA",Q329)))</formula>
    </cfRule>
  </conditionalFormatting>
  <conditionalFormatting sqref="R329">
    <cfRule type="containsText" dxfId="3801" priority="3814" operator="containsText" text="DA">
      <formula>NOT(ISERROR(SEARCH("DA",R329)))</formula>
    </cfRule>
  </conditionalFormatting>
  <conditionalFormatting sqref="S329">
    <cfRule type="containsText" dxfId="3800" priority="3813" operator="containsText" text="DA">
      <formula>NOT(ISERROR(SEARCH("DA",S329)))</formula>
    </cfRule>
  </conditionalFormatting>
  <conditionalFormatting sqref="T329">
    <cfRule type="containsText" dxfId="3799" priority="3812" operator="containsText" text="DA">
      <formula>NOT(ISERROR(SEARCH("DA",T329)))</formula>
    </cfRule>
  </conditionalFormatting>
  <conditionalFormatting sqref="B329:T329">
    <cfRule type="containsText" dxfId="3798" priority="3811" operator="containsText" text="DA">
      <formula>NOT(ISERROR(SEARCH("DA",B329)))</formula>
    </cfRule>
  </conditionalFormatting>
  <conditionalFormatting sqref="B340">
    <cfRule type="containsText" dxfId="3797" priority="3810" operator="containsText" text="DA">
      <formula>NOT(ISERROR(SEARCH("DA",B340)))</formula>
    </cfRule>
  </conditionalFormatting>
  <conditionalFormatting sqref="C340 U340">
    <cfRule type="containsText" dxfId="3796" priority="3809" operator="containsText" text="DA">
      <formula>NOT(ISERROR(SEARCH("DA",C340)))</formula>
    </cfRule>
  </conditionalFormatting>
  <conditionalFormatting sqref="D340">
    <cfRule type="containsText" dxfId="3795" priority="3808" operator="containsText" text="DA">
      <formula>NOT(ISERROR(SEARCH("DA",D340)))</formula>
    </cfRule>
  </conditionalFormatting>
  <conditionalFormatting sqref="E340">
    <cfRule type="containsText" dxfId="3794" priority="3807" operator="containsText" text="DA">
      <formula>NOT(ISERROR(SEARCH("DA",E340)))</formula>
    </cfRule>
  </conditionalFormatting>
  <conditionalFormatting sqref="F340">
    <cfRule type="containsText" dxfId="3793" priority="3806" operator="containsText" text="DA">
      <formula>NOT(ISERROR(SEARCH("DA",F340)))</formula>
    </cfRule>
  </conditionalFormatting>
  <conditionalFormatting sqref="G340">
    <cfRule type="containsText" dxfId="3792" priority="3805" operator="containsText" text="DA">
      <formula>NOT(ISERROR(SEARCH("DA",G340)))</formula>
    </cfRule>
  </conditionalFormatting>
  <conditionalFormatting sqref="H340">
    <cfRule type="containsText" dxfId="3791" priority="3804" operator="containsText" text="DA">
      <formula>NOT(ISERROR(SEARCH("DA",H340)))</formula>
    </cfRule>
  </conditionalFormatting>
  <conditionalFormatting sqref="I340">
    <cfRule type="containsText" dxfId="3790" priority="3803" operator="containsText" text="DA">
      <formula>NOT(ISERROR(SEARCH("DA",I340)))</formula>
    </cfRule>
  </conditionalFormatting>
  <conditionalFormatting sqref="J340">
    <cfRule type="containsText" dxfId="3789" priority="3802" operator="containsText" text="DA">
      <formula>NOT(ISERROR(SEARCH("DA",J340)))</formula>
    </cfRule>
  </conditionalFormatting>
  <conditionalFormatting sqref="K340">
    <cfRule type="containsText" dxfId="3788" priority="3801" operator="containsText" text="DA">
      <formula>NOT(ISERROR(SEARCH("DA",K340)))</formula>
    </cfRule>
  </conditionalFormatting>
  <conditionalFormatting sqref="L340">
    <cfRule type="containsText" dxfId="3787" priority="3800" operator="containsText" text="DA">
      <formula>NOT(ISERROR(SEARCH("DA",L340)))</formula>
    </cfRule>
  </conditionalFormatting>
  <conditionalFormatting sqref="M340">
    <cfRule type="containsText" dxfId="3786" priority="3799" operator="containsText" text="DA">
      <formula>NOT(ISERROR(SEARCH("DA",M340)))</formula>
    </cfRule>
  </conditionalFormatting>
  <conditionalFormatting sqref="N340">
    <cfRule type="containsText" dxfId="3785" priority="3798" operator="containsText" text="DA">
      <formula>NOT(ISERROR(SEARCH("DA",N340)))</formula>
    </cfRule>
  </conditionalFormatting>
  <conditionalFormatting sqref="O340">
    <cfRule type="containsText" dxfId="3784" priority="3797" operator="containsText" text="DA">
      <formula>NOT(ISERROR(SEARCH("DA",O340)))</formula>
    </cfRule>
  </conditionalFormatting>
  <conditionalFormatting sqref="P340">
    <cfRule type="containsText" dxfId="3783" priority="3796" operator="containsText" text="DA">
      <formula>NOT(ISERROR(SEARCH("DA",P340)))</formula>
    </cfRule>
  </conditionalFormatting>
  <conditionalFormatting sqref="Q340">
    <cfRule type="containsText" dxfId="3782" priority="3795" operator="containsText" text="DA">
      <formula>NOT(ISERROR(SEARCH("DA",Q340)))</formula>
    </cfRule>
  </conditionalFormatting>
  <conditionalFormatting sqref="S340">
    <cfRule type="containsText" dxfId="3781" priority="3794" operator="containsText" text="DA">
      <formula>NOT(ISERROR(SEARCH("DA",S340)))</formula>
    </cfRule>
  </conditionalFormatting>
  <conditionalFormatting sqref="R340">
    <cfRule type="containsText" dxfId="3780" priority="3793" operator="containsText" text="DA">
      <formula>NOT(ISERROR(SEARCH("DA",R340)))</formula>
    </cfRule>
  </conditionalFormatting>
  <conditionalFormatting sqref="T340">
    <cfRule type="containsText" dxfId="3779" priority="3792" operator="containsText" text="DA">
      <formula>NOT(ISERROR(SEARCH("DA",T340)))</formula>
    </cfRule>
  </conditionalFormatting>
  <conditionalFormatting sqref="B340">
    <cfRule type="containsText" dxfId="3778" priority="3791" operator="containsText" text="DA">
      <formula>NOT(ISERROR(SEARCH("DA",B340)))</formula>
    </cfRule>
  </conditionalFormatting>
  <conditionalFormatting sqref="C340 U340">
    <cfRule type="containsText" dxfId="3777" priority="3790" operator="containsText" text="DA">
      <formula>NOT(ISERROR(SEARCH("DA",C340)))</formula>
    </cfRule>
  </conditionalFormatting>
  <conditionalFormatting sqref="D340">
    <cfRule type="containsText" dxfId="3776" priority="3789" operator="containsText" text="DA">
      <formula>NOT(ISERROR(SEARCH("DA",D340)))</formula>
    </cfRule>
  </conditionalFormatting>
  <conditionalFormatting sqref="E340">
    <cfRule type="containsText" dxfId="3775" priority="3788" operator="containsText" text="DA">
      <formula>NOT(ISERROR(SEARCH("DA",E340)))</formula>
    </cfRule>
  </conditionalFormatting>
  <conditionalFormatting sqref="F340">
    <cfRule type="containsText" dxfId="3774" priority="3787" operator="containsText" text="DA">
      <formula>NOT(ISERROR(SEARCH("DA",F340)))</formula>
    </cfRule>
  </conditionalFormatting>
  <conditionalFormatting sqref="G340">
    <cfRule type="containsText" dxfId="3773" priority="3786" operator="containsText" text="DA">
      <formula>NOT(ISERROR(SEARCH("DA",G340)))</formula>
    </cfRule>
  </conditionalFormatting>
  <conditionalFormatting sqref="H340">
    <cfRule type="containsText" dxfId="3772" priority="3785" operator="containsText" text="DA">
      <formula>NOT(ISERROR(SEARCH("DA",H340)))</formula>
    </cfRule>
  </conditionalFormatting>
  <conditionalFormatting sqref="I340">
    <cfRule type="containsText" dxfId="3771" priority="3784" operator="containsText" text="DA">
      <formula>NOT(ISERROR(SEARCH("DA",I340)))</formula>
    </cfRule>
  </conditionalFormatting>
  <conditionalFormatting sqref="J340">
    <cfRule type="containsText" dxfId="3770" priority="3783" operator="containsText" text="DA">
      <formula>NOT(ISERROR(SEARCH("DA",J340)))</formula>
    </cfRule>
  </conditionalFormatting>
  <conditionalFormatting sqref="K340">
    <cfRule type="containsText" dxfId="3769" priority="3782" operator="containsText" text="DA">
      <formula>NOT(ISERROR(SEARCH("DA",K340)))</formula>
    </cfRule>
  </conditionalFormatting>
  <conditionalFormatting sqref="L340">
    <cfRule type="containsText" dxfId="3768" priority="3781" operator="containsText" text="DA">
      <formula>NOT(ISERROR(SEARCH("DA",L340)))</formula>
    </cfRule>
  </conditionalFormatting>
  <conditionalFormatting sqref="M340">
    <cfRule type="containsText" dxfId="3767" priority="3780" operator="containsText" text="DA">
      <formula>NOT(ISERROR(SEARCH("DA",M340)))</formula>
    </cfRule>
  </conditionalFormatting>
  <conditionalFormatting sqref="N340">
    <cfRule type="containsText" dxfId="3766" priority="3779" operator="containsText" text="DA">
      <formula>NOT(ISERROR(SEARCH("DA",N340)))</formula>
    </cfRule>
  </conditionalFormatting>
  <conditionalFormatting sqref="O340">
    <cfRule type="containsText" dxfId="3765" priority="3778" operator="containsText" text="DA">
      <formula>NOT(ISERROR(SEARCH("DA",O340)))</formula>
    </cfRule>
  </conditionalFormatting>
  <conditionalFormatting sqref="P340">
    <cfRule type="containsText" dxfId="3764" priority="3777" operator="containsText" text="DA">
      <formula>NOT(ISERROR(SEARCH("DA",P340)))</formula>
    </cfRule>
  </conditionalFormatting>
  <conditionalFormatting sqref="Q340">
    <cfRule type="containsText" dxfId="3763" priority="3776" operator="containsText" text="DA">
      <formula>NOT(ISERROR(SEARCH("DA",Q340)))</formula>
    </cfRule>
  </conditionalFormatting>
  <conditionalFormatting sqref="S340">
    <cfRule type="containsText" dxfId="3762" priority="3775" operator="containsText" text="DA">
      <formula>NOT(ISERROR(SEARCH("DA",S340)))</formula>
    </cfRule>
  </conditionalFormatting>
  <conditionalFormatting sqref="R340">
    <cfRule type="containsText" dxfId="3761" priority="3774" operator="containsText" text="DA">
      <formula>NOT(ISERROR(SEARCH("DA",R340)))</formula>
    </cfRule>
  </conditionalFormatting>
  <conditionalFormatting sqref="T340">
    <cfRule type="containsText" dxfId="3760" priority="3773" operator="containsText" text="DA">
      <formula>NOT(ISERROR(SEARCH("DA",T340)))</formula>
    </cfRule>
  </conditionalFormatting>
  <conditionalFormatting sqref="B340">
    <cfRule type="containsText" dxfId="3759" priority="3772" operator="containsText" text="DA">
      <formula>NOT(ISERROR(SEARCH("DA",B340)))</formula>
    </cfRule>
  </conditionalFormatting>
  <conditionalFormatting sqref="C340 U340">
    <cfRule type="containsText" dxfId="3758" priority="3771" operator="containsText" text="DA">
      <formula>NOT(ISERROR(SEARCH("DA",C340)))</formula>
    </cfRule>
  </conditionalFormatting>
  <conditionalFormatting sqref="D340">
    <cfRule type="containsText" dxfId="3757" priority="3770" operator="containsText" text="DA">
      <formula>NOT(ISERROR(SEARCH("DA",D340)))</formula>
    </cfRule>
  </conditionalFormatting>
  <conditionalFormatting sqref="E340">
    <cfRule type="containsText" dxfId="3756" priority="3769" operator="containsText" text="DA">
      <formula>NOT(ISERROR(SEARCH("DA",E340)))</formula>
    </cfRule>
  </conditionalFormatting>
  <conditionalFormatting sqref="F340">
    <cfRule type="containsText" dxfId="3755" priority="3768" operator="containsText" text="DA">
      <formula>NOT(ISERROR(SEARCH("DA",F340)))</formula>
    </cfRule>
  </conditionalFormatting>
  <conditionalFormatting sqref="G340">
    <cfRule type="containsText" dxfId="3754" priority="3767" operator="containsText" text="DA">
      <formula>NOT(ISERROR(SEARCH("DA",G340)))</formula>
    </cfRule>
  </conditionalFormatting>
  <conditionalFormatting sqref="H340">
    <cfRule type="containsText" dxfId="3753" priority="3766" operator="containsText" text="DA">
      <formula>NOT(ISERROR(SEARCH("DA",H340)))</formula>
    </cfRule>
  </conditionalFormatting>
  <conditionalFormatting sqref="I340">
    <cfRule type="containsText" dxfId="3752" priority="3765" operator="containsText" text="DA">
      <formula>NOT(ISERROR(SEARCH("DA",I340)))</formula>
    </cfRule>
  </conditionalFormatting>
  <conditionalFormatting sqref="J340">
    <cfRule type="containsText" dxfId="3751" priority="3764" operator="containsText" text="DA">
      <formula>NOT(ISERROR(SEARCH("DA",J340)))</formula>
    </cfRule>
  </conditionalFormatting>
  <conditionalFormatting sqref="K340">
    <cfRule type="containsText" dxfId="3750" priority="3763" operator="containsText" text="DA">
      <formula>NOT(ISERROR(SEARCH("DA",K340)))</formula>
    </cfRule>
  </conditionalFormatting>
  <conditionalFormatting sqref="L340">
    <cfRule type="containsText" dxfId="3749" priority="3762" operator="containsText" text="DA">
      <formula>NOT(ISERROR(SEARCH("DA",L340)))</formula>
    </cfRule>
  </conditionalFormatting>
  <conditionalFormatting sqref="M340">
    <cfRule type="containsText" dxfId="3748" priority="3761" operator="containsText" text="DA">
      <formula>NOT(ISERROR(SEARCH("DA",M340)))</formula>
    </cfRule>
  </conditionalFormatting>
  <conditionalFormatting sqref="N340">
    <cfRule type="containsText" dxfId="3747" priority="3760" operator="containsText" text="DA">
      <formula>NOT(ISERROR(SEARCH("DA",N340)))</formula>
    </cfRule>
  </conditionalFormatting>
  <conditionalFormatting sqref="O340">
    <cfRule type="containsText" dxfId="3746" priority="3759" operator="containsText" text="DA">
      <formula>NOT(ISERROR(SEARCH("DA",O340)))</formula>
    </cfRule>
  </conditionalFormatting>
  <conditionalFormatting sqref="P340">
    <cfRule type="containsText" dxfId="3745" priority="3758" operator="containsText" text="DA">
      <formula>NOT(ISERROR(SEARCH("DA",P340)))</formula>
    </cfRule>
  </conditionalFormatting>
  <conditionalFormatting sqref="Q340">
    <cfRule type="containsText" dxfId="3744" priority="3757" operator="containsText" text="DA">
      <formula>NOT(ISERROR(SEARCH("DA",Q340)))</formula>
    </cfRule>
  </conditionalFormatting>
  <conditionalFormatting sqref="S340">
    <cfRule type="containsText" dxfId="3743" priority="3756" operator="containsText" text="DA">
      <formula>NOT(ISERROR(SEARCH("DA",S340)))</formula>
    </cfRule>
  </conditionalFormatting>
  <conditionalFormatting sqref="R340">
    <cfRule type="containsText" dxfId="3742" priority="3755" operator="containsText" text="DA">
      <formula>NOT(ISERROR(SEARCH("DA",R340)))</formula>
    </cfRule>
  </conditionalFormatting>
  <conditionalFormatting sqref="T340">
    <cfRule type="containsText" dxfId="3741" priority="3754" operator="containsText" text="DA">
      <formula>NOT(ISERROR(SEARCH("DA",T340)))</formula>
    </cfRule>
  </conditionalFormatting>
  <conditionalFormatting sqref="B340">
    <cfRule type="containsText" dxfId="3740" priority="3753" operator="containsText" text="DA">
      <formula>NOT(ISERROR(SEARCH("DA",B340)))</formula>
    </cfRule>
  </conditionalFormatting>
  <conditionalFormatting sqref="C340 U340">
    <cfRule type="containsText" dxfId="3739" priority="3752" operator="containsText" text="DA">
      <formula>NOT(ISERROR(SEARCH("DA",C340)))</formula>
    </cfRule>
  </conditionalFormatting>
  <conditionalFormatting sqref="D340">
    <cfRule type="containsText" dxfId="3738" priority="3751" operator="containsText" text="DA">
      <formula>NOT(ISERROR(SEARCH("DA",D340)))</formula>
    </cfRule>
  </conditionalFormatting>
  <conditionalFormatting sqref="E340">
    <cfRule type="containsText" dxfId="3737" priority="3750" operator="containsText" text="DA">
      <formula>NOT(ISERROR(SEARCH("DA",E340)))</formula>
    </cfRule>
  </conditionalFormatting>
  <conditionalFormatting sqref="F340">
    <cfRule type="containsText" dxfId="3736" priority="3749" operator="containsText" text="DA">
      <formula>NOT(ISERROR(SEARCH("DA",F340)))</formula>
    </cfRule>
  </conditionalFormatting>
  <conditionalFormatting sqref="G340">
    <cfRule type="containsText" dxfId="3735" priority="3748" operator="containsText" text="DA">
      <formula>NOT(ISERROR(SEARCH("DA",G340)))</formula>
    </cfRule>
  </conditionalFormatting>
  <conditionalFormatting sqref="H340">
    <cfRule type="containsText" dxfId="3734" priority="3747" operator="containsText" text="DA">
      <formula>NOT(ISERROR(SEARCH("DA",H340)))</formula>
    </cfRule>
  </conditionalFormatting>
  <conditionalFormatting sqref="I340">
    <cfRule type="containsText" dxfId="3733" priority="3746" operator="containsText" text="DA">
      <formula>NOT(ISERROR(SEARCH("DA",I340)))</formula>
    </cfRule>
  </conditionalFormatting>
  <conditionalFormatting sqref="J340">
    <cfRule type="containsText" dxfId="3732" priority="3745" operator="containsText" text="DA">
      <formula>NOT(ISERROR(SEARCH("DA",J340)))</formula>
    </cfRule>
  </conditionalFormatting>
  <conditionalFormatting sqref="K340">
    <cfRule type="containsText" dxfId="3731" priority="3744" operator="containsText" text="DA">
      <formula>NOT(ISERROR(SEARCH("DA",K340)))</formula>
    </cfRule>
  </conditionalFormatting>
  <conditionalFormatting sqref="L340">
    <cfRule type="containsText" dxfId="3730" priority="3743" operator="containsText" text="DA">
      <formula>NOT(ISERROR(SEARCH("DA",L340)))</formula>
    </cfRule>
  </conditionalFormatting>
  <conditionalFormatting sqref="M340">
    <cfRule type="containsText" dxfId="3729" priority="3742" operator="containsText" text="DA">
      <formula>NOT(ISERROR(SEARCH("DA",M340)))</formula>
    </cfRule>
  </conditionalFormatting>
  <conditionalFormatting sqref="N340">
    <cfRule type="containsText" dxfId="3728" priority="3741" operator="containsText" text="DA">
      <formula>NOT(ISERROR(SEARCH("DA",N340)))</formula>
    </cfRule>
  </conditionalFormatting>
  <conditionalFormatting sqref="O340">
    <cfRule type="containsText" dxfId="3727" priority="3740" operator="containsText" text="DA">
      <formula>NOT(ISERROR(SEARCH("DA",O340)))</formula>
    </cfRule>
  </conditionalFormatting>
  <conditionalFormatting sqref="P340">
    <cfRule type="containsText" dxfId="3726" priority="3739" operator="containsText" text="DA">
      <formula>NOT(ISERROR(SEARCH("DA",P340)))</formula>
    </cfRule>
  </conditionalFormatting>
  <conditionalFormatting sqref="Q340">
    <cfRule type="containsText" dxfId="3725" priority="3738" operator="containsText" text="DA">
      <formula>NOT(ISERROR(SEARCH("DA",Q340)))</formula>
    </cfRule>
  </conditionalFormatting>
  <conditionalFormatting sqref="S340">
    <cfRule type="containsText" dxfId="3724" priority="3737" operator="containsText" text="DA">
      <formula>NOT(ISERROR(SEARCH("DA",S340)))</formula>
    </cfRule>
  </conditionalFormatting>
  <conditionalFormatting sqref="R340">
    <cfRule type="containsText" dxfId="3723" priority="3736" operator="containsText" text="DA">
      <formula>NOT(ISERROR(SEARCH("DA",R340)))</formula>
    </cfRule>
  </conditionalFormatting>
  <conditionalFormatting sqref="T340">
    <cfRule type="containsText" dxfId="3722" priority="3735" operator="containsText" text="DA">
      <formula>NOT(ISERROR(SEARCH("DA",T340)))</formula>
    </cfRule>
  </conditionalFormatting>
  <conditionalFormatting sqref="B340">
    <cfRule type="containsText" dxfId="3721" priority="3734" operator="containsText" text="DA">
      <formula>NOT(ISERROR(SEARCH("DA",B340)))</formula>
    </cfRule>
  </conditionalFormatting>
  <conditionalFormatting sqref="C340 U340">
    <cfRule type="containsText" dxfId="3720" priority="3733" operator="containsText" text="DA">
      <formula>NOT(ISERROR(SEARCH("DA",C340)))</formula>
    </cfRule>
  </conditionalFormatting>
  <conditionalFormatting sqref="D340">
    <cfRule type="containsText" dxfId="3719" priority="3732" operator="containsText" text="DA">
      <formula>NOT(ISERROR(SEARCH("DA",D340)))</formula>
    </cfRule>
  </conditionalFormatting>
  <conditionalFormatting sqref="E340">
    <cfRule type="containsText" dxfId="3718" priority="3731" operator="containsText" text="DA">
      <formula>NOT(ISERROR(SEARCH("DA",E340)))</formula>
    </cfRule>
  </conditionalFormatting>
  <conditionalFormatting sqref="F340">
    <cfRule type="containsText" dxfId="3717" priority="3730" operator="containsText" text="DA">
      <formula>NOT(ISERROR(SEARCH("DA",F340)))</formula>
    </cfRule>
  </conditionalFormatting>
  <conditionalFormatting sqref="G340">
    <cfRule type="containsText" dxfId="3716" priority="3729" operator="containsText" text="DA">
      <formula>NOT(ISERROR(SEARCH("DA",G340)))</formula>
    </cfRule>
  </conditionalFormatting>
  <conditionalFormatting sqref="H340">
    <cfRule type="containsText" dxfId="3715" priority="3728" operator="containsText" text="DA">
      <formula>NOT(ISERROR(SEARCH("DA",H340)))</formula>
    </cfRule>
  </conditionalFormatting>
  <conditionalFormatting sqref="I340">
    <cfRule type="containsText" dxfId="3714" priority="3727" operator="containsText" text="DA">
      <formula>NOT(ISERROR(SEARCH("DA",I340)))</formula>
    </cfRule>
  </conditionalFormatting>
  <conditionalFormatting sqref="J340">
    <cfRule type="containsText" dxfId="3713" priority="3726" operator="containsText" text="DA">
      <formula>NOT(ISERROR(SEARCH("DA",J340)))</formula>
    </cfRule>
  </conditionalFormatting>
  <conditionalFormatting sqref="K340">
    <cfRule type="containsText" dxfId="3712" priority="3725" operator="containsText" text="DA">
      <formula>NOT(ISERROR(SEARCH("DA",K340)))</formula>
    </cfRule>
  </conditionalFormatting>
  <conditionalFormatting sqref="L340">
    <cfRule type="containsText" dxfId="3711" priority="3724" operator="containsText" text="DA">
      <formula>NOT(ISERROR(SEARCH("DA",L340)))</formula>
    </cfRule>
  </conditionalFormatting>
  <conditionalFormatting sqref="M340">
    <cfRule type="containsText" dxfId="3710" priority="3723" operator="containsText" text="DA">
      <formula>NOT(ISERROR(SEARCH("DA",M340)))</formula>
    </cfRule>
  </conditionalFormatting>
  <conditionalFormatting sqref="N340">
    <cfRule type="containsText" dxfId="3709" priority="3722" operator="containsText" text="DA">
      <formula>NOT(ISERROR(SEARCH("DA",N340)))</formula>
    </cfRule>
  </conditionalFormatting>
  <conditionalFormatting sqref="O340">
    <cfRule type="containsText" dxfId="3708" priority="3721" operator="containsText" text="DA">
      <formula>NOT(ISERROR(SEARCH("DA",O340)))</formula>
    </cfRule>
  </conditionalFormatting>
  <conditionalFormatting sqref="P340">
    <cfRule type="containsText" dxfId="3707" priority="3720" operator="containsText" text="DA">
      <formula>NOT(ISERROR(SEARCH("DA",P340)))</formula>
    </cfRule>
  </conditionalFormatting>
  <conditionalFormatting sqref="Q340">
    <cfRule type="containsText" dxfId="3706" priority="3719" operator="containsText" text="DA">
      <formula>NOT(ISERROR(SEARCH("DA",Q340)))</formula>
    </cfRule>
  </conditionalFormatting>
  <conditionalFormatting sqref="S340">
    <cfRule type="containsText" dxfId="3705" priority="3718" operator="containsText" text="DA">
      <formula>NOT(ISERROR(SEARCH("DA",S340)))</formula>
    </cfRule>
  </conditionalFormatting>
  <conditionalFormatting sqref="R340">
    <cfRule type="containsText" dxfId="3704" priority="3717" operator="containsText" text="DA">
      <formula>NOT(ISERROR(SEARCH("DA",R340)))</formula>
    </cfRule>
  </conditionalFormatting>
  <conditionalFormatting sqref="T340">
    <cfRule type="containsText" dxfId="3703" priority="3716" operator="containsText" text="DA">
      <formula>NOT(ISERROR(SEARCH("DA",T340)))</formula>
    </cfRule>
  </conditionalFormatting>
  <conditionalFormatting sqref="B340">
    <cfRule type="containsText" dxfId="3702" priority="3715" operator="containsText" text="DA">
      <formula>NOT(ISERROR(SEARCH("DA",B340)))</formula>
    </cfRule>
  </conditionalFormatting>
  <conditionalFormatting sqref="C340 U340">
    <cfRule type="containsText" dxfId="3701" priority="3714" operator="containsText" text="DA">
      <formula>NOT(ISERROR(SEARCH("DA",C340)))</formula>
    </cfRule>
  </conditionalFormatting>
  <conditionalFormatting sqref="D340">
    <cfRule type="containsText" dxfId="3700" priority="3713" operator="containsText" text="DA">
      <formula>NOT(ISERROR(SEARCH("DA",D340)))</formula>
    </cfRule>
  </conditionalFormatting>
  <conditionalFormatting sqref="E340">
    <cfRule type="containsText" dxfId="3699" priority="3712" operator="containsText" text="DA">
      <formula>NOT(ISERROR(SEARCH("DA",E340)))</formula>
    </cfRule>
  </conditionalFormatting>
  <conditionalFormatting sqref="F340">
    <cfRule type="containsText" dxfId="3698" priority="3711" operator="containsText" text="DA">
      <formula>NOT(ISERROR(SEARCH("DA",F340)))</formula>
    </cfRule>
  </conditionalFormatting>
  <conditionalFormatting sqref="G340">
    <cfRule type="containsText" dxfId="3697" priority="3710" operator="containsText" text="DA">
      <formula>NOT(ISERROR(SEARCH("DA",G340)))</formula>
    </cfRule>
  </conditionalFormatting>
  <conditionalFormatting sqref="H340">
    <cfRule type="containsText" dxfId="3696" priority="3709" operator="containsText" text="DA">
      <formula>NOT(ISERROR(SEARCH("DA",H340)))</formula>
    </cfRule>
  </conditionalFormatting>
  <conditionalFormatting sqref="I340">
    <cfRule type="containsText" dxfId="3695" priority="3708" operator="containsText" text="DA">
      <formula>NOT(ISERROR(SEARCH("DA",I340)))</formula>
    </cfRule>
  </conditionalFormatting>
  <conditionalFormatting sqref="J340">
    <cfRule type="containsText" dxfId="3694" priority="3707" operator="containsText" text="DA">
      <formula>NOT(ISERROR(SEARCH("DA",J340)))</formula>
    </cfRule>
  </conditionalFormatting>
  <conditionalFormatting sqref="K340">
    <cfRule type="containsText" dxfId="3693" priority="3706" operator="containsText" text="DA">
      <formula>NOT(ISERROR(SEARCH("DA",K340)))</formula>
    </cfRule>
  </conditionalFormatting>
  <conditionalFormatting sqref="L340">
    <cfRule type="containsText" dxfId="3692" priority="3705" operator="containsText" text="DA">
      <formula>NOT(ISERROR(SEARCH("DA",L340)))</formula>
    </cfRule>
  </conditionalFormatting>
  <conditionalFormatting sqref="M340">
    <cfRule type="containsText" dxfId="3691" priority="3704" operator="containsText" text="DA">
      <formula>NOT(ISERROR(SEARCH("DA",M340)))</formula>
    </cfRule>
  </conditionalFormatting>
  <conditionalFormatting sqref="N340">
    <cfRule type="containsText" dxfId="3690" priority="3703" operator="containsText" text="DA">
      <formula>NOT(ISERROR(SEARCH("DA",N340)))</formula>
    </cfRule>
  </conditionalFormatting>
  <conditionalFormatting sqref="O340">
    <cfRule type="containsText" dxfId="3689" priority="3702" operator="containsText" text="DA">
      <formula>NOT(ISERROR(SEARCH("DA",O340)))</formula>
    </cfRule>
  </conditionalFormatting>
  <conditionalFormatting sqref="P340">
    <cfRule type="containsText" dxfId="3688" priority="3701" operator="containsText" text="DA">
      <formula>NOT(ISERROR(SEARCH("DA",P340)))</formula>
    </cfRule>
  </conditionalFormatting>
  <conditionalFormatting sqref="Q340">
    <cfRule type="containsText" dxfId="3687" priority="3700" operator="containsText" text="DA">
      <formula>NOT(ISERROR(SEARCH("DA",Q340)))</formula>
    </cfRule>
  </conditionalFormatting>
  <conditionalFormatting sqref="S340">
    <cfRule type="containsText" dxfId="3686" priority="3699" operator="containsText" text="DA">
      <formula>NOT(ISERROR(SEARCH("DA",S340)))</formula>
    </cfRule>
  </conditionalFormatting>
  <conditionalFormatting sqref="R340">
    <cfRule type="containsText" dxfId="3685" priority="3698" operator="containsText" text="DA">
      <formula>NOT(ISERROR(SEARCH("DA",R340)))</formula>
    </cfRule>
  </conditionalFormatting>
  <conditionalFormatting sqref="T340">
    <cfRule type="containsText" dxfId="3684" priority="3697" operator="containsText" text="DA">
      <formula>NOT(ISERROR(SEARCH("DA",T340)))</formula>
    </cfRule>
  </conditionalFormatting>
  <conditionalFormatting sqref="B340">
    <cfRule type="containsText" dxfId="3683" priority="3696" operator="containsText" text="DA">
      <formula>NOT(ISERROR(SEARCH("DA",B340)))</formula>
    </cfRule>
  </conditionalFormatting>
  <conditionalFormatting sqref="C340 U340">
    <cfRule type="containsText" dxfId="3682" priority="3695" operator="containsText" text="DA">
      <formula>NOT(ISERROR(SEARCH("DA",C340)))</formula>
    </cfRule>
  </conditionalFormatting>
  <conditionalFormatting sqref="D340">
    <cfRule type="containsText" dxfId="3681" priority="3694" operator="containsText" text="DA">
      <formula>NOT(ISERROR(SEARCH("DA",D340)))</formula>
    </cfRule>
  </conditionalFormatting>
  <conditionalFormatting sqref="E340">
    <cfRule type="containsText" dxfId="3680" priority="3693" operator="containsText" text="DA">
      <formula>NOT(ISERROR(SEARCH("DA",E340)))</formula>
    </cfRule>
  </conditionalFormatting>
  <conditionalFormatting sqref="F340">
    <cfRule type="containsText" dxfId="3679" priority="3692" operator="containsText" text="DA">
      <formula>NOT(ISERROR(SEARCH("DA",F340)))</formula>
    </cfRule>
  </conditionalFormatting>
  <conditionalFormatting sqref="G340">
    <cfRule type="containsText" dxfId="3678" priority="3691" operator="containsText" text="DA">
      <formula>NOT(ISERROR(SEARCH("DA",G340)))</formula>
    </cfRule>
  </conditionalFormatting>
  <conditionalFormatting sqref="H340">
    <cfRule type="containsText" dxfId="3677" priority="3690" operator="containsText" text="DA">
      <formula>NOT(ISERROR(SEARCH("DA",H340)))</formula>
    </cfRule>
  </conditionalFormatting>
  <conditionalFormatting sqref="I340">
    <cfRule type="containsText" dxfId="3676" priority="3689" operator="containsText" text="DA">
      <formula>NOT(ISERROR(SEARCH("DA",I340)))</formula>
    </cfRule>
  </conditionalFormatting>
  <conditionalFormatting sqref="J340">
    <cfRule type="containsText" dxfId="3675" priority="3688" operator="containsText" text="DA">
      <formula>NOT(ISERROR(SEARCH("DA",J340)))</formula>
    </cfRule>
  </conditionalFormatting>
  <conditionalFormatting sqref="K340">
    <cfRule type="containsText" dxfId="3674" priority="3687" operator="containsText" text="DA">
      <formula>NOT(ISERROR(SEARCH("DA",K340)))</formula>
    </cfRule>
  </conditionalFormatting>
  <conditionalFormatting sqref="L340">
    <cfRule type="containsText" dxfId="3673" priority="3686" operator="containsText" text="DA">
      <formula>NOT(ISERROR(SEARCH("DA",L340)))</formula>
    </cfRule>
  </conditionalFormatting>
  <conditionalFormatting sqref="M340">
    <cfRule type="containsText" dxfId="3672" priority="3685" operator="containsText" text="DA">
      <formula>NOT(ISERROR(SEARCH("DA",M340)))</formula>
    </cfRule>
  </conditionalFormatting>
  <conditionalFormatting sqref="N340">
    <cfRule type="containsText" dxfId="3671" priority="3684" operator="containsText" text="DA">
      <formula>NOT(ISERROR(SEARCH("DA",N340)))</formula>
    </cfRule>
  </conditionalFormatting>
  <conditionalFormatting sqref="O340">
    <cfRule type="containsText" dxfId="3670" priority="3683" operator="containsText" text="DA">
      <formula>NOT(ISERROR(SEARCH("DA",O340)))</formula>
    </cfRule>
  </conditionalFormatting>
  <conditionalFormatting sqref="P340">
    <cfRule type="containsText" dxfId="3669" priority="3682" operator="containsText" text="DA">
      <formula>NOT(ISERROR(SEARCH("DA",P340)))</formula>
    </cfRule>
  </conditionalFormatting>
  <conditionalFormatting sqref="Q340">
    <cfRule type="containsText" dxfId="3668" priority="3681" operator="containsText" text="DA">
      <formula>NOT(ISERROR(SEARCH("DA",Q340)))</formula>
    </cfRule>
  </conditionalFormatting>
  <conditionalFormatting sqref="S340">
    <cfRule type="containsText" dxfId="3667" priority="3680" operator="containsText" text="DA">
      <formula>NOT(ISERROR(SEARCH("DA",S340)))</formula>
    </cfRule>
  </conditionalFormatting>
  <conditionalFormatting sqref="R340">
    <cfRule type="containsText" dxfId="3666" priority="3679" operator="containsText" text="DA">
      <formula>NOT(ISERROR(SEARCH("DA",R340)))</formula>
    </cfRule>
  </conditionalFormatting>
  <conditionalFormatting sqref="T340">
    <cfRule type="containsText" dxfId="3665" priority="3678" operator="containsText" text="DA">
      <formula>NOT(ISERROR(SEARCH("DA",T340)))</formula>
    </cfRule>
  </conditionalFormatting>
  <conditionalFormatting sqref="B340">
    <cfRule type="containsText" dxfId="3664" priority="3677" operator="containsText" text="DA">
      <formula>NOT(ISERROR(SEARCH("DA",B340)))</formula>
    </cfRule>
  </conditionalFormatting>
  <conditionalFormatting sqref="C340 U340">
    <cfRule type="containsText" dxfId="3663" priority="3676" operator="containsText" text="DA">
      <formula>NOT(ISERROR(SEARCH("DA",C340)))</formula>
    </cfRule>
  </conditionalFormatting>
  <conditionalFormatting sqref="D340">
    <cfRule type="containsText" dxfId="3662" priority="3675" operator="containsText" text="DA">
      <formula>NOT(ISERROR(SEARCH("DA",D340)))</formula>
    </cfRule>
  </conditionalFormatting>
  <conditionalFormatting sqref="E340">
    <cfRule type="containsText" dxfId="3661" priority="3674" operator="containsText" text="DA">
      <formula>NOT(ISERROR(SEARCH("DA",E340)))</formula>
    </cfRule>
  </conditionalFormatting>
  <conditionalFormatting sqref="F340">
    <cfRule type="containsText" dxfId="3660" priority="3673" operator="containsText" text="DA">
      <formula>NOT(ISERROR(SEARCH("DA",F340)))</formula>
    </cfRule>
  </conditionalFormatting>
  <conditionalFormatting sqref="G340">
    <cfRule type="containsText" dxfId="3659" priority="3672" operator="containsText" text="DA">
      <formula>NOT(ISERROR(SEARCH("DA",G340)))</formula>
    </cfRule>
  </conditionalFormatting>
  <conditionalFormatting sqref="H340">
    <cfRule type="containsText" dxfId="3658" priority="3671" operator="containsText" text="DA">
      <formula>NOT(ISERROR(SEARCH("DA",H340)))</formula>
    </cfRule>
  </conditionalFormatting>
  <conditionalFormatting sqref="I340">
    <cfRule type="containsText" dxfId="3657" priority="3670" operator="containsText" text="DA">
      <formula>NOT(ISERROR(SEARCH("DA",I340)))</formula>
    </cfRule>
  </conditionalFormatting>
  <conditionalFormatting sqref="J340">
    <cfRule type="containsText" dxfId="3656" priority="3669" operator="containsText" text="DA">
      <formula>NOT(ISERROR(SEARCH("DA",J340)))</formula>
    </cfRule>
  </conditionalFormatting>
  <conditionalFormatting sqref="K340">
    <cfRule type="containsText" dxfId="3655" priority="3668" operator="containsText" text="DA">
      <formula>NOT(ISERROR(SEARCH("DA",K340)))</formula>
    </cfRule>
  </conditionalFormatting>
  <conditionalFormatting sqref="L340">
    <cfRule type="containsText" dxfId="3654" priority="3667" operator="containsText" text="DA">
      <formula>NOT(ISERROR(SEARCH("DA",L340)))</formula>
    </cfRule>
  </conditionalFormatting>
  <conditionalFormatting sqref="M340">
    <cfRule type="containsText" dxfId="3653" priority="3666" operator="containsText" text="DA">
      <formula>NOT(ISERROR(SEARCH("DA",M340)))</formula>
    </cfRule>
  </conditionalFormatting>
  <conditionalFormatting sqref="N340">
    <cfRule type="containsText" dxfId="3652" priority="3665" operator="containsText" text="DA">
      <formula>NOT(ISERROR(SEARCH("DA",N340)))</formula>
    </cfRule>
  </conditionalFormatting>
  <conditionalFormatting sqref="O340">
    <cfRule type="containsText" dxfId="3651" priority="3664" operator="containsText" text="DA">
      <formula>NOT(ISERROR(SEARCH("DA",O340)))</formula>
    </cfRule>
  </conditionalFormatting>
  <conditionalFormatting sqref="P340">
    <cfRule type="containsText" dxfId="3650" priority="3663" operator="containsText" text="DA">
      <formula>NOT(ISERROR(SEARCH("DA",P340)))</formula>
    </cfRule>
  </conditionalFormatting>
  <conditionalFormatting sqref="Q340">
    <cfRule type="containsText" dxfId="3649" priority="3662" operator="containsText" text="DA">
      <formula>NOT(ISERROR(SEARCH("DA",Q340)))</formula>
    </cfRule>
  </conditionalFormatting>
  <conditionalFormatting sqref="S340">
    <cfRule type="containsText" dxfId="3648" priority="3661" operator="containsText" text="DA">
      <formula>NOT(ISERROR(SEARCH("DA",S340)))</formula>
    </cfRule>
  </conditionalFormatting>
  <conditionalFormatting sqref="R340">
    <cfRule type="containsText" dxfId="3647" priority="3660" operator="containsText" text="DA">
      <formula>NOT(ISERROR(SEARCH("DA",R340)))</formula>
    </cfRule>
  </conditionalFormatting>
  <conditionalFormatting sqref="T340">
    <cfRule type="containsText" dxfId="3646" priority="3659" operator="containsText" text="DA">
      <formula>NOT(ISERROR(SEARCH("DA",T340)))</formula>
    </cfRule>
  </conditionalFormatting>
  <conditionalFormatting sqref="B340">
    <cfRule type="containsText" dxfId="3645" priority="3658" operator="containsText" text="DA">
      <formula>NOT(ISERROR(SEARCH("DA",B340)))</formula>
    </cfRule>
  </conditionalFormatting>
  <conditionalFormatting sqref="C340 U340">
    <cfRule type="containsText" dxfId="3644" priority="3657" operator="containsText" text="DA">
      <formula>NOT(ISERROR(SEARCH("DA",C340)))</formula>
    </cfRule>
  </conditionalFormatting>
  <conditionalFormatting sqref="D340">
    <cfRule type="containsText" dxfId="3643" priority="3656" operator="containsText" text="DA">
      <formula>NOT(ISERROR(SEARCH("DA",D340)))</formula>
    </cfRule>
  </conditionalFormatting>
  <conditionalFormatting sqref="E340">
    <cfRule type="containsText" dxfId="3642" priority="3655" operator="containsText" text="DA">
      <formula>NOT(ISERROR(SEARCH("DA",E340)))</formula>
    </cfRule>
  </conditionalFormatting>
  <conditionalFormatting sqref="F340">
    <cfRule type="containsText" dxfId="3641" priority="3654" operator="containsText" text="DA">
      <formula>NOT(ISERROR(SEARCH("DA",F340)))</formula>
    </cfRule>
  </conditionalFormatting>
  <conditionalFormatting sqref="G340">
    <cfRule type="containsText" dxfId="3640" priority="3653" operator="containsText" text="DA">
      <formula>NOT(ISERROR(SEARCH("DA",G340)))</formula>
    </cfRule>
  </conditionalFormatting>
  <conditionalFormatting sqref="H340">
    <cfRule type="containsText" dxfId="3639" priority="3652" operator="containsText" text="DA">
      <formula>NOT(ISERROR(SEARCH("DA",H340)))</formula>
    </cfRule>
  </conditionalFormatting>
  <conditionalFormatting sqref="I340">
    <cfRule type="containsText" dxfId="3638" priority="3651" operator="containsText" text="DA">
      <formula>NOT(ISERROR(SEARCH("DA",I340)))</formula>
    </cfRule>
  </conditionalFormatting>
  <conditionalFormatting sqref="J340">
    <cfRule type="containsText" dxfId="3637" priority="3650" operator="containsText" text="DA">
      <formula>NOT(ISERROR(SEARCH("DA",J340)))</formula>
    </cfRule>
  </conditionalFormatting>
  <conditionalFormatting sqref="K340">
    <cfRule type="containsText" dxfId="3636" priority="3649" operator="containsText" text="DA">
      <formula>NOT(ISERROR(SEARCH("DA",K340)))</formula>
    </cfRule>
  </conditionalFormatting>
  <conditionalFormatting sqref="L340">
    <cfRule type="containsText" dxfId="3635" priority="3648" operator="containsText" text="DA">
      <formula>NOT(ISERROR(SEARCH("DA",L340)))</formula>
    </cfRule>
  </conditionalFormatting>
  <conditionalFormatting sqref="M340">
    <cfRule type="containsText" dxfId="3634" priority="3647" operator="containsText" text="DA">
      <formula>NOT(ISERROR(SEARCH("DA",M340)))</formula>
    </cfRule>
  </conditionalFormatting>
  <conditionalFormatting sqref="N340">
    <cfRule type="containsText" dxfId="3633" priority="3646" operator="containsText" text="DA">
      <formula>NOT(ISERROR(SEARCH("DA",N340)))</formula>
    </cfRule>
  </conditionalFormatting>
  <conditionalFormatting sqref="O340">
    <cfRule type="containsText" dxfId="3632" priority="3645" operator="containsText" text="DA">
      <formula>NOT(ISERROR(SEARCH("DA",O340)))</formula>
    </cfRule>
  </conditionalFormatting>
  <conditionalFormatting sqref="P340">
    <cfRule type="containsText" dxfId="3631" priority="3644" operator="containsText" text="DA">
      <formula>NOT(ISERROR(SEARCH("DA",P340)))</formula>
    </cfRule>
  </conditionalFormatting>
  <conditionalFormatting sqref="Q340">
    <cfRule type="containsText" dxfId="3630" priority="3643" operator="containsText" text="DA">
      <formula>NOT(ISERROR(SEARCH("DA",Q340)))</formula>
    </cfRule>
  </conditionalFormatting>
  <conditionalFormatting sqref="S340">
    <cfRule type="containsText" dxfId="3629" priority="3642" operator="containsText" text="DA">
      <formula>NOT(ISERROR(SEARCH("DA",S340)))</formula>
    </cfRule>
  </conditionalFormatting>
  <conditionalFormatting sqref="R340">
    <cfRule type="containsText" dxfId="3628" priority="3641" operator="containsText" text="DA">
      <formula>NOT(ISERROR(SEARCH("DA",R340)))</formula>
    </cfRule>
  </conditionalFormatting>
  <conditionalFormatting sqref="T340">
    <cfRule type="containsText" dxfId="3627" priority="3640" operator="containsText" text="DA">
      <formula>NOT(ISERROR(SEARCH("DA",T340)))</formula>
    </cfRule>
  </conditionalFormatting>
  <conditionalFormatting sqref="B340">
    <cfRule type="containsText" dxfId="3626" priority="3639" operator="containsText" text="DA">
      <formula>NOT(ISERROR(SEARCH("DA",B340)))</formula>
    </cfRule>
  </conditionalFormatting>
  <conditionalFormatting sqref="C340 U340">
    <cfRule type="containsText" dxfId="3625" priority="3638" operator="containsText" text="DA">
      <formula>NOT(ISERROR(SEARCH("DA",C340)))</formula>
    </cfRule>
  </conditionalFormatting>
  <conditionalFormatting sqref="D340">
    <cfRule type="containsText" dxfId="3624" priority="3637" operator="containsText" text="DA">
      <formula>NOT(ISERROR(SEARCH("DA",D340)))</formula>
    </cfRule>
  </conditionalFormatting>
  <conditionalFormatting sqref="E340">
    <cfRule type="containsText" dxfId="3623" priority="3636" operator="containsText" text="DA">
      <formula>NOT(ISERROR(SEARCH("DA",E340)))</formula>
    </cfRule>
  </conditionalFormatting>
  <conditionalFormatting sqref="F340">
    <cfRule type="containsText" dxfId="3622" priority="3635" operator="containsText" text="DA">
      <formula>NOT(ISERROR(SEARCH("DA",F340)))</formula>
    </cfRule>
  </conditionalFormatting>
  <conditionalFormatting sqref="G340">
    <cfRule type="containsText" dxfId="3621" priority="3634" operator="containsText" text="DA">
      <formula>NOT(ISERROR(SEARCH("DA",G340)))</formula>
    </cfRule>
  </conditionalFormatting>
  <conditionalFormatting sqref="H340">
    <cfRule type="containsText" dxfId="3620" priority="3633" operator="containsText" text="DA">
      <formula>NOT(ISERROR(SEARCH("DA",H340)))</formula>
    </cfRule>
  </conditionalFormatting>
  <conditionalFormatting sqref="I340">
    <cfRule type="containsText" dxfId="3619" priority="3632" operator="containsText" text="DA">
      <formula>NOT(ISERROR(SEARCH("DA",I340)))</formula>
    </cfRule>
  </conditionalFormatting>
  <conditionalFormatting sqref="J340">
    <cfRule type="containsText" dxfId="3618" priority="3631" operator="containsText" text="DA">
      <formula>NOT(ISERROR(SEARCH("DA",J340)))</formula>
    </cfRule>
  </conditionalFormatting>
  <conditionalFormatting sqref="K340">
    <cfRule type="containsText" dxfId="3617" priority="3630" operator="containsText" text="DA">
      <formula>NOT(ISERROR(SEARCH("DA",K340)))</formula>
    </cfRule>
  </conditionalFormatting>
  <conditionalFormatting sqref="L340">
    <cfRule type="containsText" dxfId="3616" priority="3629" operator="containsText" text="DA">
      <formula>NOT(ISERROR(SEARCH("DA",L340)))</formula>
    </cfRule>
  </conditionalFormatting>
  <conditionalFormatting sqref="M340">
    <cfRule type="containsText" dxfId="3615" priority="3628" operator="containsText" text="DA">
      <formula>NOT(ISERROR(SEARCH("DA",M340)))</formula>
    </cfRule>
  </conditionalFormatting>
  <conditionalFormatting sqref="N340">
    <cfRule type="containsText" dxfId="3614" priority="3627" operator="containsText" text="DA">
      <formula>NOT(ISERROR(SEARCH("DA",N340)))</formula>
    </cfRule>
  </conditionalFormatting>
  <conditionalFormatting sqref="O340">
    <cfRule type="containsText" dxfId="3613" priority="3626" operator="containsText" text="DA">
      <formula>NOT(ISERROR(SEARCH("DA",O340)))</formula>
    </cfRule>
  </conditionalFormatting>
  <conditionalFormatting sqref="P340">
    <cfRule type="containsText" dxfId="3612" priority="3625" operator="containsText" text="DA">
      <formula>NOT(ISERROR(SEARCH("DA",P340)))</formula>
    </cfRule>
  </conditionalFormatting>
  <conditionalFormatting sqref="Q340">
    <cfRule type="containsText" dxfId="3611" priority="3624" operator="containsText" text="DA">
      <formula>NOT(ISERROR(SEARCH("DA",Q340)))</formula>
    </cfRule>
  </conditionalFormatting>
  <conditionalFormatting sqref="S340">
    <cfRule type="containsText" dxfId="3610" priority="3623" operator="containsText" text="DA">
      <formula>NOT(ISERROR(SEARCH("DA",S340)))</formula>
    </cfRule>
  </conditionalFormatting>
  <conditionalFormatting sqref="R340">
    <cfRule type="containsText" dxfId="3609" priority="3622" operator="containsText" text="DA">
      <formula>NOT(ISERROR(SEARCH("DA",R340)))</formula>
    </cfRule>
  </conditionalFormatting>
  <conditionalFormatting sqref="T340">
    <cfRule type="containsText" dxfId="3608" priority="3621" operator="containsText" text="DA">
      <formula>NOT(ISERROR(SEARCH("DA",T340)))</formula>
    </cfRule>
  </conditionalFormatting>
  <conditionalFormatting sqref="B340">
    <cfRule type="containsText" dxfId="3607" priority="3620" operator="containsText" text="DA">
      <formula>NOT(ISERROR(SEARCH("DA",B340)))</formula>
    </cfRule>
  </conditionalFormatting>
  <conditionalFormatting sqref="U340 C340">
    <cfRule type="containsText" dxfId="3606" priority="3619" operator="containsText" text="DA">
      <formula>NOT(ISERROR(SEARCH("DA",C340)))</formula>
    </cfRule>
  </conditionalFormatting>
  <conditionalFormatting sqref="D340">
    <cfRule type="containsText" dxfId="3605" priority="3618" operator="containsText" text="DA">
      <formula>NOT(ISERROR(SEARCH("DA",D340)))</formula>
    </cfRule>
  </conditionalFormatting>
  <conditionalFormatting sqref="E340">
    <cfRule type="containsText" dxfId="3604" priority="3617" operator="containsText" text="DA">
      <formula>NOT(ISERROR(SEARCH("DA",E340)))</formula>
    </cfRule>
  </conditionalFormatting>
  <conditionalFormatting sqref="F340">
    <cfRule type="containsText" dxfId="3603" priority="3616" operator="containsText" text="DA">
      <formula>NOT(ISERROR(SEARCH("DA",F340)))</formula>
    </cfRule>
  </conditionalFormatting>
  <conditionalFormatting sqref="G340">
    <cfRule type="containsText" dxfId="3602" priority="3615" operator="containsText" text="DA">
      <formula>NOT(ISERROR(SEARCH("DA",G340)))</formula>
    </cfRule>
  </conditionalFormatting>
  <conditionalFormatting sqref="H340">
    <cfRule type="containsText" dxfId="3601" priority="3614" operator="containsText" text="DA">
      <formula>NOT(ISERROR(SEARCH("DA",H340)))</formula>
    </cfRule>
  </conditionalFormatting>
  <conditionalFormatting sqref="I340">
    <cfRule type="containsText" dxfId="3600" priority="3613" operator="containsText" text="DA">
      <formula>NOT(ISERROR(SEARCH("DA",I340)))</formula>
    </cfRule>
  </conditionalFormatting>
  <conditionalFormatting sqref="J340">
    <cfRule type="containsText" dxfId="3599" priority="3612" operator="containsText" text="DA">
      <formula>NOT(ISERROR(SEARCH("DA",J340)))</formula>
    </cfRule>
  </conditionalFormatting>
  <conditionalFormatting sqref="K340">
    <cfRule type="containsText" dxfId="3598" priority="3611" operator="containsText" text="DA">
      <formula>NOT(ISERROR(SEARCH("DA",K340)))</formula>
    </cfRule>
  </conditionalFormatting>
  <conditionalFormatting sqref="L340">
    <cfRule type="containsText" dxfId="3597" priority="3610" operator="containsText" text="DA">
      <formula>NOT(ISERROR(SEARCH("DA",L340)))</formula>
    </cfRule>
  </conditionalFormatting>
  <conditionalFormatting sqref="M340">
    <cfRule type="containsText" dxfId="3596" priority="3609" operator="containsText" text="DA">
      <formula>NOT(ISERROR(SEARCH("DA",M340)))</formula>
    </cfRule>
  </conditionalFormatting>
  <conditionalFormatting sqref="N340">
    <cfRule type="containsText" dxfId="3595" priority="3608" operator="containsText" text="DA">
      <formula>NOT(ISERROR(SEARCH("DA",N340)))</formula>
    </cfRule>
  </conditionalFormatting>
  <conditionalFormatting sqref="O340">
    <cfRule type="containsText" dxfId="3594" priority="3607" operator="containsText" text="DA">
      <formula>NOT(ISERROR(SEARCH("DA",O340)))</formula>
    </cfRule>
  </conditionalFormatting>
  <conditionalFormatting sqref="P340">
    <cfRule type="containsText" dxfId="3593" priority="3606" operator="containsText" text="DA">
      <formula>NOT(ISERROR(SEARCH("DA",P340)))</formula>
    </cfRule>
  </conditionalFormatting>
  <conditionalFormatting sqref="Q340">
    <cfRule type="containsText" dxfId="3592" priority="3605" operator="containsText" text="DA">
      <formula>NOT(ISERROR(SEARCH("DA",Q340)))</formula>
    </cfRule>
  </conditionalFormatting>
  <conditionalFormatting sqref="R340">
    <cfRule type="containsText" dxfId="3591" priority="3604" operator="containsText" text="DA">
      <formula>NOT(ISERROR(SEARCH("DA",R340)))</formula>
    </cfRule>
  </conditionalFormatting>
  <conditionalFormatting sqref="S340">
    <cfRule type="containsText" dxfId="3590" priority="3603" operator="containsText" text="DA">
      <formula>NOT(ISERROR(SEARCH("DA",S340)))</formula>
    </cfRule>
  </conditionalFormatting>
  <conditionalFormatting sqref="T340">
    <cfRule type="containsText" dxfId="3589" priority="3602" operator="containsText" text="DA">
      <formula>NOT(ISERROR(SEARCH("DA",T340)))</formula>
    </cfRule>
  </conditionalFormatting>
  <conditionalFormatting sqref="B340">
    <cfRule type="containsText" dxfId="3588" priority="3601" operator="containsText" text="DA">
      <formula>NOT(ISERROR(SEARCH("DA",B340)))</formula>
    </cfRule>
  </conditionalFormatting>
  <conditionalFormatting sqref="U340 C340">
    <cfRule type="containsText" dxfId="3587" priority="3600" operator="containsText" text="DA">
      <formula>NOT(ISERROR(SEARCH("DA",C340)))</formula>
    </cfRule>
  </conditionalFormatting>
  <conditionalFormatting sqref="D340">
    <cfRule type="containsText" dxfId="3586" priority="3599" operator="containsText" text="DA">
      <formula>NOT(ISERROR(SEARCH("DA",D340)))</formula>
    </cfRule>
  </conditionalFormatting>
  <conditionalFormatting sqref="E340">
    <cfRule type="containsText" dxfId="3585" priority="3598" operator="containsText" text="DA">
      <formula>NOT(ISERROR(SEARCH("DA",E340)))</formula>
    </cfRule>
  </conditionalFormatting>
  <conditionalFormatting sqref="F340">
    <cfRule type="containsText" dxfId="3584" priority="3597" operator="containsText" text="DA">
      <formula>NOT(ISERROR(SEARCH("DA",F340)))</formula>
    </cfRule>
  </conditionalFormatting>
  <conditionalFormatting sqref="G340">
    <cfRule type="containsText" dxfId="3583" priority="3596" operator="containsText" text="DA">
      <formula>NOT(ISERROR(SEARCH("DA",G340)))</formula>
    </cfRule>
  </conditionalFormatting>
  <conditionalFormatting sqref="H340">
    <cfRule type="containsText" dxfId="3582" priority="3595" operator="containsText" text="DA">
      <formula>NOT(ISERROR(SEARCH("DA",H340)))</formula>
    </cfRule>
  </conditionalFormatting>
  <conditionalFormatting sqref="I340">
    <cfRule type="containsText" dxfId="3581" priority="3594" operator="containsText" text="DA">
      <formula>NOT(ISERROR(SEARCH("DA",I340)))</formula>
    </cfRule>
  </conditionalFormatting>
  <conditionalFormatting sqref="J340">
    <cfRule type="containsText" dxfId="3580" priority="3593" operator="containsText" text="DA">
      <formula>NOT(ISERROR(SEARCH("DA",J340)))</formula>
    </cfRule>
  </conditionalFormatting>
  <conditionalFormatting sqref="K340">
    <cfRule type="containsText" dxfId="3579" priority="3592" operator="containsText" text="DA">
      <formula>NOT(ISERROR(SEARCH("DA",K340)))</formula>
    </cfRule>
  </conditionalFormatting>
  <conditionalFormatting sqref="L340">
    <cfRule type="containsText" dxfId="3578" priority="3591" operator="containsText" text="DA">
      <formula>NOT(ISERROR(SEARCH("DA",L340)))</formula>
    </cfRule>
  </conditionalFormatting>
  <conditionalFormatting sqref="M340">
    <cfRule type="containsText" dxfId="3577" priority="3590" operator="containsText" text="DA">
      <formula>NOT(ISERROR(SEARCH("DA",M340)))</formula>
    </cfRule>
  </conditionalFormatting>
  <conditionalFormatting sqref="N340">
    <cfRule type="containsText" dxfId="3576" priority="3589" operator="containsText" text="DA">
      <formula>NOT(ISERROR(SEARCH("DA",N340)))</formula>
    </cfRule>
  </conditionalFormatting>
  <conditionalFormatting sqref="O340">
    <cfRule type="containsText" dxfId="3575" priority="3588" operator="containsText" text="DA">
      <formula>NOT(ISERROR(SEARCH("DA",O340)))</formula>
    </cfRule>
  </conditionalFormatting>
  <conditionalFormatting sqref="P340">
    <cfRule type="containsText" dxfId="3574" priority="3587" operator="containsText" text="DA">
      <formula>NOT(ISERROR(SEARCH("DA",P340)))</formula>
    </cfRule>
  </conditionalFormatting>
  <conditionalFormatting sqref="Q340">
    <cfRule type="containsText" dxfId="3573" priority="3586" operator="containsText" text="DA">
      <formula>NOT(ISERROR(SEARCH("DA",Q340)))</formula>
    </cfRule>
  </conditionalFormatting>
  <conditionalFormatting sqref="R340">
    <cfRule type="containsText" dxfId="3572" priority="3585" operator="containsText" text="DA">
      <formula>NOT(ISERROR(SEARCH("DA",R340)))</formula>
    </cfRule>
  </conditionalFormatting>
  <conditionalFormatting sqref="S340">
    <cfRule type="containsText" dxfId="3571" priority="3584" operator="containsText" text="DA">
      <formula>NOT(ISERROR(SEARCH("DA",S340)))</formula>
    </cfRule>
  </conditionalFormatting>
  <conditionalFormatting sqref="T340">
    <cfRule type="containsText" dxfId="3570" priority="3583" operator="containsText" text="DA">
      <formula>NOT(ISERROR(SEARCH("DA",T340)))</formula>
    </cfRule>
  </conditionalFormatting>
  <conditionalFormatting sqref="B340">
    <cfRule type="containsText" dxfId="3569" priority="3582" operator="containsText" text="DA">
      <formula>NOT(ISERROR(SEARCH("DA",B340)))</formula>
    </cfRule>
  </conditionalFormatting>
  <conditionalFormatting sqref="U340 C340">
    <cfRule type="containsText" dxfId="3568" priority="3581" operator="containsText" text="DA">
      <formula>NOT(ISERROR(SEARCH("DA",C340)))</formula>
    </cfRule>
  </conditionalFormatting>
  <conditionalFormatting sqref="D340">
    <cfRule type="containsText" dxfId="3567" priority="3580" operator="containsText" text="DA">
      <formula>NOT(ISERROR(SEARCH("DA",D340)))</formula>
    </cfRule>
  </conditionalFormatting>
  <conditionalFormatting sqref="E340">
    <cfRule type="containsText" dxfId="3566" priority="3579" operator="containsText" text="DA">
      <formula>NOT(ISERROR(SEARCH("DA",E340)))</formula>
    </cfRule>
  </conditionalFormatting>
  <conditionalFormatting sqref="F340">
    <cfRule type="containsText" dxfId="3565" priority="3578" operator="containsText" text="DA">
      <formula>NOT(ISERROR(SEARCH("DA",F340)))</formula>
    </cfRule>
  </conditionalFormatting>
  <conditionalFormatting sqref="G340">
    <cfRule type="containsText" dxfId="3564" priority="3577" operator="containsText" text="DA">
      <formula>NOT(ISERROR(SEARCH("DA",G340)))</formula>
    </cfRule>
  </conditionalFormatting>
  <conditionalFormatting sqref="H340">
    <cfRule type="containsText" dxfId="3563" priority="3576" operator="containsText" text="DA">
      <formula>NOT(ISERROR(SEARCH("DA",H340)))</formula>
    </cfRule>
  </conditionalFormatting>
  <conditionalFormatting sqref="I340">
    <cfRule type="containsText" dxfId="3562" priority="3575" operator="containsText" text="DA">
      <formula>NOT(ISERROR(SEARCH("DA",I340)))</formula>
    </cfRule>
  </conditionalFormatting>
  <conditionalFormatting sqref="J340">
    <cfRule type="containsText" dxfId="3561" priority="3574" operator="containsText" text="DA">
      <formula>NOT(ISERROR(SEARCH("DA",J340)))</formula>
    </cfRule>
  </conditionalFormatting>
  <conditionalFormatting sqref="K340">
    <cfRule type="containsText" dxfId="3560" priority="3573" operator="containsText" text="DA">
      <formula>NOT(ISERROR(SEARCH("DA",K340)))</formula>
    </cfRule>
  </conditionalFormatting>
  <conditionalFormatting sqref="L340">
    <cfRule type="containsText" dxfId="3559" priority="3572" operator="containsText" text="DA">
      <formula>NOT(ISERROR(SEARCH("DA",L340)))</formula>
    </cfRule>
  </conditionalFormatting>
  <conditionalFormatting sqref="M340">
    <cfRule type="containsText" dxfId="3558" priority="3571" operator="containsText" text="DA">
      <formula>NOT(ISERROR(SEARCH("DA",M340)))</formula>
    </cfRule>
  </conditionalFormatting>
  <conditionalFormatting sqref="N340">
    <cfRule type="containsText" dxfId="3557" priority="3570" operator="containsText" text="DA">
      <formula>NOT(ISERROR(SEARCH("DA",N340)))</formula>
    </cfRule>
  </conditionalFormatting>
  <conditionalFormatting sqref="O340">
    <cfRule type="containsText" dxfId="3556" priority="3569" operator="containsText" text="DA">
      <formula>NOT(ISERROR(SEARCH("DA",O340)))</formula>
    </cfRule>
  </conditionalFormatting>
  <conditionalFormatting sqref="P340">
    <cfRule type="containsText" dxfId="3555" priority="3568" operator="containsText" text="DA">
      <formula>NOT(ISERROR(SEARCH("DA",P340)))</formula>
    </cfRule>
  </conditionalFormatting>
  <conditionalFormatting sqref="Q340">
    <cfRule type="containsText" dxfId="3554" priority="3567" operator="containsText" text="DA">
      <formula>NOT(ISERROR(SEARCH("DA",Q340)))</formula>
    </cfRule>
  </conditionalFormatting>
  <conditionalFormatting sqref="R340">
    <cfRule type="containsText" dxfId="3553" priority="3566" operator="containsText" text="DA">
      <formula>NOT(ISERROR(SEARCH("DA",R340)))</formula>
    </cfRule>
  </conditionalFormatting>
  <conditionalFormatting sqref="S340">
    <cfRule type="containsText" dxfId="3552" priority="3565" operator="containsText" text="DA">
      <formula>NOT(ISERROR(SEARCH("DA",S340)))</formula>
    </cfRule>
  </conditionalFormatting>
  <conditionalFormatting sqref="T340">
    <cfRule type="containsText" dxfId="3551" priority="3564" operator="containsText" text="DA">
      <formula>NOT(ISERROR(SEARCH("DA",T340)))</formula>
    </cfRule>
  </conditionalFormatting>
  <conditionalFormatting sqref="B340">
    <cfRule type="containsText" dxfId="3550" priority="3563" operator="containsText" text="DA">
      <formula>NOT(ISERROR(SEARCH("DA",B340)))</formula>
    </cfRule>
  </conditionalFormatting>
  <conditionalFormatting sqref="U340 C340">
    <cfRule type="containsText" dxfId="3549" priority="3562" operator="containsText" text="DA">
      <formula>NOT(ISERROR(SEARCH("DA",C340)))</formula>
    </cfRule>
  </conditionalFormatting>
  <conditionalFormatting sqref="D340">
    <cfRule type="containsText" dxfId="3548" priority="3561" operator="containsText" text="DA">
      <formula>NOT(ISERROR(SEARCH("DA",D340)))</formula>
    </cfRule>
  </conditionalFormatting>
  <conditionalFormatting sqref="E340">
    <cfRule type="containsText" dxfId="3547" priority="3560" operator="containsText" text="DA">
      <formula>NOT(ISERROR(SEARCH("DA",E340)))</formula>
    </cfRule>
  </conditionalFormatting>
  <conditionalFormatting sqref="F340">
    <cfRule type="containsText" dxfId="3546" priority="3559" operator="containsText" text="DA">
      <formula>NOT(ISERROR(SEARCH("DA",F340)))</formula>
    </cfRule>
  </conditionalFormatting>
  <conditionalFormatting sqref="G340">
    <cfRule type="containsText" dxfId="3545" priority="3558" operator="containsText" text="DA">
      <formula>NOT(ISERROR(SEARCH("DA",G340)))</formula>
    </cfRule>
  </conditionalFormatting>
  <conditionalFormatting sqref="H340">
    <cfRule type="containsText" dxfId="3544" priority="3557" operator="containsText" text="DA">
      <formula>NOT(ISERROR(SEARCH("DA",H340)))</formula>
    </cfRule>
  </conditionalFormatting>
  <conditionalFormatting sqref="I340">
    <cfRule type="containsText" dxfId="3543" priority="3556" operator="containsText" text="DA">
      <formula>NOT(ISERROR(SEARCH("DA",I340)))</formula>
    </cfRule>
  </conditionalFormatting>
  <conditionalFormatting sqref="J340">
    <cfRule type="containsText" dxfId="3542" priority="3555" operator="containsText" text="DA">
      <formula>NOT(ISERROR(SEARCH("DA",J340)))</formula>
    </cfRule>
  </conditionalFormatting>
  <conditionalFormatting sqref="K340">
    <cfRule type="containsText" dxfId="3541" priority="3554" operator="containsText" text="DA">
      <formula>NOT(ISERROR(SEARCH("DA",K340)))</formula>
    </cfRule>
  </conditionalFormatting>
  <conditionalFormatting sqref="L340">
    <cfRule type="containsText" dxfId="3540" priority="3553" operator="containsText" text="DA">
      <formula>NOT(ISERROR(SEARCH("DA",L340)))</formula>
    </cfRule>
  </conditionalFormatting>
  <conditionalFormatting sqref="M340">
    <cfRule type="containsText" dxfId="3539" priority="3552" operator="containsText" text="DA">
      <formula>NOT(ISERROR(SEARCH("DA",M340)))</formula>
    </cfRule>
  </conditionalFormatting>
  <conditionalFormatting sqref="N340">
    <cfRule type="containsText" dxfId="3538" priority="3551" operator="containsText" text="DA">
      <formula>NOT(ISERROR(SEARCH("DA",N340)))</formula>
    </cfRule>
  </conditionalFormatting>
  <conditionalFormatting sqref="O340">
    <cfRule type="containsText" dxfId="3537" priority="3550" operator="containsText" text="DA">
      <formula>NOT(ISERROR(SEARCH("DA",O340)))</formula>
    </cfRule>
  </conditionalFormatting>
  <conditionalFormatting sqref="P340">
    <cfRule type="containsText" dxfId="3536" priority="3549" operator="containsText" text="DA">
      <formula>NOT(ISERROR(SEARCH("DA",P340)))</formula>
    </cfRule>
  </conditionalFormatting>
  <conditionalFormatting sqref="Q340">
    <cfRule type="containsText" dxfId="3535" priority="3548" operator="containsText" text="DA">
      <formula>NOT(ISERROR(SEARCH("DA",Q340)))</formula>
    </cfRule>
  </conditionalFormatting>
  <conditionalFormatting sqref="R340">
    <cfRule type="containsText" dxfId="3534" priority="3547" operator="containsText" text="DA">
      <formula>NOT(ISERROR(SEARCH("DA",R340)))</formula>
    </cfRule>
  </conditionalFormatting>
  <conditionalFormatting sqref="S340">
    <cfRule type="containsText" dxfId="3533" priority="3546" operator="containsText" text="DA">
      <formula>NOT(ISERROR(SEARCH("DA",S340)))</formula>
    </cfRule>
  </conditionalFormatting>
  <conditionalFormatting sqref="T340">
    <cfRule type="containsText" dxfId="3532" priority="3545" operator="containsText" text="DA">
      <formula>NOT(ISERROR(SEARCH("DA",T340)))</formula>
    </cfRule>
  </conditionalFormatting>
  <conditionalFormatting sqref="B340">
    <cfRule type="containsText" dxfId="3531" priority="3544" operator="containsText" text="DA">
      <formula>NOT(ISERROR(SEARCH("DA",B340)))</formula>
    </cfRule>
  </conditionalFormatting>
  <conditionalFormatting sqref="U340 C340">
    <cfRule type="containsText" dxfId="3530" priority="3543" operator="containsText" text="DA">
      <formula>NOT(ISERROR(SEARCH("DA",C340)))</formula>
    </cfRule>
  </conditionalFormatting>
  <conditionalFormatting sqref="D340">
    <cfRule type="containsText" dxfId="3529" priority="3542" operator="containsText" text="DA">
      <formula>NOT(ISERROR(SEARCH("DA",D340)))</formula>
    </cfRule>
  </conditionalFormatting>
  <conditionalFormatting sqref="E340">
    <cfRule type="containsText" dxfId="3528" priority="3541" operator="containsText" text="DA">
      <formula>NOT(ISERROR(SEARCH("DA",E340)))</formula>
    </cfRule>
  </conditionalFormatting>
  <conditionalFormatting sqref="F340">
    <cfRule type="containsText" dxfId="3527" priority="3540" operator="containsText" text="DA">
      <formula>NOT(ISERROR(SEARCH("DA",F340)))</formula>
    </cfRule>
  </conditionalFormatting>
  <conditionalFormatting sqref="G340">
    <cfRule type="containsText" dxfId="3526" priority="3539" operator="containsText" text="DA">
      <formula>NOT(ISERROR(SEARCH("DA",G340)))</formula>
    </cfRule>
  </conditionalFormatting>
  <conditionalFormatting sqref="H340">
    <cfRule type="containsText" dxfId="3525" priority="3538" operator="containsText" text="DA">
      <formula>NOT(ISERROR(SEARCH("DA",H340)))</formula>
    </cfRule>
  </conditionalFormatting>
  <conditionalFormatting sqref="I340">
    <cfRule type="containsText" dxfId="3524" priority="3537" operator="containsText" text="DA">
      <formula>NOT(ISERROR(SEARCH("DA",I340)))</formula>
    </cfRule>
  </conditionalFormatting>
  <conditionalFormatting sqref="J340">
    <cfRule type="containsText" dxfId="3523" priority="3536" operator="containsText" text="DA">
      <formula>NOT(ISERROR(SEARCH("DA",J340)))</formula>
    </cfRule>
  </conditionalFormatting>
  <conditionalFormatting sqref="K340">
    <cfRule type="containsText" dxfId="3522" priority="3535" operator="containsText" text="DA">
      <formula>NOT(ISERROR(SEARCH("DA",K340)))</formula>
    </cfRule>
  </conditionalFormatting>
  <conditionalFormatting sqref="L340">
    <cfRule type="containsText" dxfId="3521" priority="3534" operator="containsText" text="DA">
      <formula>NOT(ISERROR(SEARCH("DA",L340)))</formula>
    </cfRule>
  </conditionalFormatting>
  <conditionalFormatting sqref="M340">
    <cfRule type="containsText" dxfId="3520" priority="3533" operator="containsText" text="DA">
      <formula>NOT(ISERROR(SEARCH("DA",M340)))</formula>
    </cfRule>
  </conditionalFormatting>
  <conditionalFormatting sqref="N340">
    <cfRule type="containsText" dxfId="3519" priority="3532" operator="containsText" text="DA">
      <formula>NOT(ISERROR(SEARCH("DA",N340)))</formula>
    </cfRule>
  </conditionalFormatting>
  <conditionalFormatting sqref="O340">
    <cfRule type="containsText" dxfId="3518" priority="3531" operator="containsText" text="DA">
      <formula>NOT(ISERROR(SEARCH("DA",O340)))</formula>
    </cfRule>
  </conditionalFormatting>
  <conditionalFormatting sqref="P340">
    <cfRule type="containsText" dxfId="3517" priority="3530" operator="containsText" text="DA">
      <formula>NOT(ISERROR(SEARCH("DA",P340)))</formula>
    </cfRule>
  </conditionalFormatting>
  <conditionalFormatting sqref="Q340">
    <cfRule type="containsText" dxfId="3516" priority="3529" operator="containsText" text="DA">
      <formula>NOT(ISERROR(SEARCH("DA",Q340)))</formula>
    </cfRule>
  </conditionalFormatting>
  <conditionalFormatting sqref="R340">
    <cfRule type="containsText" dxfId="3515" priority="3528" operator="containsText" text="DA">
      <formula>NOT(ISERROR(SEARCH("DA",R340)))</formula>
    </cfRule>
  </conditionalFormatting>
  <conditionalFormatting sqref="S340">
    <cfRule type="containsText" dxfId="3514" priority="3527" operator="containsText" text="DA">
      <formula>NOT(ISERROR(SEARCH("DA",S340)))</formula>
    </cfRule>
  </conditionalFormatting>
  <conditionalFormatting sqref="T340">
    <cfRule type="containsText" dxfId="3513" priority="3526" operator="containsText" text="DA">
      <formula>NOT(ISERROR(SEARCH("DA",T340)))</formula>
    </cfRule>
  </conditionalFormatting>
  <conditionalFormatting sqref="B340">
    <cfRule type="containsText" dxfId="3512" priority="3525" operator="containsText" text="DA">
      <formula>NOT(ISERROR(SEARCH("DA",B340)))</formula>
    </cfRule>
  </conditionalFormatting>
  <conditionalFormatting sqref="U340 C340">
    <cfRule type="containsText" dxfId="3511" priority="3524" operator="containsText" text="DA">
      <formula>NOT(ISERROR(SEARCH("DA",C340)))</formula>
    </cfRule>
  </conditionalFormatting>
  <conditionalFormatting sqref="D340">
    <cfRule type="containsText" dxfId="3510" priority="3523" operator="containsText" text="DA">
      <formula>NOT(ISERROR(SEARCH("DA",D340)))</formula>
    </cfRule>
  </conditionalFormatting>
  <conditionalFormatting sqref="E340">
    <cfRule type="containsText" dxfId="3509" priority="3522" operator="containsText" text="DA">
      <formula>NOT(ISERROR(SEARCH("DA",E340)))</formula>
    </cfRule>
  </conditionalFormatting>
  <conditionalFormatting sqref="F340">
    <cfRule type="containsText" dxfId="3508" priority="3521" operator="containsText" text="DA">
      <formula>NOT(ISERROR(SEARCH("DA",F340)))</formula>
    </cfRule>
  </conditionalFormatting>
  <conditionalFormatting sqref="G340">
    <cfRule type="containsText" dxfId="3507" priority="3520" operator="containsText" text="DA">
      <formula>NOT(ISERROR(SEARCH("DA",G340)))</formula>
    </cfRule>
  </conditionalFormatting>
  <conditionalFormatting sqref="H340">
    <cfRule type="containsText" dxfId="3506" priority="3519" operator="containsText" text="DA">
      <formula>NOT(ISERROR(SEARCH("DA",H340)))</formula>
    </cfRule>
  </conditionalFormatting>
  <conditionalFormatting sqref="I340">
    <cfRule type="containsText" dxfId="3505" priority="3518" operator="containsText" text="DA">
      <formula>NOT(ISERROR(SEARCH("DA",I340)))</formula>
    </cfRule>
  </conditionalFormatting>
  <conditionalFormatting sqref="J340">
    <cfRule type="containsText" dxfId="3504" priority="3517" operator="containsText" text="DA">
      <formula>NOT(ISERROR(SEARCH("DA",J340)))</formula>
    </cfRule>
  </conditionalFormatting>
  <conditionalFormatting sqref="K340">
    <cfRule type="containsText" dxfId="3503" priority="3516" operator="containsText" text="DA">
      <formula>NOT(ISERROR(SEARCH("DA",K340)))</formula>
    </cfRule>
  </conditionalFormatting>
  <conditionalFormatting sqref="L340">
    <cfRule type="containsText" dxfId="3502" priority="3515" operator="containsText" text="DA">
      <formula>NOT(ISERROR(SEARCH("DA",L340)))</formula>
    </cfRule>
  </conditionalFormatting>
  <conditionalFormatting sqref="M340">
    <cfRule type="containsText" dxfId="3501" priority="3514" operator="containsText" text="DA">
      <formula>NOT(ISERROR(SEARCH("DA",M340)))</formula>
    </cfRule>
  </conditionalFormatting>
  <conditionalFormatting sqref="N340">
    <cfRule type="containsText" dxfId="3500" priority="3513" operator="containsText" text="DA">
      <formula>NOT(ISERROR(SEARCH("DA",N340)))</formula>
    </cfRule>
  </conditionalFormatting>
  <conditionalFormatting sqref="O340">
    <cfRule type="containsText" dxfId="3499" priority="3512" operator="containsText" text="DA">
      <formula>NOT(ISERROR(SEARCH("DA",O340)))</formula>
    </cfRule>
  </conditionalFormatting>
  <conditionalFormatting sqref="P340">
    <cfRule type="containsText" dxfId="3498" priority="3511" operator="containsText" text="DA">
      <formula>NOT(ISERROR(SEARCH("DA",P340)))</formula>
    </cfRule>
  </conditionalFormatting>
  <conditionalFormatting sqref="Q340">
    <cfRule type="containsText" dxfId="3497" priority="3510" operator="containsText" text="DA">
      <formula>NOT(ISERROR(SEARCH("DA",Q340)))</formula>
    </cfRule>
  </conditionalFormatting>
  <conditionalFormatting sqref="R340">
    <cfRule type="containsText" dxfId="3496" priority="3509" operator="containsText" text="DA">
      <formula>NOT(ISERROR(SEARCH("DA",R340)))</formula>
    </cfRule>
  </conditionalFormatting>
  <conditionalFormatting sqref="S340">
    <cfRule type="containsText" dxfId="3495" priority="3508" operator="containsText" text="DA">
      <formula>NOT(ISERROR(SEARCH("DA",S340)))</formula>
    </cfRule>
  </conditionalFormatting>
  <conditionalFormatting sqref="T340">
    <cfRule type="containsText" dxfId="3494" priority="3507" operator="containsText" text="DA">
      <formula>NOT(ISERROR(SEARCH("DA",T340)))</formula>
    </cfRule>
  </conditionalFormatting>
  <conditionalFormatting sqref="B340">
    <cfRule type="containsText" dxfId="3493" priority="3506" operator="containsText" text="DA">
      <formula>NOT(ISERROR(SEARCH("DA",B340)))</formula>
    </cfRule>
  </conditionalFormatting>
  <conditionalFormatting sqref="U340 C340">
    <cfRule type="containsText" dxfId="3492" priority="3505" operator="containsText" text="DA">
      <formula>NOT(ISERROR(SEARCH("DA",C340)))</formula>
    </cfRule>
  </conditionalFormatting>
  <conditionalFormatting sqref="D340">
    <cfRule type="containsText" dxfId="3491" priority="3504" operator="containsText" text="DA">
      <formula>NOT(ISERROR(SEARCH("DA",D340)))</formula>
    </cfRule>
  </conditionalFormatting>
  <conditionalFormatting sqref="E340">
    <cfRule type="containsText" dxfId="3490" priority="3503" operator="containsText" text="DA">
      <formula>NOT(ISERROR(SEARCH("DA",E340)))</formula>
    </cfRule>
  </conditionalFormatting>
  <conditionalFormatting sqref="F340">
    <cfRule type="containsText" dxfId="3489" priority="3502" operator="containsText" text="DA">
      <formula>NOT(ISERROR(SEARCH("DA",F340)))</formula>
    </cfRule>
  </conditionalFormatting>
  <conditionalFormatting sqref="G340">
    <cfRule type="containsText" dxfId="3488" priority="3501" operator="containsText" text="DA">
      <formula>NOT(ISERROR(SEARCH("DA",G340)))</formula>
    </cfRule>
  </conditionalFormatting>
  <conditionalFormatting sqref="H340">
    <cfRule type="containsText" dxfId="3487" priority="3500" operator="containsText" text="DA">
      <formula>NOT(ISERROR(SEARCH("DA",H340)))</formula>
    </cfRule>
  </conditionalFormatting>
  <conditionalFormatting sqref="I340">
    <cfRule type="containsText" dxfId="3486" priority="3499" operator="containsText" text="DA">
      <formula>NOT(ISERROR(SEARCH("DA",I340)))</formula>
    </cfRule>
  </conditionalFormatting>
  <conditionalFormatting sqref="J340">
    <cfRule type="containsText" dxfId="3485" priority="3498" operator="containsText" text="DA">
      <formula>NOT(ISERROR(SEARCH("DA",J340)))</formula>
    </cfRule>
  </conditionalFormatting>
  <conditionalFormatting sqref="K340">
    <cfRule type="containsText" dxfId="3484" priority="3497" operator="containsText" text="DA">
      <formula>NOT(ISERROR(SEARCH("DA",K340)))</formula>
    </cfRule>
  </conditionalFormatting>
  <conditionalFormatting sqref="L340">
    <cfRule type="containsText" dxfId="3483" priority="3496" operator="containsText" text="DA">
      <formula>NOT(ISERROR(SEARCH("DA",L340)))</formula>
    </cfRule>
  </conditionalFormatting>
  <conditionalFormatting sqref="M340">
    <cfRule type="containsText" dxfId="3482" priority="3495" operator="containsText" text="DA">
      <formula>NOT(ISERROR(SEARCH("DA",M340)))</formula>
    </cfRule>
  </conditionalFormatting>
  <conditionalFormatting sqref="N340">
    <cfRule type="containsText" dxfId="3481" priority="3494" operator="containsText" text="DA">
      <formula>NOT(ISERROR(SEARCH("DA",N340)))</formula>
    </cfRule>
  </conditionalFormatting>
  <conditionalFormatting sqref="O340">
    <cfRule type="containsText" dxfId="3480" priority="3493" operator="containsText" text="DA">
      <formula>NOT(ISERROR(SEARCH("DA",O340)))</formula>
    </cfRule>
  </conditionalFormatting>
  <conditionalFormatting sqref="P340">
    <cfRule type="containsText" dxfId="3479" priority="3492" operator="containsText" text="DA">
      <formula>NOT(ISERROR(SEARCH("DA",P340)))</formula>
    </cfRule>
  </conditionalFormatting>
  <conditionalFormatting sqref="Q340">
    <cfRule type="containsText" dxfId="3478" priority="3491" operator="containsText" text="DA">
      <formula>NOT(ISERROR(SEARCH("DA",Q340)))</formula>
    </cfRule>
  </conditionalFormatting>
  <conditionalFormatting sqref="R340">
    <cfRule type="containsText" dxfId="3477" priority="3490" operator="containsText" text="DA">
      <formula>NOT(ISERROR(SEARCH("DA",R340)))</formula>
    </cfRule>
  </conditionalFormatting>
  <conditionalFormatting sqref="S340">
    <cfRule type="containsText" dxfId="3476" priority="3489" operator="containsText" text="DA">
      <formula>NOT(ISERROR(SEARCH("DA",S340)))</formula>
    </cfRule>
  </conditionalFormatting>
  <conditionalFormatting sqref="T340">
    <cfRule type="containsText" dxfId="3475" priority="3488" operator="containsText" text="DA">
      <formula>NOT(ISERROR(SEARCH("DA",T340)))</formula>
    </cfRule>
  </conditionalFormatting>
  <conditionalFormatting sqref="B340">
    <cfRule type="containsText" dxfId="3474" priority="3487" operator="containsText" text="DA">
      <formula>NOT(ISERROR(SEARCH("DA",B340)))</formula>
    </cfRule>
  </conditionalFormatting>
  <conditionalFormatting sqref="U340 C340">
    <cfRule type="containsText" dxfId="3473" priority="3486" operator="containsText" text="DA">
      <formula>NOT(ISERROR(SEARCH("DA",C340)))</formula>
    </cfRule>
  </conditionalFormatting>
  <conditionalFormatting sqref="D340">
    <cfRule type="containsText" dxfId="3472" priority="3485" operator="containsText" text="DA">
      <formula>NOT(ISERROR(SEARCH("DA",D340)))</formula>
    </cfRule>
  </conditionalFormatting>
  <conditionalFormatting sqref="E340">
    <cfRule type="containsText" dxfId="3471" priority="3484" operator="containsText" text="DA">
      <formula>NOT(ISERROR(SEARCH("DA",E340)))</formula>
    </cfRule>
  </conditionalFormatting>
  <conditionalFormatting sqref="F340">
    <cfRule type="containsText" dxfId="3470" priority="3483" operator="containsText" text="DA">
      <formula>NOT(ISERROR(SEARCH("DA",F340)))</formula>
    </cfRule>
  </conditionalFormatting>
  <conditionalFormatting sqref="G340">
    <cfRule type="containsText" dxfId="3469" priority="3482" operator="containsText" text="DA">
      <formula>NOT(ISERROR(SEARCH("DA",G340)))</formula>
    </cfRule>
  </conditionalFormatting>
  <conditionalFormatting sqref="H340">
    <cfRule type="containsText" dxfId="3468" priority="3481" operator="containsText" text="DA">
      <formula>NOT(ISERROR(SEARCH("DA",H340)))</formula>
    </cfRule>
  </conditionalFormatting>
  <conditionalFormatting sqref="I340">
    <cfRule type="containsText" dxfId="3467" priority="3480" operator="containsText" text="DA">
      <formula>NOT(ISERROR(SEARCH("DA",I340)))</formula>
    </cfRule>
  </conditionalFormatting>
  <conditionalFormatting sqref="J340">
    <cfRule type="containsText" dxfId="3466" priority="3479" operator="containsText" text="DA">
      <formula>NOT(ISERROR(SEARCH("DA",J340)))</formula>
    </cfRule>
  </conditionalFormatting>
  <conditionalFormatting sqref="K340">
    <cfRule type="containsText" dxfId="3465" priority="3478" operator="containsText" text="DA">
      <formula>NOT(ISERROR(SEARCH("DA",K340)))</formula>
    </cfRule>
  </conditionalFormatting>
  <conditionalFormatting sqref="L340">
    <cfRule type="containsText" dxfId="3464" priority="3477" operator="containsText" text="DA">
      <formula>NOT(ISERROR(SEARCH("DA",L340)))</formula>
    </cfRule>
  </conditionalFormatting>
  <conditionalFormatting sqref="M340">
    <cfRule type="containsText" dxfId="3463" priority="3476" operator="containsText" text="DA">
      <formula>NOT(ISERROR(SEARCH("DA",M340)))</formula>
    </cfRule>
  </conditionalFormatting>
  <conditionalFormatting sqref="N340">
    <cfRule type="containsText" dxfId="3462" priority="3475" operator="containsText" text="DA">
      <formula>NOT(ISERROR(SEARCH("DA",N340)))</formula>
    </cfRule>
  </conditionalFormatting>
  <conditionalFormatting sqref="O340">
    <cfRule type="containsText" dxfId="3461" priority="3474" operator="containsText" text="DA">
      <formula>NOT(ISERROR(SEARCH("DA",O340)))</formula>
    </cfRule>
  </conditionalFormatting>
  <conditionalFormatting sqref="P340">
    <cfRule type="containsText" dxfId="3460" priority="3473" operator="containsText" text="DA">
      <formula>NOT(ISERROR(SEARCH("DA",P340)))</formula>
    </cfRule>
  </conditionalFormatting>
  <conditionalFormatting sqref="Q340">
    <cfRule type="containsText" dxfId="3459" priority="3472" operator="containsText" text="DA">
      <formula>NOT(ISERROR(SEARCH("DA",Q340)))</formula>
    </cfRule>
  </conditionalFormatting>
  <conditionalFormatting sqref="R340">
    <cfRule type="containsText" dxfId="3458" priority="3471" operator="containsText" text="DA">
      <formula>NOT(ISERROR(SEARCH("DA",R340)))</formula>
    </cfRule>
  </conditionalFormatting>
  <conditionalFormatting sqref="S340">
    <cfRule type="containsText" dxfId="3457" priority="3470" operator="containsText" text="DA">
      <formula>NOT(ISERROR(SEARCH("DA",S340)))</formula>
    </cfRule>
  </conditionalFormatting>
  <conditionalFormatting sqref="T340">
    <cfRule type="containsText" dxfId="3456" priority="3469" operator="containsText" text="DA">
      <formula>NOT(ISERROR(SEARCH("DA",T340)))</formula>
    </cfRule>
  </conditionalFormatting>
  <conditionalFormatting sqref="B340">
    <cfRule type="containsText" dxfId="3455" priority="3468" operator="containsText" text="DA">
      <formula>NOT(ISERROR(SEARCH("DA",B340)))</formula>
    </cfRule>
  </conditionalFormatting>
  <conditionalFormatting sqref="U340 C340">
    <cfRule type="containsText" dxfId="3454" priority="3467" operator="containsText" text="DA">
      <formula>NOT(ISERROR(SEARCH("DA",C340)))</formula>
    </cfRule>
  </conditionalFormatting>
  <conditionalFormatting sqref="D340">
    <cfRule type="containsText" dxfId="3453" priority="3466" operator="containsText" text="DA">
      <formula>NOT(ISERROR(SEARCH("DA",D340)))</formula>
    </cfRule>
  </conditionalFormatting>
  <conditionalFormatting sqref="E340">
    <cfRule type="containsText" dxfId="3452" priority="3465" operator="containsText" text="DA">
      <formula>NOT(ISERROR(SEARCH("DA",E340)))</formula>
    </cfRule>
  </conditionalFormatting>
  <conditionalFormatting sqref="F340">
    <cfRule type="containsText" dxfId="3451" priority="3464" operator="containsText" text="DA">
      <formula>NOT(ISERROR(SEARCH("DA",F340)))</formula>
    </cfRule>
  </conditionalFormatting>
  <conditionalFormatting sqref="G340">
    <cfRule type="containsText" dxfId="3450" priority="3463" operator="containsText" text="DA">
      <formula>NOT(ISERROR(SEARCH("DA",G340)))</formula>
    </cfRule>
  </conditionalFormatting>
  <conditionalFormatting sqref="H340">
    <cfRule type="containsText" dxfId="3449" priority="3462" operator="containsText" text="DA">
      <formula>NOT(ISERROR(SEARCH("DA",H340)))</formula>
    </cfRule>
  </conditionalFormatting>
  <conditionalFormatting sqref="I340">
    <cfRule type="containsText" dxfId="3448" priority="3461" operator="containsText" text="DA">
      <formula>NOT(ISERROR(SEARCH("DA",I340)))</formula>
    </cfRule>
  </conditionalFormatting>
  <conditionalFormatting sqref="J340">
    <cfRule type="containsText" dxfId="3447" priority="3460" operator="containsText" text="DA">
      <formula>NOT(ISERROR(SEARCH("DA",J340)))</formula>
    </cfRule>
  </conditionalFormatting>
  <conditionalFormatting sqref="K340">
    <cfRule type="containsText" dxfId="3446" priority="3459" operator="containsText" text="DA">
      <formula>NOT(ISERROR(SEARCH("DA",K340)))</formula>
    </cfRule>
  </conditionalFormatting>
  <conditionalFormatting sqref="L340">
    <cfRule type="containsText" dxfId="3445" priority="3458" operator="containsText" text="DA">
      <formula>NOT(ISERROR(SEARCH("DA",L340)))</formula>
    </cfRule>
  </conditionalFormatting>
  <conditionalFormatting sqref="M340">
    <cfRule type="containsText" dxfId="3444" priority="3457" operator="containsText" text="DA">
      <formula>NOT(ISERROR(SEARCH("DA",M340)))</formula>
    </cfRule>
  </conditionalFormatting>
  <conditionalFormatting sqref="N340">
    <cfRule type="containsText" dxfId="3443" priority="3456" operator="containsText" text="DA">
      <formula>NOT(ISERROR(SEARCH("DA",N340)))</formula>
    </cfRule>
  </conditionalFormatting>
  <conditionalFormatting sqref="O340">
    <cfRule type="containsText" dxfId="3442" priority="3455" operator="containsText" text="DA">
      <formula>NOT(ISERROR(SEARCH("DA",O340)))</formula>
    </cfRule>
  </conditionalFormatting>
  <conditionalFormatting sqref="P340">
    <cfRule type="containsText" dxfId="3441" priority="3454" operator="containsText" text="DA">
      <formula>NOT(ISERROR(SEARCH("DA",P340)))</formula>
    </cfRule>
  </conditionalFormatting>
  <conditionalFormatting sqref="Q340">
    <cfRule type="containsText" dxfId="3440" priority="3453" operator="containsText" text="DA">
      <formula>NOT(ISERROR(SEARCH("DA",Q340)))</formula>
    </cfRule>
  </conditionalFormatting>
  <conditionalFormatting sqref="R340">
    <cfRule type="containsText" dxfId="3439" priority="3452" operator="containsText" text="DA">
      <formula>NOT(ISERROR(SEARCH("DA",R340)))</formula>
    </cfRule>
  </conditionalFormatting>
  <conditionalFormatting sqref="S340">
    <cfRule type="containsText" dxfId="3438" priority="3451" operator="containsText" text="DA">
      <formula>NOT(ISERROR(SEARCH("DA",S340)))</formula>
    </cfRule>
  </conditionalFormatting>
  <conditionalFormatting sqref="T340">
    <cfRule type="containsText" dxfId="3437" priority="3450" operator="containsText" text="DA">
      <formula>NOT(ISERROR(SEARCH("DA",T340)))</formula>
    </cfRule>
  </conditionalFormatting>
  <conditionalFormatting sqref="B340">
    <cfRule type="containsText" dxfId="3436" priority="3449" operator="containsText" text="DA">
      <formula>NOT(ISERROR(SEARCH("DA",B340)))</formula>
    </cfRule>
  </conditionalFormatting>
  <conditionalFormatting sqref="U340 C340">
    <cfRule type="containsText" dxfId="3435" priority="3448" operator="containsText" text="DA">
      <formula>NOT(ISERROR(SEARCH("DA",C340)))</formula>
    </cfRule>
  </conditionalFormatting>
  <conditionalFormatting sqref="D340">
    <cfRule type="containsText" dxfId="3434" priority="3447" operator="containsText" text="DA">
      <formula>NOT(ISERROR(SEARCH("DA",D340)))</formula>
    </cfRule>
  </conditionalFormatting>
  <conditionalFormatting sqref="E340">
    <cfRule type="containsText" dxfId="3433" priority="3446" operator="containsText" text="DA">
      <formula>NOT(ISERROR(SEARCH("DA",E340)))</formula>
    </cfRule>
  </conditionalFormatting>
  <conditionalFormatting sqref="F340">
    <cfRule type="containsText" dxfId="3432" priority="3445" operator="containsText" text="DA">
      <formula>NOT(ISERROR(SEARCH("DA",F340)))</formula>
    </cfRule>
  </conditionalFormatting>
  <conditionalFormatting sqref="G340">
    <cfRule type="containsText" dxfId="3431" priority="3444" operator="containsText" text="DA">
      <formula>NOT(ISERROR(SEARCH("DA",G340)))</formula>
    </cfRule>
  </conditionalFormatting>
  <conditionalFormatting sqref="H340">
    <cfRule type="containsText" dxfId="3430" priority="3443" operator="containsText" text="DA">
      <formula>NOT(ISERROR(SEARCH("DA",H340)))</formula>
    </cfRule>
  </conditionalFormatting>
  <conditionalFormatting sqref="I340">
    <cfRule type="containsText" dxfId="3429" priority="3442" operator="containsText" text="DA">
      <formula>NOT(ISERROR(SEARCH("DA",I340)))</formula>
    </cfRule>
  </conditionalFormatting>
  <conditionalFormatting sqref="J340">
    <cfRule type="containsText" dxfId="3428" priority="3441" operator="containsText" text="DA">
      <formula>NOT(ISERROR(SEARCH("DA",J340)))</formula>
    </cfRule>
  </conditionalFormatting>
  <conditionalFormatting sqref="K340">
    <cfRule type="containsText" dxfId="3427" priority="3440" operator="containsText" text="DA">
      <formula>NOT(ISERROR(SEARCH("DA",K340)))</formula>
    </cfRule>
  </conditionalFormatting>
  <conditionalFormatting sqref="L340">
    <cfRule type="containsText" dxfId="3426" priority="3439" operator="containsText" text="DA">
      <formula>NOT(ISERROR(SEARCH("DA",L340)))</formula>
    </cfRule>
  </conditionalFormatting>
  <conditionalFormatting sqref="M340">
    <cfRule type="containsText" dxfId="3425" priority="3438" operator="containsText" text="DA">
      <formula>NOT(ISERROR(SEARCH("DA",M340)))</formula>
    </cfRule>
  </conditionalFormatting>
  <conditionalFormatting sqref="N340">
    <cfRule type="containsText" dxfId="3424" priority="3437" operator="containsText" text="DA">
      <formula>NOT(ISERROR(SEARCH("DA",N340)))</formula>
    </cfRule>
  </conditionalFormatting>
  <conditionalFormatting sqref="O340">
    <cfRule type="containsText" dxfId="3423" priority="3436" operator="containsText" text="DA">
      <formula>NOT(ISERROR(SEARCH("DA",O340)))</formula>
    </cfRule>
  </conditionalFormatting>
  <conditionalFormatting sqref="P340">
    <cfRule type="containsText" dxfId="3422" priority="3435" operator="containsText" text="DA">
      <formula>NOT(ISERROR(SEARCH("DA",P340)))</formula>
    </cfRule>
  </conditionalFormatting>
  <conditionalFormatting sqref="Q340">
    <cfRule type="containsText" dxfId="3421" priority="3434" operator="containsText" text="DA">
      <formula>NOT(ISERROR(SEARCH("DA",Q340)))</formula>
    </cfRule>
  </conditionalFormatting>
  <conditionalFormatting sqref="R340">
    <cfRule type="containsText" dxfId="3420" priority="3433" operator="containsText" text="DA">
      <formula>NOT(ISERROR(SEARCH("DA",R340)))</formula>
    </cfRule>
  </conditionalFormatting>
  <conditionalFormatting sqref="S340">
    <cfRule type="containsText" dxfId="3419" priority="3432" operator="containsText" text="DA">
      <formula>NOT(ISERROR(SEARCH("DA",S340)))</formula>
    </cfRule>
  </conditionalFormatting>
  <conditionalFormatting sqref="T340">
    <cfRule type="containsText" dxfId="3418" priority="3431" operator="containsText" text="DA">
      <formula>NOT(ISERROR(SEARCH("DA",T340)))</formula>
    </cfRule>
  </conditionalFormatting>
  <conditionalFormatting sqref="B340">
    <cfRule type="containsText" dxfId="3417" priority="3430" operator="containsText" text="DA">
      <formula>NOT(ISERROR(SEARCH("DA",B340)))</formula>
    </cfRule>
  </conditionalFormatting>
  <conditionalFormatting sqref="U340 C340">
    <cfRule type="containsText" dxfId="3416" priority="3429" operator="containsText" text="DA">
      <formula>NOT(ISERROR(SEARCH("DA",C340)))</formula>
    </cfRule>
  </conditionalFormatting>
  <conditionalFormatting sqref="D340">
    <cfRule type="containsText" dxfId="3415" priority="3428" operator="containsText" text="DA">
      <formula>NOT(ISERROR(SEARCH("DA",D340)))</formula>
    </cfRule>
  </conditionalFormatting>
  <conditionalFormatting sqref="E340">
    <cfRule type="containsText" dxfId="3414" priority="3427" operator="containsText" text="DA">
      <formula>NOT(ISERROR(SEARCH("DA",E340)))</formula>
    </cfRule>
  </conditionalFormatting>
  <conditionalFormatting sqref="F340">
    <cfRule type="containsText" dxfId="3413" priority="3426" operator="containsText" text="DA">
      <formula>NOT(ISERROR(SEARCH("DA",F340)))</formula>
    </cfRule>
  </conditionalFormatting>
  <conditionalFormatting sqref="G340">
    <cfRule type="containsText" dxfId="3412" priority="3425" operator="containsText" text="DA">
      <formula>NOT(ISERROR(SEARCH("DA",G340)))</formula>
    </cfRule>
  </conditionalFormatting>
  <conditionalFormatting sqref="H340">
    <cfRule type="containsText" dxfId="3411" priority="3424" operator="containsText" text="DA">
      <formula>NOT(ISERROR(SEARCH("DA",H340)))</formula>
    </cfRule>
  </conditionalFormatting>
  <conditionalFormatting sqref="I340">
    <cfRule type="containsText" dxfId="3410" priority="3423" operator="containsText" text="DA">
      <formula>NOT(ISERROR(SEARCH("DA",I340)))</formula>
    </cfRule>
  </conditionalFormatting>
  <conditionalFormatting sqref="J340">
    <cfRule type="containsText" dxfId="3409" priority="3422" operator="containsText" text="DA">
      <formula>NOT(ISERROR(SEARCH("DA",J340)))</formula>
    </cfRule>
  </conditionalFormatting>
  <conditionalFormatting sqref="K340">
    <cfRule type="containsText" dxfId="3408" priority="3421" operator="containsText" text="DA">
      <formula>NOT(ISERROR(SEARCH("DA",K340)))</formula>
    </cfRule>
  </conditionalFormatting>
  <conditionalFormatting sqref="L340">
    <cfRule type="containsText" dxfId="3407" priority="3420" operator="containsText" text="DA">
      <formula>NOT(ISERROR(SEARCH("DA",L340)))</formula>
    </cfRule>
  </conditionalFormatting>
  <conditionalFormatting sqref="M340">
    <cfRule type="containsText" dxfId="3406" priority="3419" operator="containsText" text="DA">
      <formula>NOT(ISERROR(SEARCH("DA",M340)))</formula>
    </cfRule>
  </conditionalFormatting>
  <conditionalFormatting sqref="N340">
    <cfRule type="containsText" dxfId="3405" priority="3418" operator="containsText" text="DA">
      <formula>NOT(ISERROR(SEARCH("DA",N340)))</formula>
    </cfRule>
  </conditionalFormatting>
  <conditionalFormatting sqref="O340">
    <cfRule type="containsText" dxfId="3404" priority="3417" operator="containsText" text="DA">
      <formula>NOT(ISERROR(SEARCH("DA",O340)))</formula>
    </cfRule>
  </conditionalFormatting>
  <conditionalFormatting sqref="P340">
    <cfRule type="containsText" dxfId="3403" priority="3416" operator="containsText" text="DA">
      <formula>NOT(ISERROR(SEARCH("DA",P340)))</formula>
    </cfRule>
  </conditionalFormatting>
  <conditionalFormatting sqref="Q340">
    <cfRule type="containsText" dxfId="3402" priority="3415" operator="containsText" text="DA">
      <formula>NOT(ISERROR(SEARCH("DA",Q340)))</formula>
    </cfRule>
  </conditionalFormatting>
  <conditionalFormatting sqref="R340">
    <cfRule type="containsText" dxfId="3401" priority="3414" operator="containsText" text="DA">
      <formula>NOT(ISERROR(SEARCH("DA",R340)))</formula>
    </cfRule>
  </conditionalFormatting>
  <conditionalFormatting sqref="S340">
    <cfRule type="containsText" dxfId="3400" priority="3413" operator="containsText" text="DA">
      <formula>NOT(ISERROR(SEARCH("DA",S340)))</formula>
    </cfRule>
  </conditionalFormatting>
  <conditionalFormatting sqref="T340">
    <cfRule type="containsText" dxfId="3399" priority="3412" operator="containsText" text="DA">
      <formula>NOT(ISERROR(SEARCH("DA",T340)))</formula>
    </cfRule>
  </conditionalFormatting>
  <conditionalFormatting sqref="B340">
    <cfRule type="containsText" dxfId="3398" priority="3411" operator="containsText" text="DA">
      <formula>NOT(ISERROR(SEARCH("DA",B340)))</formula>
    </cfRule>
  </conditionalFormatting>
  <conditionalFormatting sqref="U340 C340">
    <cfRule type="containsText" dxfId="3397" priority="3410" operator="containsText" text="DA">
      <formula>NOT(ISERROR(SEARCH("DA",C340)))</formula>
    </cfRule>
  </conditionalFormatting>
  <conditionalFormatting sqref="D340">
    <cfRule type="containsText" dxfId="3396" priority="3409" operator="containsText" text="DA">
      <formula>NOT(ISERROR(SEARCH("DA",D340)))</formula>
    </cfRule>
  </conditionalFormatting>
  <conditionalFormatting sqref="E340">
    <cfRule type="containsText" dxfId="3395" priority="3408" operator="containsText" text="DA">
      <formula>NOT(ISERROR(SEARCH("DA",E340)))</formula>
    </cfRule>
  </conditionalFormatting>
  <conditionalFormatting sqref="F340">
    <cfRule type="containsText" dxfId="3394" priority="3407" operator="containsText" text="DA">
      <formula>NOT(ISERROR(SEARCH("DA",F340)))</formula>
    </cfRule>
  </conditionalFormatting>
  <conditionalFormatting sqref="G340">
    <cfRule type="containsText" dxfId="3393" priority="3406" operator="containsText" text="DA">
      <formula>NOT(ISERROR(SEARCH("DA",G340)))</formula>
    </cfRule>
  </conditionalFormatting>
  <conditionalFormatting sqref="H340">
    <cfRule type="containsText" dxfId="3392" priority="3405" operator="containsText" text="DA">
      <formula>NOT(ISERROR(SEARCH("DA",H340)))</formula>
    </cfRule>
  </conditionalFormatting>
  <conditionalFormatting sqref="I340">
    <cfRule type="containsText" dxfId="3391" priority="3404" operator="containsText" text="DA">
      <formula>NOT(ISERROR(SEARCH("DA",I340)))</formula>
    </cfRule>
  </conditionalFormatting>
  <conditionalFormatting sqref="J340">
    <cfRule type="containsText" dxfId="3390" priority="3403" operator="containsText" text="DA">
      <formula>NOT(ISERROR(SEARCH("DA",J340)))</formula>
    </cfRule>
  </conditionalFormatting>
  <conditionalFormatting sqref="K340">
    <cfRule type="containsText" dxfId="3389" priority="3402" operator="containsText" text="DA">
      <formula>NOT(ISERROR(SEARCH("DA",K340)))</formula>
    </cfRule>
  </conditionalFormatting>
  <conditionalFormatting sqref="L340">
    <cfRule type="containsText" dxfId="3388" priority="3401" operator="containsText" text="DA">
      <formula>NOT(ISERROR(SEARCH("DA",L340)))</formula>
    </cfRule>
  </conditionalFormatting>
  <conditionalFormatting sqref="M340">
    <cfRule type="containsText" dxfId="3387" priority="3400" operator="containsText" text="DA">
      <formula>NOT(ISERROR(SEARCH("DA",M340)))</formula>
    </cfRule>
  </conditionalFormatting>
  <conditionalFormatting sqref="N340">
    <cfRule type="containsText" dxfId="3386" priority="3399" operator="containsText" text="DA">
      <formula>NOT(ISERROR(SEARCH("DA",N340)))</formula>
    </cfRule>
  </conditionalFormatting>
  <conditionalFormatting sqref="O340">
    <cfRule type="containsText" dxfId="3385" priority="3398" operator="containsText" text="DA">
      <formula>NOT(ISERROR(SEARCH("DA",O340)))</formula>
    </cfRule>
  </conditionalFormatting>
  <conditionalFormatting sqref="P340">
    <cfRule type="containsText" dxfId="3384" priority="3397" operator="containsText" text="DA">
      <formula>NOT(ISERROR(SEARCH("DA",P340)))</formula>
    </cfRule>
  </conditionalFormatting>
  <conditionalFormatting sqref="Q340">
    <cfRule type="containsText" dxfId="3383" priority="3396" operator="containsText" text="DA">
      <formula>NOT(ISERROR(SEARCH("DA",Q340)))</formula>
    </cfRule>
  </conditionalFormatting>
  <conditionalFormatting sqref="R340">
    <cfRule type="containsText" dxfId="3382" priority="3395" operator="containsText" text="DA">
      <formula>NOT(ISERROR(SEARCH("DA",R340)))</formula>
    </cfRule>
  </conditionalFormatting>
  <conditionalFormatting sqref="S340">
    <cfRule type="containsText" dxfId="3381" priority="3394" operator="containsText" text="DA">
      <formula>NOT(ISERROR(SEARCH("DA",S340)))</formula>
    </cfRule>
  </conditionalFormatting>
  <conditionalFormatting sqref="T340">
    <cfRule type="containsText" dxfId="3380" priority="3393" operator="containsText" text="DA">
      <formula>NOT(ISERROR(SEARCH("DA",T340)))</formula>
    </cfRule>
  </conditionalFormatting>
  <conditionalFormatting sqref="B340">
    <cfRule type="containsText" dxfId="3379" priority="3392" operator="containsText" text="DA">
      <formula>NOT(ISERROR(SEARCH("DA",B340)))</formula>
    </cfRule>
  </conditionalFormatting>
  <conditionalFormatting sqref="U340 C340">
    <cfRule type="containsText" dxfId="3378" priority="3391" operator="containsText" text="DA">
      <formula>NOT(ISERROR(SEARCH("DA",C340)))</formula>
    </cfRule>
  </conditionalFormatting>
  <conditionalFormatting sqref="D340">
    <cfRule type="containsText" dxfId="3377" priority="3390" operator="containsText" text="DA">
      <formula>NOT(ISERROR(SEARCH("DA",D340)))</formula>
    </cfRule>
  </conditionalFormatting>
  <conditionalFormatting sqref="E340">
    <cfRule type="containsText" dxfId="3376" priority="3389" operator="containsText" text="DA">
      <formula>NOT(ISERROR(SEARCH("DA",E340)))</formula>
    </cfRule>
  </conditionalFormatting>
  <conditionalFormatting sqref="F340">
    <cfRule type="containsText" dxfId="3375" priority="3388" operator="containsText" text="DA">
      <formula>NOT(ISERROR(SEARCH("DA",F340)))</formula>
    </cfRule>
  </conditionalFormatting>
  <conditionalFormatting sqref="G340">
    <cfRule type="containsText" dxfId="3374" priority="3387" operator="containsText" text="DA">
      <formula>NOT(ISERROR(SEARCH("DA",G340)))</formula>
    </cfRule>
  </conditionalFormatting>
  <conditionalFormatting sqref="H340">
    <cfRule type="containsText" dxfId="3373" priority="3386" operator="containsText" text="DA">
      <formula>NOT(ISERROR(SEARCH("DA",H340)))</formula>
    </cfRule>
  </conditionalFormatting>
  <conditionalFormatting sqref="I340">
    <cfRule type="containsText" dxfId="3372" priority="3385" operator="containsText" text="DA">
      <formula>NOT(ISERROR(SEARCH("DA",I340)))</formula>
    </cfRule>
  </conditionalFormatting>
  <conditionalFormatting sqref="J340">
    <cfRule type="containsText" dxfId="3371" priority="3384" operator="containsText" text="DA">
      <formula>NOT(ISERROR(SEARCH("DA",J340)))</formula>
    </cfRule>
  </conditionalFormatting>
  <conditionalFormatting sqref="K340">
    <cfRule type="containsText" dxfId="3370" priority="3383" operator="containsText" text="DA">
      <formula>NOT(ISERROR(SEARCH("DA",K340)))</formula>
    </cfRule>
  </conditionalFormatting>
  <conditionalFormatting sqref="L340">
    <cfRule type="containsText" dxfId="3369" priority="3382" operator="containsText" text="DA">
      <formula>NOT(ISERROR(SEARCH("DA",L340)))</formula>
    </cfRule>
  </conditionalFormatting>
  <conditionalFormatting sqref="M340">
    <cfRule type="containsText" dxfId="3368" priority="3381" operator="containsText" text="DA">
      <formula>NOT(ISERROR(SEARCH("DA",M340)))</formula>
    </cfRule>
  </conditionalFormatting>
  <conditionalFormatting sqref="N340">
    <cfRule type="containsText" dxfId="3367" priority="3380" operator="containsText" text="DA">
      <formula>NOT(ISERROR(SEARCH("DA",N340)))</formula>
    </cfRule>
  </conditionalFormatting>
  <conditionalFormatting sqref="O340">
    <cfRule type="containsText" dxfId="3366" priority="3379" operator="containsText" text="DA">
      <formula>NOT(ISERROR(SEARCH("DA",O340)))</formula>
    </cfRule>
  </conditionalFormatting>
  <conditionalFormatting sqref="P340">
    <cfRule type="containsText" dxfId="3365" priority="3378" operator="containsText" text="DA">
      <formula>NOT(ISERROR(SEARCH("DA",P340)))</formula>
    </cfRule>
  </conditionalFormatting>
  <conditionalFormatting sqref="Q340">
    <cfRule type="containsText" dxfId="3364" priority="3377" operator="containsText" text="DA">
      <formula>NOT(ISERROR(SEARCH("DA",Q340)))</formula>
    </cfRule>
  </conditionalFormatting>
  <conditionalFormatting sqref="R340">
    <cfRule type="containsText" dxfId="3363" priority="3376" operator="containsText" text="DA">
      <formula>NOT(ISERROR(SEARCH("DA",R340)))</formula>
    </cfRule>
  </conditionalFormatting>
  <conditionalFormatting sqref="S340">
    <cfRule type="containsText" dxfId="3362" priority="3375" operator="containsText" text="DA">
      <formula>NOT(ISERROR(SEARCH("DA",S340)))</formula>
    </cfRule>
  </conditionalFormatting>
  <conditionalFormatting sqref="T340">
    <cfRule type="containsText" dxfId="3361" priority="3374" operator="containsText" text="DA">
      <formula>NOT(ISERROR(SEARCH("DA",T340)))</formula>
    </cfRule>
  </conditionalFormatting>
  <conditionalFormatting sqref="B340">
    <cfRule type="containsText" dxfId="3360" priority="3373" operator="containsText" text="DA">
      <formula>NOT(ISERROR(SEARCH("DA",B340)))</formula>
    </cfRule>
  </conditionalFormatting>
  <conditionalFormatting sqref="U340 C340">
    <cfRule type="containsText" dxfId="3359" priority="3372" operator="containsText" text="DA">
      <formula>NOT(ISERROR(SEARCH("DA",C340)))</formula>
    </cfRule>
  </conditionalFormatting>
  <conditionalFormatting sqref="D340">
    <cfRule type="containsText" dxfId="3358" priority="3371" operator="containsText" text="DA">
      <formula>NOT(ISERROR(SEARCH("DA",D340)))</formula>
    </cfRule>
  </conditionalFormatting>
  <conditionalFormatting sqref="E340">
    <cfRule type="containsText" dxfId="3357" priority="3370" operator="containsText" text="DA">
      <formula>NOT(ISERROR(SEARCH("DA",E340)))</formula>
    </cfRule>
  </conditionalFormatting>
  <conditionalFormatting sqref="F340">
    <cfRule type="containsText" dxfId="3356" priority="3369" operator="containsText" text="DA">
      <formula>NOT(ISERROR(SEARCH("DA",F340)))</formula>
    </cfRule>
  </conditionalFormatting>
  <conditionalFormatting sqref="G340">
    <cfRule type="containsText" dxfId="3355" priority="3368" operator="containsText" text="DA">
      <formula>NOT(ISERROR(SEARCH("DA",G340)))</formula>
    </cfRule>
  </conditionalFormatting>
  <conditionalFormatting sqref="H340">
    <cfRule type="containsText" dxfId="3354" priority="3367" operator="containsText" text="DA">
      <formula>NOT(ISERROR(SEARCH("DA",H340)))</formula>
    </cfRule>
  </conditionalFormatting>
  <conditionalFormatting sqref="I340">
    <cfRule type="containsText" dxfId="3353" priority="3366" operator="containsText" text="DA">
      <formula>NOT(ISERROR(SEARCH("DA",I340)))</formula>
    </cfRule>
  </conditionalFormatting>
  <conditionalFormatting sqref="J340">
    <cfRule type="containsText" dxfId="3352" priority="3365" operator="containsText" text="DA">
      <formula>NOT(ISERROR(SEARCH("DA",J340)))</formula>
    </cfRule>
  </conditionalFormatting>
  <conditionalFormatting sqref="K340">
    <cfRule type="containsText" dxfId="3351" priority="3364" operator="containsText" text="DA">
      <formula>NOT(ISERROR(SEARCH("DA",K340)))</formula>
    </cfRule>
  </conditionalFormatting>
  <conditionalFormatting sqref="L340">
    <cfRule type="containsText" dxfId="3350" priority="3363" operator="containsText" text="DA">
      <formula>NOT(ISERROR(SEARCH("DA",L340)))</formula>
    </cfRule>
  </conditionalFormatting>
  <conditionalFormatting sqref="M340">
    <cfRule type="containsText" dxfId="3349" priority="3362" operator="containsText" text="DA">
      <formula>NOT(ISERROR(SEARCH("DA",M340)))</formula>
    </cfRule>
  </conditionalFormatting>
  <conditionalFormatting sqref="N340">
    <cfRule type="containsText" dxfId="3348" priority="3361" operator="containsText" text="DA">
      <formula>NOT(ISERROR(SEARCH("DA",N340)))</formula>
    </cfRule>
  </conditionalFormatting>
  <conditionalFormatting sqref="O340">
    <cfRule type="containsText" dxfId="3347" priority="3360" operator="containsText" text="DA">
      <formula>NOT(ISERROR(SEARCH("DA",O340)))</formula>
    </cfRule>
  </conditionalFormatting>
  <conditionalFormatting sqref="P340">
    <cfRule type="containsText" dxfId="3346" priority="3359" operator="containsText" text="DA">
      <formula>NOT(ISERROR(SEARCH("DA",P340)))</formula>
    </cfRule>
  </conditionalFormatting>
  <conditionalFormatting sqref="Q340">
    <cfRule type="containsText" dxfId="3345" priority="3358" operator="containsText" text="DA">
      <formula>NOT(ISERROR(SEARCH("DA",Q340)))</formula>
    </cfRule>
  </conditionalFormatting>
  <conditionalFormatting sqref="R340">
    <cfRule type="containsText" dxfId="3344" priority="3357" operator="containsText" text="DA">
      <formula>NOT(ISERROR(SEARCH("DA",R340)))</formula>
    </cfRule>
  </conditionalFormatting>
  <conditionalFormatting sqref="S340">
    <cfRule type="containsText" dxfId="3343" priority="3356" operator="containsText" text="DA">
      <formula>NOT(ISERROR(SEARCH("DA",S340)))</formula>
    </cfRule>
  </conditionalFormatting>
  <conditionalFormatting sqref="T340">
    <cfRule type="containsText" dxfId="3342" priority="3355" operator="containsText" text="DA">
      <formula>NOT(ISERROR(SEARCH("DA",T340)))</formula>
    </cfRule>
  </conditionalFormatting>
  <conditionalFormatting sqref="B340">
    <cfRule type="containsText" dxfId="3341" priority="3354" operator="containsText" text="DA">
      <formula>NOT(ISERROR(SEARCH("DA",B340)))</formula>
    </cfRule>
  </conditionalFormatting>
  <conditionalFormatting sqref="U340 C340">
    <cfRule type="containsText" dxfId="3340" priority="3353" operator="containsText" text="DA">
      <formula>NOT(ISERROR(SEARCH("DA",C340)))</formula>
    </cfRule>
  </conditionalFormatting>
  <conditionalFormatting sqref="D340">
    <cfRule type="containsText" dxfId="3339" priority="3352" operator="containsText" text="DA">
      <formula>NOT(ISERROR(SEARCH("DA",D340)))</formula>
    </cfRule>
  </conditionalFormatting>
  <conditionalFormatting sqref="E340">
    <cfRule type="containsText" dxfId="3338" priority="3351" operator="containsText" text="DA">
      <formula>NOT(ISERROR(SEARCH("DA",E340)))</formula>
    </cfRule>
  </conditionalFormatting>
  <conditionalFormatting sqref="F340">
    <cfRule type="containsText" dxfId="3337" priority="3350" operator="containsText" text="DA">
      <formula>NOT(ISERROR(SEARCH("DA",F340)))</formula>
    </cfRule>
  </conditionalFormatting>
  <conditionalFormatting sqref="G340">
    <cfRule type="containsText" dxfId="3336" priority="3349" operator="containsText" text="DA">
      <formula>NOT(ISERROR(SEARCH("DA",G340)))</formula>
    </cfRule>
  </conditionalFormatting>
  <conditionalFormatting sqref="H340">
    <cfRule type="containsText" dxfId="3335" priority="3348" operator="containsText" text="DA">
      <formula>NOT(ISERROR(SEARCH("DA",H340)))</formula>
    </cfRule>
  </conditionalFormatting>
  <conditionalFormatting sqref="I340">
    <cfRule type="containsText" dxfId="3334" priority="3347" operator="containsText" text="DA">
      <formula>NOT(ISERROR(SEARCH("DA",I340)))</formula>
    </cfRule>
  </conditionalFormatting>
  <conditionalFormatting sqref="J340">
    <cfRule type="containsText" dxfId="3333" priority="3346" operator="containsText" text="DA">
      <formula>NOT(ISERROR(SEARCH("DA",J340)))</formula>
    </cfRule>
  </conditionalFormatting>
  <conditionalFormatting sqref="K340">
    <cfRule type="containsText" dxfId="3332" priority="3345" operator="containsText" text="DA">
      <formula>NOT(ISERROR(SEARCH("DA",K340)))</formula>
    </cfRule>
  </conditionalFormatting>
  <conditionalFormatting sqref="L340">
    <cfRule type="containsText" dxfId="3331" priority="3344" operator="containsText" text="DA">
      <formula>NOT(ISERROR(SEARCH("DA",L340)))</formula>
    </cfRule>
  </conditionalFormatting>
  <conditionalFormatting sqref="M340">
    <cfRule type="containsText" dxfId="3330" priority="3343" operator="containsText" text="DA">
      <formula>NOT(ISERROR(SEARCH("DA",M340)))</formula>
    </cfRule>
  </conditionalFormatting>
  <conditionalFormatting sqref="N340">
    <cfRule type="containsText" dxfId="3329" priority="3342" operator="containsText" text="DA">
      <formula>NOT(ISERROR(SEARCH("DA",N340)))</formula>
    </cfRule>
  </conditionalFormatting>
  <conditionalFormatting sqref="O340">
    <cfRule type="containsText" dxfId="3328" priority="3341" operator="containsText" text="DA">
      <formula>NOT(ISERROR(SEARCH("DA",O340)))</formula>
    </cfRule>
  </conditionalFormatting>
  <conditionalFormatting sqref="P340">
    <cfRule type="containsText" dxfId="3327" priority="3340" operator="containsText" text="DA">
      <formula>NOT(ISERROR(SEARCH("DA",P340)))</formula>
    </cfRule>
  </conditionalFormatting>
  <conditionalFormatting sqref="Q340">
    <cfRule type="containsText" dxfId="3326" priority="3339" operator="containsText" text="DA">
      <formula>NOT(ISERROR(SEARCH("DA",Q340)))</formula>
    </cfRule>
  </conditionalFormatting>
  <conditionalFormatting sqref="R340">
    <cfRule type="containsText" dxfId="3325" priority="3338" operator="containsText" text="DA">
      <formula>NOT(ISERROR(SEARCH("DA",R340)))</formula>
    </cfRule>
  </conditionalFormatting>
  <conditionalFormatting sqref="S340">
    <cfRule type="containsText" dxfId="3324" priority="3337" operator="containsText" text="DA">
      <formula>NOT(ISERROR(SEARCH("DA",S340)))</formula>
    </cfRule>
  </conditionalFormatting>
  <conditionalFormatting sqref="T340">
    <cfRule type="containsText" dxfId="3323" priority="3336" operator="containsText" text="DA">
      <formula>NOT(ISERROR(SEARCH("DA",T340)))</formula>
    </cfRule>
  </conditionalFormatting>
  <conditionalFormatting sqref="B340">
    <cfRule type="containsText" dxfId="3322" priority="3335" operator="containsText" text="DA">
      <formula>NOT(ISERROR(SEARCH("DA",B340)))</formula>
    </cfRule>
  </conditionalFormatting>
  <conditionalFormatting sqref="U340 C340">
    <cfRule type="containsText" dxfId="3321" priority="3334" operator="containsText" text="DA">
      <formula>NOT(ISERROR(SEARCH("DA",C340)))</formula>
    </cfRule>
  </conditionalFormatting>
  <conditionalFormatting sqref="D340">
    <cfRule type="containsText" dxfId="3320" priority="3333" operator="containsText" text="DA">
      <formula>NOT(ISERROR(SEARCH("DA",D340)))</formula>
    </cfRule>
  </conditionalFormatting>
  <conditionalFormatting sqref="E340">
    <cfRule type="containsText" dxfId="3319" priority="3332" operator="containsText" text="DA">
      <formula>NOT(ISERROR(SEARCH("DA",E340)))</formula>
    </cfRule>
  </conditionalFormatting>
  <conditionalFormatting sqref="F340">
    <cfRule type="containsText" dxfId="3318" priority="3331" operator="containsText" text="DA">
      <formula>NOT(ISERROR(SEARCH("DA",F340)))</formula>
    </cfRule>
  </conditionalFormatting>
  <conditionalFormatting sqref="G340">
    <cfRule type="containsText" dxfId="3317" priority="3330" operator="containsText" text="DA">
      <formula>NOT(ISERROR(SEARCH("DA",G340)))</formula>
    </cfRule>
  </conditionalFormatting>
  <conditionalFormatting sqref="H340">
    <cfRule type="containsText" dxfId="3316" priority="3329" operator="containsText" text="DA">
      <formula>NOT(ISERROR(SEARCH("DA",H340)))</formula>
    </cfRule>
  </conditionalFormatting>
  <conditionalFormatting sqref="I340">
    <cfRule type="containsText" dxfId="3315" priority="3328" operator="containsText" text="DA">
      <formula>NOT(ISERROR(SEARCH("DA",I340)))</formula>
    </cfRule>
  </conditionalFormatting>
  <conditionalFormatting sqref="J340">
    <cfRule type="containsText" dxfId="3314" priority="3327" operator="containsText" text="DA">
      <formula>NOT(ISERROR(SEARCH("DA",J340)))</formula>
    </cfRule>
  </conditionalFormatting>
  <conditionalFormatting sqref="K340">
    <cfRule type="containsText" dxfId="3313" priority="3326" operator="containsText" text="DA">
      <formula>NOT(ISERROR(SEARCH("DA",K340)))</formula>
    </cfRule>
  </conditionalFormatting>
  <conditionalFormatting sqref="L340">
    <cfRule type="containsText" dxfId="3312" priority="3325" operator="containsText" text="DA">
      <formula>NOT(ISERROR(SEARCH("DA",L340)))</formula>
    </cfRule>
  </conditionalFormatting>
  <conditionalFormatting sqref="M340">
    <cfRule type="containsText" dxfId="3311" priority="3324" operator="containsText" text="DA">
      <formula>NOT(ISERROR(SEARCH("DA",M340)))</formula>
    </cfRule>
  </conditionalFormatting>
  <conditionalFormatting sqref="N340">
    <cfRule type="containsText" dxfId="3310" priority="3323" operator="containsText" text="DA">
      <formula>NOT(ISERROR(SEARCH("DA",N340)))</formula>
    </cfRule>
  </conditionalFormatting>
  <conditionalFormatting sqref="O340">
    <cfRule type="containsText" dxfId="3309" priority="3322" operator="containsText" text="DA">
      <formula>NOT(ISERROR(SEARCH("DA",O340)))</formula>
    </cfRule>
  </conditionalFormatting>
  <conditionalFormatting sqref="P340">
    <cfRule type="containsText" dxfId="3308" priority="3321" operator="containsText" text="DA">
      <formula>NOT(ISERROR(SEARCH("DA",P340)))</formula>
    </cfRule>
  </conditionalFormatting>
  <conditionalFormatting sqref="Q340">
    <cfRule type="containsText" dxfId="3307" priority="3320" operator="containsText" text="DA">
      <formula>NOT(ISERROR(SEARCH("DA",Q340)))</formula>
    </cfRule>
  </conditionalFormatting>
  <conditionalFormatting sqref="R340">
    <cfRule type="containsText" dxfId="3306" priority="3319" operator="containsText" text="DA">
      <formula>NOT(ISERROR(SEARCH("DA",R340)))</formula>
    </cfRule>
  </conditionalFormatting>
  <conditionalFormatting sqref="S340">
    <cfRule type="containsText" dxfId="3305" priority="3318" operator="containsText" text="DA">
      <formula>NOT(ISERROR(SEARCH("DA",S340)))</formula>
    </cfRule>
  </conditionalFormatting>
  <conditionalFormatting sqref="T340">
    <cfRule type="containsText" dxfId="3304" priority="3317" operator="containsText" text="DA">
      <formula>NOT(ISERROR(SEARCH("DA",T340)))</formula>
    </cfRule>
  </conditionalFormatting>
  <conditionalFormatting sqref="B340">
    <cfRule type="containsText" dxfId="3303" priority="3316" operator="containsText" text="DA">
      <formula>NOT(ISERROR(SEARCH("DA",B340)))</formula>
    </cfRule>
  </conditionalFormatting>
  <conditionalFormatting sqref="U340 C340">
    <cfRule type="containsText" dxfId="3302" priority="3315" operator="containsText" text="DA">
      <formula>NOT(ISERROR(SEARCH("DA",C340)))</formula>
    </cfRule>
  </conditionalFormatting>
  <conditionalFormatting sqref="D340">
    <cfRule type="containsText" dxfId="3301" priority="3314" operator="containsText" text="DA">
      <formula>NOT(ISERROR(SEARCH("DA",D340)))</formula>
    </cfRule>
  </conditionalFormatting>
  <conditionalFormatting sqref="E340">
    <cfRule type="containsText" dxfId="3300" priority="3313" operator="containsText" text="DA">
      <formula>NOT(ISERROR(SEARCH("DA",E340)))</formula>
    </cfRule>
  </conditionalFormatting>
  <conditionalFormatting sqref="F340">
    <cfRule type="containsText" dxfId="3299" priority="3312" operator="containsText" text="DA">
      <formula>NOT(ISERROR(SEARCH("DA",F340)))</formula>
    </cfRule>
  </conditionalFormatting>
  <conditionalFormatting sqref="G340">
    <cfRule type="containsText" dxfId="3298" priority="3311" operator="containsText" text="DA">
      <formula>NOT(ISERROR(SEARCH("DA",G340)))</formula>
    </cfRule>
  </conditionalFormatting>
  <conditionalFormatting sqref="H340">
    <cfRule type="containsText" dxfId="3297" priority="3310" operator="containsText" text="DA">
      <formula>NOT(ISERROR(SEARCH("DA",H340)))</formula>
    </cfRule>
  </conditionalFormatting>
  <conditionalFormatting sqref="I340">
    <cfRule type="containsText" dxfId="3296" priority="3309" operator="containsText" text="DA">
      <formula>NOT(ISERROR(SEARCH("DA",I340)))</formula>
    </cfRule>
  </conditionalFormatting>
  <conditionalFormatting sqref="J340">
    <cfRule type="containsText" dxfId="3295" priority="3308" operator="containsText" text="DA">
      <formula>NOT(ISERROR(SEARCH("DA",J340)))</formula>
    </cfRule>
  </conditionalFormatting>
  <conditionalFormatting sqref="K340">
    <cfRule type="containsText" dxfId="3294" priority="3307" operator="containsText" text="DA">
      <formula>NOT(ISERROR(SEARCH("DA",K340)))</formula>
    </cfRule>
  </conditionalFormatting>
  <conditionalFormatting sqref="L340">
    <cfRule type="containsText" dxfId="3293" priority="3306" operator="containsText" text="DA">
      <formula>NOT(ISERROR(SEARCH("DA",L340)))</formula>
    </cfRule>
  </conditionalFormatting>
  <conditionalFormatting sqref="M340">
    <cfRule type="containsText" dxfId="3292" priority="3305" operator="containsText" text="DA">
      <formula>NOT(ISERROR(SEARCH("DA",M340)))</formula>
    </cfRule>
  </conditionalFormatting>
  <conditionalFormatting sqref="N340">
    <cfRule type="containsText" dxfId="3291" priority="3304" operator="containsText" text="DA">
      <formula>NOT(ISERROR(SEARCH("DA",N340)))</formula>
    </cfRule>
  </conditionalFormatting>
  <conditionalFormatting sqref="O340">
    <cfRule type="containsText" dxfId="3290" priority="3303" operator="containsText" text="DA">
      <formula>NOT(ISERROR(SEARCH("DA",O340)))</formula>
    </cfRule>
  </conditionalFormatting>
  <conditionalFormatting sqref="P340">
    <cfRule type="containsText" dxfId="3289" priority="3302" operator="containsText" text="DA">
      <formula>NOT(ISERROR(SEARCH("DA",P340)))</formula>
    </cfRule>
  </conditionalFormatting>
  <conditionalFormatting sqref="Q340">
    <cfRule type="containsText" dxfId="3288" priority="3301" operator="containsText" text="DA">
      <formula>NOT(ISERROR(SEARCH("DA",Q340)))</formula>
    </cfRule>
  </conditionalFormatting>
  <conditionalFormatting sqref="R340">
    <cfRule type="containsText" dxfId="3287" priority="3300" operator="containsText" text="DA">
      <formula>NOT(ISERROR(SEARCH("DA",R340)))</formula>
    </cfRule>
  </conditionalFormatting>
  <conditionalFormatting sqref="S340">
    <cfRule type="containsText" dxfId="3286" priority="3299" operator="containsText" text="DA">
      <formula>NOT(ISERROR(SEARCH("DA",S340)))</formula>
    </cfRule>
  </conditionalFormatting>
  <conditionalFormatting sqref="T340">
    <cfRule type="containsText" dxfId="3285" priority="3298" operator="containsText" text="DA">
      <formula>NOT(ISERROR(SEARCH("DA",T340)))</formula>
    </cfRule>
  </conditionalFormatting>
  <conditionalFormatting sqref="B340">
    <cfRule type="containsText" dxfId="3284" priority="3297" operator="containsText" text="DA">
      <formula>NOT(ISERROR(SEARCH("DA",B340)))</formula>
    </cfRule>
  </conditionalFormatting>
  <conditionalFormatting sqref="U340 C340">
    <cfRule type="containsText" dxfId="3283" priority="3296" operator="containsText" text="DA">
      <formula>NOT(ISERROR(SEARCH("DA",C340)))</formula>
    </cfRule>
  </conditionalFormatting>
  <conditionalFormatting sqref="D340">
    <cfRule type="containsText" dxfId="3282" priority="3295" operator="containsText" text="DA">
      <formula>NOT(ISERROR(SEARCH("DA",D340)))</formula>
    </cfRule>
  </conditionalFormatting>
  <conditionalFormatting sqref="E340">
    <cfRule type="containsText" dxfId="3281" priority="3294" operator="containsText" text="DA">
      <formula>NOT(ISERROR(SEARCH("DA",E340)))</formula>
    </cfRule>
  </conditionalFormatting>
  <conditionalFormatting sqref="F340">
    <cfRule type="containsText" dxfId="3280" priority="3293" operator="containsText" text="DA">
      <formula>NOT(ISERROR(SEARCH("DA",F340)))</formula>
    </cfRule>
  </conditionalFormatting>
  <conditionalFormatting sqref="G340">
    <cfRule type="containsText" dxfId="3279" priority="3292" operator="containsText" text="DA">
      <formula>NOT(ISERROR(SEARCH("DA",G340)))</formula>
    </cfRule>
  </conditionalFormatting>
  <conditionalFormatting sqref="H340">
    <cfRule type="containsText" dxfId="3278" priority="3291" operator="containsText" text="DA">
      <formula>NOT(ISERROR(SEARCH("DA",H340)))</formula>
    </cfRule>
  </conditionalFormatting>
  <conditionalFormatting sqref="I340">
    <cfRule type="containsText" dxfId="3277" priority="3290" operator="containsText" text="DA">
      <formula>NOT(ISERROR(SEARCH("DA",I340)))</formula>
    </cfRule>
  </conditionalFormatting>
  <conditionalFormatting sqref="J340">
    <cfRule type="containsText" dxfId="3276" priority="3289" operator="containsText" text="DA">
      <formula>NOT(ISERROR(SEARCH("DA",J340)))</formula>
    </cfRule>
  </conditionalFormatting>
  <conditionalFormatting sqref="K340">
    <cfRule type="containsText" dxfId="3275" priority="3288" operator="containsText" text="DA">
      <formula>NOT(ISERROR(SEARCH("DA",K340)))</formula>
    </cfRule>
  </conditionalFormatting>
  <conditionalFormatting sqref="L340">
    <cfRule type="containsText" dxfId="3274" priority="3287" operator="containsText" text="DA">
      <formula>NOT(ISERROR(SEARCH("DA",L340)))</formula>
    </cfRule>
  </conditionalFormatting>
  <conditionalFormatting sqref="M340">
    <cfRule type="containsText" dxfId="3273" priority="3286" operator="containsText" text="DA">
      <formula>NOT(ISERROR(SEARCH("DA",M340)))</formula>
    </cfRule>
  </conditionalFormatting>
  <conditionalFormatting sqref="N340">
    <cfRule type="containsText" dxfId="3272" priority="3285" operator="containsText" text="DA">
      <formula>NOT(ISERROR(SEARCH("DA",N340)))</formula>
    </cfRule>
  </conditionalFormatting>
  <conditionalFormatting sqref="O340">
    <cfRule type="containsText" dxfId="3271" priority="3284" operator="containsText" text="DA">
      <formula>NOT(ISERROR(SEARCH("DA",O340)))</formula>
    </cfRule>
  </conditionalFormatting>
  <conditionalFormatting sqref="P340">
    <cfRule type="containsText" dxfId="3270" priority="3283" operator="containsText" text="DA">
      <formula>NOT(ISERROR(SEARCH("DA",P340)))</formula>
    </cfRule>
  </conditionalFormatting>
  <conditionalFormatting sqref="Q340">
    <cfRule type="containsText" dxfId="3269" priority="3282" operator="containsText" text="DA">
      <formula>NOT(ISERROR(SEARCH("DA",Q340)))</formula>
    </cfRule>
  </conditionalFormatting>
  <conditionalFormatting sqref="R340">
    <cfRule type="containsText" dxfId="3268" priority="3281" operator="containsText" text="DA">
      <formula>NOT(ISERROR(SEARCH("DA",R340)))</formula>
    </cfRule>
  </conditionalFormatting>
  <conditionalFormatting sqref="S340">
    <cfRule type="containsText" dxfId="3267" priority="3280" operator="containsText" text="DA">
      <formula>NOT(ISERROR(SEARCH("DA",S340)))</formula>
    </cfRule>
  </conditionalFormatting>
  <conditionalFormatting sqref="T340">
    <cfRule type="containsText" dxfId="3266" priority="3279" operator="containsText" text="DA">
      <formula>NOT(ISERROR(SEARCH("DA",T340)))</formula>
    </cfRule>
  </conditionalFormatting>
  <conditionalFormatting sqref="U340 A340 C340">
    <cfRule type="containsText" dxfId="3265" priority="3278" operator="containsText" text="DA">
      <formula>NOT(ISERROR(SEARCH("DA",A340)))</formula>
    </cfRule>
  </conditionalFormatting>
  <conditionalFormatting sqref="D340">
    <cfRule type="containsText" dxfId="3264" priority="3277" operator="containsText" text="DA">
      <formula>NOT(ISERROR(SEARCH("DA",D340)))</formula>
    </cfRule>
  </conditionalFormatting>
  <conditionalFormatting sqref="E340">
    <cfRule type="containsText" dxfId="3263" priority="3276" operator="containsText" text="DA">
      <formula>NOT(ISERROR(SEARCH("DA",E340)))</formula>
    </cfRule>
  </conditionalFormatting>
  <conditionalFormatting sqref="F340">
    <cfRule type="containsText" dxfId="3262" priority="3275" operator="containsText" text="DA">
      <formula>NOT(ISERROR(SEARCH("DA",F340)))</formula>
    </cfRule>
  </conditionalFormatting>
  <conditionalFormatting sqref="G340">
    <cfRule type="containsText" dxfId="3261" priority="3274" operator="containsText" text="DA">
      <formula>NOT(ISERROR(SEARCH("DA",G340)))</formula>
    </cfRule>
  </conditionalFormatting>
  <conditionalFormatting sqref="H340">
    <cfRule type="containsText" dxfId="3260" priority="3273" operator="containsText" text="DA">
      <formula>NOT(ISERROR(SEARCH("DA",H340)))</formula>
    </cfRule>
  </conditionalFormatting>
  <conditionalFormatting sqref="I340">
    <cfRule type="containsText" dxfId="3259" priority="3272" operator="containsText" text="DA">
      <formula>NOT(ISERROR(SEARCH("DA",I340)))</formula>
    </cfRule>
  </conditionalFormatting>
  <conditionalFormatting sqref="J340">
    <cfRule type="containsText" dxfId="3258" priority="3271" operator="containsText" text="DA">
      <formula>NOT(ISERROR(SEARCH("DA",J340)))</formula>
    </cfRule>
  </conditionalFormatting>
  <conditionalFormatting sqref="K340">
    <cfRule type="containsText" dxfId="3257" priority="3270" operator="containsText" text="DA">
      <formula>NOT(ISERROR(SEARCH("DA",K340)))</formula>
    </cfRule>
  </conditionalFormatting>
  <conditionalFormatting sqref="L340">
    <cfRule type="containsText" dxfId="3256" priority="3269" operator="containsText" text="DA">
      <formula>NOT(ISERROR(SEARCH("DA",L340)))</formula>
    </cfRule>
  </conditionalFormatting>
  <conditionalFormatting sqref="M340">
    <cfRule type="containsText" dxfId="3255" priority="3268" operator="containsText" text="DA">
      <formula>NOT(ISERROR(SEARCH("DA",M340)))</formula>
    </cfRule>
  </conditionalFormatting>
  <conditionalFormatting sqref="N340">
    <cfRule type="containsText" dxfId="3254" priority="3267" operator="containsText" text="DA">
      <formula>NOT(ISERROR(SEARCH("DA",N340)))</formula>
    </cfRule>
  </conditionalFormatting>
  <conditionalFormatting sqref="O340">
    <cfRule type="containsText" dxfId="3253" priority="3266" operator="containsText" text="DA">
      <formula>NOT(ISERROR(SEARCH("DA",O340)))</formula>
    </cfRule>
  </conditionalFormatting>
  <conditionalFormatting sqref="P340">
    <cfRule type="containsText" dxfId="3252" priority="3265" operator="containsText" text="DA">
      <formula>NOT(ISERROR(SEARCH("DA",P340)))</formula>
    </cfRule>
  </conditionalFormatting>
  <conditionalFormatting sqref="Q340">
    <cfRule type="containsText" dxfId="3251" priority="3264" operator="containsText" text="DA">
      <formula>NOT(ISERROR(SEARCH("DA",Q340)))</formula>
    </cfRule>
  </conditionalFormatting>
  <conditionalFormatting sqref="R340">
    <cfRule type="containsText" dxfId="3250" priority="3263" operator="containsText" text="DA">
      <formula>NOT(ISERROR(SEARCH("DA",R340)))</formula>
    </cfRule>
  </conditionalFormatting>
  <conditionalFormatting sqref="S340">
    <cfRule type="containsText" dxfId="3249" priority="3262" operator="containsText" text="DA">
      <formula>NOT(ISERROR(SEARCH("DA",S340)))</formula>
    </cfRule>
  </conditionalFormatting>
  <conditionalFormatting sqref="T340">
    <cfRule type="containsText" dxfId="3248" priority="3261" operator="containsText" text="DA">
      <formula>NOT(ISERROR(SEARCH("DA",T340)))</formula>
    </cfRule>
  </conditionalFormatting>
  <conditionalFormatting sqref="B340:T340">
    <cfRule type="containsText" dxfId="3247" priority="3260" operator="containsText" text="DA">
      <formula>NOT(ISERROR(SEARCH("DA",B340)))</formula>
    </cfRule>
  </conditionalFormatting>
  <conditionalFormatting sqref="B351">
    <cfRule type="containsText" dxfId="3246" priority="3259" operator="containsText" text="DA">
      <formula>NOT(ISERROR(SEARCH("DA",B351)))</formula>
    </cfRule>
  </conditionalFormatting>
  <conditionalFormatting sqref="C351 U351">
    <cfRule type="containsText" dxfId="3245" priority="3258" operator="containsText" text="DA">
      <formula>NOT(ISERROR(SEARCH("DA",C351)))</formula>
    </cfRule>
  </conditionalFormatting>
  <conditionalFormatting sqref="D351">
    <cfRule type="containsText" dxfId="3244" priority="3257" operator="containsText" text="DA">
      <formula>NOT(ISERROR(SEARCH("DA",D351)))</formula>
    </cfRule>
  </conditionalFormatting>
  <conditionalFormatting sqref="E351">
    <cfRule type="containsText" dxfId="3243" priority="3256" operator="containsText" text="DA">
      <formula>NOT(ISERROR(SEARCH("DA",E351)))</formula>
    </cfRule>
  </conditionalFormatting>
  <conditionalFormatting sqref="F351">
    <cfRule type="containsText" dxfId="3242" priority="3255" operator="containsText" text="DA">
      <formula>NOT(ISERROR(SEARCH("DA",F351)))</formula>
    </cfRule>
  </conditionalFormatting>
  <conditionalFormatting sqref="G351">
    <cfRule type="containsText" dxfId="3241" priority="3254" operator="containsText" text="DA">
      <formula>NOT(ISERROR(SEARCH("DA",G351)))</formula>
    </cfRule>
  </conditionalFormatting>
  <conditionalFormatting sqref="H351">
    <cfRule type="containsText" dxfId="3240" priority="3253" operator="containsText" text="DA">
      <formula>NOT(ISERROR(SEARCH("DA",H351)))</formula>
    </cfRule>
  </conditionalFormatting>
  <conditionalFormatting sqref="I351">
    <cfRule type="containsText" dxfId="3239" priority="3252" operator="containsText" text="DA">
      <formula>NOT(ISERROR(SEARCH("DA",I351)))</formula>
    </cfRule>
  </conditionalFormatting>
  <conditionalFormatting sqref="J351">
    <cfRule type="containsText" dxfId="3238" priority="3251" operator="containsText" text="DA">
      <formula>NOT(ISERROR(SEARCH("DA",J351)))</formula>
    </cfRule>
  </conditionalFormatting>
  <conditionalFormatting sqref="K351">
    <cfRule type="containsText" dxfId="3237" priority="3250" operator="containsText" text="DA">
      <formula>NOT(ISERROR(SEARCH("DA",K351)))</formula>
    </cfRule>
  </conditionalFormatting>
  <conditionalFormatting sqref="L351">
    <cfRule type="containsText" dxfId="3236" priority="3249" operator="containsText" text="DA">
      <formula>NOT(ISERROR(SEARCH("DA",L351)))</formula>
    </cfRule>
  </conditionalFormatting>
  <conditionalFormatting sqref="M351">
    <cfRule type="containsText" dxfId="3235" priority="3248" operator="containsText" text="DA">
      <formula>NOT(ISERROR(SEARCH("DA",M351)))</formula>
    </cfRule>
  </conditionalFormatting>
  <conditionalFormatting sqref="N351">
    <cfRule type="containsText" dxfId="3234" priority="3247" operator="containsText" text="DA">
      <formula>NOT(ISERROR(SEARCH("DA",N351)))</formula>
    </cfRule>
  </conditionalFormatting>
  <conditionalFormatting sqref="O351">
    <cfRule type="containsText" dxfId="3233" priority="3246" operator="containsText" text="DA">
      <formula>NOT(ISERROR(SEARCH("DA",O351)))</formula>
    </cfRule>
  </conditionalFormatting>
  <conditionalFormatting sqref="P351">
    <cfRule type="containsText" dxfId="3232" priority="3245" operator="containsText" text="DA">
      <formula>NOT(ISERROR(SEARCH("DA",P351)))</formula>
    </cfRule>
  </conditionalFormatting>
  <conditionalFormatting sqref="Q351">
    <cfRule type="containsText" dxfId="3231" priority="3244" operator="containsText" text="DA">
      <formula>NOT(ISERROR(SEARCH("DA",Q351)))</formula>
    </cfRule>
  </conditionalFormatting>
  <conditionalFormatting sqref="S351">
    <cfRule type="containsText" dxfId="3230" priority="3243" operator="containsText" text="DA">
      <formula>NOT(ISERROR(SEARCH("DA",S351)))</formula>
    </cfRule>
  </conditionalFormatting>
  <conditionalFormatting sqref="R351">
    <cfRule type="containsText" dxfId="3229" priority="3242" operator="containsText" text="DA">
      <formula>NOT(ISERROR(SEARCH("DA",R351)))</formula>
    </cfRule>
  </conditionalFormatting>
  <conditionalFormatting sqref="T351">
    <cfRule type="containsText" dxfId="3228" priority="3241" operator="containsText" text="DA">
      <formula>NOT(ISERROR(SEARCH("DA",T351)))</formula>
    </cfRule>
  </conditionalFormatting>
  <conditionalFormatting sqref="B351">
    <cfRule type="containsText" dxfId="3227" priority="3240" operator="containsText" text="DA">
      <formula>NOT(ISERROR(SEARCH("DA",B351)))</formula>
    </cfRule>
  </conditionalFormatting>
  <conditionalFormatting sqref="C351 U351">
    <cfRule type="containsText" dxfId="3226" priority="3239" operator="containsText" text="DA">
      <formula>NOT(ISERROR(SEARCH("DA",C351)))</formula>
    </cfRule>
  </conditionalFormatting>
  <conditionalFormatting sqref="D351">
    <cfRule type="containsText" dxfId="3225" priority="3238" operator="containsText" text="DA">
      <formula>NOT(ISERROR(SEARCH("DA",D351)))</formula>
    </cfRule>
  </conditionalFormatting>
  <conditionalFormatting sqref="E351">
    <cfRule type="containsText" dxfId="3224" priority="3237" operator="containsText" text="DA">
      <formula>NOT(ISERROR(SEARCH("DA",E351)))</formula>
    </cfRule>
  </conditionalFormatting>
  <conditionalFormatting sqref="F351">
    <cfRule type="containsText" dxfId="3223" priority="3236" operator="containsText" text="DA">
      <formula>NOT(ISERROR(SEARCH("DA",F351)))</formula>
    </cfRule>
  </conditionalFormatting>
  <conditionalFormatting sqref="G351">
    <cfRule type="containsText" dxfId="3222" priority="3235" operator="containsText" text="DA">
      <formula>NOT(ISERROR(SEARCH("DA",G351)))</formula>
    </cfRule>
  </conditionalFormatting>
  <conditionalFormatting sqref="H351">
    <cfRule type="containsText" dxfId="3221" priority="3234" operator="containsText" text="DA">
      <formula>NOT(ISERROR(SEARCH("DA",H351)))</formula>
    </cfRule>
  </conditionalFormatting>
  <conditionalFormatting sqref="I351">
    <cfRule type="containsText" dxfId="3220" priority="3233" operator="containsText" text="DA">
      <formula>NOT(ISERROR(SEARCH("DA",I351)))</formula>
    </cfRule>
  </conditionalFormatting>
  <conditionalFormatting sqref="J351">
    <cfRule type="containsText" dxfId="3219" priority="3232" operator="containsText" text="DA">
      <formula>NOT(ISERROR(SEARCH("DA",J351)))</formula>
    </cfRule>
  </conditionalFormatting>
  <conditionalFormatting sqref="K351">
    <cfRule type="containsText" dxfId="3218" priority="3231" operator="containsText" text="DA">
      <formula>NOT(ISERROR(SEARCH("DA",K351)))</formula>
    </cfRule>
  </conditionalFormatting>
  <conditionalFormatting sqref="L351">
    <cfRule type="containsText" dxfId="3217" priority="3230" operator="containsText" text="DA">
      <formula>NOT(ISERROR(SEARCH("DA",L351)))</formula>
    </cfRule>
  </conditionalFormatting>
  <conditionalFormatting sqref="M351">
    <cfRule type="containsText" dxfId="3216" priority="3229" operator="containsText" text="DA">
      <formula>NOT(ISERROR(SEARCH("DA",M351)))</formula>
    </cfRule>
  </conditionalFormatting>
  <conditionalFormatting sqref="N351">
    <cfRule type="containsText" dxfId="3215" priority="3228" operator="containsText" text="DA">
      <formula>NOT(ISERROR(SEARCH("DA",N351)))</formula>
    </cfRule>
  </conditionalFormatting>
  <conditionalFormatting sqref="O351">
    <cfRule type="containsText" dxfId="3214" priority="3227" operator="containsText" text="DA">
      <formula>NOT(ISERROR(SEARCH("DA",O351)))</formula>
    </cfRule>
  </conditionalFormatting>
  <conditionalFormatting sqref="P351">
    <cfRule type="containsText" dxfId="3213" priority="3226" operator="containsText" text="DA">
      <formula>NOT(ISERROR(SEARCH("DA",P351)))</formula>
    </cfRule>
  </conditionalFormatting>
  <conditionalFormatting sqref="Q351">
    <cfRule type="containsText" dxfId="3212" priority="3225" operator="containsText" text="DA">
      <formula>NOT(ISERROR(SEARCH("DA",Q351)))</formula>
    </cfRule>
  </conditionalFormatting>
  <conditionalFormatting sqref="S351">
    <cfRule type="containsText" dxfId="3211" priority="3224" operator="containsText" text="DA">
      <formula>NOT(ISERROR(SEARCH("DA",S351)))</formula>
    </cfRule>
  </conditionalFormatting>
  <conditionalFormatting sqref="R351">
    <cfRule type="containsText" dxfId="3210" priority="3223" operator="containsText" text="DA">
      <formula>NOT(ISERROR(SEARCH("DA",R351)))</formula>
    </cfRule>
  </conditionalFormatting>
  <conditionalFormatting sqref="T351">
    <cfRule type="containsText" dxfId="3209" priority="3222" operator="containsText" text="DA">
      <formula>NOT(ISERROR(SEARCH("DA",T351)))</formula>
    </cfRule>
  </conditionalFormatting>
  <conditionalFormatting sqref="B351">
    <cfRule type="containsText" dxfId="3208" priority="3221" operator="containsText" text="DA">
      <formula>NOT(ISERROR(SEARCH("DA",B351)))</formula>
    </cfRule>
  </conditionalFormatting>
  <conditionalFormatting sqref="C351 U351">
    <cfRule type="containsText" dxfId="3207" priority="3220" operator="containsText" text="DA">
      <formula>NOT(ISERROR(SEARCH("DA",C351)))</formula>
    </cfRule>
  </conditionalFormatting>
  <conditionalFormatting sqref="D351">
    <cfRule type="containsText" dxfId="3206" priority="3219" operator="containsText" text="DA">
      <formula>NOT(ISERROR(SEARCH("DA",D351)))</formula>
    </cfRule>
  </conditionalFormatting>
  <conditionalFormatting sqref="E351">
    <cfRule type="containsText" dxfId="3205" priority="3218" operator="containsText" text="DA">
      <formula>NOT(ISERROR(SEARCH("DA",E351)))</formula>
    </cfRule>
  </conditionalFormatting>
  <conditionalFormatting sqref="F351">
    <cfRule type="containsText" dxfId="3204" priority="3217" operator="containsText" text="DA">
      <formula>NOT(ISERROR(SEARCH("DA",F351)))</formula>
    </cfRule>
  </conditionalFormatting>
  <conditionalFormatting sqref="G351">
    <cfRule type="containsText" dxfId="3203" priority="3216" operator="containsText" text="DA">
      <formula>NOT(ISERROR(SEARCH("DA",G351)))</formula>
    </cfRule>
  </conditionalFormatting>
  <conditionalFormatting sqref="H351">
    <cfRule type="containsText" dxfId="3202" priority="3215" operator="containsText" text="DA">
      <formula>NOT(ISERROR(SEARCH("DA",H351)))</formula>
    </cfRule>
  </conditionalFormatting>
  <conditionalFormatting sqref="I351">
    <cfRule type="containsText" dxfId="3201" priority="3214" operator="containsText" text="DA">
      <formula>NOT(ISERROR(SEARCH("DA",I351)))</formula>
    </cfRule>
  </conditionalFormatting>
  <conditionalFormatting sqref="J351">
    <cfRule type="containsText" dxfId="3200" priority="3213" operator="containsText" text="DA">
      <formula>NOT(ISERROR(SEARCH("DA",J351)))</formula>
    </cfRule>
  </conditionalFormatting>
  <conditionalFormatting sqref="K351">
    <cfRule type="containsText" dxfId="3199" priority="3212" operator="containsText" text="DA">
      <formula>NOT(ISERROR(SEARCH("DA",K351)))</formula>
    </cfRule>
  </conditionalFormatting>
  <conditionalFormatting sqref="L351">
    <cfRule type="containsText" dxfId="3198" priority="3211" operator="containsText" text="DA">
      <formula>NOT(ISERROR(SEARCH("DA",L351)))</formula>
    </cfRule>
  </conditionalFormatting>
  <conditionalFormatting sqref="M351">
    <cfRule type="containsText" dxfId="3197" priority="3210" operator="containsText" text="DA">
      <formula>NOT(ISERROR(SEARCH("DA",M351)))</formula>
    </cfRule>
  </conditionalFormatting>
  <conditionalFormatting sqref="N351">
    <cfRule type="containsText" dxfId="3196" priority="3209" operator="containsText" text="DA">
      <formula>NOT(ISERROR(SEARCH("DA",N351)))</formula>
    </cfRule>
  </conditionalFormatting>
  <conditionalFormatting sqref="O351">
    <cfRule type="containsText" dxfId="3195" priority="3208" operator="containsText" text="DA">
      <formula>NOT(ISERROR(SEARCH("DA",O351)))</formula>
    </cfRule>
  </conditionalFormatting>
  <conditionalFormatting sqref="P351">
    <cfRule type="containsText" dxfId="3194" priority="3207" operator="containsText" text="DA">
      <formula>NOT(ISERROR(SEARCH("DA",P351)))</formula>
    </cfRule>
  </conditionalFormatting>
  <conditionalFormatting sqref="Q351">
    <cfRule type="containsText" dxfId="3193" priority="3206" operator="containsText" text="DA">
      <formula>NOT(ISERROR(SEARCH("DA",Q351)))</formula>
    </cfRule>
  </conditionalFormatting>
  <conditionalFormatting sqref="S351">
    <cfRule type="containsText" dxfId="3192" priority="3205" operator="containsText" text="DA">
      <formula>NOT(ISERROR(SEARCH("DA",S351)))</formula>
    </cfRule>
  </conditionalFormatting>
  <conditionalFormatting sqref="R351">
    <cfRule type="containsText" dxfId="3191" priority="3204" operator="containsText" text="DA">
      <formula>NOT(ISERROR(SEARCH("DA",R351)))</formula>
    </cfRule>
  </conditionalFormatting>
  <conditionalFormatting sqref="T351">
    <cfRule type="containsText" dxfId="3190" priority="3203" operator="containsText" text="DA">
      <formula>NOT(ISERROR(SEARCH("DA",T351)))</formula>
    </cfRule>
  </conditionalFormatting>
  <conditionalFormatting sqref="B351">
    <cfRule type="containsText" dxfId="3189" priority="3202" operator="containsText" text="DA">
      <formula>NOT(ISERROR(SEARCH("DA",B351)))</formula>
    </cfRule>
  </conditionalFormatting>
  <conditionalFormatting sqref="C351 U351">
    <cfRule type="containsText" dxfId="3188" priority="3201" operator="containsText" text="DA">
      <formula>NOT(ISERROR(SEARCH("DA",C351)))</formula>
    </cfRule>
  </conditionalFormatting>
  <conditionalFormatting sqref="D351">
    <cfRule type="containsText" dxfId="3187" priority="3200" operator="containsText" text="DA">
      <formula>NOT(ISERROR(SEARCH("DA",D351)))</formula>
    </cfRule>
  </conditionalFormatting>
  <conditionalFormatting sqref="E351">
    <cfRule type="containsText" dxfId="3186" priority="3199" operator="containsText" text="DA">
      <formula>NOT(ISERROR(SEARCH("DA",E351)))</formula>
    </cfRule>
  </conditionalFormatting>
  <conditionalFormatting sqref="F351">
    <cfRule type="containsText" dxfId="3185" priority="3198" operator="containsText" text="DA">
      <formula>NOT(ISERROR(SEARCH("DA",F351)))</formula>
    </cfRule>
  </conditionalFormatting>
  <conditionalFormatting sqref="G351">
    <cfRule type="containsText" dxfId="3184" priority="3197" operator="containsText" text="DA">
      <formula>NOT(ISERROR(SEARCH("DA",G351)))</formula>
    </cfRule>
  </conditionalFormatting>
  <conditionalFormatting sqref="H351">
    <cfRule type="containsText" dxfId="3183" priority="3196" operator="containsText" text="DA">
      <formula>NOT(ISERROR(SEARCH("DA",H351)))</formula>
    </cfRule>
  </conditionalFormatting>
  <conditionalFormatting sqref="I351">
    <cfRule type="containsText" dxfId="3182" priority="3195" operator="containsText" text="DA">
      <formula>NOT(ISERROR(SEARCH("DA",I351)))</formula>
    </cfRule>
  </conditionalFormatting>
  <conditionalFormatting sqref="J351">
    <cfRule type="containsText" dxfId="3181" priority="3194" operator="containsText" text="DA">
      <formula>NOT(ISERROR(SEARCH("DA",J351)))</formula>
    </cfRule>
  </conditionalFormatting>
  <conditionalFormatting sqref="K351">
    <cfRule type="containsText" dxfId="3180" priority="3193" operator="containsText" text="DA">
      <formula>NOT(ISERROR(SEARCH("DA",K351)))</formula>
    </cfRule>
  </conditionalFormatting>
  <conditionalFormatting sqref="L351">
    <cfRule type="containsText" dxfId="3179" priority="3192" operator="containsText" text="DA">
      <formula>NOT(ISERROR(SEARCH("DA",L351)))</formula>
    </cfRule>
  </conditionalFormatting>
  <conditionalFormatting sqref="M351">
    <cfRule type="containsText" dxfId="3178" priority="3191" operator="containsText" text="DA">
      <formula>NOT(ISERROR(SEARCH("DA",M351)))</formula>
    </cfRule>
  </conditionalFormatting>
  <conditionalFormatting sqref="N351">
    <cfRule type="containsText" dxfId="3177" priority="3190" operator="containsText" text="DA">
      <formula>NOT(ISERROR(SEARCH("DA",N351)))</formula>
    </cfRule>
  </conditionalFormatting>
  <conditionalFormatting sqref="O351">
    <cfRule type="containsText" dxfId="3176" priority="3189" operator="containsText" text="DA">
      <formula>NOT(ISERROR(SEARCH("DA",O351)))</formula>
    </cfRule>
  </conditionalFormatting>
  <conditionalFormatting sqref="P351">
    <cfRule type="containsText" dxfId="3175" priority="3188" operator="containsText" text="DA">
      <formula>NOT(ISERROR(SEARCH("DA",P351)))</formula>
    </cfRule>
  </conditionalFormatting>
  <conditionalFormatting sqref="Q351">
    <cfRule type="containsText" dxfId="3174" priority="3187" operator="containsText" text="DA">
      <formula>NOT(ISERROR(SEARCH("DA",Q351)))</formula>
    </cfRule>
  </conditionalFormatting>
  <conditionalFormatting sqref="S351">
    <cfRule type="containsText" dxfId="3173" priority="3186" operator="containsText" text="DA">
      <formula>NOT(ISERROR(SEARCH("DA",S351)))</formula>
    </cfRule>
  </conditionalFormatting>
  <conditionalFormatting sqref="R351">
    <cfRule type="containsText" dxfId="3172" priority="3185" operator="containsText" text="DA">
      <formula>NOT(ISERROR(SEARCH("DA",R351)))</formula>
    </cfRule>
  </conditionalFormatting>
  <conditionalFormatting sqref="T351">
    <cfRule type="containsText" dxfId="3171" priority="3184" operator="containsText" text="DA">
      <formula>NOT(ISERROR(SEARCH("DA",T351)))</formula>
    </cfRule>
  </conditionalFormatting>
  <conditionalFormatting sqref="B351">
    <cfRule type="containsText" dxfId="3170" priority="3183" operator="containsText" text="DA">
      <formula>NOT(ISERROR(SEARCH("DA",B351)))</formula>
    </cfRule>
  </conditionalFormatting>
  <conditionalFormatting sqref="C351 U351">
    <cfRule type="containsText" dxfId="3169" priority="3182" operator="containsText" text="DA">
      <formula>NOT(ISERROR(SEARCH("DA",C351)))</formula>
    </cfRule>
  </conditionalFormatting>
  <conditionalFormatting sqref="D351">
    <cfRule type="containsText" dxfId="3168" priority="3181" operator="containsText" text="DA">
      <formula>NOT(ISERROR(SEARCH("DA",D351)))</formula>
    </cfRule>
  </conditionalFormatting>
  <conditionalFormatting sqref="E351">
    <cfRule type="containsText" dxfId="3167" priority="3180" operator="containsText" text="DA">
      <formula>NOT(ISERROR(SEARCH("DA",E351)))</formula>
    </cfRule>
  </conditionalFormatting>
  <conditionalFormatting sqref="F351">
    <cfRule type="containsText" dxfId="3166" priority="3179" operator="containsText" text="DA">
      <formula>NOT(ISERROR(SEARCH("DA",F351)))</formula>
    </cfRule>
  </conditionalFormatting>
  <conditionalFormatting sqref="G351">
    <cfRule type="containsText" dxfId="3165" priority="3178" operator="containsText" text="DA">
      <formula>NOT(ISERROR(SEARCH("DA",G351)))</formula>
    </cfRule>
  </conditionalFormatting>
  <conditionalFormatting sqref="H351">
    <cfRule type="containsText" dxfId="3164" priority="3177" operator="containsText" text="DA">
      <formula>NOT(ISERROR(SEARCH("DA",H351)))</formula>
    </cfRule>
  </conditionalFormatting>
  <conditionalFormatting sqref="I351">
    <cfRule type="containsText" dxfId="3163" priority="3176" operator="containsText" text="DA">
      <formula>NOT(ISERROR(SEARCH("DA",I351)))</formula>
    </cfRule>
  </conditionalFormatting>
  <conditionalFormatting sqref="J351">
    <cfRule type="containsText" dxfId="3162" priority="3175" operator="containsText" text="DA">
      <formula>NOT(ISERROR(SEARCH("DA",J351)))</formula>
    </cfRule>
  </conditionalFormatting>
  <conditionalFormatting sqref="K351">
    <cfRule type="containsText" dxfId="3161" priority="3174" operator="containsText" text="DA">
      <formula>NOT(ISERROR(SEARCH("DA",K351)))</formula>
    </cfRule>
  </conditionalFormatting>
  <conditionalFormatting sqref="L351">
    <cfRule type="containsText" dxfId="3160" priority="3173" operator="containsText" text="DA">
      <formula>NOT(ISERROR(SEARCH("DA",L351)))</formula>
    </cfRule>
  </conditionalFormatting>
  <conditionalFormatting sqref="M351">
    <cfRule type="containsText" dxfId="3159" priority="3172" operator="containsText" text="DA">
      <formula>NOT(ISERROR(SEARCH("DA",M351)))</formula>
    </cfRule>
  </conditionalFormatting>
  <conditionalFormatting sqref="N351">
    <cfRule type="containsText" dxfId="3158" priority="3171" operator="containsText" text="DA">
      <formula>NOT(ISERROR(SEARCH("DA",N351)))</formula>
    </cfRule>
  </conditionalFormatting>
  <conditionalFormatting sqref="O351">
    <cfRule type="containsText" dxfId="3157" priority="3170" operator="containsText" text="DA">
      <formula>NOT(ISERROR(SEARCH("DA",O351)))</formula>
    </cfRule>
  </conditionalFormatting>
  <conditionalFormatting sqref="P351">
    <cfRule type="containsText" dxfId="3156" priority="3169" operator="containsText" text="DA">
      <formula>NOT(ISERROR(SEARCH("DA",P351)))</formula>
    </cfRule>
  </conditionalFormatting>
  <conditionalFormatting sqref="Q351">
    <cfRule type="containsText" dxfId="3155" priority="3168" operator="containsText" text="DA">
      <formula>NOT(ISERROR(SEARCH("DA",Q351)))</formula>
    </cfRule>
  </conditionalFormatting>
  <conditionalFormatting sqref="S351">
    <cfRule type="containsText" dxfId="3154" priority="3167" operator="containsText" text="DA">
      <formula>NOT(ISERROR(SEARCH("DA",S351)))</formula>
    </cfRule>
  </conditionalFormatting>
  <conditionalFormatting sqref="R351">
    <cfRule type="containsText" dxfId="3153" priority="3166" operator="containsText" text="DA">
      <formula>NOT(ISERROR(SEARCH("DA",R351)))</formula>
    </cfRule>
  </conditionalFormatting>
  <conditionalFormatting sqref="T351">
    <cfRule type="containsText" dxfId="3152" priority="3165" operator="containsText" text="DA">
      <formula>NOT(ISERROR(SEARCH("DA",T351)))</formula>
    </cfRule>
  </conditionalFormatting>
  <conditionalFormatting sqref="B351">
    <cfRule type="containsText" dxfId="3151" priority="3164" operator="containsText" text="DA">
      <formula>NOT(ISERROR(SEARCH("DA",B351)))</formula>
    </cfRule>
  </conditionalFormatting>
  <conditionalFormatting sqref="C351 U351">
    <cfRule type="containsText" dxfId="3150" priority="3163" operator="containsText" text="DA">
      <formula>NOT(ISERROR(SEARCH("DA",C351)))</formula>
    </cfRule>
  </conditionalFormatting>
  <conditionalFormatting sqref="D351">
    <cfRule type="containsText" dxfId="3149" priority="3162" operator="containsText" text="DA">
      <formula>NOT(ISERROR(SEARCH("DA",D351)))</formula>
    </cfRule>
  </conditionalFormatting>
  <conditionalFormatting sqref="E351">
    <cfRule type="containsText" dxfId="3148" priority="3161" operator="containsText" text="DA">
      <formula>NOT(ISERROR(SEARCH("DA",E351)))</formula>
    </cfRule>
  </conditionalFormatting>
  <conditionalFormatting sqref="F351">
    <cfRule type="containsText" dxfId="3147" priority="3160" operator="containsText" text="DA">
      <formula>NOT(ISERROR(SEARCH("DA",F351)))</formula>
    </cfRule>
  </conditionalFormatting>
  <conditionalFormatting sqref="G351">
    <cfRule type="containsText" dxfId="3146" priority="3159" operator="containsText" text="DA">
      <formula>NOT(ISERROR(SEARCH("DA",G351)))</formula>
    </cfRule>
  </conditionalFormatting>
  <conditionalFormatting sqref="H351">
    <cfRule type="containsText" dxfId="3145" priority="3158" operator="containsText" text="DA">
      <formula>NOT(ISERROR(SEARCH("DA",H351)))</formula>
    </cfRule>
  </conditionalFormatting>
  <conditionalFormatting sqref="I351">
    <cfRule type="containsText" dxfId="3144" priority="3157" operator="containsText" text="DA">
      <formula>NOT(ISERROR(SEARCH("DA",I351)))</formula>
    </cfRule>
  </conditionalFormatting>
  <conditionalFormatting sqref="J351">
    <cfRule type="containsText" dxfId="3143" priority="3156" operator="containsText" text="DA">
      <formula>NOT(ISERROR(SEARCH("DA",J351)))</formula>
    </cfRule>
  </conditionalFormatting>
  <conditionalFormatting sqref="K351">
    <cfRule type="containsText" dxfId="3142" priority="3155" operator="containsText" text="DA">
      <formula>NOT(ISERROR(SEARCH("DA",K351)))</formula>
    </cfRule>
  </conditionalFormatting>
  <conditionalFormatting sqref="L351">
    <cfRule type="containsText" dxfId="3141" priority="3154" operator="containsText" text="DA">
      <formula>NOT(ISERROR(SEARCH("DA",L351)))</formula>
    </cfRule>
  </conditionalFormatting>
  <conditionalFormatting sqref="M351">
    <cfRule type="containsText" dxfId="3140" priority="3153" operator="containsText" text="DA">
      <formula>NOT(ISERROR(SEARCH("DA",M351)))</formula>
    </cfRule>
  </conditionalFormatting>
  <conditionalFormatting sqref="N351">
    <cfRule type="containsText" dxfId="3139" priority="3152" operator="containsText" text="DA">
      <formula>NOT(ISERROR(SEARCH("DA",N351)))</formula>
    </cfRule>
  </conditionalFormatting>
  <conditionalFormatting sqref="O351">
    <cfRule type="containsText" dxfId="3138" priority="3151" operator="containsText" text="DA">
      <formula>NOT(ISERROR(SEARCH("DA",O351)))</formula>
    </cfRule>
  </conditionalFormatting>
  <conditionalFormatting sqref="P351">
    <cfRule type="containsText" dxfId="3137" priority="3150" operator="containsText" text="DA">
      <formula>NOT(ISERROR(SEARCH("DA",P351)))</formula>
    </cfRule>
  </conditionalFormatting>
  <conditionalFormatting sqref="Q351">
    <cfRule type="containsText" dxfId="3136" priority="3149" operator="containsText" text="DA">
      <formula>NOT(ISERROR(SEARCH("DA",Q351)))</formula>
    </cfRule>
  </conditionalFormatting>
  <conditionalFormatting sqref="S351">
    <cfRule type="containsText" dxfId="3135" priority="3148" operator="containsText" text="DA">
      <formula>NOT(ISERROR(SEARCH("DA",S351)))</formula>
    </cfRule>
  </conditionalFormatting>
  <conditionalFormatting sqref="R351">
    <cfRule type="containsText" dxfId="3134" priority="3147" operator="containsText" text="DA">
      <formula>NOT(ISERROR(SEARCH("DA",R351)))</formula>
    </cfRule>
  </conditionalFormatting>
  <conditionalFormatting sqref="T351">
    <cfRule type="containsText" dxfId="3133" priority="3146" operator="containsText" text="DA">
      <formula>NOT(ISERROR(SEARCH("DA",T351)))</formula>
    </cfRule>
  </conditionalFormatting>
  <conditionalFormatting sqref="B351">
    <cfRule type="containsText" dxfId="3132" priority="3145" operator="containsText" text="DA">
      <formula>NOT(ISERROR(SEARCH("DA",B351)))</formula>
    </cfRule>
  </conditionalFormatting>
  <conditionalFormatting sqref="C351 U351">
    <cfRule type="containsText" dxfId="3131" priority="3144" operator="containsText" text="DA">
      <formula>NOT(ISERROR(SEARCH("DA",C351)))</formula>
    </cfRule>
  </conditionalFormatting>
  <conditionalFormatting sqref="D351">
    <cfRule type="containsText" dxfId="3130" priority="3143" operator="containsText" text="DA">
      <formula>NOT(ISERROR(SEARCH("DA",D351)))</formula>
    </cfRule>
  </conditionalFormatting>
  <conditionalFormatting sqref="E351">
    <cfRule type="containsText" dxfId="3129" priority="3142" operator="containsText" text="DA">
      <formula>NOT(ISERROR(SEARCH("DA",E351)))</formula>
    </cfRule>
  </conditionalFormatting>
  <conditionalFormatting sqref="F351">
    <cfRule type="containsText" dxfId="3128" priority="3141" operator="containsText" text="DA">
      <formula>NOT(ISERROR(SEARCH("DA",F351)))</formula>
    </cfRule>
  </conditionalFormatting>
  <conditionalFormatting sqref="G351">
    <cfRule type="containsText" dxfId="3127" priority="3140" operator="containsText" text="DA">
      <formula>NOT(ISERROR(SEARCH("DA",G351)))</formula>
    </cfRule>
  </conditionalFormatting>
  <conditionalFormatting sqref="H351">
    <cfRule type="containsText" dxfId="3126" priority="3139" operator="containsText" text="DA">
      <formula>NOT(ISERROR(SEARCH("DA",H351)))</formula>
    </cfRule>
  </conditionalFormatting>
  <conditionalFormatting sqref="I351">
    <cfRule type="containsText" dxfId="3125" priority="3138" operator="containsText" text="DA">
      <formula>NOT(ISERROR(SEARCH("DA",I351)))</formula>
    </cfRule>
  </conditionalFormatting>
  <conditionalFormatting sqref="J351">
    <cfRule type="containsText" dxfId="3124" priority="3137" operator="containsText" text="DA">
      <formula>NOT(ISERROR(SEARCH("DA",J351)))</formula>
    </cfRule>
  </conditionalFormatting>
  <conditionalFormatting sqref="K351">
    <cfRule type="containsText" dxfId="3123" priority="3136" operator="containsText" text="DA">
      <formula>NOT(ISERROR(SEARCH("DA",K351)))</formula>
    </cfRule>
  </conditionalFormatting>
  <conditionalFormatting sqref="L351">
    <cfRule type="containsText" dxfId="3122" priority="3135" operator="containsText" text="DA">
      <formula>NOT(ISERROR(SEARCH("DA",L351)))</formula>
    </cfRule>
  </conditionalFormatting>
  <conditionalFormatting sqref="M351">
    <cfRule type="containsText" dxfId="3121" priority="3134" operator="containsText" text="DA">
      <formula>NOT(ISERROR(SEARCH("DA",M351)))</formula>
    </cfRule>
  </conditionalFormatting>
  <conditionalFormatting sqref="N351">
    <cfRule type="containsText" dxfId="3120" priority="3133" operator="containsText" text="DA">
      <formula>NOT(ISERROR(SEARCH("DA",N351)))</formula>
    </cfRule>
  </conditionalFormatting>
  <conditionalFormatting sqref="O351">
    <cfRule type="containsText" dxfId="3119" priority="3132" operator="containsText" text="DA">
      <formula>NOT(ISERROR(SEARCH("DA",O351)))</formula>
    </cfRule>
  </conditionalFormatting>
  <conditionalFormatting sqref="P351">
    <cfRule type="containsText" dxfId="3118" priority="3131" operator="containsText" text="DA">
      <formula>NOT(ISERROR(SEARCH("DA",P351)))</formula>
    </cfRule>
  </conditionalFormatting>
  <conditionalFormatting sqref="Q351">
    <cfRule type="containsText" dxfId="3117" priority="3130" operator="containsText" text="DA">
      <formula>NOT(ISERROR(SEARCH("DA",Q351)))</formula>
    </cfRule>
  </conditionalFormatting>
  <conditionalFormatting sqref="S351">
    <cfRule type="containsText" dxfId="3116" priority="3129" operator="containsText" text="DA">
      <formula>NOT(ISERROR(SEARCH("DA",S351)))</formula>
    </cfRule>
  </conditionalFormatting>
  <conditionalFormatting sqref="R351">
    <cfRule type="containsText" dxfId="3115" priority="3128" operator="containsText" text="DA">
      <formula>NOT(ISERROR(SEARCH("DA",R351)))</formula>
    </cfRule>
  </conditionalFormatting>
  <conditionalFormatting sqref="T351">
    <cfRule type="containsText" dxfId="3114" priority="3127" operator="containsText" text="DA">
      <formula>NOT(ISERROR(SEARCH("DA",T351)))</formula>
    </cfRule>
  </conditionalFormatting>
  <conditionalFormatting sqref="B351">
    <cfRule type="containsText" dxfId="3113" priority="3126" operator="containsText" text="DA">
      <formula>NOT(ISERROR(SEARCH("DA",B351)))</formula>
    </cfRule>
  </conditionalFormatting>
  <conditionalFormatting sqref="C351 U351">
    <cfRule type="containsText" dxfId="3112" priority="3125" operator="containsText" text="DA">
      <formula>NOT(ISERROR(SEARCH("DA",C351)))</formula>
    </cfRule>
  </conditionalFormatting>
  <conditionalFormatting sqref="D351">
    <cfRule type="containsText" dxfId="3111" priority="3124" operator="containsText" text="DA">
      <formula>NOT(ISERROR(SEARCH("DA",D351)))</formula>
    </cfRule>
  </conditionalFormatting>
  <conditionalFormatting sqref="E351">
    <cfRule type="containsText" dxfId="3110" priority="3123" operator="containsText" text="DA">
      <formula>NOT(ISERROR(SEARCH("DA",E351)))</formula>
    </cfRule>
  </conditionalFormatting>
  <conditionalFormatting sqref="F351">
    <cfRule type="containsText" dxfId="3109" priority="3122" operator="containsText" text="DA">
      <formula>NOT(ISERROR(SEARCH("DA",F351)))</formula>
    </cfRule>
  </conditionalFormatting>
  <conditionalFormatting sqref="G351">
    <cfRule type="containsText" dxfId="3108" priority="3121" operator="containsText" text="DA">
      <formula>NOT(ISERROR(SEARCH("DA",G351)))</formula>
    </cfRule>
  </conditionalFormatting>
  <conditionalFormatting sqref="H351">
    <cfRule type="containsText" dxfId="3107" priority="3120" operator="containsText" text="DA">
      <formula>NOT(ISERROR(SEARCH("DA",H351)))</formula>
    </cfRule>
  </conditionalFormatting>
  <conditionalFormatting sqref="I351">
    <cfRule type="containsText" dxfId="3106" priority="3119" operator="containsText" text="DA">
      <formula>NOT(ISERROR(SEARCH("DA",I351)))</formula>
    </cfRule>
  </conditionalFormatting>
  <conditionalFormatting sqref="J351">
    <cfRule type="containsText" dxfId="3105" priority="3118" operator="containsText" text="DA">
      <formula>NOT(ISERROR(SEARCH("DA",J351)))</formula>
    </cfRule>
  </conditionalFormatting>
  <conditionalFormatting sqref="K351">
    <cfRule type="containsText" dxfId="3104" priority="3117" operator="containsText" text="DA">
      <formula>NOT(ISERROR(SEARCH("DA",K351)))</formula>
    </cfRule>
  </conditionalFormatting>
  <conditionalFormatting sqref="L351">
    <cfRule type="containsText" dxfId="3103" priority="3116" operator="containsText" text="DA">
      <formula>NOT(ISERROR(SEARCH("DA",L351)))</formula>
    </cfRule>
  </conditionalFormatting>
  <conditionalFormatting sqref="M351">
    <cfRule type="containsText" dxfId="3102" priority="3115" operator="containsText" text="DA">
      <formula>NOT(ISERROR(SEARCH("DA",M351)))</formula>
    </cfRule>
  </conditionalFormatting>
  <conditionalFormatting sqref="N351">
    <cfRule type="containsText" dxfId="3101" priority="3114" operator="containsText" text="DA">
      <formula>NOT(ISERROR(SEARCH("DA",N351)))</formula>
    </cfRule>
  </conditionalFormatting>
  <conditionalFormatting sqref="O351">
    <cfRule type="containsText" dxfId="3100" priority="3113" operator="containsText" text="DA">
      <formula>NOT(ISERROR(SEARCH("DA",O351)))</formula>
    </cfRule>
  </conditionalFormatting>
  <conditionalFormatting sqref="P351">
    <cfRule type="containsText" dxfId="3099" priority="3112" operator="containsText" text="DA">
      <formula>NOT(ISERROR(SEARCH("DA",P351)))</formula>
    </cfRule>
  </conditionalFormatting>
  <conditionalFormatting sqref="Q351">
    <cfRule type="containsText" dxfId="3098" priority="3111" operator="containsText" text="DA">
      <formula>NOT(ISERROR(SEARCH("DA",Q351)))</formula>
    </cfRule>
  </conditionalFormatting>
  <conditionalFormatting sqref="S351">
    <cfRule type="containsText" dxfId="3097" priority="3110" operator="containsText" text="DA">
      <formula>NOT(ISERROR(SEARCH("DA",S351)))</formula>
    </cfRule>
  </conditionalFormatting>
  <conditionalFormatting sqref="R351">
    <cfRule type="containsText" dxfId="3096" priority="3109" operator="containsText" text="DA">
      <formula>NOT(ISERROR(SEARCH("DA",R351)))</formula>
    </cfRule>
  </conditionalFormatting>
  <conditionalFormatting sqref="T351">
    <cfRule type="containsText" dxfId="3095" priority="3108" operator="containsText" text="DA">
      <formula>NOT(ISERROR(SEARCH("DA",T351)))</formula>
    </cfRule>
  </conditionalFormatting>
  <conditionalFormatting sqref="B351">
    <cfRule type="containsText" dxfId="3094" priority="3107" operator="containsText" text="DA">
      <formula>NOT(ISERROR(SEARCH("DA",B351)))</formula>
    </cfRule>
  </conditionalFormatting>
  <conditionalFormatting sqref="C351 U351">
    <cfRule type="containsText" dxfId="3093" priority="3106" operator="containsText" text="DA">
      <formula>NOT(ISERROR(SEARCH("DA",C351)))</formula>
    </cfRule>
  </conditionalFormatting>
  <conditionalFormatting sqref="D351">
    <cfRule type="containsText" dxfId="3092" priority="3105" operator="containsText" text="DA">
      <formula>NOT(ISERROR(SEARCH("DA",D351)))</formula>
    </cfRule>
  </conditionalFormatting>
  <conditionalFormatting sqref="E351">
    <cfRule type="containsText" dxfId="3091" priority="3104" operator="containsText" text="DA">
      <formula>NOT(ISERROR(SEARCH("DA",E351)))</formula>
    </cfRule>
  </conditionalFormatting>
  <conditionalFormatting sqref="F351">
    <cfRule type="containsText" dxfId="3090" priority="3103" operator="containsText" text="DA">
      <formula>NOT(ISERROR(SEARCH("DA",F351)))</formula>
    </cfRule>
  </conditionalFormatting>
  <conditionalFormatting sqref="G351">
    <cfRule type="containsText" dxfId="3089" priority="3102" operator="containsText" text="DA">
      <formula>NOT(ISERROR(SEARCH("DA",G351)))</formula>
    </cfRule>
  </conditionalFormatting>
  <conditionalFormatting sqref="H351">
    <cfRule type="containsText" dxfId="3088" priority="3101" operator="containsText" text="DA">
      <formula>NOT(ISERROR(SEARCH("DA",H351)))</formula>
    </cfRule>
  </conditionalFormatting>
  <conditionalFormatting sqref="I351">
    <cfRule type="containsText" dxfId="3087" priority="3100" operator="containsText" text="DA">
      <formula>NOT(ISERROR(SEARCH("DA",I351)))</formula>
    </cfRule>
  </conditionalFormatting>
  <conditionalFormatting sqref="J351">
    <cfRule type="containsText" dxfId="3086" priority="3099" operator="containsText" text="DA">
      <formula>NOT(ISERROR(SEARCH("DA",J351)))</formula>
    </cfRule>
  </conditionalFormatting>
  <conditionalFormatting sqref="K351">
    <cfRule type="containsText" dxfId="3085" priority="3098" operator="containsText" text="DA">
      <formula>NOT(ISERROR(SEARCH("DA",K351)))</formula>
    </cfRule>
  </conditionalFormatting>
  <conditionalFormatting sqref="L351">
    <cfRule type="containsText" dxfId="3084" priority="3097" operator="containsText" text="DA">
      <formula>NOT(ISERROR(SEARCH("DA",L351)))</formula>
    </cfRule>
  </conditionalFormatting>
  <conditionalFormatting sqref="M351">
    <cfRule type="containsText" dxfId="3083" priority="3096" operator="containsText" text="DA">
      <formula>NOT(ISERROR(SEARCH("DA",M351)))</formula>
    </cfRule>
  </conditionalFormatting>
  <conditionalFormatting sqref="N351">
    <cfRule type="containsText" dxfId="3082" priority="3095" operator="containsText" text="DA">
      <formula>NOT(ISERROR(SEARCH("DA",N351)))</formula>
    </cfRule>
  </conditionalFormatting>
  <conditionalFormatting sqref="O351">
    <cfRule type="containsText" dxfId="3081" priority="3094" operator="containsText" text="DA">
      <formula>NOT(ISERROR(SEARCH("DA",O351)))</formula>
    </cfRule>
  </conditionalFormatting>
  <conditionalFormatting sqref="P351">
    <cfRule type="containsText" dxfId="3080" priority="3093" operator="containsText" text="DA">
      <formula>NOT(ISERROR(SEARCH("DA",P351)))</formula>
    </cfRule>
  </conditionalFormatting>
  <conditionalFormatting sqref="Q351">
    <cfRule type="containsText" dxfId="3079" priority="3092" operator="containsText" text="DA">
      <formula>NOT(ISERROR(SEARCH("DA",Q351)))</formula>
    </cfRule>
  </conditionalFormatting>
  <conditionalFormatting sqref="S351">
    <cfRule type="containsText" dxfId="3078" priority="3091" operator="containsText" text="DA">
      <formula>NOT(ISERROR(SEARCH("DA",S351)))</formula>
    </cfRule>
  </conditionalFormatting>
  <conditionalFormatting sqref="R351">
    <cfRule type="containsText" dxfId="3077" priority="3090" operator="containsText" text="DA">
      <formula>NOT(ISERROR(SEARCH("DA",R351)))</formula>
    </cfRule>
  </conditionalFormatting>
  <conditionalFormatting sqref="T351">
    <cfRule type="containsText" dxfId="3076" priority="3089" operator="containsText" text="DA">
      <formula>NOT(ISERROR(SEARCH("DA",T351)))</formula>
    </cfRule>
  </conditionalFormatting>
  <conditionalFormatting sqref="B351">
    <cfRule type="containsText" dxfId="3075" priority="3088" operator="containsText" text="DA">
      <formula>NOT(ISERROR(SEARCH("DA",B351)))</formula>
    </cfRule>
  </conditionalFormatting>
  <conditionalFormatting sqref="C351 U351">
    <cfRule type="containsText" dxfId="3074" priority="3087" operator="containsText" text="DA">
      <formula>NOT(ISERROR(SEARCH("DA",C351)))</formula>
    </cfRule>
  </conditionalFormatting>
  <conditionalFormatting sqref="D351">
    <cfRule type="containsText" dxfId="3073" priority="3086" operator="containsText" text="DA">
      <formula>NOT(ISERROR(SEARCH("DA",D351)))</formula>
    </cfRule>
  </conditionalFormatting>
  <conditionalFormatting sqref="E351">
    <cfRule type="containsText" dxfId="3072" priority="3085" operator="containsText" text="DA">
      <formula>NOT(ISERROR(SEARCH("DA",E351)))</formula>
    </cfRule>
  </conditionalFormatting>
  <conditionalFormatting sqref="F351">
    <cfRule type="containsText" dxfId="3071" priority="3084" operator="containsText" text="DA">
      <formula>NOT(ISERROR(SEARCH("DA",F351)))</formula>
    </cfRule>
  </conditionalFormatting>
  <conditionalFormatting sqref="G351">
    <cfRule type="containsText" dxfId="3070" priority="3083" operator="containsText" text="DA">
      <formula>NOT(ISERROR(SEARCH("DA",G351)))</formula>
    </cfRule>
  </conditionalFormatting>
  <conditionalFormatting sqref="H351">
    <cfRule type="containsText" dxfId="3069" priority="3082" operator="containsText" text="DA">
      <formula>NOT(ISERROR(SEARCH("DA",H351)))</formula>
    </cfRule>
  </conditionalFormatting>
  <conditionalFormatting sqref="I351">
    <cfRule type="containsText" dxfId="3068" priority="3081" operator="containsText" text="DA">
      <formula>NOT(ISERROR(SEARCH("DA",I351)))</formula>
    </cfRule>
  </conditionalFormatting>
  <conditionalFormatting sqref="J351">
    <cfRule type="containsText" dxfId="3067" priority="3080" operator="containsText" text="DA">
      <formula>NOT(ISERROR(SEARCH("DA",J351)))</formula>
    </cfRule>
  </conditionalFormatting>
  <conditionalFormatting sqref="K351">
    <cfRule type="containsText" dxfId="3066" priority="3079" operator="containsText" text="DA">
      <formula>NOT(ISERROR(SEARCH("DA",K351)))</formula>
    </cfRule>
  </conditionalFormatting>
  <conditionalFormatting sqref="L351">
    <cfRule type="containsText" dxfId="3065" priority="3078" operator="containsText" text="DA">
      <formula>NOT(ISERROR(SEARCH("DA",L351)))</formula>
    </cfRule>
  </conditionalFormatting>
  <conditionalFormatting sqref="M351">
    <cfRule type="containsText" dxfId="3064" priority="3077" operator="containsText" text="DA">
      <formula>NOT(ISERROR(SEARCH("DA",M351)))</formula>
    </cfRule>
  </conditionalFormatting>
  <conditionalFormatting sqref="N351">
    <cfRule type="containsText" dxfId="3063" priority="3076" operator="containsText" text="DA">
      <formula>NOT(ISERROR(SEARCH("DA",N351)))</formula>
    </cfRule>
  </conditionalFormatting>
  <conditionalFormatting sqref="O351">
    <cfRule type="containsText" dxfId="3062" priority="3075" operator="containsText" text="DA">
      <formula>NOT(ISERROR(SEARCH("DA",O351)))</formula>
    </cfRule>
  </conditionalFormatting>
  <conditionalFormatting sqref="P351">
    <cfRule type="containsText" dxfId="3061" priority="3074" operator="containsText" text="DA">
      <formula>NOT(ISERROR(SEARCH("DA",P351)))</formula>
    </cfRule>
  </conditionalFormatting>
  <conditionalFormatting sqref="Q351">
    <cfRule type="containsText" dxfId="3060" priority="3073" operator="containsText" text="DA">
      <formula>NOT(ISERROR(SEARCH("DA",Q351)))</formula>
    </cfRule>
  </conditionalFormatting>
  <conditionalFormatting sqref="S351">
    <cfRule type="containsText" dxfId="3059" priority="3072" operator="containsText" text="DA">
      <formula>NOT(ISERROR(SEARCH("DA",S351)))</formula>
    </cfRule>
  </conditionalFormatting>
  <conditionalFormatting sqref="R351">
    <cfRule type="containsText" dxfId="3058" priority="3071" operator="containsText" text="DA">
      <formula>NOT(ISERROR(SEARCH("DA",R351)))</formula>
    </cfRule>
  </conditionalFormatting>
  <conditionalFormatting sqref="T351">
    <cfRule type="containsText" dxfId="3057" priority="3070" operator="containsText" text="DA">
      <formula>NOT(ISERROR(SEARCH("DA",T351)))</formula>
    </cfRule>
  </conditionalFormatting>
  <conditionalFormatting sqref="B351">
    <cfRule type="containsText" dxfId="3056" priority="3069" operator="containsText" text="DA">
      <formula>NOT(ISERROR(SEARCH("DA",B351)))</formula>
    </cfRule>
  </conditionalFormatting>
  <conditionalFormatting sqref="C351 U351">
    <cfRule type="containsText" dxfId="3055" priority="3068" operator="containsText" text="DA">
      <formula>NOT(ISERROR(SEARCH("DA",C351)))</formula>
    </cfRule>
  </conditionalFormatting>
  <conditionalFormatting sqref="D351">
    <cfRule type="containsText" dxfId="3054" priority="3067" operator="containsText" text="DA">
      <formula>NOT(ISERROR(SEARCH("DA",D351)))</formula>
    </cfRule>
  </conditionalFormatting>
  <conditionalFormatting sqref="E351">
    <cfRule type="containsText" dxfId="3053" priority="3066" operator="containsText" text="DA">
      <formula>NOT(ISERROR(SEARCH("DA",E351)))</formula>
    </cfRule>
  </conditionalFormatting>
  <conditionalFormatting sqref="F351">
    <cfRule type="containsText" dxfId="3052" priority="3065" operator="containsText" text="DA">
      <formula>NOT(ISERROR(SEARCH("DA",F351)))</formula>
    </cfRule>
  </conditionalFormatting>
  <conditionalFormatting sqref="G351">
    <cfRule type="containsText" dxfId="3051" priority="3064" operator="containsText" text="DA">
      <formula>NOT(ISERROR(SEARCH("DA",G351)))</formula>
    </cfRule>
  </conditionalFormatting>
  <conditionalFormatting sqref="H351">
    <cfRule type="containsText" dxfId="3050" priority="3063" operator="containsText" text="DA">
      <formula>NOT(ISERROR(SEARCH("DA",H351)))</formula>
    </cfRule>
  </conditionalFormatting>
  <conditionalFormatting sqref="I351">
    <cfRule type="containsText" dxfId="3049" priority="3062" operator="containsText" text="DA">
      <formula>NOT(ISERROR(SEARCH("DA",I351)))</formula>
    </cfRule>
  </conditionalFormatting>
  <conditionalFormatting sqref="J351">
    <cfRule type="containsText" dxfId="3048" priority="3061" operator="containsText" text="DA">
      <formula>NOT(ISERROR(SEARCH("DA",J351)))</formula>
    </cfRule>
  </conditionalFormatting>
  <conditionalFormatting sqref="K351">
    <cfRule type="containsText" dxfId="3047" priority="3060" operator="containsText" text="DA">
      <formula>NOT(ISERROR(SEARCH("DA",K351)))</formula>
    </cfRule>
  </conditionalFormatting>
  <conditionalFormatting sqref="L351">
    <cfRule type="containsText" dxfId="3046" priority="3059" operator="containsText" text="DA">
      <formula>NOT(ISERROR(SEARCH("DA",L351)))</formula>
    </cfRule>
  </conditionalFormatting>
  <conditionalFormatting sqref="M351">
    <cfRule type="containsText" dxfId="3045" priority="3058" operator="containsText" text="DA">
      <formula>NOT(ISERROR(SEARCH("DA",M351)))</formula>
    </cfRule>
  </conditionalFormatting>
  <conditionalFormatting sqref="N351">
    <cfRule type="containsText" dxfId="3044" priority="3057" operator="containsText" text="DA">
      <formula>NOT(ISERROR(SEARCH("DA",N351)))</formula>
    </cfRule>
  </conditionalFormatting>
  <conditionalFormatting sqref="O351">
    <cfRule type="containsText" dxfId="3043" priority="3056" operator="containsText" text="DA">
      <formula>NOT(ISERROR(SEARCH("DA",O351)))</formula>
    </cfRule>
  </conditionalFormatting>
  <conditionalFormatting sqref="P351">
    <cfRule type="containsText" dxfId="3042" priority="3055" operator="containsText" text="DA">
      <formula>NOT(ISERROR(SEARCH("DA",P351)))</formula>
    </cfRule>
  </conditionalFormatting>
  <conditionalFormatting sqref="Q351">
    <cfRule type="containsText" dxfId="3041" priority="3054" operator="containsText" text="DA">
      <formula>NOT(ISERROR(SEARCH("DA",Q351)))</formula>
    </cfRule>
  </conditionalFormatting>
  <conditionalFormatting sqref="S351">
    <cfRule type="containsText" dxfId="3040" priority="3053" operator="containsText" text="DA">
      <formula>NOT(ISERROR(SEARCH("DA",S351)))</formula>
    </cfRule>
  </conditionalFormatting>
  <conditionalFormatting sqref="R351">
    <cfRule type="containsText" dxfId="3039" priority="3052" operator="containsText" text="DA">
      <formula>NOT(ISERROR(SEARCH("DA",R351)))</formula>
    </cfRule>
  </conditionalFormatting>
  <conditionalFormatting sqref="T351">
    <cfRule type="containsText" dxfId="3038" priority="3051" operator="containsText" text="DA">
      <formula>NOT(ISERROR(SEARCH("DA",T351)))</formula>
    </cfRule>
  </conditionalFormatting>
  <conditionalFormatting sqref="B351">
    <cfRule type="containsText" dxfId="3037" priority="3050" operator="containsText" text="DA">
      <formula>NOT(ISERROR(SEARCH("DA",B351)))</formula>
    </cfRule>
  </conditionalFormatting>
  <conditionalFormatting sqref="U351 C351">
    <cfRule type="containsText" dxfId="3036" priority="3049" operator="containsText" text="DA">
      <formula>NOT(ISERROR(SEARCH("DA",C351)))</formula>
    </cfRule>
  </conditionalFormatting>
  <conditionalFormatting sqref="D351">
    <cfRule type="containsText" dxfId="3035" priority="3048" operator="containsText" text="DA">
      <formula>NOT(ISERROR(SEARCH("DA",D351)))</formula>
    </cfRule>
  </conditionalFormatting>
  <conditionalFormatting sqref="E351">
    <cfRule type="containsText" dxfId="3034" priority="3047" operator="containsText" text="DA">
      <formula>NOT(ISERROR(SEARCH("DA",E351)))</formula>
    </cfRule>
  </conditionalFormatting>
  <conditionalFormatting sqref="F351">
    <cfRule type="containsText" dxfId="3033" priority="3046" operator="containsText" text="DA">
      <formula>NOT(ISERROR(SEARCH("DA",F351)))</formula>
    </cfRule>
  </conditionalFormatting>
  <conditionalFormatting sqref="G351">
    <cfRule type="containsText" dxfId="3032" priority="3045" operator="containsText" text="DA">
      <formula>NOT(ISERROR(SEARCH("DA",G351)))</formula>
    </cfRule>
  </conditionalFormatting>
  <conditionalFormatting sqref="H351">
    <cfRule type="containsText" dxfId="3031" priority="3044" operator="containsText" text="DA">
      <formula>NOT(ISERROR(SEARCH("DA",H351)))</formula>
    </cfRule>
  </conditionalFormatting>
  <conditionalFormatting sqref="I351">
    <cfRule type="containsText" dxfId="3030" priority="3043" operator="containsText" text="DA">
      <formula>NOT(ISERROR(SEARCH("DA",I351)))</formula>
    </cfRule>
  </conditionalFormatting>
  <conditionalFormatting sqref="J351">
    <cfRule type="containsText" dxfId="3029" priority="3042" operator="containsText" text="DA">
      <formula>NOT(ISERROR(SEARCH("DA",J351)))</formula>
    </cfRule>
  </conditionalFormatting>
  <conditionalFormatting sqref="K351">
    <cfRule type="containsText" dxfId="3028" priority="3041" operator="containsText" text="DA">
      <formula>NOT(ISERROR(SEARCH("DA",K351)))</formula>
    </cfRule>
  </conditionalFormatting>
  <conditionalFormatting sqref="L351">
    <cfRule type="containsText" dxfId="3027" priority="3040" operator="containsText" text="DA">
      <formula>NOT(ISERROR(SEARCH("DA",L351)))</formula>
    </cfRule>
  </conditionalFormatting>
  <conditionalFormatting sqref="M351">
    <cfRule type="containsText" dxfId="3026" priority="3039" operator="containsText" text="DA">
      <formula>NOT(ISERROR(SEARCH("DA",M351)))</formula>
    </cfRule>
  </conditionalFormatting>
  <conditionalFormatting sqref="N351">
    <cfRule type="containsText" dxfId="3025" priority="3038" operator="containsText" text="DA">
      <formula>NOT(ISERROR(SEARCH("DA",N351)))</formula>
    </cfRule>
  </conditionalFormatting>
  <conditionalFormatting sqref="O351">
    <cfRule type="containsText" dxfId="3024" priority="3037" operator="containsText" text="DA">
      <formula>NOT(ISERROR(SEARCH("DA",O351)))</formula>
    </cfRule>
  </conditionalFormatting>
  <conditionalFormatting sqref="P351">
    <cfRule type="containsText" dxfId="3023" priority="3036" operator="containsText" text="DA">
      <formula>NOT(ISERROR(SEARCH("DA",P351)))</formula>
    </cfRule>
  </conditionalFormatting>
  <conditionalFormatting sqref="Q351">
    <cfRule type="containsText" dxfId="3022" priority="3035" operator="containsText" text="DA">
      <formula>NOT(ISERROR(SEARCH("DA",Q351)))</formula>
    </cfRule>
  </conditionalFormatting>
  <conditionalFormatting sqref="R351">
    <cfRule type="containsText" dxfId="3021" priority="3034" operator="containsText" text="DA">
      <formula>NOT(ISERROR(SEARCH("DA",R351)))</formula>
    </cfRule>
  </conditionalFormatting>
  <conditionalFormatting sqref="S351">
    <cfRule type="containsText" dxfId="3020" priority="3033" operator="containsText" text="DA">
      <formula>NOT(ISERROR(SEARCH("DA",S351)))</formula>
    </cfRule>
  </conditionalFormatting>
  <conditionalFormatting sqref="T351">
    <cfRule type="containsText" dxfId="3019" priority="3032" operator="containsText" text="DA">
      <formula>NOT(ISERROR(SEARCH("DA",T351)))</formula>
    </cfRule>
  </conditionalFormatting>
  <conditionalFormatting sqref="B351">
    <cfRule type="containsText" dxfId="3018" priority="3031" operator="containsText" text="DA">
      <formula>NOT(ISERROR(SEARCH("DA",B351)))</formula>
    </cfRule>
  </conditionalFormatting>
  <conditionalFormatting sqref="U351 C351">
    <cfRule type="containsText" dxfId="3017" priority="3030" operator="containsText" text="DA">
      <formula>NOT(ISERROR(SEARCH("DA",C351)))</formula>
    </cfRule>
  </conditionalFormatting>
  <conditionalFormatting sqref="D351">
    <cfRule type="containsText" dxfId="3016" priority="3029" operator="containsText" text="DA">
      <formula>NOT(ISERROR(SEARCH("DA",D351)))</formula>
    </cfRule>
  </conditionalFormatting>
  <conditionalFormatting sqref="E351">
    <cfRule type="containsText" dxfId="3015" priority="3028" operator="containsText" text="DA">
      <formula>NOT(ISERROR(SEARCH("DA",E351)))</formula>
    </cfRule>
  </conditionalFormatting>
  <conditionalFormatting sqref="F351">
    <cfRule type="containsText" dxfId="3014" priority="3027" operator="containsText" text="DA">
      <formula>NOT(ISERROR(SEARCH("DA",F351)))</formula>
    </cfRule>
  </conditionalFormatting>
  <conditionalFormatting sqref="G351">
    <cfRule type="containsText" dxfId="3013" priority="3026" operator="containsText" text="DA">
      <formula>NOT(ISERROR(SEARCH("DA",G351)))</formula>
    </cfRule>
  </conditionalFormatting>
  <conditionalFormatting sqref="H351">
    <cfRule type="containsText" dxfId="3012" priority="3025" operator="containsText" text="DA">
      <formula>NOT(ISERROR(SEARCH("DA",H351)))</formula>
    </cfRule>
  </conditionalFormatting>
  <conditionalFormatting sqref="I351">
    <cfRule type="containsText" dxfId="3011" priority="3024" operator="containsText" text="DA">
      <formula>NOT(ISERROR(SEARCH("DA",I351)))</formula>
    </cfRule>
  </conditionalFormatting>
  <conditionalFormatting sqref="J351">
    <cfRule type="containsText" dxfId="3010" priority="3023" operator="containsText" text="DA">
      <formula>NOT(ISERROR(SEARCH("DA",J351)))</formula>
    </cfRule>
  </conditionalFormatting>
  <conditionalFormatting sqref="K351">
    <cfRule type="containsText" dxfId="3009" priority="3022" operator="containsText" text="DA">
      <formula>NOT(ISERROR(SEARCH("DA",K351)))</formula>
    </cfRule>
  </conditionalFormatting>
  <conditionalFormatting sqref="L351">
    <cfRule type="containsText" dxfId="3008" priority="3021" operator="containsText" text="DA">
      <formula>NOT(ISERROR(SEARCH("DA",L351)))</formula>
    </cfRule>
  </conditionalFormatting>
  <conditionalFormatting sqref="M351">
    <cfRule type="containsText" dxfId="3007" priority="3020" operator="containsText" text="DA">
      <formula>NOT(ISERROR(SEARCH("DA",M351)))</formula>
    </cfRule>
  </conditionalFormatting>
  <conditionalFormatting sqref="N351">
    <cfRule type="containsText" dxfId="3006" priority="3019" operator="containsText" text="DA">
      <formula>NOT(ISERROR(SEARCH("DA",N351)))</formula>
    </cfRule>
  </conditionalFormatting>
  <conditionalFormatting sqref="O351">
    <cfRule type="containsText" dxfId="3005" priority="3018" operator="containsText" text="DA">
      <formula>NOT(ISERROR(SEARCH("DA",O351)))</formula>
    </cfRule>
  </conditionalFormatting>
  <conditionalFormatting sqref="P351">
    <cfRule type="containsText" dxfId="3004" priority="3017" operator="containsText" text="DA">
      <formula>NOT(ISERROR(SEARCH("DA",P351)))</formula>
    </cfRule>
  </conditionalFormatting>
  <conditionalFormatting sqref="Q351">
    <cfRule type="containsText" dxfId="3003" priority="3016" operator="containsText" text="DA">
      <formula>NOT(ISERROR(SEARCH("DA",Q351)))</formula>
    </cfRule>
  </conditionalFormatting>
  <conditionalFormatting sqref="R351">
    <cfRule type="containsText" dxfId="3002" priority="3015" operator="containsText" text="DA">
      <formula>NOT(ISERROR(SEARCH("DA",R351)))</formula>
    </cfRule>
  </conditionalFormatting>
  <conditionalFormatting sqref="S351">
    <cfRule type="containsText" dxfId="3001" priority="3014" operator="containsText" text="DA">
      <formula>NOT(ISERROR(SEARCH("DA",S351)))</formula>
    </cfRule>
  </conditionalFormatting>
  <conditionalFormatting sqref="T351">
    <cfRule type="containsText" dxfId="3000" priority="3013" operator="containsText" text="DA">
      <formula>NOT(ISERROR(SEARCH("DA",T351)))</formula>
    </cfRule>
  </conditionalFormatting>
  <conditionalFormatting sqref="B351">
    <cfRule type="containsText" dxfId="2999" priority="3012" operator="containsText" text="DA">
      <formula>NOT(ISERROR(SEARCH("DA",B351)))</formula>
    </cfRule>
  </conditionalFormatting>
  <conditionalFormatting sqref="U351 C351">
    <cfRule type="containsText" dxfId="2998" priority="3011" operator="containsText" text="DA">
      <formula>NOT(ISERROR(SEARCH("DA",C351)))</formula>
    </cfRule>
  </conditionalFormatting>
  <conditionalFormatting sqref="D351">
    <cfRule type="containsText" dxfId="2997" priority="3010" operator="containsText" text="DA">
      <formula>NOT(ISERROR(SEARCH("DA",D351)))</formula>
    </cfRule>
  </conditionalFormatting>
  <conditionalFormatting sqref="E351">
    <cfRule type="containsText" dxfId="2996" priority="3009" operator="containsText" text="DA">
      <formula>NOT(ISERROR(SEARCH("DA",E351)))</formula>
    </cfRule>
  </conditionalFormatting>
  <conditionalFormatting sqref="F351">
    <cfRule type="containsText" dxfId="2995" priority="3008" operator="containsText" text="DA">
      <formula>NOT(ISERROR(SEARCH("DA",F351)))</formula>
    </cfRule>
  </conditionalFormatting>
  <conditionalFormatting sqref="G351">
    <cfRule type="containsText" dxfId="2994" priority="3007" operator="containsText" text="DA">
      <formula>NOT(ISERROR(SEARCH("DA",G351)))</formula>
    </cfRule>
  </conditionalFormatting>
  <conditionalFormatting sqref="H351">
    <cfRule type="containsText" dxfId="2993" priority="3006" operator="containsText" text="DA">
      <formula>NOT(ISERROR(SEARCH("DA",H351)))</formula>
    </cfRule>
  </conditionalFormatting>
  <conditionalFormatting sqref="I351">
    <cfRule type="containsText" dxfId="2992" priority="3005" operator="containsText" text="DA">
      <formula>NOT(ISERROR(SEARCH("DA",I351)))</formula>
    </cfRule>
  </conditionalFormatting>
  <conditionalFormatting sqref="J351">
    <cfRule type="containsText" dxfId="2991" priority="3004" operator="containsText" text="DA">
      <formula>NOT(ISERROR(SEARCH("DA",J351)))</formula>
    </cfRule>
  </conditionalFormatting>
  <conditionalFormatting sqref="K351">
    <cfRule type="containsText" dxfId="2990" priority="3003" operator="containsText" text="DA">
      <formula>NOT(ISERROR(SEARCH("DA",K351)))</formula>
    </cfRule>
  </conditionalFormatting>
  <conditionalFormatting sqref="L351">
    <cfRule type="containsText" dxfId="2989" priority="3002" operator="containsText" text="DA">
      <formula>NOT(ISERROR(SEARCH("DA",L351)))</formula>
    </cfRule>
  </conditionalFormatting>
  <conditionalFormatting sqref="M351">
    <cfRule type="containsText" dxfId="2988" priority="3001" operator="containsText" text="DA">
      <formula>NOT(ISERROR(SEARCH("DA",M351)))</formula>
    </cfRule>
  </conditionalFormatting>
  <conditionalFormatting sqref="N351">
    <cfRule type="containsText" dxfId="2987" priority="3000" operator="containsText" text="DA">
      <formula>NOT(ISERROR(SEARCH("DA",N351)))</formula>
    </cfRule>
  </conditionalFormatting>
  <conditionalFormatting sqref="O351">
    <cfRule type="containsText" dxfId="2986" priority="2999" operator="containsText" text="DA">
      <formula>NOT(ISERROR(SEARCH("DA",O351)))</formula>
    </cfRule>
  </conditionalFormatting>
  <conditionalFormatting sqref="P351">
    <cfRule type="containsText" dxfId="2985" priority="2998" operator="containsText" text="DA">
      <formula>NOT(ISERROR(SEARCH("DA",P351)))</formula>
    </cfRule>
  </conditionalFormatting>
  <conditionalFormatting sqref="Q351">
    <cfRule type="containsText" dxfId="2984" priority="2997" operator="containsText" text="DA">
      <formula>NOT(ISERROR(SEARCH("DA",Q351)))</formula>
    </cfRule>
  </conditionalFormatting>
  <conditionalFormatting sqref="R351">
    <cfRule type="containsText" dxfId="2983" priority="2996" operator="containsText" text="DA">
      <formula>NOT(ISERROR(SEARCH("DA",R351)))</formula>
    </cfRule>
  </conditionalFormatting>
  <conditionalFormatting sqref="S351">
    <cfRule type="containsText" dxfId="2982" priority="2995" operator="containsText" text="DA">
      <formula>NOT(ISERROR(SEARCH("DA",S351)))</formula>
    </cfRule>
  </conditionalFormatting>
  <conditionalFormatting sqref="T351">
    <cfRule type="containsText" dxfId="2981" priority="2994" operator="containsText" text="DA">
      <formula>NOT(ISERROR(SEARCH("DA",T351)))</formula>
    </cfRule>
  </conditionalFormatting>
  <conditionalFormatting sqref="B351">
    <cfRule type="containsText" dxfId="2980" priority="2993" operator="containsText" text="DA">
      <formula>NOT(ISERROR(SEARCH("DA",B351)))</formula>
    </cfRule>
  </conditionalFormatting>
  <conditionalFormatting sqref="U351 C351">
    <cfRule type="containsText" dxfId="2979" priority="2992" operator="containsText" text="DA">
      <formula>NOT(ISERROR(SEARCH("DA",C351)))</formula>
    </cfRule>
  </conditionalFormatting>
  <conditionalFormatting sqref="D351">
    <cfRule type="containsText" dxfId="2978" priority="2991" operator="containsText" text="DA">
      <formula>NOT(ISERROR(SEARCH("DA",D351)))</formula>
    </cfRule>
  </conditionalFormatting>
  <conditionalFormatting sqref="E351">
    <cfRule type="containsText" dxfId="2977" priority="2990" operator="containsText" text="DA">
      <formula>NOT(ISERROR(SEARCH("DA",E351)))</formula>
    </cfRule>
  </conditionalFormatting>
  <conditionalFormatting sqref="F351">
    <cfRule type="containsText" dxfId="2976" priority="2989" operator="containsText" text="DA">
      <formula>NOT(ISERROR(SEARCH("DA",F351)))</formula>
    </cfRule>
  </conditionalFormatting>
  <conditionalFormatting sqref="G351">
    <cfRule type="containsText" dxfId="2975" priority="2988" operator="containsText" text="DA">
      <formula>NOT(ISERROR(SEARCH("DA",G351)))</formula>
    </cfRule>
  </conditionalFormatting>
  <conditionalFormatting sqref="H351">
    <cfRule type="containsText" dxfId="2974" priority="2987" operator="containsText" text="DA">
      <formula>NOT(ISERROR(SEARCH("DA",H351)))</formula>
    </cfRule>
  </conditionalFormatting>
  <conditionalFormatting sqref="I351">
    <cfRule type="containsText" dxfId="2973" priority="2986" operator="containsText" text="DA">
      <formula>NOT(ISERROR(SEARCH("DA",I351)))</formula>
    </cfRule>
  </conditionalFormatting>
  <conditionalFormatting sqref="J351">
    <cfRule type="containsText" dxfId="2972" priority="2985" operator="containsText" text="DA">
      <formula>NOT(ISERROR(SEARCH("DA",J351)))</formula>
    </cfRule>
  </conditionalFormatting>
  <conditionalFormatting sqref="K351">
    <cfRule type="containsText" dxfId="2971" priority="2984" operator="containsText" text="DA">
      <formula>NOT(ISERROR(SEARCH("DA",K351)))</formula>
    </cfRule>
  </conditionalFormatting>
  <conditionalFormatting sqref="L351">
    <cfRule type="containsText" dxfId="2970" priority="2983" operator="containsText" text="DA">
      <formula>NOT(ISERROR(SEARCH("DA",L351)))</formula>
    </cfRule>
  </conditionalFormatting>
  <conditionalFormatting sqref="M351">
    <cfRule type="containsText" dxfId="2969" priority="2982" operator="containsText" text="DA">
      <formula>NOT(ISERROR(SEARCH("DA",M351)))</formula>
    </cfRule>
  </conditionalFormatting>
  <conditionalFormatting sqref="N351">
    <cfRule type="containsText" dxfId="2968" priority="2981" operator="containsText" text="DA">
      <formula>NOT(ISERROR(SEARCH("DA",N351)))</formula>
    </cfRule>
  </conditionalFormatting>
  <conditionalFormatting sqref="O351">
    <cfRule type="containsText" dxfId="2967" priority="2980" operator="containsText" text="DA">
      <formula>NOT(ISERROR(SEARCH("DA",O351)))</formula>
    </cfRule>
  </conditionalFormatting>
  <conditionalFormatting sqref="P351">
    <cfRule type="containsText" dxfId="2966" priority="2979" operator="containsText" text="DA">
      <formula>NOT(ISERROR(SEARCH("DA",P351)))</formula>
    </cfRule>
  </conditionalFormatting>
  <conditionalFormatting sqref="Q351">
    <cfRule type="containsText" dxfId="2965" priority="2978" operator="containsText" text="DA">
      <formula>NOT(ISERROR(SEARCH("DA",Q351)))</formula>
    </cfRule>
  </conditionalFormatting>
  <conditionalFormatting sqref="R351">
    <cfRule type="containsText" dxfId="2964" priority="2977" operator="containsText" text="DA">
      <formula>NOT(ISERROR(SEARCH("DA",R351)))</formula>
    </cfRule>
  </conditionalFormatting>
  <conditionalFormatting sqref="S351">
    <cfRule type="containsText" dxfId="2963" priority="2976" operator="containsText" text="DA">
      <formula>NOT(ISERROR(SEARCH("DA",S351)))</formula>
    </cfRule>
  </conditionalFormatting>
  <conditionalFormatting sqref="T351">
    <cfRule type="containsText" dxfId="2962" priority="2975" operator="containsText" text="DA">
      <formula>NOT(ISERROR(SEARCH("DA",T351)))</formula>
    </cfRule>
  </conditionalFormatting>
  <conditionalFormatting sqref="B351">
    <cfRule type="containsText" dxfId="2961" priority="2974" operator="containsText" text="DA">
      <formula>NOT(ISERROR(SEARCH("DA",B351)))</formula>
    </cfRule>
  </conditionalFormatting>
  <conditionalFormatting sqref="U351 C351">
    <cfRule type="containsText" dxfId="2960" priority="2973" operator="containsText" text="DA">
      <formula>NOT(ISERROR(SEARCH("DA",C351)))</formula>
    </cfRule>
  </conditionalFormatting>
  <conditionalFormatting sqref="D351">
    <cfRule type="containsText" dxfId="2959" priority="2972" operator="containsText" text="DA">
      <formula>NOT(ISERROR(SEARCH("DA",D351)))</formula>
    </cfRule>
  </conditionalFormatting>
  <conditionalFormatting sqref="E351">
    <cfRule type="containsText" dxfId="2958" priority="2971" operator="containsText" text="DA">
      <formula>NOT(ISERROR(SEARCH("DA",E351)))</formula>
    </cfRule>
  </conditionalFormatting>
  <conditionalFormatting sqref="F351">
    <cfRule type="containsText" dxfId="2957" priority="2970" operator="containsText" text="DA">
      <formula>NOT(ISERROR(SEARCH("DA",F351)))</formula>
    </cfRule>
  </conditionalFormatting>
  <conditionalFormatting sqref="G351">
    <cfRule type="containsText" dxfId="2956" priority="2969" operator="containsText" text="DA">
      <formula>NOT(ISERROR(SEARCH("DA",G351)))</formula>
    </cfRule>
  </conditionalFormatting>
  <conditionalFormatting sqref="H351">
    <cfRule type="containsText" dxfId="2955" priority="2968" operator="containsText" text="DA">
      <formula>NOT(ISERROR(SEARCH("DA",H351)))</formula>
    </cfRule>
  </conditionalFormatting>
  <conditionalFormatting sqref="I351">
    <cfRule type="containsText" dxfId="2954" priority="2967" operator="containsText" text="DA">
      <formula>NOT(ISERROR(SEARCH("DA",I351)))</formula>
    </cfRule>
  </conditionalFormatting>
  <conditionalFormatting sqref="J351">
    <cfRule type="containsText" dxfId="2953" priority="2966" operator="containsText" text="DA">
      <formula>NOT(ISERROR(SEARCH("DA",J351)))</formula>
    </cfRule>
  </conditionalFormatting>
  <conditionalFormatting sqref="K351">
    <cfRule type="containsText" dxfId="2952" priority="2965" operator="containsText" text="DA">
      <formula>NOT(ISERROR(SEARCH("DA",K351)))</formula>
    </cfRule>
  </conditionalFormatting>
  <conditionalFormatting sqref="L351">
    <cfRule type="containsText" dxfId="2951" priority="2964" operator="containsText" text="DA">
      <formula>NOT(ISERROR(SEARCH("DA",L351)))</formula>
    </cfRule>
  </conditionalFormatting>
  <conditionalFormatting sqref="M351">
    <cfRule type="containsText" dxfId="2950" priority="2963" operator="containsText" text="DA">
      <formula>NOT(ISERROR(SEARCH("DA",M351)))</formula>
    </cfRule>
  </conditionalFormatting>
  <conditionalFormatting sqref="N351">
    <cfRule type="containsText" dxfId="2949" priority="2962" operator="containsText" text="DA">
      <formula>NOT(ISERROR(SEARCH("DA",N351)))</formula>
    </cfRule>
  </conditionalFormatting>
  <conditionalFormatting sqref="O351">
    <cfRule type="containsText" dxfId="2948" priority="2961" operator="containsText" text="DA">
      <formula>NOT(ISERROR(SEARCH("DA",O351)))</formula>
    </cfRule>
  </conditionalFormatting>
  <conditionalFormatting sqref="P351">
    <cfRule type="containsText" dxfId="2947" priority="2960" operator="containsText" text="DA">
      <formula>NOT(ISERROR(SEARCH("DA",P351)))</formula>
    </cfRule>
  </conditionalFormatting>
  <conditionalFormatting sqref="Q351">
    <cfRule type="containsText" dxfId="2946" priority="2959" operator="containsText" text="DA">
      <formula>NOT(ISERROR(SEARCH("DA",Q351)))</formula>
    </cfRule>
  </conditionalFormatting>
  <conditionalFormatting sqref="R351">
    <cfRule type="containsText" dxfId="2945" priority="2958" operator="containsText" text="DA">
      <formula>NOT(ISERROR(SEARCH("DA",R351)))</formula>
    </cfRule>
  </conditionalFormatting>
  <conditionalFormatting sqref="S351">
    <cfRule type="containsText" dxfId="2944" priority="2957" operator="containsText" text="DA">
      <formula>NOT(ISERROR(SEARCH("DA",S351)))</formula>
    </cfRule>
  </conditionalFormatting>
  <conditionalFormatting sqref="T351">
    <cfRule type="containsText" dxfId="2943" priority="2956" operator="containsText" text="DA">
      <formula>NOT(ISERROR(SEARCH("DA",T351)))</formula>
    </cfRule>
  </conditionalFormatting>
  <conditionalFormatting sqref="B351">
    <cfRule type="containsText" dxfId="2942" priority="2955" operator="containsText" text="DA">
      <formula>NOT(ISERROR(SEARCH("DA",B351)))</formula>
    </cfRule>
  </conditionalFormatting>
  <conditionalFormatting sqref="U351 C351">
    <cfRule type="containsText" dxfId="2941" priority="2954" operator="containsText" text="DA">
      <formula>NOT(ISERROR(SEARCH("DA",C351)))</formula>
    </cfRule>
  </conditionalFormatting>
  <conditionalFormatting sqref="D351">
    <cfRule type="containsText" dxfId="2940" priority="2953" operator="containsText" text="DA">
      <formula>NOT(ISERROR(SEARCH("DA",D351)))</formula>
    </cfRule>
  </conditionalFormatting>
  <conditionalFormatting sqref="E351">
    <cfRule type="containsText" dxfId="2939" priority="2952" operator="containsText" text="DA">
      <formula>NOT(ISERROR(SEARCH("DA",E351)))</formula>
    </cfRule>
  </conditionalFormatting>
  <conditionalFormatting sqref="F351">
    <cfRule type="containsText" dxfId="2938" priority="2951" operator="containsText" text="DA">
      <formula>NOT(ISERROR(SEARCH("DA",F351)))</formula>
    </cfRule>
  </conditionalFormatting>
  <conditionalFormatting sqref="G351">
    <cfRule type="containsText" dxfId="2937" priority="2950" operator="containsText" text="DA">
      <formula>NOT(ISERROR(SEARCH("DA",G351)))</formula>
    </cfRule>
  </conditionalFormatting>
  <conditionalFormatting sqref="H351">
    <cfRule type="containsText" dxfId="2936" priority="2949" operator="containsText" text="DA">
      <formula>NOT(ISERROR(SEARCH("DA",H351)))</formula>
    </cfRule>
  </conditionalFormatting>
  <conditionalFormatting sqref="I351">
    <cfRule type="containsText" dxfId="2935" priority="2948" operator="containsText" text="DA">
      <formula>NOT(ISERROR(SEARCH("DA",I351)))</formula>
    </cfRule>
  </conditionalFormatting>
  <conditionalFormatting sqref="J351">
    <cfRule type="containsText" dxfId="2934" priority="2947" operator="containsText" text="DA">
      <formula>NOT(ISERROR(SEARCH("DA",J351)))</formula>
    </cfRule>
  </conditionalFormatting>
  <conditionalFormatting sqref="K351">
    <cfRule type="containsText" dxfId="2933" priority="2946" operator="containsText" text="DA">
      <formula>NOT(ISERROR(SEARCH("DA",K351)))</formula>
    </cfRule>
  </conditionalFormatting>
  <conditionalFormatting sqref="L351">
    <cfRule type="containsText" dxfId="2932" priority="2945" operator="containsText" text="DA">
      <formula>NOT(ISERROR(SEARCH("DA",L351)))</formula>
    </cfRule>
  </conditionalFormatting>
  <conditionalFormatting sqref="M351">
    <cfRule type="containsText" dxfId="2931" priority="2944" operator="containsText" text="DA">
      <formula>NOT(ISERROR(SEARCH("DA",M351)))</formula>
    </cfRule>
  </conditionalFormatting>
  <conditionalFormatting sqref="N351">
    <cfRule type="containsText" dxfId="2930" priority="2943" operator="containsText" text="DA">
      <formula>NOT(ISERROR(SEARCH("DA",N351)))</formula>
    </cfRule>
  </conditionalFormatting>
  <conditionalFormatting sqref="O351">
    <cfRule type="containsText" dxfId="2929" priority="2942" operator="containsText" text="DA">
      <formula>NOT(ISERROR(SEARCH("DA",O351)))</formula>
    </cfRule>
  </conditionalFormatting>
  <conditionalFormatting sqref="P351">
    <cfRule type="containsText" dxfId="2928" priority="2941" operator="containsText" text="DA">
      <formula>NOT(ISERROR(SEARCH("DA",P351)))</formula>
    </cfRule>
  </conditionalFormatting>
  <conditionalFormatting sqref="Q351">
    <cfRule type="containsText" dxfId="2927" priority="2940" operator="containsText" text="DA">
      <formula>NOT(ISERROR(SEARCH("DA",Q351)))</formula>
    </cfRule>
  </conditionalFormatting>
  <conditionalFormatting sqref="R351">
    <cfRule type="containsText" dxfId="2926" priority="2939" operator="containsText" text="DA">
      <formula>NOT(ISERROR(SEARCH("DA",R351)))</formula>
    </cfRule>
  </conditionalFormatting>
  <conditionalFormatting sqref="S351">
    <cfRule type="containsText" dxfId="2925" priority="2938" operator="containsText" text="DA">
      <formula>NOT(ISERROR(SEARCH("DA",S351)))</formula>
    </cfRule>
  </conditionalFormatting>
  <conditionalFormatting sqref="T351">
    <cfRule type="containsText" dxfId="2924" priority="2937" operator="containsText" text="DA">
      <formula>NOT(ISERROR(SEARCH("DA",T351)))</formula>
    </cfRule>
  </conditionalFormatting>
  <conditionalFormatting sqref="B351">
    <cfRule type="containsText" dxfId="2923" priority="2936" operator="containsText" text="DA">
      <formula>NOT(ISERROR(SEARCH("DA",B351)))</formula>
    </cfRule>
  </conditionalFormatting>
  <conditionalFormatting sqref="U351 C351">
    <cfRule type="containsText" dxfId="2922" priority="2935" operator="containsText" text="DA">
      <formula>NOT(ISERROR(SEARCH("DA",C351)))</formula>
    </cfRule>
  </conditionalFormatting>
  <conditionalFormatting sqref="D351">
    <cfRule type="containsText" dxfId="2921" priority="2934" operator="containsText" text="DA">
      <formula>NOT(ISERROR(SEARCH("DA",D351)))</formula>
    </cfRule>
  </conditionalFormatting>
  <conditionalFormatting sqref="E351">
    <cfRule type="containsText" dxfId="2920" priority="2933" operator="containsText" text="DA">
      <formula>NOT(ISERROR(SEARCH("DA",E351)))</formula>
    </cfRule>
  </conditionalFormatting>
  <conditionalFormatting sqref="F351">
    <cfRule type="containsText" dxfId="2919" priority="2932" operator="containsText" text="DA">
      <formula>NOT(ISERROR(SEARCH("DA",F351)))</formula>
    </cfRule>
  </conditionalFormatting>
  <conditionalFormatting sqref="G351">
    <cfRule type="containsText" dxfId="2918" priority="2931" operator="containsText" text="DA">
      <formula>NOT(ISERROR(SEARCH("DA",G351)))</formula>
    </cfRule>
  </conditionalFormatting>
  <conditionalFormatting sqref="H351">
    <cfRule type="containsText" dxfId="2917" priority="2930" operator="containsText" text="DA">
      <formula>NOT(ISERROR(SEARCH("DA",H351)))</formula>
    </cfRule>
  </conditionalFormatting>
  <conditionalFormatting sqref="I351">
    <cfRule type="containsText" dxfId="2916" priority="2929" operator="containsText" text="DA">
      <formula>NOT(ISERROR(SEARCH("DA",I351)))</formula>
    </cfRule>
  </conditionalFormatting>
  <conditionalFormatting sqref="J351">
    <cfRule type="containsText" dxfId="2915" priority="2928" operator="containsText" text="DA">
      <formula>NOT(ISERROR(SEARCH("DA",J351)))</formula>
    </cfRule>
  </conditionalFormatting>
  <conditionalFormatting sqref="K351">
    <cfRule type="containsText" dxfId="2914" priority="2927" operator="containsText" text="DA">
      <formula>NOT(ISERROR(SEARCH("DA",K351)))</formula>
    </cfRule>
  </conditionalFormatting>
  <conditionalFormatting sqref="L351">
    <cfRule type="containsText" dxfId="2913" priority="2926" operator="containsText" text="DA">
      <formula>NOT(ISERROR(SEARCH("DA",L351)))</formula>
    </cfRule>
  </conditionalFormatting>
  <conditionalFormatting sqref="M351">
    <cfRule type="containsText" dxfId="2912" priority="2925" operator="containsText" text="DA">
      <formula>NOT(ISERROR(SEARCH("DA",M351)))</formula>
    </cfRule>
  </conditionalFormatting>
  <conditionalFormatting sqref="N351">
    <cfRule type="containsText" dxfId="2911" priority="2924" operator="containsText" text="DA">
      <formula>NOT(ISERROR(SEARCH("DA",N351)))</formula>
    </cfRule>
  </conditionalFormatting>
  <conditionalFormatting sqref="O351">
    <cfRule type="containsText" dxfId="2910" priority="2923" operator="containsText" text="DA">
      <formula>NOT(ISERROR(SEARCH("DA",O351)))</formula>
    </cfRule>
  </conditionalFormatting>
  <conditionalFormatting sqref="P351">
    <cfRule type="containsText" dxfId="2909" priority="2922" operator="containsText" text="DA">
      <formula>NOT(ISERROR(SEARCH("DA",P351)))</formula>
    </cfRule>
  </conditionalFormatting>
  <conditionalFormatting sqref="Q351">
    <cfRule type="containsText" dxfId="2908" priority="2921" operator="containsText" text="DA">
      <formula>NOT(ISERROR(SEARCH("DA",Q351)))</formula>
    </cfRule>
  </conditionalFormatting>
  <conditionalFormatting sqref="R351">
    <cfRule type="containsText" dxfId="2907" priority="2920" operator="containsText" text="DA">
      <formula>NOT(ISERROR(SEARCH("DA",R351)))</formula>
    </cfRule>
  </conditionalFormatting>
  <conditionalFormatting sqref="S351">
    <cfRule type="containsText" dxfId="2906" priority="2919" operator="containsText" text="DA">
      <formula>NOT(ISERROR(SEARCH("DA",S351)))</formula>
    </cfRule>
  </conditionalFormatting>
  <conditionalFormatting sqref="T351">
    <cfRule type="containsText" dxfId="2905" priority="2918" operator="containsText" text="DA">
      <formula>NOT(ISERROR(SEARCH("DA",T351)))</formula>
    </cfRule>
  </conditionalFormatting>
  <conditionalFormatting sqref="B351">
    <cfRule type="containsText" dxfId="2904" priority="2917" operator="containsText" text="DA">
      <formula>NOT(ISERROR(SEARCH("DA",B351)))</formula>
    </cfRule>
  </conditionalFormatting>
  <conditionalFormatting sqref="U351 C351">
    <cfRule type="containsText" dxfId="2903" priority="2916" operator="containsText" text="DA">
      <formula>NOT(ISERROR(SEARCH("DA",C351)))</formula>
    </cfRule>
  </conditionalFormatting>
  <conditionalFormatting sqref="D351">
    <cfRule type="containsText" dxfId="2902" priority="2915" operator="containsText" text="DA">
      <formula>NOT(ISERROR(SEARCH("DA",D351)))</formula>
    </cfRule>
  </conditionalFormatting>
  <conditionalFormatting sqref="E351">
    <cfRule type="containsText" dxfId="2901" priority="2914" operator="containsText" text="DA">
      <formula>NOT(ISERROR(SEARCH("DA",E351)))</formula>
    </cfRule>
  </conditionalFormatting>
  <conditionalFormatting sqref="F351">
    <cfRule type="containsText" dxfId="2900" priority="2913" operator="containsText" text="DA">
      <formula>NOT(ISERROR(SEARCH("DA",F351)))</formula>
    </cfRule>
  </conditionalFormatting>
  <conditionalFormatting sqref="G351">
    <cfRule type="containsText" dxfId="2899" priority="2912" operator="containsText" text="DA">
      <formula>NOT(ISERROR(SEARCH("DA",G351)))</formula>
    </cfRule>
  </conditionalFormatting>
  <conditionalFormatting sqref="H351">
    <cfRule type="containsText" dxfId="2898" priority="2911" operator="containsText" text="DA">
      <formula>NOT(ISERROR(SEARCH("DA",H351)))</formula>
    </cfRule>
  </conditionalFormatting>
  <conditionalFormatting sqref="I351">
    <cfRule type="containsText" dxfId="2897" priority="2910" operator="containsText" text="DA">
      <formula>NOT(ISERROR(SEARCH("DA",I351)))</formula>
    </cfRule>
  </conditionalFormatting>
  <conditionalFormatting sqref="J351">
    <cfRule type="containsText" dxfId="2896" priority="2909" operator="containsText" text="DA">
      <formula>NOT(ISERROR(SEARCH("DA",J351)))</formula>
    </cfRule>
  </conditionalFormatting>
  <conditionalFormatting sqref="K351">
    <cfRule type="containsText" dxfId="2895" priority="2908" operator="containsText" text="DA">
      <formula>NOT(ISERROR(SEARCH("DA",K351)))</formula>
    </cfRule>
  </conditionalFormatting>
  <conditionalFormatting sqref="L351">
    <cfRule type="containsText" dxfId="2894" priority="2907" operator="containsText" text="DA">
      <formula>NOT(ISERROR(SEARCH("DA",L351)))</formula>
    </cfRule>
  </conditionalFormatting>
  <conditionalFormatting sqref="M351">
    <cfRule type="containsText" dxfId="2893" priority="2906" operator="containsText" text="DA">
      <formula>NOT(ISERROR(SEARCH("DA",M351)))</formula>
    </cfRule>
  </conditionalFormatting>
  <conditionalFormatting sqref="N351">
    <cfRule type="containsText" dxfId="2892" priority="2905" operator="containsText" text="DA">
      <formula>NOT(ISERROR(SEARCH("DA",N351)))</formula>
    </cfRule>
  </conditionalFormatting>
  <conditionalFormatting sqref="O351">
    <cfRule type="containsText" dxfId="2891" priority="2904" operator="containsText" text="DA">
      <formula>NOT(ISERROR(SEARCH("DA",O351)))</formula>
    </cfRule>
  </conditionalFormatting>
  <conditionalFormatting sqref="P351">
    <cfRule type="containsText" dxfId="2890" priority="2903" operator="containsText" text="DA">
      <formula>NOT(ISERROR(SEARCH("DA",P351)))</formula>
    </cfRule>
  </conditionalFormatting>
  <conditionalFormatting sqref="Q351">
    <cfRule type="containsText" dxfId="2889" priority="2902" operator="containsText" text="DA">
      <formula>NOT(ISERROR(SEARCH("DA",Q351)))</formula>
    </cfRule>
  </conditionalFormatting>
  <conditionalFormatting sqref="R351">
    <cfRule type="containsText" dxfId="2888" priority="2901" operator="containsText" text="DA">
      <formula>NOT(ISERROR(SEARCH("DA",R351)))</formula>
    </cfRule>
  </conditionalFormatting>
  <conditionalFormatting sqref="S351">
    <cfRule type="containsText" dxfId="2887" priority="2900" operator="containsText" text="DA">
      <formula>NOT(ISERROR(SEARCH("DA",S351)))</formula>
    </cfRule>
  </conditionalFormatting>
  <conditionalFormatting sqref="T351">
    <cfRule type="containsText" dxfId="2886" priority="2899" operator="containsText" text="DA">
      <formula>NOT(ISERROR(SEARCH("DA",T351)))</formula>
    </cfRule>
  </conditionalFormatting>
  <conditionalFormatting sqref="B351">
    <cfRule type="containsText" dxfId="2885" priority="2898" operator="containsText" text="DA">
      <formula>NOT(ISERROR(SEARCH("DA",B351)))</formula>
    </cfRule>
  </conditionalFormatting>
  <conditionalFormatting sqref="U351 C351">
    <cfRule type="containsText" dxfId="2884" priority="2897" operator="containsText" text="DA">
      <formula>NOT(ISERROR(SEARCH("DA",C351)))</formula>
    </cfRule>
  </conditionalFormatting>
  <conditionalFormatting sqref="D351">
    <cfRule type="containsText" dxfId="2883" priority="2896" operator="containsText" text="DA">
      <formula>NOT(ISERROR(SEARCH("DA",D351)))</formula>
    </cfRule>
  </conditionalFormatting>
  <conditionalFormatting sqref="E351">
    <cfRule type="containsText" dxfId="2882" priority="2895" operator="containsText" text="DA">
      <formula>NOT(ISERROR(SEARCH("DA",E351)))</formula>
    </cfRule>
  </conditionalFormatting>
  <conditionalFormatting sqref="F351">
    <cfRule type="containsText" dxfId="2881" priority="2894" operator="containsText" text="DA">
      <formula>NOT(ISERROR(SEARCH("DA",F351)))</formula>
    </cfRule>
  </conditionalFormatting>
  <conditionalFormatting sqref="G351">
    <cfRule type="containsText" dxfId="2880" priority="2893" operator="containsText" text="DA">
      <formula>NOT(ISERROR(SEARCH("DA",G351)))</formula>
    </cfRule>
  </conditionalFormatting>
  <conditionalFormatting sqref="H351">
    <cfRule type="containsText" dxfId="2879" priority="2892" operator="containsText" text="DA">
      <formula>NOT(ISERROR(SEARCH("DA",H351)))</formula>
    </cfRule>
  </conditionalFormatting>
  <conditionalFormatting sqref="I351">
    <cfRule type="containsText" dxfId="2878" priority="2891" operator="containsText" text="DA">
      <formula>NOT(ISERROR(SEARCH("DA",I351)))</formula>
    </cfRule>
  </conditionalFormatting>
  <conditionalFormatting sqref="J351">
    <cfRule type="containsText" dxfId="2877" priority="2890" operator="containsText" text="DA">
      <formula>NOT(ISERROR(SEARCH("DA",J351)))</formula>
    </cfRule>
  </conditionalFormatting>
  <conditionalFormatting sqref="K351">
    <cfRule type="containsText" dxfId="2876" priority="2889" operator="containsText" text="DA">
      <formula>NOT(ISERROR(SEARCH("DA",K351)))</formula>
    </cfRule>
  </conditionalFormatting>
  <conditionalFormatting sqref="L351">
    <cfRule type="containsText" dxfId="2875" priority="2888" operator="containsText" text="DA">
      <formula>NOT(ISERROR(SEARCH("DA",L351)))</formula>
    </cfRule>
  </conditionalFormatting>
  <conditionalFormatting sqref="M351">
    <cfRule type="containsText" dxfId="2874" priority="2887" operator="containsText" text="DA">
      <formula>NOT(ISERROR(SEARCH("DA",M351)))</formula>
    </cfRule>
  </conditionalFormatting>
  <conditionalFormatting sqref="N351">
    <cfRule type="containsText" dxfId="2873" priority="2886" operator="containsText" text="DA">
      <formula>NOT(ISERROR(SEARCH("DA",N351)))</formula>
    </cfRule>
  </conditionalFormatting>
  <conditionalFormatting sqref="O351">
    <cfRule type="containsText" dxfId="2872" priority="2885" operator="containsText" text="DA">
      <formula>NOT(ISERROR(SEARCH("DA",O351)))</formula>
    </cfRule>
  </conditionalFormatting>
  <conditionalFormatting sqref="P351">
    <cfRule type="containsText" dxfId="2871" priority="2884" operator="containsText" text="DA">
      <formula>NOT(ISERROR(SEARCH("DA",P351)))</formula>
    </cfRule>
  </conditionalFormatting>
  <conditionalFormatting sqref="Q351">
    <cfRule type="containsText" dxfId="2870" priority="2883" operator="containsText" text="DA">
      <formula>NOT(ISERROR(SEARCH("DA",Q351)))</formula>
    </cfRule>
  </conditionalFormatting>
  <conditionalFormatting sqref="R351">
    <cfRule type="containsText" dxfId="2869" priority="2882" operator="containsText" text="DA">
      <formula>NOT(ISERROR(SEARCH("DA",R351)))</formula>
    </cfRule>
  </conditionalFormatting>
  <conditionalFormatting sqref="S351">
    <cfRule type="containsText" dxfId="2868" priority="2881" operator="containsText" text="DA">
      <formula>NOT(ISERROR(SEARCH("DA",S351)))</formula>
    </cfRule>
  </conditionalFormatting>
  <conditionalFormatting sqref="T351">
    <cfRule type="containsText" dxfId="2867" priority="2880" operator="containsText" text="DA">
      <formula>NOT(ISERROR(SEARCH("DA",T351)))</formula>
    </cfRule>
  </conditionalFormatting>
  <conditionalFormatting sqref="B351">
    <cfRule type="containsText" dxfId="2866" priority="2879" operator="containsText" text="DA">
      <formula>NOT(ISERROR(SEARCH("DA",B351)))</formula>
    </cfRule>
  </conditionalFormatting>
  <conditionalFormatting sqref="U351 C351">
    <cfRule type="containsText" dxfId="2865" priority="2878" operator="containsText" text="DA">
      <formula>NOT(ISERROR(SEARCH("DA",C351)))</formula>
    </cfRule>
  </conditionalFormatting>
  <conditionalFormatting sqref="D351">
    <cfRule type="containsText" dxfId="2864" priority="2877" operator="containsText" text="DA">
      <formula>NOT(ISERROR(SEARCH("DA",D351)))</formula>
    </cfRule>
  </conditionalFormatting>
  <conditionalFormatting sqref="E351">
    <cfRule type="containsText" dxfId="2863" priority="2876" operator="containsText" text="DA">
      <formula>NOT(ISERROR(SEARCH("DA",E351)))</formula>
    </cfRule>
  </conditionalFormatting>
  <conditionalFormatting sqref="F351">
    <cfRule type="containsText" dxfId="2862" priority="2875" operator="containsText" text="DA">
      <formula>NOT(ISERROR(SEARCH("DA",F351)))</formula>
    </cfRule>
  </conditionalFormatting>
  <conditionalFormatting sqref="G351">
    <cfRule type="containsText" dxfId="2861" priority="2874" operator="containsText" text="DA">
      <formula>NOT(ISERROR(SEARCH("DA",G351)))</formula>
    </cfRule>
  </conditionalFormatting>
  <conditionalFormatting sqref="H351">
    <cfRule type="containsText" dxfId="2860" priority="2873" operator="containsText" text="DA">
      <formula>NOT(ISERROR(SEARCH("DA",H351)))</formula>
    </cfRule>
  </conditionalFormatting>
  <conditionalFormatting sqref="I351">
    <cfRule type="containsText" dxfId="2859" priority="2872" operator="containsText" text="DA">
      <formula>NOT(ISERROR(SEARCH("DA",I351)))</formula>
    </cfRule>
  </conditionalFormatting>
  <conditionalFormatting sqref="J351">
    <cfRule type="containsText" dxfId="2858" priority="2871" operator="containsText" text="DA">
      <formula>NOT(ISERROR(SEARCH("DA",J351)))</formula>
    </cfRule>
  </conditionalFormatting>
  <conditionalFormatting sqref="K351">
    <cfRule type="containsText" dxfId="2857" priority="2870" operator="containsText" text="DA">
      <formula>NOT(ISERROR(SEARCH("DA",K351)))</formula>
    </cfRule>
  </conditionalFormatting>
  <conditionalFormatting sqref="L351">
    <cfRule type="containsText" dxfId="2856" priority="2869" operator="containsText" text="DA">
      <formula>NOT(ISERROR(SEARCH("DA",L351)))</formula>
    </cfRule>
  </conditionalFormatting>
  <conditionalFormatting sqref="M351">
    <cfRule type="containsText" dxfId="2855" priority="2868" operator="containsText" text="DA">
      <formula>NOT(ISERROR(SEARCH("DA",M351)))</formula>
    </cfRule>
  </conditionalFormatting>
  <conditionalFormatting sqref="N351">
    <cfRule type="containsText" dxfId="2854" priority="2867" operator="containsText" text="DA">
      <formula>NOT(ISERROR(SEARCH("DA",N351)))</formula>
    </cfRule>
  </conditionalFormatting>
  <conditionalFormatting sqref="O351">
    <cfRule type="containsText" dxfId="2853" priority="2866" operator="containsText" text="DA">
      <formula>NOT(ISERROR(SEARCH("DA",O351)))</formula>
    </cfRule>
  </conditionalFormatting>
  <conditionalFormatting sqref="P351">
    <cfRule type="containsText" dxfId="2852" priority="2865" operator="containsText" text="DA">
      <formula>NOT(ISERROR(SEARCH("DA",P351)))</formula>
    </cfRule>
  </conditionalFormatting>
  <conditionalFormatting sqref="Q351">
    <cfRule type="containsText" dxfId="2851" priority="2864" operator="containsText" text="DA">
      <formula>NOT(ISERROR(SEARCH("DA",Q351)))</formula>
    </cfRule>
  </conditionalFormatting>
  <conditionalFormatting sqref="R351">
    <cfRule type="containsText" dxfId="2850" priority="2863" operator="containsText" text="DA">
      <formula>NOT(ISERROR(SEARCH("DA",R351)))</formula>
    </cfRule>
  </conditionalFormatting>
  <conditionalFormatting sqref="S351">
    <cfRule type="containsText" dxfId="2849" priority="2862" operator="containsText" text="DA">
      <formula>NOT(ISERROR(SEARCH("DA",S351)))</formula>
    </cfRule>
  </conditionalFormatting>
  <conditionalFormatting sqref="T351">
    <cfRule type="containsText" dxfId="2848" priority="2861" operator="containsText" text="DA">
      <formula>NOT(ISERROR(SEARCH("DA",T351)))</formula>
    </cfRule>
  </conditionalFormatting>
  <conditionalFormatting sqref="B351">
    <cfRule type="containsText" dxfId="2847" priority="2860" operator="containsText" text="DA">
      <formula>NOT(ISERROR(SEARCH("DA",B351)))</formula>
    </cfRule>
  </conditionalFormatting>
  <conditionalFormatting sqref="U351 C351">
    <cfRule type="containsText" dxfId="2846" priority="2859" operator="containsText" text="DA">
      <formula>NOT(ISERROR(SEARCH("DA",C351)))</formula>
    </cfRule>
  </conditionalFormatting>
  <conditionalFormatting sqref="D351">
    <cfRule type="containsText" dxfId="2845" priority="2858" operator="containsText" text="DA">
      <formula>NOT(ISERROR(SEARCH("DA",D351)))</formula>
    </cfRule>
  </conditionalFormatting>
  <conditionalFormatting sqref="E351">
    <cfRule type="containsText" dxfId="2844" priority="2857" operator="containsText" text="DA">
      <formula>NOT(ISERROR(SEARCH("DA",E351)))</formula>
    </cfRule>
  </conditionalFormatting>
  <conditionalFormatting sqref="F351">
    <cfRule type="containsText" dxfId="2843" priority="2856" operator="containsText" text="DA">
      <formula>NOT(ISERROR(SEARCH("DA",F351)))</formula>
    </cfRule>
  </conditionalFormatting>
  <conditionalFormatting sqref="G351">
    <cfRule type="containsText" dxfId="2842" priority="2855" operator="containsText" text="DA">
      <formula>NOT(ISERROR(SEARCH("DA",G351)))</formula>
    </cfRule>
  </conditionalFormatting>
  <conditionalFormatting sqref="H351">
    <cfRule type="containsText" dxfId="2841" priority="2854" operator="containsText" text="DA">
      <formula>NOT(ISERROR(SEARCH("DA",H351)))</formula>
    </cfRule>
  </conditionalFormatting>
  <conditionalFormatting sqref="I351">
    <cfRule type="containsText" dxfId="2840" priority="2853" operator="containsText" text="DA">
      <formula>NOT(ISERROR(SEARCH("DA",I351)))</formula>
    </cfRule>
  </conditionalFormatting>
  <conditionalFormatting sqref="J351">
    <cfRule type="containsText" dxfId="2839" priority="2852" operator="containsText" text="DA">
      <formula>NOT(ISERROR(SEARCH("DA",J351)))</formula>
    </cfRule>
  </conditionalFormatting>
  <conditionalFormatting sqref="K351">
    <cfRule type="containsText" dxfId="2838" priority="2851" operator="containsText" text="DA">
      <formula>NOT(ISERROR(SEARCH("DA",K351)))</formula>
    </cfRule>
  </conditionalFormatting>
  <conditionalFormatting sqref="L351">
    <cfRule type="containsText" dxfId="2837" priority="2850" operator="containsText" text="DA">
      <formula>NOT(ISERROR(SEARCH("DA",L351)))</formula>
    </cfRule>
  </conditionalFormatting>
  <conditionalFormatting sqref="M351">
    <cfRule type="containsText" dxfId="2836" priority="2849" operator="containsText" text="DA">
      <formula>NOT(ISERROR(SEARCH("DA",M351)))</formula>
    </cfRule>
  </conditionalFormatting>
  <conditionalFormatting sqref="N351">
    <cfRule type="containsText" dxfId="2835" priority="2848" operator="containsText" text="DA">
      <formula>NOT(ISERROR(SEARCH("DA",N351)))</formula>
    </cfRule>
  </conditionalFormatting>
  <conditionalFormatting sqref="O351">
    <cfRule type="containsText" dxfId="2834" priority="2847" operator="containsText" text="DA">
      <formula>NOT(ISERROR(SEARCH("DA",O351)))</formula>
    </cfRule>
  </conditionalFormatting>
  <conditionalFormatting sqref="P351">
    <cfRule type="containsText" dxfId="2833" priority="2846" operator="containsText" text="DA">
      <formula>NOT(ISERROR(SEARCH("DA",P351)))</formula>
    </cfRule>
  </conditionalFormatting>
  <conditionalFormatting sqref="Q351">
    <cfRule type="containsText" dxfId="2832" priority="2845" operator="containsText" text="DA">
      <formula>NOT(ISERROR(SEARCH("DA",Q351)))</formula>
    </cfRule>
  </conditionalFormatting>
  <conditionalFormatting sqref="R351">
    <cfRule type="containsText" dxfId="2831" priority="2844" operator="containsText" text="DA">
      <formula>NOT(ISERROR(SEARCH("DA",R351)))</formula>
    </cfRule>
  </conditionalFormatting>
  <conditionalFormatting sqref="S351">
    <cfRule type="containsText" dxfId="2830" priority="2843" operator="containsText" text="DA">
      <formula>NOT(ISERROR(SEARCH("DA",S351)))</formula>
    </cfRule>
  </conditionalFormatting>
  <conditionalFormatting sqref="T351">
    <cfRule type="containsText" dxfId="2829" priority="2842" operator="containsText" text="DA">
      <formula>NOT(ISERROR(SEARCH("DA",T351)))</formula>
    </cfRule>
  </conditionalFormatting>
  <conditionalFormatting sqref="B351">
    <cfRule type="containsText" dxfId="2828" priority="2841" operator="containsText" text="DA">
      <formula>NOT(ISERROR(SEARCH("DA",B351)))</formula>
    </cfRule>
  </conditionalFormatting>
  <conditionalFormatting sqref="U351 C351">
    <cfRule type="containsText" dxfId="2827" priority="2840" operator="containsText" text="DA">
      <formula>NOT(ISERROR(SEARCH("DA",C351)))</formula>
    </cfRule>
  </conditionalFormatting>
  <conditionalFormatting sqref="D351">
    <cfRule type="containsText" dxfId="2826" priority="2839" operator="containsText" text="DA">
      <formula>NOT(ISERROR(SEARCH("DA",D351)))</formula>
    </cfRule>
  </conditionalFormatting>
  <conditionalFormatting sqref="E351">
    <cfRule type="containsText" dxfId="2825" priority="2838" operator="containsText" text="DA">
      <formula>NOT(ISERROR(SEARCH("DA",E351)))</formula>
    </cfRule>
  </conditionalFormatting>
  <conditionalFormatting sqref="F351">
    <cfRule type="containsText" dxfId="2824" priority="2837" operator="containsText" text="DA">
      <formula>NOT(ISERROR(SEARCH("DA",F351)))</formula>
    </cfRule>
  </conditionalFormatting>
  <conditionalFormatting sqref="G351">
    <cfRule type="containsText" dxfId="2823" priority="2836" operator="containsText" text="DA">
      <formula>NOT(ISERROR(SEARCH("DA",G351)))</formula>
    </cfRule>
  </conditionalFormatting>
  <conditionalFormatting sqref="H351">
    <cfRule type="containsText" dxfId="2822" priority="2835" operator="containsText" text="DA">
      <formula>NOT(ISERROR(SEARCH("DA",H351)))</formula>
    </cfRule>
  </conditionalFormatting>
  <conditionalFormatting sqref="I351">
    <cfRule type="containsText" dxfId="2821" priority="2834" operator="containsText" text="DA">
      <formula>NOT(ISERROR(SEARCH("DA",I351)))</formula>
    </cfRule>
  </conditionalFormatting>
  <conditionalFormatting sqref="J351">
    <cfRule type="containsText" dxfId="2820" priority="2833" operator="containsText" text="DA">
      <formula>NOT(ISERROR(SEARCH("DA",J351)))</formula>
    </cfRule>
  </conditionalFormatting>
  <conditionalFormatting sqref="K351">
    <cfRule type="containsText" dxfId="2819" priority="2832" operator="containsText" text="DA">
      <formula>NOT(ISERROR(SEARCH("DA",K351)))</formula>
    </cfRule>
  </conditionalFormatting>
  <conditionalFormatting sqref="L351">
    <cfRule type="containsText" dxfId="2818" priority="2831" operator="containsText" text="DA">
      <formula>NOT(ISERROR(SEARCH("DA",L351)))</formula>
    </cfRule>
  </conditionalFormatting>
  <conditionalFormatting sqref="M351">
    <cfRule type="containsText" dxfId="2817" priority="2830" operator="containsText" text="DA">
      <formula>NOT(ISERROR(SEARCH("DA",M351)))</formula>
    </cfRule>
  </conditionalFormatting>
  <conditionalFormatting sqref="N351">
    <cfRule type="containsText" dxfId="2816" priority="2829" operator="containsText" text="DA">
      <formula>NOT(ISERROR(SEARCH("DA",N351)))</formula>
    </cfRule>
  </conditionalFormatting>
  <conditionalFormatting sqref="O351">
    <cfRule type="containsText" dxfId="2815" priority="2828" operator="containsText" text="DA">
      <formula>NOT(ISERROR(SEARCH("DA",O351)))</formula>
    </cfRule>
  </conditionalFormatting>
  <conditionalFormatting sqref="P351">
    <cfRule type="containsText" dxfId="2814" priority="2827" operator="containsText" text="DA">
      <formula>NOT(ISERROR(SEARCH("DA",P351)))</formula>
    </cfRule>
  </conditionalFormatting>
  <conditionalFormatting sqref="Q351">
    <cfRule type="containsText" dxfId="2813" priority="2826" operator="containsText" text="DA">
      <formula>NOT(ISERROR(SEARCH("DA",Q351)))</formula>
    </cfRule>
  </conditionalFormatting>
  <conditionalFormatting sqref="R351">
    <cfRule type="containsText" dxfId="2812" priority="2825" operator="containsText" text="DA">
      <formula>NOT(ISERROR(SEARCH("DA",R351)))</formula>
    </cfRule>
  </conditionalFormatting>
  <conditionalFormatting sqref="S351">
    <cfRule type="containsText" dxfId="2811" priority="2824" operator="containsText" text="DA">
      <formula>NOT(ISERROR(SEARCH("DA",S351)))</formula>
    </cfRule>
  </conditionalFormatting>
  <conditionalFormatting sqref="T351">
    <cfRule type="containsText" dxfId="2810" priority="2823" operator="containsText" text="DA">
      <formula>NOT(ISERROR(SEARCH("DA",T351)))</formula>
    </cfRule>
  </conditionalFormatting>
  <conditionalFormatting sqref="B351">
    <cfRule type="containsText" dxfId="2809" priority="2822" operator="containsText" text="DA">
      <formula>NOT(ISERROR(SEARCH("DA",B351)))</formula>
    </cfRule>
  </conditionalFormatting>
  <conditionalFormatting sqref="U351 C351">
    <cfRule type="containsText" dxfId="2808" priority="2821" operator="containsText" text="DA">
      <formula>NOT(ISERROR(SEARCH("DA",C351)))</formula>
    </cfRule>
  </conditionalFormatting>
  <conditionalFormatting sqref="D351">
    <cfRule type="containsText" dxfId="2807" priority="2820" operator="containsText" text="DA">
      <formula>NOT(ISERROR(SEARCH("DA",D351)))</formula>
    </cfRule>
  </conditionalFormatting>
  <conditionalFormatting sqref="E351">
    <cfRule type="containsText" dxfId="2806" priority="2819" operator="containsText" text="DA">
      <formula>NOT(ISERROR(SEARCH("DA",E351)))</formula>
    </cfRule>
  </conditionalFormatting>
  <conditionalFormatting sqref="F351">
    <cfRule type="containsText" dxfId="2805" priority="2818" operator="containsText" text="DA">
      <formula>NOT(ISERROR(SEARCH("DA",F351)))</formula>
    </cfRule>
  </conditionalFormatting>
  <conditionalFormatting sqref="G351">
    <cfRule type="containsText" dxfId="2804" priority="2817" operator="containsText" text="DA">
      <formula>NOT(ISERROR(SEARCH("DA",G351)))</formula>
    </cfRule>
  </conditionalFormatting>
  <conditionalFormatting sqref="H351">
    <cfRule type="containsText" dxfId="2803" priority="2816" operator="containsText" text="DA">
      <formula>NOT(ISERROR(SEARCH("DA",H351)))</formula>
    </cfRule>
  </conditionalFormatting>
  <conditionalFormatting sqref="I351">
    <cfRule type="containsText" dxfId="2802" priority="2815" operator="containsText" text="DA">
      <formula>NOT(ISERROR(SEARCH("DA",I351)))</formula>
    </cfRule>
  </conditionalFormatting>
  <conditionalFormatting sqref="J351">
    <cfRule type="containsText" dxfId="2801" priority="2814" operator="containsText" text="DA">
      <formula>NOT(ISERROR(SEARCH("DA",J351)))</formula>
    </cfRule>
  </conditionalFormatting>
  <conditionalFormatting sqref="K351">
    <cfRule type="containsText" dxfId="2800" priority="2813" operator="containsText" text="DA">
      <formula>NOT(ISERROR(SEARCH("DA",K351)))</formula>
    </cfRule>
  </conditionalFormatting>
  <conditionalFormatting sqref="L351">
    <cfRule type="containsText" dxfId="2799" priority="2812" operator="containsText" text="DA">
      <formula>NOT(ISERROR(SEARCH("DA",L351)))</formula>
    </cfRule>
  </conditionalFormatting>
  <conditionalFormatting sqref="M351">
    <cfRule type="containsText" dxfId="2798" priority="2811" operator="containsText" text="DA">
      <formula>NOT(ISERROR(SEARCH("DA",M351)))</formula>
    </cfRule>
  </conditionalFormatting>
  <conditionalFormatting sqref="N351">
    <cfRule type="containsText" dxfId="2797" priority="2810" operator="containsText" text="DA">
      <formula>NOT(ISERROR(SEARCH("DA",N351)))</formula>
    </cfRule>
  </conditionalFormatting>
  <conditionalFormatting sqref="O351">
    <cfRule type="containsText" dxfId="2796" priority="2809" operator="containsText" text="DA">
      <formula>NOT(ISERROR(SEARCH("DA",O351)))</formula>
    </cfRule>
  </conditionalFormatting>
  <conditionalFormatting sqref="P351">
    <cfRule type="containsText" dxfId="2795" priority="2808" operator="containsText" text="DA">
      <formula>NOT(ISERROR(SEARCH("DA",P351)))</formula>
    </cfRule>
  </conditionalFormatting>
  <conditionalFormatting sqref="Q351">
    <cfRule type="containsText" dxfId="2794" priority="2807" operator="containsText" text="DA">
      <formula>NOT(ISERROR(SEARCH("DA",Q351)))</formula>
    </cfRule>
  </conditionalFormatting>
  <conditionalFormatting sqref="R351">
    <cfRule type="containsText" dxfId="2793" priority="2806" operator="containsText" text="DA">
      <formula>NOT(ISERROR(SEARCH("DA",R351)))</formula>
    </cfRule>
  </conditionalFormatting>
  <conditionalFormatting sqref="S351">
    <cfRule type="containsText" dxfId="2792" priority="2805" operator="containsText" text="DA">
      <formula>NOT(ISERROR(SEARCH("DA",S351)))</formula>
    </cfRule>
  </conditionalFormatting>
  <conditionalFormatting sqref="T351">
    <cfRule type="containsText" dxfId="2791" priority="2804" operator="containsText" text="DA">
      <formula>NOT(ISERROR(SEARCH("DA",T351)))</formula>
    </cfRule>
  </conditionalFormatting>
  <conditionalFormatting sqref="B351">
    <cfRule type="containsText" dxfId="2790" priority="2803" operator="containsText" text="DA">
      <formula>NOT(ISERROR(SEARCH("DA",B351)))</formula>
    </cfRule>
  </conditionalFormatting>
  <conditionalFormatting sqref="U351 C351">
    <cfRule type="containsText" dxfId="2789" priority="2802" operator="containsText" text="DA">
      <formula>NOT(ISERROR(SEARCH("DA",C351)))</formula>
    </cfRule>
  </conditionalFormatting>
  <conditionalFormatting sqref="D351">
    <cfRule type="containsText" dxfId="2788" priority="2801" operator="containsText" text="DA">
      <formula>NOT(ISERROR(SEARCH("DA",D351)))</formula>
    </cfRule>
  </conditionalFormatting>
  <conditionalFormatting sqref="E351">
    <cfRule type="containsText" dxfId="2787" priority="2800" operator="containsText" text="DA">
      <formula>NOT(ISERROR(SEARCH("DA",E351)))</formula>
    </cfRule>
  </conditionalFormatting>
  <conditionalFormatting sqref="F351">
    <cfRule type="containsText" dxfId="2786" priority="2799" operator="containsText" text="DA">
      <formula>NOT(ISERROR(SEARCH("DA",F351)))</formula>
    </cfRule>
  </conditionalFormatting>
  <conditionalFormatting sqref="G351">
    <cfRule type="containsText" dxfId="2785" priority="2798" operator="containsText" text="DA">
      <formula>NOT(ISERROR(SEARCH("DA",G351)))</formula>
    </cfRule>
  </conditionalFormatting>
  <conditionalFormatting sqref="H351">
    <cfRule type="containsText" dxfId="2784" priority="2797" operator="containsText" text="DA">
      <formula>NOT(ISERROR(SEARCH("DA",H351)))</formula>
    </cfRule>
  </conditionalFormatting>
  <conditionalFormatting sqref="I351">
    <cfRule type="containsText" dxfId="2783" priority="2796" operator="containsText" text="DA">
      <formula>NOT(ISERROR(SEARCH("DA",I351)))</formula>
    </cfRule>
  </conditionalFormatting>
  <conditionalFormatting sqref="J351">
    <cfRule type="containsText" dxfId="2782" priority="2795" operator="containsText" text="DA">
      <formula>NOT(ISERROR(SEARCH("DA",J351)))</formula>
    </cfRule>
  </conditionalFormatting>
  <conditionalFormatting sqref="K351">
    <cfRule type="containsText" dxfId="2781" priority="2794" operator="containsText" text="DA">
      <formula>NOT(ISERROR(SEARCH("DA",K351)))</formula>
    </cfRule>
  </conditionalFormatting>
  <conditionalFormatting sqref="L351">
    <cfRule type="containsText" dxfId="2780" priority="2793" operator="containsText" text="DA">
      <formula>NOT(ISERROR(SEARCH("DA",L351)))</formula>
    </cfRule>
  </conditionalFormatting>
  <conditionalFormatting sqref="M351">
    <cfRule type="containsText" dxfId="2779" priority="2792" operator="containsText" text="DA">
      <formula>NOT(ISERROR(SEARCH("DA",M351)))</formula>
    </cfRule>
  </conditionalFormatting>
  <conditionalFormatting sqref="N351">
    <cfRule type="containsText" dxfId="2778" priority="2791" operator="containsText" text="DA">
      <formula>NOT(ISERROR(SEARCH("DA",N351)))</formula>
    </cfRule>
  </conditionalFormatting>
  <conditionalFormatting sqref="O351">
    <cfRule type="containsText" dxfId="2777" priority="2790" operator="containsText" text="DA">
      <formula>NOT(ISERROR(SEARCH("DA",O351)))</formula>
    </cfRule>
  </conditionalFormatting>
  <conditionalFormatting sqref="P351">
    <cfRule type="containsText" dxfId="2776" priority="2789" operator="containsText" text="DA">
      <formula>NOT(ISERROR(SEARCH("DA",P351)))</formula>
    </cfRule>
  </conditionalFormatting>
  <conditionalFormatting sqref="Q351">
    <cfRule type="containsText" dxfId="2775" priority="2788" operator="containsText" text="DA">
      <formula>NOT(ISERROR(SEARCH("DA",Q351)))</formula>
    </cfRule>
  </conditionalFormatting>
  <conditionalFormatting sqref="R351">
    <cfRule type="containsText" dxfId="2774" priority="2787" operator="containsText" text="DA">
      <formula>NOT(ISERROR(SEARCH("DA",R351)))</formula>
    </cfRule>
  </conditionalFormatting>
  <conditionalFormatting sqref="S351">
    <cfRule type="containsText" dxfId="2773" priority="2786" operator="containsText" text="DA">
      <formula>NOT(ISERROR(SEARCH("DA",S351)))</formula>
    </cfRule>
  </conditionalFormatting>
  <conditionalFormatting sqref="T351">
    <cfRule type="containsText" dxfId="2772" priority="2785" operator="containsText" text="DA">
      <formula>NOT(ISERROR(SEARCH("DA",T351)))</formula>
    </cfRule>
  </conditionalFormatting>
  <conditionalFormatting sqref="B351">
    <cfRule type="containsText" dxfId="2771" priority="2784" operator="containsText" text="DA">
      <formula>NOT(ISERROR(SEARCH("DA",B351)))</formula>
    </cfRule>
  </conditionalFormatting>
  <conditionalFormatting sqref="U351 C351">
    <cfRule type="containsText" dxfId="2770" priority="2783" operator="containsText" text="DA">
      <formula>NOT(ISERROR(SEARCH("DA",C351)))</formula>
    </cfRule>
  </conditionalFormatting>
  <conditionalFormatting sqref="D351">
    <cfRule type="containsText" dxfId="2769" priority="2782" operator="containsText" text="DA">
      <formula>NOT(ISERROR(SEARCH("DA",D351)))</formula>
    </cfRule>
  </conditionalFormatting>
  <conditionalFormatting sqref="E351">
    <cfRule type="containsText" dxfId="2768" priority="2781" operator="containsText" text="DA">
      <formula>NOT(ISERROR(SEARCH("DA",E351)))</formula>
    </cfRule>
  </conditionalFormatting>
  <conditionalFormatting sqref="F351">
    <cfRule type="containsText" dxfId="2767" priority="2780" operator="containsText" text="DA">
      <formula>NOT(ISERROR(SEARCH("DA",F351)))</formula>
    </cfRule>
  </conditionalFormatting>
  <conditionalFormatting sqref="G351">
    <cfRule type="containsText" dxfId="2766" priority="2779" operator="containsText" text="DA">
      <formula>NOT(ISERROR(SEARCH("DA",G351)))</formula>
    </cfRule>
  </conditionalFormatting>
  <conditionalFormatting sqref="H351">
    <cfRule type="containsText" dxfId="2765" priority="2778" operator="containsText" text="DA">
      <formula>NOT(ISERROR(SEARCH("DA",H351)))</formula>
    </cfRule>
  </conditionalFormatting>
  <conditionalFormatting sqref="I351">
    <cfRule type="containsText" dxfId="2764" priority="2777" operator="containsText" text="DA">
      <formula>NOT(ISERROR(SEARCH("DA",I351)))</formula>
    </cfRule>
  </conditionalFormatting>
  <conditionalFormatting sqref="J351">
    <cfRule type="containsText" dxfId="2763" priority="2776" operator="containsText" text="DA">
      <formula>NOT(ISERROR(SEARCH("DA",J351)))</formula>
    </cfRule>
  </conditionalFormatting>
  <conditionalFormatting sqref="K351">
    <cfRule type="containsText" dxfId="2762" priority="2775" operator="containsText" text="DA">
      <formula>NOT(ISERROR(SEARCH("DA",K351)))</formula>
    </cfRule>
  </conditionalFormatting>
  <conditionalFormatting sqref="L351">
    <cfRule type="containsText" dxfId="2761" priority="2774" operator="containsText" text="DA">
      <formula>NOT(ISERROR(SEARCH("DA",L351)))</formula>
    </cfRule>
  </conditionalFormatting>
  <conditionalFormatting sqref="M351">
    <cfRule type="containsText" dxfId="2760" priority="2773" operator="containsText" text="DA">
      <formula>NOT(ISERROR(SEARCH("DA",M351)))</formula>
    </cfRule>
  </conditionalFormatting>
  <conditionalFormatting sqref="N351">
    <cfRule type="containsText" dxfId="2759" priority="2772" operator="containsText" text="DA">
      <formula>NOT(ISERROR(SEARCH("DA",N351)))</formula>
    </cfRule>
  </conditionalFormatting>
  <conditionalFormatting sqref="O351">
    <cfRule type="containsText" dxfId="2758" priority="2771" operator="containsText" text="DA">
      <formula>NOT(ISERROR(SEARCH("DA",O351)))</formula>
    </cfRule>
  </conditionalFormatting>
  <conditionalFormatting sqref="P351">
    <cfRule type="containsText" dxfId="2757" priority="2770" operator="containsText" text="DA">
      <formula>NOT(ISERROR(SEARCH("DA",P351)))</formula>
    </cfRule>
  </conditionalFormatting>
  <conditionalFormatting sqref="Q351">
    <cfRule type="containsText" dxfId="2756" priority="2769" operator="containsText" text="DA">
      <formula>NOT(ISERROR(SEARCH("DA",Q351)))</formula>
    </cfRule>
  </conditionalFormatting>
  <conditionalFormatting sqref="R351">
    <cfRule type="containsText" dxfId="2755" priority="2768" operator="containsText" text="DA">
      <formula>NOT(ISERROR(SEARCH("DA",R351)))</formula>
    </cfRule>
  </conditionalFormatting>
  <conditionalFormatting sqref="S351">
    <cfRule type="containsText" dxfId="2754" priority="2767" operator="containsText" text="DA">
      <formula>NOT(ISERROR(SEARCH("DA",S351)))</formula>
    </cfRule>
  </conditionalFormatting>
  <conditionalFormatting sqref="T351">
    <cfRule type="containsText" dxfId="2753" priority="2766" operator="containsText" text="DA">
      <formula>NOT(ISERROR(SEARCH("DA",T351)))</formula>
    </cfRule>
  </conditionalFormatting>
  <conditionalFormatting sqref="B351">
    <cfRule type="containsText" dxfId="2752" priority="2765" operator="containsText" text="DA">
      <formula>NOT(ISERROR(SEARCH("DA",B351)))</formula>
    </cfRule>
  </conditionalFormatting>
  <conditionalFormatting sqref="U351 C351">
    <cfRule type="containsText" dxfId="2751" priority="2764" operator="containsText" text="DA">
      <formula>NOT(ISERROR(SEARCH("DA",C351)))</formula>
    </cfRule>
  </conditionalFormatting>
  <conditionalFormatting sqref="D351">
    <cfRule type="containsText" dxfId="2750" priority="2763" operator="containsText" text="DA">
      <formula>NOT(ISERROR(SEARCH("DA",D351)))</formula>
    </cfRule>
  </conditionalFormatting>
  <conditionalFormatting sqref="E351">
    <cfRule type="containsText" dxfId="2749" priority="2762" operator="containsText" text="DA">
      <formula>NOT(ISERROR(SEARCH("DA",E351)))</formula>
    </cfRule>
  </conditionalFormatting>
  <conditionalFormatting sqref="F351">
    <cfRule type="containsText" dxfId="2748" priority="2761" operator="containsText" text="DA">
      <formula>NOT(ISERROR(SEARCH("DA",F351)))</formula>
    </cfRule>
  </conditionalFormatting>
  <conditionalFormatting sqref="G351">
    <cfRule type="containsText" dxfId="2747" priority="2760" operator="containsText" text="DA">
      <formula>NOT(ISERROR(SEARCH("DA",G351)))</formula>
    </cfRule>
  </conditionalFormatting>
  <conditionalFormatting sqref="H351">
    <cfRule type="containsText" dxfId="2746" priority="2759" operator="containsText" text="DA">
      <formula>NOT(ISERROR(SEARCH("DA",H351)))</formula>
    </cfRule>
  </conditionalFormatting>
  <conditionalFormatting sqref="I351">
    <cfRule type="containsText" dxfId="2745" priority="2758" operator="containsText" text="DA">
      <formula>NOT(ISERROR(SEARCH("DA",I351)))</formula>
    </cfRule>
  </conditionalFormatting>
  <conditionalFormatting sqref="J351">
    <cfRule type="containsText" dxfId="2744" priority="2757" operator="containsText" text="DA">
      <formula>NOT(ISERROR(SEARCH("DA",J351)))</formula>
    </cfRule>
  </conditionalFormatting>
  <conditionalFormatting sqref="K351">
    <cfRule type="containsText" dxfId="2743" priority="2756" operator="containsText" text="DA">
      <formula>NOT(ISERROR(SEARCH("DA",K351)))</formula>
    </cfRule>
  </conditionalFormatting>
  <conditionalFormatting sqref="L351">
    <cfRule type="containsText" dxfId="2742" priority="2755" operator="containsText" text="DA">
      <formula>NOT(ISERROR(SEARCH("DA",L351)))</formula>
    </cfRule>
  </conditionalFormatting>
  <conditionalFormatting sqref="M351">
    <cfRule type="containsText" dxfId="2741" priority="2754" operator="containsText" text="DA">
      <formula>NOT(ISERROR(SEARCH("DA",M351)))</formula>
    </cfRule>
  </conditionalFormatting>
  <conditionalFormatting sqref="N351">
    <cfRule type="containsText" dxfId="2740" priority="2753" operator="containsText" text="DA">
      <formula>NOT(ISERROR(SEARCH("DA",N351)))</formula>
    </cfRule>
  </conditionalFormatting>
  <conditionalFormatting sqref="O351">
    <cfRule type="containsText" dxfId="2739" priority="2752" operator="containsText" text="DA">
      <formula>NOT(ISERROR(SEARCH("DA",O351)))</formula>
    </cfRule>
  </conditionalFormatting>
  <conditionalFormatting sqref="P351">
    <cfRule type="containsText" dxfId="2738" priority="2751" operator="containsText" text="DA">
      <formula>NOT(ISERROR(SEARCH("DA",P351)))</formula>
    </cfRule>
  </conditionalFormatting>
  <conditionalFormatting sqref="Q351">
    <cfRule type="containsText" dxfId="2737" priority="2750" operator="containsText" text="DA">
      <formula>NOT(ISERROR(SEARCH("DA",Q351)))</formula>
    </cfRule>
  </conditionalFormatting>
  <conditionalFormatting sqref="R351">
    <cfRule type="containsText" dxfId="2736" priority="2749" operator="containsText" text="DA">
      <formula>NOT(ISERROR(SEARCH("DA",R351)))</formula>
    </cfRule>
  </conditionalFormatting>
  <conditionalFormatting sqref="S351">
    <cfRule type="containsText" dxfId="2735" priority="2748" operator="containsText" text="DA">
      <formula>NOT(ISERROR(SEARCH("DA",S351)))</formula>
    </cfRule>
  </conditionalFormatting>
  <conditionalFormatting sqref="T351">
    <cfRule type="containsText" dxfId="2734" priority="2747" operator="containsText" text="DA">
      <formula>NOT(ISERROR(SEARCH("DA",T351)))</formula>
    </cfRule>
  </conditionalFormatting>
  <conditionalFormatting sqref="B351">
    <cfRule type="containsText" dxfId="2733" priority="2746" operator="containsText" text="DA">
      <formula>NOT(ISERROR(SEARCH("DA",B351)))</formula>
    </cfRule>
  </conditionalFormatting>
  <conditionalFormatting sqref="U351 C351">
    <cfRule type="containsText" dxfId="2732" priority="2745" operator="containsText" text="DA">
      <formula>NOT(ISERROR(SEARCH("DA",C351)))</formula>
    </cfRule>
  </conditionalFormatting>
  <conditionalFormatting sqref="D351">
    <cfRule type="containsText" dxfId="2731" priority="2744" operator="containsText" text="DA">
      <formula>NOT(ISERROR(SEARCH("DA",D351)))</formula>
    </cfRule>
  </conditionalFormatting>
  <conditionalFormatting sqref="E351">
    <cfRule type="containsText" dxfId="2730" priority="2743" operator="containsText" text="DA">
      <formula>NOT(ISERROR(SEARCH("DA",E351)))</formula>
    </cfRule>
  </conditionalFormatting>
  <conditionalFormatting sqref="F351">
    <cfRule type="containsText" dxfId="2729" priority="2742" operator="containsText" text="DA">
      <formula>NOT(ISERROR(SEARCH("DA",F351)))</formula>
    </cfRule>
  </conditionalFormatting>
  <conditionalFormatting sqref="G351">
    <cfRule type="containsText" dxfId="2728" priority="2741" operator="containsText" text="DA">
      <formula>NOT(ISERROR(SEARCH("DA",G351)))</formula>
    </cfRule>
  </conditionalFormatting>
  <conditionalFormatting sqref="H351">
    <cfRule type="containsText" dxfId="2727" priority="2740" operator="containsText" text="DA">
      <formula>NOT(ISERROR(SEARCH("DA",H351)))</formula>
    </cfRule>
  </conditionalFormatting>
  <conditionalFormatting sqref="I351">
    <cfRule type="containsText" dxfId="2726" priority="2739" operator="containsText" text="DA">
      <formula>NOT(ISERROR(SEARCH("DA",I351)))</formula>
    </cfRule>
  </conditionalFormatting>
  <conditionalFormatting sqref="J351">
    <cfRule type="containsText" dxfId="2725" priority="2738" operator="containsText" text="DA">
      <formula>NOT(ISERROR(SEARCH("DA",J351)))</formula>
    </cfRule>
  </conditionalFormatting>
  <conditionalFormatting sqref="K351">
    <cfRule type="containsText" dxfId="2724" priority="2737" operator="containsText" text="DA">
      <formula>NOT(ISERROR(SEARCH("DA",K351)))</formula>
    </cfRule>
  </conditionalFormatting>
  <conditionalFormatting sqref="L351">
    <cfRule type="containsText" dxfId="2723" priority="2736" operator="containsText" text="DA">
      <formula>NOT(ISERROR(SEARCH("DA",L351)))</formula>
    </cfRule>
  </conditionalFormatting>
  <conditionalFormatting sqref="M351">
    <cfRule type="containsText" dxfId="2722" priority="2735" operator="containsText" text="DA">
      <formula>NOT(ISERROR(SEARCH("DA",M351)))</formula>
    </cfRule>
  </conditionalFormatting>
  <conditionalFormatting sqref="N351">
    <cfRule type="containsText" dxfId="2721" priority="2734" operator="containsText" text="DA">
      <formula>NOT(ISERROR(SEARCH("DA",N351)))</formula>
    </cfRule>
  </conditionalFormatting>
  <conditionalFormatting sqref="O351">
    <cfRule type="containsText" dxfId="2720" priority="2733" operator="containsText" text="DA">
      <formula>NOT(ISERROR(SEARCH("DA",O351)))</formula>
    </cfRule>
  </conditionalFormatting>
  <conditionalFormatting sqref="P351">
    <cfRule type="containsText" dxfId="2719" priority="2732" operator="containsText" text="DA">
      <formula>NOT(ISERROR(SEARCH("DA",P351)))</formula>
    </cfRule>
  </conditionalFormatting>
  <conditionalFormatting sqref="Q351">
    <cfRule type="containsText" dxfId="2718" priority="2731" operator="containsText" text="DA">
      <formula>NOT(ISERROR(SEARCH("DA",Q351)))</formula>
    </cfRule>
  </conditionalFormatting>
  <conditionalFormatting sqref="R351">
    <cfRule type="containsText" dxfId="2717" priority="2730" operator="containsText" text="DA">
      <formula>NOT(ISERROR(SEARCH("DA",R351)))</formula>
    </cfRule>
  </conditionalFormatting>
  <conditionalFormatting sqref="S351">
    <cfRule type="containsText" dxfId="2716" priority="2729" operator="containsText" text="DA">
      <formula>NOT(ISERROR(SEARCH("DA",S351)))</formula>
    </cfRule>
  </conditionalFormatting>
  <conditionalFormatting sqref="T351">
    <cfRule type="containsText" dxfId="2715" priority="2728" operator="containsText" text="DA">
      <formula>NOT(ISERROR(SEARCH("DA",T351)))</formula>
    </cfRule>
  </conditionalFormatting>
  <conditionalFormatting sqref="B351">
    <cfRule type="containsText" dxfId="2714" priority="2727" operator="containsText" text="DA">
      <formula>NOT(ISERROR(SEARCH("DA",B351)))</formula>
    </cfRule>
  </conditionalFormatting>
  <conditionalFormatting sqref="U351 C351">
    <cfRule type="containsText" dxfId="2713" priority="2726" operator="containsText" text="DA">
      <formula>NOT(ISERROR(SEARCH("DA",C351)))</formula>
    </cfRule>
  </conditionalFormatting>
  <conditionalFormatting sqref="D351">
    <cfRule type="containsText" dxfId="2712" priority="2725" operator="containsText" text="DA">
      <formula>NOT(ISERROR(SEARCH("DA",D351)))</formula>
    </cfRule>
  </conditionalFormatting>
  <conditionalFormatting sqref="E351">
    <cfRule type="containsText" dxfId="2711" priority="2724" operator="containsText" text="DA">
      <formula>NOT(ISERROR(SEARCH("DA",E351)))</formula>
    </cfRule>
  </conditionalFormatting>
  <conditionalFormatting sqref="F351">
    <cfRule type="containsText" dxfId="2710" priority="2723" operator="containsText" text="DA">
      <formula>NOT(ISERROR(SEARCH("DA",F351)))</formula>
    </cfRule>
  </conditionalFormatting>
  <conditionalFormatting sqref="G351">
    <cfRule type="containsText" dxfId="2709" priority="2722" operator="containsText" text="DA">
      <formula>NOT(ISERROR(SEARCH("DA",G351)))</formula>
    </cfRule>
  </conditionalFormatting>
  <conditionalFormatting sqref="H351">
    <cfRule type="containsText" dxfId="2708" priority="2721" operator="containsText" text="DA">
      <formula>NOT(ISERROR(SEARCH("DA",H351)))</formula>
    </cfRule>
  </conditionalFormatting>
  <conditionalFormatting sqref="I351">
    <cfRule type="containsText" dxfId="2707" priority="2720" operator="containsText" text="DA">
      <formula>NOT(ISERROR(SEARCH("DA",I351)))</formula>
    </cfRule>
  </conditionalFormatting>
  <conditionalFormatting sqref="J351">
    <cfRule type="containsText" dxfId="2706" priority="2719" operator="containsText" text="DA">
      <formula>NOT(ISERROR(SEARCH("DA",J351)))</formula>
    </cfRule>
  </conditionalFormatting>
  <conditionalFormatting sqref="K351">
    <cfRule type="containsText" dxfId="2705" priority="2718" operator="containsText" text="DA">
      <formula>NOT(ISERROR(SEARCH("DA",K351)))</formula>
    </cfRule>
  </conditionalFormatting>
  <conditionalFormatting sqref="L351">
    <cfRule type="containsText" dxfId="2704" priority="2717" operator="containsText" text="DA">
      <formula>NOT(ISERROR(SEARCH("DA",L351)))</formula>
    </cfRule>
  </conditionalFormatting>
  <conditionalFormatting sqref="M351">
    <cfRule type="containsText" dxfId="2703" priority="2716" operator="containsText" text="DA">
      <formula>NOT(ISERROR(SEARCH("DA",M351)))</formula>
    </cfRule>
  </conditionalFormatting>
  <conditionalFormatting sqref="N351">
    <cfRule type="containsText" dxfId="2702" priority="2715" operator="containsText" text="DA">
      <formula>NOT(ISERROR(SEARCH("DA",N351)))</formula>
    </cfRule>
  </conditionalFormatting>
  <conditionalFormatting sqref="O351">
    <cfRule type="containsText" dxfId="2701" priority="2714" operator="containsText" text="DA">
      <formula>NOT(ISERROR(SEARCH("DA",O351)))</formula>
    </cfRule>
  </conditionalFormatting>
  <conditionalFormatting sqref="P351">
    <cfRule type="containsText" dxfId="2700" priority="2713" operator="containsText" text="DA">
      <formula>NOT(ISERROR(SEARCH("DA",P351)))</formula>
    </cfRule>
  </conditionalFormatting>
  <conditionalFormatting sqref="Q351">
    <cfRule type="containsText" dxfId="2699" priority="2712" operator="containsText" text="DA">
      <formula>NOT(ISERROR(SEARCH("DA",Q351)))</formula>
    </cfRule>
  </conditionalFormatting>
  <conditionalFormatting sqref="R351">
    <cfRule type="containsText" dxfId="2698" priority="2711" operator="containsText" text="DA">
      <formula>NOT(ISERROR(SEARCH("DA",R351)))</formula>
    </cfRule>
  </conditionalFormatting>
  <conditionalFormatting sqref="S351">
    <cfRule type="containsText" dxfId="2697" priority="2710" operator="containsText" text="DA">
      <formula>NOT(ISERROR(SEARCH("DA",S351)))</formula>
    </cfRule>
  </conditionalFormatting>
  <conditionalFormatting sqref="T351">
    <cfRule type="containsText" dxfId="2696" priority="2709" operator="containsText" text="DA">
      <formula>NOT(ISERROR(SEARCH("DA",T351)))</formula>
    </cfRule>
  </conditionalFormatting>
  <conditionalFormatting sqref="U351 A351 C351">
    <cfRule type="containsText" dxfId="2695" priority="2708" operator="containsText" text="DA">
      <formula>NOT(ISERROR(SEARCH("DA",A351)))</formula>
    </cfRule>
  </conditionalFormatting>
  <conditionalFormatting sqref="D351">
    <cfRule type="containsText" dxfId="2694" priority="2707" operator="containsText" text="DA">
      <formula>NOT(ISERROR(SEARCH("DA",D351)))</formula>
    </cfRule>
  </conditionalFormatting>
  <conditionalFormatting sqref="E351">
    <cfRule type="containsText" dxfId="2693" priority="2706" operator="containsText" text="DA">
      <formula>NOT(ISERROR(SEARCH("DA",E351)))</formula>
    </cfRule>
  </conditionalFormatting>
  <conditionalFormatting sqref="F351">
    <cfRule type="containsText" dxfId="2692" priority="2705" operator="containsText" text="DA">
      <formula>NOT(ISERROR(SEARCH("DA",F351)))</formula>
    </cfRule>
  </conditionalFormatting>
  <conditionalFormatting sqref="G351">
    <cfRule type="containsText" dxfId="2691" priority="2704" operator="containsText" text="DA">
      <formula>NOT(ISERROR(SEARCH("DA",G351)))</formula>
    </cfRule>
  </conditionalFormatting>
  <conditionalFormatting sqref="H351">
    <cfRule type="containsText" dxfId="2690" priority="2703" operator="containsText" text="DA">
      <formula>NOT(ISERROR(SEARCH("DA",H351)))</formula>
    </cfRule>
  </conditionalFormatting>
  <conditionalFormatting sqref="I351">
    <cfRule type="containsText" dxfId="2689" priority="2702" operator="containsText" text="DA">
      <formula>NOT(ISERROR(SEARCH("DA",I351)))</formula>
    </cfRule>
  </conditionalFormatting>
  <conditionalFormatting sqref="J351">
    <cfRule type="containsText" dxfId="2688" priority="2701" operator="containsText" text="DA">
      <formula>NOT(ISERROR(SEARCH("DA",J351)))</formula>
    </cfRule>
  </conditionalFormatting>
  <conditionalFormatting sqref="K351">
    <cfRule type="containsText" dxfId="2687" priority="2700" operator="containsText" text="DA">
      <formula>NOT(ISERROR(SEARCH("DA",K351)))</formula>
    </cfRule>
  </conditionalFormatting>
  <conditionalFormatting sqref="L351">
    <cfRule type="containsText" dxfId="2686" priority="2699" operator="containsText" text="DA">
      <formula>NOT(ISERROR(SEARCH("DA",L351)))</formula>
    </cfRule>
  </conditionalFormatting>
  <conditionalFormatting sqref="M351">
    <cfRule type="containsText" dxfId="2685" priority="2698" operator="containsText" text="DA">
      <formula>NOT(ISERROR(SEARCH("DA",M351)))</formula>
    </cfRule>
  </conditionalFormatting>
  <conditionalFormatting sqref="N351">
    <cfRule type="containsText" dxfId="2684" priority="2697" operator="containsText" text="DA">
      <formula>NOT(ISERROR(SEARCH("DA",N351)))</formula>
    </cfRule>
  </conditionalFormatting>
  <conditionalFormatting sqref="O351">
    <cfRule type="containsText" dxfId="2683" priority="2696" operator="containsText" text="DA">
      <formula>NOT(ISERROR(SEARCH("DA",O351)))</formula>
    </cfRule>
  </conditionalFormatting>
  <conditionalFormatting sqref="P351">
    <cfRule type="containsText" dxfId="2682" priority="2695" operator="containsText" text="DA">
      <formula>NOT(ISERROR(SEARCH("DA",P351)))</formula>
    </cfRule>
  </conditionalFormatting>
  <conditionalFormatting sqref="Q351">
    <cfRule type="containsText" dxfId="2681" priority="2694" operator="containsText" text="DA">
      <formula>NOT(ISERROR(SEARCH("DA",Q351)))</formula>
    </cfRule>
  </conditionalFormatting>
  <conditionalFormatting sqref="R351">
    <cfRule type="containsText" dxfId="2680" priority="2693" operator="containsText" text="DA">
      <formula>NOT(ISERROR(SEARCH("DA",R351)))</formula>
    </cfRule>
  </conditionalFormatting>
  <conditionalFormatting sqref="S351">
    <cfRule type="containsText" dxfId="2679" priority="2692" operator="containsText" text="DA">
      <formula>NOT(ISERROR(SEARCH("DA",S351)))</formula>
    </cfRule>
  </conditionalFormatting>
  <conditionalFormatting sqref="T351">
    <cfRule type="containsText" dxfId="2678" priority="2691" operator="containsText" text="DA">
      <formula>NOT(ISERROR(SEARCH("DA",T351)))</formula>
    </cfRule>
  </conditionalFormatting>
  <conditionalFormatting sqref="B351:T351">
    <cfRule type="containsText" dxfId="2677" priority="2690" operator="containsText" text="DA">
      <formula>NOT(ISERROR(SEARCH("DA",B351)))</formula>
    </cfRule>
  </conditionalFormatting>
  <conditionalFormatting sqref="B362">
    <cfRule type="containsText" dxfId="2676" priority="2689" operator="containsText" text="DA">
      <formula>NOT(ISERROR(SEARCH("DA",B362)))</formula>
    </cfRule>
  </conditionalFormatting>
  <conditionalFormatting sqref="C362 U362">
    <cfRule type="containsText" dxfId="2675" priority="2688" operator="containsText" text="DA">
      <formula>NOT(ISERROR(SEARCH("DA",C362)))</formula>
    </cfRule>
  </conditionalFormatting>
  <conditionalFormatting sqref="D362">
    <cfRule type="containsText" dxfId="2674" priority="2687" operator="containsText" text="DA">
      <formula>NOT(ISERROR(SEARCH("DA",D362)))</formula>
    </cfRule>
  </conditionalFormatting>
  <conditionalFormatting sqref="E362">
    <cfRule type="containsText" dxfId="2673" priority="2686" operator="containsText" text="DA">
      <formula>NOT(ISERROR(SEARCH("DA",E362)))</formula>
    </cfRule>
  </conditionalFormatting>
  <conditionalFormatting sqref="F362">
    <cfRule type="containsText" dxfId="2672" priority="2685" operator="containsText" text="DA">
      <formula>NOT(ISERROR(SEARCH("DA",F362)))</formula>
    </cfRule>
  </conditionalFormatting>
  <conditionalFormatting sqref="G362">
    <cfRule type="containsText" dxfId="2671" priority="2684" operator="containsText" text="DA">
      <formula>NOT(ISERROR(SEARCH("DA",G362)))</formula>
    </cfRule>
  </conditionalFormatting>
  <conditionalFormatting sqref="H362">
    <cfRule type="containsText" dxfId="2670" priority="2683" operator="containsText" text="DA">
      <formula>NOT(ISERROR(SEARCH("DA",H362)))</formula>
    </cfRule>
  </conditionalFormatting>
  <conditionalFormatting sqref="I362">
    <cfRule type="containsText" dxfId="2669" priority="2682" operator="containsText" text="DA">
      <formula>NOT(ISERROR(SEARCH("DA",I362)))</formula>
    </cfRule>
  </conditionalFormatting>
  <conditionalFormatting sqref="J362">
    <cfRule type="containsText" dxfId="2668" priority="2681" operator="containsText" text="DA">
      <formula>NOT(ISERROR(SEARCH("DA",J362)))</formula>
    </cfRule>
  </conditionalFormatting>
  <conditionalFormatting sqref="K362">
    <cfRule type="containsText" dxfId="2667" priority="2680" operator="containsText" text="DA">
      <formula>NOT(ISERROR(SEARCH("DA",K362)))</formula>
    </cfRule>
  </conditionalFormatting>
  <conditionalFormatting sqref="L362">
    <cfRule type="containsText" dxfId="2666" priority="2679" operator="containsText" text="DA">
      <formula>NOT(ISERROR(SEARCH("DA",L362)))</formula>
    </cfRule>
  </conditionalFormatting>
  <conditionalFormatting sqref="M362">
    <cfRule type="containsText" dxfId="2665" priority="2678" operator="containsText" text="DA">
      <formula>NOT(ISERROR(SEARCH("DA",M362)))</formula>
    </cfRule>
  </conditionalFormatting>
  <conditionalFormatting sqref="N362">
    <cfRule type="containsText" dxfId="2664" priority="2677" operator="containsText" text="DA">
      <formula>NOT(ISERROR(SEARCH("DA",N362)))</formula>
    </cfRule>
  </conditionalFormatting>
  <conditionalFormatting sqref="O362">
    <cfRule type="containsText" dxfId="2663" priority="2676" operator="containsText" text="DA">
      <formula>NOT(ISERROR(SEARCH("DA",O362)))</formula>
    </cfRule>
  </conditionalFormatting>
  <conditionalFormatting sqref="P362">
    <cfRule type="containsText" dxfId="2662" priority="2675" operator="containsText" text="DA">
      <formula>NOT(ISERROR(SEARCH("DA",P362)))</formula>
    </cfRule>
  </conditionalFormatting>
  <conditionalFormatting sqref="Q362">
    <cfRule type="containsText" dxfId="2661" priority="2674" operator="containsText" text="DA">
      <formula>NOT(ISERROR(SEARCH("DA",Q362)))</formula>
    </cfRule>
  </conditionalFormatting>
  <conditionalFormatting sqref="S362">
    <cfRule type="containsText" dxfId="2660" priority="2673" operator="containsText" text="DA">
      <formula>NOT(ISERROR(SEARCH("DA",S362)))</formula>
    </cfRule>
  </conditionalFormatting>
  <conditionalFormatting sqref="R362">
    <cfRule type="containsText" dxfId="2659" priority="2672" operator="containsText" text="DA">
      <formula>NOT(ISERROR(SEARCH("DA",R362)))</formula>
    </cfRule>
  </conditionalFormatting>
  <conditionalFormatting sqref="T362">
    <cfRule type="containsText" dxfId="2658" priority="2671" operator="containsText" text="DA">
      <formula>NOT(ISERROR(SEARCH("DA",T362)))</formula>
    </cfRule>
  </conditionalFormatting>
  <conditionalFormatting sqref="B362">
    <cfRule type="containsText" dxfId="2657" priority="2670" operator="containsText" text="DA">
      <formula>NOT(ISERROR(SEARCH("DA",B362)))</formula>
    </cfRule>
  </conditionalFormatting>
  <conditionalFormatting sqref="C362 U362">
    <cfRule type="containsText" dxfId="2656" priority="2669" operator="containsText" text="DA">
      <formula>NOT(ISERROR(SEARCH("DA",C362)))</formula>
    </cfRule>
  </conditionalFormatting>
  <conditionalFormatting sqref="D362">
    <cfRule type="containsText" dxfId="2655" priority="2668" operator="containsText" text="DA">
      <formula>NOT(ISERROR(SEARCH("DA",D362)))</formula>
    </cfRule>
  </conditionalFormatting>
  <conditionalFormatting sqref="E362">
    <cfRule type="containsText" dxfId="2654" priority="2667" operator="containsText" text="DA">
      <formula>NOT(ISERROR(SEARCH("DA",E362)))</formula>
    </cfRule>
  </conditionalFormatting>
  <conditionalFormatting sqref="F362">
    <cfRule type="containsText" dxfId="2653" priority="2666" operator="containsText" text="DA">
      <formula>NOT(ISERROR(SEARCH("DA",F362)))</formula>
    </cfRule>
  </conditionalFormatting>
  <conditionalFormatting sqref="G362">
    <cfRule type="containsText" dxfId="2652" priority="2665" operator="containsText" text="DA">
      <formula>NOT(ISERROR(SEARCH("DA",G362)))</formula>
    </cfRule>
  </conditionalFormatting>
  <conditionalFormatting sqref="H362">
    <cfRule type="containsText" dxfId="2651" priority="2664" operator="containsText" text="DA">
      <formula>NOT(ISERROR(SEARCH("DA",H362)))</formula>
    </cfRule>
  </conditionalFormatting>
  <conditionalFormatting sqref="I362">
    <cfRule type="containsText" dxfId="2650" priority="2663" operator="containsText" text="DA">
      <formula>NOT(ISERROR(SEARCH("DA",I362)))</formula>
    </cfRule>
  </conditionalFormatting>
  <conditionalFormatting sqref="J362">
    <cfRule type="containsText" dxfId="2649" priority="2662" operator="containsText" text="DA">
      <formula>NOT(ISERROR(SEARCH("DA",J362)))</formula>
    </cfRule>
  </conditionalFormatting>
  <conditionalFormatting sqref="K362">
    <cfRule type="containsText" dxfId="2648" priority="2661" operator="containsText" text="DA">
      <formula>NOT(ISERROR(SEARCH("DA",K362)))</formula>
    </cfRule>
  </conditionalFormatting>
  <conditionalFormatting sqref="L362">
    <cfRule type="containsText" dxfId="2647" priority="2660" operator="containsText" text="DA">
      <formula>NOT(ISERROR(SEARCH("DA",L362)))</formula>
    </cfRule>
  </conditionalFormatting>
  <conditionalFormatting sqref="M362">
    <cfRule type="containsText" dxfId="2646" priority="2659" operator="containsText" text="DA">
      <formula>NOT(ISERROR(SEARCH("DA",M362)))</formula>
    </cfRule>
  </conditionalFormatting>
  <conditionalFormatting sqref="N362">
    <cfRule type="containsText" dxfId="2645" priority="2658" operator="containsText" text="DA">
      <formula>NOT(ISERROR(SEARCH("DA",N362)))</formula>
    </cfRule>
  </conditionalFormatting>
  <conditionalFormatting sqref="O362">
    <cfRule type="containsText" dxfId="2644" priority="2657" operator="containsText" text="DA">
      <formula>NOT(ISERROR(SEARCH("DA",O362)))</formula>
    </cfRule>
  </conditionalFormatting>
  <conditionalFormatting sqref="P362">
    <cfRule type="containsText" dxfId="2643" priority="2656" operator="containsText" text="DA">
      <formula>NOT(ISERROR(SEARCH("DA",P362)))</formula>
    </cfRule>
  </conditionalFormatting>
  <conditionalFormatting sqref="Q362">
    <cfRule type="containsText" dxfId="2642" priority="2655" operator="containsText" text="DA">
      <formula>NOT(ISERROR(SEARCH("DA",Q362)))</formula>
    </cfRule>
  </conditionalFormatting>
  <conditionalFormatting sqref="S362">
    <cfRule type="containsText" dxfId="2641" priority="2654" operator="containsText" text="DA">
      <formula>NOT(ISERROR(SEARCH("DA",S362)))</formula>
    </cfRule>
  </conditionalFormatting>
  <conditionalFormatting sqref="R362">
    <cfRule type="containsText" dxfId="2640" priority="2653" operator="containsText" text="DA">
      <formula>NOT(ISERROR(SEARCH("DA",R362)))</formula>
    </cfRule>
  </conditionalFormatting>
  <conditionalFormatting sqref="T362">
    <cfRule type="containsText" dxfId="2639" priority="2652" operator="containsText" text="DA">
      <formula>NOT(ISERROR(SEARCH("DA",T362)))</formula>
    </cfRule>
  </conditionalFormatting>
  <conditionalFormatting sqref="B362">
    <cfRule type="containsText" dxfId="2638" priority="2651" operator="containsText" text="DA">
      <formula>NOT(ISERROR(SEARCH("DA",B362)))</formula>
    </cfRule>
  </conditionalFormatting>
  <conditionalFormatting sqref="C362 U362">
    <cfRule type="containsText" dxfId="2637" priority="2650" operator="containsText" text="DA">
      <formula>NOT(ISERROR(SEARCH("DA",C362)))</formula>
    </cfRule>
  </conditionalFormatting>
  <conditionalFormatting sqref="D362">
    <cfRule type="containsText" dxfId="2636" priority="2649" operator="containsText" text="DA">
      <formula>NOT(ISERROR(SEARCH("DA",D362)))</formula>
    </cfRule>
  </conditionalFormatting>
  <conditionalFormatting sqref="E362">
    <cfRule type="containsText" dxfId="2635" priority="2648" operator="containsText" text="DA">
      <formula>NOT(ISERROR(SEARCH("DA",E362)))</formula>
    </cfRule>
  </conditionalFormatting>
  <conditionalFormatting sqref="F362">
    <cfRule type="containsText" dxfId="2634" priority="2647" operator="containsText" text="DA">
      <formula>NOT(ISERROR(SEARCH("DA",F362)))</formula>
    </cfRule>
  </conditionalFormatting>
  <conditionalFormatting sqref="G362">
    <cfRule type="containsText" dxfId="2633" priority="2646" operator="containsText" text="DA">
      <formula>NOT(ISERROR(SEARCH("DA",G362)))</formula>
    </cfRule>
  </conditionalFormatting>
  <conditionalFormatting sqref="H362">
    <cfRule type="containsText" dxfId="2632" priority="2645" operator="containsText" text="DA">
      <formula>NOT(ISERROR(SEARCH("DA",H362)))</formula>
    </cfRule>
  </conditionalFormatting>
  <conditionalFormatting sqref="I362">
    <cfRule type="containsText" dxfId="2631" priority="2644" operator="containsText" text="DA">
      <formula>NOT(ISERROR(SEARCH("DA",I362)))</formula>
    </cfRule>
  </conditionalFormatting>
  <conditionalFormatting sqref="J362">
    <cfRule type="containsText" dxfId="2630" priority="2643" operator="containsText" text="DA">
      <formula>NOT(ISERROR(SEARCH("DA",J362)))</formula>
    </cfRule>
  </conditionalFormatting>
  <conditionalFormatting sqref="K362">
    <cfRule type="containsText" dxfId="2629" priority="2642" operator="containsText" text="DA">
      <formula>NOT(ISERROR(SEARCH("DA",K362)))</formula>
    </cfRule>
  </conditionalFormatting>
  <conditionalFormatting sqref="L362">
    <cfRule type="containsText" dxfId="2628" priority="2641" operator="containsText" text="DA">
      <formula>NOT(ISERROR(SEARCH("DA",L362)))</formula>
    </cfRule>
  </conditionalFormatting>
  <conditionalFormatting sqref="M362">
    <cfRule type="containsText" dxfId="2627" priority="2640" operator="containsText" text="DA">
      <formula>NOT(ISERROR(SEARCH("DA",M362)))</formula>
    </cfRule>
  </conditionalFormatting>
  <conditionalFormatting sqref="N362">
    <cfRule type="containsText" dxfId="2626" priority="2639" operator="containsText" text="DA">
      <formula>NOT(ISERROR(SEARCH("DA",N362)))</formula>
    </cfRule>
  </conditionalFormatting>
  <conditionalFormatting sqref="O362">
    <cfRule type="containsText" dxfId="2625" priority="2638" operator="containsText" text="DA">
      <formula>NOT(ISERROR(SEARCH("DA",O362)))</formula>
    </cfRule>
  </conditionalFormatting>
  <conditionalFormatting sqref="P362">
    <cfRule type="containsText" dxfId="2624" priority="2637" operator="containsText" text="DA">
      <formula>NOT(ISERROR(SEARCH("DA",P362)))</formula>
    </cfRule>
  </conditionalFormatting>
  <conditionalFormatting sqref="Q362">
    <cfRule type="containsText" dxfId="2623" priority="2636" operator="containsText" text="DA">
      <formula>NOT(ISERROR(SEARCH("DA",Q362)))</formula>
    </cfRule>
  </conditionalFormatting>
  <conditionalFormatting sqref="S362">
    <cfRule type="containsText" dxfId="2622" priority="2635" operator="containsText" text="DA">
      <formula>NOT(ISERROR(SEARCH("DA",S362)))</formula>
    </cfRule>
  </conditionalFormatting>
  <conditionalFormatting sqref="R362">
    <cfRule type="containsText" dxfId="2621" priority="2634" operator="containsText" text="DA">
      <formula>NOT(ISERROR(SEARCH("DA",R362)))</formula>
    </cfRule>
  </conditionalFormatting>
  <conditionalFormatting sqref="T362">
    <cfRule type="containsText" dxfId="2620" priority="2633" operator="containsText" text="DA">
      <formula>NOT(ISERROR(SEARCH("DA",T362)))</formula>
    </cfRule>
  </conditionalFormatting>
  <conditionalFormatting sqref="B362">
    <cfRule type="containsText" dxfId="2619" priority="2632" operator="containsText" text="DA">
      <formula>NOT(ISERROR(SEARCH("DA",B362)))</formula>
    </cfRule>
  </conditionalFormatting>
  <conditionalFormatting sqref="C362 U362">
    <cfRule type="containsText" dxfId="2618" priority="2631" operator="containsText" text="DA">
      <formula>NOT(ISERROR(SEARCH("DA",C362)))</formula>
    </cfRule>
  </conditionalFormatting>
  <conditionalFormatting sqref="D362">
    <cfRule type="containsText" dxfId="2617" priority="2630" operator="containsText" text="DA">
      <formula>NOT(ISERROR(SEARCH("DA",D362)))</formula>
    </cfRule>
  </conditionalFormatting>
  <conditionalFormatting sqref="E362">
    <cfRule type="containsText" dxfId="2616" priority="2629" operator="containsText" text="DA">
      <formula>NOT(ISERROR(SEARCH("DA",E362)))</formula>
    </cfRule>
  </conditionalFormatting>
  <conditionalFormatting sqref="F362">
    <cfRule type="containsText" dxfId="2615" priority="2628" operator="containsText" text="DA">
      <formula>NOT(ISERROR(SEARCH("DA",F362)))</formula>
    </cfRule>
  </conditionalFormatting>
  <conditionalFormatting sqref="G362">
    <cfRule type="containsText" dxfId="2614" priority="2627" operator="containsText" text="DA">
      <formula>NOT(ISERROR(SEARCH("DA",G362)))</formula>
    </cfRule>
  </conditionalFormatting>
  <conditionalFormatting sqref="H362">
    <cfRule type="containsText" dxfId="2613" priority="2626" operator="containsText" text="DA">
      <formula>NOT(ISERROR(SEARCH("DA",H362)))</formula>
    </cfRule>
  </conditionalFormatting>
  <conditionalFormatting sqref="I362">
    <cfRule type="containsText" dxfId="2612" priority="2625" operator="containsText" text="DA">
      <formula>NOT(ISERROR(SEARCH("DA",I362)))</formula>
    </cfRule>
  </conditionalFormatting>
  <conditionalFormatting sqref="J362">
    <cfRule type="containsText" dxfId="2611" priority="2624" operator="containsText" text="DA">
      <formula>NOT(ISERROR(SEARCH("DA",J362)))</formula>
    </cfRule>
  </conditionalFormatting>
  <conditionalFormatting sqref="K362">
    <cfRule type="containsText" dxfId="2610" priority="2623" operator="containsText" text="DA">
      <formula>NOT(ISERROR(SEARCH("DA",K362)))</formula>
    </cfRule>
  </conditionalFormatting>
  <conditionalFormatting sqref="L362">
    <cfRule type="containsText" dxfId="2609" priority="2622" operator="containsText" text="DA">
      <formula>NOT(ISERROR(SEARCH("DA",L362)))</formula>
    </cfRule>
  </conditionalFormatting>
  <conditionalFormatting sqref="M362">
    <cfRule type="containsText" dxfId="2608" priority="2621" operator="containsText" text="DA">
      <formula>NOT(ISERROR(SEARCH("DA",M362)))</formula>
    </cfRule>
  </conditionalFormatting>
  <conditionalFormatting sqref="N362">
    <cfRule type="containsText" dxfId="2607" priority="2620" operator="containsText" text="DA">
      <formula>NOT(ISERROR(SEARCH("DA",N362)))</formula>
    </cfRule>
  </conditionalFormatting>
  <conditionalFormatting sqref="O362">
    <cfRule type="containsText" dxfId="2606" priority="2619" operator="containsText" text="DA">
      <formula>NOT(ISERROR(SEARCH("DA",O362)))</formula>
    </cfRule>
  </conditionalFormatting>
  <conditionalFormatting sqref="P362">
    <cfRule type="containsText" dxfId="2605" priority="2618" operator="containsText" text="DA">
      <formula>NOT(ISERROR(SEARCH("DA",P362)))</formula>
    </cfRule>
  </conditionalFormatting>
  <conditionalFormatting sqref="Q362">
    <cfRule type="containsText" dxfId="2604" priority="2617" operator="containsText" text="DA">
      <formula>NOT(ISERROR(SEARCH("DA",Q362)))</formula>
    </cfRule>
  </conditionalFormatting>
  <conditionalFormatting sqref="S362">
    <cfRule type="containsText" dxfId="2603" priority="2616" operator="containsText" text="DA">
      <formula>NOT(ISERROR(SEARCH("DA",S362)))</formula>
    </cfRule>
  </conditionalFormatting>
  <conditionalFormatting sqref="R362">
    <cfRule type="containsText" dxfId="2602" priority="2615" operator="containsText" text="DA">
      <formula>NOT(ISERROR(SEARCH("DA",R362)))</formula>
    </cfRule>
  </conditionalFormatting>
  <conditionalFormatting sqref="T362">
    <cfRule type="containsText" dxfId="2601" priority="2614" operator="containsText" text="DA">
      <formula>NOT(ISERROR(SEARCH("DA",T362)))</formula>
    </cfRule>
  </conditionalFormatting>
  <conditionalFormatting sqref="B362">
    <cfRule type="containsText" dxfId="2600" priority="2613" operator="containsText" text="DA">
      <formula>NOT(ISERROR(SEARCH("DA",B362)))</formula>
    </cfRule>
  </conditionalFormatting>
  <conditionalFormatting sqref="C362 U362">
    <cfRule type="containsText" dxfId="2599" priority="2612" operator="containsText" text="DA">
      <formula>NOT(ISERROR(SEARCH("DA",C362)))</formula>
    </cfRule>
  </conditionalFormatting>
  <conditionalFormatting sqref="D362">
    <cfRule type="containsText" dxfId="2598" priority="2611" operator="containsText" text="DA">
      <formula>NOT(ISERROR(SEARCH("DA",D362)))</formula>
    </cfRule>
  </conditionalFormatting>
  <conditionalFormatting sqref="E362">
    <cfRule type="containsText" dxfId="2597" priority="2610" operator="containsText" text="DA">
      <formula>NOT(ISERROR(SEARCH("DA",E362)))</formula>
    </cfRule>
  </conditionalFormatting>
  <conditionalFormatting sqref="F362">
    <cfRule type="containsText" dxfId="2596" priority="2609" operator="containsText" text="DA">
      <formula>NOT(ISERROR(SEARCH("DA",F362)))</formula>
    </cfRule>
  </conditionalFormatting>
  <conditionalFormatting sqref="G362">
    <cfRule type="containsText" dxfId="2595" priority="2608" operator="containsText" text="DA">
      <formula>NOT(ISERROR(SEARCH("DA",G362)))</formula>
    </cfRule>
  </conditionalFormatting>
  <conditionalFormatting sqref="H362">
    <cfRule type="containsText" dxfId="2594" priority="2607" operator="containsText" text="DA">
      <formula>NOT(ISERROR(SEARCH("DA",H362)))</formula>
    </cfRule>
  </conditionalFormatting>
  <conditionalFormatting sqref="I362">
    <cfRule type="containsText" dxfId="2593" priority="2606" operator="containsText" text="DA">
      <formula>NOT(ISERROR(SEARCH("DA",I362)))</formula>
    </cfRule>
  </conditionalFormatting>
  <conditionalFormatting sqref="J362">
    <cfRule type="containsText" dxfId="2592" priority="2605" operator="containsText" text="DA">
      <formula>NOT(ISERROR(SEARCH("DA",J362)))</formula>
    </cfRule>
  </conditionalFormatting>
  <conditionalFormatting sqref="K362">
    <cfRule type="containsText" dxfId="2591" priority="2604" operator="containsText" text="DA">
      <formula>NOT(ISERROR(SEARCH("DA",K362)))</formula>
    </cfRule>
  </conditionalFormatting>
  <conditionalFormatting sqref="L362">
    <cfRule type="containsText" dxfId="2590" priority="2603" operator="containsText" text="DA">
      <formula>NOT(ISERROR(SEARCH("DA",L362)))</formula>
    </cfRule>
  </conditionalFormatting>
  <conditionalFormatting sqref="M362">
    <cfRule type="containsText" dxfId="2589" priority="2602" operator="containsText" text="DA">
      <formula>NOT(ISERROR(SEARCH("DA",M362)))</formula>
    </cfRule>
  </conditionalFormatting>
  <conditionalFormatting sqref="N362">
    <cfRule type="containsText" dxfId="2588" priority="2601" operator="containsText" text="DA">
      <formula>NOT(ISERROR(SEARCH("DA",N362)))</formula>
    </cfRule>
  </conditionalFormatting>
  <conditionalFormatting sqref="O362">
    <cfRule type="containsText" dxfId="2587" priority="2600" operator="containsText" text="DA">
      <formula>NOT(ISERROR(SEARCH("DA",O362)))</formula>
    </cfRule>
  </conditionalFormatting>
  <conditionalFormatting sqref="P362">
    <cfRule type="containsText" dxfId="2586" priority="2599" operator="containsText" text="DA">
      <formula>NOT(ISERROR(SEARCH("DA",P362)))</formula>
    </cfRule>
  </conditionalFormatting>
  <conditionalFormatting sqref="Q362">
    <cfRule type="containsText" dxfId="2585" priority="2598" operator="containsText" text="DA">
      <formula>NOT(ISERROR(SEARCH("DA",Q362)))</formula>
    </cfRule>
  </conditionalFormatting>
  <conditionalFormatting sqref="S362">
    <cfRule type="containsText" dxfId="2584" priority="2597" operator="containsText" text="DA">
      <formula>NOT(ISERROR(SEARCH("DA",S362)))</formula>
    </cfRule>
  </conditionalFormatting>
  <conditionalFormatting sqref="R362">
    <cfRule type="containsText" dxfId="2583" priority="2596" operator="containsText" text="DA">
      <formula>NOT(ISERROR(SEARCH("DA",R362)))</formula>
    </cfRule>
  </conditionalFormatting>
  <conditionalFormatting sqref="T362">
    <cfRule type="containsText" dxfId="2582" priority="2595" operator="containsText" text="DA">
      <formula>NOT(ISERROR(SEARCH("DA",T362)))</formula>
    </cfRule>
  </conditionalFormatting>
  <conditionalFormatting sqref="B362">
    <cfRule type="containsText" dxfId="2581" priority="2594" operator="containsText" text="DA">
      <formula>NOT(ISERROR(SEARCH("DA",B362)))</formula>
    </cfRule>
  </conditionalFormatting>
  <conditionalFormatting sqref="C362 U362">
    <cfRule type="containsText" dxfId="2580" priority="2593" operator="containsText" text="DA">
      <formula>NOT(ISERROR(SEARCH("DA",C362)))</formula>
    </cfRule>
  </conditionalFormatting>
  <conditionalFormatting sqref="D362">
    <cfRule type="containsText" dxfId="2579" priority="2592" operator="containsText" text="DA">
      <formula>NOT(ISERROR(SEARCH("DA",D362)))</formula>
    </cfRule>
  </conditionalFormatting>
  <conditionalFormatting sqref="E362">
    <cfRule type="containsText" dxfId="2578" priority="2591" operator="containsText" text="DA">
      <formula>NOT(ISERROR(SEARCH("DA",E362)))</formula>
    </cfRule>
  </conditionalFormatting>
  <conditionalFormatting sqref="F362">
    <cfRule type="containsText" dxfId="2577" priority="2590" operator="containsText" text="DA">
      <formula>NOT(ISERROR(SEARCH("DA",F362)))</formula>
    </cfRule>
  </conditionalFormatting>
  <conditionalFormatting sqref="G362">
    <cfRule type="containsText" dxfId="2576" priority="2589" operator="containsText" text="DA">
      <formula>NOT(ISERROR(SEARCH("DA",G362)))</formula>
    </cfRule>
  </conditionalFormatting>
  <conditionalFormatting sqref="H362">
    <cfRule type="containsText" dxfId="2575" priority="2588" operator="containsText" text="DA">
      <formula>NOT(ISERROR(SEARCH("DA",H362)))</formula>
    </cfRule>
  </conditionalFormatting>
  <conditionalFormatting sqref="I362">
    <cfRule type="containsText" dxfId="2574" priority="2587" operator="containsText" text="DA">
      <formula>NOT(ISERROR(SEARCH("DA",I362)))</formula>
    </cfRule>
  </conditionalFormatting>
  <conditionalFormatting sqref="J362">
    <cfRule type="containsText" dxfId="2573" priority="2586" operator="containsText" text="DA">
      <formula>NOT(ISERROR(SEARCH("DA",J362)))</formula>
    </cfRule>
  </conditionalFormatting>
  <conditionalFormatting sqref="K362">
    <cfRule type="containsText" dxfId="2572" priority="2585" operator="containsText" text="DA">
      <formula>NOT(ISERROR(SEARCH("DA",K362)))</formula>
    </cfRule>
  </conditionalFormatting>
  <conditionalFormatting sqref="L362">
    <cfRule type="containsText" dxfId="2571" priority="2584" operator="containsText" text="DA">
      <formula>NOT(ISERROR(SEARCH("DA",L362)))</formula>
    </cfRule>
  </conditionalFormatting>
  <conditionalFormatting sqref="M362">
    <cfRule type="containsText" dxfId="2570" priority="2583" operator="containsText" text="DA">
      <formula>NOT(ISERROR(SEARCH("DA",M362)))</formula>
    </cfRule>
  </conditionalFormatting>
  <conditionalFormatting sqref="N362">
    <cfRule type="containsText" dxfId="2569" priority="2582" operator="containsText" text="DA">
      <formula>NOT(ISERROR(SEARCH("DA",N362)))</formula>
    </cfRule>
  </conditionalFormatting>
  <conditionalFormatting sqref="O362">
    <cfRule type="containsText" dxfId="2568" priority="2581" operator="containsText" text="DA">
      <formula>NOT(ISERROR(SEARCH("DA",O362)))</formula>
    </cfRule>
  </conditionalFormatting>
  <conditionalFormatting sqref="P362">
    <cfRule type="containsText" dxfId="2567" priority="2580" operator="containsText" text="DA">
      <formula>NOT(ISERROR(SEARCH("DA",P362)))</formula>
    </cfRule>
  </conditionalFormatting>
  <conditionalFormatting sqref="Q362">
    <cfRule type="containsText" dxfId="2566" priority="2579" operator="containsText" text="DA">
      <formula>NOT(ISERROR(SEARCH("DA",Q362)))</formula>
    </cfRule>
  </conditionalFormatting>
  <conditionalFormatting sqref="S362">
    <cfRule type="containsText" dxfId="2565" priority="2578" operator="containsText" text="DA">
      <formula>NOT(ISERROR(SEARCH("DA",S362)))</formula>
    </cfRule>
  </conditionalFormatting>
  <conditionalFormatting sqref="R362">
    <cfRule type="containsText" dxfId="2564" priority="2577" operator="containsText" text="DA">
      <formula>NOT(ISERROR(SEARCH("DA",R362)))</formula>
    </cfRule>
  </conditionalFormatting>
  <conditionalFormatting sqref="T362">
    <cfRule type="containsText" dxfId="2563" priority="2576" operator="containsText" text="DA">
      <formula>NOT(ISERROR(SEARCH("DA",T362)))</formula>
    </cfRule>
  </conditionalFormatting>
  <conditionalFormatting sqref="B362">
    <cfRule type="containsText" dxfId="2562" priority="2575" operator="containsText" text="DA">
      <formula>NOT(ISERROR(SEARCH("DA",B362)))</formula>
    </cfRule>
  </conditionalFormatting>
  <conditionalFormatting sqref="C362 U362">
    <cfRule type="containsText" dxfId="2561" priority="2574" operator="containsText" text="DA">
      <formula>NOT(ISERROR(SEARCH("DA",C362)))</formula>
    </cfRule>
  </conditionalFormatting>
  <conditionalFormatting sqref="D362">
    <cfRule type="containsText" dxfId="2560" priority="2573" operator="containsText" text="DA">
      <formula>NOT(ISERROR(SEARCH("DA",D362)))</formula>
    </cfRule>
  </conditionalFormatting>
  <conditionalFormatting sqref="E362">
    <cfRule type="containsText" dxfId="2559" priority="2572" operator="containsText" text="DA">
      <formula>NOT(ISERROR(SEARCH("DA",E362)))</formula>
    </cfRule>
  </conditionalFormatting>
  <conditionalFormatting sqref="F362">
    <cfRule type="containsText" dxfId="2558" priority="2571" operator="containsText" text="DA">
      <formula>NOT(ISERROR(SEARCH("DA",F362)))</formula>
    </cfRule>
  </conditionalFormatting>
  <conditionalFormatting sqref="G362">
    <cfRule type="containsText" dxfId="2557" priority="2570" operator="containsText" text="DA">
      <formula>NOT(ISERROR(SEARCH("DA",G362)))</formula>
    </cfRule>
  </conditionalFormatting>
  <conditionalFormatting sqref="H362">
    <cfRule type="containsText" dxfId="2556" priority="2569" operator="containsText" text="DA">
      <formula>NOT(ISERROR(SEARCH("DA",H362)))</formula>
    </cfRule>
  </conditionalFormatting>
  <conditionalFormatting sqref="I362">
    <cfRule type="containsText" dxfId="2555" priority="2568" operator="containsText" text="DA">
      <formula>NOT(ISERROR(SEARCH("DA",I362)))</formula>
    </cfRule>
  </conditionalFormatting>
  <conditionalFormatting sqref="J362">
    <cfRule type="containsText" dxfId="2554" priority="2567" operator="containsText" text="DA">
      <formula>NOT(ISERROR(SEARCH("DA",J362)))</formula>
    </cfRule>
  </conditionalFormatting>
  <conditionalFormatting sqref="K362">
    <cfRule type="containsText" dxfId="2553" priority="2566" operator="containsText" text="DA">
      <formula>NOT(ISERROR(SEARCH("DA",K362)))</formula>
    </cfRule>
  </conditionalFormatting>
  <conditionalFormatting sqref="L362">
    <cfRule type="containsText" dxfId="2552" priority="2565" operator="containsText" text="DA">
      <formula>NOT(ISERROR(SEARCH("DA",L362)))</formula>
    </cfRule>
  </conditionalFormatting>
  <conditionalFormatting sqref="M362">
    <cfRule type="containsText" dxfId="2551" priority="2564" operator="containsText" text="DA">
      <formula>NOT(ISERROR(SEARCH("DA",M362)))</formula>
    </cfRule>
  </conditionalFormatting>
  <conditionalFormatting sqref="N362">
    <cfRule type="containsText" dxfId="2550" priority="2563" operator="containsText" text="DA">
      <formula>NOT(ISERROR(SEARCH("DA",N362)))</formula>
    </cfRule>
  </conditionalFormatting>
  <conditionalFormatting sqref="O362">
    <cfRule type="containsText" dxfId="2549" priority="2562" operator="containsText" text="DA">
      <formula>NOT(ISERROR(SEARCH("DA",O362)))</formula>
    </cfRule>
  </conditionalFormatting>
  <conditionalFormatting sqref="P362">
    <cfRule type="containsText" dxfId="2548" priority="2561" operator="containsText" text="DA">
      <formula>NOT(ISERROR(SEARCH("DA",P362)))</formula>
    </cfRule>
  </conditionalFormatting>
  <conditionalFormatting sqref="Q362">
    <cfRule type="containsText" dxfId="2547" priority="2560" operator="containsText" text="DA">
      <formula>NOT(ISERROR(SEARCH("DA",Q362)))</formula>
    </cfRule>
  </conditionalFormatting>
  <conditionalFormatting sqref="S362">
    <cfRule type="containsText" dxfId="2546" priority="2559" operator="containsText" text="DA">
      <formula>NOT(ISERROR(SEARCH("DA",S362)))</formula>
    </cfRule>
  </conditionalFormatting>
  <conditionalFormatting sqref="R362">
    <cfRule type="containsText" dxfId="2545" priority="2558" operator="containsText" text="DA">
      <formula>NOT(ISERROR(SEARCH("DA",R362)))</formula>
    </cfRule>
  </conditionalFormatting>
  <conditionalFormatting sqref="T362">
    <cfRule type="containsText" dxfId="2544" priority="2557" operator="containsText" text="DA">
      <formula>NOT(ISERROR(SEARCH("DA",T362)))</formula>
    </cfRule>
  </conditionalFormatting>
  <conditionalFormatting sqref="B362">
    <cfRule type="containsText" dxfId="2543" priority="2556" operator="containsText" text="DA">
      <formula>NOT(ISERROR(SEARCH("DA",B362)))</formula>
    </cfRule>
  </conditionalFormatting>
  <conditionalFormatting sqref="C362 U362">
    <cfRule type="containsText" dxfId="2542" priority="2555" operator="containsText" text="DA">
      <formula>NOT(ISERROR(SEARCH("DA",C362)))</formula>
    </cfRule>
  </conditionalFormatting>
  <conditionalFormatting sqref="D362">
    <cfRule type="containsText" dxfId="2541" priority="2554" operator="containsText" text="DA">
      <formula>NOT(ISERROR(SEARCH("DA",D362)))</formula>
    </cfRule>
  </conditionalFormatting>
  <conditionalFormatting sqref="E362">
    <cfRule type="containsText" dxfId="2540" priority="2553" operator="containsText" text="DA">
      <formula>NOT(ISERROR(SEARCH("DA",E362)))</formula>
    </cfRule>
  </conditionalFormatting>
  <conditionalFormatting sqref="F362">
    <cfRule type="containsText" dxfId="2539" priority="2552" operator="containsText" text="DA">
      <formula>NOT(ISERROR(SEARCH("DA",F362)))</formula>
    </cfRule>
  </conditionalFormatting>
  <conditionalFormatting sqref="G362">
    <cfRule type="containsText" dxfId="2538" priority="2551" operator="containsText" text="DA">
      <formula>NOT(ISERROR(SEARCH("DA",G362)))</formula>
    </cfRule>
  </conditionalFormatting>
  <conditionalFormatting sqref="H362">
    <cfRule type="containsText" dxfId="2537" priority="2550" operator="containsText" text="DA">
      <formula>NOT(ISERROR(SEARCH("DA",H362)))</formula>
    </cfRule>
  </conditionalFormatting>
  <conditionalFormatting sqref="I362">
    <cfRule type="containsText" dxfId="2536" priority="2549" operator="containsText" text="DA">
      <formula>NOT(ISERROR(SEARCH("DA",I362)))</formula>
    </cfRule>
  </conditionalFormatting>
  <conditionalFormatting sqref="J362">
    <cfRule type="containsText" dxfId="2535" priority="2548" operator="containsText" text="DA">
      <formula>NOT(ISERROR(SEARCH("DA",J362)))</formula>
    </cfRule>
  </conditionalFormatting>
  <conditionalFormatting sqref="K362">
    <cfRule type="containsText" dxfId="2534" priority="2547" operator="containsText" text="DA">
      <formula>NOT(ISERROR(SEARCH("DA",K362)))</formula>
    </cfRule>
  </conditionalFormatting>
  <conditionalFormatting sqref="L362">
    <cfRule type="containsText" dxfId="2533" priority="2546" operator="containsText" text="DA">
      <formula>NOT(ISERROR(SEARCH("DA",L362)))</formula>
    </cfRule>
  </conditionalFormatting>
  <conditionalFormatting sqref="M362">
    <cfRule type="containsText" dxfId="2532" priority="2545" operator="containsText" text="DA">
      <formula>NOT(ISERROR(SEARCH("DA",M362)))</formula>
    </cfRule>
  </conditionalFormatting>
  <conditionalFormatting sqref="N362">
    <cfRule type="containsText" dxfId="2531" priority="2544" operator="containsText" text="DA">
      <formula>NOT(ISERROR(SEARCH("DA",N362)))</formula>
    </cfRule>
  </conditionalFormatting>
  <conditionalFormatting sqref="O362">
    <cfRule type="containsText" dxfId="2530" priority="2543" operator="containsText" text="DA">
      <formula>NOT(ISERROR(SEARCH("DA",O362)))</formula>
    </cfRule>
  </conditionalFormatting>
  <conditionalFormatting sqref="P362">
    <cfRule type="containsText" dxfId="2529" priority="2542" operator="containsText" text="DA">
      <formula>NOT(ISERROR(SEARCH("DA",P362)))</formula>
    </cfRule>
  </conditionalFormatting>
  <conditionalFormatting sqref="Q362">
    <cfRule type="containsText" dxfId="2528" priority="2541" operator="containsText" text="DA">
      <formula>NOT(ISERROR(SEARCH("DA",Q362)))</formula>
    </cfRule>
  </conditionalFormatting>
  <conditionalFormatting sqref="S362">
    <cfRule type="containsText" dxfId="2527" priority="2540" operator="containsText" text="DA">
      <formula>NOT(ISERROR(SEARCH("DA",S362)))</formula>
    </cfRule>
  </conditionalFormatting>
  <conditionalFormatting sqref="R362">
    <cfRule type="containsText" dxfId="2526" priority="2539" operator="containsText" text="DA">
      <formula>NOT(ISERROR(SEARCH("DA",R362)))</formula>
    </cfRule>
  </conditionalFormatting>
  <conditionalFormatting sqref="T362">
    <cfRule type="containsText" dxfId="2525" priority="2538" operator="containsText" text="DA">
      <formula>NOT(ISERROR(SEARCH("DA",T362)))</formula>
    </cfRule>
  </conditionalFormatting>
  <conditionalFormatting sqref="B362">
    <cfRule type="containsText" dxfId="2524" priority="2537" operator="containsText" text="DA">
      <formula>NOT(ISERROR(SEARCH("DA",B362)))</formula>
    </cfRule>
  </conditionalFormatting>
  <conditionalFormatting sqref="C362 U362">
    <cfRule type="containsText" dxfId="2523" priority="2536" operator="containsText" text="DA">
      <formula>NOT(ISERROR(SEARCH("DA",C362)))</formula>
    </cfRule>
  </conditionalFormatting>
  <conditionalFormatting sqref="D362">
    <cfRule type="containsText" dxfId="2522" priority="2535" operator="containsText" text="DA">
      <formula>NOT(ISERROR(SEARCH("DA",D362)))</formula>
    </cfRule>
  </conditionalFormatting>
  <conditionalFormatting sqref="E362">
    <cfRule type="containsText" dxfId="2521" priority="2534" operator="containsText" text="DA">
      <formula>NOT(ISERROR(SEARCH("DA",E362)))</formula>
    </cfRule>
  </conditionalFormatting>
  <conditionalFormatting sqref="F362">
    <cfRule type="containsText" dxfId="2520" priority="2533" operator="containsText" text="DA">
      <formula>NOT(ISERROR(SEARCH("DA",F362)))</formula>
    </cfRule>
  </conditionalFormatting>
  <conditionalFormatting sqref="G362">
    <cfRule type="containsText" dxfId="2519" priority="2532" operator="containsText" text="DA">
      <formula>NOT(ISERROR(SEARCH("DA",G362)))</formula>
    </cfRule>
  </conditionalFormatting>
  <conditionalFormatting sqref="H362">
    <cfRule type="containsText" dxfId="2518" priority="2531" operator="containsText" text="DA">
      <formula>NOT(ISERROR(SEARCH("DA",H362)))</formula>
    </cfRule>
  </conditionalFormatting>
  <conditionalFormatting sqref="I362">
    <cfRule type="containsText" dxfId="2517" priority="2530" operator="containsText" text="DA">
      <formula>NOT(ISERROR(SEARCH("DA",I362)))</formula>
    </cfRule>
  </conditionalFormatting>
  <conditionalFormatting sqref="J362">
    <cfRule type="containsText" dxfId="2516" priority="2529" operator="containsText" text="DA">
      <formula>NOT(ISERROR(SEARCH("DA",J362)))</formula>
    </cfRule>
  </conditionalFormatting>
  <conditionalFormatting sqref="K362">
    <cfRule type="containsText" dxfId="2515" priority="2528" operator="containsText" text="DA">
      <formula>NOT(ISERROR(SEARCH("DA",K362)))</formula>
    </cfRule>
  </conditionalFormatting>
  <conditionalFormatting sqref="L362">
    <cfRule type="containsText" dxfId="2514" priority="2527" operator="containsText" text="DA">
      <formula>NOT(ISERROR(SEARCH("DA",L362)))</formula>
    </cfRule>
  </conditionalFormatting>
  <conditionalFormatting sqref="M362">
    <cfRule type="containsText" dxfId="2513" priority="2526" operator="containsText" text="DA">
      <formula>NOT(ISERROR(SEARCH("DA",M362)))</formula>
    </cfRule>
  </conditionalFormatting>
  <conditionalFormatting sqref="N362">
    <cfRule type="containsText" dxfId="2512" priority="2525" operator="containsText" text="DA">
      <formula>NOT(ISERROR(SEARCH("DA",N362)))</formula>
    </cfRule>
  </conditionalFormatting>
  <conditionalFormatting sqref="O362">
    <cfRule type="containsText" dxfId="2511" priority="2524" operator="containsText" text="DA">
      <formula>NOT(ISERROR(SEARCH("DA",O362)))</formula>
    </cfRule>
  </conditionalFormatting>
  <conditionalFormatting sqref="P362">
    <cfRule type="containsText" dxfId="2510" priority="2523" operator="containsText" text="DA">
      <formula>NOT(ISERROR(SEARCH("DA",P362)))</formula>
    </cfRule>
  </conditionalFormatting>
  <conditionalFormatting sqref="Q362">
    <cfRule type="containsText" dxfId="2509" priority="2522" operator="containsText" text="DA">
      <formula>NOT(ISERROR(SEARCH("DA",Q362)))</formula>
    </cfRule>
  </conditionalFormatting>
  <conditionalFormatting sqref="S362">
    <cfRule type="containsText" dxfId="2508" priority="2521" operator="containsText" text="DA">
      <formula>NOT(ISERROR(SEARCH("DA",S362)))</formula>
    </cfRule>
  </conditionalFormatting>
  <conditionalFormatting sqref="R362">
    <cfRule type="containsText" dxfId="2507" priority="2520" operator="containsText" text="DA">
      <formula>NOT(ISERROR(SEARCH("DA",R362)))</formula>
    </cfRule>
  </conditionalFormatting>
  <conditionalFormatting sqref="T362">
    <cfRule type="containsText" dxfId="2506" priority="2519" operator="containsText" text="DA">
      <formula>NOT(ISERROR(SEARCH("DA",T362)))</formula>
    </cfRule>
  </conditionalFormatting>
  <conditionalFormatting sqref="B362">
    <cfRule type="containsText" dxfId="2505" priority="2518" operator="containsText" text="DA">
      <formula>NOT(ISERROR(SEARCH("DA",B362)))</formula>
    </cfRule>
  </conditionalFormatting>
  <conditionalFormatting sqref="C362 U362">
    <cfRule type="containsText" dxfId="2504" priority="2517" operator="containsText" text="DA">
      <formula>NOT(ISERROR(SEARCH("DA",C362)))</formula>
    </cfRule>
  </conditionalFormatting>
  <conditionalFormatting sqref="D362">
    <cfRule type="containsText" dxfId="2503" priority="2516" operator="containsText" text="DA">
      <formula>NOT(ISERROR(SEARCH("DA",D362)))</formula>
    </cfRule>
  </conditionalFormatting>
  <conditionalFormatting sqref="E362">
    <cfRule type="containsText" dxfId="2502" priority="2515" operator="containsText" text="DA">
      <formula>NOT(ISERROR(SEARCH("DA",E362)))</formula>
    </cfRule>
  </conditionalFormatting>
  <conditionalFormatting sqref="F362">
    <cfRule type="containsText" dxfId="2501" priority="2514" operator="containsText" text="DA">
      <formula>NOT(ISERROR(SEARCH("DA",F362)))</formula>
    </cfRule>
  </conditionalFormatting>
  <conditionalFormatting sqref="G362">
    <cfRule type="containsText" dxfId="2500" priority="2513" operator="containsText" text="DA">
      <formula>NOT(ISERROR(SEARCH("DA",G362)))</formula>
    </cfRule>
  </conditionalFormatting>
  <conditionalFormatting sqref="H362">
    <cfRule type="containsText" dxfId="2499" priority="2512" operator="containsText" text="DA">
      <formula>NOT(ISERROR(SEARCH("DA",H362)))</formula>
    </cfRule>
  </conditionalFormatting>
  <conditionalFormatting sqref="I362">
    <cfRule type="containsText" dxfId="2498" priority="2511" operator="containsText" text="DA">
      <formula>NOT(ISERROR(SEARCH("DA",I362)))</formula>
    </cfRule>
  </conditionalFormatting>
  <conditionalFormatting sqref="J362">
    <cfRule type="containsText" dxfId="2497" priority="2510" operator="containsText" text="DA">
      <formula>NOT(ISERROR(SEARCH("DA",J362)))</formula>
    </cfRule>
  </conditionalFormatting>
  <conditionalFormatting sqref="K362">
    <cfRule type="containsText" dxfId="2496" priority="2509" operator="containsText" text="DA">
      <formula>NOT(ISERROR(SEARCH("DA",K362)))</formula>
    </cfRule>
  </conditionalFormatting>
  <conditionalFormatting sqref="L362">
    <cfRule type="containsText" dxfId="2495" priority="2508" operator="containsText" text="DA">
      <formula>NOT(ISERROR(SEARCH("DA",L362)))</formula>
    </cfRule>
  </conditionalFormatting>
  <conditionalFormatting sqref="M362">
    <cfRule type="containsText" dxfId="2494" priority="2507" operator="containsText" text="DA">
      <formula>NOT(ISERROR(SEARCH("DA",M362)))</formula>
    </cfRule>
  </conditionalFormatting>
  <conditionalFormatting sqref="N362">
    <cfRule type="containsText" dxfId="2493" priority="2506" operator="containsText" text="DA">
      <formula>NOT(ISERROR(SEARCH("DA",N362)))</formula>
    </cfRule>
  </conditionalFormatting>
  <conditionalFormatting sqref="O362">
    <cfRule type="containsText" dxfId="2492" priority="2505" operator="containsText" text="DA">
      <formula>NOT(ISERROR(SEARCH("DA",O362)))</formula>
    </cfRule>
  </conditionalFormatting>
  <conditionalFormatting sqref="P362">
    <cfRule type="containsText" dxfId="2491" priority="2504" operator="containsText" text="DA">
      <formula>NOT(ISERROR(SEARCH("DA",P362)))</formula>
    </cfRule>
  </conditionalFormatting>
  <conditionalFormatting sqref="Q362">
    <cfRule type="containsText" dxfId="2490" priority="2503" operator="containsText" text="DA">
      <formula>NOT(ISERROR(SEARCH("DA",Q362)))</formula>
    </cfRule>
  </conditionalFormatting>
  <conditionalFormatting sqref="S362">
    <cfRule type="containsText" dxfId="2489" priority="2502" operator="containsText" text="DA">
      <formula>NOT(ISERROR(SEARCH("DA",S362)))</formula>
    </cfRule>
  </conditionalFormatting>
  <conditionalFormatting sqref="R362">
    <cfRule type="containsText" dxfId="2488" priority="2501" operator="containsText" text="DA">
      <formula>NOT(ISERROR(SEARCH("DA",R362)))</formula>
    </cfRule>
  </conditionalFormatting>
  <conditionalFormatting sqref="T362">
    <cfRule type="containsText" dxfId="2487" priority="2500" operator="containsText" text="DA">
      <formula>NOT(ISERROR(SEARCH("DA",T362)))</formula>
    </cfRule>
  </conditionalFormatting>
  <conditionalFormatting sqref="B362">
    <cfRule type="containsText" dxfId="2486" priority="2499" operator="containsText" text="DA">
      <formula>NOT(ISERROR(SEARCH("DA",B362)))</formula>
    </cfRule>
  </conditionalFormatting>
  <conditionalFormatting sqref="C362 U362">
    <cfRule type="containsText" dxfId="2485" priority="2498" operator="containsText" text="DA">
      <formula>NOT(ISERROR(SEARCH("DA",C362)))</formula>
    </cfRule>
  </conditionalFormatting>
  <conditionalFormatting sqref="D362">
    <cfRule type="containsText" dxfId="2484" priority="2497" operator="containsText" text="DA">
      <formula>NOT(ISERROR(SEARCH("DA",D362)))</formula>
    </cfRule>
  </conditionalFormatting>
  <conditionalFormatting sqref="E362">
    <cfRule type="containsText" dxfId="2483" priority="2496" operator="containsText" text="DA">
      <formula>NOT(ISERROR(SEARCH("DA",E362)))</formula>
    </cfRule>
  </conditionalFormatting>
  <conditionalFormatting sqref="F362">
    <cfRule type="containsText" dxfId="2482" priority="2495" operator="containsText" text="DA">
      <formula>NOT(ISERROR(SEARCH("DA",F362)))</formula>
    </cfRule>
  </conditionalFormatting>
  <conditionalFormatting sqref="G362">
    <cfRule type="containsText" dxfId="2481" priority="2494" operator="containsText" text="DA">
      <formula>NOT(ISERROR(SEARCH("DA",G362)))</formula>
    </cfRule>
  </conditionalFormatting>
  <conditionalFormatting sqref="H362">
    <cfRule type="containsText" dxfId="2480" priority="2493" operator="containsText" text="DA">
      <formula>NOT(ISERROR(SEARCH("DA",H362)))</formula>
    </cfRule>
  </conditionalFormatting>
  <conditionalFormatting sqref="I362">
    <cfRule type="containsText" dxfId="2479" priority="2492" operator="containsText" text="DA">
      <formula>NOT(ISERROR(SEARCH("DA",I362)))</formula>
    </cfRule>
  </conditionalFormatting>
  <conditionalFormatting sqref="J362">
    <cfRule type="containsText" dxfId="2478" priority="2491" operator="containsText" text="DA">
      <formula>NOT(ISERROR(SEARCH("DA",J362)))</formula>
    </cfRule>
  </conditionalFormatting>
  <conditionalFormatting sqref="K362">
    <cfRule type="containsText" dxfId="2477" priority="2490" operator="containsText" text="DA">
      <formula>NOT(ISERROR(SEARCH("DA",K362)))</formula>
    </cfRule>
  </conditionalFormatting>
  <conditionalFormatting sqref="L362">
    <cfRule type="containsText" dxfId="2476" priority="2489" operator="containsText" text="DA">
      <formula>NOT(ISERROR(SEARCH("DA",L362)))</formula>
    </cfRule>
  </conditionalFormatting>
  <conditionalFormatting sqref="M362">
    <cfRule type="containsText" dxfId="2475" priority="2488" operator="containsText" text="DA">
      <formula>NOT(ISERROR(SEARCH("DA",M362)))</formula>
    </cfRule>
  </conditionalFormatting>
  <conditionalFormatting sqref="N362">
    <cfRule type="containsText" dxfId="2474" priority="2487" operator="containsText" text="DA">
      <formula>NOT(ISERROR(SEARCH("DA",N362)))</formula>
    </cfRule>
  </conditionalFormatting>
  <conditionalFormatting sqref="O362">
    <cfRule type="containsText" dxfId="2473" priority="2486" operator="containsText" text="DA">
      <formula>NOT(ISERROR(SEARCH("DA",O362)))</formula>
    </cfRule>
  </conditionalFormatting>
  <conditionalFormatting sqref="P362">
    <cfRule type="containsText" dxfId="2472" priority="2485" operator="containsText" text="DA">
      <formula>NOT(ISERROR(SEARCH("DA",P362)))</formula>
    </cfRule>
  </conditionalFormatting>
  <conditionalFormatting sqref="Q362">
    <cfRule type="containsText" dxfId="2471" priority="2484" operator="containsText" text="DA">
      <formula>NOT(ISERROR(SEARCH("DA",Q362)))</formula>
    </cfRule>
  </conditionalFormatting>
  <conditionalFormatting sqref="S362">
    <cfRule type="containsText" dxfId="2470" priority="2483" operator="containsText" text="DA">
      <formula>NOT(ISERROR(SEARCH("DA",S362)))</formula>
    </cfRule>
  </conditionalFormatting>
  <conditionalFormatting sqref="R362">
    <cfRule type="containsText" dxfId="2469" priority="2482" operator="containsText" text="DA">
      <formula>NOT(ISERROR(SEARCH("DA",R362)))</formula>
    </cfRule>
  </conditionalFormatting>
  <conditionalFormatting sqref="T362">
    <cfRule type="containsText" dxfId="2468" priority="2481" operator="containsText" text="DA">
      <formula>NOT(ISERROR(SEARCH("DA",T362)))</formula>
    </cfRule>
  </conditionalFormatting>
  <conditionalFormatting sqref="B362">
    <cfRule type="containsText" dxfId="2467" priority="2480" operator="containsText" text="DA">
      <formula>NOT(ISERROR(SEARCH("DA",B362)))</formula>
    </cfRule>
  </conditionalFormatting>
  <conditionalFormatting sqref="C362 U362">
    <cfRule type="containsText" dxfId="2466" priority="2479" operator="containsText" text="DA">
      <formula>NOT(ISERROR(SEARCH("DA",C362)))</formula>
    </cfRule>
  </conditionalFormatting>
  <conditionalFormatting sqref="D362">
    <cfRule type="containsText" dxfId="2465" priority="2478" operator="containsText" text="DA">
      <formula>NOT(ISERROR(SEARCH("DA",D362)))</formula>
    </cfRule>
  </conditionalFormatting>
  <conditionalFormatting sqref="E362">
    <cfRule type="containsText" dxfId="2464" priority="2477" operator="containsText" text="DA">
      <formula>NOT(ISERROR(SEARCH("DA",E362)))</formula>
    </cfRule>
  </conditionalFormatting>
  <conditionalFormatting sqref="F362">
    <cfRule type="containsText" dxfId="2463" priority="2476" operator="containsText" text="DA">
      <formula>NOT(ISERROR(SEARCH("DA",F362)))</formula>
    </cfRule>
  </conditionalFormatting>
  <conditionalFormatting sqref="G362">
    <cfRule type="containsText" dxfId="2462" priority="2475" operator="containsText" text="DA">
      <formula>NOT(ISERROR(SEARCH("DA",G362)))</formula>
    </cfRule>
  </conditionalFormatting>
  <conditionalFormatting sqref="H362">
    <cfRule type="containsText" dxfId="2461" priority="2474" operator="containsText" text="DA">
      <formula>NOT(ISERROR(SEARCH("DA",H362)))</formula>
    </cfRule>
  </conditionalFormatting>
  <conditionalFormatting sqref="I362">
    <cfRule type="containsText" dxfId="2460" priority="2473" operator="containsText" text="DA">
      <formula>NOT(ISERROR(SEARCH("DA",I362)))</formula>
    </cfRule>
  </conditionalFormatting>
  <conditionalFormatting sqref="J362">
    <cfRule type="containsText" dxfId="2459" priority="2472" operator="containsText" text="DA">
      <formula>NOT(ISERROR(SEARCH("DA",J362)))</formula>
    </cfRule>
  </conditionalFormatting>
  <conditionalFormatting sqref="K362">
    <cfRule type="containsText" dxfId="2458" priority="2471" operator="containsText" text="DA">
      <formula>NOT(ISERROR(SEARCH("DA",K362)))</formula>
    </cfRule>
  </conditionalFormatting>
  <conditionalFormatting sqref="L362">
    <cfRule type="containsText" dxfId="2457" priority="2470" operator="containsText" text="DA">
      <formula>NOT(ISERROR(SEARCH("DA",L362)))</formula>
    </cfRule>
  </conditionalFormatting>
  <conditionalFormatting sqref="M362">
    <cfRule type="containsText" dxfId="2456" priority="2469" operator="containsText" text="DA">
      <formula>NOT(ISERROR(SEARCH("DA",M362)))</formula>
    </cfRule>
  </conditionalFormatting>
  <conditionalFormatting sqref="N362">
    <cfRule type="containsText" dxfId="2455" priority="2468" operator="containsText" text="DA">
      <formula>NOT(ISERROR(SEARCH("DA",N362)))</formula>
    </cfRule>
  </conditionalFormatting>
  <conditionalFormatting sqref="O362">
    <cfRule type="containsText" dxfId="2454" priority="2467" operator="containsText" text="DA">
      <formula>NOT(ISERROR(SEARCH("DA",O362)))</formula>
    </cfRule>
  </conditionalFormatting>
  <conditionalFormatting sqref="P362">
    <cfRule type="containsText" dxfId="2453" priority="2466" operator="containsText" text="DA">
      <formula>NOT(ISERROR(SEARCH("DA",P362)))</formula>
    </cfRule>
  </conditionalFormatting>
  <conditionalFormatting sqref="Q362">
    <cfRule type="containsText" dxfId="2452" priority="2465" operator="containsText" text="DA">
      <formula>NOT(ISERROR(SEARCH("DA",Q362)))</formula>
    </cfRule>
  </conditionalFormatting>
  <conditionalFormatting sqref="S362">
    <cfRule type="containsText" dxfId="2451" priority="2464" operator="containsText" text="DA">
      <formula>NOT(ISERROR(SEARCH("DA",S362)))</formula>
    </cfRule>
  </conditionalFormatting>
  <conditionalFormatting sqref="R362">
    <cfRule type="containsText" dxfId="2450" priority="2463" operator="containsText" text="DA">
      <formula>NOT(ISERROR(SEARCH("DA",R362)))</formula>
    </cfRule>
  </conditionalFormatting>
  <conditionalFormatting sqref="T362">
    <cfRule type="containsText" dxfId="2449" priority="2462" operator="containsText" text="DA">
      <formula>NOT(ISERROR(SEARCH("DA",T362)))</formula>
    </cfRule>
  </conditionalFormatting>
  <conditionalFormatting sqref="B362">
    <cfRule type="containsText" dxfId="2448" priority="2461" operator="containsText" text="DA">
      <formula>NOT(ISERROR(SEARCH("DA",B362)))</formula>
    </cfRule>
  </conditionalFormatting>
  <conditionalFormatting sqref="U362 C362">
    <cfRule type="containsText" dxfId="2447" priority="2460" operator="containsText" text="DA">
      <formula>NOT(ISERROR(SEARCH("DA",C362)))</formula>
    </cfRule>
  </conditionalFormatting>
  <conditionalFormatting sqref="D362">
    <cfRule type="containsText" dxfId="2446" priority="2459" operator="containsText" text="DA">
      <formula>NOT(ISERROR(SEARCH("DA",D362)))</formula>
    </cfRule>
  </conditionalFormatting>
  <conditionalFormatting sqref="E362">
    <cfRule type="containsText" dxfId="2445" priority="2458" operator="containsText" text="DA">
      <formula>NOT(ISERROR(SEARCH("DA",E362)))</formula>
    </cfRule>
  </conditionalFormatting>
  <conditionalFormatting sqref="F362">
    <cfRule type="containsText" dxfId="2444" priority="2457" operator="containsText" text="DA">
      <formula>NOT(ISERROR(SEARCH("DA",F362)))</formula>
    </cfRule>
  </conditionalFormatting>
  <conditionalFormatting sqref="G362">
    <cfRule type="containsText" dxfId="2443" priority="2456" operator="containsText" text="DA">
      <formula>NOT(ISERROR(SEARCH("DA",G362)))</formula>
    </cfRule>
  </conditionalFormatting>
  <conditionalFormatting sqref="H362">
    <cfRule type="containsText" dxfId="2442" priority="2455" operator="containsText" text="DA">
      <formula>NOT(ISERROR(SEARCH("DA",H362)))</formula>
    </cfRule>
  </conditionalFormatting>
  <conditionalFormatting sqref="I362">
    <cfRule type="containsText" dxfId="2441" priority="2454" operator="containsText" text="DA">
      <formula>NOT(ISERROR(SEARCH("DA",I362)))</formula>
    </cfRule>
  </conditionalFormatting>
  <conditionalFormatting sqref="J362">
    <cfRule type="containsText" dxfId="2440" priority="2453" operator="containsText" text="DA">
      <formula>NOT(ISERROR(SEARCH("DA",J362)))</formula>
    </cfRule>
  </conditionalFormatting>
  <conditionalFormatting sqref="K362">
    <cfRule type="containsText" dxfId="2439" priority="2452" operator="containsText" text="DA">
      <formula>NOT(ISERROR(SEARCH("DA",K362)))</formula>
    </cfRule>
  </conditionalFormatting>
  <conditionalFormatting sqref="L362">
    <cfRule type="containsText" dxfId="2438" priority="2451" operator="containsText" text="DA">
      <formula>NOT(ISERROR(SEARCH("DA",L362)))</formula>
    </cfRule>
  </conditionalFormatting>
  <conditionalFormatting sqref="M362">
    <cfRule type="containsText" dxfId="2437" priority="2450" operator="containsText" text="DA">
      <formula>NOT(ISERROR(SEARCH("DA",M362)))</formula>
    </cfRule>
  </conditionalFormatting>
  <conditionalFormatting sqref="N362">
    <cfRule type="containsText" dxfId="2436" priority="2449" operator="containsText" text="DA">
      <formula>NOT(ISERROR(SEARCH("DA",N362)))</formula>
    </cfRule>
  </conditionalFormatting>
  <conditionalFormatting sqref="O362">
    <cfRule type="containsText" dxfId="2435" priority="2448" operator="containsText" text="DA">
      <formula>NOT(ISERROR(SEARCH("DA",O362)))</formula>
    </cfRule>
  </conditionalFormatting>
  <conditionalFormatting sqref="P362">
    <cfRule type="containsText" dxfId="2434" priority="2447" operator="containsText" text="DA">
      <formula>NOT(ISERROR(SEARCH("DA",P362)))</formula>
    </cfRule>
  </conditionalFormatting>
  <conditionalFormatting sqref="Q362">
    <cfRule type="containsText" dxfId="2433" priority="2446" operator="containsText" text="DA">
      <formula>NOT(ISERROR(SEARCH("DA",Q362)))</formula>
    </cfRule>
  </conditionalFormatting>
  <conditionalFormatting sqref="R362">
    <cfRule type="containsText" dxfId="2432" priority="2445" operator="containsText" text="DA">
      <formula>NOT(ISERROR(SEARCH("DA",R362)))</formula>
    </cfRule>
  </conditionalFormatting>
  <conditionalFormatting sqref="S362">
    <cfRule type="containsText" dxfId="2431" priority="2444" operator="containsText" text="DA">
      <formula>NOT(ISERROR(SEARCH("DA",S362)))</formula>
    </cfRule>
  </conditionalFormatting>
  <conditionalFormatting sqref="T362">
    <cfRule type="containsText" dxfId="2430" priority="2443" operator="containsText" text="DA">
      <formula>NOT(ISERROR(SEARCH("DA",T362)))</formula>
    </cfRule>
  </conditionalFormatting>
  <conditionalFormatting sqref="B362">
    <cfRule type="containsText" dxfId="2429" priority="2442" operator="containsText" text="DA">
      <formula>NOT(ISERROR(SEARCH("DA",B362)))</formula>
    </cfRule>
  </conditionalFormatting>
  <conditionalFormatting sqref="U362 C362">
    <cfRule type="containsText" dxfId="2428" priority="2441" operator="containsText" text="DA">
      <formula>NOT(ISERROR(SEARCH("DA",C362)))</formula>
    </cfRule>
  </conditionalFormatting>
  <conditionalFormatting sqref="D362">
    <cfRule type="containsText" dxfId="2427" priority="2440" operator="containsText" text="DA">
      <formula>NOT(ISERROR(SEARCH("DA",D362)))</formula>
    </cfRule>
  </conditionalFormatting>
  <conditionalFormatting sqref="E362">
    <cfRule type="containsText" dxfId="2426" priority="2439" operator="containsText" text="DA">
      <formula>NOT(ISERROR(SEARCH("DA",E362)))</formula>
    </cfRule>
  </conditionalFormatting>
  <conditionalFormatting sqref="F362">
    <cfRule type="containsText" dxfId="2425" priority="2438" operator="containsText" text="DA">
      <formula>NOT(ISERROR(SEARCH("DA",F362)))</formula>
    </cfRule>
  </conditionalFormatting>
  <conditionalFormatting sqref="G362">
    <cfRule type="containsText" dxfId="2424" priority="2437" operator="containsText" text="DA">
      <formula>NOT(ISERROR(SEARCH("DA",G362)))</formula>
    </cfRule>
  </conditionalFormatting>
  <conditionalFormatting sqref="H362">
    <cfRule type="containsText" dxfId="2423" priority="2436" operator="containsText" text="DA">
      <formula>NOT(ISERROR(SEARCH("DA",H362)))</formula>
    </cfRule>
  </conditionalFormatting>
  <conditionalFormatting sqref="I362">
    <cfRule type="containsText" dxfId="2422" priority="2435" operator="containsText" text="DA">
      <formula>NOT(ISERROR(SEARCH("DA",I362)))</formula>
    </cfRule>
  </conditionalFormatting>
  <conditionalFormatting sqref="J362">
    <cfRule type="containsText" dxfId="2421" priority="2434" operator="containsText" text="DA">
      <formula>NOT(ISERROR(SEARCH("DA",J362)))</formula>
    </cfRule>
  </conditionalFormatting>
  <conditionalFormatting sqref="K362">
    <cfRule type="containsText" dxfId="2420" priority="2433" operator="containsText" text="DA">
      <formula>NOT(ISERROR(SEARCH("DA",K362)))</formula>
    </cfRule>
  </conditionalFormatting>
  <conditionalFormatting sqref="L362">
    <cfRule type="containsText" dxfId="2419" priority="2432" operator="containsText" text="DA">
      <formula>NOT(ISERROR(SEARCH("DA",L362)))</formula>
    </cfRule>
  </conditionalFormatting>
  <conditionalFormatting sqref="M362">
    <cfRule type="containsText" dxfId="2418" priority="2431" operator="containsText" text="DA">
      <formula>NOT(ISERROR(SEARCH("DA",M362)))</formula>
    </cfRule>
  </conditionalFormatting>
  <conditionalFormatting sqref="N362">
    <cfRule type="containsText" dxfId="2417" priority="2430" operator="containsText" text="DA">
      <formula>NOT(ISERROR(SEARCH("DA",N362)))</formula>
    </cfRule>
  </conditionalFormatting>
  <conditionalFormatting sqref="O362">
    <cfRule type="containsText" dxfId="2416" priority="2429" operator="containsText" text="DA">
      <formula>NOT(ISERROR(SEARCH("DA",O362)))</formula>
    </cfRule>
  </conditionalFormatting>
  <conditionalFormatting sqref="P362">
    <cfRule type="containsText" dxfId="2415" priority="2428" operator="containsText" text="DA">
      <formula>NOT(ISERROR(SEARCH("DA",P362)))</formula>
    </cfRule>
  </conditionalFormatting>
  <conditionalFormatting sqref="Q362">
    <cfRule type="containsText" dxfId="2414" priority="2427" operator="containsText" text="DA">
      <formula>NOT(ISERROR(SEARCH("DA",Q362)))</formula>
    </cfRule>
  </conditionalFormatting>
  <conditionalFormatting sqref="R362">
    <cfRule type="containsText" dxfId="2413" priority="2426" operator="containsText" text="DA">
      <formula>NOT(ISERROR(SEARCH("DA",R362)))</formula>
    </cfRule>
  </conditionalFormatting>
  <conditionalFormatting sqref="S362">
    <cfRule type="containsText" dxfId="2412" priority="2425" operator="containsText" text="DA">
      <formula>NOT(ISERROR(SEARCH("DA",S362)))</formula>
    </cfRule>
  </conditionalFormatting>
  <conditionalFormatting sqref="T362">
    <cfRule type="containsText" dxfId="2411" priority="2424" operator="containsText" text="DA">
      <formula>NOT(ISERROR(SEARCH("DA",T362)))</formula>
    </cfRule>
  </conditionalFormatting>
  <conditionalFormatting sqref="B362">
    <cfRule type="containsText" dxfId="2410" priority="2423" operator="containsText" text="DA">
      <formula>NOT(ISERROR(SEARCH("DA",B362)))</formula>
    </cfRule>
  </conditionalFormatting>
  <conditionalFormatting sqref="U362 C362">
    <cfRule type="containsText" dxfId="2409" priority="2422" operator="containsText" text="DA">
      <formula>NOT(ISERROR(SEARCH("DA",C362)))</formula>
    </cfRule>
  </conditionalFormatting>
  <conditionalFormatting sqref="D362">
    <cfRule type="containsText" dxfId="2408" priority="2421" operator="containsText" text="DA">
      <formula>NOT(ISERROR(SEARCH("DA",D362)))</formula>
    </cfRule>
  </conditionalFormatting>
  <conditionalFormatting sqref="E362">
    <cfRule type="containsText" dxfId="2407" priority="2420" operator="containsText" text="DA">
      <formula>NOT(ISERROR(SEARCH("DA",E362)))</formula>
    </cfRule>
  </conditionalFormatting>
  <conditionalFormatting sqref="F362">
    <cfRule type="containsText" dxfId="2406" priority="2419" operator="containsText" text="DA">
      <formula>NOT(ISERROR(SEARCH("DA",F362)))</formula>
    </cfRule>
  </conditionalFormatting>
  <conditionalFormatting sqref="G362">
    <cfRule type="containsText" dxfId="2405" priority="2418" operator="containsText" text="DA">
      <formula>NOT(ISERROR(SEARCH("DA",G362)))</formula>
    </cfRule>
  </conditionalFormatting>
  <conditionalFormatting sqref="H362">
    <cfRule type="containsText" dxfId="2404" priority="2417" operator="containsText" text="DA">
      <formula>NOT(ISERROR(SEARCH("DA",H362)))</formula>
    </cfRule>
  </conditionalFormatting>
  <conditionalFormatting sqref="I362">
    <cfRule type="containsText" dxfId="2403" priority="2416" operator="containsText" text="DA">
      <formula>NOT(ISERROR(SEARCH("DA",I362)))</formula>
    </cfRule>
  </conditionalFormatting>
  <conditionalFormatting sqref="J362">
    <cfRule type="containsText" dxfId="2402" priority="2415" operator="containsText" text="DA">
      <formula>NOT(ISERROR(SEARCH("DA",J362)))</formula>
    </cfRule>
  </conditionalFormatting>
  <conditionalFormatting sqref="K362">
    <cfRule type="containsText" dxfId="2401" priority="2414" operator="containsText" text="DA">
      <formula>NOT(ISERROR(SEARCH("DA",K362)))</formula>
    </cfRule>
  </conditionalFormatting>
  <conditionalFormatting sqref="L362">
    <cfRule type="containsText" dxfId="2400" priority="2413" operator="containsText" text="DA">
      <formula>NOT(ISERROR(SEARCH("DA",L362)))</formula>
    </cfRule>
  </conditionalFormatting>
  <conditionalFormatting sqref="M362">
    <cfRule type="containsText" dxfId="2399" priority="2412" operator="containsText" text="DA">
      <formula>NOT(ISERROR(SEARCH("DA",M362)))</formula>
    </cfRule>
  </conditionalFormatting>
  <conditionalFormatting sqref="N362">
    <cfRule type="containsText" dxfId="2398" priority="2411" operator="containsText" text="DA">
      <formula>NOT(ISERROR(SEARCH("DA",N362)))</formula>
    </cfRule>
  </conditionalFormatting>
  <conditionalFormatting sqref="O362">
    <cfRule type="containsText" dxfId="2397" priority="2410" operator="containsText" text="DA">
      <formula>NOT(ISERROR(SEARCH("DA",O362)))</formula>
    </cfRule>
  </conditionalFormatting>
  <conditionalFormatting sqref="P362">
    <cfRule type="containsText" dxfId="2396" priority="2409" operator="containsText" text="DA">
      <formula>NOT(ISERROR(SEARCH("DA",P362)))</formula>
    </cfRule>
  </conditionalFormatting>
  <conditionalFormatting sqref="Q362">
    <cfRule type="containsText" dxfId="2395" priority="2408" operator="containsText" text="DA">
      <formula>NOT(ISERROR(SEARCH("DA",Q362)))</formula>
    </cfRule>
  </conditionalFormatting>
  <conditionalFormatting sqref="R362">
    <cfRule type="containsText" dxfId="2394" priority="2407" operator="containsText" text="DA">
      <formula>NOT(ISERROR(SEARCH("DA",R362)))</formula>
    </cfRule>
  </conditionalFormatting>
  <conditionalFormatting sqref="S362">
    <cfRule type="containsText" dxfId="2393" priority="2406" operator="containsText" text="DA">
      <formula>NOT(ISERROR(SEARCH("DA",S362)))</formula>
    </cfRule>
  </conditionalFormatting>
  <conditionalFormatting sqref="T362">
    <cfRule type="containsText" dxfId="2392" priority="2405" operator="containsText" text="DA">
      <formula>NOT(ISERROR(SEARCH("DA",T362)))</formula>
    </cfRule>
  </conditionalFormatting>
  <conditionalFormatting sqref="B362">
    <cfRule type="containsText" dxfId="2391" priority="2404" operator="containsText" text="DA">
      <formula>NOT(ISERROR(SEARCH("DA",B362)))</formula>
    </cfRule>
  </conditionalFormatting>
  <conditionalFormatting sqref="U362 C362">
    <cfRule type="containsText" dxfId="2390" priority="2403" operator="containsText" text="DA">
      <formula>NOT(ISERROR(SEARCH("DA",C362)))</formula>
    </cfRule>
  </conditionalFormatting>
  <conditionalFormatting sqref="D362">
    <cfRule type="containsText" dxfId="2389" priority="2402" operator="containsText" text="DA">
      <formula>NOT(ISERROR(SEARCH("DA",D362)))</formula>
    </cfRule>
  </conditionalFormatting>
  <conditionalFormatting sqref="E362">
    <cfRule type="containsText" dxfId="2388" priority="2401" operator="containsText" text="DA">
      <formula>NOT(ISERROR(SEARCH("DA",E362)))</formula>
    </cfRule>
  </conditionalFormatting>
  <conditionalFormatting sqref="F362">
    <cfRule type="containsText" dxfId="2387" priority="2400" operator="containsText" text="DA">
      <formula>NOT(ISERROR(SEARCH("DA",F362)))</formula>
    </cfRule>
  </conditionalFormatting>
  <conditionalFormatting sqref="G362">
    <cfRule type="containsText" dxfId="2386" priority="2399" operator="containsText" text="DA">
      <formula>NOT(ISERROR(SEARCH("DA",G362)))</formula>
    </cfRule>
  </conditionalFormatting>
  <conditionalFormatting sqref="H362">
    <cfRule type="containsText" dxfId="2385" priority="2398" operator="containsText" text="DA">
      <formula>NOT(ISERROR(SEARCH("DA",H362)))</formula>
    </cfRule>
  </conditionalFormatting>
  <conditionalFormatting sqref="I362">
    <cfRule type="containsText" dxfId="2384" priority="2397" operator="containsText" text="DA">
      <formula>NOT(ISERROR(SEARCH("DA",I362)))</formula>
    </cfRule>
  </conditionalFormatting>
  <conditionalFormatting sqref="J362">
    <cfRule type="containsText" dxfId="2383" priority="2396" operator="containsText" text="DA">
      <formula>NOT(ISERROR(SEARCH("DA",J362)))</formula>
    </cfRule>
  </conditionalFormatting>
  <conditionalFormatting sqref="K362">
    <cfRule type="containsText" dxfId="2382" priority="2395" operator="containsText" text="DA">
      <formula>NOT(ISERROR(SEARCH("DA",K362)))</formula>
    </cfRule>
  </conditionalFormatting>
  <conditionalFormatting sqref="L362">
    <cfRule type="containsText" dxfId="2381" priority="2394" operator="containsText" text="DA">
      <formula>NOT(ISERROR(SEARCH("DA",L362)))</formula>
    </cfRule>
  </conditionalFormatting>
  <conditionalFormatting sqref="M362">
    <cfRule type="containsText" dxfId="2380" priority="2393" operator="containsText" text="DA">
      <formula>NOT(ISERROR(SEARCH("DA",M362)))</formula>
    </cfRule>
  </conditionalFormatting>
  <conditionalFormatting sqref="N362">
    <cfRule type="containsText" dxfId="2379" priority="2392" operator="containsText" text="DA">
      <formula>NOT(ISERROR(SEARCH("DA",N362)))</formula>
    </cfRule>
  </conditionalFormatting>
  <conditionalFormatting sqref="O362">
    <cfRule type="containsText" dxfId="2378" priority="2391" operator="containsText" text="DA">
      <formula>NOT(ISERROR(SEARCH("DA",O362)))</formula>
    </cfRule>
  </conditionalFormatting>
  <conditionalFormatting sqref="P362">
    <cfRule type="containsText" dxfId="2377" priority="2390" operator="containsText" text="DA">
      <formula>NOT(ISERROR(SEARCH("DA",P362)))</formula>
    </cfRule>
  </conditionalFormatting>
  <conditionalFormatting sqref="Q362">
    <cfRule type="containsText" dxfId="2376" priority="2389" operator="containsText" text="DA">
      <formula>NOT(ISERROR(SEARCH("DA",Q362)))</formula>
    </cfRule>
  </conditionalFormatting>
  <conditionalFormatting sqref="R362">
    <cfRule type="containsText" dxfId="2375" priority="2388" operator="containsText" text="DA">
      <formula>NOT(ISERROR(SEARCH("DA",R362)))</formula>
    </cfRule>
  </conditionalFormatting>
  <conditionalFormatting sqref="S362">
    <cfRule type="containsText" dxfId="2374" priority="2387" operator="containsText" text="DA">
      <formula>NOT(ISERROR(SEARCH("DA",S362)))</formula>
    </cfRule>
  </conditionalFormatting>
  <conditionalFormatting sqref="T362">
    <cfRule type="containsText" dxfId="2373" priority="2386" operator="containsText" text="DA">
      <formula>NOT(ISERROR(SEARCH("DA",T362)))</formula>
    </cfRule>
  </conditionalFormatting>
  <conditionalFormatting sqref="B362">
    <cfRule type="containsText" dxfId="2372" priority="2385" operator="containsText" text="DA">
      <formula>NOT(ISERROR(SEARCH("DA",B362)))</formula>
    </cfRule>
  </conditionalFormatting>
  <conditionalFormatting sqref="U362 C362">
    <cfRule type="containsText" dxfId="2371" priority="2384" operator="containsText" text="DA">
      <formula>NOT(ISERROR(SEARCH("DA",C362)))</formula>
    </cfRule>
  </conditionalFormatting>
  <conditionalFormatting sqref="D362">
    <cfRule type="containsText" dxfId="2370" priority="2383" operator="containsText" text="DA">
      <formula>NOT(ISERROR(SEARCH("DA",D362)))</formula>
    </cfRule>
  </conditionalFormatting>
  <conditionalFormatting sqref="E362">
    <cfRule type="containsText" dxfId="2369" priority="2382" operator="containsText" text="DA">
      <formula>NOT(ISERROR(SEARCH("DA",E362)))</formula>
    </cfRule>
  </conditionalFormatting>
  <conditionalFormatting sqref="F362">
    <cfRule type="containsText" dxfId="2368" priority="2381" operator="containsText" text="DA">
      <formula>NOT(ISERROR(SEARCH("DA",F362)))</formula>
    </cfRule>
  </conditionalFormatting>
  <conditionalFormatting sqref="G362">
    <cfRule type="containsText" dxfId="2367" priority="2380" operator="containsText" text="DA">
      <formula>NOT(ISERROR(SEARCH("DA",G362)))</formula>
    </cfRule>
  </conditionalFormatting>
  <conditionalFormatting sqref="H362">
    <cfRule type="containsText" dxfId="2366" priority="2379" operator="containsText" text="DA">
      <formula>NOT(ISERROR(SEARCH("DA",H362)))</formula>
    </cfRule>
  </conditionalFormatting>
  <conditionalFormatting sqref="I362">
    <cfRule type="containsText" dxfId="2365" priority="2378" operator="containsText" text="DA">
      <formula>NOT(ISERROR(SEARCH("DA",I362)))</formula>
    </cfRule>
  </conditionalFormatting>
  <conditionalFormatting sqref="J362">
    <cfRule type="containsText" dxfId="2364" priority="2377" operator="containsText" text="DA">
      <formula>NOT(ISERROR(SEARCH("DA",J362)))</formula>
    </cfRule>
  </conditionalFormatting>
  <conditionalFormatting sqref="K362">
    <cfRule type="containsText" dxfId="2363" priority="2376" operator="containsText" text="DA">
      <formula>NOT(ISERROR(SEARCH("DA",K362)))</formula>
    </cfRule>
  </conditionalFormatting>
  <conditionalFormatting sqref="L362">
    <cfRule type="containsText" dxfId="2362" priority="2375" operator="containsText" text="DA">
      <formula>NOT(ISERROR(SEARCH("DA",L362)))</formula>
    </cfRule>
  </conditionalFormatting>
  <conditionalFormatting sqref="M362">
    <cfRule type="containsText" dxfId="2361" priority="2374" operator="containsText" text="DA">
      <formula>NOT(ISERROR(SEARCH("DA",M362)))</formula>
    </cfRule>
  </conditionalFormatting>
  <conditionalFormatting sqref="N362">
    <cfRule type="containsText" dxfId="2360" priority="2373" operator="containsText" text="DA">
      <formula>NOT(ISERROR(SEARCH("DA",N362)))</formula>
    </cfRule>
  </conditionalFormatting>
  <conditionalFormatting sqref="O362">
    <cfRule type="containsText" dxfId="2359" priority="2372" operator="containsText" text="DA">
      <formula>NOT(ISERROR(SEARCH("DA",O362)))</formula>
    </cfRule>
  </conditionalFormatting>
  <conditionalFormatting sqref="P362">
    <cfRule type="containsText" dxfId="2358" priority="2371" operator="containsText" text="DA">
      <formula>NOT(ISERROR(SEARCH("DA",P362)))</formula>
    </cfRule>
  </conditionalFormatting>
  <conditionalFormatting sqref="Q362">
    <cfRule type="containsText" dxfId="2357" priority="2370" operator="containsText" text="DA">
      <formula>NOT(ISERROR(SEARCH("DA",Q362)))</formula>
    </cfRule>
  </conditionalFormatting>
  <conditionalFormatting sqref="R362">
    <cfRule type="containsText" dxfId="2356" priority="2369" operator="containsText" text="DA">
      <formula>NOT(ISERROR(SEARCH("DA",R362)))</formula>
    </cfRule>
  </conditionalFormatting>
  <conditionalFormatting sqref="S362">
    <cfRule type="containsText" dxfId="2355" priority="2368" operator="containsText" text="DA">
      <formula>NOT(ISERROR(SEARCH("DA",S362)))</formula>
    </cfRule>
  </conditionalFormatting>
  <conditionalFormatting sqref="T362">
    <cfRule type="containsText" dxfId="2354" priority="2367" operator="containsText" text="DA">
      <formula>NOT(ISERROR(SEARCH("DA",T362)))</formula>
    </cfRule>
  </conditionalFormatting>
  <conditionalFormatting sqref="B362">
    <cfRule type="containsText" dxfId="2353" priority="2366" operator="containsText" text="DA">
      <formula>NOT(ISERROR(SEARCH("DA",B362)))</formula>
    </cfRule>
  </conditionalFormatting>
  <conditionalFormatting sqref="U362 C362">
    <cfRule type="containsText" dxfId="2352" priority="2365" operator="containsText" text="DA">
      <formula>NOT(ISERROR(SEARCH("DA",C362)))</formula>
    </cfRule>
  </conditionalFormatting>
  <conditionalFormatting sqref="D362">
    <cfRule type="containsText" dxfId="2351" priority="2364" operator="containsText" text="DA">
      <formula>NOT(ISERROR(SEARCH("DA",D362)))</formula>
    </cfRule>
  </conditionalFormatting>
  <conditionalFormatting sqref="E362">
    <cfRule type="containsText" dxfId="2350" priority="2363" operator="containsText" text="DA">
      <formula>NOT(ISERROR(SEARCH("DA",E362)))</formula>
    </cfRule>
  </conditionalFormatting>
  <conditionalFormatting sqref="F362">
    <cfRule type="containsText" dxfId="2349" priority="2362" operator="containsText" text="DA">
      <formula>NOT(ISERROR(SEARCH("DA",F362)))</formula>
    </cfRule>
  </conditionalFormatting>
  <conditionalFormatting sqref="G362">
    <cfRule type="containsText" dxfId="2348" priority="2361" operator="containsText" text="DA">
      <formula>NOT(ISERROR(SEARCH("DA",G362)))</formula>
    </cfRule>
  </conditionalFormatting>
  <conditionalFormatting sqref="H362">
    <cfRule type="containsText" dxfId="2347" priority="2360" operator="containsText" text="DA">
      <formula>NOT(ISERROR(SEARCH("DA",H362)))</formula>
    </cfRule>
  </conditionalFormatting>
  <conditionalFormatting sqref="I362">
    <cfRule type="containsText" dxfId="2346" priority="2359" operator="containsText" text="DA">
      <formula>NOT(ISERROR(SEARCH("DA",I362)))</formula>
    </cfRule>
  </conditionalFormatting>
  <conditionalFormatting sqref="J362">
    <cfRule type="containsText" dxfId="2345" priority="2358" operator="containsText" text="DA">
      <formula>NOT(ISERROR(SEARCH("DA",J362)))</formula>
    </cfRule>
  </conditionalFormatting>
  <conditionalFormatting sqref="K362">
    <cfRule type="containsText" dxfId="2344" priority="2357" operator="containsText" text="DA">
      <formula>NOT(ISERROR(SEARCH("DA",K362)))</formula>
    </cfRule>
  </conditionalFormatting>
  <conditionalFormatting sqref="L362">
    <cfRule type="containsText" dxfId="2343" priority="2356" operator="containsText" text="DA">
      <formula>NOT(ISERROR(SEARCH("DA",L362)))</formula>
    </cfRule>
  </conditionalFormatting>
  <conditionalFormatting sqref="M362">
    <cfRule type="containsText" dxfId="2342" priority="2355" operator="containsText" text="DA">
      <formula>NOT(ISERROR(SEARCH("DA",M362)))</formula>
    </cfRule>
  </conditionalFormatting>
  <conditionalFormatting sqref="N362">
    <cfRule type="containsText" dxfId="2341" priority="2354" operator="containsText" text="DA">
      <formula>NOT(ISERROR(SEARCH("DA",N362)))</formula>
    </cfRule>
  </conditionalFormatting>
  <conditionalFormatting sqref="O362">
    <cfRule type="containsText" dxfId="2340" priority="2353" operator="containsText" text="DA">
      <formula>NOT(ISERROR(SEARCH("DA",O362)))</formula>
    </cfRule>
  </conditionalFormatting>
  <conditionalFormatting sqref="P362">
    <cfRule type="containsText" dxfId="2339" priority="2352" operator="containsText" text="DA">
      <formula>NOT(ISERROR(SEARCH("DA",P362)))</formula>
    </cfRule>
  </conditionalFormatting>
  <conditionalFormatting sqref="Q362">
    <cfRule type="containsText" dxfId="2338" priority="2351" operator="containsText" text="DA">
      <formula>NOT(ISERROR(SEARCH("DA",Q362)))</formula>
    </cfRule>
  </conditionalFormatting>
  <conditionalFormatting sqref="R362">
    <cfRule type="containsText" dxfId="2337" priority="2350" operator="containsText" text="DA">
      <formula>NOT(ISERROR(SEARCH("DA",R362)))</formula>
    </cfRule>
  </conditionalFormatting>
  <conditionalFormatting sqref="S362">
    <cfRule type="containsText" dxfId="2336" priority="2349" operator="containsText" text="DA">
      <formula>NOT(ISERROR(SEARCH("DA",S362)))</formula>
    </cfRule>
  </conditionalFormatting>
  <conditionalFormatting sqref="T362">
    <cfRule type="containsText" dxfId="2335" priority="2348" operator="containsText" text="DA">
      <formula>NOT(ISERROR(SEARCH("DA",T362)))</formula>
    </cfRule>
  </conditionalFormatting>
  <conditionalFormatting sqref="B362">
    <cfRule type="containsText" dxfId="2334" priority="2347" operator="containsText" text="DA">
      <formula>NOT(ISERROR(SEARCH("DA",B362)))</formula>
    </cfRule>
  </conditionalFormatting>
  <conditionalFormatting sqref="U362 C362">
    <cfRule type="containsText" dxfId="2333" priority="2346" operator="containsText" text="DA">
      <formula>NOT(ISERROR(SEARCH("DA",C362)))</formula>
    </cfRule>
  </conditionalFormatting>
  <conditionalFormatting sqref="D362">
    <cfRule type="containsText" dxfId="2332" priority="2345" operator="containsText" text="DA">
      <formula>NOT(ISERROR(SEARCH("DA",D362)))</formula>
    </cfRule>
  </conditionalFormatting>
  <conditionalFormatting sqref="E362">
    <cfRule type="containsText" dxfId="2331" priority="2344" operator="containsText" text="DA">
      <formula>NOT(ISERROR(SEARCH("DA",E362)))</formula>
    </cfRule>
  </conditionalFormatting>
  <conditionalFormatting sqref="F362">
    <cfRule type="containsText" dxfId="2330" priority="2343" operator="containsText" text="DA">
      <formula>NOT(ISERROR(SEARCH("DA",F362)))</formula>
    </cfRule>
  </conditionalFormatting>
  <conditionalFormatting sqref="G362">
    <cfRule type="containsText" dxfId="2329" priority="2342" operator="containsText" text="DA">
      <formula>NOT(ISERROR(SEARCH("DA",G362)))</formula>
    </cfRule>
  </conditionalFormatting>
  <conditionalFormatting sqref="H362">
    <cfRule type="containsText" dxfId="2328" priority="2341" operator="containsText" text="DA">
      <formula>NOT(ISERROR(SEARCH("DA",H362)))</formula>
    </cfRule>
  </conditionalFormatting>
  <conditionalFormatting sqref="I362">
    <cfRule type="containsText" dxfId="2327" priority="2340" operator="containsText" text="DA">
      <formula>NOT(ISERROR(SEARCH("DA",I362)))</formula>
    </cfRule>
  </conditionalFormatting>
  <conditionalFormatting sqref="J362">
    <cfRule type="containsText" dxfId="2326" priority="2339" operator="containsText" text="DA">
      <formula>NOT(ISERROR(SEARCH("DA",J362)))</formula>
    </cfRule>
  </conditionalFormatting>
  <conditionalFormatting sqref="K362">
    <cfRule type="containsText" dxfId="2325" priority="2338" operator="containsText" text="DA">
      <formula>NOT(ISERROR(SEARCH("DA",K362)))</formula>
    </cfRule>
  </conditionalFormatting>
  <conditionalFormatting sqref="L362">
    <cfRule type="containsText" dxfId="2324" priority="2337" operator="containsText" text="DA">
      <formula>NOT(ISERROR(SEARCH("DA",L362)))</formula>
    </cfRule>
  </conditionalFormatting>
  <conditionalFormatting sqref="M362">
    <cfRule type="containsText" dxfId="2323" priority="2336" operator="containsText" text="DA">
      <formula>NOT(ISERROR(SEARCH("DA",M362)))</formula>
    </cfRule>
  </conditionalFormatting>
  <conditionalFormatting sqref="N362">
    <cfRule type="containsText" dxfId="2322" priority="2335" operator="containsText" text="DA">
      <formula>NOT(ISERROR(SEARCH("DA",N362)))</formula>
    </cfRule>
  </conditionalFormatting>
  <conditionalFormatting sqref="O362">
    <cfRule type="containsText" dxfId="2321" priority="2334" operator="containsText" text="DA">
      <formula>NOT(ISERROR(SEARCH("DA",O362)))</formula>
    </cfRule>
  </conditionalFormatting>
  <conditionalFormatting sqref="P362">
    <cfRule type="containsText" dxfId="2320" priority="2333" operator="containsText" text="DA">
      <formula>NOT(ISERROR(SEARCH("DA",P362)))</formula>
    </cfRule>
  </conditionalFormatting>
  <conditionalFormatting sqref="Q362">
    <cfRule type="containsText" dxfId="2319" priority="2332" operator="containsText" text="DA">
      <formula>NOT(ISERROR(SEARCH("DA",Q362)))</formula>
    </cfRule>
  </conditionalFormatting>
  <conditionalFormatting sqref="R362">
    <cfRule type="containsText" dxfId="2318" priority="2331" operator="containsText" text="DA">
      <formula>NOT(ISERROR(SEARCH("DA",R362)))</formula>
    </cfRule>
  </conditionalFormatting>
  <conditionalFormatting sqref="S362">
    <cfRule type="containsText" dxfId="2317" priority="2330" operator="containsText" text="DA">
      <formula>NOT(ISERROR(SEARCH("DA",S362)))</formula>
    </cfRule>
  </conditionalFormatting>
  <conditionalFormatting sqref="T362">
    <cfRule type="containsText" dxfId="2316" priority="2329" operator="containsText" text="DA">
      <formula>NOT(ISERROR(SEARCH("DA",T362)))</formula>
    </cfRule>
  </conditionalFormatting>
  <conditionalFormatting sqref="B362">
    <cfRule type="containsText" dxfId="2315" priority="2328" operator="containsText" text="DA">
      <formula>NOT(ISERROR(SEARCH("DA",B362)))</formula>
    </cfRule>
  </conditionalFormatting>
  <conditionalFormatting sqref="U362 C362">
    <cfRule type="containsText" dxfId="2314" priority="2327" operator="containsText" text="DA">
      <formula>NOT(ISERROR(SEARCH("DA",C362)))</formula>
    </cfRule>
  </conditionalFormatting>
  <conditionalFormatting sqref="D362">
    <cfRule type="containsText" dxfId="2313" priority="2326" operator="containsText" text="DA">
      <formula>NOT(ISERROR(SEARCH("DA",D362)))</formula>
    </cfRule>
  </conditionalFormatting>
  <conditionalFormatting sqref="E362">
    <cfRule type="containsText" dxfId="2312" priority="2325" operator="containsText" text="DA">
      <formula>NOT(ISERROR(SEARCH("DA",E362)))</formula>
    </cfRule>
  </conditionalFormatting>
  <conditionalFormatting sqref="F362">
    <cfRule type="containsText" dxfId="2311" priority="2324" operator="containsText" text="DA">
      <formula>NOT(ISERROR(SEARCH("DA",F362)))</formula>
    </cfRule>
  </conditionalFormatting>
  <conditionalFormatting sqref="G362">
    <cfRule type="containsText" dxfId="2310" priority="2323" operator="containsText" text="DA">
      <formula>NOT(ISERROR(SEARCH("DA",G362)))</formula>
    </cfRule>
  </conditionalFormatting>
  <conditionalFormatting sqref="H362">
    <cfRule type="containsText" dxfId="2309" priority="2322" operator="containsText" text="DA">
      <formula>NOT(ISERROR(SEARCH("DA",H362)))</formula>
    </cfRule>
  </conditionalFormatting>
  <conditionalFormatting sqref="I362">
    <cfRule type="containsText" dxfId="2308" priority="2321" operator="containsText" text="DA">
      <formula>NOT(ISERROR(SEARCH("DA",I362)))</formula>
    </cfRule>
  </conditionalFormatting>
  <conditionalFormatting sqref="J362">
    <cfRule type="containsText" dxfId="2307" priority="2320" operator="containsText" text="DA">
      <formula>NOT(ISERROR(SEARCH("DA",J362)))</formula>
    </cfRule>
  </conditionalFormatting>
  <conditionalFormatting sqref="K362">
    <cfRule type="containsText" dxfId="2306" priority="2319" operator="containsText" text="DA">
      <formula>NOT(ISERROR(SEARCH("DA",K362)))</formula>
    </cfRule>
  </conditionalFormatting>
  <conditionalFormatting sqref="L362">
    <cfRule type="containsText" dxfId="2305" priority="2318" operator="containsText" text="DA">
      <formula>NOT(ISERROR(SEARCH("DA",L362)))</formula>
    </cfRule>
  </conditionalFormatting>
  <conditionalFormatting sqref="M362">
    <cfRule type="containsText" dxfId="2304" priority="2317" operator="containsText" text="DA">
      <formula>NOT(ISERROR(SEARCH("DA",M362)))</formula>
    </cfRule>
  </conditionalFormatting>
  <conditionalFormatting sqref="N362">
    <cfRule type="containsText" dxfId="2303" priority="2316" operator="containsText" text="DA">
      <formula>NOT(ISERROR(SEARCH("DA",N362)))</formula>
    </cfRule>
  </conditionalFormatting>
  <conditionalFormatting sqref="O362">
    <cfRule type="containsText" dxfId="2302" priority="2315" operator="containsText" text="DA">
      <formula>NOT(ISERROR(SEARCH("DA",O362)))</formula>
    </cfRule>
  </conditionalFormatting>
  <conditionalFormatting sqref="P362">
    <cfRule type="containsText" dxfId="2301" priority="2314" operator="containsText" text="DA">
      <formula>NOT(ISERROR(SEARCH("DA",P362)))</formula>
    </cfRule>
  </conditionalFormatting>
  <conditionalFormatting sqref="Q362">
    <cfRule type="containsText" dxfId="2300" priority="2313" operator="containsText" text="DA">
      <formula>NOT(ISERROR(SEARCH("DA",Q362)))</formula>
    </cfRule>
  </conditionalFormatting>
  <conditionalFormatting sqref="R362">
    <cfRule type="containsText" dxfId="2299" priority="2312" operator="containsText" text="DA">
      <formula>NOT(ISERROR(SEARCH("DA",R362)))</formula>
    </cfRule>
  </conditionalFormatting>
  <conditionalFormatting sqref="S362">
    <cfRule type="containsText" dxfId="2298" priority="2311" operator="containsText" text="DA">
      <formula>NOT(ISERROR(SEARCH("DA",S362)))</formula>
    </cfRule>
  </conditionalFormatting>
  <conditionalFormatting sqref="T362">
    <cfRule type="containsText" dxfId="2297" priority="2310" operator="containsText" text="DA">
      <formula>NOT(ISERROR(SEARCH("DA",T362)))</formula>
    </cfRule>
  </conditionalFormatting>
  <conditionalFormatting sqref="B362">
    <cfRule type="containsText" dxfId="2296" priority="2309" operator="containsText" text="DA">
      <formula>NOT(ISERROR(SEARCH("DA",B362)))</formula>
    </cfRule>
  </conditionalFormatting>
  <conditionalFormatting sqref="U362 C362">
    <cfRule type="containsText" dxfId="2295" priority="2308" operator="containsText" text="DA">
      <formula>NOT(ISERROR(SEARCH("DA",C362)))</formula>
    </cfRule>
  </conditionalFormatting>
  <conditionalFormatting sqref="D362">
    <cfRule type="containsText" dxfId="2294" priority="2307" operator="containsText" text="DA">
      <formula>NOT(ISERROR(SEARCH("DA",D362)))</formula>
    </cfRule>
  </conditionalFormatting>
  <conditionalFormatting sqref="E362">
    <cfRule type="containsText" dxfId="2293" priority="2306" operator="containsText" text="DA">
      <formula>NOT(ISERROR(SEARCH("DA",E362)))</formula>
    </cfRule>
  </conditionalFormatting>
  <conditionalFormatting sqref="F362">
    <cfRule type="containsText" dxfId="2292" priority="2305" operator="containsText" text="DA">
      <formula>NOT(ISERROR(SEARCH("DA",F362)))</formula>
    </cfRule>
  </conditionalFormatting>
  <conditionalFormatting sqref="G362">
    <cfRule type="containsText" dxfId="2291" priority="2304" operator="containsText" text="DA">
      <formula>NOT(ISERROR(SEARCH("DA",G362)))</formula>
    </cfRule>
  </conditionalFormatting>
  <conditionalFormatting sqref="H362">
    <cfRule type="containsText" dxfId="2290" priority="2303" operator="containsText" text="DA">
      <formula>NOT(ISERROR(SEARCH("DA",H362)))</formula>
    </cfRule>
  </conditionalFormatting>
  <conditionalFormatting sqref="I362">
    <cfRule type="containsText" dxfId="2289" priority="2302" operator="containsText" text="DA">
      <formula>NOT(ISERROR(SEARCH("DA",I362)))</formula>
    </cfRule>
  </conditionalFormatting>
  <conditionalFormatting sqref="J362">
    <cfRule type="containsText" dxfId="2288" priority="2301" operator="containsText" text="DA">
      <formula>NOT(ISERROR(SEARCH("DA",J362)))</formula>
    </cfRule>
  </conditionalFormatting>
  <conditionalFormatting sqref="K362">
    <cfRule type="containsText" dxfId="2287" priority="2300" operator="containsText" text="DA">
      <formula>NOT(ISERROR(SEARCH("DA",K362)))</formula>
    </cfRule>
  </conditionalFormatting>
  <conditionalFormatting sqref="L362">
    <cfRule type="containsText" dxfId="2286" priority="2299" operator="containsText" text="DA">
      <formula>NOT(ISERROR(SEARCH("DA",L362)))</formula>
    </cfRule>
  </conditionalFormatting>
  <conditionalFormatting sqref="M362">
    <cfRule type="containsText" dxfId="2285" priority="2298" operator="containsText" text="DA">
      <formula>NOT(ISERROR(SEARCH("DA",M362)))</formula>
    </cfRule>
  </conditionalFormatting>
  <conditionalFormatting sqref="N362">
    <cfRule type="containsText" dxfId="2284" priority="2297" operator="containsText" text="DA">
      <formula>NOT(ISERROR(SEARCH("DA",N362)))</formula>
    </cfRule>
  </conditionalFormatting>
  <conditionalFormatting sqref="O362">
    <cfRule type="containsText" dxfId="2283" priority="2296" operator="containsText" text="DA">
      <formula>NOT(ISERROR(SEARCH("DA",O362)))</formula>
    </cfRule>
  </conditionalFormatting>
  <conditionalFormatting sqref="P362">
    <cfRule type="containsText" dxfId="2282" priority="2295" operator="containsText" text="DA">
      <formula>NOT(ISERROR(SEARCH("DA",P362)))</formula>
    </cfRule>
  </conditionalFormatting>
  <conditionalFormatting sqref="Q362">
    <cfRule type="containsText" dxfId="2281" priority="2294" operator="containsText" text="DA">
      <formula>NOT(ISERROR(SEARCH("DA",Q362)))</formula>
    </cfRule>
  </conditionalFormatting>
  <conditionalFormatting sqref="R362">
    <cfRule type="containsText" dxfId="2280" priority="2293" operator="containsText" text="DA">
      <formula>NOT(ISERROR(SEARCH("DA",R362)))</formula>
    </cfRule>
  </conditionalFormatting>
  <conditionalFormatting sqref="S362">
    <cfRule type="containsText" dxfId="2279" priority="2292" operator="containsText" text="DA">
      <formula>NOT(ISERROR(SEARCH("DA",S362)))</formula>
    </cfRule>
  </conditionalFormatting>
  <conditionalFormatting sqref="T362">
    <cfRule type="containsText" dxfId="2278" priority="2291" operator="containsText" text="DA">
      <formula>NOT(ISERROR(SEARCH("DA",T362)))</formula>
    </cfRule>
  </conditionalFormatting>
  <conditionalFormatting sqref="B362">
    <cfRule type="containsText" dxfId="2277" priority="2290" operator="containsText" text="DA">
      <formula>NOT(ISERROR(SEARCH("DA",B362)))</formula>
    </cfRule>
  </conditionalFormatting>
  <conditionalFormatting sqref="U362 C362">
    <cfRule type="containsText" dxfId="2276" priority="2289" operator="containsText" text="DA">
      <formula>NOT(ISERROR(SEARCH("DA",C362)))</formula>
    </cfRule>
  </conditionalFormatting>
  <conditionalFormatting sqref="D362">
    <cfRule type="containsText" dxfId="2275" priority="2288" operator="containsText" text="DA">
      <formula>NOT(ISERROR(SEARCH("DA",D362)))</formula>
    </cfRule>
  </conditionalFormatting>
  <conditionalFormatting sqref="E362">
    <cfRule type="containsText" dxfId="2274" priority="2287" operator="containsText" text="DA">
      <formula>NOT(ISERROR(SEARCH("DA",E362)))</formula>
    </cfRule>
  </conditionalFormatting>
  <conditionalFormatting sqref="F362">
    <cfRule type="containsText" dxfId="2273" priority="2286" operator="containsText" text="DA">
      <formula>NOT(ISERROR(SEARCH("DA",F362)))</formula>
    </cfRule>
  </conditionalFormatting>
  <conditionalFormatting sqref="G362">
    <cfRule type="containsText" dxfId="2272" priority="2285" operator="containsText" text="DA">
      <formula>NOT(ISERROR(SEARCH("DA",G362)))</formula>
    </cfRule>
  </conditionalFormatting>
  <conditionalFormatting sqref="H362">
    <cfRule type="containsText" dxfId="2271" priority="2284" operator="containsText" text="DA">
      <formula>NOT(ISERROR(SEARCH("DA",H362)))</formula>
    </cfRule>
  </conditionalFormatting>
  <conditionalFormatting sqref="I362">
    <cfRule type="containsText" dxfId="2270" priority="2283" operator="containsText" text="DA">
      <formula>NOT(ISERROR(SEARCH("DA",I362)))</formula>
    </cfRule>
  </conditionalFormatting>
  <conditionalFormatting sqref="J362">
    <cfRule type="containsText" dxfId="2269" priority="2282" operator="containsText" text="DA">
      <formula>NOT(ISERROR(SEARCH("DA",J362)))</formula>
    </cfRule>
  </conditionalFormatting>
  <conditionalFormatting sqref="K362">
    <cfRule type="containsText" dxfId="2268" priority="2281" operator="containsText" text="DA">
      <formula>NOT(ISERROR(SEARCH("DA",K362)))</formula>
    </cfRule>
  </conditionalFormatting>
  <conditionalFormatting sqref="L362">
    <cfRule type="containsText" dxfId="2267" priority="2280" operator="containsText" text="DA">
      <formula>NOT(ISERROR(SEARCH("DA",L362)))</formula>
    </cfRule>
  </conditionalFormatting>
  <conditionalFormatting sqref="M362">
    <cfRule type="containsText" dxfId="2266" priority="2279" operator="containsText" text="DA">
      <formula>NOT(ISERROR(SEARCH("DA",M362)))</formula>
    </cfRule>
  </conditionalFormatting>
  <conditionalFormatting sqref="N362">
    <cfRule type="containsText" dxfId="2265" priority="2278" operator="containsText" text="DA">
      <formula>NOT(ISERROR(SEARCH("DA",N362)))</formula>
    </cfRule>
  </conditionalFormatting>
  <conditionalFormatting sqref="O362">
    <cfRule type="containsText" dxfId="2264" priority="2277" operator="containsText" text="DA">
      <formula>NOT(ISERROR(SEARCH("DA",O362)))</formula>
    </cfRule>
  </conditionalFormatting>
  <conditionalFormatting sqref="P362">
    <cfRule type="containsText" dxfId="2263" priority="2276" operator="containsText" text="DA">
      <formula>NOT(ISERROR(SEARCH("DA",P362)))</formula>
    </cfRule>
  </conditionalFormatting>
  <conditionalFormatting sqref="Q362">
    <cfRule type="containsText" dxfId="2262" priority="2275" operator="containsText" text="DA">
      <formula>NOT(ISERROR(SEARCH("DA",Q362)))</formula>
    </cfRule>
  </conditionalFormatting>
  <conditionalFormatting sqref="R362">
    <cfRule type="containsText" dxfId="2261" priority="2274" operator="containsText" text="DA">
      <formula>NOT(ISERROR(SEARCH("DA",R362)))</formula>
    </cfRule>
  </conditionalFormatting>
  <conditionalFormatting sqref="S362">
    <cfRule type="containsText" dxfId="2260" priority="2273" operator="containsText" text="DA">
      <formula>NOT(ISERROR(SEARCH("DA",S362)))</formula>
    </cfRule>
  </conditionalFormatting>
  <conditionalFormatting sqref="T362">
    <cfRule type="containsText" dxfId="2259" priority="2272" operator="containsText" text="DA">
      <formula>NOT(ISERROR(SEARCH("DA",T362)))</formula>
    </cfRule>
  </conditionalFormatting>
  <conditionalFormatting sqref="B362">
    <cfRule type="containsText" dxfId="2258" priority="2271" operator="containsText" text="DA">
      <formula>NOT(ISERROR(SEARCH("DA",B362)))</formula>
    </cfRule>
  </conditionalFormatting>
  <conditionalFormatting sqref="U362 C362">
    <cfRule type="containsText" dxfId="2257" priority="2270" operator="containsText" text="DA">
      <formula>NOT(ISERROR(SEARCH("DA",C362)))</formula>
    </cfRule>
  </conditionalFormatting>
  <conditionalFormatting sqref="D362">
    <cfRule type="containsText" dxfId="2256" priority="2269" operator="containsText" text="DA">
      <formula>NOT(ISERROR(SEARCH("DA",D362)))</formula>
    </cfRule>
  </conditionalFormatting>
  <conditionalFormatting sqref="E362">
    <cfRule type="containsText" dxfId="2255" priority="2268" operator="containsText" text="DA">
      <formula>NOT(ISERROR(SEARCH("DA",E362)))</formula>
    </cfRule>
  </conditionalFormatting>
  <conditionalFormatting sqref="F362">
    <cfRule type="containsText" dxfId="2254" priority="2267" operator="containsText" text="DA">
      <formula>NOT(ISERROR(SEARCH("DA",F362)))</formula>
    </cfRule>
  </conditionalFormatting>
  <conditionalFormatting sqref="G362">
    <cfRule type="containsText" dxfId="2253" priority="2266" operator="containsText" text="DA">
      <formula>NOT(ISERROR(SEARCH("DA",G362)))</formula>
    </cfRule>
  </conditionalFormatting>
  <conditionalFormatting sqref="H362">
    <cfRule type="containsText" dxfId="2252" priority="2265" operator="containsText" text="DA">
      <formula>NOT(ISERROR(SEARCH("DA",H362)))</formula>
    </cfRule>
  </conditionalFormatting>
  <conditionalFormatting sqref="I362">
    <cfRule type="containsText" dxfId="2251" priority="2264" operator="containsText" text="DA">
      <formula>NOT(ISERROR(SEARCH("DA",I362)))</formula>
    </cfRule>
  </conditionalFormatting>
  <conditionalFormatting sqref="J362">
    <cfRule type="containsText" dxfId="2250" priority="2263" operator="containsText" text="DA">
      <formula>NOT(ISERROR(SEARCH("DA",J362)))</formula>
    </cfRule>
  </conditionalFormatting>
  <conditionalFormatting sqref="K362">
    <cfRule type="containsText" dxfId="2249" priority="2262" operator="containsText" text="DA">
      <formula>NOT(ISERROR(SEARCH("DA",K362)))</formula>
    </cfRule>
  </conditionalFormatting>
  <conditionalFormatting sqref="L362">
    <cfRule type="containsText" dxfId="2248" priority="2261" operator="containsText" text="DA">
      <formula>NOT(ISERROR(SEARCH("DA",L362)))</formula>
    </cfRule>
  </conditionalFormatting>
  <conditionalFormatting sqref="M362">
    <cfRule type="containsText" dxfId="2247" priority="2260" operator="containsText" text="DA">
      <formula>NOT(ISERROR(SEARCH("DA",M362)))</formula>
    </cfRule>
  </conditionalFormatting>
  <conditionalFormatting sqref="N362">
    <cfRule type="containsText" dxfId="2246" priority="2259" operator="containsText" text="DA">
      <formula>NOT(ISERROR(SEARCH("DA",N362)))</formula>
    </cfRule>
  </conditionalFormatting>
  <conditionalFormatting sqref="O362">
    <cfRule type="containsText" dxfId="2245" priority="2258" operator="containsText" text="DA">
      <formula>NOT(ISERROR(SEARCH("DA",O362)))</formula>
    </cfRule>
  </conditionalFormatting>
  <conditionalFormatting sqref="P362">
    <cfRule type="containsText" dxfId="2244" priority="2257" operator="containsText" text="DA">
      <formula>NOT(ISERROR(SEARCH("DA",P362)))</formula>
    </cfRule>
  </conditionalFormatting>
  <conditionalFormatting sqref="Q362">
    <cfRule type="containsText" dxfId="2243" priority="2256" operator="containsText" text="DA">
      <formula>NOT(ISERROR(SEARCH("DA",Q362)))</formula>
    </cfRule>
  </conditionalFormatting>
  <conditionalFormatting sqref="R362">
    <cfRule type="containsText" dxfId="2242" priority="2255" operator="containsText" text="DA">
      <formula>NOT(ISERROR(SEARCH("DA",R362)))</formula>
    </cfRule>
  </conditionalFormatting>
  <conditionalFormatting sqref="S362">
    <cfRule type="containsText" dxfId="2241" priority="2254" operator="containsText" text="DA">
      <formula>NOT(ISERROR(SEARCH("DA",S362)))</formula>
    </cfRule>
  </conditionalFormatting>
  <conditionalFormatting sqref="T362">
    <cfRule type="containsText" dxfId="2240" priority="2253" operator="containsText" text="DA">
      <formula>NOT(ISERROR(SEARCH("DA",T362)))</formula>
    </cfRule>
  </conditionalFormatting>
  <conditionalFormatting sqref="B362">
    <cfRule type="containsText" dxfId="2239" priority="2252" operator="containsText" text="DA">
      <formula>NOT(ISERROR(SEARCH("DA",B362)))</formula>
    </cfRule>
  </conditionalFormatting>
  <conditionalFormatting sqref="U362 C362">
    <cfRule type="containsText" dxfId="2238" priority="2251" operator="containsText" text="DA">
      <formula>NOT(ISERROR(SEARCH("DA",C362)))</formula>
    </cfRule>
  </conditionalFormatting>
  <conditionalFormatting sqref="D362">
    <cfRule type="containsText" dxfId="2237" priority="2250" operator="containsText" text="DA">
      <formula>NOT(ISERROR(SEARCH("DA",D362)))</formula>
    </cfRule>
  </conditionalFormatting>
  <conditionalFormatting sqref="E362">
    <cfRule type="containsText" dxfId="2236" priority="2249" operator="containsText" text="DA">
      <formula>NOT(ISERROR(SEARCH("DA",E362)))</formula>
    </cfRule>
  </conditionalFormatting>
  <conditionalFormatting sqref="F362">
    <cfRule type="containsText" dxfId="2235" priority="2248" operator="containsText" text="DA">
      <formula>NOT(ISERROR(SEARCH("DA",F362)))</formula>
    </cfRule>
  </conditionalFormatting>
  <conditionalFormatting sqref="G362">
    <cfRule type="containsText" dxfId="2234" priority="2247" operator="containsText" text="DA">
      <formula>NOT(ISERROR(SEARCH("DA",G362)))</formula>
    </cfRule>
  </conditionalFormatting>
  <conditionalFormatting sqref="H362">
    <cfRule type="containsText" dxfId="2233" priority="2246" operator="containsText" text="DA">
      <formula>NOT(ISERROR(SEARCH("DA",H362)))</formula>
    </cfRule>
  </conditionalFormatting>
  <conditionalFormatting sqref="I362">
    <cfRule type="containsText" dxfId="2232" priority="2245" operator="containsText" text="DA">
      <formula>NOT(ISERROR(SEARCH("DA",I362)))</formula>
    </cfRule>
  </conditionalFormatting>
  <conditionalFormatting sqref="J362">
    <cfRule type="containsText" dxfId="2231" priority="2244" operator="containsText" text="DA">
      <formula>NOT(ISERROR(SEARCH("DA",J362)))</formula>
    </cfRule>
  </conditionalFormatting>
  <conditionalFormatting sqref="K362">
    <cfRule type="containsText" dxfId="2230" priority="2243" operator="containsText" text="DA">
      <formula>NOT(ISERROR(SEARCH("DA",K362)))</formula>
    </cfRule>
  </conditionalFormatting>
  <conditionalFormatting sqref="L362">
    <cfRule type="containsText" dxfId="2229" priority="2242" operator="containsText" text="DA">
      <formula>NOT(ISERROR(SEARCH("DA",L362)))</formula>
    </cfRule>
  </conditionalFormatting>
  <conditionalFormatting sqref="M362">
    <cfRule type="containsText" dxfId="2228" priority="2241" operator="containsText" text="DA">
      <formula>NOT(ISERROR(SEARCH("DA",M362)))</formula>
    </cfRule>
  </conditionalFormatting>
  <conditionalFormatting sqref="N362">
    <cfRule type="containsText" dxfId="2227" priority="2240" operator="containsText" text="DA">
      <formula>NOT(ISERROR(SEARCH("DA",N362)))</formula>
    </cfRule>
  </conditionalFormatting>
  <conditionalFormatting sqref="O362">
    <cfRule type="containsText" dxfId="2226" priority="2239" operator="containsText" text="DA">
      <formula>NOT(ISERROR(SEARCH("DA",O362)))</formula>
    </cfRule>
  </conditionalFormatting>
  <conditionalFormatting sqref="P362">
    <cfRule type="containsText" dxfId="2225" priority="2238" operator="containsText" text="DA">
      <formula>NOT(ISERROR(SEARCH("DA",P362)))</formula>
    </cfRule>
  </conditionalFormatting>
  <conditionalFormatting sqref="Q362">
    <cfRule type="containsText" dxfId="2224" priority="2237" operator="containsText" text="DA">
      <formula>NOT(ISERROR(SEARCH("DA",Q362)))</formula>
    </cfRule>
  </conditionalFormatting>
  <conditionalFormatting sqref="R362">
    <cfRule type="containsText" dxfId="2223" priority="2236" operator="containsText" text="DA">
      <formula>NOT(ISERROR(SEARCH("DA",R362)))</formula>
    </cfRule>
  </conditionalFormatting>
  <conditionalFormatting sqref="S362">
    <cfRule type="containsText" dxfId="2222" priority="2235" operator="containsText" text="DA">
      <formula>NOT(ISERROR(SEARCH("DA",S362)))</formula>
    </cfRule>
  </conditionalFormatting>
  <conditionalFormatting sqref="T362">
    <cfRule type="containsText" dxfId="2221" priority="2234" operator="containsText" text="DA">
      <formula>NOT(ISERROR(SEARCH("DA",T362)))</formula>
    </cfRule>
  </conditionalFormatting>
  <conditionalFormatting sqref="B362">
    <cfRule type="containsText" dxfId="2220" priority="2233" operator="containsText" text="DA">
      <formula>NOT(ISERROR(SEARCH("DA",B362)))</formula>
    </cfRule>
  </conditionalFormatting>
  <conditionalFormatting sqref="U362 C362">
    <cfRule type="containsText" dxfId="2219" priority="2232" operator="containsText" text="DA">
      <formula>NOT(ISERROR(SEARCH("DA",C362)))</formula>
    </cfRule>
  </conditionalFormatting>
  <conditionalFormatting sqref="D362">
    <cfRule type="containsText" dxfId="2218" priority="2231" operator="containsText" text="DA">
      <formula>NOT(ISERROR(SEARCH("DA",D362)))</formula>
    </cfRule>
  </conditionalFormatting>
  <conditionalFormatting sqref="E362">
    <cfRule type="containsText" dxfId="2217" priority="2230" operator="containsText" text="DA">
      <formula>NOT(ISERROR(SEARCH("DA",E362)))</formula>
    </cfRule>
  </conditionalFormatting>
  <conditionalFormatting sqref="F362">
    <cfRule type="containsText" dxfId="2216" priority="2229" operator="containsText" text="DA">
      <formula>NOT(ISERROR(SEARCH("DA",F362)))</formula>
    </cfRule>
  </conditionalFormatting>
  <conditionalFormatting sqref="G362">
    <cfRule type="containsText" dxfId="2215" priority="2228" operator="containsText" text="DA">
      <formula>NOT(ISERROR(SEARCH("DA",G362)))</formula>
    </cfRule>
  </conditionalFormatting>
  <conditionalFormatting sqref="H362">
    <cfRule type="containsText" dxfId="2214" priority="2227" operator="containsText" text="DA">
      <formula>NOT(ISERROR(SEARCH("DA",H362)))</formula>
    </cfRule>
  </conditionalFormatting>
  <conditionalFormatting sqref="I362">
    <cfRule type="containsText" dxfId="2213" priority="2226" operator="containsText" text="DA">
      <formula>NOT(ISERROR(SEARCH("DA",I362)))</formula>
    </cfRule>
  </conditionalFormatting>
  <conditionalFormatting sqref="J362">
    <cfRule type="containsText" dxfId="2212" priority="2225" operator="containsText" text="DA">
      <formula>NOT(ISERROR(SEARCH("DA",J362)))</formula>
    </cfRule>
  </conditionalFormatting>
  <conditionalFormatting sqref="K362">
    <cfRule type="containsText" dxfId="2211" priority="2224" operator="containsText" text="DA">
      <formula>NOT(ISERROR(SEARCH("DA",K362)))</formula>
    </cfRule>
  </conditionalFormatting>
  <conditionalFormatting sqref="L362">
    <cfRule type="containsText" dxfId="2210" priority="2223" operator="containsText" text="DA">
      <formula>NOT(ISERROR(SEARCH("DA",L362)))</formula>
    </cfRule>
  </conditionalFormatting>
  <conditionalFormatting sqref="M362">
    <cfRule type="containsText" dxfId="2209" priority="2222" operator="containsText" text="DA">
      <formula>NOT(ISERROR(SEARCH("DA",M362)))</formula>
    </cfRule>
  </conditionalFormatting>
  <conditionalFormatting sqref="N362">
    <cfRule type="containsText" dxfId="2208" priority="2221" operator="containsText" text="DA">
      <formula>NOT(ISERROR(SEARCH("DA",N362)))</formula>
    </cfRule>
  </conditionalFormatting>
  <conditionalFormatting sqref="O362">
    <cfRule type="containsText" dxfId="2207" priority="2220" operator="containsText" text="DA">
      <formula>NOT(ISERROR(SEARCH("DA",O362)))</formula>
    </cfRule>
  </conditionalFormatting>
  <conditionalFormatting sqref="P362">
    <cfRule type="containsText" dxfId="2206" priority="2219" operator="containsText" text="DA">
      <formula>NOT(ISERROR(SEARCH("DA",P362)))</formula>
    </cfRule>
  </conditionalFormatting>
  <conditionalFormatting sqref="Q362">
    <cfRule type="containsText" dxfId="2205" priority="2218" operator="containsText" text="DA">
      <formula>NOT(ISERROR(SEARCH("DA",Q362)))</formula>
    </cfRule>
  </conditionalFormatting>
  <conditionalFormatting sqref="R362">
    <cfRule type="containsText" dxfId="2204" priority="2217" operator="containsText" text="DA">
      <formula>NOT(ISERROR(SEARCH("DA",R362)))</formula>
    </cfRule>
  </conditionalFormatting>
  <conditionalFormatting sqref="S362">
    <cfRule type="containsText" dxfId="2203" priority="2216" operator="containsText" text="DA">
      <formula>NOT(ISERROR(SEARCH("DA",S362)))</formula>
    </cfRule>
  </conditionalFormatting>
  <conditionalFormatting sqref="T362">
    <cfRule type="containsText" dxfId="2202" priority="2215" operator="containsText" text="DA">
      <formula>NOT(ISERROR(SEARCH("DA",T362)))</formula>
    </cfRule>
  </conditionalFormatting>
  <conditionalFormatting sqref="B362">
    <cfRule type="containsText" dxfId="2201" priority="2214" operator="containsText" text="DA">
      <formula>NOT(ISERROR(SEARCH("DA",B362)))</formula>
    </cfRule>
  </conditionalFormatting>
  <conditionalFormatting sqref="U362 C362">
    <cfRule type="containsText" dxfId="2200" priority="2213" operator="containsText" text="DA">
      <formula>NOT(ISERROR(SEARCH("DA",C362)))</formula>
    </cfRule>
  </conditionalFormatting>
  <conditionalFormatting sqref="D362">
    <cfRule type="containsText" dxfId="2199" priority="2212" operator="containsText" text="DA">
      <formula>NOT(ISERROR(SEARCH("DA",D362)))</formula>
    </cfRule>
  </conditionalFormatting>
  <conditionalFormatting sqref="E362">
    <cfRule type="containsText" dxfId="2198" priority="2211" operator="containsText" text="DA">
      <formula>NOT(ISERROR(SEARCH("DA",E362)))</formula>
    </cfRule>
  </conditionalFormatting>
  <conditionalFormatting sqref="F362">
    <cfRule type="containsText" dxfId="2197" priority="2210" operator="containsText" text="DA">
      <formula>NOT(ISERROR(SEARCH("DA",F362)))</formula>
    </cfRule>
  </conditionalFormatting>
  <conditionalFormatting sqref="G362">
    <cfRule type="containsText" dxfId="2196" priority="2209" operator="containsText" text="DA">
      <formula>NOT(ISERROR(SEARCH("DA",G362)))</formula>
    </cfRule>
  </conditionalFormatting>
  <conditionalFormatting sqref="H362">
    <cfRule type="containsText" dxfId="2195" priority="2208" operator="containsText" text="DA">
      <formula>NOT(ISERROR(SEARCH("DA",H362)))</formula>
    </cfRule>
  </conditionalFormatting>
  <conditionalFormatting sqref="I362">
    <cfRule type="containsText" dxfId="2194" priority="2207" operator="containsText" text="DA">
      <formula>NOT(ISERROR(SEARCH("DA",I362)))</formula>
    </cfRule>
  </conditionalFormatting>
  <conditionalFormatting sqref="J362">
    <cfRule type="containsText" dxfId="2193" priority="2206" operator="containsText" text="DA">
      <formula>NOT(ISERROR(SEARCH("DA",J362)))</formula>
    </cfRule>
  </conditionalFormatting>
  <conditionalFormatting sqref="K362">
    <cfRule type="containsText" dxfId="2192" priority="2205" operator="containsText" text="DA">
      <formula>NOT(ISERROR(SEARCH("DA",K362)))</formula>
    </cfRule>
  </conditionalFormatting>
  <conditionalFormatting sqref="L362">
    <cfRule type="containsText" dxfId="2191" priority="2204" operator="containsText" text="DA">
      <formula>NOT(ISERROR(SEARCH("DA",L362)))</formula>
    </cfRule>
  </conditionalFormatting>
  <conditionalFormatting sqref="M362">
    <cfRule type="containsText" dxfId="2190" priority="2203" operator="containsText" text="DA">
      <formula>NOT(ISERROR(SEARCH("DA",M362)))</formula>
    </cfRule>
  </conditionalFormatting>
  <conditionalFormatting sqref="N362">
    <cfRule type="containsText" dxfId="2189" priority="2202" operator="containsText" text="DA">
      <formula>NOT(ISERROR(SEARCH("DA",N362)))</formula>
    </cfRule>
  </conditionalFormatting>
  <conditionalFormatting sqref="O362">
    <cfRule type="containsText" dxfId="2188" priority="2201" operator="containsText" text="DA">
      <formula>NOT(ISERROR(SEARCH("DA",O362)))</formula>
    </cfRule>
  </conditionalFormatting>
  <conditionalFormatting sqref="P362">
    <cfRule type="containsText" dxfId="2187" priority="2200" operator="containsText" text="DA">
      <formula>NOT(ISERROR(SEARCH("DA",P362)))</formula>
    </cfRule>
  </conditionalFormatting>
  <conditionalFormatting sqref="Q362">
    <cfRule type="containsText" dxfId="2186" priority="2199" operator="containsText" text="DA">
      <formula>NOT(ISERROR(SEARCH("DA",Q362)))</formula>
    </cfRule>
  </conditionalFormatting>
  <conditionalFormatting sqref="R362">
    <cfRule type="containsText" dxfId="2185" priority="2198" operator="containsText" text="DA">
      <formula>NOT(ISERROR(SEARCH("DA",R362)))</formula>
    </cfRule>
  </conditionalFormatting>
  <conditionalFormatting sqref="S362">
    <cfRule type="containsText" dxfId="2184" priority="2197" operator="containsText" text="DA">
      <formula>NOT(ISERROR(SEARCH("DA",S362)))</formula>
    </cfRule>
  </conditionalFormatting>
  <conditionalFormatting sqref="T362">
    <cfRule type="containsText" dxfId="2183" priority="2196" operator="containsText" text="DA">
      <formula>NOT(ISERROR(SEARCH("DA",T362)))</formula>
    </cfRule>
  </conditionalFormatting>
  <conditionalFormatting sqref="B362">
    <cfRule type="containsText" dxfId="2182" priority="2195" operator="containsText" text="DA">
      <formula>NOT(ISERROR(SEARCH("DA",B362)))</formula>
    </cfRule>
  </conditionalFormatting>
  <conditionalFormatting sqref="U362 C362">
    <cfRule type="containsText" dxfId="2181" priority="2194" operator="containsText" text="DA">
      <formula>NOT(ISERROR(SEARCH("DA",C362)))</formula>
    </cfRule>
  </conditionalFormatting>
  <conditionalFormatting sqref="D362">
    <cfRule type="containsText" dxfId="2180" priority="2193" operator="containsText" text="DA">
      <formula>NOT(ISERROR(SEARCH("DA",D362)))</formula>
    </cfRule>
  </conditionalFormatting>
  <conditionalFormatting sqref="E362">
    <cfRule type="containsText" dxfId="2179" priority="2192" operator="containsText" text="DA">
      <formula>NOT(ISERROR(SEARCH("DA",E362)))</formula>
    </cfRule>
  </conditionalFormatting>
  <conditionalFormatting sqref="F362">
    <cfRule type="containsText" dxfId="2178" priority="2191" operator="containsText" text="DA">
      <formula>NOT(ISERROR(SEARCH("DA",F362)))</formula>
    </cfRule>
  </conditionalFormatting>
  <conditionalFormatting sqref="G362">
    <cfRule type="containsText" dxfId="2177" priority="2190" operator="containsText" text="DA">
      <formula>NOT(ISERROR(SEARCH("DA",G362)))</formula>
    </cfRule>
  </conditionalFormatting>
  <conditionalFormatting sqref="H362">
    <cfRule type="containsText" dxfId="2176" priority="2189" operator="containsText" text="DA">
      <formula>NOT(ISERROR(SEARCH("DA",H362)))</formula>
    </cfRule>
  </conditionalFormatting>
  <conditionalFormatting sqref="I362">
    <cfRule type="containsText" dxfId="2175" priority="2188" operator="containsText" text="DA">
      <formula>NOT(ISERROR(SEARCH("DA",I362)))</formula>
    </cfRule>
  </conditionalFormatting>
  <conditionalFormatting sqref="J362">
    <cfRule type="containsText" dxfId="2174" priority="2187" operator="containsText" text="DA">
      <formula>NOT(ISERROR(SEARCH("DA",J362)))</formula>
    </cfRule>
  </conditionalFormatting>
  <conditionalFormatting sqref="K362">
    <cfRule type="containsText" dxfId="2173" priority="2186" operator="containsText" text="DA">
      <formula>NOT(ISERROR(SEARCH("DA",K362)))</formula>
    </cfRule>
  </conditionalFormatting>
  <conditionalFormatting sqref="L362">
    <cfRule type="containsText" dxfId="2172" priority="2185" operator="containsText" text="DA">
      <formula>NOT(ISERROR(SEARCH("DA",L362)))</formula>
    </cfRule>
  </conditionalFormatting>
  <conditionalFormatting sqref="M362">
    <cfRule type="containsText" dxfId="2171" priority="2184" operator="containsText" text="DA">
      <formula>NOT(ISERROR(SEARCH("DA",M362)))</formula>
    </cfRule>
  </conditionalFormatting>
  <conditionalFormatting sqref="N362">
    <cfRule type="containsText" dxfId="2170" priority="2183" operator="containsText" text="DA">
      <formula>NOT(ISERROR(SEARCH("DA",N362)))</formula>
    </cfRule>
  </conditionalFormatting>
  <conditionalFormatting sqref="O362">
    <cfRule type="containsText" dxfId="2169" priority="2182" operator="containsText" text="DA">
      <formula>NOT(ISERROR(SEARCH("DA",O362)))</formula>
    </cfRule>
  </conditionalFormatting>
  <conditionalFormatting sqref="P362">
    <cfRule type="containsText" dxfId="2168" priority="2181" operator="containsText" text="DA">
      <formula>NOT(ISERROR(SEARCH("DA",P362)))</formula>
    </cfRule>
  </conditionalFormatting>
  <conditionalFormatting sqref="Q362">
    <cfRule type="containsText" dxfId="2167" priority="2180" operator="containsText" text="DA">
      <formula>NOT(ISERROR(SEARCH("DA",Q362)))</formula>
    </cfRule>
  </conditionalFormatting>
  <conditionalFormatting sqref="R362">
    <cfRule type="containsText" dxfId="2166" priority="2179" operator="containsText" text="DA">
      <formula>NOT(ISERROR(SEARCH("DA",R362)))</formula>
    </cfRule>
  </conditionalFormatting>
  <conditionalFormatting sqref="S362">
    <cfRule type="containsText" dxfId="2165" priority="2178" operator="containsText" text="DA">
      <formula>NOT(ISERROR(SEARCH("DA",S362)))</formula>
    </cfRule>
  </conditionalFormatting>
  <conditionalFormatting sqref="T362">
    <cfRule type="containsText" dxfId="2164" priority="2177" operator="containsText" text="DA">
      <formula>NOT(ISERROR(SEARCH("DA",T362)))</formula>
    </cfRule>
  </conditionalFormatting>
  <conditionalFormatting sqref="B362">
    <cfRule type="containsText" dxfId="2163" priority="2176" operator="containsText" text="DA">
      <formula>NOT(ISERROR(SEARCH("DA",B362)))</formula>
    </cfRule>
  </conditionalFormatting>
  <conditionalFormatting sqref="U362 C362">
    <cfRule type="containsText" dxfId="2162" priority="2175" operator="containsText" text="DA">
      <formula>NOT(ISERROR(SEARCH("DA",C362)))</formula>
    </cfRule>
  </conditionalFormatting>
  <conditionalFormatting sqref="D362">
    <cfRule type="containsText" dxfId="2161" priority="2174" operator="containsText" text="DA">
      <formula>NOT(ISERROR(SEARCH("DA",D362)))</formula>
    </cfRule>
  </conditionalFormatting>
  <conditionalFormatting sqref="E362">
    <cfRule type="containsText" dxfId="2160" priority="2173" operator="containsText" text="DA">
      <formula>NOT(ISERROR(SEARCH("DA",E362)))</formula>
    </cfRule>
  </conditionalFormatting>
  <conditionalFormatting sqref="F362">
    <cfRule type="containsText" dxfId="2159" priority="2172" operator="containsText" text="DA">
      <formula>NOT(ISERROR(SEARCH("DA",F362)))</formula>
    </cfRule>
  </conditionalFormatting>
  <conditionalFormatting sqref="G362">
    <cfRule type="containsText" dxfId="2158" priority="2171" operator="containsText" text="DA">
      <formula>NOT(ISERROR(SEARCH("DA",G362)))</formula>
    </cfRule>
  </conditionalFormatting>
  <conditionalFormatting sqref="H362">
    <cfRule type="containsText" dxfId="2157" priority="2170" operator="containsText" text="DA">
      <formula>NOT(ISERROR(SEARCH("DA",H362)))</formula>
    </cfRule>
  </conditionalFormatting>
  <conditionalFormatting sqref="I362">
    <cfRule type="containsText" dxfId="2156" priority="2169" operator="containsText" text="DA">
      <formula>NOT(ISERROR(SEARCH("DA",I362)))</formula>
    </cfRule>
  </conditionalFormatting>
  <conditionalFormatting sqref="J362">
    <cfRule type="containsText" dxfId="2155" priority="2168" operator="containsText" text="DA">
      <formula>NOT(ISERROR(SEARCH("DA",J362)))</formula>
    </cfRule>
  </conditionalFormatting>
  <conditionalFormatting sqref="K362">
    <cfRule type="containsText" dxfId="2154" priority="2167" operator="containsText" text="DA">
      <formula>NOT(ISERROR(SEARCH("DA",K362)))</formula>
    </cfRule>
  </conditionalFormatting>
  <conditionalFormatting sqref="L362">
    <cfRule type="containsText" dxfId="2153" priority="2166" operator="containsText" text="DA">
      <formula>NOT(ISERROR(SEARCH("DA",L362)))</formula>
    </cfRule>
  </conditionalFormatting>
  <conditionalFormatting sqref="M362">
    <cfRule type="containsText" dxfId="2152" priority="2165" operator="containsText" text="DA">
      <formula>NOT(ISERROR(SEARCH("DA",M362)))</formula>
    </cfRule>
  </conditionalFormatting>
  <conditionalFormatting sqref="N362">
    <cfRule type="containsText" dxfId="2151" priority="2164" operator="containsText" text="DA">
      <formula>NOT(ISERROR(SEARCH("DA",N362)))</formula>
    </cfRule>
  </conditionalFormatting>
  <conditionalFormatting sqref="O362">
    <cfRule type="containsText" dxfId="2150" priority="2163" operator="containsText" text="DA">
      <formula>NOT(ISERROR(SEARCH("DA",O362)))</formula>
    </cfRule>
  </conditionalFormatting>
  <conditionalFormatting sqref="P362">
    <cfRule type="containsText" dxfId="2149" priority="2162" operator="containsText" text="DA">
      <formula>NOT(ISERROR(SEARCH("DA",P362)))</formula>
    </cfRule>
  </conditionalFormatting>
  <conditionalFormatting sqref="Q362">
    <cfRule type="containsText" dxfId="2148" priority="2161" operator="containsText" text="DA">
      <formula>NOT(ISERROR(SEARCH("DA",Q362)))</formula>
    </cfRule>
  </conditionalFormatting>
  <conditionalFormatting sqref="R362">
    <cfRule type="containsText" dxfId="2147" priority="2160" operator="containsText" text="DA">
      <formula>NOT(ISERROR(SEARCH("DA",R362)))</formula>
    </cfRule>
  </conditionalFormatting>
  <conditionalFormatting sqref="S362">
    <cfRule type="containsText" dxfId="2146" priority="2159" operator="containsText" text="DA">
      <formula>NOT(ISERROR(SEARCH("DA",S362)))</formula>
    </cfRule>
  </conditionalFormatting>
  <conditionalFormatting sqref="T362">
    <cfRule type="containsText" dxfId="2145" priority="2158" operator="containsText" text="DA">
      <formula>NOT(ISERROR(SEARCH("DA",T362)))</formula>
    </cfRule>
  </conditionalFormatting>
  <conditionalFormatting sqref="B362">
    <cfRule type="containsText" dxfId="2144" priority="2157" operator="containsText" text="DA">
      <formula>NOT(ISERROR(SEARCH("DA",B362)))</formula>
    </cfRule>
  </conditionalFormatting>
  <conditionalFormatting sqref="U362 C362">
    <cfRule type="containsText" dxfId="2143" priority="2156" operator="containsText" text="DA">
      <formula>NOT(ISERROR(SEARCH("DA",C362)))</formula>
    </cfRule>
  </conditionalFormatting>
  <conditionalFormatting sqref="D362">
    <cfRule type="containsText" dxfId="2142" priority="2155" operator="containsText" text="DA">
      <formula>NOT(ISERROR(SEARCH("DA",D362)))</formula>
    </cfRule>
  </conditionalFormatting>
  <conditionalFormatting sqref="E362">
    <cfRule type="containsText" dxfId="2141" priority="2154" operator="containsText" text="DA">
      <formula>NOT(ISERROR(SEARCH("DA",E362)))</formula>
    </cfRule>
  </conditionalFormatting>
  <conditionalFormatting sqref="F362">
    <cfRule type="containsText" dxfId="2140" priority="2153" operator="containsText" text="DA">
      <formula>NOT(ISERROR(SEARCH("DA",F362)))</formula>
    </cfRule>
  </conditionalFormatting>
  <conditionalFormatting sqref="G362">
    <cfRule type="containsText" dxfId="2139" priority="2152" operator="containsText" text="DA">
      <formula>NOT(ISERROR(SEARCH("DA",G362)))</formula>
    </cfRule>
  </conditionalFormatting>
  <conditionalFormatting sqref="H362">
    <cfRule type="containsText" dxfId="2138" priority="2151" operator="containsText" text="DA">
      <formula>NOT(ISERROR(SEARCH("DA",H362)))</formula>
    </cfRule>
  </conditionalFormatting>
  <conditionalFormatting sqref="I362">
    <cfRule type="containsText" dxfId="2137" priority="2150" operator="containsText" text="DA">
      <formula>NOT(ISERROR(SEARCH("DA",I362)))</formula>
    </cfRule>
  </conditionalFormatting>
  <conditionalFormatting sqref="J362">
    <cfRule type="containsText" dxfId="2136" priority="2149" operator="containsText" text="DA">
      <formula>NOT(ISERROR(SEARCH("DA",J362)))</formula>
    </cfRule>
  </conditionalFormatting>
  <conditionalFormatting sqref="K362">
    <cfRule type="containsText" dxfId="2135" priority="2148" operator="containsText" text="DA">
      <formula>NOT(ISERROR(SEARCH("DA",K362)))</formula>
    </cfRule>
  </conditionalFormatting>
  <conditionalFormatting sqref="L362">
    <cfRule type="containsText" dxfId="2134" priority="2147" operator="containsText" text="DA">
      <formula>NOT(ISERROR(SEARCH("DA",L362)))</formula>
    </cfRule>
  </conditionalFormatting>
  <conditionalFormatting sqref="M362">
    <cfRule type="containsText" dxfId="2133" priority="2146" operator="containsText" text="DA">
      <formula>NOT(ISERROR(SEARCH("DA",M362)))</formula>
    </cfRule>
  </conditionalFormatting>
  <conditionalFormatting sqref="N362">
    <cfRule type="containsText" dxfId="2132" priority="2145" operator="containsText" text="DA">
      <formula>NOT(ISERROR(SEARCH("DA",N362)))</formula>
    </cfRule>
  </conditionalFormatting>
  <conditionalFormatting sqref="O362">
    <cfRule type="containsText" dxfId="2131" priority="2144" operator="containsText" text="DA">
      <formula>NOT(ISERROR(SEARCH("DA",O362)))</formula>
    </cfRule>
  </conditionalFormatting>
  <conditionalFormatting sqref="P362">
    <cfRule type="containsText" dxfId="2130" priority="2143" operator="containsText" text="DA">
      <formula>NOT(ISERROR(SEARCH("DA",P362)))</formula>
    </cfRule>
  </conditionalFormatting>
  <conditionalFormatting sqref="Q362">
    <cfRule type="containsText" dxfId="2129" priority="2142" operator="containsText" text="DA">
      <formula>NOT(ISERROR(SEARCH("DA",Q362)))</formula>
    </cfRule>
  </conditionalFormatting>
  <conditionalFormatting sqref="R362">
    <cfRule type="containsText" dxfId="2128" priority="2141" operator="containsText" text="DA">
      <formula>NOT(ISERROR(SEARCH("DA",R362)))</formula>
    </cfRule>
  </conditionalFormatting>
  <conditionalFormatting sqref="S362">
    <cfRule type="containsText" dxfId="2127" priority="2140" operator="containsText" text="DA">
      <formula>NOT(ISERROR(SEARCH("DA",S362)))</formula>
    </cfRule>
  </conditionalFormatting>
  <conditionalFormatting sqref="T362">
    <cfRule type="containsText" dxfId="2126" priority="2139" operator="containsText" text="DA">
      <formula>NOT(ISERROR(SEARCH("DA",T362)))</formula>
    </cfRule>
  </conditionalFormatting>
  <conditionalFormatting sqref="B362">
    <cfRule type="containsText" dxfId="2125" priority="2138" operator="containsText" text="DA">
      <formula>NOT(ISERROR(SEARCH("DA",B362)))</formula>
    </cfRule>
  </conditionalFormatting>
  <conditionalFormatting sqref="U362 C362">
    <cfRule type="containsText" dxfId="2124" priority="2137" operator="containsText" text="DA">
      <formula>NOT(ISERROR(SEARCH("DA",C362)))</formula>
    </cfRule>
  </conditionalFormatting>
  <conditionalFormatting sqref="D362">
    <cfRule type="containsText" dxfId="2123" priority="2136" operator="containsText" text="DA">
      <formula>NOT(ISERROR(SEARCH("DA",D362)))</formula>
    </cfRule>
  </conditionalFormatting>
  <conditionalFormatting sqref="E362">
    <cfRule type="containsText" dxfId="2122" priority="2135" operator="containsText" text="DA">
      <formula>NOT(ISERROR(SEARCH("DA",E362)))</formula>
    </cfRule>
  </conditionalFormatting>
  <conditionalFormatting sqref="F362">
    <cfRule type="containsText" dxfId="2121" priority="2134" operator="containsText" text="DA">
      <formula>NOT(ISERROR(SEARCH("DA",F362)))</formula>
    </cfRule>
  </conditionalFormatting>
  <conditionalFormatting sqref="G362">
    <cfRule type="containsText" dxfId="2120" priority="2133" operator="containsText" text="DA">
      <formula>NOT(ISERROR(SEARCH("DA",G362)))</formula>
    </cfRule>
  </conditionalFormatting>
  <conditionalFormatting sqref="H362">
    <cfRule type="containsText" dxfId="2119" priority="2132" operator="containsText" text="DA">
      <formula>NOT(ISERROR(SEARCH("DA",H362)))</formula>
    </cfRule>
  </conditionalFormatting>
  <conditionalFormatting sqref="I362">
    <cfRule type="containsText" dxfId="2118" priority="2131" operator="containsText" text="DA">
      <formula>NOT(ISERROR(SEARCH("DA",I362)))</formula>
    </cfRule>
  </conditionalFormatting>
  <conditionalFormatting sqref="J362">
    <cfRule type="containsText" dxfId="2117" priority="2130" operator="containsText" text="DA">
      <formula>NOT(ISERROR(SEARCH("DA",J362)))</formula>
    </cfRule>
  </conditionalFormatting>
  <conditionalFormatting sqref="K362">
    <cfRule type="containsText" dxfId="2116" priority="2129" operator="containsText" text="DA">
      <formula>NOT(ISERROR(SEARCH("DA",K362)))</formula>
    </cfRule>
  </conditionalFormatting>
  <conditionalFormatting sqref="L362">
    <cfRule type="containsText" dxfId="2115" priority="2128" operator="containsText" text="DA">
      <formula>NOT(ISERROR(SEARCH("DA",L362)))</formula>
    </cfRule>
  </conditionalFormatting>
  <conditionalFormatting sqref="M362">
    <cfRule type="containsText" dxfId="2114" priority="2127" operator="containsText" text="DA">
      <formula>NOT(ISERROR(SEARCH("DA",M362)))</formula>
    </cfRule>
  </conditionalFormatting>
  <conditionalFormatting sqref="N362">
    <cfRule type="containsText" dxfId="2113" priority="2126" operator="containsText" text="DA">
      <formula>NOT(ISERROR(SEARCH("DA",N362)))</formula>
    </cfRule>
  </conditionalFormatting>
  <conditionalFormatting sqref="O362">
    <cfRule type="containsText" dxfId="2112" priority="2125" operator="containsText" text="DA">
      <formula>NOT(ISERROR(SEARCH("DA",O362)))</formula>
    </cfRule>
  </conditionalFormatting>
  <conditionalFormatting sqref="P362">
    <cfRule type="containsText" dxfId="2111" priority="2124" operator="containsText" text="DA">
      <formula>NOT(ISERROR(SEARCH("DA",P362)))</formula>
    </cfRule>
  </conditionalFormatting>
  <conditionalFormatting sqref="Q362">
    <cfRule type="containsText" dxfId="2110" priority="2123" operator="containsText" text="DA">
      <formula>NOT(ISERROR(SEARCH("DA",Q362)))</formula>
    </cfRule>
  </conditionalFormatting>
  <conditionalFormatting sqref="R362">
    <cfRule type="containsText" dxfId="2109" priority="2122" operator="containsText" text="DA">
      <formula>NOT(ISERROR(SEARCH("DA",R362)))</formula>
    </cfRule>
  </conditionalFormatting>
  <conditionalFormatting sqref="S362">
    <cfRule type="containsText" dxfId="2108" priority="2121" operator="containsText" text="DA">
      <formula>NOT(ISERROR(SEARCH("DA",S362)))</formula>
    </cfRule>
  </conditionalFormatting>
  <conditionalFormatting sqref="T362">
    <cfRule type="containsText" dxfId="2107" priority="2120" operator="containsText" text="DA">
      <formula>NOT(ISERROR(SEARCH("DA",T362)))</formula>
    </cfRule>
  </conditionalFormatting>
  <conditionalFormatting sqref="U362 A362 C362">
    <cfRule type="containsText" dxfId="2106" priority="2119" operator="containsText" text="DA">
      <formula>NOT(ISERROR(SEARCH("DA",A362)))</formula>
    </cfRule>
  </conditionalFormatting>
  <conditionalFormatting sqref="D362">
    <cfRule type="containsText" dxfId="2105" priority="2118" operator="containsText" text="DA">
      <formula>NOT(ISERROR(SEARCH("DA",D362)))</formula>
    </cfRule>
  </conditionalFormatting>
  <conditionalFormatting sqref="E362">
    <cfRule type="containsText" dxfId="2104" priority="2117" operator="containsText" text="DA">
      <formula>NOT(ISERROR(SEARCH("DA",E362)))</formula>
    </cfRule>
  </conditionalFormatting>
  <conditionalFormatting sqref="F362">
    <cfRule type="containsText" dxfId="2103" priority="2116" operator="containsText" text="DA">
      <formula>NOT(ISERROR(SEARCH("DA",F362)))</formula>
    </cfRule>
  </conditionalFormatting>
  <conditionalFormatting sqref="G362">
    <cfRule type="containsText" dxfId="2102" priority="2115" operator="containsText" text="DA">
      <formula>NOT(ISERROR(SEARCH("DA",G362)))</formula>
    </cfRule>
  </conditionalFormatting>
  <conditionalFormatting sqref="H362">
    <cfRule type="containsText" dxfId="2101" priority="2114" operator="containsText" text="DA">
      <formula>NOT(ISERROR(SEARCH("DA",H362)))</formula>
    </cfRule>
  </conditionalFormatting>
  <conditionalFormatting sqref="I362">
    <cfRule type="containsText" dxfId="2100" priority="2113" operator="containsText" text="DA">
      <formula>NOT(ISERROR(SEARCH("DA",I362)))</formula>
    </cfRule>
  </conditionalFormatting>
  <conditionalFormatting sqref="J362">
    <cfRule type="containsText" dxfId="2099" priority="2112" operator="containsText" text="DA">
      <formula>NOT(ISERROR(SEARCH("DA",J362)))</formula>
    </cfRule>
  </conditionalFormatting>
  <conditionalFormatting sqref="K362">
    <cfRule type="containsText" dxfId="2098" priority="2111" operator="containsText" text="DA">
      <formula>NOT(ISERROR(SEARCH("DA",K362)))</formula>
    </cfRule>
  </conditionalFormatting>
  <conditionalFormatting sqref="L362">
    <cfRule type="containsText" dxfId="2097" priority="2110" operator="containsText" text="DA">
      <formula>NOT(ISERROR(SEARCH("DA",L362)))</formula>
    </cfRule>
  </conditionalFormatting>
  <conditionalFormatting sqref="M362">
    <cfRule type="containsText" dxfId="2096" priority="2109" operator="containsText" text="DA">
      <formula>NOT(ISERROR(SEARCH("DA",M362)))</formula>
    </cfRule>
  </conditionalFormatting>
  <conditionalFormatting sqref="N362">
    <cfRule type="containsText" dxfId="2095" priority="2108" operator="containsText" text="DA">
      <formula>NOT(ISERROR(SEARCH("DA",N362)))</formula>
    </cfRule>
  </conditionalFormatting>
  <conditionalFormatting sqref="O362">
    <cfRule type="containsText" dxfId="2094" priority="2107" operator="containsText" text="DA">
      <formula>NOT(ISERROR(SEARCH("DA",O362)))</formula>
    </cfRule>
  </conditionalFormatting>
  <conditionalFormatting sqref="P362">
    <cfRule type="containsText" dxfId="2093" priority="2106" operator="containsText" text="DA">
      <formula>NOT(ISERROR(SEARCH("DA",P362)))</formula>
    </cfRule>
  </conditionalFormatting>
  <conditionalFormatting sqref="Q362">
    <cfRule type="containsText" dxfId="2092" priority="2105" operator="containsText" text="DA">
      <formula>NOT(ISERROR(SEARCH("DA",Q362)))</formula>
    </cfRule>
  </conditionalFormatting>
  <conditionalFormatting sqref="R362">
    <cfRule type="containsText" dxfId="2091" priority="2104" operator="containsText" text="DA">
      <formula>NOT(ISERROR(SEARCH("DA",R362)))</formula>
    </cfRule>
  </conditionalFormatting>
  <conditionalFormatting sqref="S362">
    <cfRule type="containsText" dxfId="2090" priority="2103" operator="containsText" text="DA">
      <formula>NOT(ISERROR(SEARCH("DA",S362)))</formula>
    </cfRule>
  </conditionalFormatting>
  <conditionalFormatting sqref="T362">
    <cfRule type="containsText" dxfId="2089" priority="2102" operator="containsText" text="DA">
      <formula>NOT(ISERROR(SEARCH("DA",T362)))</formula>
    </cfRule>
  </conditionalFormatting>
  <conditionalFormatting sqref="B362:T362">
    <cfRule type="containsText" dxfId="2088" priority="2101" operator="containsText" text="DA">
      <formula>NOT(ISERROR(SEARCH("DA",B362)))</formula>
    </cfRule>
  </conditionalFormatting>
  <conditionalFormatting sqref="B373">
    <cfRule type="containsText" dxfId="2087" priority="2100" operator="containsText" text="DA">
      <formula>NOT(ISERROR(SEARCH("DA",B373)))</formula>
    </cfRule>
  </conditionalFormatting>
  <conditionalFormatting sqref="C373 U373">
    <cfRule type="containsText" dxfId="2086" priority="2099" operator="containsText" text="DA">
      <formula>NOT(ISERROR(SEARCH("DA",C373)))</formula>
    </cfRule>
  </conditionalFormatting>
  <conditionalFormatting sqref="D373">
    <cfRule type="containsText" dxfId="2085" priority="2098" operator="containsText" text="DA">
      <formula>NOT(ISERROR(SEARCH("DA",D373)))</formula>
    </cfRule>
  </conditionalFormatting>
  <conditionalFormatting sqref="E373">
    <cfRule type="containsText" dxfId="2084" priority="2097" operator="containsText" text="DA">
      <formula>NOT(ISERROR(SEARCH("DA",E373)))</formula>
    </cfRule>
  </conditionalFormatting>
  <conditionalFormatting sqref="F373">
    <cfRule type="containsText" dxfId="2083" priority="2096" operator="containsText" text="DA">
      <formula>NOT(ISERROR(SEARCH("DA",F373)))</formula>
    </cfRule>
  </conditionalFormatting>
  <conditionalFormatting sqref="G373">
    <cfRule type="containsText" dxfId="2082" priority="2095" operator="containsText" text="DA">
      <formula>NOT(ISERROR(SEARCH("DA",G373)))</formula>
    </cfRule>
  </conditionalFormatting>
  <conditionalFormatting sqref="H373">
    <cfRule type="containsText" dxfId="2081" priority="2094" operator="containsText" text="DA">
      <formula>NOT(ISERROR(SEARCH("DA",H373)))</formula>
    </cfRule>
  </conditionalFormatting>
  <conditionalFormatting sqref="I373">
    <cfRule type="containsText" dxfId="2080" priority="2093" operator="containsText" text="DA">
      <formula>NOT(ISERROR(SEARCH("DA",I373)))</formula>
    </cfRule>
  </conditionalFormatting>
  <conditionalFormatting sqref="J373">
    <cfRule type="containsText" dxfId="2079" priority="2092" operator="containsText" text="DA">
      <formula>NOT(ISERROR(SEARCH("DA",J373)))</formula>
    </cfRule>
  </conditionalFormatting>
  <conditionalFormatting sqref="K373">
    <cfRule type="containsText" dxfId="2078" priority="2091" operator="containsText" text="DA">
      <formula>NOT(ISERROR(SEARCH("DA",K373)))</formula>
    </cfRule>
  </conditionalFormatting>
  <conditionalFormatting sqref="L373">
    <cfRule type="containsText" dxfId="2077" priority="2090" operator="containsText" text="DA">
      <formula>NOT(ISERROR(SEARCH("DA",L373)))</formula>
    </cfRule>
  </conditionalFormatting>
  <conditionalFormatting sqref="M373">
    <cfRule type="containsText" dxfId="2076" priority="2089" operator="containsText" text="DA">
      <formula>NOT(ISERROR(SEARCH("DA",M373)))</formula>
    </cfRule>
  </conditionalFormatting>
  <conditionalFormatting sqref="N373">
    <cfRule type="containsText" dxfId="2075" priority="2088" operator="containsText" text="DA">
      <formula>NOT(ISERROR(SEARCH("DA",N373)))</formula>
    </cfRule>
  </conditionalFormatting>
  <conditionalFormatting sqref="O373">
    <cfRule type="containsText" dxfId="2074" priority="2087" operator="containsText" text="DA">
      <formula>NOT(ISERROR(SEARCH("DA",O373)))</formula>
    </cfRule>
  </conditionalFormatting>
  <conditionalFormatting sqref="P373">
    <cfRule type="containsText" dxfId="2073" priority="2086" operator="containsText" text="DA">
      <formula>NOT(ISERROR(SEARCH("DA",P373)))</formula>
    </cfRule>
  </conditionalFormatting>
  <conditionalFormatting sqref="Q373">
    <cfRule type="containsText" dxfId="2072" priority="2085" operator="containsText" text="DA">
      <formula>NOT(ISERROR(SEARCH("DA",Q373)))</formula>
    </cfRule>
  </conditionalFormatting>
  <conditionalFormatting sqref="S373">
    <cfRule type="containsText" dxfId="2071" priority="2084" operator="containsText" text="DA">
      <formula>NOT(ISERROR(SEARCH("DA",S373)))</formula>
    </cfRule>
  </conditionalFormatting>
  <conditionalFormatting sqref="R373">
    <cfRule type="containsText" dxfId="2070" priority="2083" operator="containsText" text="DA">
      <formula>NOT(ISERROR(SEARCH("DA",R373)))</formula>
    </cfRule>
  </conditionalFormatting>
  <conditionalFormatting sqref="T373">
    <cfRule type="containsText" dxfId="2069" priority="2082" operator="containsText" text="DA">
      <formula>NOT(ISERROR(SEARCH("DA",T373)))</formula>
    </cfRule>
  </conditionalFormatting>
  <conditionalFormatting sqref="B373">
    <cfRule type="containsText" dxfId="2068" priority="2081" operator="containsText" text="DA">
      <formula>NOT(ISERROR(SEARCH("DA",B373)))</formula>
    </cfRule>
  </conditionalFormatting>
  <conditionalFormatting sqref="C373 U373">
    <cfRule type="containsText" dxfId="2067" priority="2080" operator="containsText" text="DA">
      <formula>NOT(ISERROR(SEARCH("DA",C373)))</formula>
    </cfRule>
  </conditionalFormatting>
  <conditionalFormatting sqref="D373">
    <cfRule type="containsText" dxfId="2066" priority="2079" operator="containsText" text="DA">
      <formula>NOT(ISERROR(SEARCH("DA",D373)))</formula>
    </cfRule>
  </conditionalFormatting>
  <conditionalFormatting sqref="E373">
    <cfRule type="containsText" dxfId="2065" priority="2078" operator="containsText" text="DA">
      <formula>NOT(ISERROR(SEARCH("DA",E373)))</formula>
    </cfRule>
  </conditionalFormatting>
  <conditionalFormatting sqref="F373">
    <cfRule type="containsText" dxfId="2064" priority="2077" operator="containsText" text="DA">
      <formula>NOT(ISERROR(SEARCH("DA",F373)))</formula>
    </cfRule>
  </conditionalFormatting>
  <conditionalFormatting sqref="G373">
    <cfRule type="containsText" dxfId="2063" priority="2076" operator="containsText" text="DA">
      <formula>NOT(ISERROR(SEARCH("DA",G373)))</formula>
    </cfRule>
  </conditionalFormatting>
  <conditionalFormatting sqref="H373">
    <cfRule type="containsText" dxfId="2062" priority="2075" operator="containsText" text="DA">
      <formula>NOT(ISERROR(SEARCH("DA",H373)))</formula>
    </cfRule>
  </conditionalFormatting>
  <conditionalFormatting sqref="I373">
    <cfRule type="containsText" dxfId="2061" priority="2074" operator="containsText" text="DA">
      <formula>NOT(ISERROR(SEARCH("DA",I373)))</formula>
    </cfRule>
  </conditionalFormatting>
  <conditionalFormatting sqref="J373">
    <cfRule type="containsText" dxfId="2060" priority="2073" operator="containsText" text="DA">
      <formula>NOT(ISERROR(SEARCH("DA",J373)))</formula>
    </cfRule>
  </conditionalFormatting>
  <conditionalFormatting sqref="K373">
    <cfRule type="containsText" dxfId="2059" priority="2072" operator="containsText" text="DA">
      <formula>NOT(ISERROR(SEARCH("DA",K373)))</formula>
    </cfRule>
  </conditionalFormatting>
  <conditionalFormatting sqref="L373">
    <cfRule type="containsText" dxfId="2058" priority="2071" operator="containsText" text="DA">
      <formula>NOT(ISERROR(SEARCH("DA",L373)))</formula>
    </cfRule>
  </conditionalFormatting>
  <conditionalFormatting sqref="M373">
    <cfRule type="containsText" dxfId="2057" priority="2070" operator="containsText" text="DA">
      <formula>NOT(ISERROR(SEARCH("DA",M373)))</formula>
    </cfRule>
  </conditionalFormatting>
  <conditionalFormatting sqref="N373">
    <cfRule type="containsText" dxfId="2056" priority="2069" operator="containsText" text="DA">
      <formula>NOT(ISERROR(SEARCH("DA",N373)))</formula>
    </cfRule>
  </conditionalFormatting>
  <conditionalFormatting sqref="O373">
    <cfRule type="containsText" dxfId="2055" priority="2068" operator="containsText" text="DA">
      <formula>NOT(ISERROR(SEARCH("DA",O373)))</formula>
    </cfRule>
  </conditionalFormatting>
  <conditionalFormatting sqref="P373">
    <cfRule type="containsText" dxfId="2054" priority="2067" operator="containsText" text="DA">
      <formula>NOT(ISERROR(SEARCH("DA",P373)))</formula>
    </cfRule>
  </conditionalFormatting>
  <conditionalFormatting sqref="Q373">
    <cfRule type="containsText" dxfId="2053" priority="2066" operator="containsText" text="DA">
      <formula>NOT(ISERROR(SEARCH("DA",Q373)))</formula>
    </cfRule>
  </conditionalFormatting>
  <conditionalFormatting sqref="S373">
    <cfRule type="containsText" dxfId="2052" priority="2065" operator="containsText" text="DA">
      <formula>NOT(ISERROR(SEARCH("DA",S373)))</formula>
    </cfRule>
  </conditionalFormatting>
  <conditionalFormatting sqref="R373">
    <cfRule type="containsText" dxfId="2051" priority="2064" operator="containsText" text="DA">
      <formula>NOT(ISERROR(SEARCH("DA",R373)))</formula>
    </cfRule>
  </conditionalFormatting>
  <conditionalFormatting sqref="T373">
    <cfRule type="containsText" dxfId="2050" priority="2063" operator="containsText" text="DA">
      <formula>NOT(ISERROR(SEARCH("DA",T373)))</formula>
    </cfRule>
  </conditionalFormatting>
  <conditionalFormatting sqref="B373">
    <cfRule type="containsText" dxfId="2049" priority="2062" operator="containsText" text="DA">
      <formula>NOT(ISERROR(SEARCH("DA",B373)))</formula>
    </cfRule>
  </conditionalFormatting>
  <conditionalFormatting sqref="C373 U373">
    <cfRule type="containsText" dxfId="2048" priority="2061" operator="containsText" text="DA">
      <formula>NOT(ISERROR(SEARCH("DA",C373)))</formula>
    </cfRule>
  </conditionalFormatting>
  <conditionalFormatting sqref="D373">
    <cfRule type="containsText" dxfId="2047" priority="2060" operator="containsText" text="DA">
      <formula>NOT(ISERROR(SEARCH("DA",D373)))</formula>
    </cfRule>
  </conditionalFormatting>
  <conditionalFormatting sqref="E373">
    <cfRule type="containsText" dxfId="2046" priority="2059" operator="containsText" text="DA">
      <formula>NOT(ISERROR(SEARCH("DA",E373)))</formula>
    </cfRule>
  </conditionalFormatting>
  <conditionalFormatting sqref="F373">
    <cfRule type="containsText" dxfId="2045" priority="2058" operator="containsText" text="DA">
      <formula>NOT(ISERROR(SEARCH("DA",F373)))</formula>
    </cfRule>
  </conditionalFormatting>
  <conditionalFormatting sqref="G373">
    <cfRule type="containsText" dxfId="2044" priority="2057" operator="containsText" text="DA">
      <formula>NOT(ISERROR(SEARCH("DA",G373)))</formula>
    </cfRule>
  </conditionalFormatting>
  <conditionalFormatting sqref="H373">
    <cfRule type="containsText" dxfId="2043" priority="2056" operator="containsText" text="DA">
      <formula>NOT(ISERROR(SEARCH("DA",H373)))</formula>
    </cfRule>
  </conditionalFormatting>
  <conditionalFormatting sqref="I373">
    <cfRule type="containsText" dxfId="2042" priority="2055" operator="containsText" text="DA">
      <formula>NOT(ISERROR(SEARCH("DA",I373)))</formula>
    </cfRule>
  </conditionalFormatting>
  <conditionalFormatting sqref="J373">
    <cfRule type="containsText" dxfId="2041" priority="2054" operator="containsText" text="DA">
      <formula>NOT(ISERROR(SEARCH("DA",J373)))</formula>
    </cfRule>
  </conditionalFormatting>
  <conditionalFormatting sqref="K373">
    <cfRule type="containsText" dxfId="2040" priority="2053" operator="containsText" text="DA">
      <formula>NOT(ISERROR(SEARCH("DA",K373)))</formula>
    </cfRule>
  </conditionalFormatting>
  <conditionalFormatting sqref="L373">
    <cfRule type="containsText" dxfId="2039" priority="2052" operator="containsText" text="DA">
      <formula>NOT(ISERROR(SEARCH("DA",L373)))</formula>
    </cfRule>
  </conditionalFormatting>
  <conditionalFormatting sqref="M373">
    <cfRule type="containsText" dxfId="2038" priority="2051" operator="containsText" text="DA">
      <formula>NOT(ISERROR(SEARCH("DA",M373)))</formula>
    </cfRule>
  </conditionalFormatting>
  <conditionalFormatting sqref="N373">
    <cfRule type="containsText" dxfId="2037" priority="2050" operator="containsText" text="DA">
      <formula>NOT(ISERROR(SEARCH("DA",N373)))</formula>
    </cfRule>
  </conditionalFormatting>
  <conditionalFormatting sqref="O373">
    <cfRule type="containsText" dxfId="2036" priority="2049" operator="containsText" text="DA">
      <formula>NOT(ISERROR(SEARCH("DA",O373)))</formula>
    </cfRule>
  </conditionalFormatting>
  <conditionalFormatting sqref="P373">
    <cfRule type="containsText" dxfId="2035" priority="2048" operator="containsText" text="DA">
      <formula>NOT(ISERROR(SEARCH("DA",P373)))</formula>
    </cfRule>
  </conditionalFormatting>
  <conditionalFormatting sqref="Q373">
    <cfRule type="containsText" dxfId="2034" priority="2047" operator="containsText" text="DA">
      <formula>NOT(ISERROR(SEARCH("DA",Q373)))</formula>
    </cfRule>
  </conditionalFormatting>
  <conditionalFormatting sqref="S373">
    <cfRule type="containsText" dxfId="2033" priority="2046" operator="containsText" text="DA">
      <formula>NOT(ISERROR(SEARCH("DA",S373)))</formula>
    </cfRule>
  </conditionalFormatting>
  <conditionalFormatting sqref="R373">
    <cfRule type="containsText" dxfId="2032" priority="2045" operator="containsText" text="DA">
      <formula>NOT(ISERROR(SEARCH("DA",R373)))</formula>
    </cfRule>
  </conditionalFormatting>
  <conditionalFormatting sqref="T373">
    <cfRule type="containsText" dxfId="2031" priority="2044" operator="containsText" text="DA">
      <formula>NOT(ISERROR(SEARCH("DA",T373)))</formula>
    </cfRule>
  </conditionalFormatting>
  <conditionalFormatting sqref="B373">
    <cfRule type="containsText" dxfId="2030" priority="2043" operator="containsText" text="DA">
      <formula>NOT(ISERROR(SEARCH("DA",B373)))</formula>
    </cfRule>
  </conditionalFormatting>
  <conditionalFormatting sqref="C373 U373">
    <cfRule type="containsText" dxfId="2029" priority="2042" operator="containsText" text="DA">
      <formula>NOT(ISERROR(SEARCH("DA",C373)))</formula>
    </cfRule>
  </conditionalFormatting>
  <conditionalFormatting sqref="D373">
    <cfRule type="containsText" dxfId="2028" priority="2041" operator="containsText" text="DA">
      <formula>NOT(ISERROR(SEARCH("DA",D373)))</formula>
    </cfRule>
  </conditionalFormatting>
  <conditionalFormatting sqref="E373">
    <cfRule type="containsText" dxfId="2027" priority="2040" operator="containsText" text="DA">
      <formula>NOT(ISERROR(SEARCH("DA",E373)))</formula>
    </cfRule>
  </conditionalFormatting>
  <conditionalFormatting sqref="F373">
    <cfRule type="containsText" dxfId="2026" priority="2039" operator="containsText" text="DA">
      <formula>NOT(ISERROR(SEARCH("DA",F373)))</formula>
    </cfRule>
  </conditionalFormatting>
  <conditionalFormatting sqref="G373">
    <cfRule type="containsText" dxfId="2025" priority="2038" operator="containsText" text="DA">
      <formula>NOT(ISERROR(SEARCH("DA",G373)))</formula>
    </cfRule>
  </conditionalFormatting>
  <conditionalFormatting sqref="H373">
    <cfRule type="containsText" dxfId="2024" priority="2037" operator="containsText" text="DA">
      <formula>NOT(ISERROR(SEARCH("DA",H373)))</formula>
    </cfRule>
  </conditionalFormatting>
  <conditionalFormatting sqref="I373">
    <cfRule type="containsText" dxfId="2023" priority="2036" operator="containsText" text="DA">
      <formula>NOT(ISERROR(SEARCH("DA",I373)))</formula>
    </cfRule>
  </conditionalFormatting>
  <conditionalFormatting sqref="J373">
    <cfRule type="containsText" dxfId="2022" priority="2035" operator="containsText" text="DA">
      <formula>NOT(ISERROR(SEARCH("DA",J373)))</formula>
    </cfRule>
  </conditionalFormatting>
  <conditionalFormatting sqref="K373">
    <cfRule type="containsText" dxfId="2021" priority="2034" operator="containsText" text="DA">
      <formula>NOT(ISERROR(SEARCH("DA",K373)))</formula>
    </cfRule>
  </conditionalFormatting>
  <conditionalFormatting sqref="L373">
    <cfRule type="containsText" dxfId="2020" priority="2033" operator="containsText" text="DA">
      <formula>NOT(ISERROR(SEARCH("DA",L373)))</formula>
    </cfRule>
  </conditionalFormatting>
  <conditionalFormatting sqref="M373">
    <cfRule type="containsText" dxfId="2019" priority="2032" operator="containsText" text="DA">
      <formula>NOT(ISERROR(SEARCH("DA",M373)))</formula>
    </cfRule>
  </conditionalFormatting>
  <conditionalFormatting sqref="N373">
    <cfRule type="containsText" dxfId="2018" priority="2031" operator="containsText" text="DA">
      <formula>NOT(ISERROR(SEARCH("DA",N373)))</formula>
    </cfRule>
  </conditionalFormatting>
  <conditionalFormatting sqref="O373">
    <cfRule type="containsText" dxfId="2017" priority="2030" operator="containsText" text="DA">
      <formula>NOT(ISERROR(SEARCH("DA",O373)))</formula>
    </cfRule>
  </conditionalFormatting>
  <conditionalFormatting sqref="P373">
    <cfRule type="containsText" dxfId="2016" priority="2029" operator="containsText" text="DA">
      <formula>NOT(ISERROR(SEARCH("DA",P373)))</formula>
    </cfRule>
  </conditionalFormatting>
  <conditionalFormatting sqref="Q373">
    <cfRule type="containsText" dxfId="2015" priority="2028" operator="containsText" text="DA">
      <formula>NOT(ISERROR(SEARCH("DA",Q373)))</formula>
    </cfRule>
  </conditionalFormatting>
  <conditionalFormatting sqref="S373">
    <cfRule type="containsText" dxfId="2014" priority="2027" operator="containsText" text="DA">
      <formula>NOT(ISERROR(SEARCH("DA",S373)))</formula>
    </cfRule>
  </conditionalFormatting>
  <conditionalFormatting sqref="R373">
    <cfRule type="containsText" dxfId="2013" priority="2026" operator="containsText" text="DA">
      <formula>NOT(ISERROR(SEARCH("DA",R373)))</formula>
    </cfRule>
  </conditionalFormatting>
  <conditionalFormatting sqref="T373">
    <cfRule type="containsText" dxfId="2012" priority="2025" operator="containsText" text="DA">
      <formula>NOT(ISERROR(SEARCH("DA",T373)))</formula>
    </cfRule>
  </conditionalFormatting>
  <conditionalFormatting sqref="B373">
    <cfRule type="containsText" dxfId="2011" priority="2024" operator="containsText" text="DA">
      <formula>NOT(ISERROR(SEARCH("DA",B373)))</formula>
    </cfRule>
  </conditionalFormatting>
  <conditionalFormatting sqref="C373 U373">
    <cfRule type="containsText" dxfId="2010" priority="2023" operator="containsText" text="DA">
      <formula>NOT(ISERROR(SEARCH("DA",C373)))</formula>
    </cfRule>
  </conditionalFormatting>
  <conditionalFormatting sqref="D373">
    <cfRule type="containsText" dxfId="2009" priority="2022" operator="containsText" text="DA">
      <formula>NOT(ISERROR(SEARCH("DA",D373)))</formula>
    </cfRule>
  </conditionalFormatting>
  <conditionalFormatting sqref="E373">
    <cfRule type="containsText" dxfId="2008" priority="2021" operator="containsText" text="DA">
      <formula>NOT(ISERROR(SEARCH("DA",E373)))</formula>
    </cfRule>
  </conditionalFormatting>
  <conditionalFormatting sqref="F373">
    <cfRule type="containsText" dxfId="2007" priority="2020" operator="containsText" text="DA">
      <formula>NOT(ISERROR(SEARCH("DA",F373)))</formula>
    </cfRule>
  </conditionalFormatting>
  <conditionalFormatting sqref="G373">
    <cfRule type="containsText" dxfId="2006" priority="2019" operator="containsText" text="DA">
      <formula>NOT(ISERROR(SEARCH("DA",G373)))</formula>
    </cfRule>
  </conditionalFormatting>
  <conditionalFormatting sqref="H373">
    <cfRule type="containsText" dxfId="2005" priority="2018" operator="containsText" text="DA">
      <formula>NOT(ISERROR(SEARCH("DA",H373)))</formula>
    </cfRule>
  </conditionalFormatting>
  <conditionalFormatting sqref="I373">
    <cfRule type="containsText" dxfId="2004" priority="2017" operator="containsText" text="DA">
      <formula>NOT(ISERROR(SEARCH("DA",I373)))</formula>
    </cfRule>
  </conditionalFormatting>
  <conditionalFormatting sqref="J373">
    <cfRule type="containsText" dxfId="2003" priority="2016" operator="containsText" text="DA">
      <formula>NOT(ISERROR(SEARCH("DA",J373)))</formula>
    </cfRule>
  </conditionalFormatting>
  <conditionalFormatting sqref="K373">
    <cfRule type="containsText" dxfId="2002" priority="2015" operator="containsText" text="DA">
      <formula>NOT(ISERROR(SEARCH("DA",K373)))</formula>
    </cfRule>
  </conditionalFormatting>
  <conditionalFormatting sqref="L373">
    <cfRule type="containsText" dxfId="2001" priority="2014" operator="containsText" text="DA">
      <formula>NOT(ISERROR(SEARCH("DA",L373)))</formula>
    </cfRule>
  </conditionalFormatting>
  <conditionalFormatting sqref="M373">
    <cfRule type="containsText" dxfId="2000" priority="2013" operator="containsText" text="DA">
      <formula>NOT(ISERROR(SEARCH("DA",M373)))</formula>
    </cfRule>
  </conditionalFormatting>
  <conditionalFormatting sqref="N373">
    <cfRule type="containsText" dxfId="1999" priority="2012" operator="containsText" text="DA">
      <formula>NOT(ISERROR(SEARCH("DA",N373)))</formula>
    </cfRule>
  </conditionalFormatting>
  <conditionalFormatting sqref="O373">
    <cfRule type="containsText" dxfId="1998" priority="2011" operator="containsText" text="DA">
      <formula>NOT(ISERROR(SEARCH("DA",O373)))</formula>
    </cfRule>
  </conditionalFormatting>
  <conditionalFormatting sqref="P373">
    <cfRule type="containsText" dxfId="1997" priority="2010" operator="containsText" text="DA">
      <formula>NOT(ISERROR(SEARCH("DA",P373)))</formula>
    </cfRule>
  </conditionalFormatting>
  <conditionalFormatting sqref="Q373">
    <cfRule type="containsText" dxfId="1996" priority="2009" operator="containsText" text="DA">
      <formula>NOT(ISERROR(SEARCH("DA",Q373)))</formula>
    </cfRule>
  </conditionalFormatting>
  <conditionalFormatting sqref="S373">
    <cfRule type="containsText" dxfId="1995" priority="2008" operator="containsText" text="DA">
      <formula>NOT(ISERROR(SEARCH("DA",S373)))</formula>
    </cfRule>
  </conditionalFormatting>
  <conditionalFormatting sqref="R373">
    <cfRule type="containsText" dxfId="1994" priority="2007" operator="containsText" text="DA">
      <formula>NOT(ISERROR(SEARCH("DA",R373)))</formula>
    </cfRule>
  </conditionalFormatting>
  <conditionalFormatting sqref="T373">
    <cfRule type="containsText" dxfId="1993" priority="2006" operator="containsText" text="DA">
      <formula>NOT(ISERROR(SEARCH("DA",T373)))</formula>
    </cfRule>
  </conditionalFormatting>
  <conditionalFormatting sqref="B373">
    <cfRule type="containsText" dxfId="1992" priority="2005" operator="containsText" text="DA">
      <formula>NOT(ISERROR(SEARCH("DA",B373)))</formula>
    </cfRule>
  </conditionalFormatting>
  <conditionalFormatting sqref="C373 U373">
    <cfRule type="containsText" dxfId="1991" priority="2004" operator="containsText" text="DA">
      <formula>NOT(ISERROR(SEARCH("DA",C373)))</formula>
    </cfRule>
  </conditionalFormatting>
  <conditionalFormatting sqref="D373">
    <cfRule type="containsText" dxfId="1990" priority="2003" operator="containsText" text="DA">
      <formula>NOT(ISERROR(SEARCH("DA",D373)))</formula>
    </cfRule>
  </conditionalFormatting>
  <conditionalFormatting sqref="E373">
    <cfRule type="containsText" dxfId="1989" priority="2002" operator="containsText" text="DA">
      <formula>NOT(ISERROR(SEARCH("DA",E373)))</formula>
    </cfRule>
  </conditionalFormatting>
  <conditionalFormatting sqref="F373">
    <cfRule type="containsText" dxfId="1988" priority="2001" operator="containsText" text="DA">
      <formula>NOT(ISERROR(SEARCH("DA",F373)))</formula>
    </cfRule>
  </conditionalFormatting>
  <conditionalFormatting sqref="G373">
    <cfRule type="containsText" dxfId="1987" priority="2000" operator="containsText" text="DA">
      <formula>NOT(ISERROR(SEARCH("DA",G373)))</formula>
    </cfRule>
  </conditionalFormatting>
  <conditionalFormatting sqref="H373">
    <cfRule type="containsText" dxfId="1986" priority="1999" operator="containsText" text="DA">
      <formula>NOT(ISERROR(SEARCH("DA",H373)))</formula>
    </cfRule>
  </conditionalFormatting>
  <conditionalFormatting sqref="I373">
    <cfRule type="containsText" dxfId="1985" priority="1998" operator="containsText" text="DA">
      <formula>NOT(ISERROR(SEARCH("DA",I373)))</formula>
    </cfRule>
  </conditionalFormatting>
  <conditionalFormatting sqref="J373">
    <cfRule type="containsText" dxfId="1984" priority="1997" operator="containsText" text="DA">
      <formula>NOT(ISERROR(SEARCH("DA",J373)))</formula>
    </cfRule>
  </conditionalFormatting>
  <conditionalFormatting sqref="K373">
    <cfRule type="containsText" dxfId="1983" priority="1996" operator="containsText" text="DA">
      <formula>NOT(ISERROR(SEARCH("DA",K373)))</formula>
    </cfRule>
  </conditionalFormatting>
  <conditionalFormatting sqref="L373">
    <cfRule type="containsText" dxfId="1982" priority="1995" operator="containsText" text="DA">
      <formula>NOT(ISERROR(SEARCH("DA",L373)))</formula>
    </cfRule>
  </conditionalFormatting>
  <conditionalFormatting sqref="M373">
    <cfRule type="containsText" dxfId="1981" priority="1994" operator="containsText" text="DA">
      <formula>NOT(ISERROR(SEARCH("DA",M373)))</formula>
    </cfRule>
  </conditionalFormatting>
  <conditionalFormatting sqref="N373">
    <cfRule type="containsText" dxfId="1980" priority="1993" operator="containsText" text="DA">
      <formula>NOT(ISERROR(SEARCH("DA",N373)))</formula>
    </cfRule>
  </conditionalFormatting>
  <conditionalFormatting sqref="O373">
    <cfRule type="containsText" dxfId="1979" priority="1992" operator="containsText" text="DA">
      <formula>NOT(ISERROR(SEARCH("DA",O373)))</formula>
    </cfRule>
  </conditionalFormatting>
  <conditionalFormatting sqref="P373">
    <cfRule type="containsText" dxfId="1978" priority="1991" operator="containsText" text="DA">
      <formula>NOT(ISERROR(SEARCH("DA",P373)))</formula>
    </cfRule>
  </conditionalFormatting>
  <conditionalFormatting sqref="Q373">
    <cfRule type="containsText" dxfId="1977" priority="1990" operator="containsText" text="DA">
      <formula>NOT(ISERROR(SEARCH("DA",Q373)))</formula>
    </cfRule>
  </conditionalFormatting>
  <conditionalFormatting sqref="S373">
    <cfRule type="containsText" dxfId="1976" priority="1989" operator="containsText" text="DA">
      <formula>NOT(ISERROR(SEARCH("DA",S373)))</formula>
    </cfRule>
  </conditionalFormatting>
  <conditionalFormatting sqref="R373">
    <cfRule type="containsText" dxfId="1975" priority="1988" operator="containsText" text="DA">
      <formula>NOT(ISERROR(SEARCH("DA",R373)))</formula>
    </cfRule>
  </conditionalFormatting>
  <conditionalFormatting sqref="T373">
    <cfRule type="containsText" dxfId="1974" priority="1987" operator="containsText" text="DA">
      <formula>NOT(ISERROR(SEARCH("DA",T373)))</formula>
    </cfRule>
  </conditionalFormatting>
  <conditionalFormatting sqref="B373">
    <cfRule type="containsText" dxfId="1973" priority="1986" operator="containsText" text="DA">
      <formula>NOT(ISERROR(SEARCH("DA",B373)))</formula>
    </cfRule>
  </conditionalFormatting>
  <conditionalFormatting sqref="C373 U373">
    <cfRule type="containsText" dxfId="1972" priority="1985" operator="containsText" text="DA">
      <formula>NOT(ISERROR(SEARCH("DA",C373)))</formula>
    </cfRule>
  </conditionalFormatting>
  <conditionalFormatting sqref="D373">
    <cfRule type="containsText" dxfId="1971" priority="1984" operator="containsText" text="DA">
      <formula>NOT(ISERROR(SEARCH("DA",D373)))</formula>
    </cfRule>
  </conditionalFormatting>
  <conditionalFormatting sqref="E373">
    <cfRule type="containsText" dxfId="1970" priority="1983" operator="containsText" text="DA">
      <formula>NOT(ISERROR(SEARCH("DA",E373)))</formula>
    </cfRule>
  </conditionalFormatting>
  <conditionalFormatting sqref="F373">
    <cfRule type="containsText" dxfId="1969" priority="1982" operator="containsText" text="DA">
      <formula>NOT(ISERROR(SEARCH("DA",F373)))</formula>
    </cfRule>
  </conditionalFormatting>
  <conditionalFormatting sqref="G373">
    <cfRule type="containsText" dxfId="1968" priority="1981" operator="containsText" text="DA">
      <formula>NOT(ISERROR(SEARCH("DA",G373)))</formula>
    </cfRule>
  </conditionalFormatting>
  <conditionalFormatting sqref="H373">
    <cfRule type="containsText" dxfId="1967" priority="1980" operator="containsText" text="DA">
      <formula>NOT(ISERROR(SEARCH("DA",H373)))</formula>
    </cfRule>
  </conditionalFormatting>
  <conditionalFormatting sqref="I373">
    <cfRule type="containsText" dxfId="1966" priority="1979" operator="containsText" text="DA">
      <formula>NOT(ISERROR(SEARCH("DA",I373)))</formula>
    </cfRule>
  </conditionalFormatting>
  <conditionalFormatting sqref="J373">
    <cfRule type="containsText" dxfId="1965" priority="1978" operator="containsText" text="DA">
      <formula>NOT(ISERROR(SEARCH("DA",J373)))</formula>
    </cfRule>
  </conditionalFormatting>
  <conditionalFormatting sqref="K373">
    <cfRule type="containsText" dxfId="1964" priority="1977" operator="containsText" text="DA">
      <formula>NOT(ISERROR(SEARCH("DA",K373)))</formula>
    </cfRule>
  </conditionalFormatting>
  <conditionalFormatting sqref="L373">
    <cfRule type="containsText" dxfId="1963" priority="1976" operator="containsText" text="DA">
      <formula>NOT(ISERROR(SEARCH("DA",L373)))</formula>
    </cfRule>
  </conditionalFormatting>
  <conditionalFormatting sqref="M373">
    <cfRule type="containsText" dxfId="1962" priority="1975" operator="containsText" text="DA">
      <formula>NOT(ISERROR(SEARCH("DA",M373)))</formula>
    </cfRule>
  </conditionalFormatting>
  <conditionalFormatting sqref="N373">
    <cfRule type="containsText" dxfId="1961" priority="1974" operator="containsText" text="DA">
      <formula>NOT(ISERROR(SEARCH("DA",N373)))</formula>
    </cfRule>
  </conditionalFormatting>
  <conditionalFormatting sqref="O373">
    <cfRule type="containsText" dxfId="1960" priority="1973" operator="containsText" text="DA">
      <formula>NOT(ISERROR(SEARCH("DA",O373)))</formula>
    </cfRule>
  </conditionalFormatting>
  <conditionalFormatting sqref="P373">
    <cfRule type="containsText" dxfId="1959" priority="1972" operator="containsText" text="DA">
      <formula>NOT(ISERROR(SEARCH("DA",P373)))</formula>
    </cfRule>
  </conditionalFormatting>
  <conditionalFormatting sqref="Q373">
    <cfRule type="containsText" dxfId="1958" priority="1971" operator="containsText" text="DA">
      <formula>NOT(ISERROR(SEARCH("DA",Q373)))</formula>
    </cfRule>
  </conditionalFormatting>
  <conditionalFormatting sqref="S373">
    <cfRule type="containsText" dxfId="1957" priority="1970" operator="containsText" text="DA">
      <formula>NOT(ISERROR(SEARCH("DA",S373)))</formula>
    </cfRule>
  </conditionalFormatting>
  <conditionalFormatting sqref="R373">
    <cfRule type="containsText" dxfId="1956" priority="1969" operator="containsText" text="DA">
      <formula>NOT(ISERROR(SEARCH("DA",R373)))</formula>
    </cfRule>
  </conditionalFormatting>
  <conditionalFormatting sqref="T373">
    <cfRule type="containsText" dxfId="1955" priority="1968" operator="containsText" text="DA">
      <formula>NOT(ISERROR(SEARCH("DA",T373)))</formula>
    </cfRule>
  </conditionalFormatting>
  <conditionalFormatting sqref="B373">
    <cfRule type="containsText" dxfId="1954" priority="1967" operator="containsText" text="DA">
      <formula>NOT(ISERROR(SEARCH("DA",B373)))</formula>
    </cfRule>
  </conditionalFormatting>
  <conditionalFormatting sqref="C373 U373">
    <cfRule type="containsText" dxfId="1953" priority="1966" operator="containsText" text="DA">
      <formula>NOT(ISERROR(SEARCH("DA",C373)))</formula>
    </cfRule>
  </conditionalFormatting>
  <conditionalFormatting sqref="D373">
    <cfRule type="containsText" dxfId="1952" priority="1965" operator="containsText" text="DA">
      <formula>NOT(ISERROR(SEARCH("DA",D373)))</formula>
    </cfRule>
  </conditionalFormatting>
  <conditionalFormatting sqref="E373">
    <cfRule type="containsText" dxfId="1951" priority="1964" operator="containsText" text="DA">
      <formula>NOT(ISERROR(SEARCH("DA",E373)))</formula>
    </cfRule>
  </conditionalFormatting>
  <conditionalFormatting sqref="F373">
    <cfRule type="containsText" dxfId="1950" priority="1963" operator="containsText" text="DA">
      <formula>NOT(ISERROR(SEARCH("DA",F373)))</formula>
    </cfRule>
  </conditionalFormatting>
  <conditionalFormatting sqref="G373">
    <cfRule type="containsText" dxfId="1949" priority="1962" operator="containsText" text="DA">
      <formula>NOT(ISERROR(SEARCH("DA",G373)))</formula>
    </cfRule>
  </conditionalFormatting>
  <conditionalFormatting sqref="H373">
    <cfRule type="containsText" dxfId="1948" priority="1961" operator="containsText" text="DA">
      <formula>NOT(ISERROR(SEARCH("DA",H373)))</formula>
    </cfRule>
  </conditionalFormatting>
  <conditionalFormatting sqref="I373">
    <cfRule type="containsText" dxfId="1947" priority="1960" operator="containsText" text="DA">
      <formula>NOT(ISERROR(SEARCH("DA",I373)))</formula>
    </cfRule>
  </conditionalFormatting>
  <conditionalFormatting sqref="J373">
    <cfRule type="containsText" dxfId="1946" priority="1959" operator="containsText" text="DA">
      <formula>NOT(ISERROR(SEARCH("DA",J373)))</formula>
    </cfRule>
  </conditionalFormatting>
  <conditionalFormatting sqref="K373">
    <cfRule type="containsText" dxfId="1945" priority="1958" operator="containsText" text="DA">
      <formula>NOT(ISERROR(SEARCH("DA",K373)))</formula>
    </cfRule>
  </conditionalFormatting>
  <conditionalFormatting sqref="L373">
    <cfRule type="containsText" dxfId="1944" priority="1957" operator="containsText" text="DA">
      <formula>NOT(ISERROR(SEARCH("DA",L373)))</formula>
    </cfRule>
  </conditionalFormatting>
  <conditionalFormatting sqref="M373">
    <cfRule type="containsText" dxfId="1943" priority="1956" operator="containsText" text="DA">
      <formula>NOT(ISERROR(SEARCH("DA",M373)))</formula>
    </cfRule>
  </conditionalFormatting>
  <conditionalFormatting sqref="N373">
    <cfRule type="containsText" dxfId="1942" priority="1955" operator="containsText" text="DA">
      <formula>NOT(ISERROR(SEARCH("DA",N373)))</formula>
    </cfRule>
  </conditionalFormatting>
  <conditionalFormatting sqref="O373">
    <cfRule type="containsText" dxfId="1941" priority="1954" operator="containsText" text="DA">
      <formula>NOT(ISERROR(SEARCH("DA",O373)))</formula>
    </cfRule>
  </conditionalFormatting>
  <conditionalFormatting sqref="P373">
    <cfRule type="containsText" dxfId="1940" priority="1953" operator="containsText" text="DA">
      <formula>NOT(ISERROR(SEARCH("DA",P373)))</formula>
    </cfRule>
  </conditionalFormatting>
  <conditionalFormatting sqref="Q373">
    <cfRule type="containsText" dxfId="1939" priority="1952" operator="containsText" text="DA">
      <formula>NOT(ISERROR(SEARCH("DA",Q373)))</formula>
    </cfRule>
  </conditionalFormatting>
  <conditionalFormatting sqref="S373">
    <cfRule type="containsText" dxfId="1938" priority="1951" operator="containsText" text="DA">
      <formula>NOT(ISERROR(SEARCH("DA",S373)))</formula>
    </cfRule>
  </conditionalFormatting>
  <conditionalFormatting sqref="R373">
    <cfRule type="containsText" dxfId="1937" priority="1950" operator="containsText" text="DA">
      <formula>NOT(ISERROR(SEARCH("DA",R373)))</formula>
    </cfRule>
  </conditionalFormatting>
  <conditionalFormatting sqref="T373">
    <cfRule type="containsText" dxfId="1936" priority="1949" operator="containsText" text="DA">
      <formula>NOT(ISERROR(SEARCH("DA",T373)))</formula>
    </cfRule>
  </conditionalFormatting>
  <conditionalFormatting sqref="B373">
    <cfRule type="containsText" dxfId="1935" priority="1948" operator="containsText" text="DA">
      <formula>NOT(ISERROR(SEARCH("DA",B373)))</formula>
    </cfRule>
  </conditionalFormatting>
  <conditionalFormatting sqref="C373 U373">
    <cfRule type="containsText" dxfId="1934" priority="1947" operator="containsText" text="DA">
      <formula>NOT(ISERROR(SEARCH("DA",C373)))</formula>
    </cfRule>
  </conditionalFormatting>
  <conditionalFormatting sqref="D373">
    <cfRule type="containsText" dxfId="1933" priority="1946" operator="containsText" text="DA">
      <formula>NOT(ISERROR(SEARCH("DA",D373)))</formula>
    </cfRule>
  </conditionalFormatting>
  <conditionalFormatting sqref="E373">
    <cfRule type="containsText" dxfId="1932" priority="1945" operator="containsText" text="DA">
      <formula>NOT(ISERROR(SEARCH("DA",E373)))</formula>
    </cfRule>
  </conditionalFormatting>
  <conditionalFormatting sqref="F373">
    <cfRule type="containsText" dxfId="1931" priority="1944" operator="containsText" text="DA">
      <formula>NOT(ISERROR(SEARCH("DA",F373)))</formula>
    </cfRule>
  </conditionalFormatting>
  <conditionalFormatting sqref="G373">
    <cfRule type="containsText" dxfId="1930" priority="1943" operator="containsText" text="DA">
      <formula>NOT(ISERROR(SEARCH("DA",G373)))</formula>
    </cfRule>
  </conditionalFormatting>
  <conditionalFormatting sqref="H373">
    <cfRule type="containsText" dxfId="1929" priority="1942" operator="containsText" text="DA">
      <formula>NOT(ISERROR(SEARCH("DA",H373)))</formula>
    </cfRule>
  </conditionalFormatting>
  <conditionalFormatting sqref="I373">
    <cfRule type="containsText" dxfId="1928" priority="1941" operator="containsText" text="DA">
      <formula>NOT(ISERROR(SEARCH("DA",I373)))</formula>
    </cfRule>
  </conditionalFormatting>
  <conditionalFormatting sqref="J373">
    <cfRule type="containsText" dxfId="1927" priority="1940" operator="containsText" text="DA">
      <formula>NOT(ISERROR(SEARCH("DA",J373)))</formula>
    </cfRule>
  </conditionalFormatting>
  <conditionalFormatting sqref="K373">
    <cfRule type="containsText" dxfId="1926" priority="1939" operator="containsText" text="DA">
      <formula>NOT(ISERROR(SEARCH("DA",K373)))</formula>
    </cfRule>
  </conditionalFormatting>
  <conditionalFormatting sqref="L373">
    <cfRule type="containsText" dxfId="1925" priority="1938" operator="containsText" text="DA">
      <formula>NOT(ISERROR(SEARCH("DA",L373)))</formula>
    </cfRule>
  </conditionalFormatting>
  <conditionalFormatting sqref="M373">
    <cfRule type="containsText" dxfId="1924" priority="1937" operator="containsText" text="DA">
      <formula>NOT(ISERROR(SEARCH("DA",M373)))</formula>
    </cfRule>
  </conditionalFormatting>
  <conditionalFormatting sqref="N373">
    <cfRule type="containsText" dxfId="1923" priority="1936" operator="containsText" text="DA">
      <formula>NOT(ISERROR(SEARCH("DA",N373)))</formula>
    </cfRule>
  </conditionalFormatting>
  <conditionalFormatting sqref="O373">
    <cfRule type="containsText" dxfId="1922" priority="1935" operator="containsText" text="DA">
      <formula>NOT(ISERROR(SEARCH("DA",O373)))</formula>
    </cfRule>
  </conditionalFormatting>
  <conditionalFormatting sqref="P373">
    <cfRule type="containsText" dxfId="1921" priority="1934" operator="containsText" text="DA">
      <formula>NOT(ISERROR(SEARCH("DA",P373)))</formula>
    </cfRule>
  </conditionalFormatting>
  <conditionalFormatting sqref="Q373">
    <cfRule type="containsText" dxfId="1920" priority="1933" operator="containsText" text="DA">
      <formula>NOT(ISERROR(SEARCH("DA",Q373)))</formula>
    </cfRule>
  </conditionalFormatting>
  <conditionalFormatting sqref="S373">
    <cfRule type="containsText" dxfId="1919" priority="1932" operator="containsText" text="DA">
      <formula>NOT(ISERROR(SEARCH("DA",S373)))</formula>
    </cfRule>
  </conditionalFormatting>
  <conditionalFormatting sqref="R373">
    <cfRule type="containsText" dxfId="1918" priority="1931" operator="containsText" text="DA">
      <formula>NOT(ISERROR(SEARCH("DA",R373)))</formula>
    </cfRule>
  </conditionalFormatting>
  <conditionalFormatting sqref="T373">
    <cfRule type="containsText" dxfId="1917" priority="1930" operator="containsText" text="DA">
      <formula>NOT(ISERROR(SEARCH("DA",T373)))</formula>
    </cfRule>
  </conditionalFormatting>
  <conditionalFormatting sqref="B373">
    <cfRule type="containsText" dxfId="1916" priority="1929" operator="containsText" text="DA">
      <formula>NOT(ISERROR(SEARCH("DA",B373)))</formula>
    </cfRule>
  </conditionalFormatting>
  <conditionalFormatting sqref="C373 U373">
    <cfRule type="containsText" dxfId="1915" priority="1928" operator="containsText" text="DA">
      <formula>NOT(ISERROR(SEARCH("DA",C373)))</formula>
    </cfRule>
  </conditionalFormatting>
  <conditionalFormatting sqref="D373">
    <cfRule type="containsText" dxfId="1914" priority="1927" operator="containsText" text="DA">
      <formula>NOT(ISERROR(SEARCH("DA",D373)))</formula>
    </cfRule>
  </conditionalFormatting>
  <conditionalFormatting sqref="E373">
    <cfRule type="containsText" dxfId="1913" priority="1926" operator="containsText" text="DA">
      <formula>NOT(ISERROR(SEARCH("DA",E373)))</formula>
    </cfRule>
  </conditionalFormatting>
  <conditionalFormatting sqref="F373">
    <cfRule type="containsText" dxfId="1912" priority="1925" operator="containsText" text="DA">
      <formula>NOT(ISERROR(SEARCH("DA",F373)))</formula>
    </cfRule>
  </conditionalFormatting>
  <conditionalFormatting sqref="G373">
    <cfRule type="containsText" dxfId="1911" priority="1924" operator="containsText" text="DA">
      <formula>NOT(ISERROR(SEARCH("DA",G373)))</formula>
    </cfRule>
  </conditionalFormatting>
  <conditionalFormatting sqref="H373">
    <cfRule type="containsText" dxfId="1910" priority="1923" operator="containsText" text="DA">
      <formula>NOT(ISERROR(SEARCH("DA",H373)))</formula>
    </cfRule>
  </conditionalFormatting>
  <conditionalFormatting sqref="I373">
    <cfRule type="containsText" dxfId="1909" priority="1922" operator="containsText" text="DA">
      <formula>NOT(ISERROR(SEARCH("DA",I373)))</formula>
    </cfRule>
  </conditionalFormatting>
  <conditionalFormatting sqref="J373">
    <cfRule type="containsText" dxfId="1908" priority="1921" operator="containsText" text="DA">
      <formula>NOT(ISERROR(SEARCH("DA",J373)))</formula>
    </cfRule>
  </conditionalFormatting>
  <conditionalFormatting sqref="K373">
    <cfRule type="containsText" dxfId="1907" priority="1920" operator="containsText" text="DA">
      <formula>NOT(ISERROR(SEARCH("DA",K373)))</formula>
    </cfRule>
  </conditionalFormatting>
  <conditionalFormatting sqref="L373">
    <cfRule type="containsText" dxfId="1906" priority="1919" operator="containsText" text="DA">
      <formula>NOT(ISERROR(SEARCH("DA",L373)))</formula>
    </cfRule>
  </conditionalFormatting>
  <conditionalFormatting sqref="M373">
    <cfRule type="containsText" dxfId="1905" priority="1918" operator="containsText" text="DA">
      <formula>NOT(ISERROR(SEARCH("DA",M373)))</formula>
    </cfRule>
  </conditionalFormatting>
  <conditionalFormatting sqref="N373">
    <cfRule type="containsText" dxfId="1904" priority="1917" operator="containsText" text="DA">
      <formula>NOT(ISERROR(SEARCH("DA",N373)))</formula>
    </cfRule>
  </conditionalFormatting>
  <conditionalFormatting sqref="O373">
    <cfRule type="containsText" dxfId="1903" priority="1916" operator="containsText" text="DA">
      <formula>NOT(ISERROR(SEARCH("DA",O373)))</formula>
    </cfRule>
  </conditionalFormatting>
  <conditionalFormatting sqref="P373">
    <cfRule type="containsText" dxfId="1902" priority="1915" operator="containsText" text="DA">
      <formula>NOT(ISERROR(SEARCH("DA",P373)))</formula>
    </cfRule>
  </conditionalFormatting>
  <conditionalFormatting sqref="Q373">
    <cfRule type="containsText" dxfId="1901" priority="1914" operator="containsText" text="DA">
      <formula>NOT(ISERROR(SEARCH("DA",Q373)))</formula>
    </cfRule>
  </conditionalFormatting>
  <conditionalFormatting sqref="S373">
    <cfRule type="containsText" dxfId="1900" priority="1913" operator="containsText" text="DA">
      <formula>NOT(ISERROR(SEARCH("DA",S373)))</formula>
    </cfRule>
  </conditionalFormatting>
  <conditionalFormatting sqref="R373">
    <cfRule type="containsText" dxfId="1899" priority="1912" operator="containsText" text="DA">
      <formula>NOT(ISERROR(SEARCH("DA",R373)))</formula>
    </cfRule>
  </conditionalFormatting>
  <conditionalFormatting sqref="T373">
    <cfRule type="containsText" dxfId="1898" priority="1911" operator="containsText" text="DA">
      <formula>NOT(ISERROR(SEARCH("DA",T373)))</formula>
    </cfRule>
  </conditionalFormatting>
  <conditionalFormatting sqref="B373">
    <cfRule type="containsText" dxfId="1897" priority="1910" operator="containsText" text="DA">
      <formula>NOT(ISERROR(SEARCH("DA",B373)))</formula>
    </cfRule>
  </conditionalFormatting>
  <conditionalFormatting sqref="C373 U373">
    <cfRule type="containsText" dxfId="1896" priority="1909" operator="containsText" text="DA">
      <formula>NOT(ISERROR(SEARCH("DA",C373)))</formula>
    </cfRule>
  </conditionalFormatting>
  <conditionalFormatting sqref="D373">
    <cfRule type="containsText" dxfId="1895" priority="1908" operator="containsText" text="DA">
      <formula>NOT(ISERROR(SEARCH("DA",D373)))</formula>
    </cfRule>
  </conditionalFormatting>
  <conditionalFormatting sqref="E373">
    <cfRule type="containsText" dxfId="1894" priority="1907" operator="containsText" text="DA">
      <formula>NOT(ISERROR(SEARCH("DA",E373)))</formula>
    </cfRule>
  </conditionalFormatting>
  <conditionalFormatting sqref="F373">
    <cfRule type="containsText" dxfId="1893" priority="1906" operator="containsText" text="DA">
      <formula>NOT(ISERROR(SEARCH("DA",F373)))</formula>
    </cfRule>
  </conditionalFormatting>
  <conditionalFormatting sqref="G373">
    <cfRule type="containsText" dxfId="1892" priority="1905" operator="containsText" text="DA">
      <formula>NOT(ISERROR(SEARCH("DA",G373)))</formula>
    </cfRule>
  </conditionalFormatting>
  <conditionalFormatting sqref="H373">
    <cfRule type="containsText" dxfId="1891" priority="1904" operator="containsText" text="DA">
      <formula>NOT(ISERROR(SEARCH("DA",H373)))</formula>
    </cfRule>
  </conditionalFormatting>
  <conditionalFormatting sqref="I373">
    <cfRule type="containsText" dxfId="1890" priority="1903" operator="containsText" text="DA">
      <formula>NOT(ISERROR(SEARCH("DA",I373)))</formula>
    </cfRule>
  </conditionalFormatting>
  <conditionalFormatting sqref="J373">
    <cfRule type="containsText" dxfId="1889" priority="1902" operator="containsText" text="DA">
      <formula>NOT(ISERROR(SEARCH("DA",J373)))</formula>
    </cfRule>
  </conditionalFormatting>
  <conditionalFormatting sqref="K373">
    <cfRule type="containsText" dxfId="1888" priority="1901" operator="containsText" text="DA">
      <formula>NOT(ISERROR(SEARCH("DA",K373)))</formula>
    </cfRule>
  </conditionalFormatting>
  <conditionalFormatting sqref="L373">
    <cfRule type="containsText" dxfId="1887" priority="1900" operator="containsText" text="DA">
      <formula>NOT(ISERROR(SEARCH("DA",L373)))</formula>
    </cfRule>
  </conditionalFormatting>
  <conditionalFormatting sqref="M373">
    <cfRule type="containsText" dxfId="1886" priority="1899" operator="containsText" text="DA">
      <formula>NOT(ISERROR(SEARCH("DA",M373)))</formula>
    </cfRule>
  </conditionalFormatting>
  <conditionalFormatting sqref="N373">
    <cfRule type="containsText" dxfId="1885" priority="1898" operator="containsText" text="DA">
      <formula>NOT(ISERROR(SEARCH("DA",N373)))</formula>
    </cfRule>
  </conditionalFormatting>
  <conditionalFormatting sqref="O373">
    <cfRule type="containsText" dxfId="1884" priority="1897" operator="containsText" text="DA">
      <formula>NOT(ISERROR(SEARCH("DA",O373)))</formula>
    </cfRule>
  </conditionalFormatting>
  <conditionalFormatting sqref="P373">
    <cfRule type="containsText" dxfId="1883" priority="1896" operator="containsText" text="DA">
      <formula>NOT(ISERROR(SEARCH("DA",P373)))</formula>
    </cfRule>
  </conditionalFormatting>
  <conditionalFormatting sqref="Q373">
    <cfRule type="containsText" dxfId="1882" priority="1895" operator="containsText" text="DA">
      <formula>NOT(ISERROR(SEARCH("DA",Q373)))</formula>
    </cfRule>
  </conditionalFormatting>
  <conditionalFormatting sqref="S373">
    <cfRule type="containsText" dxfId="1881" priority="1894" operator="containsText" text="DA">
      <formula>NOT(ISERROR(SEARCH("DA",S373)))</formula>
    </cfRule>
  </conditionalFormatting>
  <conditionalFormatting sqref="R373">
    <cfRule type="containsText" dxfId="1880" priority="1893" operator="containsText" text="DA">
      <formula>NOT(ISERROR(SEARCH("DA",R373)))</formula>
    </cfRule>
  </conditionalFormatting>
  <conditionalFormatting sqref="T373">
    <cfRule type="containsText" dxfId="1879" priority="1892" operator="containsText" text="DA">
      <formula>NOT(ISERROR(SEARCH("DA",T373)))</formula>
    </cfRule>
  </conditionalFormatting>
  <conditionalFormatting sqref="B373">
    <cfRule type="containsText" dxfId="1878" priority="1891" operator="containsText" text="DA">
      <formula>NOT(ISERROR(SEARCH("DA",B373)))</formula>
    </cfRule>
  </conditionalFormatting>
  <conditionalFormatting sqref="C373 U373">
    <cfRule type="containsText" dxfId="1877" priority="1890" operator="containsText" text="DA">
      <formula>NOT(ISERROR(SEARCH("DA",C373)))</formula>
    </cfRule>
  </conditionalFormatting>
  <conditionalFormatting sqref="D373">
    <cfRule type="containsText" dxfId="1876" priority="1889" operator="containsText" text="DA">
      <formula>NOT(ISERROR(SEARCH("DA",D373)))</formula>
    </cfRule>
  </conditionalFormatting>
  <conditionalFormatting sqref="E373">
    <cfRule type="containsText" dxfId="1875" priority="1888" operator="containsText" text="DA">
      <formula>NOT(ISERROR(SEARCH("DA",E373)))</formula>
    </cfRule>
  </conditionalFormatting>
  <conditionalFormatting sqref="F373">
    <cfRule type="containsText" dxfId="1874" priority="1887" operator="containsText" text="DA">
      <formula>NOT(ISERROR(SEARCH("DA",F373)))</formula>
    </cfRule>
  </conditionalFormatting>
  <conditionalFormatting sqref="G373">
    <cfRule type="containsText" dxfId="1873" priority="1886" operator="containsText" text="DA">
      <formula>NOT(ISERROR(SEARCH("DA",G373)))</formula>
    </cfRule>
  </conditionalFormatting>
  <conditionalFormatting sqref="H373">
    <cfRule type="containsText" dxfId="1872" priority="1885" operator="containsText" text="DA">
      <formula>NOT(ISERROR(SEARCH("DA",H373)))</formula>
    </cfRule>
  </conditionalFormatting>
  <conditionalFormatting sqref="I373">
    <cfRule type="containsText" dxfId="1871" priority="1884" operator="containsText" text="DA">
      <formula>NOT(ISERROR(SEARCH("DA",I373)))</formula>
    </cfRule>
  </conditionalFormatting>
  <conditionalFormatting sqref="J373">
    <cfRule type="containsText" dxfId="1870" priority="1883" operator="containsText" text="DA">
      <formula>NOT(ISERROR(SEARCH("DA",J373)))</formula>
    </cfRule>
  </conditionalFormatting>
  <conditionalFormatting sqref="K373">
    <cfRule type="containsText" dxfId="1869" priority="1882" operator="containsText" text="DA">
      <formula>NOT(ISERROR(SEARCH("DA",K373)))</formula>
    </cfRule>
  </conditionalFormatting>
  <conditionalFormatting sqref="L373">
    <cfRule type="containsText" dxfId="1868" priority="1881" operator="containsText" text="DA">
      <formula>NOT(ISERROR(SEARCH("DA",L373)))</formula>
    </cfRule>
  </conditionalFormatting>
  <conditionalFormatting sqref="M373">
    <cfRule type="containsText" dxfId="1867" priority="1880" operator="containsText" text="DA">
      <formula>NOT(ISERROR(SEARCH("DA",M373)))</formula>
    </cfRule>
  </conditionalFormatting>
  <conditionalFormatting sqref="N373">
    <cfRule type="containsText" dxfId="1866" priority="1879" operator="containsText" text="DA">
      <formula>NOT(ISERROR(SEARCH("DA",N373)))</formula>
    </cfRule>
  </conditionalFormatting>
  <conditionalFormatting sqref="O373">
    <cfRule type="containsText" dxfId="1865" priority="1878" operator="containsText" text="DA">
      <formula>NOT(ISERROR(SEARCH("DA",O373)))</formula>
    </cfRule>
  </conditionalFormatting>
  <conditionalFormatting sqref="P373">
    <cfRule type="containsText" dxfId="1864" priority="1877" operator="containsText" text="DA">
      <formula>NOT(ISERROR(SEARCH("DA",P373)))</formula>
    </cfRule>
  </conditionalFormatting>
  <conditionalFormatting sqref="Q373">
    <cfRule type="containsText" dxfId="1863" priority="1876" operator="containsText" text="DA">
      <formula>NOT(ISERROR(SEARCH("DA",Q373)))</formula>
    </cfRule>
  </conditionalFormatting>
  <conditionalFormatting sqref="S373">
    <cfRule type="containsText" dxfId="1862" priority="1875" operator="containsText" text="DA">
      <formula>NOT(ISERROR(SEARCH("DA",S373)))</formula>
    </cfRule>
  </conditionalFormatting>
  <conditionalFormatting sqref="R373">
    <cfRule type="containsText" dxfId="1861" priority="1874" operator="containsText" text="DA">
      <formula>NOT(ISERROR(SEARCH("DA",R373)))</formula>
    </cfRule>
  </conditionalFormatting>
  <conditionalFormatting sqref="T373">
    <cfRule type="containsText" dxfId="1860" priority="1873" operator="containsText" text="DA">
      <formula>NOT(ISERROR(SEARCH("DA",T373)))</formula>
    </cfRule>
  </conditionalFormatting>
  <conditionalFormatting sqref="B373">
    <cfRule type="containsText" dxfId="1859" priority="1872" operator="containsText" text="DA">
      <formula>NOT(ISERROR(SEARCH("DA",B373)))</formula>
    </cfRule>
  </conditionalFormatting>
  <conditionalFormatting sqref="C373 U373">
    <cfRule type="containsText" dxfId="1858" priority="1871" operator="containsText" text="DA">
      <formula>NOT(ISERROR(SEARCH("DA",C373)))</formula>
    </cfRule>
  </conditionalFormatting>
  <conditionalFormatting sqref="D373">
    <cfRule type="containsText" dxfId="1857" priority="1870" operator="containsText" text="DA">
      <formula>NOT(ISERROR(SEARCH("DA",D373)))</formula>
    </cfRule>
  </conditionalFormatting>
  <conditionalFormatting sqref="E373">
    <cfRule type="containsText" dxfId="1856" priority="1869" operator="containsText" text="DA">
      <formula>NOT(ISERROR(SEARCH("DA",E373)))</formula>
    </cfRule>
  </conditionalFormatting>
  <conditionalFormatting sqref="F373">
    <cfRule type="containsText" dxfId="1855" priority="1868" operator="containsText" text="DA">
      <formula>NOT(ISERROR(SEARCH("DA",F373)))</formula>
    </cfRule>
  </conditionalFormatting>
  <conditionalFormatting sqref="G373">
    <cfRule type="containsText" dxfId="1854" priority="1867" operator="containsText" text="DA">
      <formula>NOT(ISERROR(SEARCH("DA",G373)))</formula>
    </cfRule>
  </conditionalFormatting>
  <conditionalFormatting sqref="H373">
    <cfRule type="containsText" dxfId="1853" priority="1866" operator="containsText" text="DA">
      <formula>NOT(ISERROR(SEARCH("DA",H373)))</formula>
    </cfRule>
  </conditionalFormatting>
  <conditionalFormatting sqref="I373">
    <cfRule type="containsText" dxfId="1852" priority="1865" operator="containsText" text="DA">
      <formula>NOT(ISERROR(SEARCH("DA",I373)))</formula>
    </cfRule>
  </conditionalFormatting>
  <conditionalFormatting sqref="J373">
    <cfRule type="containsText" dxfId="1851" priority="1864" operator="containsText" text="DA">
      <formula>NOT(ISERROR(SEARCH("DA",J373)))</formula>
    </cfRule>
  </conditionalFormatting>
  <conditionalFormatting sqref="K373">
    <cfRule type="containsText" dxfId="1850" priority="1863" operator="containsText" text="DA">
      <formula>NOT(ISERROR(SEARCH("DA",K373)))</formula>
    </cfRule>
  </conditionalFormatting>
  <conditionalFormatting sqref="L373">
    <cfRule type="containsText" dxfId="1849" priority="1862" operator="containsText" text="DA">
      <formula>NOT(ISERROR(SEARCH("DA",L373)))</formula>
    </cfRule>
  </conditionalFormatting>
  <conditionalFormatting sqref="M373">
    <cfRule type="containsText" dxfId="1848" priority="1861" operator="containsText" text="DA">
      <formula>NOT(ISERROR(SEARCH("DA",M373)))</formula>
    </cfRule>
  </conditionalFormatting>
  <conditionalFormatting sqref="N373">
    <cfRule type="containsText" dxfId="1847" priority="1860" operator="containsText" text="DA">
      <formula>NOT(ISERROR(SEARCH("DA",N373)))</formula>
    </cfRule>
  </conditionalFormatting>
  <conditionalFormatting sqref="O373">
    <cfRule type="containsText" dxfId="1846" priority="1859" operator="containsText" text="DA">
      <formula>NOT(ISERROR(SEARCH("DA",O373)))</formula>
    </cfRule>
  </conditionalFormatting>
  <conditionalFormatting sqref="P373">
    <cfRule type="containsText" dxfId="1845" priority="1858" operator="containsText" text="DA">
      <formula>NOT(ISERROR(SEARCH("DA",P373)))</formula>
    </cfRule>
  </conditionalFormatting>
  <conditionalFormatting sqref="Q373">
    <cfRule type="containsText" dxfId="1844" priority="1857" operator="containsText" text="DA">
      <formula>NOT(ISERROR(SEARCH("DA",Q373)))</formula>
    </cfRule>
  </conditionalFormatting>
  <conditionalFormatting sqref="S373">
    <cfRule type="containsText" dxfId="1843" priority="1856" operator="containsText" text="DA">
      <formula>NOT(ISERROR(SEARCH("DA",S373)))</formula>
    </cfRule>
  </conditionalFormatting>
  <conditionalFormatting sqref="R373">
    <cfRule type="containsText" dxfId="1842" priority="1855" operator="containsText" text="DA">
      <formula>NOT(ISERROR(SEARCH("DA",R373)))</formula>
    </cfRule>
  </conditionalFormatting>
  <conditionalFormatting sqref="T373">
    <cfRule type="containsText" dxfId="1841" priority="1854" operator="containsText" text="DA">
      <formula>NOT(ISERROR(SEARCH("DA",T373)))</formula>
    </cfRule>
  </conditionalFormatting>
  <conditionalFormatting sqref="B373">
    <cfRule type="containsText" dxfId="1840" priority="1853" operator="containsText" text="DA">
      <formula>NOT(ISERROR(SEARCH("DA",B373)))</formula>
    </cfRule>
  </conditionalFormatting>
  <conditionalFormatting sqref="U373 C373">
    <cfRule type="containsText" dxfId="1839" priority="1852" operator="containsText" text="DA">
      <formula>NOT(ISERROR(SEARCH("DA",C373)))</formula>
    </cfRule>
  </conditionalFormatting>
  <conditionalFormatting sqref="D373">
    <cfRule type="containsText" dxfId="1838" priority="1851" operator="containsText" text="DA">
      <formula>NOT(ISERROR(SEARCH("DA",D373)))</formula>
    </cfRule>
  </conditionalFormatting>
  <conditionalFormatting sqref="E373">
    <cfRule type="containsText" dxfId="1837" priority="1850" operator="containsText" text="DA">
      <formula>NOT(ISERROR(SEARCH("DA",E373)))</formula>
    </cfRule>
  </conditionalFormatting>
  <conditionalFormatting sqref="F373">
    <cfRule type="containsText" dxfId="1836" priority="1849" operator="containsText" text="DA">
      <formula>NOT(ISERROR(SEARCH("DA",F373)))</formula>
    </cfRule>
  </conditionalFormatting>
  <conditionalFormatting sqref="G373">
    <cfRule type="containsText" dxfId="1835" priority="1848" operator="containsText" text="DA">
      <formula>NOT(ISERROR(SEARCH("DA",G373)))</formula>
    </cfRule>
  </conditionalFormatting>
  <conditionalFormatting sqref="H373">
    <cfRule type="containsText" dxfId="1834" priority="1847" operator="containsText" text="DA">
      <formula>NOT(ISERROR(SEARCH("DA",H373)))</formula>
    </cfRule>
  </conditionalFormatting>
  <conditionalFormatting sqref="I373">
    <cfRule type="containsText" dxfId="1833" priority="1846" operator="containsText" text="DA">
      <formula>NOT(ISERROR(SEARCH("DA",I373)))</formula>
    </cfRule>
  </conditionalFormatting>
  <conditionalFormatting sqref="J373">
    <cfRule type="containsText" dxfId="1832" priority="1845" operator="containsText" text="DA">
      <formula>NOT(ISERROR(SEARCH("DA",J373)))</formula>
    </cfRule>
  </conditionalFormatting>
  <conditionalFormatting sqref="K373">
    <cfRule type="containsText" dxfId="1831" priority="1844" operator="containsText" text="DA">
      <formula>NOT(ISERROR(SEARCH("DA",K373)))</formula>
    </cfRule>
  </conditionalFormatting>
  <conditionalFormatting sqref="L373">
    <cfRule type="containsText" dxfId="1830" priority="1843" operator="containsText" text="DA">
      <formula>NOT(ISERROR(SEARCH("DA",L373)))</formula>
    </cfRule>
  </conditionalFormatting>
  <conditionalFormatting sqref="M373">
    <cfRule type="containsText" dxfId="1829" priority="1842" operator="containsText" text="DA">
      <formula>NOT(ISERROR(SEARCH("DA",M373)))</formula>
    </cfRule>
  </conditionalFormatting>
  <conditionalFormatting sqref="N373">
    <cfRule type="containsText" dxfId="1828" priority="1841" operator="containsText" text="DA">
      <formula>NOT(ISERROR(SEARCH("DA",N373)))</formula>
    </cfRule>
  </conditionalFormatting>
  <conditionalFormatting sqref="O373">
    <cfRule type="containsText" dxfId="1827" priority="1840" operator="containsText" text="DA">
      <formula>NOT(ISERROR(SEARCH("DA",O373)))</formula>
    </cfRule>
  </conditionalFormatting>
  <conditionalFormatting sqref="P373">
    <cfRule type="containsText" dxfId="1826" priority="1839" operator="containsText" text="DA">
      <formula>NOT(ISERROR(SEARCH("DA",P373)))</formula>
    </cfRule>
  </conditionalFormatting>
  <conditionalFormatting sqref="Q373">
    <cfRule type="containsText" dxfId="1825" priority="1838" operator="containsText" text="DA">
      <formula>NOT(ISERROR(SEARCH("DA",Q373)))</formula>
    </cfRule>
  </conditionalFormatting>
  <conditionalFormatting sqref="R373">
    <cfRule type="containsText" dxfId="1824" priority="1837" operator="containsText" text="DA">
      <formula>NOT(ISERROR(SEARCH("DA",R373)))</formula>
    </cfRule>
  </conditionalFormatting>
  <conditionalFormatting sqref="S373">
    <cfRule type="containsText" dxfId="1823" priority="1836" operator="containsText" text="DA">
      <formula>NOT(ISERROR(SEARCH("DA",S373)))</formula>
    </cfRule>
  </conditionalFormatting>
  <conditionalFormatting sqref="T373">
    <cfRule type="containsText" dxfId="1822" priority="1835" operator="containsText" text="DA">
      <formula>NOT(ISERROR(SEARCH("DA",T373)))</formula>
    </cfRule>
  </conditionalFormatting>
  <conditionalFormatting sqref="B373">
    <cfRule type="containsText" dxfId="1821" priority="1834" operator="containsText" text="DA">
      <formula>NOT(ISERROR(SEARCH("DA",B373)))</formula>
    </cfRule>
  </conditionalFormatting>
  <conditionalFormatting sqref="U373 C373">
    <cfRule type="containsText" dxfId="1820" priority="1833" operator="containsText" text="DA">
      <formula>NOT(ISERROR(SEARCH("DA",C373)))</formula>
    </cfRule>
  </conditionalFormatting>
  <conditionalFormatting sqref="D373">
    <cfRule type="containsText" dxfId="1819" priority="1832" operator="containsText" text="DA">
      <formula>NOT(ISERROR(SEARCH("DA",D373)))</formula>
    </cfRule>
  </conditionalFormatting>
  <conditionalFormatting sqref="E373">
    <cfRule type="containsText" dxfId="1818" priority="1831" operator="containsText" text="DA">
      <formula>NOT(ISERROR(SEARCH("DA",E373)))</formula>
    </cfRule>
  </conditionalFormatting>
  <conditionalFormatting sqref="F373">
    <cfRule type="containsText" dxfId="1817" priority="1830" operator="containsText" text="DA">
      <formula>NOT(ISERROR(SEARCH("DA",F373)))</formula>
    </cfRule>
  </conditionalFormatting>
  <conditionalFormatting sqref="G373">
    <cfRule type="containsText" dxfId="1816" priority="1829" operator="containsText" text="DA">
      <formula>NOT(ISERROR(SEARCH("DA",G373)))</formula>
    </cfRule>
  </conditionalFormatting>
  <conditionalFormatting sqref="H373">
    <cfRule type="containsText" dxfId="1815" priority="1828" operator="containsText" text="DA">
      <formula>NOT(ISERROR(SEARCH("DA",H373)))</formula>
    </cfRule>
  </conditionalFormatting>
  <conditionalFormatting sqref="I373">
    <cfRule type="containsText" dxfId="1814" priority="1827" operator="containsText" text="DA">
      <formula>NOT(ISERROR(SEARCH("DA",I373)))</formula>
    </cfRule>
  </conditionalFormatting>
  <conditionalFormatting sqref="J373">
    <cfRule type="containsText" dxfId="1813" priority="1826" operator="containsText" text="DA">
      <formula>NOT(ISERROR(SEARCH("DA",J373)))</formula>
    </cfRule>
  </conditionalFormatting>
  <conditionalFormatting sqref="K373">
    <cfRule type="containsText" dxfId="1812" priority="1825" operator="containsText" text="DA">
      <formula>NOT(ISERROR(SEARCH("DA",K373)))</formula>
    </cfRule>
  </conditionalFormatting>
  <conditionalFormatting sqref="L373">
    <cfRule type="containsText" dxfId="1811" priority="1824" operator="containsText" text="DA">
      <formula>NOT(ISERROR(SEARCH("DA",L373)))</formula>
    </cfRule>
  </conditionalFormatting>
  <conditionalFormatting sqref="M373">
    <cfRule type="containsText" dxfId="1810" priority="1823" operator="containsText" text="DA">
      <formula>NOT(ISERROR(SEARCH("DA",M373)))</formula>
    </cfRule>
  </conditionalFormatting>
  <conditionalFormatting sqref="N373">
    <cfRule type="containsText" dxfId="1809" priority="1822" operator="containsText" text="DA">
      <formula>NOT(ISERROR(SEARCH("DA",N373)))</formula>
    </cfRule>
  </conditionalFormatting>
  <conditionalFormatting sqref="O373">
    <cfRule type="containsText" dxfId="1808" priority="1821" operator="containsText" text="DA">
      <formula>NOT(ISERROR(SEARCH("DA",O373)))</formula>
    </cfRule>
  </conditionalFormatting>
  <conditionalFormatting sqref="P373">
    <cfRule type="containsText" dxfId="1807" priority="1820" operator="containsText" text="DA">
      <formula>NOT(ISERROR(SEARCH("DA",P373)))</formula>
    </cfRule>
  </conditionalFormatting>
  <conditionalFormatting sqref="Q373">
    <cfRule type="containsText" dxfId="1806" priority="1819" operator="containsText" text="DA">
      <formula>NOT(ISERROR(SEARCH("DA",Q373)))</formula>
    </cfRule>
  </conditionalFormatting>
  <conditionalFormatting sqref="R373">
    <cfRule type="containsText" dxfId="1805" priority="1818" operator="containsText" text="DA">
      <formula>NOT(ISERROR(SEARCH("DA",R373)))</formula>
    </cfRule>
  </conditionalFormatting>
  <conditionalFormatting sqref="S373">
    <cfRule type="containsText" dxfId="1804" priority="1817" operator="containsText" text="DA">
      <formula>NOT(ISERROR(SEARCH("DA",S373)))</formula>
    </cfRule>
  </conditionalFormatting>
  <conditionalFormatting sqref="T373">
    <cfRule type="containsText" dxfId="1803" priority="1816" operator="containsText" text="DA">
      <formula>NOT(ISERROR(SEARCH("DA",T373)))</formula>
    </cfRule>
  </conditionalFormatting>
  <conditionalFormatting sqref="B373">
    <cfRule type="containsText" dxfId="1802" priority="1815" operator="containsText" text="DA">
      <formula>NOT(ISERROR(SEARCH("DA",B373)))</formula>
    </cfRule>
  </conditionalFormatting>
  <conditionalFormatting sqref="U373 C373">
    <cfRule type="containsText" dxfId="1801" priority="1814" operator="containsText" text="DA">
      <formula>NOT(ISERROR(SEARCH("DA",C373)))</formula>
    </cfRule>
  </conditionalFormatting>
  <conditionalFormatting sqref="D373">
    <cfRule type="containsText" dxfId="1800" priority="1813" operator="containsText" text="DA">
      <formula>NOT(ISERROR(SEARCH("DA",D373)))</formula>
    </cfRule>
  </conditionalFormatting>
  <conditionalFormatting sqref="E373">
    <cfRule type="containsText" dxfId="1799" priority="1812" operator="containsText" text="DA">
      <formula>NOT(ISERROR(SEARCH("DA",E373)))</formula>
    </cfRule>
  </conditionalFormatting>
  <conditionalFormatting sqref="F373">
    <cfRule type="containsText" dxfId="1798" priority="1811" operator="containsText" text="DA">
      <formula>NOT(ISERROR(SEARCH("DA",F373)))</formula>
    </cfRule>
  </conditionalFormatting>
  <conditionalFormatting sqref="G373">
    <cfRule type="containsText" dxfId="1797" priority="1810" operator="containsText" text="DA">
      <formula>NOT(ISERROR(SEARCH("DA",G373)))</formula>
    </cfRule>
  </conditionalFormatting>
  <conditionalFormatting sqref="H373">
    <cfRule type="containsText" dxfId="1796" priority="1809" operator="containsText" text="DA">
      <formula>NOT(ISERROR(SEARCH("DA",H373)))</formula>
    </cfRule>
  </conditionalFormatting>
  <conditionalFormatting sqref="I373">
    <cfRule type="containsText" dxfId="1795" priority="1808" operator="containsText" text="DA">
      <formula>NOT(ISERROR(SEARCH("DA",I373)))</formula>
    </cfRule>
  </conditionalFormatting>
  <conditionalFormatting sqref="J373">
    <cfRule type="containsText" dxfId="1794" priority="1807" operator="containsText" text="DA">
      <formula>NOT(ISERROR(SEARCH("DA",J373)))</formula>
    </cfRule>
  </conditionalFormatting>
  <conditionalFormatting sqref="K373">
    <cfRule type="containsText" dxfId="1793" priority="1806" operator="containsText" text="DA">
      <formula>NOT(ISERROR(SEARCH("DA",K373)))</formula>
    </cfRule>
  </conditionalFormatting>
  <conditionalFormatting sqref="L373">
    <cfRule type="containsText" dxfId="1792" priority="1805" operator="containsText" text="DA">
      <formula>NOT(ISERROR(SEARCH("DA",L373)))</formula>
    </cfRule>
  </conditionalFormatting>
  <conditionalFormatting sqref="M373">
    <cfRule type="containsText" dxfId="1791" priority="1804" operator="containsText" text="DA">
      <formula>NOT(ISERROR(SEARCH("DA",M373)))</formula>
    </cfRule>
  </conditionalFormatting>
  <conditionalFormatting sqref="N373">
    <cfRule type="containsText" dxfId="1790" priority="1803" operator="containsText" text="DA">
      <formula>NOT(ISERROR(SEARCH("DA",N373)))</formula>
    </cfRule>
  </conditionalFormatting>
  <conditionalFormatting sqref="O373">
    <cfRule type="containsText" dxfId="1789" priority="1802" operator="containsText" text="DA">
      <formula>NOT(ISERROR(SEARCH("DA",O373)))</formula>
    </cfRule>
  </conditionalFormatting>
  <conditionalFormatting sqref="P373">
    <cfRule type="containsText" dxfId="1788" priority="1801" operator="containsText" text="DA">
      <formula>NOT(ISERROR(SEARCH("DA",P373)))</formula>
    </cfRule>
  </conditionalFormatting>
  <conditionalFormatting sqref="Q373">
    <cfRule type="containsText" dxfId="1787" priority="1800" operator="containsText" text="DA">
      <formula>NOT(ISERROR(SEARCH("DA",Q373)))</formula>
    </cfRule>
  </conditionalFormatting>
  <conditionalFormatting sqref="R373">
    <cfRule type="containsText" dxfId="1786" priority="1799" operator="containsText" text="DA">
      <formula>NOT(ISERROR(SEARCH("DA",R373)))</formula>
    </cfRule>
  </conditionalFormatting>
  <conditionalFormatting sqref="S373">
    <cfRule type="containsText" dxfId="1785" priority="1798" operator="containsText" text="DA">
      <formula>NOT(ISERROR(SEARCH("DA",S373)))</formula>
    </cfRule>
  </conditionalFormatting>
  <conditionalFormatting sqref="T373">
    <cfRule type="containsText" dxfId="1784" priority="1797" operator="containsText" text="DA">
      <formula>NOT(ISERROR(SEARCH("DA",T373)))</formula>
    </cfRule>
  </conditionalFormatting>
  <conditionalFormatting sqref="B373">
    <cfRule type="containsText" dxfId="1783" priority="1796" operator="containsText" text="DA">
      <formula>NOT(ISERROR(SEARCH("DA",B373)))</formula>
    </cfRule>
  </conditionalFormatting>
  <conditionalFormatting sqref="U373 C373">
    <cfRule type="containsText" dxfId="1782" priority="1795" operator="containsText" text="DA">
      <formula>NOT(ISERROR(SEARCH("DA",C373)))</formula>
    </cfRule>
  </conditionalFormatting>
  <conditionalFormatting sqref="D373">
    <cfRule type="containsText" dxfId="1781" priority="1794" operator="containsText" text="DA">
      <formula>NOT(ISERROR(SEARCH("DA",D373)))</formula>
    </cfRule>
  </conditionalFormatting>
  <conditionalFormatting sqref="E373">
    <cfRule type="containsText" dxfId="1780" priority="1793" operator="containsText" text="DA">
      <formula>NOT(ISERROR(SEARCH("DA",E373)))</formula>
    </cfRule>
  </conditionalFormatting>
  <conditionalFormatting sqref="F373">
    <cfRule type="containsText" dxfId="1779" priority="1792" operator="containsText" text="DA">
      <formula>NOT(ISERROR(SEARCH("DA",F373)))</formula>
    </cfRule>
  </conditionalFormatting>
  <conditionalFormatting sqref="G373">
    <cfRule type="containsText" dxfId="1778" priority="1791" operator="containsText" text="DA">
      <formula>NOT(ISERROR(SEARCH("DA",G373)))</formula>
    </cfRule>
  </conditionalFormatting>
  <conditionalFormatting sqref="H373">
    <cfRule type="containsText" dxfId="1777" priority="1790" operator="containsText" text="DA">
      <formula>NOT(ISERROR(SEARCH("DA",H373)))</formula>
    </cfRule>
  </conditionalFormatting>
  <conditionalFormatting sqref="I373">
    <cfRule type="containsText" dxfId="1776" priority="1789" operator="containsText" text="DA">
      <formula>NOT(ISERROR(SEARCH("DA",I373)))</formula>
    </cfRule>
  </conditionalFormatting>
  <conditionalFormatting sqref="J373">
    <cfRule type="containsText" dxfId="1775" priority="1788" operator="containsText" text="DA">
      <formula>NOT(ISERROR(SEARCH("DA",J373)))</formula>
    </cfRule>
  </conditionalFormatting>
  <conditionalFormatting sqref="K373">
    <cfRule type="containsText" dxfId="1774" priority="1787" operator="containsText" text="DA">
      <formula>NOT(ISERROR(SEARCH("DA",K373)))</formula>
    </cfRule>
  </conditionalFormatting>
  <conditionalFormatting sqref="L373">
    <cfRule type="containsText" dxfId="1773" priority="1786" operator="containsText" text="DA">
      <formula>NOT(ISERROR(SEARCH("DA",L373)))</formula>
    </cfRule>
  </conditionalFormatting>
  <conditionalFormatting sqref="M373">
    <cfRule type="containsText" dxfId="1772" priority="1785" operator="containsText" text="DA">
      <formula>NOT(ISERROR(SEARCH("DA",M373)))</formula>
    </cfRule>
  </conditionalFormatting>
  <conditionalFormatting sqref="N373">
    <cfRule type="containsText" dxfId="1771" priority="1784" operator="containsText" text="DA">
      <formula>NOT(ISERROR(SEARCH("DA",N373)))</formula>
    </cfRule>
  </conditionalFormatting>
  <conditionalFormatting sqref="O373">
    <cfRule type="containsText" dxfId="1770" priority="1783" operator="containsText" text="DA">
      <formula>NOT(ISERROR(SEARCH("DA",O373)))</formula>
    </cfRule>
  </conditionalFormatting>
  <conditionalFormatting sqref="P373">
    <cfRule type="containsText" dxfId="1769" priority="1782" operator="containsText" text="DA">
      <formula>NOT(ISERROR(SEARCH("DA",P373)))</formula>
    </cfRule>
  </conditionalFormatting>
  <conditionalFormatting sqref="Q373">
    <cfRule type="containsText" dxfId="1768" priority="1781" operator="containsText" text="DA">
      <formula>NOT(ISERROR(SEARCH("DA",Q373)))</formula>
    </cfRule>
  </conditionalFormatting>
  <conditionalFormatting sqref="R373">
    <cfRule type="containsText" dxfId="1767" priority="1780" operator="containsText" text="DA">
      <formula>NOT(ISERROR(SEARCH("DA",R373)))</formula>
    </cfRule>
  </conditionalFormatting>
  <conditionalFormatting sqref="S373">
    <cfRule type="containsText" dxfId="1766" priority="1779" operator="containsText" text="DA">
      <formula>NOT(ISERROR(SEARCH("DA",S373)))</formula>
    </cfRule>
  </conditionalFormatting>
  <conditionalFormatting sqref="T373">
    <cfRule type="containsText" dxfId="1765" priority="1778" operator="containsText" text="DA">
      <formula>NOT(ISERROR(SEARCH("DA",T373)))</formula>
    </cfRule>
  </conditionalFormatting>
  <conditionalFormatting sqref="B373">
    <cfRule type="containsText" dxfId="1764" priority="1777" operator="containsText" text="DA">
      <formula>NOT(ISERROR(SEARCH("DA",B373)))</formula>
    </cfRule>
  </conditionalFormatting>
  <conditionalFormatting sqref="U373 C373">
    <cfRule type="containsText" dxfId="1763" priority="1776" operator="containsText" text="DA">
      <formula>NOT(ISERROR(SEARCH("DA",C373)))</formula>
    </cfRule>
  </conditionalFormatting>
  <conditionalFormatting sqref="D373">
    <cfRule type="containsText" dxfId="1762" priority="1775" operator="containsText" text="DA">
      <formula>NOT(ISERROR(SEARCH("DA",D373)))</formula>
    </cfRule>
  </conditionalFormatting>
  <conditionalFormatting sqref="E373">
    <cfRule type="containsText" dxfId="1761" priority="1774" operator="containsText" text="DA">
      <formula>NOT(ISERROR(SEARCH("DA",E373)))</formula>
    </cfRule>
  </conditionalFormatting>
  <conditionalFormatting sqref="F373">
    <cfRule type="containsText" dxfId="1760" priority="1773" operator="containsText" text="DA">
      <formula>NOT(ISERROR(SEARCH("DA",F373)))</formula>
    </cfRule>
  </conditionalFormatting>
  <conditionalFormatting sqref="G373">
    <cfRule type="containsText" dxfId="1759" priority="1772" operator="containsText" text="DA">
      <formula>NOT(ISERROR(SEARCH("DA",G373)))</formula>
    </cfRule>
  </conditionalFormatting>
  <conditionalFormatting sqref="H373">
    <cfRule type="containsText" dxfId="1758" priority="1771" operator="containsText" text="DA">
      <formula>NOT(ISERROR(SEARCH("DA",H373)))</formula>
    </cfRule>
  </conditionalFormatting>
  <conditionalFormatting sqref="I373">
    <cfRule type="containsText" dxfId="1757" priority="1770" operator="containsText" text="DA">
      <formula>NOT(ISERROR(SEARCH("DA",I373)))</formula>
    </cfRule>
  </conditionalFormatting>
  <conditionalFormatting sqref="J373">
    <cfRule type="containsText" dxfId="1756" priority="1769" operator="containsText" text="DA">
      <formula>NOT(ISERROR(SEARCH("DA",J373)))</formula>
    </cfRule>
  </conditionalFormatting>
  <conditionalFormatting sqref="K373">
    <cfRule type="containsText" dxfId="1755" priority="1768" operator="containsText" text="DA">
      <formula>NOT(ISERROR(SEARCH("DA",K373)))</formula>
    </cfRule>
  </conditionalFormatting>
  <conditionalFormatting sqref="L373">
    <cfRule type="containsText" dxfId="1754" priority="1767" operator="containsText" text="DA">
      <formula>NOT(ISERROR(SEARCH("DA",L373)))</formula>
    </cfRule>
  </conditionalFormatting>
  <conditionalFormatting sqref="M373">
    <cfRule type="containsText" dxfId="1753" priority="1766" operator="containsText" text="DA">
      <formula>NOT(ISERROR(SEARCH("DA",M373)))</formula>
    </cfRule>
  </conditionalFormatting>
  <conditionalFormatting sqref="N373">
    <cfRule type="containsText" dxfId="1752" priority="1765" operator="containsText" text="DA">
      <formula>NOT(ISERROR(SEARCH("DA",N373)))</formula>
    </cfRule>
  </conditionalFormatting>
  <conditionalFormatting sqref="O373">
    <cfRule type="containsText" dxfId="1751" priority="1764" operator="containsText" text="DA">
      <formula>NOT(ISERROR(SEARCH("DA",O373)))</formula>
    </cfRule>
  </conditionalFormatting>
  <conditionalFormatting sqref="P373">
    <cfRule type="containsText" dxfId="1750" priority="1763" operator="containsText" text="DA">
      <formula>NOT(ISERROR(SEARCH("DA",P373)))</formula>
    </cfRule>
  </conditionalFormatting>
  <conditionalFormatting sqref="Q373">
    <cfRule type="containsText" dxfId="1749" priority="1762" operator="containsText" text="DA">
      <formula>NOT(ISERROR(SEARCH("DA",Q373)))</formula>
    </cfRule>
  </conditionalFormatting>
  <conditionalFormatting sqref="R373">
    <cfRule type="containsText" dxfId="1748" priority="1761" operator="containsText" text="DA">
      <formula>NOT(ISERROR(SEARCH("DA",R373)))</formula>
    </cfRule>
  </conditionalFormatting>
  <conditionalFormatting sqref="S373">
    <cfRule type="containsText" dxfId="1747" priority="1760" operator="containsText" text="DA">
      <formula>NOT(ISERROR(SEARCH("DA",S373)))</formula>
    </cfRule>
  </conditionalFormatting>
  <conditionalFormatting sqref="T373">
    <cfRule type="containsText" dxfId="1746" priority="1759" operator="containsText" text="DA">
      <formula>NOT(ISERROR(SEARCH("DA",T373)))</formula>
    </cfRule>
  </conditionalFormatting>
  <conditionalFormatting sqref="B373">
    <cfRule type="containsText" dxfId="1745" priority="1758" operator="containsText" text="DA">
      <formula>NOT(ISERROR(SEARCH("DA",B373)))</formula>
    </cfRule>
  </conditionalFormatting>
  <conditionalFormatting sqref="U373 C373">
    <cfRule type="containsText" dxfId="1744" priority="1757" operator="containsText" text="DA">
      <formula>NOT(ISERROR(SEARCH("DA",C373)))</formula>
    </cfRule>
  </conditionalFormatting>
  <conditionalFormatting sqref="D373">
    <cfRule type="containsText" dxfId="1743" priority="1756" operator="containsText" text="DA">
      <formula>NOT(ISERROR(SEARCH("DA",D373)))</formula>
    </cfRule>
  </conditionalFormatting>
  <conditionalFormatting sqref="E373">
    <cfRule type="containsText" dxfId="1742" priority="1755" operator="containsText" text="DA">
      <formula>NOT(ISERROR(SEARCH("DA",E373)))</formula>
    </cfRule>
  </conditionalFormatting>
  <conditionalFormatting sqref="F373">
    <cfRule type="containsText" dxfId="1741" priority="1754" operator="containsText" text="DA">
      <formula>NOT(ISERROR(SEARCH("DA",F373)))</formula>
    </cfRule>
  </conditionalFormatting>
  <conditionalFormatting sqref="G373">
    <cfRule type="containsText" dxfId="1740" priority="1753" operator="containsText" text="DA">
      <formula>NOT(ISERROR(SEARCH("DA",G373)))</formula>
    </cfRule>
  </conditionalFormatting>
  <conditionalFormatting sqref="H373">
    <cfRule type="containsText" dxfId="1739" priority="1752" operator="containsText" text="DA">
      <formula>NOT(ISERROR(SEARCH("DA",H373)))</formula>
    </cfRule>
  </conditionalFormatting>
  <conditionalFormatting sqref="I373">
    <cfRule type="containsText" dxfId="1738" priority="1751" operator="containsText" text="DA">
      <formula>NOT(ISERROR(SEARCH("DA",I373)))</formula>
    </cfRule>
  </conditionalFormatting>
  <conditionalFormatting sqref="J373">
    <cfRule type="containsText" dxfId="1737" priority="1750" operator="containsText" text="DA">
      <formula>NOT(ISERROR(SEARCH("DA",J373)))</formula>
    </cfRule>
  </conditionalFormatting>
  <conditionalFormatting sqref="K373">
    <cfRule type="containsText" dxfId="1736" priority="1749" operator="containsText" text="DA">
      <formula>NOT(ISERROR(SEARCH("DA",K373)))</formula>
    </cfRule>
  </conditionalFormatting>
  <conditionalFormatting sqref="L373">
    <cfRule type="containsText" dxfId="1735" priority="1748" operator="containsText" text="DA">
      <formula>NOT(ISERROR(SEARCH("DA",L373)))</formula>
    </cfRule>
  </conditionalFormatting>
  <conditionalFormatting sqref="M373">
    <cfRule type="containsText" dxfId="1734" priority="1747" operator="containsText" text="DA">
      <formula>NOT(ISERROR(SEARCH("DA",M373)))</formula>
    </cfRule>
  </conditionalFormatting>
  <conditionalFormatting sqref="N373">
    <cfRule type="containsText" dxfId="1733" priority="1746" operator="containsText" text="DA">
      <formula>NOT(ISERROR(SEARCH("DA",N373)))</formula>
    </cfRule>
  </conditionalFormatting>
  <conditionalFormatting sqref="O373">
    <cfRule type="containsText" dxfId="1732" priority="1745" operator="containsText" text="DA">
      <formula>NOT(ISERROR(SEARCH("DA",O373)))</formula>
    </cfRule>
  </conditionalFormatting>
  <conditionalFormatting sqref="P373">
    <cfRule type="containsText" dxfId="1731" priority="1744" operator="containsText" text="DA">
      <formula>NOT(ISERROR(SEARCH("DA",P373)))</formula>
    </cfRule>
  </conditionalFormatting>
  <conditionalFormatting sqref="Q373">
    <cfRule type="containsText" dxfId="1730" priority="1743" operator="containsText" text="DA">
      <formula>NOT(ISERROR(SEARCH("DA",Q373)))</formula>
    </cfRule>
  </conditionalFormatting>
  <conditionalFormatting sqref="R373">
    <cfRule type="containsText" dxfId="1729" priority="1742" operator="containsText" text="DA">
      <formula>NOT(ISERROR(SEARCH("DA",R373)))</formula>
    </cfRule>
  </conditionalFormatting>
  <conditionalFormatting sqref="S373">
    <cfRule type="containsText" dxfId="1728" priority="1741" operator="containsText" text="DA">
      <formula>NOT(ISERROR(SEARCH("DA",S373)))</formula>
    </cfRule>
  </conditionalFormatting>
  <conditionalFormatting sqref="T373">
    <cfRule type="containsText" dxfId="1727" priority="1740" operator="containsText" text="DA">
      <formula>NOT(ISERROR(SEARCH("DA",T373)))</formula>
    </cfRule>
  </conditionalFormatting>
  <conditionalFormatting sqref="B373">
    <cfRule type="containsText" dxfId="1726" priority="1739" operator="containsText" text="DA">
      <formula>NOT(ISERROR(SEARCH("DA",B373)))</formula>
    </cfRule>
  </conditionalFormatting>
  <conditionalFormatting sqref="U373 C373">
    <cfRule type="containsText" dxfId="1725" priority="1738" operator="containsText" text="DA">
      <formula>NOT(ISERROR(SEARCH("DA",C373)))</formula>
    </cfRule>
  </conditionalFormatting>
  <conditionalFormatting sqref="D373">
    <cfRule type="containsText" dxfId="1724" priority="1737" operator="containsText" text="DA">
      <formula>NOT(ISERROR(SEARCH("DA",D373)))</formula>
    </cfRule>
  </conditionalFormatting>
  <conditionalFormatting sqref="E373">
    <cfRule type="containsText" dxfId="1723" priority="1736" operator="containsText" text="DA">
      <formula>NOT(ISERROR(SEARCH("DA",E373)))</formula>
    </cfRule>
  </conditionalFormatting>
  <conditionalFormatting sqref="F373">
    <cfRule type="containsText" dxfId="1722" priority="1735" operator="containsText" text="DA">
      <formula>NOT(ISERROR(SEARCH("DA",F373)))</formula>
    </cfRule>
  </conditionalFormatting>
  <conditionalFormatting sqref="G373">
    <cfRule type="containsText" dxfId="1721" priority="1734" operator="containsText" text="DA">
      <formula>NOT(ISERROR(SEARCH("DA",G373)))</formula>
    </cfRule>
  </conditionalFormatting>
  <conditionalFormatting sqref="H373">
    <cfRule type="containsText" dxfId="1720" priority="1733" operator="containsText" text="DA">
      <formula>NOT(ISERROR(SEARCH("DA",H373)))</formula>
    </cfRule>
  </conditionalFormatting>
  <conditionalFormatting sqref="I373">
    <cfRule type="containsText" dxfId="1719" priority="1732" operator="containsText" text="DA">
      <formula>NOT(ISERROR(SEARCH("DA",I373)))</formula>
    </cfRule>
  </conditionalFormatting>
  <conditionalFormatting sqref="J373">
    <cfRule type="containsText" dxfId="1718" priority="1731" operator="containsText" text="DA">
      <formula>NOT(ISERROR(SEARCH("DA",J373)))</formula>
    </cfRule>
  </conditionalFormatting>
  <conditionalFormatting sqref="K373">
    <cfRule type="containsText" dxfId="1717" priority="1730" operator="containsText" text="DA">
      <formula>NOT(ISERROR(SEARCH("DA",K373)))</formula>
    </cfRule>
  </conditionalFormatting>
  <conditionalFormatting sqref="L373">
    <cfRule type="containsText" dxfId="1716" priority="1729" operator="containsText" text="DA">
      <formula>NOT(ISERROR(SEARCH("DA",L373)))</formula>
    </cfRule>
  </conditionalFormatting>
  <conditionalFormatting sqref="M373">
    <cfRule type="containsText" dxfId="1715" priority="1728" operator="containsText" text="DA">
      <formula>NOT(ISERROR(SEARCH("DA",M373)))</formula>
    </cfRule>
  </conditionalFormatting>
  <conditionalFormatting sqref="N373">
    <cfRule type="containsText" dxfId="1714" priority="1727" operator="containsText" text="DA">
      <formula>NOT(ISERROR(SEARCH("DA",N373)))</formula>
    </cfRule>
  </conditionalFormatting>
  <conditionalFormatting sqref="O373">
    <cfRule type="containsText" dxfId="1713" priority="1726" operator="containsText" text="DA">
      <formula>NOT(ISERROR(SEARCH("DA",O373)))</formula>
    </cfRule>
  </conditionalFormatting>
  <conditionalFormatting sqref="P373">
    <cfRule type="containsText" dxfId="1712" priority="1725" operator="containsText" text="DA">
      <formula>NOT(ISERROR(SEARCH("DA",P373)))</formula>
    </cfRule>
  </conditionalFormatting>
  <conditionalFormatting sqref="Q373">
    <cfRule type="containsText" dxfId="1711" priority="1724" operator="containsText" text="DA">
      <formula>NOT(ISERROR(SEARCH("DA",Q373)))</formula>
    </cfRule>
  </conditionalFormatting>
  <conditionalFormatting sqref="R373">
    <cfRule type="containsText" dxfId="1710" priority="1723" operator="containsText" text="DA">
      <formula>NOT(ISERROR(SEARCH("DA",R373)))</formula>
    </cfRule>
  </conditionalFormatting>
  <conditionalFormatting sqref="S373">
    <cfRule type="containsText" dxfId="1709" priority="1722" operator="containsText" text="DA">
      <formula>NOT(ISERROR(SEARCH("DA",S373)))</formula>
    </cfRule>
  </conditionalFormatting>
  <conditionalFormatting sqref="T373">
    <cfRule type="containsText" dxfId="1708" priority="1721" operator="containsText" text="DA">
      <formula>NOT(ISERROR(SEARCH("DA",T373)))</formula>
    </cfRule>
  </conditionalFormatting>
  <conditionalFormatting sqref="B373">
    <cfRule type="containsText" dxfId="1707" priority="1720" operator="containsText" text="DA">
      <formula>NOT(ISERROR(SEARCH("DA",B373)))</formula>
    </cfRule>
  </conditionalFormatting>
  <conditionalFormatting sqref="U373 C373">
    <cfRule type="containsText" dxfId="1706" priority="1719" operator="containsText" text="DA">
      <formula>NOT(ISERROR(SEARCH("DA",C373)))</formula>
    </cfRule>
  </conditionalFormatting>
  <conditionalFormatting sqref="D373">
    <cfRule type="containsText" dxfId="1705" priority="1718" operator="containsText" text="DA">
      <formula>NOT(ISERROR(SEARCH("DA",D373)))</formula>
    </cfRule>
  </conditionalFormatting>
  <conditionalFormatting sqref="E373">
    <cfRule type="containsText" dxfId="1704" priority="1717" operator="containsText" text="DA">
      <formula>NOT(ISERROR(SEARCH("DA",E373)))</formula>
    </cfRule>
  </conditionalFormatting>
  <conditionalFormatting sqref="F373">
    <cfRule type="containsText" dxfId="1703" priority="1716" operator="containsText" text="DA">
      <formula>NOT(ISERROR(SEARCH("DA",F373)))</formula>
    </cfRule>
  </conditionalFormatting>
  <conditionalFormatting sqref="G373">
    <cfRule type="containsText" dxfId="1702" priority="1715" operator="containsText" text="DA">
      <formula>NOT(ISERROR(SEARCH("DA",G373)))</formula>
    </cfRule>
  </conditionalFormatting>
  <conditionalFormatting sqref="H373">
    <cfRule type="containsText" dxfId="1701" priority="1714" operator="containsText" text="DA">
      <formula>NOT(ISERROR(SEARCH("DA",H373)))</formula>
    </cfRule>
  </conditionalFormatting>
  <conditionalFormatting sqref="I373">
    <cfRule type="containsText" dxfId="1700" priority="1713" operator="containsText" text="DA">
      <formula>NOT(ISERROR(SEARCH("DA",I373)))</formula>
    </cfRule>
  </conditionalFormatting>
  <conditionalFormatting sqref="J373">
    <cfRule type="containsText" dxfId="1699" priority="1712" operator="containsText" text="DA">
      <formula>NOT(ISERROR(SEARCH("DA",J373)))</formula>
    </cfRule>
  </conditionalFormatting>
  <conditionalFormatting sqref="K373">
    <cfRule type="containsText" dxfId="1698" priority="1711" operator="containsText" text="DA">
      <formula>NOT(ISERROR(SEARCH("DA",K373)))</formula>
    </cfRule>
  </conditionalFormatting>
  <conditionalFormatting sqref="L373">
    <cfRule type="containsText" dxfId="1697" priority="1710" operator="containsText" text="DA">
      <formula>NOT(ISERROR(SEARCH("DA",L373)))</formula>
    </cfRule>
  </conditionalFormatting>
  <conditionalFormatting sqref="M373">
    <cfRule type="containsText" dxfId="1696" priority="1709" operator="containsText" text="DA">
      <formula>NOT(ISERROR(SEARCH("DA",M373)))</formula>
    </cfRule>
  </conditionalFormatting>
  <conditionalFormatting sqref="N373">
    <cfRule type="containsText" dxfId="1695" priority="1708" operator="containsText" text="DA">
      <formula>NOT(ISERROR(SEARCH("DA",N373)))</formula>
    </cfRule>
  </conditionalFormatting>
  <conditionalFormatting sqref="O373">
    <cfRule type="containsText" dxfId="1694" priority="1707" operator="containsText" text="DA">
      <formula>NOT(ISERROR(SEARCH("DA",O373)))</formula>
    </cfRule>
  </conditionalFormatting>
  <conditionalFormatting sqref="P373">
    <cfRule type="containsText" dxfId="1693" priority="1706" operator="containsText" text="DA">
      <formula>NOT(ISERROR(SEARCH("DA",P373)))</formula>
    </cfRule>
  </conditionalFormatting>
  <conditionalFormatting sqref="Q373">
    <cfRule type="containsText" dxfId="1692" priority="1705" operator="containsText" text="DA">
      <formula>NOT(ISERROR(SEARCH("DA",Q373)))</formula>
    </cfRule>
  </conditionalFormatting>
  <conditionalFormatting sqref="R373">
    <cfRule type="containsText" dxfId="1691" priority="1704" operator="containsText" text="DA">
      <formula>NOT(ISERROR(SEARCH("DA",R373)))</formula>
    </cfRule>
  </conditionalFormatting>
  <conditionalFormatting sqref="S373">
    <cfRule type="containsText" dxfId="1690" priority="1703" operator="containsText" text="DA">
      <formula>NOT(ISERROR(SEARCH("DA",S373)))</formula>
    </cfRule>
  </conditionalFormatting>
  <conditionalFormatting sqref="T373">
    <cfRule type="containsText" dxfId="1689" priority="1702" operator="containsText" text="DA">
      <formula>NOT(ISERROR(SEARCH("DA",T373)))</formula>
    </cfRule>
  </conditionalFormatting>
  <conditionalFormatting sqref="B373">
    <cfRule type="containsText" dxfId="1688" priority="1701" operator="containsText" text="DA">
      <formula>NOT(ISERROR(SEARCH("DA",B373)))</formula>
    </cfRule>
  </conditionalFormatting>
  <conditionalFormatting sqref="U373 C373">
    <cfRule type="containsText" dxfId="1687" priority="1700" operator="containsText" text="DA">
      <formula>NOT(ISERROR(SEARCH("DA",C373)))</formula>
    </cfRule>
  </conditionalFormatting>
  <conditionalFormatting sqref="D373">
    <cfRule type="containsText" dxfId="1686" priority="1699" operator="containsText" text="DA">
      <formula>NOT(ISERROR(SEARCH("DA",D373)))</formula>
    </cfRule>
  </conditionalFormatting>
  <conditionalFormatting sqref="E373">
    <cfRule type="containsText" dxfId="1685" priority="1698" operator="containsText" text="DA">
      <formula>NOT(ISERROR(SEARCH("DA",E373)))</formula>
    </cfRule>
  </conditionalFormatting>
  <conditionalFormatting sqref="F373">
    <cfRule type="containsText" dxfId="1684" priority="1697" operator="containsText" text="DA">
      <formula>NOT(ISERROR(SEARCH("DA",F373)))</formula>
    </cfRule>
  </conditionalFormatting>
  <conditionalFormatting sqref="G373">
    <cfRule type="containsText" dxfId="1683" priority="1696" operator="containsText" text="DA">
      <formula>NOT(ISERROR(SEARCH("DA",G373)))</formula>
    </cfRule>
  </conditionalFormatting>
  <conditionalFormatting sqref="H373">
    <cfRule type="containsText" dxfId="1682" priority="1695" operator="containsText" text="DA">
      <formula>NOT(ISERROR(SEARCH("DA",H373)))</formula>
    </cfRule>
  </conditionalFormatting>
  <conditionalFormatting sqref="I373">
    <cfRule type="containsText" dxfId="1681" priority="1694" operator="containsText" text="DA">
      <formula>NOT(ISERROR(SEARCH("DA",I373)))</formula>
    </cfRule>
  </conditionalFormatting>
  <conditionalFormatting sqref="J373">
    <cfRule type="containsText" dxfId="1680" priority="1693" operator="containsText" text="DA">
      <formula>NOT(ISERROR(SEARCH("DA",J373)))</formula>
    </cfRule>
  </conditionalFormatting>
  <conditionalFormatting sqref="K373">
    <cfRule type="containsText" dxfId="1679" priority="1692" operator="containsText" text="DA">
      <formula>NOT(ISERROR(SEARCH("DA",K373)))</formula>
    </cfRule>
  </conditionalFormatting>
  <conditionalFormatting sqref="L373">
    <cfRule type="containsText" dxfId="1678" priority="1691" operator="containsText" text="DA">
      <formula>NOT(ISERROR(SEARCH("DA",L373)))</formula>
    </cfRule>
  </conditionalFormatting>
  <conditionalFormatting sqref="M373">
    <cfRule type="containsText" dxfId="1677" priority="1690" operator="containsText" text="DA">
      <formula>NOT(ISERROR(SEARCH("DA",M373)))</formula>
    </cfRule>
  </conditionalFormatting>
  <conditionalFormatting sqref="N373">
    <cfRule type="containsText" dxfId="1676" priority="1689" operator="containsText" text="DA">
      <formula>NOT(ISERROR(SEARCH("DA",N373)))</formula>
    </cfRule>
  </conditionalFormatting>
  <conditionalFormatting sqref="O373">
    <cfRule type="containsText" dxfId="1675" priority="1688" operator="containsText" text="DA">
      <formula>NOT(ISERROR(SEARCH("DA",O373)))</formula>
    </cfRule>
  </conditionalFormatting>
  <conditionalFormatting sqref="P373">
    <cfRule type="containsText" dxfId="1674" priority="1687" operator="containsText" text="DA">
      <formula>NOT(ISERROR(SEARCH("DA",P373)))</formula>
    </cfRule>
  </conditionalFormatting>
  <conditionalFormatting sqref="Q373">
    <cfRule type="containsText" dxfId="1673" priority="1686" operator="containsText" text="DA">
      <formula>NOT(ISERROR(SEARCH("DA",Q373)))</formula>
    </cfRule>
  </conditionalFormatting>
  <conditionalFormatting sqref="R373">
    <cfRule type="containsText" dxfId="1672" priority="1685" operator="containsText" text="DA">
      <formula>NOT(ISERROR(SEARCH("DA",R373)))</formula>
    </cfRule>
  </conditionalFormatting>
  <conditionalFormatting sqref="S373">
    <cfRule type="containsText" dxfId="1671" priority="1684" operator="containsText" text="DA">
      <formula>NOT(ISERROR(SEARCH("DA",S373)))</formula>
    </cfRule>
  </conditionalFormatting>
  <conditionalFormatting sqref="T373">
    <cfRule type="containsText" dxfId="1670" priority="1683" operator="containsText" text="DA">
      <formula>NOT(ISERROR(SEARCH("DA",T373)))</formula>
    </cfRule>
  </conditionalFormatting>
  <conditionalFormatting sqref="B373">
    <cfRule type="containsText" dxfId="1669" priority="1682" operator="containsText" text="DA">
      <formula>NOT(ISERROR(SEARCH("DA",B373)))</formula>
    </cfRule>
  </conditionalFormatting>
  <conditionalFormatting sqref="U373 C373">
    <cfRule type="containsText" dxfId="1668" priority="1681" operator="containsText" text="DA">
      <formula>NOT(ISERROR(SEARCH("DA",C373)))</formula>
    </cfRule>
  </conditionalFormatting>
  <conditionalFormatting sqref="D373">
    <cfRule type="containsText" dxfId="1667" priority="1680" operator="containsText" text="DA">
      <formula>NOT(ISERROR(SEARCH("DA",D373)))</formula>
    </cfRule>
  </conditionalFormatting>
  <conditionalFormatting sqref="E373">
    <cfRule type="containsText" dxfId="1666" priority="1679" operator="containsText" text="DA">
      <formula>NOT(ISERROR(SEARCH("DA",E373)))</formula>
    </cfRule>
  </conditionalFormatting>
  <conditionalFormatting sqref="F373">
    <cfRule type="containsText" dxfId="1665" priority="1678" operator="containsText" text="DA">
      <formula>NOT(ISERROR(SEARCH("DA",F373)))</formula>
    </cfRule>
  </conditionalFormatting>
  <conditionalFormatting sqref="G373">
    <cfRule type="containsText" dxfId="1664" priority="1677" operator="containsText" text="DA">
      <formula>NOT(ISERROR(SEARCH("DA",G373)))</formula>
    </cfRule>
  </conditionalFormatting>
  <conditionalFormatting sqref="H373">
    <cfRule type="containsText" dxfId="1663" priority="1676" operator="containsText" text="DA">
      <formula>NOT(ISERROR(SEARCH("DA",H373)))</formula>
    </cfRule>
  </conditionalFormatting>
  <conditionalFormatting sqref="I373">
    <cfRule type="containsText" dxfId="1662" priority="1675" operator="containsText" text="DA">
      <formula>NOT(ISERROR(SEARCH("DA",I373)))</formula>
    </cfRule>
  </conditionalFormatting>
  <conditionalFormatting sqref="J373">
    <cfRule type="containsText" dxfId="1661" priority="1674" operator="containsText" text="DA">
      <formula>NOT(ISERROR(SEARCH("DA",J373)))</formula>
    </cfRule>
  </conditionalFormatting>
  <conditionalFormatting sqref="K373">
    <cfRule type="containsText" dxfId="1660" priority="1673" operator="containsText" text="DA">
      <formula>NOT(ISERROR(SEARCH("DA",K373)))</formula>
    </cfRule>
  </conditionalFormatting>
  <conditionalFormatting sqref="L373">
    <cfRule type="containsText" dxfId="1659" priority="1672" operator="containsText" text="DA">
      <formula>NOT(ISERROR(SEARCH("DA",L373)))</formula>
    </cfRule>
  </conditionalFormatting>
  <conditionalFormatting sqref="M373">
    <cfRule type="containsText" dxfId="1658" priority="1671" operator="containsText" text="DA">
      <formula>NOT(ISERROR(SEARCH("DA",M373)))</formula>
    </cfRule>
  </conditionalFormatting>
  <conditionalFormatting sqref="N373">
    <cfRule type="containsText" dxfId="1657" priority="1670" operator="containsText" text="DA">
      <formula>NOT(ISERROR(SEARCH("DA",N373)))</formula>
    </cfRule>
  </conditionalFormatting>
  <conditionalFormatting sqref="O373">
    <cfRule type="containsText" dxfId="1656" priority="1669" operator="containsText" text="DA">
      <formula>NOT(ISERROR(SEARCH("DA",O373)))</formula>
    </cfRule>
  </conditionalFormatting>
  <conditionalFormatting sqref="P373">
    <cfRule type="containsText" dxfId="1655" priority="1668" operator="containsText" text="DA">
      <formula>NOT(ISERROR(SEARCH("DA",P373)))</formula>
    </cfRule>
  </conditionalFormatting>
  <conditionalFormatting sqref="Q373">
    <cfRule type="containsText" dxfId="1654" priority="1667" operator="containsText" text="DA">
      <formula>NOT(ISERROR(SEARCH("DA",Q373)))</formula>
    </cfRule>
  </conditionalFormatting>
  <conditionalFormatting sqref="R373">
    <cfRule type="containsText" dxfId="1653" priority="1666" operator="containsText" text="DA">
      <formula>NOT(ISERROR(SEARCH("DA",R373)))</formula>
    </cfRule>
  </conditionalFormatting>
  <conditionalFormatting sqref="S373">
    <cfRule type="containsText" dxfId="1652" priority="1665" operator="containsText" text="DA">
      <formula>NOT(ISERROR(SEARCH("DA",S373)))</formula>
    </cfRule>
  </conditionalFormatting>
  <conditionalFormatting sqref="T373">
    <cfRule type="containsText" dxfId="1651" priority="1664" operator="containsText" text="DA">
      <formula>NOT(ISERROR(SEARCH("DA",T373)))</formula>
    </cfRule>
  </conditionalFormatting>
  <conditionalFormatting sqref="B373">
    <cfRule type="containsText" dxfId="1650" priority="1663" operator="containsText" text="DA">
      <formula>NOT(ISERROR(SEARCH("DA",B373)))</formula>
    </cfRule>
  </conditionalFormatting>
  <conditionalFormatting sqref="U373 C373">
    <cfRule type="containsText" dxfId="1649" priority="1662" operator="containsText" text="DA">
      <formula>NOT(ISERROR(SEARCH("DA",C373)))</formula>
    </cfRule>
  </conditionalFormatting>
  <conditionalFormatting sqref="D373">
    <cfRule type="containsText" dxfId="1648" priority="1661" operator="containsText" text="DA">
      <formula>NOT(ISERROR(SEARCH("DA",D373)))</formula>
    </cfRule>
  </conditionalFormatting>
  <conditionalFormatting sqref="E373">
    <cfRule type="containsText" dxfId="1647" priority="1660" operator="containsText" text="DA">
      <formula>NOT(ISERROR(SEARCH("DA",E373)))</formula>
    </cfRule>
  </conditionalFormatting>
  <conditionalFormatting sqref="F373">
    <cfRule type="containsText" dxfId="1646" priority="1659" operator="containsText" text="DA">
      <formula>NOT(ISERROR(SEARCH("DA",F373)))</formula>
    </cfRule>
  </conditionalFormatting>
  <conditionalFormatting sqref="G373">
    <cfRule type="containsText" dxfId="1645" priority="1658" operator="containsText" text="DA">
      <formula>NOT(ISERROR(SEARCH("DA",G373)))</formula>
    </cfRule>
  </conditionalFormatting>
  <conditionalFormatting sqref="H373">
    <cfRule type="containsText" dxfId="1644" priority="1657" operator="containsText" text="DA">
      <formula>NOT(ISERROR(SEARCH("DA",H373)))</formula>
    </cfRule>
  </conditionalFormatting>
  <conditionalFormatting sqref="I373">
    <cfRule type="containsText" dxfId="1643" priority="1656" operator="containsText" text="DA">
      <formula>NOT(ISERROR(SEARCH("DA",I373)))</formula>
    </cfRule>
  </conditionalFormatting>
  <conditionalFormatting sqref="J373">
    <cfRule type="containsText" dxfId="1642" priority="1655" operator="containsText" text="DA">
      <formula>NOT(ISERROR(SEARCH("DA",J373)))</formula>
    </cfRule>
  </conditionalFormatting>
  <conditionalFormatting sqref="K373">
    <cfRule type="containsText" dxfId="1641" priority="1654" operator="containsText" text="DA">
      <formula>NOT(ISERROR(SEARCH("DA",K373)))</formula>
    </cfRule>
  </conditionalFormatting>
  <conditionalFormatting sqref="L373">
    <cfRule type="containsText" dxfId="1640" priority="1653" operator="containsText" text="DA">
      <formula>NOT(ISERROR(SEARCH("DA",L373)))</formula>
    </cfRule>
  </conditionalFormatting>
  <conditionalFormatting sqref="M373">
    <cfRule type="containsText" dxfId="1639" priority="1652" operator="containsText" text="DA">
      <formula>NOT(ISERROR(SEARCH("DA",M373)))</formula>
    </cfRule>
  </conditionalFormatting>
  <conditionalFormatting sqref="N373">
    <cfRule type="containsText" dxfId="1638" priority="1651" operator="containsText" text="DA">
      <formula>NOT(ISERROR(SEARCH("DA",N373)))</formula>
    </cfRule>
  </conditionalFormatting>
  <conditionalFormatting sqref="O373">
    <cfRule type="containsText" dxfId="1637" priority="1650" operator="containsText" text="DA">
      <formula>NOT(ISERROR(SEARCH("DA",O373)))</formula>
    </cfRule>
  </conditionalFormatting>
  <conditionalFormatting sqref="P373">
    <cfRule type="containsText" dxfId="1636" priority="1649" operator="containsText" text="DA">
      <formula>NOT(ISERROR(SEARCH("DA",P373)))</formula>
    </cfRule>
  </conditionalFormatting>
  <conditionalFormatting sqref="Q373">
    <cfRule type="containsText" dxfId="1635" priority="1648" operator="containsText" text="DA">
      <formula>NOT(ISERROR(SEARCH("DA",Q373)))</formula>
    </cfRule>
  </conditionalFormatting>
  <conditionalFormatting sqref="R373">
    <cfRule type="containsText" dxfId="1634" priority="1647" operator="containsText" text="DA">
      <formula>NOT(ISERROR(SEARCH("DA",R373)))</formula>
    </cfRule>
  </conditionalFormatting>
  <conditionalFormatting sqref="S373">
    <cfRule type="containsText" dxfId="1633" priority="1646" operator="containsText" text="DA">
      <formula>NOT(ISERROR(SEARCH("DA",S373)))</formula>
    </cfRule>
  </conditionalFormatting>
  <conditionalFormatting sqref="T373">
    <cfRule type="containsText" dxfId="1632" priority="1645" operator="containsText" text="DA">
      <formula>NOT(ISERROR(SEARCH("DA",T373)))</formula>
    </cfRule>
  </conditionalFormatting>
  <conditionalFormatting sqref="B373">
    <cfRule type="containsText" dxfId="1631" priority="1644" operator="containsText" text="DA">
      <formula>NOT(ISERROR(SEARCH("DA",B373)))</formula>
    </cfRule>
  </conditionalFormatting>
  <conditionalFormatting sqref="U373 C373">
    <cfRule type="containsText" dxfId="1630" priority="1643" operator="containsText" text="DA">
      <formula>NOT(ISERROR(SEARCH("DA",C373)))</formula>
    </cfRule>
  </conditionalFormatting>
  <conditionalFormatting sqref="D373">
    <cfRule type="containsText" dxfId="1629" priority="1642" operator="containsText" text="DA">
      <formula>NOT(ISERROR(SEARCH("DA",D373)))</formula>
    </cfRule>
  </conditionalFormatting>
  <conditionalFormatting sqref="E373">
    <cfRule type="containsText" dxfId="1628" priority="1641" operator="containsText" text="DA">
      <formula>NOT(ISERROR(SEARCH("DA",E373)))</formula>
    </cfRule>
  </conditionalFormatting>
  <conditionalFormatting sqref="F373">
    <cfRule type="containsText" dxfId="1627" priority="1640" operator="containsText" text="DA">
      <formula>NOT(ISERROR(SEARCH("DA",F373)))</formula>
    </cfRule>
  </conditionalFormatting>
  <conditionalFormatting sqref="G373">
    <cfRule type="containsText" dxfId="1626" priority="1639" operator="containsText" text="DA">
      <formula>NOT(ISERROR(SEARCH("DA",G373)))</formula>
    </cfRule>
  </conditionalFormatting>
  <conditionalFormatting sqref="H373">
    <cfRule type="containsText" dxfId="1625" priority="1638" operator="containsText" text="DA">
      <formula>NOT(ISERROR(SEARCH("DA",H373)))</formula>
    </cfRule>
  </conditionalFormatting>
  <conditionalFormatting sqref="I373">
    <cfRule type="containsText" dxfId="1624" priority="1637" operator="containsText" text="DA">
      <formula>NOT(ISERROR(SEARCH("DA",I373)))</formula>
    </cfRule>
  </conditionalFormatting>
  <conditionalFormatting sqref="J373">
    <cfRule type="containsText" dxfId="1623" priority="1636" operator="containsText" text="DA">
      <formula>NOT(ISERROR(SEARCH("DA",J373)))</formula>
    </cfRule>
  </conditionalFormatting>
  <conditionalFormatting sqref="K373">
    <cfRule type="containsText" dxfId="1622" priority="1635" operator="containsText" text="DA">
      <formula>NOT(ISERROR(SEARCH("DA",K373)))</formula>
    </cfRule>
  </conditionalFormatting>
  <conditionalFormatting sqref="L373">
    <cfRule type="containsText" dxfId="1621" priority="1634" operator="containsText" text="DA">
      <formula>NOT(ISERROR(SEARCH("DA",L373)))</formula>
    </cfRule>
  </conditionalFormatting>
  <conditionalFormatting sqref="M373">
    <cfRule type="containsText" dxfId="1620" priority="1633" operator="containsText" text="DA">
      <formula>NOT(ISERROR(SEARCH("DA",M373)))</formula>
    </cfRule>
  </conditionalFormatting>
  <conditionalFormatting sqref="N373">
    <cfRule type="containsText" dxfId="1619" priority="1632" operator="containsText" text="DA">
      <formula>NOT(ISERROR(SEARCH("DA",N373)))</formula>
    </cfRule>
  </conditionalFormatting>
  <conditionalFormatting sqref="O373">
    <cfRule type="containsText" dxfId="1618" priority="1631" operator="containsText" text="DA">
      <formula>NOT(ISERROR(SEARCH("DA",O373)))</formula>
    </cfRule>
  </conditionalFormatting>
  <conditionalFormatting sqref="P373">
    <cfRule type="containsText" dxfId="1617" priority="1630" operator="containsText" text="DA">
      <formula>NOT(ISERROR(SEARCH("DA",P373)))</formula>
    </cfRule>
  </conditionalFormatting>
  <conditionalFormatting sqref="Q373">
    <cfRule type="containsText" dxfId="1616" priority="1629" operator="containsText" text="DA">
      <formula>NOT(ISERROR(SEARCH("DA",Q373)))</formula>
    </cfRule>
  </conditionalFormatting>
  <conditionalFormatting sqref="R373">
    <cfRule type="containsText" dxfId="1615" priority="1628" operator="containsText" text="DA">
      <formula>NOT(ISERROR(SEARCH("DA",R373)))</formula>
    </cfRule>
  </conditionalFormatting>
  <conditionalFormatting sqref="S373">
    <cfRule type="containsText" dxfId="1614" priority="1627" operator="containsText" text="DA">
      <formula>NOT(ISERROR(SEARCH("DA",S373)))</formula>
    </cfRule>
  </conditionalFormatting>
  <conditionalFormatting sqref="T373">
    <cfRule type="containsText" dxfId="1613" priority="1626" operator="containsText" text="DA">
      <formula>NOT(ISERROR(SEARCH("DA",T373)))</formula>
    </cfRule>
  </conditionalFormatting>
  <conditionalFormatting sqref="B373">
    <cfRule type="containsText" dxfId="1612" priority="1625" operator="containsText" text="DA">
      <formula>NOT(ISERROR(SEARCH("DA",B373)))</formula>
    </cfRule>
  </conditionalFormatting>
  <conditionalFormatting sqref="U373 C373">
    <cfRule type="containsText" dxfId="1611" priority="1624" operator="containsText" text="DA">
      <formula>NOT(ISERROR(SEARCH("DA",C373)))</formula>
    </cfRule>
  </conditionalFormatting>
  <conditionalFormatting sqref="D373">
    <cfRule type="containsText" dxfId="1610" priority="1623" operator="containsText" text="DA">
      <formula>NOT(ISERROR(SEARCH("DA",D373)))</formula>
    </cfRule>
  </conditionalFormatting>
  <conditionalFormatting sqref="E373">
    <cfRule type="containsText" dxfId="1609" priority="1622" operator="containsText" text="DA">
      <formula>NOT(ISERROR(SEARCH("DA",E373)))</formula>
    </cfRule>
  </conditionalFormatting>
  <conditionalFormatting sqref="F373">
    <cfRule type="containsText" dxfId="1608" priority="1621" operator="containsText" text="DA">
      <formula>NOT(ISERROR(SEARCH("DA",F373)))</formula>
    </cfRule>
  </conditionalFormatting>
  <conditionalFormatting sqref="G373">
    <cfRule type="containsText" dxfId="1607" priority="1620" operator="containsText" text="DA">
      <formula>NOT(ISERROR(SEARCH("DA",G373)))</formula>
    </cfRule>
  </conditionalFormatting>
  <conditionalFormatting sqref="H373">
    <cfRule type="containsText" dxfId="1606" priority="1619" operator="containsText" text="DA">
      <formula>NOT(ISERROR(SEARCH("DA",H373)))</formula>
    </cfRule>
  </conditionalFormatting>
  <conditionalFormatting sqref="I373">
    <cfRule type="containsText" dxfId="1605" priority="1618" operator="containsText" text="DA">
      <formula>NOT(ISERROR(SEARCH("DA",I373)))</formula>
    </cfRule>
  </conditionalFormatting>
  <conditionalFormatting sqref="J373">
    <cfRule type="containsText" dxfId="1604" priority="1617" operator="containsText" text="DA">
      <formula>NOT(ISERROR(SEARCH("DA",J373)))</formula>
    </cfRule>
  </conditionalFormatting>
  <conditionalFormatting sqref="K373">
    <cfRule type="containsText" dxfId="1603" priority="1616" operator="containsText" text="DA">
      <formula>NOT(ISERROR(SEARCH("DA",K373)))</formula>
    </cfRule>
  </conditionalFormatting>
  <conditionalFormatting sqref="L373">
    <cfRule type="containsText" dxfId="1602" priority="1615" operator="containsText" text="DA">
      <formula>NOT(ISERROR(SEARCH("DA",L373)))</formula>
    </cfRule>
  </conditionalFormatting>
  <conditionalFormatting sqref="M373">
    <cfRule type="containsText" dxfId="1601" priority="1614" operator="containsText" text="DA">
      <formula>NOT(ISERROR(SEARCH("DA",M373)))</formula>
    </cfRule>
  </conditionalFormatting>
  <conditionalFormatting sqref="N373">
    <cfRule type="containsText" dxfId="1600" priority="1613" operator="containsText" text="DA">
      <formula>NOT(ISERROR(SEARCH("DA",N373)))</formula>
    </cfRule>
  </conditionalFormatting>
  <conditionalFormatting sqref="O373">
    <cfRule type="containsText" dxfId="1599" priority="1612" operator="containsText" text="DA">
      <formula>NOT(ISERROR(SEARCH("DA",O373)))</formula>
    </cfRule>
  </conditionalFormatting>
  <conditionalFormatting sqref="P373">
    <cfRule type="containsText" dxfId="1598" priority="1611" operator="containsText" text="DA">
      <formula>NOT(ISERROR(SEARCH("DA",P373)))</formula>
    </cfRule>
  </conditionalFormatting>
  <conditionalFormatting sqref="Q373">
    <cfRule type="containsText" dxfId="1597" priority="1610" operator="containsText" text="DA">
      <formula>NOT(ISERROR(SEARCH("DA",Q373)))</formula>
    </cfRule>
  </conditionalFormatting>
  <conditionalFormatting sqref="R373">
    <cfRule type="containsText" dxfId="1596" priority="1609" operator="containsText" text="DA">
      <formula>NOT(ISERROR(SEARCH("DA",R373)))</formula>
    </cfRule>
  </conditionalFormatting>
  <conditionalFormatting sqref="S373">
    <cfRule type="containsText" dxfId="1595" priority="1608" operator="containsText" text="DA">
      <formula>NOT(ISERROR(SEARCH("DA",S373)))</formula>
    </cfRule>
  </conditionalFormatting>
  <conditionalFormatting sqref="T373">
    <cfRule type="containsText" dxfId="1594" priority="1607" operator="containsText" text="DA">
      <formula>NOT(ISERROR(SEARCH("DA",T373)))</formula>
    </cfRule>
  </conditionalFormatting>
  <conditionalFormatting sqref="B373">
    <cfRule type="containsText" dxfId="1593" priority="1606" operator="containsText" text="DA">
      <formula>NOT(ISERROR(SEARCH("DA",B373)))</formula>
    </cfRule>
  </conditionalFormatting>
  <conditionalFormatting sqref="U373 C373">
    <cfRule type="containsText" dxfId="1592" priority="1605" operator="containsText" text="DA">
      <formula>NOT(ISERROR(SEARCH("DA",C373)))</formula>
    </cfRule>
  </conditionalFormatting>
  <conditionalFormatting sqref="D373">
    <cfRule type="containsText" dxfId="1591" priority="1604" operator="containsText" text="DA">
      <formula>NOT(ISERROR(SEARCH("DA",D373)))</formula>
    </cfRule>
  </conditionalFormatting>
  <conditionalFormatting sqref="E373">
    <cfRule type="containsText" dxfId="1590" priority="1603" operator="containsText" text="DA">
      <formula>NOT(ISERROR(SEARCH("DA",E373)))</formula>
    </cfRule>
  </conditionalFormatting>
  <conditionalFormatting sqref="F373">
    <cfRule type="containsText" dxfId="1589" priority="1602" operator="containsText" text="DA">
      <formula>NOT(ISERROR(SEARCH("DA",F373)))</formula>
    </cfRule>
  </conditionalFormatting>
  <conditionalFormatting sqref="G373">
    <cfRule type="containsText" dxfId="1588" priority="1601" operator="containsText" text="DA">
      <formula>NOT(ISERROR(SEARCH("DA",G373)))</formula>
    </cfRule>
  </conditionalFormatting>
  <conditionalFormatting sqref="H373">
    <cfRule type="containsText" dxfId="1587" priority="1600" operator="containsText" text="DA">
      <formula>NOT(ISERROR(SEARCH("DA",H373)))</formula>
    </cfRule>
  </conditionalFormatting>
  <conditionalFormatting sqref="I373">
    <cfRule type="containsText" dxfId="1586" priority="1599" operator="containsText" text="DA">
      <formula>NOT(ISERROR(SEARCH("DA",I373)))</formula>
    </cfRule>
  </conditionalFormatting>
  <conditionalFormatting sqref="J373">
    <cfRule type="containsText" dxfId="1585" priority="1598" operator="containsText" text="DA">
      <formula>NOT(ISERROR(SEARCH("DA",J373)))</formula>
    </cfRule>
  </conditionalFormatting>
  <conditionalFormatting sqref="K373">
    <cfRule type="containsText" dxfId="1584" priority="1597" operator="containsText" text="DA">
      <formula>NOT(ISERROR(SEARCH("DA",K373)))</formula>
    </cfRule>
  </conditionalFormatting>
  <conditionalFormatting sqref="L373">
    <cfRule type="containsText" dxfId="1583" priority="1596" operator="containsText" text="DA">
      <formula>NOT(ISERROR(SEARCH("DA",L373)))</formula>
    </cfRule>
  </conditionalFormatting>
  <conditionalFormatting sqref="M373">
    <cfRule type="containsText" dxfId="1582" priority="1595" operator="containsText" text="DA">
      <formula>NOT(ISERROR(SEARCH("DA",M373)))</formula>
    </cfRule>
  </conditionalFormatting>
  <conditionalFormatting sqref="N373">
    <cfRule type="containsText" dxfId="1581" priority="1594" operator="containsText" text="DA">
      <formula>NOT(ISERROR(SEARCH("DA",N373)))</formula>
    </cfRule>
  </conditionalFormatting>
  <conditionalFormatting sqref="O373">
    <cfRule type="containsText" dxfId="1580" priority="1593" operator="containsText" text="DA">
      <formula>NOT(ISERROR(SEARCH("DA",O373)))</formula>
    </cfRule>
  </conditionalFormatting>
  <conditionalFormatting sqref="P373">
    <cfRule type="containsText" dxfId="1579" priority="1592" operator="containsText" text="DA">
      <formula>NOT(ISERROR(SEARCH("DA",P373)))</formula>
    </cfRule>
  </conditionalFormatting>
  <conditionalFormatting sqref="Q373">
    <cfRule type="containsText" dxfId="1578" priority="1591" operator="containsText" text="DA">
      <formula>NOT(ISERROR(SEARCH("DA",Q373)))</formula>
    </cfRule>
  </conditionalFormatting>
  <conditionalFormatting sqref="R373">
    <cfRule type="containsText" dxfId="1577" priority="1590" operator="containsText" text="DA">
      <formula>NOT(ISERROR(SEARCH("DA",R373)))</formula>
    </cfRule>
  </conditionalFormatting>
  <conditionalFormatting sqref="S373">
    <cfRule type="containsText" dxfId="1576" priority="1589" operator="containsText" text="DA">
      <formula>NOT(ISERROR(SEARCH("DA",S373)))</formula>
    </cfRule>
  </conditionalFormatting>
  <conditionalFormatting sqref="T373">
    <cfRule type="containsText" dxfId="1575" priority="1588" operator="containsText" text="DA">
      <formula>NOT(ISERROR(SEARCH("DA",T373)))</formula>
    </cfRule>
  </conditionalFormatting>
  <conditionalFormatting sqref="B373">
    <cfRule type="containsText" dxfId="1574" priority="1587" operator="containsText" text="DA">
      <formula>NOT(ISERROR(SEARCH("DA",B373)))</formula>
    </cfRule>
  </conditionalFormatting>
  <conditionalFormatting sqref="U373 C373">
    <cfRule type="containsText" dxfId="1573" priority="1586" operator="containsText" text="DA">
      <formula>NOT(ISERROR(SEARCH("DA",C373)))</formula>
    </cfRule>
  </conditionalFormatting>
  <conditionalFormatting sqref="D373">
    <cfRule type="containsText" dxfId="1572" priority="1585" operator="containsText" text="DA">
      <formula>NOT(ISERROR(SEARCH("DA",D373)))</formula>
    </cfRule>
  </conditionalFormatting>
  <conditionalFormatting sqref="E373">
    <cfRule type="containsText" dxfId="1571" priority="1584" operator="containsText" text="DA">
      <formula>NOT(ISERROR(SEARCH("DA",E373)))</formula>
    </cfRule>
  </conditionalFormatting>
  <conditionalFormatting sqref="F373">
    <cfRule type="containsText" dxfId="1570" priority="1583" operator="containsText" text="DA">
      <formula>NOT(ISERROR(SEARCH("DA",F373)))</formula>
    </cfRule>
  </conditionalFormatting>
  <conditionalFormatting sqref="G373">
    <cfRule type="containsText" dxfId="1569" priority="1582" operator="containsText" text="DA">
      <formula>NOT(ISERROR(SEARCH("DA",G373)))</formula>
    </cfRule>
  </conditionalFormatting>
  <conditionalFormatting sqref="H373">
    <cfRule type="containsText" dxfId="1568" priority="1581" operator="containsText" text="DA">
      <formula>NOT(ISERROR(SEARCH("DA",H373)))</formula>
    </cfRule>
  </conditionalFormatting>
  <conditionalFormatting sqref="I373">
    <cfRule type="containsText" dxfId="1567" priority="1580" operator="containsText" text="DA">
      <formula>NOT(ISERROR(SEARCH("DA",I373)))</formula>
    </cfRule>
  </conditionalFormatting>
  <conditionalFormatting sqref="J373">
    <cfRule type="containsText" dxfId="1566" priority="1579" operator="containsText" text="DA">
      <formula>NOT(ISERROR(SEARCH("DA",J373)))</formula>
    </cfRule>
  </conditionalFormatting>
  <conditionalFormatting sqref="K373">
    <cfRule type="containsText" dxfId="1565" priority="1578" operator="containsText" text="DA">
      <formula>NOT(ISERROR(SEARCH("DA",K373)))</formula>
    </cfRule>
  </conditionalFormatting>
  <conditionalFormatting sqref="L373">
    <cfRule type="containsText" dxfId="1564" priority="1577" operator="containsText" text="DA">
      <formula>NOT(ISERROR(SEARCH("DA",L373)))</formula>
    </cfRule>
  </conditionalFormatting>
  <conditionalFormatting sqref="M373">
    <cfRule type="containsText" dxfId="1563" priority="1576" operator="containsText" text="DA">
      <formula>NOT(ISERROR(SEARCH("DA",M373)))</formula>
    </cfRule>
  </conditionalFormatting>
  <conditionalFormatting sqref="N373">
    <cfRule type="containsText" dxfId="1562" priority="1575" operator="containsText" text="DA">
      <formula>NOT(ISERROR(SEARCH("DA",N373)))</formula>
    </cfRule>
  </conditionalFormatting>
  <conditionalFormatting sqref="O373">
    <cfRule type="containsText" dxfId="1561" priority="1574" operator="containsText" text="DA">
      <formula>NOT(ISERROR(SEARCH("DA",O373)))</formula>
    </cfRule>
  </conditionalFormatting>
  <conditionalFormatting sqref="P373">
    <cfRule type="containsText" dxfId="1560" priority="1573" operator="containsText" text="DA">
      <formula>NOT(ISERROR(SEARCH("DA",P373)))</formula>
    </cfRule>
  </conditionalFormatting>
  <conditionalFormatting sqref="Q373">
    <cfRule type="containsText" dxfId="1559" priority="1572" operator="containsText" text="DA">
      <formula>NOT(ISERROR(SEARCH("DA",Q373)))</formula>
    </cfRule>
  </conditionalFormatting>
  <conditionalFormatting sqref="R373">
    <cfRule type="containsText" dxfId="1558" priority="1571" operator="containsText" text="DA">
      <formula>NOT(ISERROR(SEARCH("DA",R373)))</formula>
    </cfRule>
  </conditionalFormatting>
  <conditionalFormatting sqref="S373">
    <cfRule type="containsText" dxfId="1557" priority="1570" operator="containsText" text="DA">
      <formula>NOT(ISERROR(SEARCH("DA",S373)))</formula>
    </cfRule>
  </conditionalFormatting>
  <conditionalFormatting sqref="T373">
    <cfRule type="containsText" dxfId="1556" priority="1569" operator="containsText" text="DA">
      <formula>NOT(ISERROR(SEARCH("DA",T373)))</formula>
    </cfRule>
  </conditionalFormatting>
  <conditionalFormatting sqref="B373">
    <cfRule type="containsText" dxfId="1555" priority="1568" operator="containsText" text="DA">
      <formula>NOT(ISERROR(SEARCH("DA",B373)))</formula>
    </cfRule>
  </conditionalFormatting>
  <conditionalFormatting sqref="U373 C373">
    <cfRule type="containsText" dxfId="1554" priority="1567" operator="containsText" text="DA">
      <formula>NOT(ISERROR(SEARCH("DA",C373)))</formula>
    </cfRule>
  </conditionalFormatting>
  <conditionalFormatting sqref="D373">
    <cfRule type="containsText" dxfId="1553" priority="1566" operator="containsText" text="DA">
      <formula>NOT(ISERROR(SEARCH("DA",D373)))</formula>
    </cfRule>
  </conditionalFormatting>
  <conditionalFormatting sqref="E373">
    <cfRule type="containsText" dxfId="1552" priority="1565" operator="containsText" text="DA">
      <formula>NOT(ISERROR(SEARCH("DA",E373)))</formula>
    </cfRule>
  </conditionalFormatting>
  <conditionalFormatting sqref="F373">
    <cfRule type="containsText" dxfId="1551" priority="1564" operator="containsText" text="DA">
      <formula>NOT(ISERROR(SEARCH("DA",F373)))</formula>
    </cfRule>
  </conditionalFormatting>
  <conditionalFormatting sqref="G373">
    <cfRule type="containsText" dxfId="1550" priority="1563" operator="containsText" text="DA">
      <formula>NOT(ISERROR(SEARCH("DA",G373)))</formula>
    </cfRule>
  </conditionalFormatting>
  <conditionalFormatting sqref="H373">
    <cfRule type="containsText" dxfId="1549" priority="1562" operator="containsText" text="DA">
      <formula>NOT(ISERROR(SEARCH("DA",H373)))</formula>
    </cfRule>
  </conditionalFormatting>
  <conditionalFormatting sqref="I373">
    <cfRule type="containsText" dxfId="1548" priority="1561" operator="containsText" text="DA">
      <formula>NOT(ISERROR(SEARCH("DA",I373)))</formula>
    </cfRule>
  </conditionalFormatting>
  <conditionalFormatting sqref="J373">
    <cfRule type="containsText" dxfId="1547" priority="1560" operator="containsText" text="DA">
      <formula>NOT(ISERROR(SEARCH("DA",J373)))</formula>
    </cfRule>
  </conditionalFormatting>
  <conditionalFormatting sqref="K373">
    <cfRule type="containsText" dxfId="1546" priority="1559" operator="containsText" text="DA">
      <formula>NOT(ISERROR(SEARCH("DA",K373)))</formula>
    </cfRule>
  </conditionalFormatting>
  <conditionalFormatting sqref="L373">
    <cfRule type="containsText" dxfId="1545" priority="1558" operator="containsText" text="DA">
      <formula>NOT(ISERROR(SEARCH("DA",L373)))</formula>
    </cfRule>
  </conditionalFormatting>
  <conditionalFormatting sqref="M373">
    <cfRule type="containsText" dxfId="1544" priority="1557" operator="containsText" text="DA">
      <formula>NOT(ISERROR(SEARCH("DA",M373)))</formula>
    </cfRule>
  </conditionalFormatting>
  <conditionalFormatting sqref="N373">
    <cfRule type="containsText" dxfId="1543" priority="1556" operator="containsText" text="DA">
      <formula>NOT(ISERROR(SEARCH("DA",N373)))</formula>
    </cfRule>
  </conditionalFormatting>
  <conditionalFormatting sqref="O373">
    <cfRule type="containsText" dxfId="1542" priority="1555" operator="containsText" text="DA">
      <formula>NOT(ISERROR(SEARCH("DA",O373)))</formula>
    </cfRule>
  </conditionalFormatting>
  <conditionalFormatting sqref="P373">
    <cfRule type="containsText" dxfId="1541" priority="1554" operator="containsText" text="DA">
      <formula>NOT(ISERROR(SEARCH("DA",P373)))</formula>
    </cfRule>
  </conditionalFormatting>
  <conditionalFormatting sqref="Q373">
    <cfRule type="containsText" dxfId="1540" priority="1553" operator="containsText" text="DA">
      <formula>NOT(ISERROR(SEARCH("DA",Q373)))</formula>
    </cfRule>
  </conditionalFormatting>
  <conditionalFormatting sqref="R373">
    <cfRule type="containsText" dxfId="1539" priority="1552" operator="containsText" text="DA">
      <formula>NOT(ISERROR(SEARCH("DA",R373)))</formula>
    </cfRule>
  </conditionalFormatting>
  <conditionalFormatting sqref="S373">
    <cfRule type="containsText" dxfId="1538" priority="1551" operator="containsText" text="DA">
      <formula>NOT(ISERROR(SEARCH("DA",S373)))</formula>
    </cfRule>
  </conditionalFormatting>
  <conditionalFormatting sqref="T373">
    <cfRule type="containsText" dxfId="1537" priority="1550" operator="containsText" text="DA">
      <formula>NOT(ISERROR(SEARCH("DA",T373)))</formula>
    </cfRule>
  </conditionalFormatting>
  <conditionalFormatting sqref="B373">
    <cfRule type="containsText" dxfId="1536" priority="1549" operator="containsText" text="DA">
      <formula>NOT(ISERROR(SEARCH("DA",B373)))</formula>
    </cfRule>
  </conditionalFormatting>
  <conditionalFormatting sqref="U373 C373">
    <cfRule type="containsText" dxfId="1535" priority="1548" operator="containsText" text="DA">
      <formula>NOT(ISERROR(SEARCH("DA",C373)))</formula>
    </cfRule>
  </conditionalFormatting>
  <conditionalFormatting sqref="D373">
    <cfRule type="containsText" dxfId="1534" priority="1547" operator="containsText" text="DA">
      <formula>NOT(ISERROR(SEARCH("DA",D373)))</formula>
    </cfRule>
  </conditionalFormatting>
  <conditionalFormatting sqref="E373">
    <cfRule type="containsText" dxfId="1533" priority="1546" operator="containsText" text="DA">
      <formula>NOT(ISERROR(SEARCH("DA",E373)))</formula>
    </cfRule>
  </conditionalFormatting>
  <conditionalFormatting sqref="F373">
    <cfRule type="containsText" dxfId="1532" priority="1545" operator="containsText" text="DA">
      <formula>NOT(ISERROR(SEARCH("DA",F373)))</formula>
    </cfRule>
  </conditionalFormatting>
  <conditionalFormatting sqref="G373">
    <cfRule type="containsText" dxfId="1531" priority="1544" operator="containsText" text="DA">
      <formula>NOT(ISERROR(SEARCH("DA",G373)))</formula>
    </cfRule>
  </conditionalFormatting>
  <conditionalFormatting sqref="H373">
    <cfRule type="containsText" dxfId="1530" priority="1543" operator="containsText" text="DA">
      <formula>NOT(ISERROR(SEARCH("DA",H373)))</formula>
    </cfRule>
  </conditionalFormatting>
  <conditionalFormatting sqref="I373">
    <cfRule type="containsText" dxfId="1529" priority="1542" operator="containsText" text="DA">
      <formula>NOT(ISERROR(SEARCH("DA",I373)))</formula>
    </cfRule>
  </conditionalFormatting>
  <conditionalFormatting sqref="J373">
    <cfRule type="containsText" dxfId="1528" priority="1541" operator="containsText" text="DA">
      <formula>NOT(ISERROR(SEARCH("DA",J373)))</formula>
    </cfRule>
  </conditionalFormatting>
  <conditionalFormatting sqref="K373">
    <cfRule type="containsText" dxfId="1527" priority="1540" operator="containsText" text="DA">
      <formula>NOT(ISERROR(SEARCH("DA",K373)))</formula>
    </cfRule>
  </conditionalFormatting>
  <conditionalFormatting sqref="L373">
    <cfRule type="containsText" dxfId="1526" priority="1539" operator="containsText" text="DA">
      <formula>NOT(ISERROR(SEARCH("DA",L373)))</formula>
    </cfRule>
  </conditionalFormatting>
  <conditionalFormatting sqref="M373">
    <cfRule type="containsText" dxfId="1525" priority="1538" operator="containsText" text="DA">
      <formula>NOT(ISERROR(SEARCH("DA",M373)))</formula>
    </cfRule>
  </conditionalFormatting>
  <conditionalFormatting sqref="N373">
    <cfRule type="containsText" dxfId="1524" priority="1537" operator="containsText" text="DA">
      <formula>NOT(ISERROR(SEARCH("DA",N373)))</formula>
    </cfRule>
  </conditionalFormatting>
  <conditionalFormatting sqref="O373">
    <cfRule type="containsText" dxfId="1523" priority="1536" operator="containsText" text="DA">
      <formula>NOT(ISERROR(SEARCH("DA",O373)))</formula>
    </cfRule>
  </conditionalFormatting>
  <conditionalFormatting sqref="P373">
    <cfRule type="containsText" dxfId="1522" priority="1535" operator="containsText" text="DA">
      <formula>NOT(ISERROR(SEARCH("DA",P373)))</formula>
    </cfRule>
  </conditionalFormatting>
  <conditionalFormatting sqref="Q373">
    <cfRule type="containsText" dxfId="1521" priority="1534" operator="containsText" text="DA">
      <formula>NOT(ISERROR(SEARCH("DA",Q373)))</formula>
    </cfRule>
  </conditionalFormatting>
  <conditionalFormatting sqref="R373">
    <cfRule type="containsText" dxfId="1520" priority="1533" operator="containsText" text="DA">
      <formula>NOT(ISERROR(SEARCH("DA",R373)))</formula>
    </cfRule>
  </conditionalFormatting>
  <conditionalFormatting sqref="S373">
    <cfRule type="containsText" dxfId="1519" priority="1532" operator="containsText" text="DA">
      <formula>NOT(ISERROR(SEARCH("DA",S373)))</formula>
    </cfRule>
  </conditionalFormatting>
  <conditionalFormatting sqref="T373">
    <cfRule type="containsText" dxfId="1518" priority="1531" operator="containsText" text="DA">
      <formula>NOT(ISERROR(SEARCH("DA",T373)))</formula>
    </cfRule>
  </conditionalFormatting>
  <conditionalFormatting sqref="B373">
    <cfRule type="containsText" dxfId="1517" priority="1530" operator="containsText" text="DA">
      <formula>NOT(ISERROR(SEARCH("DA",B373)))</formula>
    </cfRule>
  </conditionalFormatting>
  <conditionalFormatting sqref="U373 C373">
    <cfRule type="containsText" dxfId="1516" priority="1529" operator="containsText" text="DA">
      <formula>NOT(ISERROR(SEARCH("DA",C373)))</formula>
    </cfRule>
  </conditionalFormatting>
  <conditionalFormatting sqref="D373">
    <cfRule type="containsText" dxfId="1515" priority="1528" operator="containsText" text="DA">
      <formula>NOT(ISERROR(SEARCH("DA",D373)))</formula>
    </cfRule>
  </conditionalFormatting>
  <conditionalFormatting sqref="E373">
    <cfRule type="containsText" dxfId="1514" priority="1527" operator="containsText" text="DA">
      <formula>NOT(ISERROR(SEARCH("DA",E373)))</formula>
    </cfRule>
  </conditionalFormatting>
  <conditionalFormatting sqref="F373">
    <cfRule type="containsText" dxfId="1513" priority="1526" operator="containsText" text="DA">
      <formula>NOT(ISERROR(SEARCH("DA",F373)))</formula>
    </cfRule>
  </conditionalFormatting>
  <conditionalFormatting sqref="G373">
    <cfRule type="containsText" dxfId="1512" priority="1525" operator="containsText" text="DA">
      <formula>NOT(ISERROR(SEARCH("DA",G373)))</formula>
    </cfRule>
  </conditionalFormatting>
  <conditionalFormatting sqref="H373">
    <cfRule type="containsText" dxfId="1511" priority="1524" operator="containsText" text="DA">
      <formula>NOT(ISERROR(SEARCH("DA",H373)))</formula>
    </cfRule>
  </conditionalFormatting>
  <conditionalFormatting sqref="I373">
    <cfRule type="containsText" dxfId="1510" priority="1523" operator="containsText" text="DA">
      <formula>NOT(ISERROR(SEARCH("DA",I373)))</formula>
    </cfRule>
  </conditionalFormatting>
  <conditionalFormatting sqref="J373">
    <cfRule type="containsText" dxfId="1509" priority="1522" operator="containsText" text="DA">
      <formula>NOT(ISERROR(SEARCH("DA",J373)))</formula>
    </cfRule>
  </conditionalFormatting>
  <conditionalFormatting sqref="K373">
    <cfRule type="containsText" dxfId="1508" priority="1521" operator="containsText" text="DA">
      <formula>NOT(ISERROR(SEARCH("DA",K373)))</formula>
    </cfRule>
  </conditionalFormatting>
  <conditionalFormatting sqref="L373">
    <cfRule type="containsText" dxfId="1507" priority="1520" operator="containsText" text="DA">
      <formula>NOT(ISERROR(SEARCH("DA",L373)))</formula>
    </cfRule>
  </conditionalFormatting>
  <conditionalFormatting sqref="M373">
    <cfRule type="containsText" dxfId="1506" priority="1519" operator="containsText" text="DA">
      <formula>NOT(ISERROR(SEARCH("DA",M373)))</formula>
    </cfRule>
  </conditionalFormatting>
  <conditionalFormatting sqref="N373">
    <cfRule type="containsText" dxfId="1505" priority="1518" operator="containsText" text="DA">
      <formula>NOT(ISERROR(SEARCH("DA",N373)))</formula>
    </cfRule>
  </conditionalFormatting>
  <conditionalFormatting sqref="O373">
    <cfRule type="containsText" dxfId="1504" priority="1517" operator="containsText" text="DA">
      <formula>NOT(ISERROR(SEARCH("DA",O373)))</formula>
    </cfRule>
  </conditionalFormatting>
  <conditionalFormatting sqref="P373">
    <cfRule type="containsText" dxfId="1503" priority="1516" operator="containsText" text="DA">
      <formula>NOT(ISERROR(SEARCH("DA",P373)))</formula>
    </cfRule>
  </conditionalFormatting>
  <conditionalFormatting sqref="Q373">
    <cfRule type="containsText" dxfId="1502" priority="1515" operator="containsText" text="DA">
      <formula>NOT(ISERROR(SEARCH("DA",Q373)))</formula>
    </cfRule>
  </conditionalFormatting>
  <conditionalFormatting sqref="R373">
    <cfRule type="containsText" dxfId="1501" priority="1514" operator="containsText" text="DA">
      <formula>NOT(ISERROR(SEARCH("DA",R373)))</formula>
    </cfRule>
  </conditionalFormatting>
  <conditionalFormatting sqref="S373">
    <cfRule type="containsText" dxfId="1500" priority="1513" operator="containsText" text="DA">
      <formula>NOT(ISERROR(SEARCH("DA",S373)))</formula>
    </cfRule>
  </conditionalFormatting>
  <conditionalFormatting sqref="T373">
    <cfRule type="containsText" dxfId="1499" priority="1512" operator="containsText" text="DA">
      <formula>NOT(ISERROR(SEARCH("DA",T373)))</formula>
    </cfRule>
  </conditionalFormatting>
  <conditionalFormatting sqref="U373 A373 C373">
    <cfRule type="containsText" dxfId="1498" priority="1511" operator="containsText" text="DA">
      <formula>NOT(ISERROR(SEARCH("DA",A373)))</formula>
    </cfRule>
  </conditionalFormatting>
  <conditionalFormatting sqref="D373">
    <cfRule type="containsText" dxfId="1497" priority="1510" operator="containsText" text="DA">
      <formula>NOT(ISERROR(SEARCH("DA",D373)))</formula>
    </cfRule>
  </conditionalFormatting>
  <conditionalFormatting sqref="E373">
    <cfRule type="containsText" dxfId="1496" priority="1509" operator="containsText" text="DA">
      <formula>NOT(ISERROR(SEARCH("DA",E373)))</formula>
    </cfRule>
  </conditionalFormatting>
  <conditionalFormatting sqref="F373">
    <cfRule type="containsText" dxfId="1495" priority="1508" operator="containsText" text="DA">
      <formula>NOT(ISERROR(SEARCH("DA",F373)))</formula>
    </cfRule>
  </conditionalFormatting>
  <conditionalFormatting sqref="G373">
    <cfRule type="containsText" dxfId="1494" priority="1507" operator="containsText" text="DA">
      <formula>NOT(ISERROR(SEARCH("DA",G373)))</formula>
    </cfRule>
  </conditionalFormatting>
  <conditionalFormatting sqref="H373">
    <cfRule type="containsText" dxfId="1493" priority="1506" operator="containsText" text="DA">
      <formula>NOT(ISERROR(SEARCH("DA",H373)))</formula>
    </cfRule>
  </conditionalFormatting>
  <conditionalFormatting sqref="I373">
    <cfRule type="containsText" dxfId="1492" priority="1505" operator="containsText" text="DA">
      <formula>NOT(ISERROR(SEARCH("DA",I373)))</formula>
    </cfRule>
  </conditionalFormatting>
  <conditionalFormatting sqref="J373">
    <cfRule type="containsText" dxfId="1491" priority="1504" operator="containsText" text="DA">
      <formula>NOT(ISERROR(SEARCH("DA",J373)))</formula>
    </cfRule>
  </conditionalFormatting>
  <conditionalFormatting sqref="K373">
    <cfRule type="containsText" dxfId="1490" priority="1503" operator="containsText" text="DA">
      <formula>NOT(ISERROR(SEARCH("DA",K373)))</formula>
    </cfRule>
  </conditionalFormatting>
  <conditionalFormatting sqref="L373">
    <cfRule type="containsText" dxfId="1489" priority="1502" operator="containsText" text="DA">
      <formula>NOT(ISERROR(SEARCH("DA",L373)))</formula>
    </cfRule>
  </conditionalFormatting>
  <conditionalFormatting sqref="M373">
    <cfRule type="containsText" dxfId="1488" priority="1501" operator="containsText" text="DA">
      <formula>NOT(ISERROR(SEARCH("DA",M373)))</formula>
    </cfRule>
  </conditionalFormatting>
  <conditionalFormatting sqref="N373">
    <cfRule type="containsText" dxfId="1487" priority="1500" operator="containsText" text="DA">
      <formula>NOT(ISERROR(SEARCH("DA",N373)))</formula>
    </cfRule>
  </conditionalFormatting>
  <conditionalFormatting sqref="O373">
    <cfRule type="containsText" dxfId="1486" priority="1499" operator="containsText" text="DA">
      <formula>NOT(ISERROR(SEARCH("DA",O373)))</formula>
    </cfRule>
  </conditionalFormatting>
  <conditionalFormatting sqref="P373">
    <cfRule type="containsText" dxfId="1485" priority="1498" operator="containsText" text="DA">
      <formula>NOT(ISERROR(SEARCH("DA",P373)))</formula>
    </cfRule>
  </conditionalFormatting>
  <conditionalFormatting sqref="Q373">
    <cfRule type="containsText" dxfId="1484" priority="1497" operator="containsText" text="DA">
      <formula>NOT(ISERROR(SEARCH("DA",Q373)))</formula>
    </cfRule>
  </conditionalFormatting>
  <conditionalFormatting sqref="R373">
    <cfRule type="containsText" dxfId="1483" priority="1496" operator="containsText" text="DA">
      <formula>NOT(ISERROR(SEARCH("DA",R373)))</formula>
    </cfRule>
  </conditionalFormatting>
  <conditionalFormatting sqref="S373">
    <cfRule type="containsText" dxfId="1482" priority="1495" operator="containsText" text="DA">
      <formula>NOT(ISERROR(SEARCH("DA",S373)))</formula>
    </cfRule>
  </conditionalFormatting>
  <conditionalFormatting sqref="T373">
    <cfRule type="containsText" dxfId="1481" priority="1494" operator="containsText" text="DA">
      <formula>NOT(ISERROR(SEARCH("DA",T373)))</formula>
    </cfRule>
  </conditionalFormatting>
  <conditionalFormatting sqref="B373:T373">
    <cfRule type="containsText" dxfId="1480" priority="1493" operator="containsText" text="DA">
      <formula>NOT(ISERROR(SEARCH("DA",B373)))</formula>
    </cfRule>
  </conditionalFormatting>
  <conditionalFormatting sqref="B384">
    <cfRule type="containsText" dxfId="1479" priority="1492" operator="containsText" text="DA">
      <formula>NOT(ISERROR(SEARCH("DA",B384)))</formula>
    </cfRule>
  </conditionalFormatting>
  <conditionalFormatting sqref="C384 U384">
    <cfRule type="containsText" dxfId="1478" priority="1491" operator="containsText" text="DA">
      <formula>NOT(ISERROR(SEARCH("DA",C384)))</formula>
    </cfRule>
  </conditionalFormatting>
  <conditionalFormatting sqref="D384">
    <cfRule type="containsText" dxfId="1477" priority="1490" operator="containsText" text="DA">
      <formula>NOT(ISERROR(SEARCH("DA",D384)))</formula>
    </cfRule>
  </conditionalFormatting>
  <conditionalFormatting sqref="E384">
    <cfRule type="containsText" dxfId="1476" priority="1489" operator="containsText" text="DA">
      <formula>NOT(ISERROR(SEARCH("DA",E384)))</formula>
    </cfRule>
  </conditionalFormatting>
  <conditionalFormatting sqref="F384">
    <cfRule type="containsText" dxfId="1475" priority="1488" operator="containsText" text="DA">
      <formula>NOT(ISERROR(SEARCH("DA",F384)))</formula>
    </cfRule>
  </conditionalFormatting>
  <conditionalFormatting sqref="G384">
    <cfRule type="containsText" dxfId="1474" priority="1487" operator="containsText" text="DA">
      <formula>NOT(ISERROR(SEARCH("DA",G384)))</formula>
    </cfRule>
  </conditionalFormatting>
  <conditionalFormatting sqref="H384">
    <cfRule type="containsText" dxfId="1473" priority="1486" operator="containsText" text="DA">
      <formula>NOT(ISERROR(SEARCH("DA",H384)))</formula>
    </cfRule>
  </conditionalFormatting>
  <conditionalFormatting sqref="I384">
    <cfRule type="containsText" dxfId="1472" priority="1485" operator="containsText" text="DA">
      <formula>NOT(ISERROR(SEARCH("DA",I384)))</formula>
    </cfRule>
  </conditionalFormatting>
  <conditionalFormatting sqref="J384">
    <cfRule type="containsText" dxfId="1471" priority="1484" operator="containsText" text="DA">
      <formula>NOT(ISERROR(SEARCH("DA",J384)))</formula>
    </cfRule>
  </conditionalFormatting>
  <conditionalFormatting sqref="K384">
    <cfRule type="containsText" dxfId="1470" priority="1483" operator="containsText" text="DA">
      <formula>NOT(ISERROR(SEARCH("DA",K384)))</formula>
    </cfRule>
  </conditionalFormatting>
  <conditionalFormatting sqref="L384">
    <cfRule type="containsText" dxfId="1469" priority="1482" operator="containsText" text="DA">
      <formula>NOT(ISERROR(SEARCH("DA",L384)))</formula>
    </cfRule>
  </conditionalFormatting>
  <conditionalFormatting sqref="M384">
    <cfRule type="containsText" dxfId="1468" priority="1481" operator="containsText" text="DA">
      <formula>NOT(ISERROR(SEARCH("DA",M384)))</formula>
    </cfRule>
  </conditionalFormatting>
  <conditionalFormatting sqref="N384">
    <cfRule type="containsText" dxfId="1467" priority="1480" operator="containsText" text="DA">
      <formula>NOT(ISERROR(SEARCH("DA",N384)))</formula>
    </cfRule>
  </conditionalFormatting>
  <conditionalFormatting sqref="O384">
    <cfRule type="containsText" dxfId="1466" priority="1479" operator="containsText" text="DA">
      <formula>NOT(ISERROR(SEARCH("DA",O384)))</formula>
    </cfRule>
  </conditionalFormatting>
  <conditionalFormatting sqref="P384">
    <cfRule type="containsText" dxfId="1465" priority="1478" operator="containsText" text="DA">
      <formula>NOT(ISERROR(SEARCH("DA",P384)))</formula>
    </cfRule>
  </conditionalFormatting>
  <conditionalFormatting sqref="Q384">
    <cfRule type="containsText" dxfId="1464" priority="1477" operator="containsText" text="DA">
      <formula>NOT(ISERROR(SEARCH("DA",Q384)))</formula>
    </cfRule>
  </conditionalFormatting>
  <conditionalFormatting sqref="S384">
    <cfRule type="containsText" dxfId="1463" priority="1476" operator="containsText" text="DA">
      <formula>NOT(ISERROR(SEARCH("DA",S384)))</formula>
    </cfRule>
  </conditionalFormatting>
  <conditionalFormatting sqref="R384">
    <cfRule type="containsText" dxfId="1462" priority="1475" operator="containsText" text="DA">
      <formula>NOT(ISERROR(SEARCH("DA",R384)))</formula>
    </cfRule>
  </conditionalFormatting>
  <conditionalFormatting sqref="T384">
    <cfRule type="containsText" dxfId="1461" priority="1474" operator="containsText" text="DA">
      <formula>NOT(ISERROR(SEARCH("DA",T384)))</formula>
    </cfRule>
  </conditionalFormatting>
  <conditionalFormatting sqref="B384">
    <cfRule type="containsText" dxfId="1460" priority="1473" operator="containsText" text="DA">
      <formula>NOT(ISERROR(SEARCH("DA",B384)))</formula>
    </cfRule>
  </conditionalFormatting>
  <conditionalFormatting sqref="C384 U384">
    <cfRule type="containsText" dxfId="1459" priority="1472" operator="containsText" text="DA">
      <formula>NOT(ISERROR(SEARCH("DA",C384)))</formula>
    </cfRule>
  </conditionalFormatting>
  <conditionalFormatting sqref="D384">
    <cfRule type="containsText" dxfId="1458" priority="1471" operator="containsText" text="DA">
      <formula>NOT(ISERROR(SEARCH("DA",D384)))</formula>
    </cfRule>
  </conditionalFormatting>
  <conditionalFormatting sqref="E384">
    <cfRule type="containsText" dxfId="1457" priority="1470" operator="containsText" text="DA">
      <formula>NOT(ISERROR(SEARCH("DA",E384)))</formula>
    </cfRule>
  </conditionalFormatting>
  <conditionalFormatting sqref="F384">
    <cfRule type="containsText" dxfId="1456" priority="1469" operator="containsText" text="DA">
      <formula>NOT(ISERROR(SEARCH("DA",F384)))</formula>
    </cfRule>
  </conditionalFormatting>
  <conditionalFormatting sqref="G384">
    <cfRule type="containsText" dxfId="1455" priority="1468" operator="containsText" text="DA">
      <formula>NOT(ISERROR(SEARCH("DA",G384)))</formula>
    </cfRule>
  </conditionalFormatting>
  <conditionalFormatting sqref="H384">
    <cfRule type="containsText" dxfId="1454" priority="1467" operator="containsText" text="DA">
      <formula>NOT(ISERROR(SEARCH("DA",H384)))</formula>
    </cfRule>
  </conditionalFormatting>
  <conditionalFormatting sqref="I384">
    <cfRule type="containsText" dxfId="1453" priority="1466" operator="containsText" text="DA">
      <formula>NOT(ISERROR(SEARCH("DA",I384)))</formula>
    </cfRule>
  </conditionalFormatting>
  <conditionalFormatting sqref="J384">
    <cfRule type="containsText" dxfId="1452" priority="1465" operator="containsText" text="DA">
      <formula>NOT(ISERROR(SEARCH("DA",J384)))</formula>
    </cfRule>
  </conditionalFormatting>
  <conditionalFormatting sqref="K384">
    <cfRule type="containsText" dxfId="1451" priority="1464" operator="containsText" text="DA">
      <formula>NOT(ISERROR(SEARCH("DA",K384)))</formula>
    </cfRule>
  </conditionalFormatting>
  <conditionalFormatting sqref="L384">
    <cfRule type="containsText" dxfId="1450" priority="1463" operator="containsText" text="DA">
      <formula>NOT(ISERROR(SEARCH("DA",L384)))</formula>
    </cfRule>
  </conditionalFormatting>
  <conditionalFormatting sqref="M384">
    <cfRule type="containsText" dxfId="1449" priority="1462" operator="containsText" text="DA">
      <formula>NOT(ISERROR(SEARCH("DA",M384)))</formula>
    </cfRule>
  </conditionalFormatting>
  <conditionalFormatting sqref="N384">
    <cfRule type="containsText" dxfId="1448" priority="1461" operator="containsText" text="DA">
      <formula>NOT(ISERROR(SEARCH("DA",N384)))</formula>
    </cfRule>
  </conditionalFormatting>
  <conditionalFormatting sqref="O384">
    <cfRule type="containsText" dxfId="1447" priority="1460" operator="containsText" text="DA">
      <formula>NOT(ISERROR(SEARCH("DA",O384)))</formula>
    </cfRule>
  </conditionalFormatting>
  <conditionalFormatting sqref="P384">
    <cfRule type="containsText" dxfId="1446" priority="1459" operator="containsText" text="DA">
      <formula>NOT(ISERROR(SEARCH("DA",P384)))</formula>
    </cfRule>
  </conditionalFormatting>
  <conditionalFormatting sqref="Q384">
    <cfRule type="containsText" dxfId="1445" priority="1458" operator="containsText" text="DA">
      <formula>NOT(ISERROR(SEARCH("DA",Q384)))</formula>
    </cfRule>
  </conditionalFormatting>
  <conditionalFormatting sqref="S384">
    <cfRule type="containsText" dxfId="1444" priority="1457" operator="containsText" text="DA">
      <formula>NOT(ISERROR(SEARCH("DA",S384)))</formula>
    </cfRule>
  </conditionalFormatting>
  <conditionalFormatting sqref="R384">
    <cfRule type="containsText" dxfId="1443" priority="1456" operator="containsText" text="DA">
      <formula>NOT(ISERROR(SEARCH("DA",R384)))</formula>
    </cfRule>
  </conditionalFormatting>
  <conditionalFormatting sqref="T384">
    <cfRule type="containsText" dxfId="1442" priority="1455" operator="containsText" text="DA">
      <formula>NOT(ISERROR(SEARCH("DA",T384)))</formula>
    </cfRule>
  </conditionalFormatting>
  <conditionalFormatting sqref="B384">
    <cfRule type="containsText" dxfId="1441" priority="1454" operator="containsText" text="DA">
      <formula>NOT(ISERROR(SEARCH("DA",B384)))</formula>
    </cfRule>
  </conditionalFormatting>
  <conditionalFormatting sqref="C384 U384">
    <cfRule type="containsText" dxfId="1440" priority="1453" operator="containsText" text="DA">
      <formula>NOT(ISERROR(SEARCH("DA",C384)))</formula>
    </cfRule>
  </conditionalFormatting>
  <conditionalFormatting sqref="D384">
    <cfRule type="containsText" dxfId="1439" priority="1452" operator="containsText" text="DA">
      <formula>NOT(ISERROR(SEARCH("DA",D384)))</formula>
    </cfRule>
  </conditionalFormatting>
  <conditionalFormatting sqref="E384">
    <cfRule type="containsText" dxfId="1438" priority="1451" operator="containsText" text="DA">
      <formula>NOT(ISERROR(SEARCH("DA",E384)))</formula>
    </cfRule>
  </conditionalFormatting>
  <conditionalFormatting sqref="F384">
    <cfRule type="containsText" dxfId="1437" priority="1450" operator="containsText" text="DA">
      <formula>NOT(ISERROR(SEARCH("DA",F384)))</formula>
    </cfRule>
  </conditionalFormatting>
  <conditionalFormatting sqref="G384">
    <cfRule type="containsText" dxfId="1436" priority="1449" operator="containsText" text="DA">
      <formula>NOT(ISERROR(SEARCH("DA",G384)))</formula>
    </cfRule>
  </conditionalFormatting>
  <conditionalFormatting sqref="H384">
    <cfRule type="containsText" dxfId="1435" priority="1448" operator="containsText" text="DA">
      <formula>NOT(ISERROR(SEARCH("DA",H384)))</formula>
    </cfRule>
  </conditionalFormatting>
  <conditionalFormatting sqref="I384">
    <cfRule type="containsText" dxfId="1434" priority="1447" operator="containsText" text="DA">
      <formula>NOT(ISERROR(SEARCH("DA",I384)))</formula>
    </cfRule>
  </conditionalFormatting>
  <conditionalFormatting sqref="J384">
    <cfRule type="containsText" dxfId="1433" priority="1446" operator="containsText" text="DA">
      <formula>NOT(ISERROR(SEARCH("DA",J384)))</formula>
    </cfRule>
  </conditionalFormatting>
  <conditionalFormatting sqref="K384">
    <cfRule type="containsText" dxfId="1432" priority="1445" operator="containsText" text="DA">
      <formula>NOT(ISERROR(SEARCH("DA",K384)))</formula>
    </cfRule>
  </conditionalFormatting>
  <conditionalFormatting sqref="L384">
    <cfRule type="containsText" dxfId="1431" priority="1444" operator="containsText" text="DA">
      <formula>NOT(ISERROR(SEARCH("DA",L384)))</formula>
    </cfRule>
  </conditionalFormatting>
  <conditionalFormatting sqref="M384">
    <cfRule type="containsText" dxfId="1430" priority="1443" operator="containsText" text="DA">
      <formula>NOT(ISERROR(SEARCH("DA",M384)))</formula>
    </cfRule>
  </conditionalFormatting>
  <conditionalFormatting sqref="N384">
    <cfRule type="containsText" dxfId="1429" priority="1442" operator="containsText" text="DA">
      <formula>NOT(ISERROR(SEARCH("DA",N384)))</formula>
    </cfRule>
  </conditionalFormatting>
  <conditionalFormatting sqref="O384">
    <cfRule type="containsText" dxfId="1428" priority="1441" operator="containsText" text="DA">
      <formula>NOT(ISERROR(SEARCH("DA",O384)))</formula>
    </cfRule>
  </conditionalFormatting>
  <conditionalFormatting sqref="P384">
    <cfRule type="containsText" dxfId="1427" priority="1440" operator="containsText" text="DA">
      <formula>NOT(ISERROR(SEARCH("DA",P384)))</formula>
    </cfRule>
  </conditionalFormatting>
  <conditionalFormatting sqref="Q384">
    <cfRule type="containsText" dxfId="1426" priority="1439" operator="containsText" text="DA">
      <formula>NOT(ISERROR(SEARCH("DA",Q384)))</formula>
    </cfRule>
  </conditionalFormatting>
  <conditionalFormatting sqref="S384">
    <cfRule type="containsText" dxfId="1425" priority="1438" operator="containsText" text="DA">
      <formula>NOT(ISERROR(SEARCH("DA",S384)))</formula>
    </cfRule>
  </conditionalFormatting>
  <conditionalFormatting sqref="R384">
    <cfRule type="containsText" dxfId="1424" priority="1437" operator="containsText" text="DA">
      <formula>NOT(ISERROR(SEARCH("DA",R384)))</formula>
    </cfRule>
  </conditionalFormatting>
  <conditionalFormatting sqref="T384">
    <cfRule type="containsText" dxfId="1423" priority="1436" operator="containsText" text="DA">
      <formula>NOT(ISERROR(SEARCH("DA",T384)))</formula>
    </cfRule>
  </conditionalFormatting>
  <conditionalFormatting sqref="B384">
    <cfRule type="containsText" dxfId="1422" priority="1435" operator="containsText" text="DA">
      <formula>NOT(ISERROR(SEARCH("DA",B384)))</formula>
    </cfRule>
  </conditionalFormatting>
  <conditionalFormatting sqref="C384 U384">
    <cfRule type="containsText" dxfId="1421" priority="1434" operator="containsText" text="DA">
      <formula>NOT(ISERROR(SEARCH("DA",C384)))</formula>
    </cfRule>
  </conditionalFormatting>
  <conditionalFormatting sqref="D384">
    <cfRule type="containsText" dxfId="1420" priority="1433" operator="containsText" text="DA">
      <formula>NOT(ISERROR(SEARCH("DA",D384)))</formula>
    </cfRule>
  </conditionalFormatting>
  <conditionalFormatting sqref="E384">
    <cfRule type="containsText" dxfId="1419" priority="1432" operator="containsText" text="DA">
      <formula>NOT(ISERROR(SEARCH("DA",E384)))</formula>
    </cfRule>
  </conditionalFormatting>
  <conditionalFormatting sqref="F384">
    <cfRule type="containsText" dxfId="1418" priority="1431" operator="containsText" text="DA">
      <formula>NOT(ISERROR(SEARCH("DA",F384)))</formula>
    </cfRule>
  </conditionalFormatting>
  <conditionalFormatting sqref="G384">
    <cfRule type="containsText" dxfId="1417" priority="1430" operator="containsText" text="DA">
      <formula>NOT(ISERROR(SEARCH("DA",G384)))</formula>
    </cfRule>
  </conditionalFormatting>
  <conditionalFormatting sqref="H384">
    <cfRule type="containsText" dxfId="1416" priority="1429" operator="containsText" text="DA">
      <formula>NOT(ISERROR(SEARCH("DA",H384)))</formula>
    </cfRule>
  </conditionalFormatting>
  <conditionalFormatting sqref="I384">
    <cfRule type="containsText" dxfId="1415" priority="1428" operator="containsText" text="DA">
      <formula>NOT(ISERROR(SEARCH("DA",I384)))</formula>
    </cfRule>
  </conditionalFormatting>
  <conditionalFormatting sqref="J384">
    <cfRule type="containsText" dxfId="1414" priority="1427" operator="containsText" text="DA">
      <formula>NOT(ISERROR(SEARCH("DA",J384)))</formula>
    </cfRule>
  </conditionalFormatting>
  <conditionalFormatting sqref="K384">
    <cfRule type="containsText" dxfId="1413" priority="1426" operator="containsText" text="DA">
      <formula>NOT(ISERROR(SEARCH("DA",K384)))</formula>
    </cfRule>
  </conditionalFormatting>
  <conditionalFormatting sqref="L384">
    <cfRule type="containsText" dxfId="1412" priority="1425" operator="containsText" text="DA">
      <formula>NOT(ISERROR(SEARCH("DA",L384)))</formula>
    </cfRule>
  </conditionalFormatting>
  <conditionalFormatting sqref="M384">
    <cfRule type="containsText" dxfId="1411" priority="1424" operator="containsText" text="DA">
      <formula>NOT(ISERROR(SEARCH("DA",M384)))</formula>
    </cfRule>
  </conditionalFormatting>
  <conditionalFormatting sqref="N384">
    <cfRule type="containsText" dxfId="1410" priority="1423" operator="containsText" text="DA">
      <formula>NOT(ISERROR(SEARCH("DA",N384)))</formula>
    </cfRule>
  </conditionalFormatting>
  <conditionalFormatting sqref="O384">
    <cfRule type="containsText" dxfId="1409" priority="1422" operator="containsText" text="DA">
      <formula>NOT(ISERROR(SEARCH("DA",O384)))</formula>
    </cfRule>
  </conditionalFormatting>
  <conditionalFormatting sqref="P384">
    <cfRule type="containsText" dxfId="1408" priority="1421" operator="containsText" text="DA">
      <formula>NOT(ISERROR(SEARCH("DA",P384)))</formula>
    </cfRule>
  </conditionalFormatting>
  <conditionalFormatting sqref="Q384">
    <cfRule type="containsText" dxfId="1407" priority="1420" operator="containsText" text="DA">
      <formula>NOT(ISERROR(SEARCH("DA",Q384)))</formula>
    </cfRule>
  </conditionalFormatting>
  <conditionalFormatting sqref="S384">
    <cfRule type="containsText" dxfId="1406" priority="1419" operator="containsText" text="DA">
      <formula>NOT(ISERROR(SEARCH("DA",S384)))</formula>
    </cfRule>
  </conditionalFormatting>
  <conditionalFormatting sqref="R384">
    <cfRule type="containsText" dxfId="1405" priority="1418" operator="containsText" text="DA">
      <formula>NOT(ISERROR(SEARCH("DA",R384)))</formula>
    </cfRule>
  </conditionalFormatting>
  <conditionalFormatting sqref="T384">
    <cfRule type="containsText" dxfId="1404" priority="1417" operator="containsText" text="DA">
      <formula>NOT(ISERROR(SEARCH("DA",T384)))</formula>
    </cfRule>
  </conditionalFormatting>
  <conditionalFormatting sqref="B384">
    <cfRule type="containsText" dxfId="1403" priority="1416" operator="containsText" text="DA">
      <formula>NOT(ISERROR(SEARCH("DA",B384)))</formula>
    </cfRule>
  </conditionalFormatting>
  <conditionalFormatting sqref="C384 U384">
    <cfRule type="containsText" dxfId="1402" priority="1415" operator="containsText" text="DA">
      <formula>NOT(ISERROR(SEARCH("DA",C384)))</formula>
    </cfRule>
  </conditionalFormatting>
  <conditionalFormatting sqref="D384">
    <cfRule type="containsText" dxfId="1401" priority="1414" operator="containsText" text="DA">
      <formula>NOT(ISERROR(SEARCH("DA",D384)))</formula>
    </cfRule>
  </conditionalFormatting>
  <conditionalFormatting sqref="E384">
    <cfRule type="containsText" dxfId="1400" priority="1413" operator="containsText" text="DA">
      <formula>NOT(ISERROR(SEARCH("DA",E384)))</formula>
    </cfRule>
  </conditionalFormatting>
  <conditionalFormatting sqref="F384">
    <cfRule type="containsText" dxfId="1399" priority="1412" operator="containsText" text="DA">
      <formula>NOT(ISERROR(SEARCH("DA",F384)))</formula>
    </cfRule>
  </conditionalFormatting>
  <conditionalFormatting sqref="G384">
    <cfRule type="containsText" dxfId="1398" priority="1411" operator="containsText" text="DA">
      <formula>NOT(ISERROR(SEARCH("DA",G384)))</formula>
    </cfRule>
  </conditionalFormatting>
  <conditionalFormatting sqref="H384">
    <cfRule type="containsText" dxfId="1397" priority="1410" operator="containsText" text="DA">
      <formula>NOT(ISERROR(SEARCH("DA",H384)))</formula>
    </cfRule>
  </conditionalFormatting>
  <conditionalFormatting sqref="I384">
    <cfRule type="containsText" dxfId="1396" priority="1409" operator="containsText" text="DA">
      <formula>NOT(ISERROR(SEARCH("DA",I384)))</formula>
    </cfRule>
  </conditionalFormatting>
  <conditionalFormatting sqref="J384">
    <cfRule type="containsText" dxfId="1395" priority="1408" operator="containsText" text="DA">
      <formula>NOT(ISERROR(SEARCH("DA",J384)))</formula>
    </cfRule>
  </conditionalFormatting>
  <conditionalFormatting sqref="K384">
    <cfRule type="containsText" dxfId="1394" priority="1407" operator="containsText" text="DA">
      <formula>NOT(ISERROR(SEARCH("DA",K384)))</formula>
    </cfRule>
  </conditionalFormatting>
  <conditionalFormatting sqref="L384">
    <cfRule type="containsText" dxfId="1393" priority="1406" operator="containsText" text="DA">
      <formula>NOT(ISERROR(SEARCH("DA",L384)))</formula>
    </cfRule>
  </conditionalFormatting>
  <conditionalFormatting sqref="M384">
    <cfRule type="containsText" dxfId="1392" priority="1405" operator="containsText" text="DA">
      <formula>NOT(ISERROR(SEARCH("DA",M384)))</formula>
    </cfRule>
  </conditionalFormatting>
  <conditionalFormatting sqref="N384">
    <cfRule type="containsText" dxfId="1391" priority="1404" operator="containsText" text="DA">
      <formula>NOT(ISERROR(SEARCH("DA",N384)))</formula>
    </cfRule>
  </conditionalFormatting>
  <conditionalFormatting sqref="O384">
    <cfRule type="containsText" dxfId="1390" priority="1403" operator="containsText" text="DA">
      <formula>NOT(ISERROR(SEARCH("DA",O384)))</formula>
    </cfRule>
  </conditionalFormatting>
  <conditionalFormatting sqref="P384">
    <cfRule type="containsText" dxfId="1389" priority="1402" operator="containsText" text="DA">
      <formula>NOT(ISERROR(SEARCH("DA",P384)))</formula>
    </cfRule>
  </conditionalFormatting>
  <conditionalFormatting sqref="Q384">
    <cfRule type="containsText" dxfId="1388" priority="1401" operator="containsText" text="DA">
      <formula>NOT(ISERROR(SEARCH("DA",Q384)))</formula>
    </cfRule>
  </conditionalFormatting>
  <conditionalFormatting sqref="S384">
    <cfRule type="containsText" dxfId="1387" priority="1400" operator="containsText" text="DA">
      <formula>NOT(ISERROR(SEARCH("DA",S384)))</formula>
    </cfRule>
  </conditionalFormatting>
  <conditionalFormatting sqref="R384">
    <cfRule type="containsText" dxfId="1386" priority="1399" operator="containsText" text="DA">
      <formula>NOT(ISERROR(SEARCH("DA",R384)))</formula>
    </cfRule>
  </conditionalFormatting>
  <conditionalFormatting sqref="T384">
    <cfRule type="containsText" dxfId="1385" priority="1398" operator="containsText" text="DA">
      <formula>NOT(ISERROR(SEARCH("DA",T384)))</formula>
    </cfRule>
  </conditionalFormatting>
  <conditionalFormatting sqref="B384">
    <cfRule type="containsText" dxfId="1384" priority="1397" operator="containsText" text="DA">
      <formula>NOT(ISERROR(SEARCH("DA",B384)))</formula>
    </cfRule>
  </conditionalFormatting>
  <conditionalFormatting sqref="C384 U384">
    <cfRule type="containsText" dxfId="1383" priority="1396" operator="containsText" text="DA">
      <formula>NOT(ISERROR(SEARCH("DA",C384)))</formula>
    </cfRule>
  </conditionalFormatting>
  <conditionalFormatting sqref="D384">
    <cfRule type="containsText" dxfId="1382" priority="1395" operator="containsText" text="DA">
      <formula>NOT(ISERROR(SEARCH("DA",D384)))</formula>
    </cfRule>
  </conditionalFormatting>
  <conditionalFormatting sqref="E384">
    <cfRule type="containsText" dxfId="1381" priority="1394" operator="containsText" text="DA">
      <formula>NOT(ISERROR(SEARCH("DA",E384)))</formula>
    </cfRule>
  </conditionalFormatting>
  <conditionalFormatting sqref="F384">
    <cfRule type="containsText" dxfId="1380" priority="1393" operator="containsText" text="DA">
      <formula>NOT(ISERROR(SEARCH("DA",F384)))</formula>
    </cfRule>
  </conditionalFormatting>
  <conditionalFormatting sqref="G384">
    <cfRule type="containsText" dxfId="1379" priority="1392" operator="containsText" text="DA">
      <formula>NOT(ISERROR(SEARCH("DA",G384)))</formula>
    </cfRule>
  </conditionalFormatting>
  <conditionalFormatting sqref="H384">
    <cfRule type="containsText" dxfId="1378" priority="1391" operator="containsText" text="DA">
      <formula>NOT(ISERROR(SEARCH("DA",H384)))</formula>
    </cfRule>
  </conditionalFormatting>
  <conditionalFormatting sqref="I384">
    <cfRule type="containsText" dxfId="1377" priority="1390" operator="containsText" text="DA">
      <formula>NOT(ISERROR(SEARCH("DA",I384)))</formula>
    </cfRule>
  </conditionalFormatting>
  <conditionalFormatting sqref="J384">
    <cfRule type="containsText" dxfId="1376" priority="1389" operator="containsText" text="DA">
      <formula>NOT(ISERROR(SEARCH("DA",J384)))</formula>
    </cfRule>
  </conditionalFormatting>
  <conditionalFormatting sqref="K384">
    <cfRule type="containsText" dxfId="1375" priority="1388" operator="containsText" text="DA">
      <formula>NOT(ISERROR(SEARCH("DA",K384)))</formula>
    </cfRule>
  </conditionalFormatting>
  <conditionalFormatting sqref="L384">
    <cfRule type="containsText" dxfId="1374" priority="1387" operator="containsText" text="DA">
      <formula>NOT(ISERROR(SEARCH("DA",L384)))</formula>
    </cfRule>
  </conditionalFormatting>
  <conditionalFormatting sqref="M384">
    <cfRule type="containsText" dxfId="1373" priority="1386" operator="containsText" text="DA">
      <formula>NOT(ISERROR(SEARCH("DA",M384)))</formula>
    </cfRule>
  </conditionalFormatting>
  <conditionalFormatting sqref="N384">
    <cfRule type="containsText" dxfId="1372" priority="1385" operator="containsText" text="DA">
      <formula>NOT(ISERROR(SEARCH("DA",N384)))</formula>
    </cfRule>
  </conditionalFormatting>
  <conditionalFormatting sqref="O384">
    <cfRule type="containsText" dxfId="1371" priority="1384" operator="containsText" text="DA">
      <formula>NOT(ISERROR(SEARCH("DA",O384)))</formula>
    </cfRule>
  </conditionalFormatting>
  <conditionalFormatting sqref="P384">
    <cfRule type="containsText" dxfId="1370" priority="1383" operator="containsText" text="DA">
      <formula>NOT(ISERROR(SEARCH("DA",P384)))</formula>
    </cfRule>
  </conditionalFormatting>
  <conditionalFormatting sqref="Q384">
    <cfRule type="containsText" dxfId="1369" priority="1382" operator="containsText" text="DA">
      <formula>NOT(ISERROR(SEARCH("DA",Q384)))</formula>
    </cfRule>
  </conditionalFormatting>
  <conditionalFormatting sqref="S384">
    <cfRule type="containsText" dxfId="1368" priority="1381" operator="containsText" text="DA">
      <formula>NOT(ISERROR(SEARCH("DA",S384)))</formula>
    </cfRule>
  </conditionalFormatting>
  <conditionalFormatting sqref="R384">
    <cfRule type="containsText" dxfId="1367" priority="1380" operator="containsText" text="DA">
      <formula>NOT(ISERROR(SEARCH("DA",R384)))</formula>
    </cfRule>
  </conditionalFormatting>
  <conditionalFormatting sqref="T384">
    <cfRule type="containsText" dxfId="1366" priority="1379" operator="containsText" text="DA">
      <formula>NOT(ISERROR(SEARCH("DA",T384)))</formula>
    </cfRule>
  </conditionalFormatting>
  <conditionalFormatting sqref="B384">
    <cfRule type="containsText" dxfId="1365" priority="1378" operator="containsText" text="DA">
      <formula>NOT(ISERROR(SEARCH("DA",B384)))</formula>
    </cfRule>
  </conditionalFormatting>
  <conditionalFormatting sqref="C384 U384">
    <cfRule type="containsText" dxfId="1364" priority="1377" operator="containsText" text="DA">
      <formula>NOT(ISERROR(SEARCH("DA",C384)))</formula>
    </cfRule>
  </conditionalFormatting>
  <conditionalFormatting sqref="D384">
    <cfRule type="containsText" dxfId="1363" priority="1376" operator="containsText" text="DA">
      <formula>NOT(ISERROR(SEARCH("DA",D384)))</formula>
    </cfRule>
  </conditionalFormatting>
  <conditionalFormatting sqref="E384">
    <cfRule type="containsText" dxfId="1362" priority="1375" operator="containsText" text="DA">
      <formula>NOT(ISERROR(SEARCH("DA",E384)))</formula>
    </cfRule>
  </conditionalFormatting>
  <conditionalFormatting sqref="F384">
    <cfRule type="containsText" dxfId="1361" priority="1374" operator="containsText" text="DA">
      <formula>NOT(ISERROR(SEARCH("DA",F384)))</formula>
    </cfRule>
  </conditionalFormatting>
  <conditionalFormatting sqref="G384">
    <cfRule type="containsText" dxfId="1360" priority="1373" operator="containsText" text="DA">
      <formula>NOT(ISERROR(SEARCH("DA",G384)))</formula>
    </cfRule>
  </conditionalFormatting>
  <conditionalFormatting sqref="H384">
    <cfRule type="containsText" dxfId="1359" priority="1372" operator="containsText" text="DA">
      <formula>NOT(ISERROR(SEARCH("DA",H384)))</formula>
    </cfRule>
  </conditionalFormatting>
  <conditionalFormatting sqref="I384">
    <cfRule type="containsText" dxfId="1358" priority="1371" operator="containsText" text="DA">
      <formula>NOT(ISERROR(SEARCH("DA",I384)))</formula>
    </cfRule>
  </conditionalFormatting>
  <conditionalFormatting sqref="J384">
    <cfRule type="containsText" dxfId="1357" priority="1370" operator="containsText" text="DA">
      <formula>NOT(ISERROR(SEARCH("DA",J384)))</formula>
    </cfRule>
  </conditionalFormatting>
  <conditionalFormatting sqref="K384">
    <cfRule type="containsText" dxfId="1356" priority="1369" operator="containsText" text="DA">
      <formula>NOT(ISERROR(SEARCH("DA",K384)))</formula>
    </cfRule>
  </conditionalFormatting>
  <conditionalFormatting sqref="L384">
    <cfRule type="containsText" dxfId="1355" priority="1368" operator="containsText" text="DA">
      <formula>NOT(ISERROR(SEARCH("DA",L384)))</formula>
    </cfRule>
  </conditionalFormatting>
  <conditionalFormatting sqref="M384">
    <cfRule type="containsText" dxfId="1354" priority="1367" operator="containsText" text="DA">
      <formula>NOT(ISERROR(SEARCH("DA",M384)))</formula>
    </cfRule>
  </conditionalFormatting>
  <conditionalFormatting sqref="N384">
    <cfRule type="containsText" dxfId="1353" priority="1366" operator="containsText" text="DA">
      <formula>NOT(ISERROR(SEARCH("DA",N384)))</formula>
    </cfRule>
  </conditionalFormatting>
  <conditionalFormatting sqref="O384">
    <cfRule type="containsText" dxfId="1352" priority="1365" operator="containsText" text="DA">
      <formula>NOT(ISERROR(SEARCH("DA",O384)))</formula>
    </cfRule>
  </conditionalFormatting>
  <conditionalFormatting sqref="P384">
    <cfRule type="containsText" dxfId="1351" priority="1364" operator="containsText" text="DA">
      <formula>NOT(ISERROR(SEARCH("DA",P384)))</formula>
    </cfRule>
  </conditionalFormatting>
  <conditionalFormatting sqref="Q384">
    <cfRule type="containsText" dxfId="1350" priority="1363" operator="containsText" text="DA">
      <formula>NOT(ISERROR(SEARCH("DA",Q384)))</formula>
    </cfRule>
  </conditionalFormatting>
  <conditionalFormatting sqref="S384">
    <cfRule type="containsText" dxfId="1349" priority="1362" operator="containsText" text="DA">
      <formula>NOT(ISERROR(SEARCH("DA",S384)))</formula>
    </cfRule>
  </conditionalFormatting>
  <conditionalFormatting sqref="R384">
    <cfRule type="containsText" dxfId="1348" priority="1361" operator="containsText" text="DA">
      <formula>NOT(ISERROR(SEARCH("DA",R384)))</formula>
    </cfRule>
  </conditionalFormatting>
  <conditionalFormatting sqref="T384">
    <cfRule type="containsText" dxfId="1347" priority="1360" operator="containsText" text="DA">
      <formula>NOT(ISERROR(SEARCH("DA",T384)))</formula>
    </cfRule>
  </conditionalFormatting>
  <conditionalFormatting sqref="B384">
    <cfRule type="containsText" dxfId="1346" priority="1359" operator="containsText" text="DA">
      <formula>NOT(ISERROR(SEARCH("DA",B384)))</formula>
    </cfRule>
  </conditionalFormatting>
  <conditionalFormatting sqref="C384 U384">
    <cfRule type="containsText" dxfId="1345" priority="1358" operator="containsText" text="DA">
      <formula>NOT(ISERROR(SEARCH("DA",C384)))</formula>
    </cfRule>
  </conditionalFormatting>
  <conditionalFormatting sqref="D384">
    <cfRule type="containsText" dxfId="1344" priority="1357" operator="containsText" text="DA">
      <formula>NOT(ISERROR(SEARCH("DA",D384)))</formula>
    </cfRule>
  </conditionalFormatting>
  <conditionalFormatting sqref="E384">
    <cfRule type="containsText" dxfId="1343" priority="1356" operator="containsText" text="DA">
      <formula>NOT(ISERROR(SEARCH("DA",E384)))</formula>
    </cfRule>
  </conditionalFormatting>
  <conditionalFormatting sqref="F384">
    <cfRule type="containsText" dxfId="1342" priority="1355" operator="containsText" text="DA">
      <formula>NOT(ISERROR(SEARCH("DA",F384)))</formula>
    </cfRule>
  </conditionalFormatting>
  <conditionalFormatting sqref="G384">
    <cfRule type="containsText" dxfId="1341" priority="1354" operator="containsText" text="DA">
      <formula>NOT(ISERROR(SEARCH("DA",G384)))</formula>
    </cfRule>
  </conditionalFormatting>
  <conditionalFormatting sqref="H384">
    <cfRule type="containsText" dxfId="1340" priority="1353" operator="containsText" text="DA">
      <formula>NOT(ISERROR(SEARCH("DA",H384)))</formula>
    </cfRule>
  </conditionalFormatting>
  <conditionalFormatting sqref="I384">
    <cfRule type="containsText" dxfId="1339" priority="1352" operator="containsText" text="DA">
      <formula>NOT(ISERROR(SEARCH("DA",I384)))</formula>
    </cfRule>
  </conditionalFormatting>
  <conditionalFormatting sqref="J384">
    <cfRule type="containsText" dxfId="1338" priority="1351" operator="containsText" text="DA">
      <formula>NOT(ISERROR(SEARCH("DA",J384)))</formula>
    </cfRule>
  </conditionalFormatting>
  <conditionalFormatting sqref="K384">
    <cfRule type="containsText" dxfId="1337" priority="1350" operator="containsText" text="DA">
      <formula>NOT(ISERROR(SEARCH("DA",K384)))</formula>
    </cfRule>
  </conditionalFormatting>
  <conditionalFormatting sqref="L384">
    <cfRule type="containsText" dxfId="1336" priority="1349" operator="containsText" text="DA">
      <formula>NOT(ISERROR(SEARCH("DA",L384)))</formula>
    </cfRule>
  </conditionalFormatting>
  <conditionalFormatting sqref="M384">
    <cfRule type="containsText" dxfId="1335" priority="1348" operator="containsText" text="DA">
      <formula>NOT(ISERROR(SEARCH("DA",M384)))</formula>
    </cfRule>
  </conditionalFormatting>
  <conditionalFormatting sqref="N384">
    <cfRule type="containsText" dxfId="1334" priority="1347" operator="containsText" text="DA">
      <formula>NOT(ISERROR(SEARCH("DA",N384)))</formula>
    </cfRule>
  </conditionalFormatting>
  <conditionalFormatting sqref="O384">
    <cfRule type="containsText" dxfId="1333" priority="1346" operator="containsText" text="DA">
      <formula>NOT(ISERROR(SEARCH("DA",O384)))</formula>
    </cfRule>
  </conditionalFormatting>
  <conditionalFormatting sqref="P384">
    <cfRule type="containsText" dxfId="1332" priority="1345" operator="containsText" text="DA">
      <formula>NOT(ISERROR(SEARCH("DA",P384)))</formula>
    </cfRule>
  </conditionalFormatting>
  <conditionalFormatting sqref="Q384">
    <cfRule type="containsText" dxfId="1331" priority="1344" operator="containsText" text="DA">
      <formula>NOT(ISERROR(SEARCH("DA",Q384)))</formula>
    </cfRule>
  </conditionalFormatting>
  <conditionalFormatting sqref="S384">
    <cfRule type="containsText" dxfId="1330" priority="1343" operator="containsText" text="DA">
      <formula>NOT(ISERROR(SEARCH("DA",S384)))</formula>
    </cfRule>
  </conditionalFormatting>
  <conditionalFormatting sqref="R384">
    <cfRule type="containsText" dxfId="1329" priority="1342" operator="containsText" text="DA">
      <formula>NOT(ISERROR(SEARCH("DA",R384)))</formula>
    </cfRule>
  </conditionalFormatting>
  <conditionalFormatting sqref="T384">
    <cfRule type="containsText" dxfId="1328" priority="1341" operator="containsText" text="DA">
      <formula>NOT(ISERROR(SEARCH("DA",T384)))</formula>
    </cfRule>
  </conditionalFormatting>
  <conditionalFormatting sqref="B384">
    <cfRule type="containsText" dxfId="1327" priority="1340" operator="containsText" text="DA">
      <formula>NOT(ISERROR(SEARCH("DA",B384)))</formula>
    </cfRule>
  </conditionalFormatting>
  <conditionalFormatting sqref="C384 U384">
    <cfRule type="containsText" dxfId="1326" priority="1339" operator="containsText" text="DA">
      <formula>NOT(ISERROR(SEARCH("DA",C384)))</formula>
    </cfRule>
  </conditionalFormatting>
  <conditionalFormatting sqref="D384">
    <cfRule type="containsText" dxfId="1325" priority="1338" operator="containsText" text="DA">
      <formula>NOT(ISERROR(SEARCH("DA",D384)))</formula>
    </cfRule>
  </conditionalFormatting>
  <conditionalFormatting sqref="E384">
    <cfRule type="containsText" dxfId="1324" priority="1337" operator="containsText" text="DA">
      <formula>NOT(ISERROR(SEARCH("DA",E384)))</formula>
    </cfRule>
  </conditionalFormatting>
  <conditionalFormatting sqref="F384">
    <cfRule type="containsText" dxfId="1323" priority="1336" operator="containsText" text="DA">
      <formula>NOT(ISERROR(SEARCH("DA",F384)))</formula>
    </cfRule>
  </conditionalFormatting>
  <conditionalFormatting sqref="G384">
    <cfRule type="containsText" dxfId="1322" priority="1335" operator="containsText" text="DA">
      <formula>NOT(ISERROR(SEARCH("DA",G384)))</formula>
    </cfRule>
  </conditionalFormatting>
  <conditionalFormatting sqref="H384">
    <cfRule type="containsText" dxfId="1321" priority="1334" operator="containsText" text="DA">
      <formula>NOT(ISERROR(SEARCH("DA",H384)))</formula>
    </cfRule>
  </conditionalFormatting>
  <conditionalFormatting sqref="I384">
    <cfRule type="containsText" dxfId="1320" priority="1333" operator="containsText" text="DA">
      <formula>NOT(ISERROR(SEARCH("DA",I384)))</formula>
    </cfRule>
  </conditionalFormatting>
  <conditionalFormatting sqref="J384">
    <cfRule type="containsText" dxfId="1319" priority="1332" operator="containsText" text="DA">
      <formula>NOT(ISERROR(SEARCH("DA",J384)))</formula>
    </cfRule>
  </conditionalFormatting>
  <conditionalFormatting sqref="K384">
    <cfRule type="containsText" dxfId="1318" priority="1331" operator="containsText" text="DA">
      <formula>NOT(ISERROR(SEARCH("DA",K384)))</formula>
    </cfRule>
  </conditionalFormatting>
  <conditionalFormatting sqref="L384">
    <cfRule type="containsText" dxfId="1317" priority="1330" operator="containsText" text="DA">
      <formula>NOT(ISERROR(SEARCH("DA",L384)))</formula>
    </cfRule>
  </conditionalFormatting>
  <conditionalFormatting sqref="M384">
    <cfRule type="containsText" dxfId="1316" priority="1329" operator="containsText" text="DA">
      <formula>NOT(ISERROR(SEARCH("DA",M384)))</formula>
    </cfRule>
  </conditionalFormatting>
  <conditionalFormatting sqref="N384">
    <cfRule type="containsText" dxfId="1315" priority="1328" operator="containsText" text="DA">
      <formula>NOT(ISERROR(SEARCH("DA",N384)))</formula>
    </cfRule>
  </conditionalFormatting>
  <conditionalFormatting sqref="O384">
    <cfRule type="containsText" dxfId="1314" priority="1327" operator="containsText" text="DA">
      <formula>NOT(ISERROR(SEARCH("DA",O384)))</formula>
    </cfRule>
  </conditionalFormatting>
  <conditionalFormatting sqref="P384">
    <cfRule type="containsText" dxfId="1313" priority="1326" operator="containsText" text="DA">
      <formula>NOT(ISERROR(SEARCH("DA",P384)))</formula>
    </cfRule>
  </conditionalFormatting>
  <conditionalFormatting sqref="Q384">
    <cfRule type="containsText" dxfId="1312" priority="1325" operator="containsText" text="DA">
      <formula>NOT(ISERROR(SEARCH("DA",Q384)))</formula>
    </cfRule>
  </conditionalFormatting>
  <conditionalFormatting sqref="S384">
    <cfRule type="containsText" dxfId="1311" priority="1324" operator="containsText" text="DA">
      <formula>NOT(ISERROR(SEARCH("DA",S384)))</formula>
    </cfRule>
  </conditionalFormatting>
  <conditionalFormatting sqref="R384">
    <cfRule type="containsText" dxfId="1310" priority="1323" operator="containsText" text="DA">
      <formula>NOT(ISERROR(SEARCH("DA",R384)))</formula>
    </cfRule>
  </conditionalFormatting>
  <conditionalFormatting sqref="T384">
    <cfRule type="containsText" dxfId="1309" priority="1322" operator="containsText" text="DA">
      <formula>NOT(ISERROR(SEARCH("DA",T384)))</formula>
    </cfRule>
  </conditionalFormatting>
  <conditionalFormatting sqref="B384">
    <cfRule type="containsText" dxfId="1308" priority="1321" operator="containsText" text="DA">
      <formula>NOT(ISERROR(SEARCH("DA",B384)))</formula>
    </cfRule>
  </conditionalFormatting>
  <conditionalFormatting sqref="C384 U384">
    <cfRule type="containsText" dxfId="1307" priority="1320" operator="containsText" text="DA">
      <formula>NOT(ISERROR(SEARCH("DA",C384)))</formula>
    </cfRule>
  </conditionalFormatting>
  <conditionalFormatting sqref="D384">
    <cfRule type="containsText" dxfId="1306" priority="1319" operator="containsText" text="DA">
      <formula>NOT(ISERROR(SEARCH("DA",D384)))</formula>
    </cfRule>
  </conditionalFormatting>
  <conditionalFormatting sqref="E384">
    <cfRule type="containsText" dxfId="1305" priority="1318" operator="containsText" text="DA">
      <formula>NOT(ISERROR(SEARCH("DA",E384)))</formula>
    </cfRule>
  </conditionalFormatting>
  <conditionalFormatting sqref="F384">
    <cfRule type="containsText" dxfId="1304" priority="1317" operator="containsText" text="DA">
      <formula>NOT(ISERROR(SEARCH("DA",F384)))</formula>
    </cfRule>
  </conditionalFormatting>
  <conditionalFormatting sqref="G384">
    <cfRule type="containsText" dxfId="1303" priority="1316" operator="containsText" text="DA">
      <formula>NOT(ISERROR(SEARCH("DA",G384)))</formula>
    </cfRule>
  </conditionalFormatting>
  <conditionalFormatting sqref="H384">
    <cfRule type="containsText" dxfId="1302" priority="1315" operator="containsText" text="DA">
      <formula>NOT(ISERROR(SEARCH("DA",H384)))</formula>
    </cfRule>
  </conditionalFormatting>
  <conditionalFormatting sqref="I384">
    <cfRule type="containsText" dxfId="1301" priority="1314" operator="containsText" text="DA">
      <formula>NOT(ISERROR(SEARCH("DA",I384)))</formula>
    </cfRule>
  </conditionalFormatting>
  <conditionalFormatting sqref="J384">
    <cfRule type="containsText" dxfId="1300" priority="1313" operator="containsText" text="DA">
      <formula>NOT(ISERROR(SEARCH("DA",J384)))</formula>
    </cfRule>
  </conditionalFormatting>
  <conditionalFormatting sqref="K384">
    <cfRule type="containsText" dxfId="1299" priority="1312" operator="containsText" text="DA">
      <formula>NOT(ISERROR(SEARCH("DA",K384)))</formula>
    </cfRule>
  </conditionalFormatting>
  <conditionalFormatting sqref="L384">
    <cfRule type="containsText" dxfId="1298" priority="1311" operator="containsText" text="DA">
      <formula>NOT(ISERROR(SEARCH("DA",L384)))</formula>
    </cfRule>
  </conditionalFormatting>
  <conditionalFormatting sqref="M384">
    <cfRule type="containsText" dxfId="1297" priority="1310" operator="containsText" text="DA">
      <formula>NOT(ISERROR(SEARCH("DA",M384)))</formula>
    </cfRule>
  </conditionalFormatting>
  <conditionalFormatting sqref="N384">
    <cfRule type="containsText" dxfId="1296" priority="1309" operator="containsText" text="DA">
      <formula>NOT(ISERROR(SEARCH("DA",N384)))</formula>
    </cfRule>
  </conditionalFormatting>
  <conditionalFormatting sqref="O384">
    <cfRule type="containsText" dxfId="1295" priority="1308" operator="containsText" text="DA">
      <formula>NOT(ISERROR(SEARCH("DA",O384)))</formula>
    </cfRule>
  </conditionalFormatting>
  <conditionalFormatting sqref="P384">
    <cfRule type="containsText" dxfId="1294" priority="1307" operator="containsText" text="DA">
      <formula>NOT(ISERROR(SEARCH("DA",P384)))</formula>
    </cfRule>
  </conditionalFormatting>
  <conditionalFormatting sqref="Q384">
    <cfRule type="containsText" dxfId="1293" priority="1306" operator="containsText" text="DA">
      <formula>NOT(ISERROR(SEARCH("DA",Q384)))</formula>
    </cfRule>
  </conditionalFormatting>
  <conditionalFormatting sqref="S384">
    <cfRule type="containsText" dxfId="1292" priority="1305" operator="containsText" text="DA">
      <formula>NOT(ISERROR(SEARCH("DA",S384)))</formula>
    </cfRule>
  </conditionalFormatting>
  <conditionalFormatting sqref="R384">
    <cfRule type="containsText" dxfId="1291" priority="1304" operator="containsText" text="DA">
      <formula>NOT(ISERROR(SEARCH("DA",R384)))</formula>
    </cfRule>
  </conditionalFormatting>
  <conditionalFormatting sqref="T384">
    <cfRule type="containsText" dxfId="1290" priority="1303" operator="containsText" text="DA">
      <formula>NOT(ISERROR(SEARCH("DA",T384)))</formula>
    </cfRule>
  </conditionalFormatting>
  <conditionalFormatting sqref="B384">
    <cfRule type="containsText" dxfId="1289" priority="1302" operator="containsText" text="DA">
      <formula>NOT(ISERROR(SEARCH("DA",B384)))</formula>
    </cfRule>
  </conditionalFormatting>
  <conditionalFormatting sqref="C384 U384">
    <cfRule type="containsText" dxfId="1288" priority="1301" operator="containsText" text="DA">
      <formula>NOT(ISERROR(SEARCH("DA",C384)))</formula>
    </cfRule>
  </conditionalFormatting>
  <conditionalFormatting sqref="D384">
    <cfRule type="containsText" dxfId="1287" priority="1300" operator="containsText" text="DA">
      <formula>NOT(ISERROR(SEARCH("DA",D384)))</formula>
    </cfRule>
  </conditionalFormatting>
  <conditionalFormatting sqref="E384">
    <cfRule type="containsText" dxfId="1286" priority="1299" operator="containsText" text="DA">
      <formula>NOT(ISERROR(SEARCH("DA",E384)))</formula>
    </cfRule>
  </conditionalFormatting>
  <conditionalFormatting sqref="F384">
    <cfRule type="containsText" dxfId="1285" priority="1298" operator="containsText" text="DA">
      <formula>NOT(ISERROR(SEARCH("DA",F384)))</formula>
    </cfRule>
  </conditionalFormatting>
  <conditionalFormatting sqref="G384">
    <cfRule type="containsText" dxfId="1284" priority="1297" operator="containsText" text="DA">
      <formula>NOT(ISERROR(SEARCH("DA",G384)))</formula>
    </cfRule>
  </conditionalFormatting>
  <conditionalFormatting sqref="H384">
    <cfRule type="containsText" dxfId="1283" priority="1296" operator="containsText" text="DA">
      <formula>NOT(ISERROR(SEARCH("DA",H384)))</formula>
    </cfRule>
  </conditionalFormatting>
  <conditionalFormatting sqref="I384">
    <cfRule type="containsText" dxfId="1282" priority="1295" operator="containsText" text="DA">
      <formula>NOT(ISERROR(SEARCH("DA",I384)))</formula>
    </cfRule>
  </conditionalFormatting>
  <conditionalFormatting sqref="J384">
    <cfRule type="containsText" dxfId="1281" priority="1294" operator="containsText" text="DA">
      <formula>NOT(ISERROR(SEARCH("DA",J384)))</formula>
    </cfRule>
  </conditionalFormatting>
  <conditionalFormatting sqref="K384">
    <cfRule type="containsText" dxfId="1280" priority="1293" operator="containsText" text="DA">
      <formula>NOT(ISERROR(SEARCH("DA",K384)))</formula>
    </cfRule>
  </conditionalFormatting>
  <conditionalFormatting sqref="L384">
    <cfRule type="containsText" dxfId="1279" priority="1292" operator="containsText" text="DA">
      <formula>NOT(ISERROR(SEARCH("DA",L384)))</formula>
    </cfRule>
  </conditionalFormatting>
  <conditionalFormatting sqref="M384">
    <cfRule type="containsText" dxfId="1278" priority="1291" operator="containsText" text="DA">
      <formula>NOT(ISERROR(SEARCH("DA",M384)))</formula>
    </cfRule>
  </conditionalFormatting>
  <conditionalFormatting sqref="N384">
    <cfRule type="containsText" dxfId="1277" priority="1290" operator="containsText" text="DA">
      <formula>NOT(ISERROR(SEARCH("DA",N384)))</formula>
    </cfRule>
  </conditionalFormatting>
  <conditionalFormatting sqref="O384">
    <cfRule type="containsText" dxfId="1276" priority="1289" operator="containsText" text="DA">
      <formula>NOT(ISERROR(SEARCH("DA",O384)))</formula>
    </cfRule>
  </conditionalFormatting>
  <conditionalFormatting sqref="P384">
    <cfRule type="containsText" dxfId="1275" priority="1288" operator="containsText" text="DA">
      <formula>NOT(ISERROR(SEARCH("DA",P384)))</formula>
    </cfRule>
  </conditionalFormatting>
  <conditionalFormatting sqref="Q384">
    <cfRule type="containsText" dxfId="1274" priority="1287" operator="containsText" text="DA">
      <formula>NOT(ISERROR(SEARCH("DA",Q384)))</formula>
    </cfRule>
  </conditionalFormatting>
  <conditionalFormatting sqref="S384">
    <cfRule type="containsText" dxfId="1273" priority="1286" operator="containsText" text="DA">
      <formula>NOT(ISERROR(SEARCH("DA",S384)))</formula>
    </cfRule>
  </conditionalFormatting>
  <conditionalFormatting sqref="R384">
    <cfRule type="containsText" dxfId="1272" priority="1285" operator="containsText" text="DA">
      <formula>NOT(ISERROR(SEARCH("DA",R384)))</formula>
    </cfRule>
  </conditionalFormatting>
  <conditionalFormatting sqref="T384">
    <cfRule type="containsText" dxfId="1271" priority="1284" operator="containsText" text="DA">
      <formula>NOT(ISERROR(SEARCH("DA",T384)))</formula>
    </cfRule>
  </conditionalFormatting>
  <conditionalFormatting sqref="B384">
    <cfRule type="containsText" dxfId="1270" priority="1283" operator="containsText" text="DA">
      <formula>NOT(ISERROR(SEARCH("DA",B384)))</formula>
    </cfRule>
  </conditionalFormatting>
  <conditionalFormatting sqref="C384 U384">
    <cfRule type="containsText" dxfId="1269" priority="1282" operator="containsText" text="DA">
      <formula>NOT(ISERROR(SEARCH("DA",C384)))</formula>
    </cfRule>
  </conditionalFormatting>
  <conditionalFormatting sqref="D384">
    <cfRule type="containsText" dxfId="1268" priority="1281" operator="containsText" text="DA">
      <formula>NOT(ISERROR(SEARCH("DA",D384)))</formula>
    </cfRule>
  </conditionalFormatting>
  <conditionalFormatting sqref="E384">
    <cfRule type="containsText" dxfId="1267" priority="1280" operator="containsText" text="DA">
      <formula>NOT(ISERROR(SEARCH("DA",E384)))</formula>
    </cfRule>
  </conditionalFormatting>
  <conditionalFormatting sqref="F384">
    <cfRule type="containsText" dxfId="1266" priority="1279" operator="containsText" text="DA">
      <formula>NOT(ISERROR(SEARCH("DA",F384)))</formula>
    </cfRule>
  </conditionalFormatting>
  <conditionalFormatting sqref="G384">
    <cfRule type="containsText" dxfId="1265" priority="1278" operator="containsText" text="DA">
      <formula>NOT(ISERROR(SEARCH("DA",G384)))</formula>
    </cfRule>
  </conditionalFormatting>
  <conditionalFormatting sqref="H384">
    <cfRule type="containsText" dxfId="1264" priority="1277" operator="containsText" text="DA">
      <formula>NOT(ISERROR(SEARCH("DA",H384)))</formula>
    </cfRule>
  </conditionalFormatting>
  <conditionalFormatting sqref="I384">
    <cfRule type="containsText" dxfId="1263" priority="1276" operator="containsText" text="DA">
      <formula>NOT(ISERROR(SEARCH("DA",I384)))</formula>
    </cfRule>
  </conditionalFormatting>
  <conditionalFormatting sqref="J384">
    <cfRule type="containsText" dxfId="1262" priority="1275" operator="containsText" text="DA">
      <formula>NOT(ISERROR(SEARCH("DA",J384)))</formula>
    </cfRule>
  </conditionalFormatting>
  <conditionalFormatting sqref="K384">
    <cfRule type="containsText" dxfId="1261" priority="1274" operator="containsText" text="DA">
      <formula>NOT(ISERROR(SEARCH("DA",K384)))</formula>
    </cfRule>
  </conditionalFormatting>
  <conditionalFormatting sqref="L384">
    <cfRule type="containsText" dxfId="1260" priority="1273" operator="containsText" text="DA">
      <formula>NOT(ISERROR(SEARCH("DA",L384)))</formula>
    </cfRule>
  </conditionalFormatting>
  <conditionalFormatting sqref="M384">
    <cfRule type="containsText" dxfId="1259" priority="1272" operator="containsText" text="DA">
      <formula>NOT(ISERROR(SEARCH("DA",M384)))</formula>
    </cfRule>
  </conditionalFormatting>
  <conditionalFormatting sqref="N384">
    <cfRule type="containsText" dxfId="1258" priority="1271" operator="containsText" text="DA">
      <formula>NOT(ISERROR(SEARCH("DA",N384)))</formula>
    </cfRule>
  </conditionalFormatting>
  <conditionalFormatting sqref="O384">
    <cfRule type="containsText" dxfId="1257" priority="1270" operator="containsText" text="DA">
      <formula>NOT(ISERROR(SEARCH("DA",O384)))</formula>
    </cfRule>
  </conditionalFormatting>
  <conditionalFormatting sqref="P384">
    <cfRule type="containsText" dxfId="1256" priority="1269" operator="containsText" text="DA">
      <formula>NOT(ISERROR(SEARCH("DA",P384)))</formula>
    </cfRule>
  </conditionalFormatting>
  <conditionalFormatting sqref="Q384">
    <cfRule type="containsText" dxfId="1255" priority="1268" operator="containsText" text="DA">
      <formula>NOT(ISERROR(SEARCH("DA",Q384)))</formula>
    </cfRule>
  </conditionalFormatting>
  <conditionalFormatting sqref="S384">
    <cfRule type="containsText" dxfId="1254" priority="1267" operator="containsText" text="DA">
      <formula>NOT(ISERROR(SEARCH("DA",S384)))</formula>
    </cfRule>
  </conditionalFormatting>
  <conditionalFormatting sqref="R384">
    <cfRule type="containsText" dxfId="1253" priority="1266" operator="containsText" text="DA">
      <formula>NOT(ISERROR(SEARCH("DA",R384)))</formula>
    </cfRule>
  </conditionalFormatting>
  <conditionalFormatting sqref="T384">
    <cfRule type="containsText" dxfId="1252" priority="1265" operator="containsText" text="DA">
      <formula>NOT(ISERROR(SEARCH("DA",T384)))</formula>
    </cfRule>
  </conditionalFormatting>
  <conditionalFormatting sqref="B384">
    <cfRule type="containsText" dxfId="1251" priority="1264" operator="containsText" text="DA">
      <formula>NOT(ISERROR(SEARCH("DA",B384)))</formula>
    </cfRule>
  </conditionalFormatting>
  <conditionalFormatting sqref="C384 U384">
    <cfRule type="containsText" dxfId="1250" priority="1263" operator="containsText" text="DA">
      <formula>NOT(ISERROR(SEARCH("DA",C384)))</formula>
    </cfRule>
  </conditionalFormatting>
  <conditionalFormatting sqref="D384">
    <cfRule type="containsText" dxfId="1249" priority="1262" operator="containsText" text="DA">
      <formula>NOT(ISERROR(SEARCH("DA",D384)))</formula>
    </cfRule>
  </conditionalFormatting>
  <conditionalFormatting sqref="E384">
    <cfRule type="containsText" dxfId="1248" priority="1261" operator="containsText" text="DA">
      <formula>NOT(ISERROR(SEARCH("DA",E384)))</formula>
    </cfRule>
  </conditionalFormatting>
  <conditionalFormatting sqref="F384">
    <cfRule type="containsText" dxfId="1247" priority="1260" operator="containsText" text="DA">
      <formula>NOT(ISERROR(SEARCH("DA",F384)))</formula>
    </cfRule>
  </conditionalFormatting>
  <conditionalFormatting sqref="G384">
    <cfRule type="containsText" dxfId="1246" priority="1259" operator="containsText" text="DA">
      <formula>NOT(ISERROR(SEARCH("DA",G384)))</formula>
    </cfRule>
  </conditionalFormatting>
  <conditionalFormatting sqref="H384">
    <cfRule type="containsText" dxfId="1245" priority="1258" operator="containsText" text="DA">
      <formula>NOT(ISERROR(SEARCH("DA",H384)))</formula>
    </cfRule>
  </conditionalFormatting>
  <conditionalFormatting sqref="I384">
    <cfRule type="containsText" dxfId="1244" priority="1257" operator="containsText" text="DA">
      <formula>NOT(ISERROR(SEARCH("DA",I384)))</formula>
    </cfRule>
  </conditionalFormatting>
  <conditionalFormatting sqref="J384">
    <cfRule type="containsText" dxfId="1243" priority="1256" operator="containsText" text="DA">
      <formula>NOT(ISERROR(SEARCH("DA",J384)))</formula>
    </cfRule>
  </conditionalFormatting>
  <conditionalFormatting sqref="K384">
    <cfRule type="containsText" dxfId="1242" priority="1255" operator="containsText" text="DA">
      <formula>NOT(ISERROR(SEARCH("DA",K384)))</formula>
    </cfRule>
  </conditionalFormatting>
  <conditionalFormatting sqref="L384">
    <cfRule type="containsText" dxfId="1241" priority="1254" operator="containsText" text="DA">
      <formula>NOT(ISERROR(SEARCH("DA",L384)))</formula>
    </cfRule>
  </conditionalFormatting>
  <conditionalFormatting sqref="M384">
    <cfRule type="containsText" dxfId="1240" priority="1253" operator="containsText" text="DA">
      <formula>NOT(ISERROR(SEARCH("DA",M384)))</formula>
    </cfRule>
  </conditionalFormatting>
  <conditionalFormatting sqref="N384">
    <cfRule type="containsText" dxfId="1239" priority="1252" operator="containsText" text="DA">
      <formula>NOT(ISERROR(SEARCH("DA",N384)))</formula>
    </cfRule>
  </conditionalFormatting>
  <conditionalFormatting sqref="O384">
    <cfRule type="containsText" dxfId="1238" priority="1251" operator="containsText" text="DA">
      <formula>NOT(ISERROR(SEARCH("DA",O384)))</formula>
    </cfRule>
  </conditionalFormatting>
  <conditionalFormatting sqref="P384">
    <cfRule type="containsText" dxfId="1237" priority="1250" operator="containsText" text="DA">
      <formula>NOT(ISERROR(SEARCH("DA",P384)))</formula>
    </cfRule>
  </conditionalFormatting>
  <conditionalFormatting sqref="Q384">
    <cfRule type="containsText" dxfId="1236" priority="1249" operator="containsText" text="DA">
      <formula>NOT(ISERROR(SEARCH("DA",Q384)))</formula>
    </cfRule>
  </conditionalFormatting>
  <conditionalFormatting sqref="S384">
    <cfRule type="containsText" dxfId="1235" priority="1248" operator="containsText" text="DA">
      <formula>NOT(ISERROR(SEARCH("DA",S384)))</formula>
    </cfRule>
  </conditionalFormatting>
  <conditionalFormatting sqref="R384">
    <cfRule type="containsText" dxfId="1234" priority="1247" operator="containsText" text="DA">
      <formula>NOT(ISERROR(SEARCH("DA",R384)))</formula>
    </cfRule>
  </conditionalFormatting>
  <conditionalFormatting sqref="T384">
    <cfRule type="containsText" dxfId="1233" priority="1246" operator="containsText" text="DA">
      <formula>NOT(ISERROR(SEARCH("DA",T384)))</formula>
    </cfRule>
  </conditionalFormatting>
  <conditionalFormatting sqref="B384">
    <cfRule type="containsText" dxfId="1232" priority="1245" operator="containsText" text="DA">
      <formula>NOT(ISERROR(SEARCH("DA",B384)))</formula>
    </cfRule>
  </conditionalFormatting>
  <conditionalFormatting sqref="C384 U384">
    <cfRule type="containsText" dxfId="1231" priority="1244" operator="containsText" text="DA">
      <formula>NOT(ISERROR(SEARCH("DA",C384)))</formula>
    </cfRule>
  </conditionalFormatting>
  <conditionalFormatting sqref="D384">
    <cfRule type="containsText" dxfId="1230" priority="1243" operator="containsText" text="DA">
      <formula>NOT(ISERROR(SEARCH("DA",D384)))</formula>
    </cfRule>
  </conditionalFormatting>
  <conditionalFormatting sqref="E384">
    <cfRule type="containsText" dxfId="1229" priority="1242" operator="containsText" text="DA">
      <formula>NOT(ISERROR(SEARCH("DA",E384)))</formula>
    </cfRule>
  </conditionalFormatting>
  <conditionalFormatting sqref="F384">
    <cfRule type="containsText" dxfId="1228" priority="1241" operator="containsText" text="DA">
      <formula>NOT(ISERROR(SEARCH("DA",F384)))</formula>
    </cfRule>
  </conditionalFormatting>
  <conditionalFormatting sqref="G384">
    <cfRule type="containsText" dxfId="1227" priority="1240" operator="containsText" text="DA">
      <formula>NOT(ISERROR(SEARCH("DA",G384)))</formula>
    </cfRule>
  </conditionalFormatting>
  <conditionalFormatting sqref="H384">
    <cfRule type="containsText" dxfId="1226" priority="1239" operator="containsText" text="DA">
      <formula>NOT(ISERROR(SEARCH("DA",H384)))</formula>
    </cfRule>
  </conditionalFormatting>
  <conditionalFormatting sqref="I384">
    <cfRule type="containsText" dxfId="1225" priority="1238" operator="containsText" text="DA">
      <formula>NOT(ISERROR(SEARCH("DA",I384)))</formula>
    </cfRule>
  </conditionalFormatting>
  <conditionalFormatting sqref="J384">
    <cfRule type="containsText" dxfId="1224" priority="1237" operator="containsText" text="DA">
      <formula>NOT(ISERROR(SEARCH("DA",J384)))</formula>
    </cfRule>
  </conditionalFormatting>
  <conditionalFormatting sqref="K384">
    <cfRule type="containsText" dxfId="1223" priority="1236" operator="containsText" text="DA">
      <formula>NOT(ISERROR(SEARCH("DA",K384)))</formula>
    </cfRule>
  </conditionalFormatting>
  <conditionalFormatting sqref="L384">
    <cfRule type="containsText" dxfId="1222" priority="1235" operator="containsText" text="DA">
      <formula>NOT(ISERROR(SEARCH("DA",L384)))</formula>
    </cfRule>
  </conditionalFormatting>
  <conditionalFormatting sqref="M384">
    <cfRule type="containsText" dxfId="1221" priority="1234" operator="containsText" text="DA">
      <formula>NOT(ISERROR(SEARCH("DA",M384)))</formula>
    </cfRule>
  </conditionalFormatting>
  <conditionalFormatting sqref="N384">
    <cfRule type="containsText" dxfId="1220" priority="1233" operator="containsText" text="DA">
      <formula>NOT(ISERROR(SEARCH("DA",N384)))</formula>
    </cfRule>
  </conditionalFormatting>
  <conditionalFormatting sqref="O384">
    <cfRule type="containsText" dxfId="1219" priority="1232" operator="containsText" text="DA">
      <formula>NOT(ISERROR(SEARCH("DA",O384)))</formula>
    </cfRule>
  </conditionalFormatting>
  <conditionalFormatting sqref="P384">
    <cfRule type="containsText" dxfId="1218" priority="1231" operator="containsText" text="DA">
      <formula>NOT(ISERROR(SEARCH("DA",P384)))</formula>
    </cfRule>
  </conditionalFormatting>
  <conditionalFormatting sqref="Q384">
    <cfRule type="containsText" dxfId="1217" priority="1230" operator="containsText" text="DA">
      <formula>NOT(ISERROR(SEARCH("DA",Q384)))</formula>
    </cfRule>
  </conditionalFormatting>
  <conditionalFormatting sqref="S384">
    <cfRule type="containsText" dxfId="1216" priority="1229" operator="containsText" text="DA">
      <formula>NOT(ISERROR(SEARCH("DA",S384)))</formula>
    </cfRule>
  </conditionalFormatting>
  <conditionalFormatting sqref="R384">
    <cfRule type="containsText" dxfId="1215" priority="1228" operator="containsText" text="DA">
      <formula>NOT(ISERROR(SEARCH("DA",R384)))</formula>
    </cfRule>
  </conditionalFormatting>
  <conditionalFormatting sqref="T384">
    <cfRule type="containsText" dxfId="1214" priority="1227" operator="containsText" text="DA">
      <formula>NOT(ISERROR(SEARCH("DA",T384)))</formula>
    </cfRule>
  </conditionalFormatting>
  <conditionalFormatting sqref="B384">
    <cfRule type="containsText" dxfId="1213" priority="1226" operator="containsText" text="DA">
      <formula>NOT(ISERROR(SEARCH("DA",B384)))</formula>
    </cfRule>
  </conditionalFormatting>
  <conditionalFormatting sqref="U384 C384">
    <cfRule type="containsText" dxfId="1212" priority="1225" operator="containsText" text="DA">
      <formula>NOT(ISERROR(SEARCH("DA",C384)))</formula>
    </cfRule>
  </conditionalFormatting>
  <conditionalFormatting sqref="D384">
    <cfRule type="containsText" dxfId="1211" priority="1224" operator="containsText" text="DA">
      <formula>NOT(ISERROR(SEARCH("DA",D384)))</formula>
    </cfRule>
  </conditionalFormatting>
  <conditionalFormatting sqref="E384">
    <cfRule type="containsText" dxfId="1210" priority="1223" operator="containsText" text="DA">
      <formula>NOT(ISERROR(SEARCH("DA",E384)))</formula>
    </cfRule>
  </conditionalFormatting>
  <conditionalFormatting sqref="F384">
    <cfRule type="containsText" dxfId="1209" priority="1222" operator="containsText" text="DA">
      <formula>NOT(ISERROR(SEARCH("DA",F384)))</formula>
    </cfRule>
  </conditionalFormatting>
  <conditionalFormatting sqref="G384">
    <cfRule type="containsText" dxfId="1208" priority="1221" operator="containsText" text="DA">
      <formula>NOT(ISERROR(SEARCH("DA",G384)))</formula>
    </cfRule>
  </conditionalFormatting>
  <conditionalFormatting sqref="H384">
    <cfRule type="containsText" dxfId="1207" priority="1220" operator="containsText" text="DA">
      <formula>NOT(ISERROR(SEARCH("DA",H384)))</formula>
    </cfRule>
  </conditionalFormatting>
  <conditionalFormatting sqref="I384">
    <cfRule type="containsText" dxfId="1206" priority="1219" operator="containsText" text="DA">
      <formula>NOT(ISERROR(SEARCH("DA",I384)))</formula>
    </cfRule>
  </conditionalFormatting>
  <conditionalFormatting sqref="J384">
    <cfRule type="containsText" dxfId="1205" priority="1218" operator="containsText" text="DA">
      <formula>NOT(ISERROR(SEARCH("DA",J384)))</formula>
    </cfRule>
  </conditionalFormatting>
  <conditionalFormatting sqref="K384">
    <cfRule type="containsText" dxfId="1204" priority="1217" operator="containsText" text="DA">
      <formula>NOT(ISERROR(SEARCH("DA",K384)))</formula>
    </cfRule>
  </conditionalFormatting>
  <conditionalFormatting sqref="L384">
    <cfRule type="containsText" dxfId="1203" priority="1216" operator="containsText" text="DA">
      <formula>NOT(ISERROR(SEARCH("DA",L384)))</formula>
    </cfRule>
  </conditionalFormatting>
  <conditionalFormatting sqref="M384">
    <cfRule type="containsText" dxfId="1202" priority="1215" operator="containsText" text="DA">
      <formula>NOT(ISERROR(SEARCH("DA",M384)))</formula>
    </cfRule>
  </conditionalFormatting>
  <conditionalFormatting sqref="N384">
    <cfRule type="containsText" dxfId="1201" priority="1214" operator="containsText" text="DA">
      <formula>NOT(ISERROR(SEARCH("DA",N384)))</formula>
    </cfRule>
  </conditionalFormatting>
  <conditionalFormatting sqref="O384">
    <cfRule type="containsText" dxfId="1200" priority="1213" operator="containsText" text="DA">
      <formula>NOT(ISERROR(SEARCH("DA",O384)))</formula>
    </cfRule>
  </conditionalFormatting>
  <conditionalFormatting sqref="P384">
    <cfRule type="containsText" dxfId="1199" priority="1212" operator="containsText" text="DA">
      <formula>NOT(ISERROR(SEARCH("DA",P384)))</formula>
    </cfRule>
  </conditionalFormatting>
  <conditionalFormatting sqref="Q384">
    <cfRule type="containsText" dxfId="1198" priority="1211" operator="containsText" text="DA">
      <formula>NOT(ISERROR(SEARCH("DA",Q384)))</formula>
    </cfRule>
  </conditionalFormatting>
  <conditionalFormatting sqref="R384">
    <cfRule type="containsText" dxfId="1197" priority="1210" operator="containsText" text="DA">
      <formula>NOT(ISERROR(SEARCH("DA",R384)))</formula>
    </cfRule>
  </conditionalFormatting>
  <conditionalFormatting sqref="S384">
    <cfRule type="containsText" dxfId="1196" priority="1209" operator="containsText" text="DA">
      <formula>NOT(ISERROR(SEARCH("DA",S384)))</formula>
    </cfRule>
  </conditionalFormatting>
  <conditionalFormatting sqref="T384">
    <cfRule type="containsText" dxfId="1195" priority="1208" operator="containsText" text="DA">
      <formula>NOT(ISERROR(SEARCH("DA",T384)))</formula>
    </cfRule>
  </conditionalFormatting>
  <conditionalFormatting sqref="B384">
    <cfRule type="containsText" dxfId="1194" priority="1207" operator="containsText" text="DA">
      <formula>NOT(ISERROR(SEARCH("DA",B384)))</formula>
    </cfRule>
  </conditionalFormatting>
  <conditionalFormatting sqref="U384 C384">
    <cfRule type="containsText" dxfId="1193" priority="1206" operator="containsText" text="DA">
      <formula>NOT(ISERROR(SEARCH("DA",C384)))</formula>
    </cfRule>
  </conditionalFormatting>
  <conditionalFormatting sqref="D384">
    <cfRule type="containsText" dxfId="1192" priority="1205" operator="containsText" text="DA">
      <formula>NOT(ISERROR(SEARCH("DA",D384)))</formula>
    </cfRule>
  </conditionalFormatting>
  <conditionalFormatting sqref="E384">
    <cfRule type="containsText" dxfId="1191" priority="1204" operator="containsText" text="DA">
      <formula>NOT(ISERROR(SEARCH("DA",E384)))</formula>
    </cfRule>
  </conditionalFormatting>
  <conditionalFormatting sqref="F384">
    <cfRule type="containsText" dxfId="1190" priority="1203" operator="containsText" text="DA">
      <formula>NOT(ISERROR(SEARCH("DA",F384)))</formula>
    </cfRule>
  </conditionalFormatting>
  <conditionalFormatting sqref="G384">
    <cfRule type="containsText" dxfId="1189" priority="1202" operator="containsText" text="DA">
      <formula>NOT(ISERROR(SEARCH("DA",G384)))</formula>
    </cfRule>
  </conditionalFormatting>
  <conditionalFormatting sqref="H384">
    <cfRule type="containsText" dxfId="1188" priority="1201" operator="containsText" text="DA">
      <formula>NOT(ISERROR(SEARCH("DA",H384)))</formula>
    </cfRule>
  </conditionalFormatting>
  <conditionalFormatting sqref="I384">
    <cfRule type="containsText" dxfId="1187" priority="1200" operator="containsText" text="DA">
      <formula>NOT(ISERROR(SEARCH("DA",I384)))</formula>
    </cfRule>
  </conditionalFormatting>
  <conditionalFormatting sqref="J384">
    <cfRule type="containsText" dxfId="1186" priority="1199" operator="containsText" text="DA">
      <formula>NOT(ISERROR(SEARCH("DA",J384)))</formula>
    </cfRule>
  </conditionalFormatting>
  <conditionalFormatting sqref="K384">
    <cfRule type="containsText" dxfId="1185" priority="1198" operator="containsText" text="DA">
      <formula>NOT(ISERROR(SEARCH("DA",K384)))</formula>
    </cfRule>
  </conditionalFormatting>
  <conditionalFormatting sqref="L384">
    <cfRule type="containsText" dxfId="1184" priority="1197" operator="containsText" text="DA">
      <formula>NOT(ISERROR(SEARCH("DA",L384)))</formula>
    </cfRule>
  </conditionalFormatting>
  <conditionalFormatting sqref="M384">
    <cfRule type="containsText" dxfId="1183" priority="1196" operator="containsText" text="DA">
      <formula>NOT(ISERROR(SEARCH("DA",M384)))</formula>
    </cfRule>
  </conditionalFormatting>
  <conditionalFormatting sqref="N384">
    <cfRule type="containsText" dxfId="1182" priority="1195" operator="containsText" text="DA">
      <formula>NOT(ISERROR(SEARCH("DA",N384)))</formula>
    </cfRule>
  </conditionalFormatting>
  <conditionalFormatting sqref="O384">
    <cfRule type="containsText" dxfId="1181" priority="1194" operator="containsText" text="DA">
      <formula>NOT(ISERROR(SEARCH("DA",O384)))</formula>
    </cfRule>
  </conditionalFormatting>
  <conditionalFormatting sqref="P384">
    <cfRule type="containsText" dxfId="1180" priority="1193" operator="containsText" text="DA">
      <formula>NOT(ISERROR(SEARCH("DA",P384)))</formula>
    </cfRule>
  </conditionalFormatting>
  <conditionalFormatting sqref="Q384">
    <cfRule type="containsText" dxfId="1179" priority="1192" operator="containsText" text="DA">
      <formula>NOT(ISERROR(SEARCH("DA",Q384)))</formula>
    </cfRule>
  </conditionalFormatting>
  <conditionalFormatting sqref="R384">
    <cfRule type="containsText" dxfId="1178" priority="1191" operator="containsText" text="DA">
      <formula>NOT(ISERROR(SEARCH("DA",R384)))</formula>
    </cfRule>
  </conditionalFormatting>
  <conditionalFormatting sqref="S384">
    <cfRule type="containsText" dxfId="1177" priority="1190" operator="containsText" text="DA">
      <formula>NOT(ISERROR(SEARCH("DA",S384)))</formula>
    </cfRule>
  </conditionalFormatting>
  <conditionalFormatting sqref="T384">
    <cfRule type="containsText" dxfId="1176" priority="1189" operator="containsText" text="DA">
      <formula>NOT(ISERROR(SEARCH("DA",T384)))</formula>
    </cfRule>
  </conditionalFormatting>
  <conditionalFormatting sqref="B384">
    <cfRule type="containsText" dxfId="1175" priority="1188" operator="containsText" text="DA">
      <formula>NOT(ISERROR(SEARCH("DA",B384)))</formula>
    </cfRule>
  </conditionalFormatting>
  <conditionalFormatting sqref="U384 C384">
    <cfRule type="containsText" dxfId="1174" priority="1187" operator="containsText" text="DA">
      <formula>NOT(ISERROR(SEARCH("DA",C384)))</formula>
    </cfRule>
  </conditionalFormatting>
  <conditionalFormatting sqref="D384">
    <cfRule type="containsText" dxfId="1173" priority="1186" operator="containsText" text="DA">
      <formula>NOT(ISERROR(SEARCH("DA",D384)))</formula>
    </cfRule>
  </conditionalFormatting>
  <conditionalFormatting sqref="E384">
    <cfRule type="containsText" dxfId="1172" priority="1185" operator="containsText" text="DA">
      <formula>NOT(ISERROR(SEARCH("DA",E384)))</formula>
    </cfRule>
  </conditionalFormatting>
  <conditionalFormatting sqref="F384">
    <cfRule type="containsText" dxfId="1171" priority="1184" operator="containsText" text="DA">
      <formula>NOT(ISERROR(SEARCH("DA",F384)))</formula>
    </cfRule>
  </conditionalFormatting>
  <conditionalFormatting sqref="G384">
    <cfRule type="containsText" dxfId="1170" priority="1183" operator="containsText" text="DA">
      <formula>NOT(ISERROR(SEARCH("DA",G384)))</formula>
    </cfRule>
  </conditionalFormatting>
  <conditionalFormatting sqref="H384">
    <cfRule type="containsText" dxfId="1169" priority="1182" operator="containsText" text="DA">
      <formula>NOT(ISERROR(SEARCH("DA",H384)))</formula>
    </cfRule>
  </conditionalFormatting>
  <conditionalFormatting sqref="I384">
    <cfRule type="containsText" dxfId="1168" priority="1181" operator="containsText" text="DA">
      <formula>NOT(ISERROR(SEARCH("DA",I384)))</formula>
    </cfRule>
  </conditionalFormatting>
  <conditionalFormatting sqref="J384">
    <cfRule type="containsText" dxfId="1167" priority="1180" operator="containsText" text="DA">
      <formula>NOT(ISERROR(SEARCH("DA",J384)))</formula>
    </cfRule>
  </conditionalFormatting>
  <conditionalFormatting sqref="K384">
    <cfRule type="containsText" dxfId="1166" priority="1179" operator="containsText" text="DA">
      <formula>NOT(ISERROR(SEARCH("DA",K384)))</formula>
    </cfRule>
  </conditionalFormatting>
  <conditionalFormatting sqref="L384">
    <cfRule type="containsText" dxfId="1165" priority="1178" operator="containsText" text="DA">
      <formula>NOT(ISERROR(SEARCH("DA",L384)))</formula>
    </cfRule>
  </conditionalFormatting>
  <conditionalFormatting sqref="M384">
    <cfRule type="containsText" dxfId="1164" priority="1177" operator="containsText" text="DA">
      <formula>NOT(ISERROR(SEARCH("DA",M384)))</formula>
    </cfRule>
  </conditionalFormatting>
  <conditionalFormatting sqref="N384">
    <cfRule type="containsText" dxfId="1163" priority="1176" operator="containsText" text="DA">
      <formula>NOT(ISERROR(SEARCH("DA",N384)))</formula>
    </cfRule>
  </conditionalFormatting>
  <conditionalFormatting sqref="O384">
    <cfRule type="containsText" dxfId="1162" priority="1175" operator="containsText" text="DA">
      <formula>NOT(ISERROR(SEARCH("DA",O384)))</formula>
    </cfRule>
  </conditionalFormatting>
  <conditionalFormatting sqref="P384">
    <cfRule type="containsText" dxfId="1161" priority="1174" operator="containsText" text="DA">
      <formula>NOT(ISERROR(SEARCH("DA",P384)))</formula>
    </cfRule>
  </conditionalFormatting>
  <conditionalFormatting sqref="Q384">
    <cfRule type="containsText" dxfId="1160" priority="1173" operator="containsText" text="DA">
      <formula>NOT(ISERROR(SEARCH("DA",Q384)))</formula>
    </cfRule>
  </conditionalFormatting>
  <conditionalFormatting sqref="R384">
    <cfRule type="containsText" dxfId="1159" priority="1172" operator="containsText" text="DA">
      <formula>NOT(ISERROR(SEARCH("DA",R384)))</formula>
    </cfRule>
  </conditionalFormatting>
  <conditionalFormatting sqref="S384">
    <cfRule type="containsText" dxfId="1158" priority="1171" operator="containsText" text="DA">
      <formula>NOT(ISERROR(SEARCH("DA",S384)))</formula>
    </cfRule>
  </conditionalFormatting>
  <conditionalFormatting sqref="T384">
    <cfRule type="containsText" dxfId="1157" priority="1170" operator="containsText" text="DA">
      <formula>NOT(ISERROR(SEARCH("DA",T384)))</formula>
    </cfRule>
  </conditionalFormatting>
  <conditionalFormatting sqref="B384">
    <cfRule type="containsText" dxfId="1156" priority="1169" operator="containsText" text="DA">
      <formula>NOT(ISERROR(SEARCH("DA",B384)))</formula>
    </cfRule>
  </conditionalFormatting>
  <conditionalFormatting sqref="U384 C384">
    <cfRule type="containsText" dxfId="1155" priority="1168" operator="containsText" text="DA">
      <formula>NOT(ISERROR(SEARCH("DA",C384)))</formula>
    </cfRule>
  </conditionalFormatting>
  <conditionalFormatting sqref="D384">
    <cfRule type="containsText" dxfId="1154" priority="1167" operator="containsText" text="DA">
      <formula>NOT(ISERROR(SEARCH("DA",D384)))</formula>
    </cfRule>
  </conditionalFormatting>
  <conditionalFormatting sqref="E384">
    <cfRule type="containsText" dxfId="1153" priority="1166" operator="containsText" text="DA">
      <formula>NOT(ISERROR(SEARCH("DA",E384)))</formula>
    </cfRule>
  </conditionalFormatting>
  <conditionalFormatting sqref="F384">
    <cfRule type="containsText" dxfId="1152" priority="1165" operator="containsText" text="DA">
      <formula>NOT(ISERROR(SEARCH("DA",F384)))</formula>
    </cfRule>
  </conditionalFormatting>
  <conditionalFormatting sqref="G384">
    <cfRule type="containsText" dxfId="1151" priority="1164" operator="containsText" text="DA">
      <formula>NOT(ISERROR(SEARCH("DA",G384)))</formula>
    </cfRule>
  </conditionalFormatting>
  <conditionalFormatting sqref="H384">
    <cfRule type="containsText" dxfId="1150" priority="1163" operator="containsText" text="DA">
      <formula>NOT(ISERROR(SEARCH("DA",H384)))</formula>
    </cfRule>
  </conditionalFormatting>
  <conditionalFormatting sqref="I384">
    <cfRule type="containsText" dxfId="1149" priority="1162" operator="containsText" text="DA">
      <formula>NOT(ISERROR(SEARCH("DA",I384)))</formula>
    </cfRule>
  </conditionalFormatting>
  <conditionalFormatting sqref="J384">
    <cfRule type="containsText" dxfId="1148" priority="1161" operator="containsText" text="DA">
      <formula>NOT(ISERROR(SEARCH("DA",J384)))</formula>
    </cfRule>
  </conditionalFormatting>
  <conditionalFormatting sqref="K384">
    <cfRule type="containsText" dxfId="1147" priority="1160" operator="containsText" text="DA">
      <formula>NOT(ISERROR(SEARCH("DA",K384)))</formula>
    </cfRule>
  </conditionalFormatting>
  <conditionalFormatting sqref="L384">
    <cfRule type="containsText" dxfId="1146" priority="1159" operator="containsText" text="DA">
      <formula>NOT(ISERROR(SEARCH("DA",L384)))</formula>
    </cfRule>
  </conditionalFormatting>
  <conditionalFormatting sqref="M384">
    <cfRule type="containsText" dxfId="1145" priority="1158" operator="containsText" text="DA">
      <formula>NOT(ISERROR(SEARCH("DA",M384)))</formula>
    </cfRule>
  </conditionalFormatting>
  <conditionalFormatting sqref="N384">
    <cfRule type="containsText" dxfId="1144" priority="1157" operator="containsText" text="DA">
      <formula>NOT(ISERROR(SEARCH("DA",N384)))</formula>
    </cfRule>
  </conditionalFormatting>
  <conditionalFormatting sqref="O384">
    <cfRule type="containsText" dxfId="1143" priority="1156" operator="containsText" text="DA">
      <formula>NOT(ISERROR(SEARCH("DA",O384)))</formula>
    </cfRule>
  </conditionalFormatting>
  <conditionalFormatting sqref="P384">
    <cfRule type="containsText" dxfId="1142" priority="1155" operator="containsText" text="DA">
      <formula>NOT(ISERROR(SEARCH("DA",P384)))</formula>
    </cfRule>
  </conditionalFormatting>
  <conditionalFormatting sqref="Q384">
    <cfRule type="containsText" dxfId="1141" priority="1154" operator="containsText" text="DA">
      <formula>NOT(ISERROR(SEARCH("DA",Q384)))</formula>
    </cfRule>
  </conditionalFormatting>
  <conditionalFormatting sqref="R384">
    <cfRule type="containsText" dxfId="1140" priority="1153" operator="containsText" text="DA">
      <formula>NOT(ISERROR(SEARCH("DA",R384)))</formula>
    </cfRule>
  </conditionalFormatting>
  <conditionalFormatting sqref="S384">
    <cfRule type="containsText" dxfId="1139" priority="1152" operator="containsText" text="DA">
      <formula>NOT(ISERROR(SEARCH("DA",S384)))</formula>
    </cfRule>
  </conditionalFormatting>
  <conditionalFormatting sqref="T384">
    <cfRule type="containsText" dxfId="1138" priority="1151" operator="containsText" text="DA">
      <formula>NOT(ISERROR(SEARCH("DA",T384)))</formula>
    </cfRule>
  </conditionalFormatting>
  <conditionalFormatting sqref="B384">
    <cfRule type="containsText" dxfId="1137" priority="1150" operator="containsText" text="DA">
      <formula>NOT(ISERROR(SEARCH("DA",B384)))</formula>
    </cfRule>
  </conditionalFormatting>
  <conditionalFormatting sqref="U384 C384">
    <cfRule type="containsText" dxfId="1136" priority="1149" operator="containsText" text="DA">
      <formula>NOT(ISERROR(SEARCH("DA",C384)))</formula>
    </cfRule>
  </conditionalFormatting>
  <conditionalFormatting sqref="D384">
    <cfRule type="containsText" dxfId="1135" priority="1148" operator="containsText" text="DA">
      <formula>NOT(ISERROR(SEARCH("DA",D384)))</formula>
    </cfRule>
  </conditionalFormatting>
  <conditionalFormatting sqref="E384">
    <cfRule type="containsText" dxfId="1134" priority="1147" operator="containsText" text="DA">
      <formula>NOT(ISERROR(SEARCH("DA",E384)))</formula>
    </cfRule>
  </conditionalFormatting>
  <conditionalFormatting sqref="F384">
    <cfRule type="containsText" dxfId="1133" priority="1146" operator="containsText" text="DA">
      <formula>NOT(ISERROR(SEARCH("DA",F384)))</formula>
    </cfRule>
  </conditionalFormatting>
  <conditionalFormatting sqref="G384">
    <cfRule type="containsText" dxfId="1132" priority="1145" operator="containsText" text="DA">
      <formula>NOT(ISERROR(SEARCH("DA",G384)))</formula>
    </cfRule>
  </conditionalFormatting>
  <conditionalFormatting sqref="H384">
    <cfRule type="containsText" dxfId="1131" priority="1144" operator="containsText" text="DA">
      <formula>NOT(ISERROR(SEARCH("DA",H384)))</formula>
    </cfRule>
  </conditionalFormatting>
  <conditionalFormatting sqref="I384">
    <cfRule type="containsText" dxfId="1130" priority="1143" operator="containsText" text="DA">
      <formula>NOT(ISERROR(SEARCH("DA",I384)))</formula>
    </cfRule>
  </conditionalFormatting>
  <conditionalFormatting sqref="J384">
    <cfRule type="containsText" dxfId="1129" priority="1142" operator="containsText" text="DA">
      <formula>NOT(ISERROR(SEARCH("DA",J384)))</formula>
    </cfRule>
  </conditionalFormatting>
  <conditionalFormatting sqref="K384">
    <cfRule type="containsText" dxfId="1128" priority="1141" operator="containsText" text="DA">
      <formula>NOT(ISERROR(SEARCH("DA",K384)))</formula>
    </cfRule>
  </conditionalFormatting>
  <conditionalFormatting sqref="L384">
    <cfRule type="containsText" dxfId="1127" priority="1140" operator="containsText" text="DA">
      <formula>NOT(ISERROR(SEARCH("DA",L384)))</formula>
    </cfRule>
  </conditionalFormatting>
  <conditionalFormatting sqref="M384">
    <cfRule type="containsText" dxfId="1126" priority="1139" operator="containsText" text="DA">
      <formula>NOT(ISERROR(SEARCH("DA",M384)))</formula>
    </cfRule>
  </conditionalFormatting>
  <conditionalFormatting sqref="N384">
    <cfRule type="containsText" dxfId="1125" priority="1138" operator="containsText" text="DA">
      <formula>NOT(ISERROR(SEARCH("DA",N384)))</formula>
    </cfRule>
  </conditionalFormatting>
  <conditionalFormatting sqref="O384">
    <cfRule type="containsText" dxfId="1124" priority="1137" operator="containsText" text="DA">
      <formula>NOT(ISERROR(SEARCH("DA",O384)))</formula>
    </cfRule>
  </conditionalFormatting>
  <conditionalFormatting sqref="P384">
    <cfRule type="containsText" dxfId="1123" priority="1136" operator="containsText" text="DA">
      <formula>NOT(ISERROR(SEARCH("DA",P384)))</formula>
    </cfRule>
  </conditionalFormatting>
  <conditionalFormatting sqref="Q384">
    <cfRule type="containsText" dxfId="1122" priority="1135" operator="containsText" text="DA">
      <formula>NOT(ISERROR(SEARCH("DA",Q384)))</formula>
    </cfRule>
  </conditionalFormatting>
  <conditionalFormatting sqref="R384">
    <cfRule type="containsText" dxfId="1121" priority="1134" operator="containsText" text="DA">
      <formula>NOT(ISERROR(SEARCH("DA",R384)))</formula>
    </cfRule>
  </conditionalFormatting>
  <conditionalFormatting sqref="S384">
    <cfRule type="containsText" dxfId="1120" priority="1133" operator="containsText" text="DA">
      <formula>NOT(ISERROR(SEARCH("DA",S384)))</formula>
    </cfRule>
  </conditionalFormatting>
  <conditionalFormatting sqref="T384">
    <cfRule type="containsText" dxfId="1119" priority="1132" operator="containsText" text="DA">
      <formula>NOT(ISERROR(SEARCH("DA",T384)))</formula>
    </cfRule>
  </conditionalFormatting>
  <conditionalFormatting sqref="B384">
    <cfRule type="containsText" dxfId="1118" priority="1131" operator="containsText" text="DA">
      <formula>NOT(ISERROR(SEARCH("DA",B384)))</formula>
    </cfRule>
  </conditionalFormatting>
  <conditionalFormatting sqref="U384 C384">
    <cfRule type="containsText" dxfId="1117" priority="1130" operator="containsText" text="DA">
      <formula>NOT(ISERROR(SEARCH("DA",C384)))</formula>
    </cfRule>
  </conditionalFormatting>
  <conditionalFormatting sqref="D384">
    <cfRule type="containsText" dxfId="1116" priority="1129" operator="containsText" text="DA">
      <formula>NOT(ISERROR(SEARCH("DA",D384)))</formula>
    </cfRule>
  </conditionalFormatting>
  <conditionalFormatting sqref="E384">
    <cfRule type="containsText" dxfId="1115" priority="1128" operator="containsText" text="DA">
      <formula>NOT(ISERROR(SEARCH("DA",E384)))</formula>
    </cfRule>
  </conditionalFormatting>
  <conditionalFormatting sqref="F384">
    <cfRule type="containsText" dxfId="1114" priority="1127" operator="containsText" text="DA">
      <formula>NOT(ISERROR(SEARCH("DA",F384)))</formula>
    </cfRule>
  </conditionalFormatting>
  <conditionalFormatting sqref="G384">
    <cfRule type="containsText" dxfId="1113" priority="1126" operator="containsText" text="DA">
      <formula>NOT(ISERROR(SEARCH("DA",G384)))</formula>
    </cfRule>
  </conditionalFormatting>
  <conditionalFormatting sqref="H384">
    <cfRule type="containsText" dxfId="1112" priority="1125" operator="containsText" text="DA">
      <formula>NOT(ISERROR(SEARCH("DA",H384)))</formula>
    </cfRule>
  </conditionalFormatting>
  <conditionalFormatting sqref="I384">
    <cfRule type="containsText" dxfId="1111" priority="1124" operator="containsText" text="DA">
      <formula>NOT(ISERROR(SEARCH("DA",I384)))</formula>
    </cfRule>
  </conditionalFormatting>
  <conditionalFormatting sqref="J384">
    <cfRule type="containsText" dxfId="1110" priority="1123" operator="containsText" text="DA">
      <formula>NOT(ISERROR(SEARCH("DA",J384)))</formula>
    </cfRule>
  </conditionalFormatting>
  <conditionalFormatting sqref="K384">
    <cfRule type="containsText" dxfId="1109" priority="1122" operator="containsText" text="DA">
      <formula>NOT(ISERROR(SEARCH("DA",K384)))</formula>
    </cfRule>
  </conditionalFormatting>
  <conditionalFormatting sqref="L384">
    <cfRule type="containsText" dxfId="1108" priority="1121" operator="containsText" text="DA">
      <formula>NOT(ISERROR(SEARCH("DA",L384)))</formula>
    </cfRule>
  </conditionalFormatting>
  <conditionalFormatting sqref="M384">
    <cfRule type="containsText" dxfId="1107" priority="1120" operator="containsText" text="DA">
      <formula>NOT(ISERROR(SEARCH("DA",M384)))</formula>
    </cfRule>
  </conditionalFormatting>
  <conditionalFormatting sqref="N384">
    <cfRule type="containsText" dxfId="1106" priority="1119" operator="containsText" text="DA">
      <formula>NOT(ISERROR(SEARCH("DA",N384)))</formula>
    </cfRule>
  </conditionalFormatting>
  <conditionalFormatting sqref="O384">
    <cfRule type="containsText" dxfId="1105" priority="1118" operator="containsText" text="DA">
      <formula>NOT(ISERROR(SEARCH("DA",O384)))</formula>
    </cfRule>
  </conditionalFormatting>
  <conditionalFormatting sqref="P384">
    <cfRule type="containsText" dxfId="1104" priority="1117" operator="containsText" text="DA">
      <formula>NOT(ISERROR(SEARCH("DA",P384)))</formula>
    </cfRule>
  </conditionalFormatting>
  <conditionalFormatting sqref="Q384">
    <cfRule type="containsText" dxfId="1103" priority="1116" operator="containsText" text="DA">
      <formula>NOT(ISERROR(SEARCH("DA",Q384)))</formula>
    </cfRule>
  </conditionalFormatting>
  <conditionalFormatting sqref="R384">
    <cfRule type="containsText" dxfId="1102" priority="1115" operator="containsText" text="DA">
      <formula>NOT(ISERROR(SEARCH("DA",R384)))</formula>
    </cfRule>
  </conditionalFormatting>
  <conditionalFormatting sqref="S384">
    <cfRule type="containsText" dxfId="1101" priority="1114" operator="containsText" text="DA">
      <formula>NOT(ISERROR(SEARCH("DA",S384)))</formula>
    </cfRule>
  </conditionalFormatting>
  <conditionalFormatting sqref="T384">
    <cfRule type="containsText" dxfId="1100" priority="1113" operator="containsText" text="DA">
      <formula>NOT(ISERROR(SEARCH("DA",T384)))</formula>
    </cfRule>
  </conditionalFormatting>
  <conditionalFormatting sqref="B384">
    <cfRule type="containsText" dxfId="1099" priority="1112" operator="containsText" text="DA">
      <formula>NOT(ISERROR(SEARCH("DA",B384)))</formula>
    </cfRule>
  </conditionalFormatting>
  <conditionalFormatting sqref="U384 C384">
    <cfRule type="containsText" dxfId="1098" priority="1111" operator="containsText" text="DA">
      <formula>NOT(ISERROR(SEARCH("DA",C384)))</formula>
    </cfRule>
  </conditionalFormatting>
  <conditionalFormatting sqref="D384">
    <cfRule type="containsText" dxfId="1097" priority="1110" operator="containsText" text="DA">
      <formula>NOT(ISERROR(SEARCH("DA",D384)))</formula>
    </cfRule>
  </conditionalFormatting>
  <conditionalFormatting sqref="E384">
    <cfRule type="containsText" dxfId="1096" priority="1109" operator="containsText" text="DA">
      <formula>NOT(ISERROR(SEARCH("DA",E384)))</formula>
    </cfRule>
  </conditionalFormatting>
  <conditionalFormatting sqref="F384">
    <cfRule type="containsText" dxfId="1095" priority="1108" operator="containsText" text="DA">
      <formula>NOT(ISERROR(SEARCH("DA",F384)))</formula>
    </cfRule>
  </conditionalFormatting>
  <conditionalFormatting sqref="G384">
    <cfRule type="containsText" dxfId="1094" priority="1107" operator="containsText" text="DA">
      <formula>NOT(ISERROR(SEARCH("DA",G384)))</formula>
    </cfRule>
  </conditionalFormatting>
  <conditionalFormatting sqref="H384">
    <cfRule type="containsText" dxfId="1093" priority="1106" operator="containsText" text="DA">
      <formula>NOT(ISERROR(SEARCH("DA",H384)))</formula>
    </cfRule>
  </conditionalFormatting>
  <conditionalFormatting sqref="I384">
    <cfRule type="containsText" dxfId="1092" priority="1105" operator="containsText" text="DA">
      <formula>NOT(ISERROR(SEARCH("DA",I384)))</formula>
    </cfRule>
  </conditionalFormatting>
  <conditionalFormatting sqref="J384">
    <cfRule type="containsText" dxfId="1091" priority="1104" operator="containsText" text="DA">
      <formula>NOT(ISERROR(SEARCH("DA",J384)))</formula>
    </cfRule>
  </conditionalFormatting>
  <conditionalFormatting sqref="K384">
    <cfRule type="containsText" dxfId="1090" priority="1103" operator="containsText" text="DA">
      <formula>NOT(ISERROR(SEARCH("DA",K384)))</formula>
    </cfRule>
  </conditionalFormatting>
  <conditionalFormatting sqref="L384">
    <cfRule type="containsText" dxfId="1089" priority="1102" operator="containsText" text="DA">
      <formula>NOT(ISERROR(SEARCH("DA",L384)))</formula>
    </cfRule>
  </conditionalFormatting>
  <conditionalFormatting sqref="M384">
    <cfRule type="containsText" dxfId="1088" priority="1101" operator="containsText" text="DA">
      <formula>NOT(ISERROR(SEARCH("DA",M384)))</formula>
    </cfRule>
  </conditionalFormatting>
  <conditionalFormatting sqref="N384">
    <cfRule type="containsText" dxfId="1087" priority="1100" operator="containsText" text="DA">
      <formula>NOT(ISERROR(SEARCH("DA",N384)))</formula>
    </cfRule>
  </conditionalFormatting>
  <conditionalFormatting sqref="O384">
    <cfRule type="containsText" dxfId="1086" priority="1099" operator="containsText" text="DA">
      <formula>NOT(ISERROR(SEARCH("DA",O384)))</formula>
    </cfRule>
  </conditionalFormatting>
  <conditionalFormatting sqref="P384">
    <cfRule type="containsText" dxfId="1085" priority="1098" operator="containsText" text="DA">
      <formula>NOT(ISERROR(SEARCH("DA",P384)))</formula>
    </cfRule>
  </conditionalFormatting>
  <conditionalFormatting sqref="Q384">
    <cfRule type="containsText" dxfId="1084" priority="1097" operator="containsText" text="DA">
      <formula>NOT(ISERROR(SEARCH("DA",Q384)))</formula>
    </cfRule>
  </conditionalFormatting>
  <conditionalFormatting sqref="R384">
    <cfRule type="containsText" dxfId="1083" priority="1096" operator="containsText" text="DA">
      <formula>NOT(ISERROR(SEARCH("DA",R384)))</formula>
    </cfRule>
  </conditionalFormatting>
  <conditionalFormatting sqref="S384">
    <cfRule type="containsText" dxfId="1082" priority="1095" operator="containsText" text="DA">
      <formula>NOT(ISERROR(SEARCH("DA",S384)))</formula>
    </cfRule>
  </conditionalFormatting>
  <conditionalFormatting sqref="T384">
    <cfRule type="containsText" dxfId="1081" priority="1094" operator="containsText" text="DA">
      <formula>NOT(ISERROR(SEARCH("DA",T384)))</formula>
    </cfRule>
  </conditionalFormatting>
  <conditionalFormatting sqref="B384">
    <cfRule type="containsText" dxfId="1080" priority="1093" operator="containsText" text="DA">
      <formula>NOT(ISERROR(SEARCH("DA",B384)))</formula>
    </cfRule>
  </conditionalFormatting>
  <conditionalFormatting sqref="U384 C384">
    <cfRule type="containsText" dxfId="1079" priority="1092" operator="containsText" text="DA">
      <formula>NOT(ISERROR(SEARCH("DA",C384)))</formula>
    </cfRule>
  </conditionalFormatting>
  <conditionalFormatting sqref="D384">
    <cfRule type="containsText" dxfId="1078" priority="1091" operator="containsText" text="DA">
      <formula>NOT(ISERROR(SEARCH("DA",D384)))</formula>
    </cfRule>
  </conditionalFormatting>
  <conditionalFormatting sqref="E384">
    <cfRule type="containsText" dxfId="1077" priority="1090" operator="containsText" text="DA">
      <formula>NOT(ISERROR(SEARCH("DA",E384)))</formula>
    </cfRule>
  </conditionalFormatting>
  <conditionalFormatting sqref="F384">
    <cfRule type="containsText" dxfId="1076" priority="1089" operator="containsText" text="DA">
      <formula>NOT(ISERROR(SEARCH("DA",F384)))</formula>
    </cfRule>
  </conditionalFormatting>
  <conditionalFormatting sqref="G384">
    <cfRule type="containsText" dxfId="1075" priority="1088" operator="containsText" text="DA">
      <formula>NOT(ISERROR(SEARCH("DA",G384)))</formula>
    </cfRule>
  </conditionalFormatting>
  <conditionalFormatting sqref="H384">
    <cfRule type="containsText" dxfId="1074" priority="1087" operator="containsText" text="DA">
      <formula>NOT(ISERROR(SEARCH("DA",H384)))</formula>
    </cfRule>
  </conditionalFormatting>
  <conditionalFormatting sqref="I384">
    <cfRule type="containsText" dxfId="1073" priority="1086" operator="containsText" text="DA">
      <formula>NOT(ISERROR(SEARCH("DA",I384)))</formula>
    </cfRule>
  </conditionalFormatting>
  <conditionalFormatting sqref="J384">
    <cfRule type="containsText" dxfId="1072" priority="1085" operator="containsText" text="DA">
      <formula>NOT(ISERROR(SEARCH("DA",J384)))</formula>
    </cfRule>
  </conditionalFormatting>
  <conditionalFormatting sqref="K384">
    <cfRule type="containsText" dxfId="1071" priority="1084" operator="containsText" text="DA">
      <formula>NOT(ISERROR(SEARCH("DA",K384)))</formula>
    </cfRule>
  </conditionalFormatting>
  <conditionalFormatting sqref="L384">
    <cfRule type="containsText" dxfId="1070" priority="1083" operator="containsText" text="DA">
      <formula>NOT(ISERROR(SEARCH("DA",L384)))</formula>
    </cfRule>
  </conditionalFormatting>
  <conditionalFormatting sqref="M384">
    <cfRule type="containsText" dxfId="1069" priority="1082" operator="containsText" text="DA">
      <formula>NOT(ISERROR(SEARCH("DA",M384)))</formula>
    </cfRule>
  </conditionalFormatting>
  <conditionalFormatting sqref="N384">
    <cfRule type="containsText" dxfId="1068" priority="1081" operator="containsText" text="DA">
      <formula>NOT(ISERROR(SEARCH("DA",N384)))</formula>
    </cfRule>
  </conditionalFormatting>
  <conditionalFormatting sqref="O384">
    <cfRule type="containsText" dxfId="1067" priority="1080" operator="containsText" text="DA">
      <formula>NOT(ISERROR(SEARCH("DA",O384)))</formula>
    </cfRule>
  </conditionalFormatting>
  <conditionalFormatting sqref="P384">
    <cfRule type="containsText" dxfId="1066" priority="1079" operator="containsText" text="DA">
      <formula>NOT(ISERROR(SEARCH("DA",P384)))</formula>
    </cfRule>
  </conditionalFormatting>
  <conditionalFormatting sqref="Q384">
    <cfRule type="containsText" dxfId="1065" priority="1078" operator="containsText" text="DA">
      <formula>NOT(ISERROR(SEARCH("DA",Q384)))</formula>
    </cfRule>
  </conditionalFormatting>
  <conditionalFormatting sqref="R384">
    <cfRule type="containsText" dxfId="1064" priority="1077" operator="containsText" text="DA">
      <formula>NOT(ISERROR(SEARCH("DA",R384)))</formula>
    </cfRule>
  </conditionalFormatting>
  <conditionalFormatting sqref="S384">
    <cfRule type="containsText" dxfId="1063" priority="1076" operator="containsText" text="DA">
      <formula>NOT(ISERROR(SEARCH("DA",S384)))</formula>
    </cfRule>
  </conditionalFormatting>
  <conditionalFormatting sqref="T384">
    <cfRule type="containsText" dxfId="1062" priority="1075" operator="containsText" text="DA">
      <formula>NOT(ISERROR(SEARCH("DA",T384)))</formula>
    </cfRule>
  </conditionalFormatting>
  <conditionalFormatting sqref="B384">
    <cfRule type="containsText" dxfId="1061" priority="1074" operator="containsText" text="DA">
      <formula>NOT(ISERROR(SEARCH("DA",B384)))</formula>
    </cfRule>
  </conditionalFormatting>
  <conditionalFormatting sqref="U384 C384">
    <cfRule type="containsText" dxfId="1060" priority="1073" operator="containsText" text="DA">
      <formula>NOT(ISERROR(SEARCH("DA",C384)))</formula>
    </cfRule>
  </conditionalFormatting>
  <conditionalFormatting sqref="D384">
    <cfRule type="containsText" dxfId="1059" priority="1072" operator="containsText" text="DA">
      <formula>NOT(ISERROR(SEARCH("DA",D384)))</formula>
    </cfRule>
  </conditionalFormatting>
  <conditionalFormatting sqref="E384">
    <cfRule type="containsText" dxfId="1058" priority="1071" operator="containsText" text="DA">
      <formula>NOT(ISERROR(SEARCH("DA",E384)))</formula>
    </cfRule>
  </conditionalFormatting>
  <conditionalFormatting sqref="F384">
    <cfRule type="containsText" dxfId="1057" priority="1070" operator="containsText" text="DA">
      <formula>NOT(ISERROR(SEARCH("DA",F384)))</formula>
    </cfRule>
  </conditionalFormatting>
  <conditionalFormatting sqref="G384">
    <cfRule type="containsText" dxfId="1056" priority="1069" operator="containsText" text="DA">
      <formula>NOT(ISERROR(SEARCH("DA",G384)))</formula>
    </cfRule>
  </conditionalFormatting>
  <conditionalFormatting sqref="H384">
    <cfRule type="containsText" dxfId="1055" priority="1068" operator="containsText" text="DA">
      <formula>NOT(ISERROR(SEARCH("DA",H384)))</formula>
    </cfRule>
  </conditionalFormatting>
  <conditionalFormatting sqref="I384">
    <cfRule type="containsText" dxfId="1054" priority="1067" operator="containsText" text="DA">
      <formula>NOT(ISERROR(SEARCH("DA",I384)))</formula>
    </cfRule>
  </conditionalFormatting>
  <conditionalFormatting sqref="J384">
    <cfRule type="containsText" dxfId="1053" priority="1066" operator="containsText" text="DA">
      <formula>NOT(ISERROR(SEARCH("DA",J384)))</formula>
    </cfRule>
  </conditionalFormatting>
  <conditionalFormatting sqref="K384">
    <cfRule type="containsText" dxfId="1052" priority="1065" operator="containsText" text="DA">
      <formula>NOT(ISERROR(SEARCH("DA",K384)))</formula>
    </cfRule>
  </conditionalFormatting>
  <conditionalFormatting sqref="L384">
    <cfRule type="containsText" dxfId="1051" priority="1064" operator="containsText" text="DA">
      <formula>NOT(ISERROR(SEARCH("DA",L384)))</formula>
    </cfRule>
  </conditionalFormatting>
  <conditionalFormatting sqref="M384">
    <cfRule type="containsText" dxfId="1050" priority="1063" operator="containsText" text="DA">
      <formula>NOT(ISERROR(SEARCH("DA",M384)))</formula>
    </cfRule>
  </conditionalFormatting>
  <conditionalFormatting sqref="N384">
    <cfRule type="containsText" dxfId="1049" priority="1062" operator="containsText" text="DA">
      <formula>NOT(ISERROR(SEARCH("DA",N384)))</formula>
    </cfRule>
  </conditionalFormatting>
  <conditionalFormatting sqref="O384">
    <cfRule type="containsText" dxfId="1048" priority="1061" operator="containsText" text="DA">
      <formula>NOT(ISERROR(SEARCH("DA",O384)))</formula>
    </cfRule>
  </conditionalFormatting>
  <conditionalFormatting sqref="P384">
    <cfRule type="containsText" dxfId="1047" priority="1060" operator="containsText" text="DA">
      <formula>NOT(ISERROR(SEARCH("DA",P384)))</formula>
    </cfRule>
  </conditionalFormatting>
  <conditionalFormatting sqref="Q384">
    <cfRule type="containsText" dxfId="1046" priority="1059" operator="containsText" text="DA">
      <formula>NOT(ISERROR(SEARCH("DA",Q384)))</formula>
    </cfRule>
  </conditionalFormatting>
  <conditionalFormatting sqref="R384">
    <cfRule type="containsText" dxfId="1045" priority="1058" operator="containsText" text="DA">
      <formula>NOT(ISERROR(SEARCH("DA",R384)))</formula>
    </cfRule>
  </conditionalFormatting>
  <conditionalFormatting sqref="S384">
    <cfRule type="containsText" dxfId="1044" priority="1057" operator="containsText" text="DA">
      <formula>NOT(ISERROR(SEARCH("DA",S384)))</formula>
    </cfRule>
  </conditionalFormatting>
  <conditionalFormatting sqref="T384">
    <cfRule type="containsText" dxfId="1043" priority="1056" operator="containsText" text="DA">
      <formula>NOT(ISERROR(SEARCH("DA",T384)))</formula>
    </cfRule>
  </conditionalFormatting>
  <conditionalFormatting sqref="B384">
    <cfRule type="containsText" dxfId="1042" priority="1055" operator="containsText" text="DA">
      <formula>NOT(ISERROR(SEARCH("DA",B384)))</formula>
    </cfRule>
  </conditionalFormatting>
  <conditionalFormatting sqref="U384 C384">
    <cfRule type="containsText" dxfId="1041" priority="1054" operator="containsText" text="DA">
      <formula>NOT(ISERROR(SEARCH("DA",C384)))</formula>
    </cfRule>
  </conditionalFormatting>
  <conditionalFormatting sqref="D384">
    <cfRule type="containsText" dxfId="1040" priority="1053" operator="containsText" text="DA">
      <formula>NOT(ISERROR(SEARCH("DA",D384)))</formula>
    </cfRule>
  </conditionalFormatting>
  <conditionalFormatting sqref="E384">
    <cfRule type="containsText" dxfId="1039" priority="1052" operator="containsText" text="DA">
      <formula>NOT(ISERROR(SEARCH("DA",E384)))</formula>
    </cfRule>
  </conditionalFormatting>
  <conditionalFormatting sqref="F384">
    <cfRule type="containsText" dxfId="1038" priority="1051" operator="containsText" text="DA">
      <formula>NOT(ISERROR(SEARCH("DA",F384)))</formula>
    </cfRule>
  </conditionalFormatting>
  <conditionalFormatting sqref="G384">
    <cfRule type="containsText" dxfId="1037" priority="1050" operator="containsText" text="DA">
      <formula>NOT(ISERROR(SEARCH("DA",G384)))</formula>
    </cfRule>
  </conditionalFormatting>
  <conditionalFormatting sqref="H384">
    <cfRule type="containsText" dxfId="1036" priority="1049" operator="containsText" text="DA">
      <formula>NOT(ISERROR(SEARCH("DA",H384)))</formula>
    </cfRule>
  </conditionalFormatting>
  <conditionalFormatting sqref="I384">
    <cfRule type="containsText" dxfId="1035" priority="1048" operator="containsText" text="DA">
      <formula>NOT(ISERROR(SEARCH("DA",I384)))</formula>
    </cfRule>
  </conditionalFormatting>
  <conditionalFormatting sqref="J384">
    <cfRule type="containsText" dxfId="1034" priority="1047" operator="containsText" text="DA">
      <formula>NOT(ISERROR(SEARCH("DA",J384)))</formula>
    </cfRule>
  </conditionalFormatting>
  <conditionalFormatting sqref="K384">
    <cfRule type="containsText" dxfId="1033" priority="1046" operator="containsText" text="DA">
      <formula>NOT(ISERROR(SEARCH("DA",K384)))</formula>
    </cfRule>
  </conditionalFormatting>
  <conditionalFormatting sqref="L384">
    <cfRule type="containsText" dxfId="1032" priority="1045" operator="containsText" text="DA">
      <formula>NOT(ISERROR(SEARCH("DA",L384)))</formula>
    </cfRule>
  </conditionalFormatting>
  <conditionalFormatting sqref="M384">
    <cfRule type="containsText" dxfId="1031" priority="1044" operator="containsText" text="DA">
      <formula>NOT(ISERROR(SEARCH("DA",M384)))</formula>
    </cfRule>
  </conditionalFormatting>
  <conditionalFormatting sqref="N384">
    <cfRule type="containsText" dxfId="1030" priority="1043" operator="containsText" text="DA">
      <formula>NOT(ISERROR(SEARCH("DA",N384)))</formula>
    </cfRule>
  </conditionalFormatting>
  <conditionalFormatting sqref="O384">
    <cfRule type="containsText" dxfId="1029" priority="1042" operator="containsText" text="DA">
      <formula>NOT(ISERROR(SEARCH("DA",O384)))</formula>
    </cfRule>
  </conditionalFormatting>
  <conditionalFormatting sqref="P384">
    <cfRule type="containsText" dxfId="1028" priority="1041" operator="containsText" text="DA">
      <formula>NOT(ISERROR(SEARCH("DA",P384)))</formula>
    </cfRule>
  </conditionalFormatting>
  <conditionalFormatting sqref="Q384">
    <cfRule type="containsText" dxfId="1027" priority="1040" operator="containsText" text="DA">
      <formula>NOT(ISERROR(SEARCH("DA",Q384)))</formula>
    </cfRule>
  </conditionalFormatting>
  <conditionalFormatting sqref="R384">
    <cfRule type="containsText" dxfId="1026" priority="1039" operator="containsText" text="DA">
      <formula>NOT(ISERROR(SEARCH("DA",R384)))</formula>
    </cfRule>
  </conditionalFormatting>
  <conditionalFormatting sqref="S384">
    <cfRule type="containsText" dxfId="1025" priority="1038" operator="containsText" text="DA">
      <formula>NOT(ISERROR(SEARCH("DA",S384)))</formula>
    </cfRule>
  </conditionalFormatting>
  <conditionalFormatting sqref="T384">
    <cfRule type="containsText" dxfId="1024" priority="1037" operator="containsText" text="DA">
      <formula>NOT(ISERROR(SEARCH("DA",T384)))</formula>
    </cfRule>
  </conditionalFormatting>
  <conditionalFormatting sqref="B384">
    <cfRule type="containsText" dxfId="1023" priority="1036" operator="containsText" text="DA">
      <formula>NOT(ISERROR(SEARCH("DA",B384)))</formula>
    </cfRule>
  </conditionalFormatting>
  <conditionalFormatting sqref="U384 C384">
    <cfRule type="containsText" dxfId="1022" priority="1035" operator="containsText" text="DA">
      <formula>NOT(ISERROR(SEARCH("DA",C384)))</formula>
    </cfRule>
  </conditionalFormatting>
  <conditionalFormatting sqref="D384">
    <cfRule type="containsText" dxfId="1021" priority="1034" operator="containsText" text="DA">
      <formula>NOT(ISERROR(SEARCH("DA",D384)))</formula>
    </cfRule>
  </conditionalFormatting>
  <conditionalFormatting sqref="E384">
    <cfRule type="containsText" dxfId="1020" priority="1033" operator="containsText" text="DA">
      <formula>NOT(ISERROR(SEARCH("DA",E384)))</formula>
    </cfRule>
  </conditionalFormatting>
  <conditionalFormatting sqref="F384">
    <cfRule type="containsText" dxfId="1019" priority="1032" operator="containsText" text="DA">
      <formula>NOT(ISERROR(SEARCH("DA",F384)))</formula>
    </cfRule>
  </conditionalFormatting>
  <conditionalFormatting sqref="G384">
    <cfRule type="containsText" dxfId="1018" priority="1031" operator="containsText" text="DA">
      <formula>NOT(ISERROR(SEARCH("DA",G384)))</formula>
    </cfRule>
  </conditionalFormatting>
  <conditionalFormatting sqref="H384">
    <cfRule type="containsText" dxfId="1017" priority="1030" operator="containsText" text="DA">
      <formula>NOT(ISERROR(SEARCH("DA",H384)))</formula>
    </cfRule>
  </conditionalFormatting>
  <conditionalFormatting sqref="I384">
    <cfRule type="containsText" dxfId="1016" priority="1029" operator="containsText" text="DA">
      <formula>NOT(ISERROR(SEARCH("DA",I384)))</formula>
    </cfRule>
  </conditionalFormatting>
  <conditionalFormatting sqref="J384">
    <cfRule type="containsText" dxfId="1015" priority="1028" operator="containsText" text="DA">
      <formula>NOT(ISERROR(SEARCH("DA",J384)))</formula>
    </cfRule>
  </conditionalFormatting>
  <conditionalFormatting sqref="K384">
    <cfRule type="containsText" dxfId="1014" priority="1027" operator="containsText" text="DA">
      <formula>NOT(ISERROR(SEARCH("DA",K384)))</formula>
    </cfRule>
  </conditionalFormatting>
  <conditionalFormatting sqref="L384">
    <cfRule type="containsText" dxfId="1013" priority="1026" operator="containsText" text="DA">
      <formula>NOT(ISERROR(SEARCH("DA",L384)))</formula>
    </cfRule>
  </conditionalFormatting>
  <conditionalFormatting sqref="M384">
    <cfRule type="containsText" dxfId="1012" priority="1025" operator="containsText" text="DA">
      <formula>NOT(ISERROR(SEARCH("DA",M384)))</formula>
    </cfRule>
  </conditionalFormatting>
  <conditionalFormatting sqref="N384">
    <cfRule type="containsText" dxfId="1011" priority="1024" operator="containsText" text="DA">
      <formula>NOT(ISERROR(SEARCH("DA",N384)))</formula>
    </cfRule>
  </conditionalFormatting>
  <conditionalFormatting sqref="O384">
    <cfRule type="containsText" dxfId="1010" priority="1023" operator="containsText" text="DA">
      <formula>NOT(ISERROR(SEARCH("DA",O384)))</formula>
    </cfRule>
  </conditionalFormatting>
  <conditionalFormatting sqref="P384">
    <cfRule type="containsText" dxfId="1009" priority="1022" operator="containsText" text="DA">
      <formula>NOT(ISERROR(SEARCH("DA",P384)))</formula>
    </cfRule>
  </conditionalFormatting>
  <conditionalFormatting sqref="Q384">
    <cfRule type="containsText" dxfId="1008" priority="1021" operator="containsText" text="DA">
      <formula>NOT(ISERROR(SEARCH("DA",Q384)))</formula>
    </cfRule>
  </conditionalFormatting>
  <conditionalFormatting sqref="R384">
    <cfRule type="containsText" dxfId="1007" priority="1020" operator="containsText" text="DA">
      <formula>NOT(ISERROR(SEARCH("DA",R384)))</formula>
    </cfRule>
  </conditionalFormatting>
  <conditionalFormatting sqref="S384">
    <cfRule type="containsText" dxfId="1006" priority="1019" operator="containsText" text="DA">
      <formula>NOT(ISERROR(SEARCH("DA",S384)))</formula>
    </cfRule>
  </conditionalFormatting>
  <conditionalFormatting sqref="T384">
    <cfRule type="containsText" dxfId="1005" priority="1018" operator="containsText" text="DA">
      <formula>NOT(ISERROR(SEARCH("DA",T384)))</formula>
    </cfRule>
  </conditionalFormatting>
  <conditionalFormatting sqref="B384">
    <cfRule type="containsText" dxfId="1004" priority="1017" operator="containsText" text="DA">
      <formula>NOT(ISERROR(SEARCH("DA",B384)))</formula>
    </cfRule>
  </conditionalFormatting>
  <conditionalFormatting sqref="U384 C384">
    <cfRule type="containsText" dxfId="1003" priority="1016" operator="containsText" text="DA">
      <formula>NOT(ISERROR(SEARCH("DA",C384)))</formula>
    </cfRule>
  </conditionalFormatting>
  <conditionalFormatting sqref="D384">
    <cfRule type="containsText" dxfId="1002" priority="1015" operator="containsText" text="DA">
      <formula>NOT(ISERROR(SEARCH("DA",D384)))</formula>
    </cfRule>
  </conditionalFormatting>
  <conditionalFormatting sqref="E384">
    <cfRule type="containsText" dxfId="1001" priority="1014" operator="containsText" text="DA">
      <formula>NOT(ISERROR(SEARCH("DA",E384)))</formula>
    </cfRule>
  </conditionalFormatting>
  <conditionalFormatting sqref="F384">
    <cfRule type="containsText" dxfId="1000" priority="1013" operator="containsText" text="DA">
      <formula>NOT(ISERROR(SEARCH("DA",F384)))</formula>
    </cfRule>
  </conditionalFormatting>
  <conditionalFormatting sqref="G384">
    <cfRule type="containsText" dxfId="999" priority="1012" operator="containsText" text="DA">
      <formula>NOT(ISERROR(SEARCH("DA",G384)))</formula>
    </cfRule>
  </conditionalFormatting>
  <conditionalFormatting sqref="H384">
    <cfRule type="containsText" dxfId="998" priority="1011" operator="containsText" text="DA">
      <formula>NOT(ISERROR(SEARCH("DA",H384)))</formula>
    </cfRule>
  </conditionalFormatting>
  <conditionalFormatting sqref="I384">
    <cfRule type="containsText" dxfId="997" priority="1010" operator="containsText" text="DA">
      <formula>NOT(ISERROR(SEARCH("DA",I384)))</formula>
    </cfRule>
  </conditionalFormatting>
  <conditionalFormatting sqref="J384">
    <cfRule type="containsText" dxfId="996" priority="1009" operator="containsText" text="DA">
      <formula>NOT(ISERROR(SEARCH("DA",J384)))</formula>
    </cfRule>
  </conditionalFormatting>
  <conditionalFormatting sqref="K384">
    <cfRule type="containsText" dxfId="995" priority="1008" operator="containsText" text="DA">
      <formula>NOT(ISERROR(SEARCH("DA",K384)))</formula>
    </cfRule>
  </conditionalFormatting>
  <conditionalFormatting sqref="L384">
    <cfRule type="containsText" dxfId="994" priority="1007" operator="containsText" text="DA">
      <formula>NOT(ISERROR(SEARCH("DA",L384)))</formula>
    </cfRule>
  </conditionalFormatting>
  <conditionalFormatting sqref="M384">
    <cfRule type="containsText" dxfId="993" priority="1006" operator="containsText" text="DA">
      <formula>NOT(ISERROR(SEARCH("DA",M384)))</formula>
    </cfRule>
  </conditionalFormatting>
  <conditionalFormatting sqref="N384">
    <cfRule type="containsText" dxfId="992" priority="1005" operator="containsText" text="DA">
      <formula>NOT(ISERROR(SEARCH("DA",N384)))</formula>
    </cfRule>
  </conditionalFormatting>
  <conditionalFormatting sqref="O384">
    <cfRule type="containsText" dxfId="991" priority="1004" operator="containsText" text="DA">
      <formula>NOT(ISERROR(SEARCH("DA",O384)))</formula>
    </cfRule>
  </conditionalFormatting>
  <conditionalFormatting sqref="P384">
    <cfRule type="containsText" dxfId="990" priority="1003" operator="containsText" text="DA">
      <formula>NOT(ISERROR(SEARCH("DA",P384)))</formula>
    </cfRule>
  </conditionalFormatting>
  <conditionalFormatting sqref="Q384">
    <cfRule type="containsText" dxfId="989" priority="1002" operator="containsText" text="DA">
      <formula>NOT(ISERROR(SEARCH("DA",Q384)))</formula>
    </cfRule>
  </conditionalFormatting>
  <conditionalFormatting sqref="R384">
    <cfRule type="containsText" dxfId="988" priority="1001" operator="containsText" text="DA">
      <formula>NOT(ISERROR(SEARCH("DA",R384)))</formula>
    </cfRule>
  </conditionalFormatting>
  <conditionalFormatting sqref="S384">
    <cfRule type="containsText" dxfId="987" priority="1000" operator="containsText" text="DA">
      <formula>NOT(ISERROR(SEARCH("DA",S384)))</formula>
    </cfRule>
  </conditionalFormatting>
  <conditionalFormatting sqref="T384">
    <cfRule type="containsText" dxfId="986" priority="999" operator="containsText" text="DA">
      <formula>NOT(ISERROR(SEARCH("DA",T384)))</formula>
    </cfRule>
  </conditionalFormatting>
  <conditionalFormatting sqref="B384">
    <cfRule type="containsText" dxfId="985" priority="998" operator="containsText" text="DA">
      <formula>NOT(ISERROR(SEARCH("DA",B384)))</formula>
    </cfRule>
  </conditionalFormatting>
  <conditionalFormatting sqref="U384 C384">
    <cfRule type="containsText" dxfId="984" priority="997" operator="containsText" text="DA">
      <formula>NOT(ISERROR(SEARCH("DA",C384)))</formula>
    </cfRule>
  </conditionalFormatting>
  <conditionalFormatting sqref="D384">
    <cfRule type="containsText" dxfId="983" priority="996" operator="containsText" text="DA">
      <formula>NOT(ISERROR(SEARCH("DA",D384)))</formula>
    </cfRule>
  </conditionalFormatting>
  <conditionalFormatting sqref="E384">
    <cfRule type="containsText" dxfId="982" priority="995" operator="containsText" text="DA">
      <formula>NOT(ISERROR(SEARCH("DA",E384)))</formula>
    </cfRule>
  </conditionalFormatting>
  <conditionalFormatting sqref="F384">
    <cfRule type="containsText" dxfId="981" priority="994" operator="containsText" text="DA">
      <formula>NOT(ISERROR(SEARCH("DA",F384)))</formula>
    </cfRule>
  </conditionalFormatting>
  <conditionalFormatting sqref="G384">
    <cfRule type="containsText" dxfId="980" priority="993" operator="containsText" text="DA">
      <formula>NOT(ISERROR(SEARCH("DA",G384)))</formula>
    </cfRule>
  </conditionalFormatting>
  <conditionalFormatting sqref="H384">
    <cfRule type="containsText" dxfId="979" priority="992" operator="containsText" text="DA">
      <formula>NOT(ISERROR(SEARCH("DA",H384)))</formula>
    </cfRule>
  </conditionalFormatting>
  <conditionalFormatting sqref="I384">
    <cfRule type="containsText" dxfId="978" priority="991" operator="containsText" text="DA">
      <formula>NOT(ISERROR(SEARCH("DA",I384)))</formula>
    </cfRule>
  </conditionalFormatting>
  <conditionalFormatting sqref="J384">
    <cfRule type="containsText" dxfId="977" priority="990" operator="containsText" text="DA">
      <formula>NOT(ISERROR(SEARCH("DA",J384)))</formula>
    </cfRule>
  </conditionalFormatting>
  <conditionalFormatting sqref="K384">
    <cfRule type="containsText" dxfId="976" priority="989" operator="containsText" text="DA">
      <formula>NOT(ISERROR(SEARCH("DA",K384)))</formula>
    </cfRule>
  </conditionalFormatting>
  <conditionalFormatting sqref="L384">
    <cfRule type="containsText" dxfId="975" priority="988" operator="containsText" text="DA">
      <formula>NOT(ISERROR(SEARCH("DA",L384)))</formula>
    </cfRule>
  </conditionalFormatting>
  <conditionalFormatting sqref="M384">
    <cfRule type="containsText" dxfId="974" priority="987" operator="containsText" text="DA">
      <formula>NOT(ISERROR(SEARCH("DA",M384)))</formula>
    </cfRule>
  </conditionalFormatting>
  <conditionalFormatting sqref="N384">
    <cfRule type="containsText" dxfId="973" priority="986" operator="containsText" text="DA">
      <formula>NOT(ISERROR(SEARCH("DA",N384)))</formula>
    </cfRule>
  </conditionalFormatting>
  <conditionalFormatting sqref="O384">
    <cfRule type="containsText" dxfId="972" priority="985" operator="containsText" text="DA">
      <formula>NOT(ISERROR(SEARCH("DA",O384)))</formula>
    </cfRule>
  </conditionalFormatting>
  <conditionalFormatting sqref="P384">
    <cfRule type="containsText" dxfId="971" priority="984" operator="containsText" text="DA">
      <formula>NOT(ISERROR(SEARCH("DA",P384)))</formula>
    </cfRule>
  </conditionalFormatting>
  <conditionalFormatting sqref="Q384">
    <cfRule type="containsText" dxfId="970" priority="983" operator="containsText" text="DA">
      <formula>NOT(ISERROR(SEARCH("DA",Q384)))</formula>
    </cfRule>
  </conditionalFormatting>
  <conditionalFormatting sqref="R384">
    <cfRule type="containsText" dxfId="969" priority="982" operator="containsText" text="DA">
      <formula>NOT(ISERROR(SEARCH("DA",R384)))</formula>
    </cfRule>
  </conditionalFormatting>
  <conditionalFormatting sqref="S384">
    <cfRule type="containsText" dxfId="968" priority="981" operator="containsText" text="DA">
      <formula>NOT(ISERROR(SEARCH("DA",S384)))</formula>
    </cfRule>
  </conditionalFormatting>
  <conditionalFormatting sqref="T384">
    <cfRule type="containsText" dxfId="967" priority="980" operator="containsText" text="DA">
      <formula>NOT(ISERROR(SEARCH("DA",T384)))</formula>
    </cfRule>
  </conditionalFormatting>
  <conditionalFormatting sqref="B384">
    <cfRule type="containsText" dxfId="966" priority="979" operator="containsText" text="DA">
      <formula>NOT(ISERROR(SEARCH("DA",B384)))</formula>
    </cfRule>
  </conditionalFormatting>
  <conditionalFormatting sqref="U384 C384">
    <cfRule type="containsText" dxfId="965" priority="978" operator="containsText" text="DA">
      <formula>NOT(ISERROR(SEARCH("DA",C384)))</formula>
    </cfRule>
  </conditionalFormatting>
  <conditionalFormatting sqref="D384">
    <cfRule type="containsText" dxfId="964" priority="977" operator="containsText" text="DA">
      <formula>NOT(ISERROR(SEARCH("DA",D384)))</formula>
    </cfRule>
  </conditionalFormatting>
  <conditionalFormatting sqref="E384">
    <cfRule type="containsText" dxfId="963" priority="976" operator="containsText" text="DA">
      <formula>NOT(ISERROR(SEARCH("DA",E384)))</formula>
    </cfRule>
  </conditionalFormatting>
  <conditionalFormatting sqref="F384">
    <cfRule type="containsText" dxfId="962" priority="975" operator="containsText" text="DA">
      <formula>NOT(ISERROR(SEARCH("DA",F384)))</formula>
    </cfRule>
  </conditionalFormatting>
  <conditionalFormatting sqref="G384">
    <cfRule type="containsText" dxfId="961" priority="974" operator="containsText" text="DA">
      <formula>NOT(ISERROR(SEARCH("DA",G384)))</formula>
    </cfRule>
  </conditionalFormatting>
  <conditionalFormatting sqref="H384">
    <cfRule type="containsText" dxfId="960" priority="973" operator="containsText" text="DA">
      <formula>NOT(ISERROR(SEARCH("DA",H384)))</formula>
    </cfRule>
  </conditionalFormatting>
  <conditionalFormatting sqref="I384">
    <cfRule type="containsText" dxfId="959" priority="972" operator="containsText" text="DA">
      <formula>NOT(ISERROR(SEARCH("DA",I384)))</formula>
    </cfRule>
  </conditionalFormatting>
  <conditionalFormatting sqref="J384">
    <cfRule type="containsText" dxfId="958" priority="971" operator="containsText" text="DA">
      <formula>NOT(ISERROR(SEARCH("DA",J384)))</formula>
    </cfRule>
  </conditionalFormatting>
  <conditionalFormatting sqref="K384">
    <cfRule type="containsText" dxfId="957" priority="970" operator="containsText" text="DA">
      <formula>NOT(ISERROR(SEARCH("DA",K384)))</formula>
    </cfRule>
  </conditionalFormatting>
  <conditionalFormatting sqref="L384">
    <cfRule type="containsText" dxfId="956" priority="969" operator="containsText" text="DA">
      <formula>NOT(ISERROR(SEARCH("DA",L384)))</formula>
    </cfRule>
  </conditionalFormatting>
  <conditionalFormatting sqref="M384">
    <cfRule type="containsText" dxfId="955" priority="968" operator="containsText" text="DA">
      <formula>NOT(ISERROR(SEARCH("DA",M384)))</formula>
    </cfRule>
  </conditionalFormatting>
  <conditionalFormatting sqref="N384">
    <cfRule type="containsText" dxfId="954" priority="967" operator="containsText" text="DA">
      <formula>NOT(ISERROR(SEARCH("DA",N384)))</formula>
    </cfRule>
  </conditionalFormatting>
  <conditionalFormatting sqref="O384">
    <cfRule type="containsText" dxfId="953" priority="966" operator="containsText" text="DA">
      <formula>NOT(ISERROR(SEARCH("DA",O384)))</formula>
    </cfRule>
  </conditionalFormatting>
  <conditionalFormatting sqref="P384">
    <cfRule type="containsText" dxfId="952" priority="965" operator="containsText" text="DA">
      <formula>NOT(ISERROR(SEARCH("DA",P384)))</formula>
    </cfRule>
  </conditionalFormatting>
  <conditionalFormatting sqref="Q384">
    <cfRule type="containsText" dxfId="951" priority="964" operator="containsText" text="DA">
      <formula>NOT(ISERROR(SEARCH("DA",Q384)))</formula>
    </cfRule>
  </conditionalFormatting>
  <conditionalFormatting sqref="R384">
    <cfRule type="containsText" dxfId="950" priority="963" operator="containsText" text="DA">
      <formula>NOT(ISERROR(SEARCH("DA",R384)))</formula>
    </cfRule>
  </conditionalFormatting>
  <conditionalFormatting sqref="S384">
    <cfRule type="containsText" dxfId="949" priority="962" operator="containsText" text="DA">
      <formula>NOT(ISERROR(SEARCH("DA",S384)))</formula>
    </cfRule>
  </conditionalFormatting>
  <conditionalFormatting sqref="T384">
    <cfRule type="containsText" dxfId="948" priority="961" operator="containsText" text="DA">
      <formula>NOT(ISERROR(SEARCH("DA",T384)))</formula>
    </cfRule>
  </conditionalFormatting>
  <conditionalFormatting sqref="B384">
    <cfRule type="containsText" dxfId="947" priority="960" operator="containsText" text="DA">
      <formula>NOT(ISERROR(SEARCH("DA",B384)))</formula>
    </cfRule>
  </conditionalFormatting>
  <conditionalFormatting sqref="U384 C384">
    <cfRule type="containsText" dxfId="946" priority="959" operator="containsText" text="DA">
      <formula>NOT(ISERROR(SEARCH("DA",C384)))</formula>
    </cfRule>
  </conditionalFormatting>
  <conditionalFormatting sqref="D384">
    <cfRule type="containsText" dxfId="945" priority="958" operator="containsText" text="DA">
      <formula>NOT(ISERROR(SEARCH("DA",D384)))</formula>
    </cfRule>
  </conditionalFormatting>
  <conditionalFormatting sqref="E384">
    <cfRule type="containsText" dxfId="944" priority="957" operator="containsText" text="DA">
      <formula>NOT(ISERROR(SEARCH("DA",E384)))</formula>
    </cfRule>
  </conditionalFormatting>
  <conditionalFormatting sqref="F384">
    <cfRule type="containsText" dxfId="943" priority="956" operator="containsText" text="DA">
      <formula>NOT(ISERROR(SEARCH("DA",F384)))</formula>
    </cfRule>
  </conditionalFormatting>
  <conditionalFormatting sqref="G384">
    <cfRule type="containsText" dxfId="942" priority="955" operator="containsText" text="DA">
      <formula>NOT(ISERROR(SEARCH("DA",G384)))</formula>
    </cfRule>
  </conditionalFormatting>
  <conditionalFormatting sqref="H384">
    <cfRule type="containsText" dxfId="941" priority="954" operator="containsText" text="DA">
      <formula>NOT(ISERROR(SEARCH("DA",H384)))</formula>
    </cfRule>
  </conditionalFormatting>
  <conditionalFormatting sqref="I384">
    <cfRule type="containsText" dxfId="940" priority="953" operator="containsText" text="DA">
      <formula>NOT(ISERROR(SEARCH("DA",I384)))</formula>
    </cfRule>
  </conditionalFormatting>
  <conditionalFormatting sqref="J384">
    <cfRule type="containsText" dxfId="939" priority="952" operator="containsText" text="DA">
      <formula>NOT(ISERROR(SEARCH("DA",J384)))</formula>
    </cfRule>
  </conditionalFormatting>
  <conditionalFormatting sqref="K384">
    <cfRule type="containsText" dxfId="938" priority="951" operator="containsText" text="DA">
      <formula>NOT(ISERROR(SEARCH("DA",K384)))</formula>
    </cfRule>
  </conditionalFormatting>
  <conditionalFormatting sqref="L384">
    <cfRule type="containsText" dxfId="937" priority="950" operator="containsText" text="DA">
      <formula>NOT(ISERROR(SEARCH("DA",L384)))</formula>
    </cfRule>
  </conditionalFormatting>
  <conditionalFormatting sqref="M384">
    <cfRule type="containsText" dxfId="936" priority="949" operator="containsText" text="DA">
      <formula>NOT(ISERROR(SEARCH("DA",M384)))</formula>
    </cfRule>
  </conditionalFormatting>
  <conditionalFormatting sqref="N384">
    <cfRule type="containsText" dxfId="935" priority="948" operator="containsText" text="DA">
      <formula>NOT(ISERROR(SEARCH("DA",N384)))</formula>
    </cfRule>
  </conditionalFormatting>
  <conditionalFormatting sqref="O384">
    <cfRule type="containsText" dxfId="934" priority="947" operator="containsText" text="DA">
      <formula>NOT(ISERROR(SEARCH("DA",O384)))</formula>
    </cfRule>
  </conditionalFormatting>
  <conditionalFormatting sqref="P384">
    <cfRule type="containsText" dxfId="933" priority="946" operator="containsText" text="DA">
      <formula>NOT(ISERROR(SEARCH("DA",P384)))</formula>
    </cfRule>
  </conditionalFormatting>
  <conditionalFormatting sqref="Q384">
    <cfRule type="containsText" dxfId="932" priority="945" operator="containsText" text="DA">
      <formula>NOT(ISERROR(SEARCH("DA",Q384)))</formula>
    </cfRule>
  </conditionalFormatting>
  <conditionalFormatting sqref="R384">
    <cfRule type="containsText" dxfId="931" priority="944" operator="containsText" text="DA">
      <formula>NOT(ISERROR(SEARCH("DA",R384)))</formula>
    </cfRule>
  </conditionalFormatting>
  <conditionalFormatting sqref="S384">
    <cfRule type="containsText" dxfId="930" priority="943" operator="containsText" text="DA">
      <formula>NOT(ISERROR(SEARCH("DA",S384)))</formula>
    </cfRule>
  </conditionalFormatting>
  <conditionalFormatting sqref="T384">
    <cfRule type="containsText" dxfId="929" priority="942" operator="containsText" text="DA">
      <formula>NOT(ISERROR(SEARCH("DA",T384)))</formula>
    </cfRule>
  </conditionalFormatting>
  <conditionalFormatting sqref="B384">
    <cfRule type="containsText" dxfId="928" priority="941" operator="containsText" text="DA">
      <formula>NOT(ISERROR(SEARCH("DA",B384)))</formula>
    </cfRule>
  </conditionalFormatting>
  <conditionalFormatting sqref="U384 C384">
    <cfRule type="containsText" dxfId="927" priority="940" operator="containsText" text="DA">
      <formula>NOT(ISERROR(SEARCH("DA",C384)))</formula>
    </cfRule>
  </conditionalFormatting>
  <conditionalFormatting sqref="D384">
    <cfRule type="containsText" dxfId="926" priority="939" operator="containsText" text="DA">
      <formula>NOT(ISERROR(SEARCH("DA",D384)))</formula>
    </cfRule>
  </conditionalFormatting>
  <conditionalFormatting sqref="E384">
    <cfRule type="containsText" dxfId="925" priority="938" operator="containsText" text="DA">
      <formula>NOT(ISERROR(SEARCH("DA",E384)))</formula>
    </cfRule>
  </conditionalFormatting>
  <conditionalFormatting sqref="F384">
    <cfRule type="containsText" dxfId="924" priority="937" operator="containsText" text="DA">
      <formula>NOT(ISERROR(SEARCH("DA",F384)))</formula>
    </cfRule>
  </conditionalFormatting>
  <conditionalFormatting sqref="G384">
    <cfRule type="containsText" dxfId="923" priority="936" operator="containsText" text="DA">
      <formula>NOT(ISERROR(SEARCH("DA",G384)))</formula>
    </cfRule>
  </conditionalFormatting>
  <conditionalFormatting sqref="H384">
    <cfRule type="containsText" dxfId="922" priority="935" operator="containsText" text="DA">
      <formula>NOT(ISERROR(SEARCH("DA",H384)))</formula>
    </cfRule>
  </conditionalFormatting>
  <conditionalFormatting sqref="I384">
    <cfRule type="containsText" dxfId="921" priority="934" operator="containsText" text="DA">
      <formula>NOT(ISERROR(SEARCH("DA",I384)))</formula>
    </cfRule>
  </conditionalFormatting>
  <conditionalFormatting sqref="J384">
    <cfRule type="containsText" dxfId="920" priority="933" operator="containsText" text="DA">
      <formula>NOT(ISERROR(SEARCH("DA",J384)))</formula>
    </cfRule>
  </conditionalFormatting>
  <conditionalFormatting sqref="K384">
    <cfRule type="containsText" dxfId="919" priority="932" operator="containsText" text="DA">
      <formula>NOT(ISERROR(SEARCH("DA",K384)))</formula>
    </cfRule>
  </conditionalFormatting>
  <conditionalFormatting sqref="L384">
    <cfRule type="containsText" dxfId="918" priority="931" operator="containsText" text="DA">
      <formula>NOT(ISERROR(SEARCH("DA",L384)))</formula>
    </cfRule>
  </conditionalFormatting>
  <conditionalFormatting sqref="M384">
    <cfRule type="containsText" dxfId="917" priority="930" operator="containsText" text="DA">
      <formula>NOT(ISERROR(SEARCH("DA",M384)))</formula>
    </cfRule>
  </conditionalFormatting>
  <conditionalFormatting sqref="N384">
    <cfRule type="containsText" dxfId="916" priority="929" operator="containsText" text="DA">
      <formula>NOT(ISERROR(SEARCH("DA",N384)))</formula>
    </cfRule>
  </conditionalFormatting>
  <conditionalFormatting sqref="O384">
    <cfRule type="containsText" dxfId="915" priority="928" operator="containsText" text="DA">
      <formula>NOT(ISERROR(SEARCH("DA",O384)))</formula>
    </cfRule>
  </conditionalFormatting>
  <conditionalFormatting sqref="P384">
    <cfRule type="containsText" dxfId="914" priority="927" operator="containsText" text="DA">
      <formula>NOT(ISERROR(SEARCH("DA",P384)))</formula>
    </cfRule>
  </conditionalFormatting>
  <conditionalFormatting sqref="Q384">
    <cfRule type="containsText" dxfId="913" priority="926" operator="containsText" text="DA">
      <formula>NOT(ISERROR(SEARCH("DA",Q384)))</formula>
    </cfRule>
  </conditionalFormatting>
  <conditionalFormatting sqref="R384">
    <cfRule type="containsText" dxfId="912" priority="925" operator="containsText" text="DA">
      <formula>NOT(ISERROR(SEARCH("DA",R384)))</formula>
    </cfRule>
  </conditionalFormatting>
  <conditionalFormatting sqref="S384">
    <cfRule type="containsText" dxfId="911" priority="924" operator="containsText" text="DA">
      <formula>NOT(ISERROR(SEARCH("DA",S384)))</formula>
    </cfRule>
  </conditionalFormatting>
  <conditionalFormatting sqref="T384">
    <cfRule type="containsText" dxfId="910" priority="923" operator="containsText" text="DA">
      <formula>NOT(ISERROR(SEARCH("DA",T384)))</formula>
    </cfRule>
  </conditionalFormatting>
  <conditionalFormatting sqref="B384">
    <cfRule type="containsText" dxfId="909" priority="922" operator="containsText" text="DA">
      <formula>NOT(ISERROR(SEARCH("DA",B384)))</formula>
    </cfRule>
  </conditionalFormatting>
  <conditionalFormatting sqref="U384 C384">
    <cfRule type="containsText" dxfId="908" priority="921" operator="containsText" text="DA">
      <formula>NOT(ISERROR(SEARCH("DA",C384)))</formula>
    </cfRule>
  </conditionalFormatting>
  <conditionalFormatting sqref="D384">
    <cfRule type="containsText" dxfId="907" priority="920" operator="containsText" text="DA">
      <formula>NOT(ISERROR(SEARCH("DA",D384)))</formula>
    </cfRule>
  </conditionalFormatting>
  <conditionalFormatting sqref="E384">
    <cfRule type="containsText" dxfId="906" priority="919" operator="containsText" text="DA">
      <formula>NOT(ISERROR(SEARCH("DA",E384)))</formula>
    </cfRule>
  </conditionalFormatting>
  <conditionalFormatting sqref="F384">
    <cfRule type="containsText" dxfId="905" priority="918" operator="containsText" text="DA">
      <formula>NOT(ISERROR(SEARCH("DA",F384)))</formula>
    </cfRule>
  </conditionalFormatting>
  <conditionalFormatting sqref="G384">
    <cfRule type="containsText" dxfId="904" priority="917" operator="containsText" text="DA">
      <formula>NOT(ISERROR(SEARCH("DA",G384)))</formula>
    </cfRule>
  </conditionalFormatting>
  <conditionalFormatting sqref="H384">
    <cfRule type="containsText" dxfId="903" priority="916" operator="containsText" text="DA">
      <formula>NOT(ISERROR(SEARCH("DA",H384)))</formula>
    </cfRule>
  </conditionalFormatting>
  <conditionalFormatting sqref="I384">
    <cfRule type="containsText" dxfId="902" priority="915" operator="containsText" text="DA">
      <formula>NOT(ISERROR(SEARCH("DA",I384)))</formula>
    </cfRule>
  </conditionalFormatting>
  <conditionalFormatting sqref="J384">
    <cfRule type="containsText" dxfId="901" priority="914" operator="containsText" text="DA">
      <formula>NOT(ISERROR(SEARCH("DA",J384)))</formula>
    </cfRule>
  </conditionalFormatting>
  <conditionalFormatting sqref="K384">
    <cfRule type="containsText" dxfId="900" priority="913" operator="containsText" text="DA">
      <formula>NOT(ISERROR(SEARCH("DA",K384)))</formula>
    </cfRule>
  </conditionalFormatting>
  <conditionalFormatting sqref="L384">
    <cfRule type="containsText" dxfId="899" priority="912" operator="containsText" text="DA">
      <formula>NOT(ISERROR(SEARCH("DA",L384)))</formula>
    </cfRule>
  </conditionalFormatting>
  <conditionalFormatting sqref="M384">
    <cfRule type="containsText" dxfId="898" priority="911" operator="containsText" text="DA">
      <formula>NOT(ISERROR(SEARCH("DA",M384)))</formula>
    </cfRule>
  </conditionalFormatting>
  <conditionalFormatting sqref="N384">
    <cfRule type="containsText" dxfId="897" priority="910" operator="containsText" text="DA">
      <formula>NOT(ISERROR(SEARCH("DA",N384)))</formula>
    </cfRule>
  </conditionalFormatting>
  <conditionalFormatting sqref="O384">
    <cfRule type="containsText" dxfId="896" priority="909" operator="containsText" text="DA">
      <formula>NOT(ISERROR(SEARCH("DA",O384)))</formula>
    </cfRule>
  </conditionalFormatting>
  <conditionalFormatting sqref="P384">
    <cfRule type="containsText" dxfId="895" priority="908" operator="containsText" text="DA">
      <formula>NOT(ISERROR(SEARCH("DA",P384)))</formula>
    </cfRule>
  </conditionalFormatting>
  <conditionalFormatting sqref="Q384">
    <cfRule type="containsText" dxfId="894" priority="907" operator="containsText" text="DA">
      <formula>NOT(ISERROR(SEARCH("DA",Q384)))</formula>
    </cfRule>
  </conditionalFormatting>
  <conditionalFormatting sqref="R384">
    <cfRule type="containsText" dxfId="893" priority="906" operator="containsText" text="DA">
      <formula>NOT(ISERROR(SEARCH("DA",R384)))</formula>
    </cfRule>
  </conditionalFormatting>
  <conditionalFormatting sqref="S384">
    <cfRule type="containsText" dxfId="892" priority="905" operator="containsText" text="DA">
      <formula>NOT(ISERROR(SEARCH("DA",S384)))</formula>
    </cfRule>
  </conditionalFormatting>
  <conditionalFormatting sqref="T384">
    <cfRule type="containsText" dxfId="891" priority="904" operator="containsText" text="DA">
      <formula>NOT(ISERROR(SEARCH("DA",T384)))</formula>
    </cfRule>
  </conditionalFormatting>
  <conditionalFormatting sqref="B384">
    <cfRule type="containsText" dxfId="890" priority="903" operator="containsText" text="DA">
      <formula>NOT(ISERROR(SEARCH("DA",B384)))</formula>
    </cfRule>
  </conditionalFormatting>
  <conditionalFormatting sqref="U384 C384">
    <cfRule type="containsText" dxfId="889" priority="902" operator="containsText" text="DA">
      <formula>NOT(ISERROR(SEARCH("DA",C384)))</formula>
    </cfRule>
  </conditionalFormatting>
  <conditionalFormatting sqref="D384">
    <cfRule type="containsText" dxfId="888" priority="901" operator="containsText" text="DA">
      <formula>NOT(ISERROR(SEARCH("DA",D384)))</formula>
    </cfRule>
  </conditionalFormatting>
  <conditionalFormatting sqref="E384">
    <cfRule type="containsText" dxfId="887" priority="900" operator="containsText" text="DA">
      <formula>NOT(ISERROR(SEARCH("DA",E384)))</formula>
    </cfRule>
  </conditionalFormatting>
  <conditionalFormatting sqref="F384">
    <cfRule type="containsText" dxfId="886" priority="899" operator="containsText" text="DA">
      <formula>NOT(ISERROR(SEARCH("DA",F384)))</formula>
    </cfRule>
  </conditionalFormatting>
  <conditionalFormatting sqref="G384">
    <cfRule type="containsText" dxfId="885" priority="898" operator="containsText" text="DA">
      <formula>NOT(ISERROR(SEARCH("DA",G384)))</formula>
    </cfRule>
  </conditionalFormatting>
  <conditionalFormatting sqref="H384">
    <cfRule type="containsText" dxfId="884" priority="897" operator="containsText" text="DA">
      <formula>NOT(ISERROR(SEARCH("DA",H384)))</formula>
    </cfRule>
  </conditionalFormatting>
  <conditionalFormatting sqref="I384">
    <cfRule type="containsText" dxfId="883" priority="896" operator="containsText" text="DA">
      <formula>NOT(ISERROR(SEARCH("DA",I384)))</formula>
    </cfRule>
  </conditionalFormatting>
  <conditionalFormatting sqref="J384">
    <cfRule type="containsText" dxfId="882" priority="895" operator="containsText" text="DA">
      <formula>NOT(ISERROR(SEARCH("DA",J384)))</formula>
    </cfRule>
  </conditionalFormatting>
  <conditionalFormatting sqref="K384">
    <cfRule type="containsText" dxfId="881" priority="894" operator="containsText" text="DA">
      <formula>NOT(ISERROR(SEARCH("DA",K384)))</formula>
    </cfRule>
  </conditionalFormatting>
  <conditionalFormatting sqref="L384">
    <cfRule type="containsText" dxfId="880" priority="893" operator="containsText" text="DA">
      <formula>NOT(ISERROR(SEARCH("DA",L384)))</formula>
    </cfRule>
  </conditionalFormatting>
  <conditionalFormatting sqref="M384">
    <cfRule type="containsText" dxfId="879" priority="892" operator="containsText" text="DA">
      <formula>NOT(ISERROR(SEARCH("DA",M384)))</formula>
    </cfRule>
  </conditionalFormatting>
  <conditionalFormatting sqref="N384">
    <cfRule type="containsText" dxfId="878" priority="891" operator="containsText" text="DA">
      <formula>NOT(ISERROR(SEARCH("DA",N384)))</formula>
    </cfRule>
  </conditionalFormatting>
  <conditionalFormatting sqref="O384">
    <cfRule type="containsText" dxfId="877" priority="890" operator="containsText" text="DA">
      <formula>NOT(ISERROR(SEARCH("DA",O384)))</formula>
    </cfRule>
  </conditionalFormatting>
  <conditionalFormatting sqref="P384">
    <cfRule type="containsText" dxfId="876" priority="889" operator="containsText" text="DA">
      <formula>NOT(ISERROR(SEARCH("DA",P384)))</formula>
    </cfRule>
  </conditionalFormatting>
  <conditionalFormatting sqref="Q384">
    <cfRule type="containsText" dxfId="875" priority="888" operator="containsText" text="DA">
      <formula>NOT(ISERROR(SEARCH("DA",Q384)))</formula>
    </cfRule>
  </conditionalFormatting>
  <conditionalFormatting sqref="R384">
    <cfRule type="containsText" dxfId="874" priority="887" operator="containsText" text="DA">
      <formula>NOT(ISERROR(SEARCH("DA",R384)))</formula>
    </cfRule>
  </conditionalFormatting>
  <conditionalFormatting sqref="S384">
    <cfRule type="containsText" dxfId="873" priority="886" operator="containsText" text="DA">
      <formula>NOT(ISERROR(SEARCH("DA",S384)))</formula>
    </cfRule>
  </conditionalFormatting>
  <conditionalFormatting sqref="T384">
    <cfRule type="containsText" dxfId="872" priority="885" operator="containsText" text="DA">
      <formula>NOT(ISERROR(SEARCH("DA",T384)))</formula>
    </cfRule>
  </conditionalFormatting>
  <conditionalFormatting sqref="U384 A384 C384">
    <cfRule type="containsText" dxfId="871" priority="884" operator="containsText" text="DA">
      <formula>NOT(ISERROR(SEARCH("DA",A384)))</formula>
    </cfRule>
  </conditionalFormatting>
  <conditionalFormatting sqref="D384">
    <cfRule type="containsText" dxfId="870" priority="883" operator="containsText" text="DA">
      <formula>NOT(ISERROR(SEARCH("DA",D384)))</formula>
    </cfRule>
  </conditionalFormatting>
  <conditionalFormatting sqref="E384">
    <cfRule type="containsText" dxfId="869" priority="882" operator="containsText" text="DA">
      <formula>NOT(ISERROR(SEARCH("DA",E384)))</formula>
    </cfRule>
  </conditionalFormatting>
  <conditionalFormatting sqref="F384">
    <cfRule type="containsText" dxfId="868" priority="881" operator="containsText" text="DA">
      <formula>NOT(ISERROR(SEARCH("DA",F384)))</formula>
    </cfRule>
  </conditionalFormatting>
  <conditionalFormatting sqref="G384">
    <cfRule type="containsText" dxfId="867" priority="880" operator="containsText" text="DA">
      <formula>NOT(ISERROR(SEARCH("DA",G384)))</formula>
    </cfRule>
  </conditionalFormatting>
  <conditionalFormatting sqref="H384">
    <cfRule type="containsText" dxfId="866" priority="879" operator="containsText" text="DA">
      <formula>NOT(ISERROR(SEARCH("DA",H384)))</formula>
    </cfRule>
  </conditionalFormatting>
  <conditionalFormatting sqref="I384">
    <cfRule type="containsText" dxfId="865" priority="878" operator="containsText" text="DA">
      <formula>NOT(ISERROR(SEARCH("DA",I384)))</formula>
    </cfRule>
  </conditionalFormatting>
  <conditionalFormatting sqref="J384">
    <cfRule type="containsText" dxfId="864" priority="877" operator="containsText" text="DA">
      <formula>NOT(ISERROR(SEARCH("DA",J384)))</formula>
    </cfRule>
  </conditionalFormatting>
  <conditionalFormatting sqref="K384">
    <cfRule type="containsText" dxfId="863" priority="876" operator="containsText" text="DA">
      <formula>NOT(ISERROR(SEARCH("DA",K384)))</formula>
    </cfRule>
  </conditionalFormatting>
  <conditionalFormatting sqref="L384">
    <cfRule type="containsText" dxfId="862" priority="875" operator="containsText" text="DA">
      <formula>NOT(ISERROR(SEARCH("DA",L384)))</formula>
    </cfRule>
  </conditionalFormatting>
  <conditionalFormatting sqref="M384">
    <cfRule type="containsText" dxfId="861" priority="874" operator="containsText" text="DA">
      <formula>NOT(ISERROR(SEARCH("DA",M384)))</formula>
    </cfRule>
  </conditionalFormatting>
  <conditionalFormatting sqref="N384">
    <cfRule type="containsText" dxfId="860" priority="873" operator="containsText" text="DA">
      <formula>NOT(ISERROR(SEARCH("DA",N384)))</formula>
    </cfRule>
  </conditionalFormatting>
  <conditionalFormatting sqref="O384">
    <cfRule type="containsText" dxfId="859" priority="872" operator="containsText" text="DA">
      <formula>NOT(ISERROR(SEARCH("DA",O384)))</formula>
    </cfRule>
  </conditionalFormatting>
  <conditionalFormatting sqref="P384">
    <cfRule type="containsText" dxfId="858" priority="871" operator="containsText" text="DA">
      <formula>NOT(ISERROR(SEARCH("DA",P384)))</formula>
    </cfRule>
  </conditionalFormatting>
  <conditionalFormatting sqref="Q384">
    <cfRule type="containsText" dxfId="857" priority="870" operator="containsText" text="DA">
      <formula>NOT(ISERROR(SEARCH("DA",Q384)))</formula>
    </cfRule>
  </conditionalFormatting>
  <conditionalFormatting sqref="R384">
    <cfRule type="containsText" dxfId="856" priority="869" operator="containsText" text="DA">
      <formula>NOT(ISERROR(SEARCH("DA",R384)))</formula>
    </cfRule>
  </conditionalFormatting>
  <conditionalFormatting sqref="S384">
    <cfRule type="containsText" dxfId="855" priority="868" operator="containsText" text="DA">
      <formula>NOT(ISERROR(SEARCH("DA",S384)))</formula>
    </cfRule>
  </conditionalFormatting>
  <conditionalFormatting sqref="T384">
    <cfRule type="containsText" dxfId="854" priority="867" operator="containsText" text="DA">
      <formula>NOT(ISERROR(SEARCH("DA",T384)))</formula>
    </cfRule>
  </conditionalFormatting>
  <conditionalFormatting sqref="B384:T384">
    <cfRule type="containsText" dxfId="853" priority="866" operator="containsText" text="DA">
      <formula>NOT(ISERROR(SEARCH("DA",B384)))</formula>
    </cfRule>
  </conditionalFormatting>
  <conditionalFormatting sqref="I374">
    <cfRule type="cellIs" dxfId="852" priority="865" operator="equal">
      <formula>"WET"</formula>
    </cfRule>
  </conditionalFormatting>
  <conditionalFormatting sqref="A58:C58">
    <cfRule type="containsText" dxfId="851" priority="504" operator="containsText" text="DA">
      <formula>NOT(ISERROR(SEARCH("DA",A58)))</formula>
    </cfRule>
  </conditionalFormatting>
  <conditionalFormatting sqref="D58">
    <cfRule type="containsText" dxfId="850" priority="503" operator="containsText" text="DA">
      <formula>NOT(ISERROR(SEARCH("DA",D58)))</formula>
    </cfRule>
  </conditionalFormatting>
  <conditionalFormatting sqref="E58">
    <cfRule type="containsText" dxfId="849" priority="502" operator="containsText" text="DA">
      <formula>NOT(ISERROR(SEARCH("DA",E58)))</formula>
    </cfRule>
  </conditionalFormatting>
  <conditionalFormatting sqref="F58">
    <cfRule type="containsText" dxfId="848" priority="501" operator="containsText" text="DA">
      <formula>NOT(ISERROR(SEARCH("DA",F58)))</formula>
    </cfRule>
  </conditionalFormatting>
  <conditionalFormatting sqref="G58">
    <cfRule type="containsText" dxfId="847" priority="500" operator="containsText" text="DA">
      <formula>NOT(ISERROR(SEARCH("DA",G58)))</formula>
    </cfRule>
  </conditionalFormatting>
  <conditionalFormatting sqref="H58">
    <cfRule type="containsText" dxfId="846" priority="499" operator="containsText" text="DA">
      <formula>NOT(ISERROR(SEARCH("DA",H58)))</formula>
    </cfRule>
  </conditionalFormatting>
  <conditionalFormatting sqref="I58">
    <cfRule type="containsText" dxfId="845" priority="498" operator="containsText" text="DA">
      <formula>NOT(ISERROR(SEARCH("DA",I58)))</formula>
    </cfRule>
  </conditionalFormatting>
  <conditionalFormatting sqref="J58">
    <cfRule type="containsText" dxfId="844" priority="497" operator="containsText" text="DA">
      <formula>NOT(ISERROR(SEARCH("DA",J58)))</formula>
    </cfRule>
  </conditionalFormatting>
  <conditionalFormatting sqref="K58">
    <cfRule type="containsText" dxfId="843" priority="496" operator="containsText" text="DA">
      <formula>NOT(ISERROR(SEARCH("DA",K58)))</formula>
    </cfRule>
  </conditionalFormatting>
  <conditionalFormatting sqref="L58">
    <cfRule type="containsText" dxfId="842" priority="495" operator="containsText" text="DA">
      <formula>NOT(ISERROR(SEARCH("DA",L58)))</formula>
    </cfRule>
  </conditionalFormatting>
  <conditionalFormatting sqref="M58">
    <cfRule type="containsText" dxfId="841" priority="494" operator="containsText" text="DA">
      <formula>NOT(ISERROR(SEARCH("DA",M58)))</formula>
    </cfRule>
  </conditionalFormatting>
  <conditionalFormatting sqref="N58">
    <cfRule type="containsText" dxfId="840" priority="493" operator="containsText" text="DA">
      <formula>NOT(ISERROR(SEARCH("DA",N58)))</formula>
    </cfRule>
  </conditionalFormatting>
  <conditionalFormatting sqref="O58">
    <cfRule type="containsText" dxfId="839" priority="492" operator="containsText" text="DA">
      <formula>NOT(ISERROR(SEARCH("DA",O58)))</formula>
    </cfRule>
  </conditionalFormatting>
  <conditionalFormatting sqref="P58">
    <cfRule type="containsText" dxfId="838" priority="491" operator="containsText" text="DA">
      <formula>NOT(ISERROR(SEARCH("DA",P58)))</formula>
    </cfRule>
  </conditionalFormatting>
  <conditionalFormatting sqref="Q58">
    <cfRule type="containsText" dxfId="837" priority="490" operator="containsText" text="DA">
      <formula>NOT(ISERROR(SEARCH("DA",Q58)))</formula>
    </cfRule>
  </conditionalFormatting>
  <conditionalFormatting sqref="R58">
    <cfRule type="containsText" dxfId="836" priority="489" operator="containsText" text="DA">
      <formula>NOT(ISERROR(SEARCH("DA",R58)))</formula>
    </cfRule>
  </conditionalFormatting>
  <conditionalFormatting sqref="S58">
    <cfRule type="containsText" dxfId="835" priority="488" operator="containsText" text="DA">
      <formula>NOT(ISERROR(SEARCH("DA",S58)))</formula>
    </cfRule>
  </conditionalFormatting>
  <conditionalFormatting sqref="T58">
    <cfRule type="containsText" dxfId="834" priority="487" operator="containsText" text="DA">
      <formula>NOT(ISERROR(SEARCH("DA",T58)))</formula>
    </cfRule>
  </conditionalFormatting>
  <conditionalFormatting sqref="U58">
    <cfRule type="containsText" dxfId="833" priority="486" operator="containsText" text="DA">
      <formula>NOT(ISERROR(SEARCH("DA",U58)))</formula>
    </cfRule>
  </conditionalFormatting>
  <conditionalFormatting sqref="A80:C80">
    <cfRule type="containsText" dxfId="832" priority="485" operator="containsText" text="DA">
      <formula>NOT(ISERROR(SEARCH("DA",A80)))</formula>
    </cfRule>
  </conditionalFormatting>
  <conditionalFormatting sqref="D80">
    <cfRule type="containsText" dxfId="831" priority="484" operator="containsText" text="DA">
      <formula>NOT(ISERROR(SEARCH("DA",D80)))</formula>
    </cfRule>
  </conditionalFormatting>
  <conditionalFormatting sqref="E80">
    <cfRule type="containsText" dxfId="830" priority="483" operator="containsText" text="DA">
      <formula>NOT(ISERROR(SEARCH("DA",E80)))</formula>
    </cfRule>
  </conditionalFormatting>
  <conditionalFormatting sqref="F80">
    <cfRule type="containsText" dxfId="829" priority="482" operator="containsText" text="DA">
      <formula>NOT(ISERROR(SEARCH("DA",F80)))</formula>
    </cfRule>
  </conditionalFormatting>
  <conditionalFormatting sqref="G80">
    <cfRule type="containsText" dxfId="828" priority="481" operator="containsText" text="DA">
      <formula>NOT(ISERROR(SEARCH("DA",G80)))</formula>
    </cfRule>
  </conditionalFormatting>
  <conditionalFormatting sqref="H80">
    <cfRule type="containsText" dxfId="827" priority="480" operator="containsText" text="DA">
      <formula>NOT(ISERROR(SEARCH("DA",H80)))</formula>
    </cfRule>
  </conditionalFormatting>
  <conditionalFormatting sqref="I80">
    <cfRule type="containsText" dxfId="826" priority="479" operator="containsText" text="DA">
      <formula>NOT(ISERROR(SEARCH("DA",I80)))</formula>
    </cfRule>
  </conditionalFormatting>
  <conditionalFormatting sqref="J80">
    <cfRule type="containsText" dxfId="825" priority="478" operator="containsText" text="DA">
      <formula>NOT(ISERROR(SEARCH("DA",J80)))</formula>
    </cfRule>
  </conditionalFormatting>
  <conditionalFormatting sqref="K80">
    <cfRule type="containsText" dxfId="824" priority="477" operator="containsText" text="DA">
      <formula>NOT(ISERROR(SEARCH("DA",K80)))</formula>
    </cfRule>
  </conditionalFormatting>
  <conditionalFormatting sqref="L80">
    <cfRule type="containsText" dxfId="823" priority="476" operator="containsText" text="DA">
      <formula>NOT(ISERROR(SEARCH("DA",L80)))</formula>
    </cfRule>
  </conditionalFormatting>
  <conditionalFormatting sqref="M80">
    <cfRule type="containsText" dxfId="822" priority="475" operator="containsText" text="DA">
      <formula>NOT(ISERROR(SEARCH("DA",M80)))</formula>
    </cfRule>
  </conditionalFormatting>
  <conditionalFormatting sqref="N80">
    <cfRule type="containsText" dxfId="821" priority="474" operator="containsText" text="DA">
      <formula>NOT(ISERROR(SEARCH("DA",N80)))</formula>
    </cfRule>
  </conditionalFormatting>
  <conditionalFormatting sqref="O80">
    <cfRule type="containsText" dxfId="820" priority="473" operator="containsText" text="DA">
      <formula>NOT(ISERROR(SEARCH("DA",O80)))</formula>
    </cfRule>
  </conditionalFormatting>
  <conditionalFormatting sqref="P80">
    <cfRule type="containsText" dxfId="819" priority="472" operator="containsText" text="DA">
      <formula>NOT(ISERROR(SEARCH("DA",P80)))</formula>
    </cfRule>
  </conditionalFormatting>
  <conditionalFormatting sqref="Q80">
    <cfRule type="containsText" dxfId="818" priority="471" operator="containsText" text="DA">
      <formula>NOT(ISERROR(SEARCH("DA",Q80)))</formula>
    </cfRule>
  </conditionalFormatting>
  <conditionalFormatting sqref="R80">
    <cfRule type="containsText" dxfId="817" priority="470" operator="containsText" text="DA">
      <formula>NOT(ISERROR(SEARCH("DA",R80)))</formula>
    </cfRule>
  </conditionalFormatting>
  <conditionalFormatting sqref="S80">
    <cfRule type="containsText" dxfId="816" priority="469" operator="containsText" text="DA">
      <formula>NOT(ISERROR(SEARCH("DA",S80)))</formula>
    </cfRule>
  </conditionalFormatting>
  <conditionalFormatting sqref="T80">
    <cfRule type="containsText" dxfId="815" priority="468" operator="containsText" text="DA">
      <formula>NOT(ISERROR(SEARCH("DA",T80)))</formula>
    </cfRule>
  </conditionalFormatting>
  <conditionalFormatting sqref="U80">
    <cfRule type="containsText" dxfId="814" priority="467" operator="containsText" text="DA">
      <formula>NOT(ISERROR(SEARCH("DA",U80)))</formula>
    </cfRule>
  </conditionalFormatting>
  <conditionalFormatting sqref="A113:C113">
    <cfRule type="containsText" dxfId="813" priority="466" operator="containsText" text="DA">
      <formula>NOT(ISERROR(SEARCH("DA",A113)))</formula>
    </cfRule>
  </conditionalFormatting>
  <conditionalFormatting sqref="D113">
    <cfRule type="containsText" dxfId="812" priority="465" operator="containsText" text="DA">
      <formula>NOT(ISERROR(SEARCH("DA",D113)))</formula>
    </cfRule>
  </conditionalFormatting>
  <conditionalFormatting sqref="E113">
    <cfRule type="containsText" dxfId="811" priority="464" operator="containsText" text="DA">
      <formula>NOT(ISERROR(SEARCH("DA",E113)))</formula>
    </cfRule>
  </conditionalFormatting>
  <conditionalFormatting sqref="F113">
    <cfRule type="containsText" dxfId="810" priority="463" operator="containsText" text="DA">
      <formula>NOT(ISERROR(SEARCH("DA",F113)))</formula>
    </cfRule>
  </conditionalFormatting>
  <conditionalFormatting sqref="G113">
    <cfRule type="containsText" dxfId="809" priority="462" operator="containsText" text="DA">
      <formula>NOT(ISERROR(SEARCH("DA",G113)))</formula>
    </cfRule>
  </conditionalFormatting>
  <conditionalFormatting sqref="H113">
    <cfRule type="containsText" dxfId="808" priority="461" operator="containsText" text="DA">
      <formula>NOT(ISERROR(SEARCH("DA",H113)))</formula>
    </cfRule>
  </conditionalFormatting>
  <conditionalFormatting sqref="I113">
    <cfRule type="containsText" dxfId="807" priority="460" operator="containsText" text="DA">
      <formula>NOT(ISERROR(SEARCH("DA",I113)))</formula>
    </cfRule>
  </conditionalFormatting>
  <conditionalFormatting sqref="J113">
    <cfRule type="containsText" dxfId="806" priority="459" operator="containsText" text="DA">
      <formula>NOT(ISERROR(SEARCH("DA",J113)))</formula>
    </cfRule>
  </conditionalFormatting>
  <conditionalFormatting sqref="K113">
    <cfRule type="containsText" dxfId="805" priority="458" operator="containsText" text="DA">
      <formula>NOT(ISERROR(SEARCH("DA",K113)))</formula>
    </cfRule>
  </conditionalFormatting>
  <conditionalFormatting sqref="L113">
    <cfRule type="containsText" dxfId="804" priority="457" operator="containsText" text="DA">
      <formula>NOT(ISERROR(SEARCH("DA",L113)))</formula>
    </cfRule>
  </conditionalFormatting>
  <conditionalFormatting sqref="M113">
    <cfRule type="containsText" dxfId="803" priority="456" operator="containsText" text="DA">
      <formula>NOT(ISERROR(SEARCH("DA",M113)))</formula>
    </cfRule>
  </conditionalFormatting>
  <conditionalFormatting sqref="N113">
    <cfRule type="containsText" dxfId="802" priority="455" operator="containsText" text="DA">
      <formula>NOT(ISERROR(SEARCH("DA",N113)))</formula>
    </cfRule>
  </conditionalFormatting>
  <conditionalFormatting sqref="O113">
    <cfRule type="containsText" dxfId="801" priority="454" operator="containsText" text="DA">
      <formula>NOT(ISERROR(SEARCH("DA",O113)))</formula>
    </cfRule>
  </conditionalFormatting>
  <conditionalFormatting sqref="P113">
    <cfRule type="containsText" dxfId="800" priority="453" operator="containsText" text="DA">
      <formula>NOT(ISERROR(SEARCH("DA",P113)))</formula>
    </cfRule>
  </conditionalFormatting>
  <conditionalFormatting sqref="Q113">
    <cfRule type="containsText" dxfId="799" priority="452" operator="containsText" text="DA">
      <formula>NOT(ISERROR(SEARCH("DA",Q113)))</formula>
    </cfRule>
  </conditionalFormatting>
  <conditionalFormatting sqref="R113">
    <cfRule type="containsText" dxfId="798" priority="451" operator="containsText" text="DA">
      <formula>NOT(ISERROR(SEARCH("DA",R113)))</formula>
    </cfRule>
  </conditionalFormatting>
  <conditionalFormatting sqref="S113">
    <cfRule type="containsText" dxfId="797" priority="450" operator="containsText" text="DA">
      <formula>NOT(ISERROR(SEARCH("DA",S113)))</formula>
    </cfRule>
  </conditionalFormatting>
  <conditionalFormatting sqref="T113">
    <cfRule type="containsText" dxfId="796" priority="449" operator="containsText" text="DA">
      <formula>NOT(ISERROR(SEARCH("DA",T113)))</formula>
    </cfRule>
  </conditionalFormatting>
  <conditionalFormatting sqref="U113">
    <cfRule type="containsText" dxfId="795" priority="448" operator="containsText" text="DA">
      <formula>NOT(ISERROR(SEARCH("DA",U113)))</formula>
    </cfRule>
  </conditionalFormatting>
  <conditionalFormatting sqref="A124:C124">
    <cfRule type="containsText" dxfId="794" priority="447" operator="containsText" text="DA">
      <formula>NOT(ISERROR(SEARCH("DA",A124)))</formula>
    </cfRule>
  </conditionalFormatting>
  <conditionalFormatting sqref="D124">
    <cfRule type="containsText" dxfId="793" priority="446" operator="containsText" text="DA">
      <formula>NOT(ISERROR(SEARCH("DA",D124)))</formula>
    </cfRule>
  </conditionalFormatting>
  <conditionalFormatting sqref="E124">
    <cfRule type="containsText" dxfId="792" priority="445" operator="containsText" text="DA">
      <formula>NOT(ISERROR(SEARCH("DA",E124)))</formula>
    </cfRule>
  </conditionalFormatting>
  <conditionalFormatting sqref="F124">
    <cfRule type="containsText" dxfId="791" priority="444" operator="containsText" text="DA">
      <formula>NOT(ISERROR(SEARCH("DA",F124)))</formula>
    </cfRule>
  </conditionalFormatting>
  <conditionalFormatting sqref="G124">
    <cfRule type="containsText" dxfId="790" priority="443" operator="containsText" text="DA">
      <formula>NOT(ISERROR(SEARCH("DA",G124)))</formula>
    </cfRule>
  </conditionalFormatting>
  <conditionalFormatting sqref="H124">
    <cfRule type="containsText" dxfId="789" priority="442" operator="containsText" text="DA">
      <formula>NOT(ISERROR(SEARCH("DA",H124)))</formula>
    </cfRule>
  </conditionalFormatting>
  <conditionalFormatting sqref="I124">
    <cfRule type="containsText" dxfId="788" priority="441" operator="containsText" text="DA">
      <formula>NOT(ISERROR(SEARCH("DA",I124)))</formula>
    </cfRule>
  </conditionalFormatting>
  <conditionalFormatting sqref="J124">
    <cfRule type="containsText" dxfId="787" priority="440" operator="containsText" text="DA">
      <formula>NOT(ISERROR(SEARCH("DA",J124)))</formula>
    </cfRule>
  </conditionalFormatting>
  <conditionalFormatting sqref="K124">
    <cfRule type="containsText" dxfId="786" priority="439" operator="containsText" text="DA">
      <formula>NOT(ISERROR(SEARCH("DA",K124)))</formula>
    </cfRule>
  </conditionalFormatting>
  <conditionalFormatting sqref="L124">
    <cfRule type="containsText" dxfId="785" priority="438" operator="containsText" text="DA">
      <formula>NOT(ISERROR(SEARCH("DA",L124)))</formula>
    </cfRule>
  </conditionalFormatting>
  <conditionalFormatting sqref="M124">
    <cfRule type="containsText" dxfId="784" priority="437" operator="containsText" text="DA">
      <formula>NOT(ISERROR(SEARCH("DA",M124)))</formula>
    </cfRule>
  </conditionalFormatting>
  <conditionalFormatting sqref="N124">
    <cfRule type="containsText" dxfId="783" priority="436" operator="containsText" text="DA">
      <formula>NOT(ISERROR(SEARCH("DA",N124)))</formula>
    </cfRule>
  </conditionalFormatting>
  <conditionalFormatting sqref="O124">
    <cfRule type="containsText" dxfId="782" priority="435" operator="containsText" text="DA">
      <formula>NOT(ISERROR(SEARCH("DA",O124)))</formula>
    </cfRule>
  </conditionalFormatting>
  <conditionalFormatting sqref="P124">
    <cfRule type="containsText" dxfId="781" priority="434" operator="containsText" text="DA">
      <formula>NOT(ISERROR(SEARCH("DA",P124)))</formula>
    </cfRule>
  </conditionalFormatting>
  <conditionalFormatting sqref="Q124">
    <cfRule type="containsText" dxfId="780" priority="433" operator="containsText" text="DA">
      <formula>NOT(ISERROR(SEARCH("DA",Q124)))</formula>
    </cfRule>
  </conditionalFormatting>
  <conditionalFormatting sqref="R124">
    <cfRule type="containsText" dxfId="779" priority="432" operator="containsText" text="DA">
      <formula>NOT(ISERROR(SEARCH("DA",R124)))</formula>
    </cfRule>
  </conditionalFormatting>
  <conditionalFormatting sqref="S124">
    <cfRule type="containsText" dxfId="778" priority="431" operator="containsText" text="DA">
      <formula>NOT(ISERROR(SEARCH("DA",S124)))</formula>
    </cfRule>
  </conditionalFormatting>
  <conditionalFormatting sqref="T124">
    <cfRule type="containsText" dxfId="777" priority="430" operator="containsText" text="DA">
      <formula>NOT(ISERROR(SEARCH("DA",T124)))</formula>
    </cfRule>
  </conditionalFormatting>
  <conditionalFormatting sqref="U124">
    <cfRule type="containsText" dxfId="776" priority="429" operator="containsText" text="DA">
      <formula>NOT(ISERROR(SEARCH("DA",U124)))</formula>
    </cfRule>
  </conditionalFormatting>
  <conditionalFormatting sqref="A135:C135">
    <cfRule type="containsText" dxfId="775" priority="428" operator="containsText" text="DA">
      <formula>NOT(ISERROR(SEARCH("DA",A135)))</formula>
    </cfRule>
  </conditionalFormatting>
  <conditionalFormatting sqref="D135">
    <cfRule type="containsText" dxfId="774" priority="427" operator="containsText" text="DA">
      <formula>NOT(ISERROR(SEARCH("DA",D135)))</formula>
    </cfRule>
  </conditionalFormatting>
  <conditionalFormatting sqref="E135">
    <cfRule type="containsText" dxfId="773" priority="426" operator="containsText" text="DA">
      <formula>NOT(ISERROR(SEARCH("DA",E135)))</formula>
    </cfRule>
  </conditionalFormatting>
  <conditionalFormatting sqref="F135">
    <cfRule type="containsText" dxfId="772" priority="425" operator="containsText" text="DA">
      <formula>NOT(ISERROR(SEARCH("DA",F135)))</formula>
    </cfRule>
  </conditionalFormatting>
  <conditionalFormatting sqref="G135">
    <cfRule type="containsText" dxfId="771" priority="424" operator="containsText" text="DA">
      <formula>NOT(ISERROR(SEARCH("DA",G135)))</formula>
    </cfRule>
  </conditionalFormatting>
  <conditionalFormatting sqref="H135">
    <cfRule type="containsText" dxfId="770" priority="423" operator="containsText" text="DA">
      <formula>NOT(ISERROR(SEARCH("DA",H135)))</formula>
    </cfRule>
  </conditionalFormatting>
  <conditionalFormatting sqref="I135">
    <cfRule type="containsText" dxfId="769" priority="422" operator="containsText" text="DA">
      <formula>NOT(ISERROR(SEARCH("DA",I135)))</formula>
    </cfRule>
  </conditionalFormatting>
  <conditionalFormatting sqref="J135">
    <cfRule type="containsText" dxfId="768" priority="421" operator="containsText" text="DA">
      <formula>NOT(ISERROR(SEARCH("DA",J135)))</formula>
    </cfRule>
  </conditionalFormatting>
  <conditionalFormatting sqref="K135">
    <cfRule type="containsText" dxfId="767" priority="420" operator="containsText" text="DA">
      <formula>NOT(ISERROR(SEARCH("DA",K135)))</formula>
    </cfRule>
  </conditionalFormatting>
  <conditionalFormatting sqref="L135">
    <cfRule type="containsText" dxfId="766" priority="419" operator="containsText" text="DA">
      <formula>NOT(ISERROR(SEARCH("DA",L135)))</formula>
    </cfRule>
  </conditionalFormatting>
  <conditionalFormatting sqref="M135">
    <cfRule type="containsText" dxfId="765" priority="418" operator="containsText" text="DA">
      <formula>NOT(ISERROR(SEARCH("DA",M135)))</formula>
    </cfRule>
  </conditionalFormatting>
  <conditionalFormatting sqref="N135">
    <cfRule type="containsText" dxfId="764" priority="417" operator="containsText" text="DA">
      <formula>NOT(ISERROR(SEARCH("DA",N135)))</formula>
    </cfRule>
  </conditionalFormatting>
  <conditionalFormatting sqref="O135">
    <cfRule type="containsText" dxfId="763" priority="416" operator="containsText" text="DA">
      <formula>NOT(ISERROR(SEARCH("DA",O135)))</formula>
    </cfRule>
  </conditionalFormatting>
  <conditionalFormatting sqref="P135">
    <cfRule type="containsText" dxfId="762" priority="415" operator="containsText" text="DA">
      <formula>NOT(ISERROR(SEARCH("DA",P135)))</formula>
    </cfRule>
  </conditionalFormatting>
  <conditionalFormatting sqref="Q135">
    <cfRule type="containsText" dxfId="761" priority="414" operator="containsText" text="DA">
      <formula>NOT(ISERROR(SEARCH("DA",Q135)))</formula>
    </cfRule>
  </conditionalFormatting>
  <conditionalFormatting sqref="R135">
    <cfRule type="containsText" dxfId="760" priority="413" operator="containsText" text="DA">
      <formula>NOT(ISERROR(SEARCH("DA",R135)))</formula>
    </cfRule>
  </conditionalFormatting>
  <conditionalFormatting sqref="S135">
    <cfRule type="containsText" dxfId="759" priority="412" operator="containsText" text="DA">
      <formula>NOT(ISERROR(SEARCH("DA",S135)))</formula>
    </cfRule>
  </conditionalFormatting>
  <conditionalFormatting sqref="T135">
    <cfRule type="containsText" dxfId="758" priority="411" operator="containsText" text="DA">
      <formula>NOT(ISERROR(SEARCH("DA",T135)))</formula>
    </cfRule>
  </conditionalFormatting>
  <conditionalFormatting sqref="U135">
    <cfRule type="containsText" dxfId="757" priority="410" operator="containsText" text="DA">
      <formula>NOT(ISERROR(SEARCH("DA",U135)))</formula>
    </cfRule>
  </conditionalFormatting>
  <conditionalFormatting sqref="A146:C146">
    <cfRule type="containsText" dxfId="756" priority="409" operator="containsText" text="DA">
      <formula>NOT(ISERROR(SEARCH("DA",A146)))</formula>
    </cfRule>
  </conditionalFormatting>
  <conditionalFormatting sqref="D146">
    <cfRule type="containsText" dxfId="755" priority="408" operator="containsText" text="DA">
      <formula>NOT(ISERROR(SEARCH("DA",D146)))</formula>
    </cfRule>
  </conditionalFormatting>
  <conditionalFormatting sqref="E146">
    <cfRule type="containsText" dxfId="754" priority="407" operator="containsText" text="DA">
      <formula>NOT(ISERROR(SEARCH("DA",E146)))</formula>
    </cfRule>
  </conditionalFormatting>
  <conditionalFormatting sqref="F146">
    <cfRule type="containsText" dxfId="753" priority="406" operator="containsText" text="DA">
      <formula>NOT(ISERROR(SEARCH("DA",F146)))</formula>
    </cfRule>
  </conditionalFormatting>
  <conditionalFormatting sqref="G146">
    <cfRule type="containsText" dxfId="752" priority="405" operator="containsText" text="DA">
      <formula>NOT(ISERROR(SEARCH("DA",G146)))</formula>
    </cfRule>
  </conditionalFormatting>
  <conditionalFormatting sqref="H146">
    <cfRule type="containsText" dxfId="751" priority="404" operator="containsText" text="DA">
      <formula>NOT(ISERROR(SEARCH("DA",H146)))</formula>
    </cfRule>
  </conditionalFormatting>
  <conditionalFormatting sqref="I146">
    <cfRule type="containsText" dxfId="750" priority="403" operator="containsText" text="DA">
      <formula>NOT(ISERROR(SEARCH("DA",I146)))</formula>
    </cfRule>
  </conditionalFormatting>
  <conditionalFormatting sqref="J146">
    <cfRule type="containsText" dxfId="749" priority="402" operator="containsText" text="DA">
      <formula>NOT(ISERROR(SEARCH("DA",J146)))</formula>
    </cfRule>
  </conditionalFormatting>
  <conditionalFormatting sqref="K146">
    <cfRule type="containsText" dxfId="748" priority="401" operator="containsText" text="DA">
      <formula>NOT(ISERROR(SEARCH("DA",K146)))</formula>
    </cfRule>
  </conditionalFormatting>
  <conditionalFormatting sqref="L146">
    <cfRule type="containsText" dxfId="747" priority="400" operator="containsText" text="DA">
      <formula>NOT(ISERROR(SEARCH("DA",L146)))</formula>
    </cfRule>
  </conditionalFormatting>
  <conditionalFormatting sqref="M146">
    <cfRule type="containsText" dxfId="746" priority="399" operator="containsText" text="DA">
      <formula>NOT(ISERROR(SEARCH("DA",M146)))</formula>
    </cfRule>
  </conditionalFormatting>
  <conditionalFormatting sqref="N146">
    <cfRule type="containsText" dxfId="745" priority="398" operator="containsText" text="DA">
      <formula>NOT(ISERROR(SEARCH("DA",N146)))</formula>
    </cfRule>
  </conditionalFormatting>
  <conditionalFormatting sqref="O146">
    <cfRule type="containsText" dxfId="744" priority="397" operator="containsText" text="DA">
      <formula>NOT(ISERROR(SEARCH("DA",O146)))</formula>
    </cfRule>
  </conditionalFormatting>
  <conditionalFormatting sqref="P146">
    <cfRule type="containsText" dxfId="743" priority="396" operator="containsText" text="DA">
      <formula>NOT(ISERROR(SEARCH("DA",P146)))</formula>
    </cfRule>
  </conditionalFormatting>
  <conditionalFormatting sqref="Q146">
    <cfRule type="containsText" dxfId="742" priority="395" operator="containsText" text="DA">
      <formula>NOT(ISERROR(SEARCH("DA",Q146)))</formula>
    </cfRule>
  </conditionalFormatting>
  <conditionalFormatting sqref="R146">
    <cfRule type="containsText" dxfId="741" priority="394" operator="containsText" text="DA">
      <formula>NOT(ISERROR(SEARCH("DA",R146)))</formula>
    </cfRule>
  </conditionalFormatting>
  <conditionalFormatting sqref="S146">
    <cfRule type="containsText" dxfId="740" priority="393" operator="containsText" text="DA">
      <formula>NOT(ISERROR(SEARCH("DA",S146)))</formula>
    </cfRule>
  </conditionalFormatting>
  <conditionalFormatting sqref="T146">
    <cfRule type="containsText" dxfId="739" priority="392" operator="containsText" text="DA">
      <formula>NOT(ISERROR(SEARCH("DA",T146)))</formula>
    </cfRule>
  </conditionalFormatting>
  <conditionalFormatting sqref="U146">
    <cfRule type="containsText" dxfId="738" priority="391" operator="containsText" text="DA">
      <formula>NOT(ISERROR(SEARCH("DA",U146)))</formula>
    </cfRule>
  </conditionalFormatting>
  <conditionalFormatting sqref="A157:C157">
    <cfRule type="containsText" dxfId="737" priority="390" operator="containsText" text="DA">
      <formula>NOT(ISERROR(SEARCH("DA",A157)))</formula>
    </cfRule>
  </conditionalFormatting>
  <conditionalFormatting sqref="D157">
    <cfRule type="containsText" dxfId="736" priority="389" operator="containsText" text="DA">
      <formula>NOT(ISERROR(SEARCH("DA",D157)))</formula>
    </cfRule>
  </conditionalFormatting>
  <conditionalFormatting sqref="E157">
    <cfRule type="containsText" dxfId="735" priority="388" operator="containsText" text="DA">
      <formula>NOT(ISERROR(SEARCH("DA",E157)))</formula>
    </cfRule>
  </conditionalFormatting>
  <conditionalFormatting sqref="F157">
    <cfRule type="containsText" dxfId="734" priority="387" operator="containsText" text="DA">
      <formula>NOT(ISERROR(SEARCH("DA",F157)))</formula>
    </cfRule>
  </conditionalFormatting>
  <conditionalFormatting sqref="G157">
    <cfRule type="containsText" dxfId="733" priority="386" operator="containsText" text="DA">
      <formula>NOT(ISERROR(SEARCH("DA",G157)))</formula>
    </cfRule>
  </conditionalFormatting>
  <conditionalFormatting sqref="H157">
    <cfRule type="containsText" dxfId="732" priority="385" operator="containsText" text="DA">
      <formula>NOT(ISERROR(SEARCH("DA",H157)))</formula>
    </cfRule>
  </conditionalFormatting>
  <conditionalFormatting sqref="I157">
    <cfRule type="containsText" dxfId="731" priority="384" operator="containsText" text="DA">
      <formula>NOT(ISERROR(SEARCH("DA",I157)))</formula>
    </cfRule>
  </conditionalFormatting>
  <conditionalFormatting sqref="J157">
    <cfRule type="containsText" dxfId="730" priority="383" operator="containsText" text="DA">
      <formula>NOT(ISERROR(SEARCH("DA",J157)))</formula>
    </cfRule>
  </conditionalFormatting>
  <conditionalFormatting sqref="K157">
    <cfRule type="containsText" dxfId="729" priority="382" operator="containsText" text="DA">
      <formula>NOT(ISERROR(SEARCH("DA",K157)))</formula>
    </cfRule>
  </conditionalFormatting>
  <conditionalFormatting sqref="L157">
    <cfRule type="containsText" dxfId="728" priority="381" operator="containsText" text="DA">
      <formula>NOT(ISERROR(SEARCH("DA",L157)))</formula>
    </cfRule>
  </conditionalFormatting>
  <conditionalFormatting sqref="M157">
    <cfRule type="containsText" dxfId="727" priority="380" operator="containsText" text="DA">
      <formula>NOT(ISERROR(SEARCH("DA",M157)))</formula>
    </cfRule>
  </conditionalFormatting>
  <conditionalFormatting sqref="N157">
    <cfRule type="containsText" dxfId="726" priority="379" operator="containsText" text="DA">
      <formula>NOT(ISERROR(SEARCH("DA",N157)))</formula>
    </cfRule>
  </conditionalFormatting>
  <conditionalFormatting sqref="O157">
    <cfRule type="containsText" dxfId="725" priority="378" operator="containsText" text="DA">
      <formula>NOT(ISERROR(SEARCH("DA",O157)))</formula>
    </cfRule>
  </conditionalFormatting>
  <conditionalFormatting sqref="P157">
    <cfRule type="containsText" dxfId="724" priority="377" operator="containsText" text="DA">
      <formula>NOT(ISERROR(SEARCH("DA",P157)))</formula>
    </cfRule>
  </conditionalFormatting>
  <conditionalFormatting sqref="Q157">
    <cfRule type="containsText" dxfId="723" priority="376" operator="containsText" text="DA">
      <formula>NOT(ISERROR(SEARCH("DA",Q157)))</formula>
    </cfRule>
  </conditionalFormatting>
  <conditionalFormatting sqref="R157">
    <cfRule type="containsText" dxfId="722" priority="375" operator="containsText" text="DA">
      <formula>NOT(ISERROR(SEARCH("DA",R157)))</formula>
    </cfRule>
  </conditionalFormatting>
  <conditionalFormatting sqref="S157">
    <cfRule type="containsText" dxfId="721" priority="374" operator="containsText" text="DA">
      <formula>NOT(ISERROR(SEARCH("DA",S157)))</formula>
    </cfRule>
  </conditionalFormatting>
  <conditionalFormatting sqref="T157">
    <cfRule type="containsText" dxfId="720" priority="373" operator="containsText" text="DA">
      <formula>NOT(ISERROR(SEARCH("DA",T157)))</formula>
    </cfRule>
  </conditionalFormatting>
  <conditionalFormatting sqref="U157">
    <cfRule type="containsText" dxfId="719" priority="372" operator="containsText" text="DA">
      <formula>NOT(ISERROR(SEARCH("DA",U157)))</formula>
    </cfRule>
  </conditionalFormatting>
  <conditionalFormatting sqref="A168:C168">
    <cfRule type="containsText" dxfId="718" priority="371" operator="containsText" text="DA">
      <formula>NOT(ISERROR(SEARCH("DA",A168)))</formula>
    </cfRule>
  </conditionalFormatting>
  <conditionalFormatting sqref="D168">
    <cfRule type="containsText" dxfId="717" priority="370" operator="containsText" text="DA">
      <formula>NOT(ISERROR(SEARCH("DA",D168)))</formula>
    </cfRule>
  </conditionalFormatting>
  <conditionalFormatting sqref="E168">
    <cfRule type="containsText" dxfId="716" priority="369" operator="containsText" text="DA">
      <formula>NOT(ISERROR(SEARCH("DA",E168)))</formula>
    </cfRule>
  </conditionalFormatting>
  <conditionalFormatting sqref="F168">
    <cfRule type="containsText" dxfId="715" priority="368" operator="containsText" text="DA">
      <formula>NOT(ISERROR(SEARCH("DA",F168)))</formula>
    </cfRule>
  </conditionalFormatting>
  <conditionalFormatting sqref="G168">
    <cfRule type="containsText" dxfId="714" priority="367" operator="containsText" text="DA">
      <formula>NOT(ISERROR(SEARCH("DA",G168)))</formula>
    </cfRule>
  </conditionalFormatting>
  <conditionalFormatting sqref="H168">
    <cfRule type="containsText" dxfId="713" priority="366" operator="containsText" text="DA">
      <formula>NOT(ISERROR(SEARCH("DA",H168)))</formula>
    </cfRule>
  </conditionalFormatting>
  <conditionalFormatting sqref="I168">
    <cfRule type="containsText" dxfId="712" priority="365" operator="containsText" text="DA">
      <formula>NOT(ISERROR(SEARCH("DA",I168)))</formula>
    </cfRule>
  </conditionalFormatting>
  <conditionalFormatting sqref="J168">
    <cfRule type="containsText" dxfId="711" priority="364" operator="containsText" text="DA">
      <formula>NOT(ISERROR(SEARCH("DA",J168)))</formula>
    </cfRule>
  </conditionalFormatting>
  <conditionalFormatting sqref="K168">
    <cfRule type="containsText" dxfId="710" priority="363" operator="containsText" text="DA">
      <formula>NOT(ISERROR(SEARCH("DA",K168)))</formula>
    </cfRule>
  </conditionalFormatting>
  <conditionalFormatting sqref="L168">
    <cfRule type="containsText" dxfId="709" priority="362" operator="containsText" text="DA">
      <formula>NOT(ISERROR(SEARCH("DA",L168)))</formula>
    </cfRule>
  </conditionalFormatting>
  <conditionalFormatting sqref="M168">
    <cfRule type="containsText" dxfId="708" priority="361" operator="containsText" text="DA">
      <formula>NOT(ISERROR(SEARCH("DA",M168)))</formula>
    </cfRule>
  </conditionalFormatting>
  <conditionalFormatting sqref="N168">
    <cfRule type="containsText" dxfId="707" priority="360" operator="containsText" text="DA">
      <formula>NOT(ISERROR(SEARCH("DA",N168)))</formula>
    </cfRule>
  </conditionalFormatting>
  <conditionalFormatting sqref="O168">
    <cfRule type="containsText" dxfId="706" priority="359" operator="containsText" text="DA">
      <formula>NOT(ISERROR(SEARCH("DA",O168)))</formula>
    </cfRule>
  </conditionalFormatting>
  <conditionalFormatting sqref="P168">
    <cfRule type="containsText" dxfId="705" priority="358" operator="containsText" text="DA">
      <formula>NOT(ISERROR(SEARCH("DA",P168)))</formula>
    </cfRule>
  </conditionalFormatting>
  <conditionalFormatting sqref="Q168">
    <cfRule type="containsText" dxfId="704" priority="357" operator="containsText" text="DA">
      <formula>NOT(ISERROR(SEARCH("DA",Q168)))</formula>
    </cfRule>
  </conditionalFormatting>
  <conditionalFormatting sqref="R168">
    <cfRule type="containsText" dxfId="703" priority="356" operator="containsText" text="DA">
      <formula>NOT(ISERROR(SEARCH("DA",R168)))</formula>
    </cfRule>
  </conditionalFormatting>
  <conditionalFormatting sqref="S168">
    <cfRule type="containsText" dxfId="702" priority="355" operator="containsText" text="DA">
      <formula>NOT(ISERROR(SEARCH("DA",S168)))</formula>
    </cfRule>
  </conditionalFormatting>
  <conditionalFormatting sqref="T168">
    <cfRule type="containsText" dxfId="701" priority="354" operator="containsText" text="DA">
      <formula>NOT(ISERROR(SEARCH("DA",T168)))</formula>
    </cfRule>
  </conditionalFormatting>
  <conditionalFormatting sqref="U168">
    <cfRule type="containsText" dxfId="700" priority="353" operator="containsText" text="DA">
      <formula>NOT(ISERROR(SEARCH("DA",U168)))</formula>
    </cfRule>
  </conditionalFormatting>
  <conditionalFormatting sqref="A179:C179">
    <cfRule type="containsText" dxfId="699" priority="352" operator="containsText" text="DA">
      <formula>NOT(ISERROR(SEARCH("DA",A179)))</formula>
    </cfRule>
  </conditionalFormatting>
  <conditionalFormatting sqref="D179">
    <cfRule type="containsText" dxfId="698" priority="351" operator="containsText" text="DA">
      <formula>NOT(ISERROR(SEARCH("DA",D179)))</formula>
    </cfRule>
  </conditionalFormatting>
  <conditionalFormatting sqref="E179">
    <cfRule type="containsText" dxfId="697" priority="350" operator="containsText" text="DA">
      <formula>NOT(ISERROR(SEARCH("DA",E179)))</formula>
    </cfRule>
  </conditionalFormatting>
  <conditionalFormatting sqref="F179">
    <cfRule type="containsText" dxfId="696" priority="349" operator="containsText" text="DA">
      <formula>NOT(ISERROR(SEARCH("DA",F179)))</formula>
    </cfRule>
  </conditionalFormatting>
  <conditionalFormatting sqref="G179">
    <cfRule type="containsText" dxfId="695" priority="348" operator="containsText" text="DA">
      <formula>NOT(ISERROR(SEARCH("DA",G179)))</formula>
    </cfRule>
  </conditionalFormatting>
  <conditionalFormatting sqref="H179">
    <cfRule type="containsText" dxfId="694" priority="347" operator="containsText" text="DA">
      <formula>NOT(ISERROR(SEARCH("DA",H179)))</formula>
    </cfRule>
  </conditionalFormatting>
  <conditionalFormatting sqref="I179">
    <cfRule type="containsText" dxfId="693" priority="346" operator="containsText" text="DA">
      <formula>NOT(ISERROR(SEARCH("DA",I179)))</formula>
    </cfRule>
  </conditionalFormatting>
  <conditionalFormatting sqref="J179">
    <cfRule type="containsText" dxfId="692" priority="345" operator="containsText" text="DA">
      <formula>NOT(ISERROR(SEARCH("DA",J179)))</formula>
    </cfRule>
  </conditionalFormatting>
  <conditionalFormatting sqref="K179">
    <cfRule type="containsText" dxfId="691" priority="344" operator="containsText" text="DA">
      <formula>NOT(ISERROR(SEARCH("DA",K179)))</formula>
    </cfRule>
  </conditionalFormatting>
  <conditionalFormatting sqref="L179">
    <cfRule type="containsText" dxfId="690" priority="343" operator="containsText" text="DA">
      <formula>NOT(ISERROR(SEARCH("DA",L179)))</formula>
    </cfRule>
  </conditionalFormatting>
  <conditionalFormatting sqref="M179">
    <cfRule type="containsText" dxfId="689" priority="342" operator="containsText" text="DA">
      <formula>NOT(ISERROR(SEARCH("DA",M179)))</formula>
    </cfRule>
  </conditionalFormatting>
  <conditionalFormatting sqref="N179">
    <cfRule type="containsText" dxfId="688" priority="341" operator="containsText" text="DA">
      <formula>NOT(ISERROR(SEARCH("DA",N179)))</formula>
    </cfRule>
  </conditionalFormatting>
  <conditionalFormatting sqref="O179">
    <cfRule type="containsText" dxfId="687" priority="340" operator="containsText" text="DA">
      <formula>NOT(ISERROR(SEARCH("DA",O179)))</formula>
    </cfRule>
  </conditionalFormatting>
  <conditionalFormatting sqref="P179">
    <cfRule type="containsText" dxfId="686" priority="339" operator="containsText" text="DA">
      <formula>NOT(ISERROR(SEARCH("DA",P179)))</formula>
    </cfRule>
  </conditionalFormatting>
  <conditionalFormatting sqref="Q179">
    <cfRule type="containsText" dxfId="685" priority="338" operator="containsText" text="DA">
      <formula>NOT(ISERROR(SEARCH("DA",Q179)))</formula>
    </cfRule>
  </conditionalFormatting>
  <conditionalFormatting sqref="R179">
    <cfRule type="containsText" dxfId="684" priority="337" operator="containsText" text="DA">
      <formula>NOT(ISERROR(SEARCH("DA",R179)))</formula>
    </cfRule>
  </conditionalFormatting>
  <conditionalFormatting sqref="S179">
    <cfRule type="containsText" dxfId="683" priority="336" operator="containsText" text="DA">
      <formula>NOT(ISERROR(SEARCH("DA",S179)))</formula>
    </cfRule>
  </conditionalFormatting>
  <conditionalFormatting sqref="T179">
    <cfRule type="containsText" dxfId="682" priority="335" operator="containsText" text="DA">
      <formula>NOT(ISERROR(SEARCH("DA",T179)))</formula>
    </cfRule>
  </conditionalFormatting>
  <conditionalFormatting sqref="U179">
    <cfRule type="containsText" dxfId="681" priority="334" operator="containsText" text="DA">
      <formula>NOT(ISERROR(SEARCH("DA",U179)))</formula>
    </cfRule>
  </conditionalFormatting>
  <conditionalFormatting sqref="A190:C190">
    <cfRule type="containsText" dxfId="680" priority="333" operator="containsText" text="DA">
      <formula>NOT(ISERROR(SEARCH("DA",A190)))</formula>
    </cfRule>
  </conditionalFormatting>
  <conditionalFormatting sqref="D190">
    <cfRule type="containsText" dxfId="679" priority="332" operator="containsText" text="DA">
      <formula>NOT(ISERROR(SEARCH("DA",D190)))</formula>
    </cfRule>
  </conditionalFormatting>
  <conditionalFormatting sqref="E190">
    <cfRule type="containsText" dxfId="678" priority="331" operator="containsText" text="DA">
      <formula>NOT(ISERROR(SEARCH("DA",E190)))</formula>
    </cfRule>
  </conditionalFormatting>
  <conditionalFormatting sqref="F190">
    <cfRule type="containsText" dxfId="677" priority="330" operator="containsText" text="DA">
      <formula>NOT(ISERROR(SEARCH("DA",F190)))</formula>
    </cfRule>
  </conditionalFormatting>
  <conditionalFormatting sqref="G190">
    <cfRule type="containsText" dxfId="676" priority="329" operator="containsText" text="DA">
      <formula>NOT(ISERROR(SEARCH("DA",G190)))</formula>
    </cfRule>
  </conditionalFormatting>
  <conditionalFormatting sqref="H190">
    <cfRule type="containsText" dxfId="675" priority="328" operator="containsText" text="DA">
      <formula>NOT(ISERROR(SEARCH("DA",H190)))</formula>
    </cfRule>
  </conditionalFormatting>
  <conditionalFormatting sqref="I190">
    <cfRule type="containsText" dxfId="674" priority="327" operator="containsText" text="DA">
      <formula>NOT(ISERROR(SEARCH("DA",I190)))</formula>
    </cfRule>
  </conditionalFormatting>
  <conditionalFormatting sqref="J190">
    <cfRule type="containsText" dxfId="673" priority="326" operator="containsText" text="DA">
      <formula>NOT(ISERROR(SEARCH("DA",J190)))</formula>
    </cfRule>
  </conditionalFormatting>
  <conditionalFormatting sqref="K190">
    <cfRule type="containsText" dxfId="672" priority="325" operator="containsText" text="DA">
      <formula>NOT(ISERROR(SEARCH("DA",K190)))</formula>
    </cfRule>
  </conditionalFormatting>
  <conditionalFormatting sqref="L190">
    <cfRule type="containsText" dxfId="671" priority="324" operator="containsText" text="DA">
      <formula>NOT(ISERROR(SEARCH("DA",L190)))</formula>
    </cfRule>
  </conditionalFormatting>
  <conditionalFormatting sqref="M190">
    <cfRule type="containsText" dxfId="670" priority="323" operator="containsText" text="DA">
      <formula>NOT(ISERROR(SEARCH("DA",M190)))</formula>
    </cfRule>
  </conditionalFormatting>
  <conditionalFormatting sqref="N190">
    <cfRule type="containsText" dxfId="669" priority="322" operator="containsText" text="DA">
      <formula>NOT(ISERROR(SEARCH("DA",N190)))</formula>
    </cfRule>
  </conditionalFormatting>
  <conditionalFormatting sqref="O190">
    <cfRule type="containsText" dxfId="668" priority="321" operator="containsText" text="DA">
      <formula>NOT(ISERROR(SEARCH("DA",O190)))</formula>
    </cfRule>
  </conditionalFormatting>
  <conditionalFormatting sqref="P190">
    <cfRule type="containsText" dxfId="667" priority="320" operator="containsText" text="DA">
      <formula>NOT(ISERROR(SEARCH("DA",P190)))</formula>
    </cfRule>
  </conditionalFormatting>
  <conditionalFormatting sqref="Q190">
    <cfRule type="containsText" dxfId="666" priority="319" operator="containsText" text="DA">
      <formula>NOT(ISERROR(SEARCH("DA",Q190)))</formula>
    </cfRule>
  </conditionalFormatting>
  <conditionalFormatting sqref="R190">
    <cfRule type="containsText" dxfId="665" priority="318" operator="containsText" text="DA">
      <formula>NOT(ISERROR(SEARCH("DA",R190)))</formula>
    </cfRule>
  </conditionalFormatting>
  <conditionalFormatting sqref="S190">
    <cfRule type="containsText" dxfId="664" priority="317" operator="containsText" text="DA">
      <formula>NOT(ISERROR(SEARCH("DA",S190)))</formula>
    </cfRule>
  </conditionalFormatting>
  <conditionalFormatting sqref="T190">
    <cfRule type="containsText" dxfId="663" priority="316" operator="containsText" text="DA">
      <formula>NOT(ISERROR(SEARCH("DA",T190)))</formula>
    </cfRule>
  </conditionalFormatting>
  <conditionalFormatting sqref="U190">
    <cfRule type="containsText" dxfId="662" priority="315" operator="containsText" text="DA">
      <formula>NOT(ISERROR(SEARCH("DA",U190)))</formula>
    </cfRule>
  </conditionalFormatting>
  <conditionalFormatting sqref="A256:C256">
    <cfRule type="containsText" dxfId="661" priority="314" operator="containsText" text="DA">
      <formula>NOT(ISERROR(SEARCH("DA",A256)))</formula>
    </cfRule>
  </conditionalFormatting>
  <conditionalFormatting sqref="D256">
    <cfRule type="containsText" dxfId="660" priority="313" operator="containsText" text="DA">
      <formula>NOT(ISERROR(SEARCH("DA",D256)))</formula>
    </cfRule>
  </conditionalFormatting>
  <conditionalFormatting sqref="E256">
    <cfRule type="containsText" dxfId="659" priority="312" operator="containsText" text="DA">
      <formula>NOT(ISERROR(SEARCH("DA",E256)))</formula>
    </cfRule>
  </conditionalFormatting>
  <conditionalFormatting sqref="F256">
    <cfRule type="containsText" dxfId="658" priority="311" operator="containsText" text="DA">
      <formula>NOT(ISERROR(SEARCH("DA",F256)))</formula>
    </cfRule>
  </conditionalFormatting>
  <conditionalFormatting sqref="G256">
    <cfRule type="containsText" dxfId="657" priority="310" operator="containsText" text="DA">
      <formula>NOT(ISERROR(SEARCH("DA",G256)))</formula>
    </cfRule>
  </conditionalFormatting>
  <conditionalFormatting sqref="H256">
    <cfRule type="containsText" dxfId="656" priority="309" operator="containsText" text="DA">
      <formula>NOT(ISERROR(SEARCH("DA",H256)))</formula>
    </cfRule>
  </conditionalFormatting>
  <conditionalFormatting sqref="I256">
    <cfRule type="containsText" dxfId="655" priority="308" operator="containsText" text="DA">
      <formula>NOT(ISERROR(SEARCH("DA",I256)))</formula>
    </cfRule>
  </conditionalFormatting>
  <conditionalFormatting sqref="J256">
    <cfRule type="containsText" dxfId="654" priority="307" operator="containsText" text="DA">
      <formula>NOT(ISERROR(SEARCH("DA",J256)))</formula>
    </cfRule>
  </conditionalFormatting>
  <conditionalFormatting sqref="K256">
    <cfRule type="containsText" dxfId="653" priority="306" operator="containsText" text="DA">
      <formula>NOT(ISERROR(SEARCH("DA",K256)))</formula>
    </cfRule>
  </conditionalFormatting>
  <conditionalFormatting sqref="L256">
    <cfRule type="containsText" dxfId="652" priority="305" operator="containsText" text="DA">
      <formula>NOT(ISERROR(SEARCH("DA",L256)))</formula>
    </cfRule>
  </conditionalFormatting>
  <conditionalFormatting sqref="M256">
    <cfRule type="containsText" dxfId="651" priority="304" operator="containsText" text="DA">
      <formula>NOT(ISERROR(SEARCH("DA",M256)))</formula>
    </cfRule>
  </conditionalFormatting>
  <conditionalFormatting sqref="N256">
    <cfRule type="containsText" dxfId="650" priority="303" operator="containsText" text="DA">
      <formula>NOT(ISERROR(SEARCH("DA",N256)))</formula>
    </cfRule>
  </conditionalFormatting>
  <conditionalFormatting sqref="O256">
    <cfRule type="containsText" dxfId="649" priority="302" operator="containsText" text="DA">
      <formula>NOT(ISERROR(SEARCH("DA",O256)))</formula>
    </cfRule>
  </conditionalFormatting>
  <conditionalFormatting sqref="P256">
    <cfRule type="containsText" dxfId="648" priority="301" operator="containsText" text="DA">
      <formula>NOT(ISERROR(SEARCH("DA",P256)))</formula>
    </cfRule>
  </conditionalFormatting>
  <conditionalFormatting sqref="Q256">
    <cfRule type="containsText" dxfId="647" priority="300" operator="containsText" text="DA">
      <formula>NOT(ISERROR(SEARCH("DA",Q256)))</formula>
    </cfRule>
  </conditionalFormatting>
  <conditionalFormatting sqref="R256">
    <cfRule type="containsText" dxfId="646" priority="299" operator="containsText" text="DA">
      <formula>NOT(ISERROR(SEARCH("DA",R256)))</formula>
    </cfRule>
  </conditionalFormatting>
  <conditionalFormatting sqref="S256">
    <cfRule type="containsText" dxfId="645" priority="298" operator="containsText" text="DA">
      <formula>NOT(ISERROR(SEARCH("DA",S256)))</formula>
    </cfRule>
  </conditionalFormatting>
  <conditionalFormatting sqref="T256">
    <cfRule type="containsText" dxfId="644" priority="297" operator="containsText" text="DA">
      <formula>NOT(ISERROR(SEARCH("DA",T256)))</formula>
    </cfRule>
  </conditionalFormatting>
  <conditionalFormatting sqref="U256">
    <cfRule type="containsText" dxfId="643" priority="296" operator="containsText" text="DA">
      <formula>NOT(ISERROR(SEARCH("DA",U256)))</formula>
    </cfRule>
  </conditionalFormatting>
  <conditionalFormatting sqref="A267:C267">
    <cfRule type="containsText" dxfId="642" priority="295" operator="containsText" text="DA">
      <formula>NOT(ISERROR(SEARCH("DA",A267)))</formula>
    </cfRule>
  </conditionalFormatting>
  <conditionalFormatting sqref="D267">
    <cfRule type="containsText" dxfId="641" priority="294" operator="containsText" text="DA">
      <formula>NOT(ISERROR(SEARCH("DA",D267)))</formula>
    </cfRule>
  </conditionalFormatting>
  <conditionalFormatting sqref="E267">
    <cfRule type="containsText" dxfId="640" priority="293" operator="containsText" text="DA">
      <formula>NOT(ISERROR(SEARCH("DA",E267)))</formula>
    </cfRule>
  </conditionalFormatting>
  <conditionalFormatting sqref="F267">
    <cfRule type="containsText" dxfId="639" priority="292" operator="containsText" text="DA">
      <formula>NOT(ISERROR(SEARCH("DA",F267)))</formula>
    </cfRule>
  </conditionalFormatting>
  <conditionalFormatting sqref="G267">
    <cfRule type="containsText" dxfId="638" priority="291" operator="containsText" text="DA">
      <formula>NOT(ISERROR(SEARCH("DA",G267)))</formula>
    </cfRule>
  </conditionalFormatting>
  <conditionalFormatting sqref="H267">
    <cfRule type="containsText" dxfId="637" priority="290" operator="containsText" text="DA">
      <formula>NOT(ISERROR(SEARCH("DA",H267)))</formula>
    </cfRule>
  </conditionalFormatting>
  <conditionalFormatting sqref="I267">
    <cfRule type="containsText" dxfId="636" priority="289" operator="containsText" text="DA">
      <formula>NOT(ISERROR(SEARCH("DA",I267)))</formula>
    </cfRule>
  </conditionalFormatting>
  <conditionalFormatting sqref="J267">
    <cfRule type="containsText" dxfId="635" priority="288" operator="containsText" text="DA">
      <formula>NOT(ISERROR(SEARCH("DA",J267)))</formula>
    </cfRule>
  </conditionalFormatting>
  <conditionalFormatting sqref="K267">
    <cfRule type="containsText" dxfId="634" priority="287" operator="containsText" text="DA">
      <formula>NOT(ISERROR(SEARCH("DA",K267)))</formula>
    </cfRule>
  </conditionalFormatting>
  <conditionalFormatting sqref="L267">
    <cfRule type="containsText" dxfId="633" priority="286" operator="containsText" text="DA">
      <formula>NOT(ISERROR(SEARCH("DA",L267)))</formula>
    </cfRule>
  </conditionalFormatting>
  <conditionalFormatting sqref="M267">
    <cfRule type="containsText" dxfId="632" priority="285" operator="containsText" text="DA">
      <formula>NOT(ISERROR(SEARCH("DA",M267)))</formula>
    </cfRule>
  </conditionalFormatting>
  <conditionalFormatting sqref="N267">
    <cfRule type="containsText" dxfId="631" priority="284" operator="containsText" text="DA">
      <formula>NOT(ISERROR(SEARCH("DA",N267)))</formula>
    </cfRule>
  </conditionalFormatting>
  <conditionalFormatting sqref="O267">
    <cfRule type="containsText" dxfId="630" priority="283" operator="containsText" text="DA">
      <formula>NOT(ISERROR(SEARCH("DA",O267)))</formula>
    </cfRule>
  </conditionalFormatting>
  <conditionalFormatting sqref="P267">
    <cfRule type="containsText" dxfId="629" priority="282" operator="containsText" text="DA">
      <formula>NOT(ISERROR(SEARCH("DA",P267)))</formula>
    </cfRule>
  </conditionalFormatting>
  <conditionalFormatting sqref="Q267">
    <cfRule type="containsText" dxfId="628" priority="281" operator="containsText" text="DA">
      <formula>NOT(ISERROR(SEARCH("DA",Q267)))</formula>
    </cfRule>
  </conditionalFormatting>
  <conditionalFormatting sqref="R267">
    <cfRule type="containsText" dxfId="627" priority="280" operator="containsText" text="DA">
      <formula>NOT(ISERROR(SEARCH("DA",R267)))</formula>
    </cfRule>
  </conditionalFormatting>
  <conditionalFormatting sqref="S267">
    <cfRule type="containsText" dxfId="626" priority="279" operator="containsText" text="DA">
      <formula>NOT(ISERROR(SEARCH("DA",S267)))</formula>
    </cfRule>
  </conditionalFormatting>
  <conditionalFormatting sqref="T267">
    <cfRule type="containsText" dxfId="625" priority="278" operator="containsText" text="DA">
      <formula>NOT(ISERROR(SEARCH("DA",T267)))</formula>
    </cfRule>
  </conditionalFormatting>
  <conditionalFormatting sqref="U267">
    <cfRule type="containsText" dxfId="624" priority="277" operator="containsText" text="DA">
      <formula>NOT(ISERROR(SEARCH("DA",U267)))</formula>
    </cfRule>
  </conditionalFormatting>
  <conditionalFormatting sqref="A278:C278">
    <cfRule type="containsText" dxfId="623" priority="276" operator="containsText" text="DA">
      <formula>NOT(ISERROR(SEARCH("DA",A278)))</formula>
    </cfRule>
  </conditionalFormatting>
  <conditionalFormatting sqref="D278">
    <cfRule type="containsText" dxfId="622" priority="275" operator="containsText" text="DA">
      <formula>NOT(ISERROR(SEARCH("DA",D278)))</formula>
    </cfRule>
  </conditionalFormatting>
  <conditionalFormatting sqref="E278">
    <cfRule type="containsText" dxfId="621" priority="274" operator="containsText" text="DA">
      <formula>NOT(ISERROR(SEARCH("DA",E278)))</formula>
    </cfRule>
  </conditionalFormatting>
  <conditionalFormatting sqref="F278">
    <cfRule type="containsText" dxfId="620" priority="273" operator="containsText" text="DA">
      <formula>NOT(ISERROR(SEARCH("DA",F278)))</formula>
    </cfRule>
  </conditionalFormatting>
  <conditionalFormatting sqref="G278">
    <cfRule type="containsText" dxfId="619" priority="272" operator="containsText" text="DA">
      <formula>NOT(ISERROR(SEARCH("DA",G278)))</formula>
    </cfRule>
  </conditionalFormatting>
  <conditionalFormatting sqref="H278">
    <cfRule type="containsText" dxfId="618" priority="271" operator="containsText" text="DA">
      <formula>NOT(ISERROR(SEARCH("DA",H278)))</formula>
    </cfRule>
  </conditionalFormatting>
  <conditionalFormatting sqref="I278">
    <cfRule type="containsText" dxfId="617" priority="270" operator="containsText" text="DA">
      <formula>NOT(ISERROR(SEARCH("DA",I278)))</formula>
    </cfRule>
  </conditionalFormatting>
  <conditionalFormatting sqref="J278">
    <cfRule type="containsText" dxfId="616" priority="269" operator="containsText" text="DA">
      <formula>NOT(ISERROR(SEARCH("DA",J278)))</formula>
    </cfRule>
  </conditionalFormatting>
  <conditionalFormatting sqref="K278">
    <cfRule type="containsText" dxfId="615" priority="268" operator="containsText" text="DA">
      <formula>NOT(ISERROR(SEARCH("DA",K278)))</formula>
    </cfRule>
  </conditionalFormatting>
  <conditionalFormatting sqref="L278">
    <cfRule type="containsText" dxfId="614" priority="267" operator="containsText" text="DA">
      <formula>NOT(ISERROR(SEARCH("DA",L278)))</formula>
    </cfRule>
  </conditionalFormatting>
  <conditionalFormatting sqref="M278">
    <cfRule type="containsText" dxfId="613" priority="266" operator="containsText" text="DA">
      <formula>NOT(ISERROR(SEARCH("DA",M278)))</formula>
    </cfRule>
  </conditionalFormatting>
  <conditionalFormatting sqref="N278">
    <cfRule type="containsText" dxfId="612" priority="265" operator="containsText" text="DA">
      <formula>NOT(ISERROR(SEARCH("DA",N278)))</formula>
    </cfRule>
  </conditionalFormatting>
  <conditionalFormatting sqref="O278">
    <cfRule type="containsText" dxfId="611" priority="264" operator="containsText" text="DA">
      <formula>NOT(ISERROR(SEARCH("DA",O278)))</formula>
    </cfRule>
  </conditionalFormatting>
  <conditionalFormatting sqref="P278">
    <cfRule type="containsText" dxfId="610" priority="263" operator="containsText" text="DA">
      <formula>NOT(ISERROR(SEARCH("DA",P278)))</formula>
    </cfRule>
  </conditionalFormatting>
  <conditionalFormatting sqref="Q278">
    <cfRule type="containsText" dxfId="609" priority="262" operator="containsText" text="DA">
      <formula>NOT(ISERROR(SEARCH("DA",Q278)))</formula>
    </cfRule>
  </conditionalFormatting>
  <conditionalFormatting sqref="R278">
    <cfRule type="containsText" dxfId="608" priority="261" operator="containsText" text="DA">
      <formula>NOT(ISERROR(SEARCH("DA",R278)))</formula>
    </cfRule>
  </conditionalFormatting>
  <conditionalFormatting sqref="S278">
    <cfRule type="containsText" dxfId="607" priority="260" operator="containsText" text="DA">
      <formula>NOT(ISERROR(SEARCH("DA",S278)))</formula>
    </cfRule>
  </conditionalFormatting>
  <conditionalFormatting sqref="T278">
    <cfRule type="containsText" dxfId="606" priority="259" operator="containsText" text="DA">
      <formula>NOT(ISERROR(SEARCH("DA",T278)))</formula>
    </cfRule>
  </conditionalFormatting>
  <conditionalFormatting sqref="U278">
    <cfRule type="containsText" dxfId="605" priority="258" operator="containsText" text="DA">
      <formula>NOT(ISERROR(SEARCH("DA",U278)))</formula>
    </cfRule>
  </conditionalFormatting>
  <conditionalFormatting sqref="A289:C289">
    <cfRule type="containsText" dxfId="604" priority="257" operator="containsText" text="DA">
      <formula>NOT(ISERROR(SEARCH("DA",A289)))</formula>
    </cfRule>
  </conditionalFormatting>
  <conditionalFormatting sqref="D289">
    <cfRule type="containsText" dxfId="603" priority="256" operator="containsText" text="DA">
      <formula>NOT(ISERROR(SEARCH("DA",D289)))</formula>
    </cfRule>
  </conditionalFormatting>
  <conditionalFormatting sqref="E289">
    <cfRule type="containsText" dxfId="602" priority="255" operator="containsText" text="DA">
      <formula>NOT(ISERROR(SEARCH("DA",E289)))</formula>
    </cfRule>
  </conditionalFormatting>
  <conditionalFormatting sqref="F289">
    <cfRule type="containsText" dxfId="601" priority="254" operator="containsText" text="DA">
      <formula>NOT(ISERROR(SEARCH("DA",F289)))</formula>
    </cfRule>
  </conditionalFormatting>
  <conditionalFormatting sqref="G289">
    <cfRule type="containsText" dxfId="600" priority="253" operator="containsText" text="DA">
      <formula>NOT(ISERROR(SEARCH("DA",G289)))</formula>
    </cfRule>
  </conditionalFormatting>
  <conditionalFormatting sqref="H289">
    <cfRule type="containsText" dxfId="599" priority="252" operator="containsText" text="DA">
      <formula>NOT(ISERROR(SEARCH("DA",H289)))</formula>
    </cfRule>
  </conditionalFormatting>
  <conditionalFormatting sqref="I289">
    <cfRule type="containsText" dxfId="598" priority="251" operator="containsText" text="DA">
      <formula>NOT(ISERROR(SEARCH("DA",I289)))</formula>
    </cfRule>
  </conditionalFormatting>
  <conditionalFormatting sqref="J289">
    <cfRule type="containsText" dxfId="597" priority="250" operator="containsText" text="DA">
      <formula>NOT(ISERROR(SEARCH("DA",J289)))</formula>
    </cfRule>
  </conditionalFormatting>
  <conditionalFormatting sqref="K289">
    <cfRule type="containsText" dxfId="596" priority="249" operator="containsText" text="DA">
      <formula>NOT(ISERROR(SEARCH("DA",K289)))</formula>
    </cfRule>
  </conditionalFormatting>
  <conditionalFormatting sqref="L289">
    <cfRule type="containsText" dxfId="595" priority="248" operator="containsText" text="DA">
      <formula>NOT(ISERROR(SEARCH("DA",L289)))</formula>
    </cfRule>
  </conditionalFormatting>
  <conditionalFormatting sqref="M289">
    <cfRule type="containsText" dxfId="594" priority="247" operator="containsText" text="DA">
      <formula>NOT(ISERROR(SEARCH("DA",M289)))</formula>
    </cfRule>
  </conditionalFormatting>
  <conditionalFormatting sqref="N289">
    <cfRule type="containsText" dxfId="593" priority="246" operator="containsText" text="DA">
      <formula>NOT(ISERROR(SEARCH("DA",N289)))</formula>
    </cfRule>
  </conditionalFormatting>
  <conditionalFormatting sqref="O289">
    <cfRule type="containsText" dxfId="592" priority="245" operator="containsText" text="DA">
      <formula>NOT(ISERROR(SEARCH("DA",O289)))</formula>
    </cfRule>
  </conditionalFormatting>
  <conditionalFormatting sqref="P289">
    <cfRule type="containsText" dxfId="591" priority="244" operator="containsText" text="DA">
      <formula>NOT(ISERROR(SEARCH("DA",P289)))</formula>
    </cfRule>
  </conditionalFormatting>
  <conditionalFormatting sqref="Q289">
    <cfRule type="containsText" dxfId="590" priority="243" operator="containsText" text="DA">
      <formula>NOT(ISERROR(SEARCH("DA",Q289)))</formula>
    </cfRule>
  </conditionalFormatting>
  <conditionalFormatting sqref="R289">
    <cfRule type="containsText" dxfId="589" priority="242" operator="containsText" text="DA">
      <formula>NOT(ISERROR(SEARCH("DA",R289)))</formula>
    </cfRule>
  </conditionalFormatting>
  <conditionalFormatting sqref="S289">
    <cfRule type="containsText" dxfId="588" priority="241" operator="containsText" text="DA">
      <formula>NOT(ISERROR(SEARCH("DA",S289)))</formula>
    </cfRule>
  </conditionalFormatting>
  <conditionalFormatting sqref="T289">
    <cfRule type="containsText" dxfId="587" priority="240" operator="containsText" text="DA">
      <formula>NOT(ISERROR(SEARCH("DA",T289)))</formula>
    </cfRule>
  </conditionalFormatting>
  <conditionalFormatting sqref="U289">
    <cfRule type="containsText" dxfId="586" priority="239" operator="containsText" text="DA">
      <formula>NOT(ISERROR(SEARCH("DA",U289)))</formula>
    </cfRule>
  </conditionalFormatting>
  <conditionalFormatting sqref="A300:C300">
    <cfRule type="containsText" dxfId="585" priority="238" operator="containsText" text="DA">
      <formula>NOT(ISERROR(SEARCH("DA",A300)))</formula>
    </cfRule>
  </conditionalFormatting>
  <conditionalFormatting sqref="D300">
    <cfRule type="containsText" dxfId="584" priority="237" operator="containsText" text="DA">
      <formula>NOT(ISERROR(SEARCH("DA",D300)))</formula>
    </cfRule>
  </conditionalFormatting>
  <conditionalFormatting sqref="E300">
    <cfRule type="containsText" dxfId="583" priority="236" operator="containsText" text="DA">
      <formula>NOT(ISERROR(SEARCH("DA",E300)))</formula>
    </cfRule>
  </conditionalFormatting>
  <conditionalFormatting sqref="F300">
    <cfRule type="containsText" dxfId="582" priority="235" operator="containsText" text="DA">
      <formula>NOT(ISERROR(SEARCH("DA",F300)))</formula>
    </cfRule>
  </conditionalFormatting>
  <conditionalFormatting sqref="G300">
    <cfRule type="containsText" dxfId="581" priority="234" operator="containsText" text="DA">
      <formula>NOT(ISERROR(SEARCH("DA",G300)))</formula>
    </cfRule>
  </conditionalFormatting>
  <conditionalFormatting sqref="H300">
    <cfRule type="containsText" dxfId="580" priority="233" operator="containsText" text="DA">
      <formula>NOT(ISERROR(SEARCH("DA",H300)))</formula>
    </cfRule>
  </conditionalFormatting>
  <conditionalFormatting sqref="I300">
    <cfRule type="containsText" dxfId="579" priority="232" operator="containsText" text="DA">
      <formula>NOT(ISERROR(SEARCH("DA",I300)))</formula>
    </cfRule>
  </conditionalFormatting>
  <conditionalFormatting sqref="J300">
    <cfRule type="containsText" dxfId="578" priority="231" operator="containsText" text="DA">
      <formula>NOT(ISERROR(SEARCH("DA",J300)))</formula>
    </cfRule>
  </conditionalFormatting>
  <conditionalFormatting sqref="K300">
    <cfRule type="containsText" dxfId="577" priority="230" operator="containsText" text="DA">
      <formula>NOT(ISERROR(SEARCH("DA",K300)))</formula>
    </cfRule>
  </conditionalFormatting>
  <conditionalFormatting sqref="L300">
    <cfRule type="containsText" dxfId="576" priority="229" operator="containsText" text="DA">
      <formula>NOT(ISERROR(SEARCH("DA",L300)))</formula>
    </cfRule>
  </conditionalFormatting>
  <conditionalFormatting sqref="M300">
    <cfRule type="containsText" dxfId="575" priority="228" operator="containsText" text="DA">
      <formula>NOT(ISERROR(SEARCH("DA",M300)))</formula>
    </cfRule>
  </conditionalFormatting>
  <conditionalFormatting sqref="N300">
    <cfRule type="containsText" dxfId="574" priority="227" operator="containsText" text="DA">
      <formula>NOT(ISERROR(SEARCH("DA",N300)))</formula>
    </cfRule>
  </conditionalFormatting>
  <conditionalFormatting sqref="O300">
    <cfRule type="containsText" dxfId="573" priority="226" operator="containsText" text="DA">
      <formula>NOT(ISERROR(SEARCH("DA",O300)))</formula>
    </cfRule>
  </conditionalFormatting>
  <conditionalFormatting sqref="P300">
    <cfRule type="containsText" dxfId="572" priority="225" operator="containsText" text="DA">
      <formula>NOT(ISERROR(SEARCH("DA",P300)))</formula>
    </cfRule>
  </conditionalFormatting>
  <conditionalFormatting sqref="Q300">
    <cfRule type="containsText" dxfId="571" priority="224" operator="containsText" text="DA">
      <formula>NOT(ISERROR(SEARCH("DA",Q300)))</formula>
    </cfRule>
  </conditionalFormatting>
  <conditionalFormatting sqref="R300">
    <cfRule type="containsText" dxfId="570" priority="223" operator="containsText" text="DA">
      <formula>NOT(ISERROR(SEARCH("DA",R300)))</formula>
    </cfRule>
  </conditionalFormatting>
  <conditionalFormatting sqref="S300">
    <cfRule type="containsText" dxfId="569" priority="222" operator="containsText" text="DA">
      <formula>NOT(ISERROR(SEARCH("DA",S300)))</formula>
    </cfRule>
  </conditionalFormatting>
  <conditionalFormatting sqref="T300">
    <cfRule type="containsText" dxfId="568" priority="221" operator="containsText" text="DA">
      <formula>NOT(ISERROR(SEARCH("DA",T300)))</formula>
    </cfRule>
  </conditionalFormatting>
  <conditionalFormatting sqref="U300">
    <cfRule type="containsText" dxfId="567" priority="220" operator="containsText" text="DA">
      <formula>NOT(ISERROR(SEARCH("DA",U300)))</formula>
    </cfRule>
  </conditionalFormatting>
  <conditionalFormatting sqref="A311:C311">
    <cfRule type="containsText" dxfId="566" priority="219" operator="containsText" text="DA">
      <formula>NOT(ISERROR(SEARCH("DA",A311)))</formula>
    </cfRule>
  </conditionalFormatting>
  <conditionalFormatting sqref="D311">
    <cfRule type="containsText" dxfId="565" priority="218" operator="containsText" text="DA">
      <formula>NOT(ISERROR(SEARCH("DA",D311)))</formula>
    </cfRule>
  </conditionalFormatting>
  <conditionalFormatting sqref="E311">
    <cfRule type="containsText" dxfId="564" priority="217" operator="containsText" text="DA">
      <formula>NOT(ISERROR(SEARCH("DA",E311)))</formula>
    </cfRule>
  </conditionalFormatting>
  <conditionalFormatting sqref="F311">
    <cfRule type="containsText" dxfId="563" priority="216" operator="containsText" text="DA">
      <formula>NOT(ISERROR(SEARCH("DA",F311)))</formula>
    </cfRule>
  </conditionalFormatting>
  <conditionalFormatting sqref="G311">
    <cfRule type="containsText" dxfId="562" priority="215" operator="containsText" text="DA">
      <formula>NOT(ISERROR(SEARCH("DA",G311)))</formula>
    </cfRule>
  </conditionalFormatting>
  <conditionalFormatting sqref="H311">
    <cfRule type="containsText" dxfId="561" priority="214" operator="containsText" text="DA">
      <formula>NOT(ISERROR(SEARCH("DA",H311)))</formula>
    </cfRule>
  </conditionalFormatting>
  <conditionalFormatting sqref="I311">
    <cfRule type="containsText" dxfId="560" priority="213" operator="containsText" text="DA">
      <formula>NOT(ISERROR(SEARCH("DA",I311)))</formula>
    </cfRule>
  </conditionalFormatting>
  <conditionalFormatting sqref="J311">
    <cfRule type="containsText" dxfId="559" priority="212" operator="containsText" text="DA">
      <formula>NOT(ISERROR(SEARCH("DA",J311)))</formula>
    </cfRule>
  </conditionalFormatting>
  <conditionalFormatting sqref="K311">
    <cfRule type="containsText" dxfId="558" priority="211" operator="containsText" text="DA">
      <formula>NOT(ISERROR(SEARCH("DA",K311)))</formula>
    </cfRule>
  </conditionalFormatting>
  <conditionalFormatting sqref="L311">
    <cfRule type="containsText" dxfId="557" priority="210" operator="containsText" text="DA">
      <formula>NOT(ISERROR(SEARCH("DA",L311)))</formula>
    </cfRule>
  </conditionalFormatting>
  <conditionalFormatting sqref="M311">
    <cfRule type="containsText" dxfId="556" priority="209" operator="containsText" text="DA">
      <formula>NOT(ISERROR(SEARCH("DA",M311)))</formula>
    </cfRule>
  </conditionalFormatting>
  <conditionalFormatting sqref="N311">
    <cfRule type="containsText" dxfId="555" priority="208" operator="containsText" text="DA">
      <formula>NOT(ISERROR(SEARCH("DA",N311)))</formula>
    </cfRule>
  </conditionalFormatting>
  <conditionalFormatting sqref="O311">
    <cfRule type="containsText" dxfId="554" priority="207" operator="containsText" text="DA">
      <formula>NOT(ISERROR(SEARCH("DA",O311)))</formula>
    </cfRule>
  </conditionalFormatting>
  <conditionalFormatting sqref="P311">
    <cfRule type="containsText" dxfId="553" priority="206" operator="containsText" text="DA">
      <formula>NOT(ISERROR(SEARCH("DA",P311)))</formula>
    </cfRule>
  </conditionalFormatting>
  <conditionalFormatting sqref="Q311">
    <cfRule type="containsText" dxfId="552" priority="205" operator="containsText" text="DA">
      <formula>NOT(ISERROR(SEARCH("DA",Q311)))</formula>
    </cfRule>
  </conditionalFormatting>
  <conditionalFormatting sqref="R311">
    <cfRule type="containsText" dxfId="551" priority="204" operator="containsText" text="DA">
      <formula>NOT(ISERROR(SEARCH("DA",R311)))</formula>
    </cfRule>
  </conditionalFormatting>
  <conditionalFormatting sqref="S311">
    <cfRule type="containsText" dxfId="550" priority="203" operator="containsText" text="DA">
      <formula>NOT(ISERROR(SEARCH("DA",S311)))</formula>
    </cfRule>
  </conditionalFormatting>
  <conditionalFormatting sqref="T311">
    <cfRule type="containsText" dxfId="549" priority="202" operator="containsText" text="DA">
      <formula>NOT(ISERROR(SEARCH("DA",T311)))</formula>
    </cfRule>
  </conditionalFormatting>
  <conditionalFormatting sqref="U311">
    <cfRule type="containsText" dxfId="548" priority="201" operator="containsText" text="DA">
      <formula>NOT(ISERROR(SEARCH("DA",U311)))</formula>
    </cfRule>
  </conditionalFormatting>
  <conditionalFormatting sqref="A322:C322">
    <cfRule type="containsText" dxfId="547" priority="200" operator="containsText" text="DA">
      <formula>NOT(ISERROR(SEARCH("DA",A322)))</formula>
    </cfRule>
  </conditionalFormatting>
  <conditionalFormatting sqref="D322">
    <cfRule type="containsText" dxfId="546" priority="199" operator="containsText" text="DA">
      <formula>NOT(ISERROR(SEARCH("DA",D322)))</formula>
    </cfRule>
  </conditionalFormatting>
  <conditionalFormatting sqref="E322">
    <cfRule type="containsText" dxfId="545" priority="198" operator="containsText" text="DA">
      <formula>NOT(ISERROR(SEARCH("DA",E322)))</formula>
    </cfRule>
  </conditionalFormatting>
  <conditionalFormatting sqref="F322">
    <cfRule type="containsText" dxfId="544" priority="197" operator="containsText" text="DA">
      <formula>NOT(ISERROR(SEARCH("DA",F322)))</formula>
    </cfRule>
  </conditionalFormatting>
  <conditionalFormatting sqref="G322">
    <cfRule type="containsText" dxfId="543" priority="196" operator="containsText" text="DA">
      <formula>NOT(ISERROR(SEARCH("DA",G322)))</formula>
    </cfRule>
  </conditionalFormatting>
  <conditionalFormatting sqref="H322">
    <cfRule type="containsText" dxfId="542" priority="195" operator="containsText" text="DA">
      <formula>NOT(ISERROR(SEARCH("DA",H322)))</formula>
    </cfRule>
  </conditionalFormatting>
  <conditionalFormatting sqref="I322">
    <cfRule type="containsText" dxfId="541" priority="194" operator="containsText" text="DA">
      <formula>NOT(ISERROR(SEARCH("DA",I322)))</formula>
    </cfRule>
  </conditionalFormatting>
  <conditionalFormatting sqref="J322">
    <cfRule type="containsText" dxfId="540" priority="193" operator="containsText" text="DA">
      <formula>NOT(ISERROR(SEARCH("DA",J322)))</formula>
    </cfRule>
  </conditionalFormatting>
  <conditionalFormatting sqref="K322">
    <cfRule type="containsText" dxfId="539" priority="192" operator="containsText" text="DA">
      <formula>NOT(ISERROR(SEARCH("DA",K322)))</formula>
    </cfRule>
  </conditionalFormatting>
  <conditionalFormatting sqref="L322">
    <cfRule type="containsText" dxfId="538" priority="191" operator="containsText" text="DA">
      <formula>NOT(ISERROR(SEARCH("DA",L322)))</formula>
    </cfRule>
  </conditionalFormatting>
  <conditionalFormatting sqref="M322">
    <cfRule type="containsText" dxfId="537" priority="190" operator="containsText" text="DA">
      <formula>NOT(ISERROR(SEARCH("DA",M322)))</formula>
    </cfRule>
  </conditionalFormatting>
  <conditionalFormatting sqref="N322">
    <cfRule type="containsText" dxfId="536" priority="189" operator="containsText" text="DA">
      <formula>NOT(ISERROR(SEARCH("DA",N322)))</formula>
    </cfRule>
  </conditionalFormatting>
  <conditionalFormatting sqref="O322">
    <cfRule type="containsText" dxfId="535" priority="188" operator="containsText" text="DA">
      <formula>NOT(ISERROR(SEARCH("DA",O322)))</formula>
    </cfRule>
  </conditionalFormatting>
  <conditionalFormatting sqref="P322">
    <cfRule type="containsText" dxfId="534" priority="187" operator="containsText" text="DA">
      <formula>NOT(ISERROR(SEARCH("DA",P322)))</formula>
    </cfRule>
  </conditionalFormatting>
  <conditionalFormatting sqref="Q322">
    <cfRule type="containsText" dxfId="533" priority="186" operator="containsText" text="DA">
      <formula>NOT(ISERROR(SEARCH("DA",Q322)))</formula>
    </cfRule>
  </conditionalFormatting>
  <conditionalFormatting sqref="R322">
    <cfRule type="containsText" dxfId="532" priority="185" operator="containsText" text="DA">
      <formula>NOT(ISERROR(SEARCH("DA",R322)))</formula>
    </cfRule>
  </conditionalFormatting>
  <conditionalFormatting sqref="S322">
    <cfRule type="containsText" dxfId="531" priority="184" operator="containsText" text="DA">
      <formula>NOT(ISERROR(SEARCH("DA",S322)))</formula>
    </cfRule>
  </conditionalFormatting>
  <conditionalFormatting sqref="T322">
    <cfRule type="containsText" dxfId="530" priority="183" operator="containsText" text="DA">
      <formula>NOT(ISERROR(SEARCH("DA",T322)))</formula>
    </cfRule>
  </conditionalFormatting>
  <conditionalFormatting sqref="U322">
    <cfRule type="containsText" dxfId="529" priority="182" operator="containsText" text="DA">
      <formula>NOT(ISERROR(SEARCH("DA",U322)))</formula>
    </cfRule>
  </conditionalFormatting>
  <conditionalFormatting sqref="A344:C344">
    <cfRule type="containsText" dxfId="528" priority="181" operator="containsText" text="DA">
      <formula>NOT(ISERROR(SEARCH("DA",A344)))</formula>
    </cfRule>
  </conditionalFormatting>
  <conditionalFormatting sqref="D344">
    <cfRule type="containsText" dxfId="527" priority="180" operator="containsText" text="DA">
      <formula>NOT(ISERROR(SEARCH("DA",D344)))</formula>
    </cfRule>
  </conditionalFormatting>
  <conditionalFormatting sqref="E344">
    <cfRule type="containsText" dxfId="526" priority="179" operator="containsText" text="DA">
      <formula>NOT(ISERROR(SEARCH("DA",E344)))</formula>
    </cfRule>
  </conditionalFormatting>
  <conditionalFormatting sqref="F344">
    <cfRule type="containsText" dxfId="525" priority="178" operator="containsText" text="DA">
      <formula>NOT(ISERROR(SEARCH("DA",F344)))</formula>
    </cfRule>
  </conditionalFormatting>
  <conditionalFormatting sqref="G344">
    <cfRule type="containsText" dxfId="524" priority="177" operator="containsText" text="DA">
      <formula>NOT(ISERROR(SEARCH("DA",G344)))</formula>
    </cfRule>
  </conditionalFormatting>
  <conditionalFormatting sqref="H344">
    <cfRule type="containsText" dxfId="523" priority="176" operator="containsText" text="DA">
      <formula>NOT(ISERROR(SEARCH("DA",H344)))</formula>
    </cfRule>
  </conditionalFormatting>
  <conditionalFormatting sqref="I344">
    <cfRule type="containsText" dxfId="522" priority="175" operator="containsText" text="DA">
      <formula>NOT(ISERROR(SEARCH("DA",I344)))</formula>
    </cfRule>
  </conditionalFormatting>
  <conditionalFormatting sqref="J344">
    <cfRule type="containsText" dxfId="521" priority="174" operator="containsText" text="DA">
      <formula>NOT(ISERROR(SEARCH("DA",J344)))</formula>
    </cfRule>
  </conditionalFormatting>
  <conditionalFormatting sqref="K344">
    <cfRule type="containsText" dxfId="520" priority="173" operator="containsText" text="DA">
      <formula>NOT(ISERROR(SEARCH("DA",K344)))</formula>
    </cfRule>
  </conditionalFormatting>
  <conditionalFormatting sqref="L344">
    <cfRule type="containsText" dxfId="519" priority="172" operator="containsText" text="DA">
      <formula>NOT(ISERROR(SEARCH("DA",L344)))</formula>
    </cfRule>
  </conditionalFormatting>
  <conditionalFormatting sqref="M344">
    <cfRule type="containsText" dxfId="518" priority="171" operator="containsText" text="DA">
      <formula>NOT(ISERROR(SEARCH("DA",M344)))</formula>
    </cfRule>
  </conditionalFormatting>
  <conditionalFormatting sqref="N344">
    <cfRule type="containsText" dxfId="517" priority="170" operator="containsText" text="DA">
      <formula>NOT(ISERROR(SEARCH("DA",N344)))</formula>
    </cfRule>
  </conditionalFormatting>
  <conditionalFormatting sqref="O344">
    <cfRule type="containsText" dxfId="516" priority="169" operator="containsText" text="DA">
      <formula>NOT(ISERROR(SEARCH("DA",O344)))</formula>
    </cfRule>
  </conditionalFormatting>
  <conditionalFormatting sqref="P344">
    <cfRule type="containsText" dxfId="515" priority="168" operator="containsText" text="DA">
      <formula>NOT(ISERROR(SEARCH("DA",P344)))</formula>
    </cfRule>
  </conditionalFormatting>
  <conditionalFormatting sqref="Q344">
    <cfRule type="containsText" dxfId="514" priority="167" operator="containsText" text="DA">
      <formula>NOT(ISERROR(SEARCH("DA",Q344)))</formula>
    </cfRule>
  </conditionalFormatting>
  <conditionalFormatting sqref="R344">
    <cfRule type="containsText" dxfId="513" priority="166" operator="containsText" text="DA">
      <formula>NOT(ISERROR(SEARCH("DA",R344)))</formula>
    </cfRule>
  </conditionalFormatting>
  <conditionalFormatting sqref="S344">
    <cfRule type="containsText" dxfId="512" priority="165" operator="containsText" text="DA">
      <formula>NOT(ISERROR(SEARCH("DA",S344)))</formula>
    </cfRule>
  </conditionalFormatting>
  <conditionalFormatting sqref="T344">
    <cfRule type="containsText" dxfId="511" priority="164" operator="containsText" text="DA">
      <formula>NOT(ISERROR(SEARCH("DA",T344)))</formula>
    </cfRule>
  </conditionalFormatting>
  <conditionalFormatting sqref="U344">
    <cfRule type="containsText" dxfId="510" priority="163" operator="containsText" text="DA">
      <formula>NOT(ISERROR(SEARCH("DA",U344)))</formula>
    </cfRule>
  </conditionalFormatting>
  <conditionalFormatting sqref="A355:C355">
    <cfRule type="containsText" dxfId="509" priority="162" operator="containsText" text="DA">
      <formula>NOT(ISERROR(SEARCH("DA",A355)))</formula>
    </cfRule>
  </conditionalFormatting>
  <conditionalFormatting sqref="D355">
    <cfRule type="containsText" dxfId="508" priority="161" operator="containsText" text="DA">
      <formula>NOT(ISERROR(SEARCH("DA",D355)))</formula>
    </cfRule>
  </conditionalFormatting>
  <conditionalFormatting sqref="E355">
    <cfRule type="containsText" dxfId="507" priority="160" operator="containsText" text="DA">
      <formula>NOT(ISERROR(SEARCH("DA",E355)))</formula>
    </cfRule>
  </conditionalFormatting>
  <conditionalFormatting sqref="F355">
    <cfRule type="containsText" dxfId="506" priority="159" operator="containsText" text="DA">
      <formula>NOT(ISERROR(SEARCH("DA",F355)))</formula>
    </cfRule>
  </conditionalFormatting>
  <conditionalFormatting sqref="G355">
    <cfRule type="containsText" dxfId="505" priority="158" operator="containsText" text="DA">
      <formula>NOT(ISERROR(SEARCH("DA",G355)))</formula>
    </cfRule>
  </conditionalFormatting>
  <conditionalFormatting sqref="H355">
    <cfRule type="containsText" dxfId="504" priority="157" operator="containsText" text="DA">
      <formula>NOT(ISERROR(SEARCH("DA",H355)))</formula>
    </cfRule>
  </conditionalFormatting>
  <conditionalFormatting sqref="I355">
    <cfRule type="containsText" dxfId="503" priority="156" operator="containsText" text="DA">
      <formula>NOT(ISERROR(SEARCH("DA",I355)))</formula>
    </cfRule>
  </conditionalFormatting>
  <conditionalFormatting sqref="J355">
    <cfRule type="containsText" dxfId="502" priority="155" operator="containsText" text="DA">
      <formula>NOT(ISERROR(SEARCH("DA",J355)))</formula>
    </cfRule>
  </conditionalFormatting>
  <conditionalFormatting sqref="K355">
    <cfRule type="containsText" dxfId="501" priority="154" operator="containsText" text="DA">
      <formula>NOT(ISERROR(SEARCH("DA",K355)))</formula>
    </cfRule>
  </conditionalFormatting>
  <conditionalFormatting sqref="L355">
    <cfRule type="containsText" dxfId="500" priority="153" operator="containsText" text="DA">
      <formula>NOT(ISERROR(SEARCH("DA",L355)))</formula>
    </cfRule>
  </conditionalFormatting>
  <conditionalFormatting sqref="M355">
    <cfRule type="containsText" dxfId="499" priority="152" operator="containsText" text="DA">
      <formula>NOT(ISERROR(SEARCH("DA",M355)))</formula>
    </cfRule>
  </conditionalFormatting>
  <conditionalFormatting sqref="N355">
    <cfRule type="containsText" dxfId="498" priority="151" operator="containsText" text="DA">
      <formula>NOT(ISERROR(SEARCH("DA",N355)))</formula>
    </cfRule>
  </conditionalFormatting>
  <conditionalFormatting sqref="O355">
    <cfRule type="containsText" dxfId="497" priority="150" operator="containsText" text="DA">
      <formula>NOT(ISERROR(SEARCH("DA",O355)))</formula>
    </cfRule>
  </conditionalFormatting>
  <conditionalFormatting sqref="P355">
    <cfRule type="containsText" dxfId="496" priority="149" operator="containsText" text="DA">
      <formula>NOT(ISERROR(SEARCH("DA",P355)))</formula>
    </cfRule>
  </conditionalFormatting>
  <conditionalFormatting sqref="Q355">
    <cfRule type="containsText" dxfId="495" priority="148" operator="containsText" text="DA">
      <formula>NOT(ISERROR(SEARCH("DA",Q355)))</formula>
    </cfRule>
  </conditionalFormatting>
  <conditionalFormatting sqref="R355">
    <cfRule type="containsText" dxfId="494" priority="147" operator="containsText" text="DA">
      <formula>NOT(ISERROR(SEARCH("DA",R355)))</formula>
    </cfRule>
  </conditionalFormatting>
  <conditionalFormatting sqref="S355">
    <cfRule type="containsText" dxfId="493" priority="146" operator="containsText" text="DA">
      <formula>NOT(ISERROR(SEARCH("DA",S355)))</formula>
    </cfRule>
  </conditionalFormatting>
  <conditionalFormatting sqref="T355">
    <cfRule type="containsText" dxfId="492" priority="145" operator="containsText" text="DA">
      <formula>NOT(ISERROR(SEARCH("DA",T355)))</formula>
    </cfRule>
  </conditionalFormatting>
  <conditionalFormatting sqref="U355">
    <cfRule type="containsText" dxfId="491" priority="144" operator="containsText" text="DA">
      <formula>NOT(ISERROR(SEARCH("DA",U355)))</formula>
    </cfRule>
  </conditionalFormatting>
  <conditionalFormatting sqref="A366:C366">
    <cfRule type="containsText" dxfId="490" priority="143" operator="containsText" text="DA">
      <formula>NOT(ISERROR(SEARCH("DA",A366)))</formula>
    </cfRule>
  </conditionalFormatting>
  <conditionalFormatting sqref="D366">
    <cfRule type="containsText" dxfId="489" priority="142" operator="containsText" text="DA">
      <formula>NOT(ISERROR(SEARCH("DA",D366)))</formula>
    </cfRule>
  </conditionalFormatting>
  <conditionalFormatting sqref="E366">
    <cfRule type="containsText" dxfId="488" priority="141" operator="containsText" text="DA">
      <formula>NOT(ISERROR(SEARCH("DA",E366)))</formula>
    </cfRule>
  </conditionalFormatting>
  <conditionalFormatting sqref="F366">
    <cfRule type="containsText" dxfId="487" priority="140" operator="containsText" text="DA">
      <formula>NOT(ISERROR(SEARCH("DA",F366)))</formula>
    </cfRule>
  </conditionalFormatting>
  <conditionalFormatting sqref="G366">
    <cfRule type="containsText" dxfId="486" priority="139" operator="containsText" text="DA">
      <formula>NOT(ISERROR(SEARCH("DA",G366)))</formula>
    </cfRule>
  </conditionalFormatting>
  <conditionalFormatting sqref="H366">
    <cfRule type="containsText" dxfId="485" priority="138" operator="containsText" text="DA">
      <formula>NOT(ISERROR(SEARCH("DA",H366)))</formula>
    </cfRule>
  </conditionalFormatting>
  <conditionalFormatting sqref="I366">
    <cfRule type="containsText" dxfId="484" priority="137" operator="containsText" text="DA">
      <formula>NOT(ISERROR(SEARCH("DA",I366)))</formula>
    </cfRule>
  </conditionalFormatting>
  <conditionalFormatting sqref="J366">
    <cfRule type="containsText" dxfId="483" priority="136" operator="containsText" text="DA">
      <formula>NOT(ISERROR(SEARCH("DA",J366)))</formula>
    </cfRule>
  </conditionalFormatting>
  <conditionalFormatting sqref="K366">
    <cfRule type="containsText" dxfId="482" priority="135" operator="containsText" text="DA">
      <formula>NOT(ISERROR(SEARCH("DA",K366)))</formula>
    </cfRule>
  </conditionalFormatting>
  <conditionalFormatting sqref="L366">
    <cfRule type="containsText" dxfId="481" priority="134" operator="containsText" text="DA">
      <formula>NOT(ISERROR(SEARCH("DA",L366)))</formula>
    </cfRule>
  </conditionalFormatting>
  <conditionalFormatting sqref="M366">
    <cfRule type="containsText" dxfId="480" priority="133" operator="containsText" text="DA">
      <formula>NOT(ISERROR(SEARCH("DA",M366)))</formula>
    </cfRule>
  </conditionalFormatting>
  <conditionalFormatting sqref="N366">
    <cfRule type="containsText" dxfId="479" priority="132" operator="containsText" text="DA">
      <formula>NOT(ISERROR(SEARCH("DA",N366)))</formula>
    </cfRule>
  </conditionalFormatting>
  <conditionalFormatting sqref="O366">
    <cfRule type="containsText" dxfId="478" priority="131" operator="containsText" text="DA">
      <formula>NOT(ISERROR(SEARCH("DA",O366)))</formula>
    </cfRule>
  </conditionalFormatting>
  <conditionalFormatting sqref="P366">
    <cfRule type="containsText" dxfId="477" priority="130" operator="containsText" text="DA">
      <formula>NOT(ISERROR(SEARCH("DA",P366)))</formula>
    </cfRule>
  </conditionalFormatting>
  <conditionalFormatting sqref="Q366">
    <cfRule type="containsText" dxfId="476" priority="129" operator="containsText" text="DA">
      <formula>NOT(ISERROR(SEARCH("DA",Q366)))</formula>
    </cfRule>
  </conditionalFormatting>
  <conditionalFormatting sqref="R366">
    <cfRule type="containsText" dxfId="475" priority="128" operator="containsText" text="DA">
      <formula>NOT(ISERROR(SEARCH("DA",R366)))</formula>
    </cfRule>
  </conditionalFormatting>
  <conditionalFormatting sqref="S366">
    <cfRule type="containsText" dxfId="474" priority="127" operator="containsText" text="DA">
      <formula>NOT(ISERROR(SEARCH("DA",S366)))</formula>
    </cfRule>
  </conditionalFormatting>
  <conditionalFormatting sqref="T366">
    <cfRule type="containsText" dxfId="473" priority="126" operator="containsText" text="DA">
      <formula>NOT(ISERROR(SEARCH("DA",T366)))</formula>
    </cfRule>
  </conditionalFormatting>
  <conditionalFormatting sqref="U366">
    <cfRule type="containsText" dxfId="472" priority="125" operator="containsText" text="DA">
      <formula>NOT(ISERROR(SEARCH("DA",U366)))</formula>
    </cfRule>
  </conditionalFormatting>
  <conditionalFormatting sqref="A377:C377">
    <cfRule type="containsText" dxfId="471" priority="124" operator="containsText" text="DA">
      <formula>NOT(ISERROR(SEARCH("DA",A377)))</formula>
    </cfRule>
  </conditionalFormatting>
  <conditionalFormatting sqref="D377">
    <cfRule type="containsText" dxfId="470" priority="123" operator="containsText" text="DA">
      <formula>NOT(ISERROR(SEARCH("DA",D377)))</formula>
    </cfRule>
  </conditionalFormatting>
  <conditionalFormatting sqref="E377">
    <cfRule type="containsText" dxfId="469" priority="122" operator="containsText" text="DA">
      <formula>NOT(ISERROR(SEARCH("DA",E377)))</formula>
    </cfRule>
  </conditionalFormatting>
  <conditionalFormatting sqref="F377">
    <cfRule type="containsText" dxfId="468" priority="121" operator="containsText" text="DA">
      <formula>NOT(ISERROR(SEARCH("DA",F377)))</formula>
    </cfRule>
  </conditionalFormatting>
  <conditionalFormatting sqref="G377">
    <cfRule type="containsText" dxfId="467" priority="120" operator="containsText" text="DA">
      <formula>NOT(ISERROR(SEARCH("DA",G377)))</formula>
    </cfRule>
  </conditionalFormatting>
  <conditionalFormatting sqref="H377">
    <cfRule type="containsText" dxfId="466" priority="119" operator="containsText" text="DA">
      <formula>NOT(ISERROR(SEARCH("DA",H377)))</formula>
    </cfRule>
  </conditionalFormatting>
  <conditionalFormatting sqref="I377">
    <cfRule type="containsText" dxfId="465" priority="118" operator="containsText" text="DA">
      <formula>NOT(ISERROR(SEARCH("DA",I377)))</formula>
    </cfRule>
  </conditionalFormatting>
  <conditionalFormatting sqref="J377">
    <cfRule type="containsText" dxfId="464" priority="117" operator="containsText" text="DA">
      <formula>NOT(ISERROR(SEARCH("DA",J377)))</formula>
    </cfRule>
  </conditionalFormatting>
  <conditionalFormatting sqref="K377">
    <cfRule type="containsText" dxfId="463" priority="116" operator="containsText" text="DA">
      <formula>NOT(ISERROR(SEARCH("DA",K377)))</formula>
    </cfRule>
  </conditionalFormatting>
  <conditionalFormatting sqref="L377">
    <cfRule type="containsText" dxfId="462" priority="115" operator="containsText" text="DA">
      <formula>NOT(ISERROR(SEARCH("DA",L377)))</formula>
    </cfRule>
  </conditionalFormatting>
  <conditionalFormatting sqref="M377">
    <cfRule type="containsText" dxfId="461" priority="114" operator="containsText" text="DA">
      <formula>NOT(ISERROR(SEARCH("DA",M377)))</formula>
    </cfRule>
  </conditionalFormatting>
  <conditionalFormatting sqref="N377">
    <cfRule type="containsText" dxfId="460" priority="113" operator="containsText" text="DA">
      <formula>NOT(ISERROR(SEARCH("DA",N377)))</formula>
    </cfRule>
  </conditionalFormatting>
  <conditionalFormatting sqref="O377">
    <cfRule type="containsText" dxfId="459" priority="112" operator="containsText" text="DA">
      <formula>NOT(ISERROR(SEARCH("DA",O377)))</formula>
    </cfRule>
  </conditionalFormatting>
  <conditionalFormatting sqref="P377">
    <cfRule type="containsText" dxfId="458" priority="111" operator="containsText" text="DA">
      <formula>NOT(ISERROR(SEARCH("DA",P377)))</formula>
    </cfRule>
  </conditionalFormatting>
  <conditionalFormatting sqref="Q377">
    <cfRule type="containsText" dxfId="457" priority="110" operator="containsText" text="DA">
      <formula>NOT(ISERROR(SEARCH("DA",Q377)))</formula>
    </cfRule>
  </conditionalFormatting>
  <conditionalFormatting sqref="R377">
    <cfRule type="containsText" dxfId="456" priority="109" operator="containsText" text="DA">
      <formula>NOT(ISERROR(SEARCH("DA",R377)))</formula>
    </cfRule>
  </conditionalFormatting>
  <conditionalFormatting sqref="S377">
    <cfRule type="containsText" dxfId="455" priority="108" operator="containsText" text="DA">
      <formula>NOT(ISERROR(SEARCH("DA",S377)))</formula>
    </cfRule>
  </conditionalFormatting>
  <conditionalFormatting sqref="T377">
    <cfRule type="containsText" dxfId="454" priority="107" operator="containsText" text="DA">
      <formula>NOT(ISERROR(SEARCH("DA",T377)))</formula>
    </cfRule>
  </conditionalFormatting>
  <conditionalFormatting sqref="U377">
    <cfRule type="containsText" dxfId="453" priority="106" operator="containsText" text="DA">
      <formula>NOT(ISERROR(SEARCH("DA",U377)))</formula>
    </cfRule>
  </conditionalFormatting>
  <conditionalFormatting sqref="A25:C25">
    <cfRule type="containsText" dxfId="452" priority="104" operator="containsText" text="DA">
      <formula>NOT(ISERROR(SEARCH("DA",A25)))</formula>
    </cfRule>
  </conditionalFormatting>
  <conditionalFormatting sqref="D25">
    <cfRule type="containsText" dxfId="451" priority="103" operator="containsText" text="DA">
      <formula>NOT(ISERROR(SEARCH("DA",D25)))</formula>
    </cfRule>
  </conditionalFormatting>
  <conditionalFormatting sqref="E25">
    <cfRule type="containsText" dxfId="450" priority="102" operator="containsText" text="DA">
      <formula>NOT(ISERROR(SEARCH("DA",E25)))</formula>
    </cfRule>
  </conditionalFormatting>
  <conditionalFormatting sqref="F25">
    <cfRule type="containsText" dxfId="449" priority="101" operator="containsText" text="DA">
      <formula>NOT(ISERROR(SEARCH("DA",F25)))</formula>
    </cfRule>
  </conditionalFormatting>
  <conditionalFormatting sqref="G25">
    <cfRule type="containsText" dxfId="448" priority="100" operator="containsText" text="DA">
      <formula>NOT(ISERROR(SEARCH("DA",G25)))</formula>
    </cfRule>
  </conditionalFormatting>
  <conditionalFormatting sqref="H25">
    <cfRule type="containsText" dxfId="447" priority="99" operator="containsText" text="DA">
      <formula>NOT(ISERROR(SEARCH("DA",H25)))</formula>
    </cfRule>
  </conditionalFormatting>
  <conditionalFormatting sqref="I25">
    <cfRule type="containsText" dxfId="446" priority="98" operator="containsText" text="DA">
      <formula>NOT(ISERROR(SEARCH("DA",I25)))</formula>
    </cfRule>
  </conditionalFormatting>
  <conditionalFormatting sqref="J25">
    <cfRule type="containsText" dxfId="445" priority="97" operator="containsText" text="DA">
      <formula>NOT(ISERROR(SEARCH("DA",J25)))</formula>
    </cfRule>
  </conditionalFormatting>
  <conditionalFormatting sqref="K25">
    <cfRule type="containsText" dxfId="444" priority="96" operator="containsText" text="DA">
      <formula>NOT(ISERROR(SEARCH("DA",K25)))</formula>
    </cfRule>
  </conditionalFormatting>
  <conditionalFormatting sqref="L25">
    <cfRule type="containsText" dxfId="443" priority="95" operator="containsText" text="DA">
      <formula>NOT(ISERROR(SEARCH("DA",L25)))</formula>
    </cfRule>
  </conditionalFormatting>
  <conditionalFormatting sqref="M25">
    <cfRule type="containsText" dxfId="442" priority="94" operator="containsText" text="DA">
      <formula>NOT(ISERROR(SEARCH("DA",M25)))</formula>
    </cfRule>
  </conditionalFormatting>
  <conditionalFormatting sqref="N25">
    <cfRule type="containsText" dxfId="441" priority="93" operator="containsText" text="DA">
      <formula>NOT(ISERROR(SEARCH("DA",N25)))</formula>
    </cfRule>
  </conditionalFormatting>
  <conditionalFormatting sqref="O25">
    <cfRule type="containsText" dxfId="440" priority="92" operator="containsText" text="DA">
      <formula>NOT(ISERROR(SEARCH("DA",O25)))</formula>
    </cfRule>
  </conditionalFormatting>
  <conditionalFormatting sqref="P25">
    <cfRule type="containsText" dxfId="439" priority="91" operator="containsText" text="DA">
      <formula>NOT(ISERROR(SEARCH("DA",P25)))</formula>
    </cfRule>
  </conditionalFormatting>
  <conditionalFormatting sqref="Q25">
    <cfRule type="containsText" dxfId="438" priority="90" operator="containsText" text="DA">
      <formula>NOT(ISERROR(SEARCH("DA",Q25)))</formula>
    </cfRule>
  </conditionalFormatting>
  <conditionalFormatting sqref="R25">
    <cfRule type="containsText" dxfId="437" priority="89" operator="containsText" text="DA">
      <formula>NOT(ISERROR(SEARCH("DA",R25)))</formula>
    </cfRule>
  </conditionalFormatting>
  <conditionalFormatting sqref="S25">
    <cfRule type="containsText" dxfId="436" priority="88" operator="containsText" text="DA">
      <formula>NOT(ISERROR(SEARCH("DA",S25)))</formula>
    </cfRule>
  </conditionalFormatting>
  <conditionalFormatting sqref="T25">
    <cfRule type="containsText" dxfId="435" priority="87" operator="containsText" text="DA">
      <formula>NOT(ISERROR(SEARCH("DA",T25)))</formula>
    </cfRule>
  </conditionalFormatting>
  <conditionalFormatting sqref="U25">
    <cfRule type="containsText" dxfId="434" priority="86" operator="containsText" text="DA">
      <formula>NOT(ISERROR(SEARCH("DA",U25)))</formula>
    </cfRule>
  </conditionalFormatting>
  <conditionalFormatting sqref="N7">
    <cfRule type="containsText" dxfId="433" priority="85" operator="containsText" text="DA">
      <formula>NOT(ISERROR(SEARCH("DA",N7)))</formula>
    </cfRule>
  </conditionalFormatting>
  <conditionalFormatting sqref="N7">
    <cfRule type="expression" dxfId="432" priority="82">
      <formula>LEFT(P9,2)="DA"</formula>
    </cfRule>
    <cfRule type="expression" dxfId="431" priority="83">
      <formula>N7="EXC"</formula>
    </cfRule>
    <cfRule type="expression" dxfId="430" priority="84">
      <formula>N7="FDN"</formula>
    </cfRule>
  </conditionalFormatting>
  <conditionalFormatting sqref="N7">
    <cfRule type="containsText" dxfId="429" priority="81" operator="containsText" text="Clear">
      <formula>NOT(ISERROR(SEARCH("Clear",N7)))</formula>
    </cfRule>
  </conditionalFormatting>
  <conditionalFormatting sqref="N7">
    <cfRule type="containsText" dxfId="428" priority="80" operator="containsText" text="DB">
      <formula>NOT(ISERROR(SEARCH("DB",N7)))</formula>
    </cfRule>
  </conditionalFormatting>
  <conditionalFormatting sqref="N7">
    <cfRule type="containsText" dxfId="427" priority="77" operator="containsText" text="dd">
      <formula>NOT(ISERROR(SEARCH("dd",N7)))</formula>
    </cfRule>
    <cfRule type="containsText" dxfId="426" priority="78" operator="containsText" text="dc">
      <formula>NOT(ISERROR(SEARCH("dc",N7)))</formula>
    </cfRule>
    <cfRule type="containsText" dxfId="425" priority="79" operator="containsText" text="DB">
      <formula>NOT(ISERROR(SEARCH("DB",N7)))</formula>
    </cfRule>
  </conditionalFormatting>
  <conditionalFormatting sqref="P5:P6 P8">
    <cfRule type="cellIs" dxfId="424" priority="64" operator="equal">
      <formula>0</formula>
    </cfRule>
    <cfRule type="containsText" dxfId="423" priority="66" operator="containsText" text="FS">
      <formula>NOT(ISERROR(SEARCH("FS",P5)))</formula>
    </cfRule>
    <cfRule type="containsText" dxfId="422" priority="67" operator="containsText" text="PS">
      <formula>NOT(ISERROR(SEARCH("PS",P5)))</formula>
    </cfRule>
    <cfRule type="containsText" dxfId="421" priority="68" operator="containsText" text="WET PADDY">
      <formula>NOT(ISERROR(SEARCH("WET PADDY",P5)))</formula>
    </cfRule>
    <cfRule type="containsText" dxfId="420" priority="69" operator="containsText" text="X'ing">
      <formula>NOT(ISERROR(SEARCH("X'ing",P5)))</formula>
    </cfRule>
    <cfRule type="containsText" dxfId="419" priority="70" operator="containsText" text="Erec WIP">
      <formula>NOT(ISERROR(SEARCH("Erec WIP",P5)))</formula>
    </cfRule>
    <cfRule type="containsText" dxfId="418" priority="71" operator="containsText" text="kv">
      <formula>NOT(ISERROR(SEARCH("kv",P5)))</formula>
    </cfRule>
    <cfRule type="containsText" dxfId="417" priority="72" operator="containsText" text="PLC">
      <formula>NOT(ISERROR(SEARCH("PLC",P5)))</formula>
    </cfRule>
    <cfRule type="containsText" dxfId="416" priority="73" operator="containsText" text="NHAI">
      <formula>NOT(ISERROR(SEARCH("NHAI",P5)))</formula>
    </cfRule>
    <cfRule type="containsText" dxfId="415" priority="74" operator="containsText" text="NHAI">
      <formula>NOT(ISERROR(SEARCH("NHAI",P5)))</formula>
    </cfRule>
    <cfRule type="containsText" dxfId="414" priority="75" operator="containsText" text="FROW">
      <formula>NOT(ISERROR(SEARCH("FROW",P5)))</formula>
    </cfRule>
  </conditionalFormatting>
  <conditionalFormatting sqref="M5">
    <cfRule type="cellIs" dxfId="413" priority="42" operator="equal">
      <formula>0</formula>
    </cfRule>
    <cfRule type="containsText" dxfId="412" priority="44" operator="containsText" text="FS">
      <formula>NOT(ISERROR(SEARCH("FS",M5)))</formula>
    </cfRule>
    <cfRule type="containsText" dxfId="411" priority="45" operator="containsText" text="PS">
      <formula>NOT(ISERROR(SEARCH("PS",M5)))</formula>
    </cfRule>
    <cfRule type="containsText" dxfId="410" priority="46" operator="containsText" text="WET PADDY">
      <formula>NOT(ISERROR(SEARCH("WET PADDY",M5)))</formula>
    </cfRule>
    <cfRule type="containsText" dxfId="409" priority="47" operator="containsText" text="X'ing">
      <formula>NOT(ISERROR(SEARCH("X'ing",M5)))</formula>
    </cfRule>
    <cfRule type="containsText" dxfId="408" priority="48" operator="containsText" text="Erec WIP">
      <formula>NOT(ISERROR(SEARCH("Erec WIP",M5)))</formula>
    </cfRule>
    <cfRule type="containsText" dxfId="407" priority="49" operator="containsText" text="kv">
      <formula>NOT(ISERROR(SEARCH("kv",M5)))</formula>
    </cfRule>
    <cfRule type="containsText" dxfId="406" priority="50" operator="containsText" text="PLC">
      <formula>NOT(ISERROR(SEARCH("PLC",M5)))</formula>
    </cfRule>
    <cfRule type="containsText" dxfId="405" priority="51" operator="containsText" text="NHAI">
      <formula>NOT(ISERROR(SEARCH("NHAI",M5)))</formula>
    </cfRule>
    <cfRule type="containsText" dxfId="404" priority="52" operator="containsText" text="NHAI">
      <formula>NOT(ISERROR(SEARCH("NHAI",M5)))</formula>
    </cfRule>
    <cfRule type="containsText" dxfId="403" priority="53" operator="containsText" text="FROW">
      <formula>NOT(ISERROR(SEARCH("FROW",M5)))</formula>
    </cfRule>
  </conditionalFormatting>
  <conditionalFormatting sqref="P7">
    <cfRule type="cellIs" dxfId="402" priority="30" operator="equal">
      <formula>0</formula>
    </cfRule>
    <cfRule type="containsText" dxfId="401" priority="32" operator="containsText" text="FS">
      <formula>NOT(ISERROR(SEARCH("FS",P7)))</formula>
    </cfRule>
    <cfRule type="containsText" dxfId="400" priority="33" operator="containsText" text="PS">
      <formula>NOT(ISERROR(SEARCH("PS",P7)))</formula>
    </cfRule>
    <cfRule type="containsText" dxfId="399" priority="34" operator="containsText" text="WET PADDY">
      <formula>NOT(ISERROR(SEARCH("WET PADDY",P7)))</formula>
    </cfRule>
    <cfRule type="containsText" dxfId="398" priority="35" operator="containsText" text="X'ing">
      <formula>NOT(ISERROR(SEARCH("X'ing",P7)))</formula>
    </cfRule>
    <cfRule type="containsText" dxfId="397" priority="36" operator="containsText" text="Erec WIP">
      <formula>NOT(ISERROR(SEARCH("Erec WIP",P7)))</formula>
    </cfRule>
    <cfRule type="containsText" dxfId="396" priority="37" operator="containsText" text="kv">
      <formula>NOT(ISERROR(SEARCH("kv",P7)))</formula>
    </cfRule>
    <cfRule type="containsText" dxfId="395" priority="38" operator="containsText" text="PLC">
      <formula>NOT(ISERROR(SEARCH("PLC",P7)))</formula>
    </cfRule>
    <cfRule type="containsText" dxfId="394" priority="39" operator="containsText" text="NHAI">
      <formula>NOT(ISERROR(SEARCH("NHAI",P7)))</formula>
    </cfRule>
    <cfRule type="containsText" dxfId="393" priority="40" operator="containsText" text="NHAI">
      <formula>NOT(ISERROR(SEARCH("NHAI",P7)))</formula>
    </cfRule>
    <cfRule type="containsText" dxfId="392" priority="41" operator="containsText" text="FROW">
      <formula>NOT(ISERROR(SEARCH("FROW",P7)))</formula>
    </cfRule>
  </conditionalFormatting>
  <conditionalFormatting sqref="O5:O6">
    <cfRule type="cellIs" dxfId="391" priority="18" operator="equal">
      <formula>0</formula>
    </cfRule>
    <cfRule type="containsText" dxfId="390" priority="20" operator="containsText" text="FS">
      <formula>NOT(ISERROR(SEARCH("FS",O5)))</formula>
    </cfRule>
    <cfRule type="containsText" dxfId="389" priority="21" operator="containsText" text="PS">
      <formula>NOT(ISERROR(SEARCH("PS",O5)))</formula>
    </cfRule>
    <cfRule type="containsText" dxfId="388" priority="22" operator="containsText" text="WET PADDY">
      <formula>NOT(ISERROR(SEARCH("WET PADDY",O5)))</formula>
    </cfRule>
    <cfRule type="containsText" dxfId="387" priority="23" operator="containsText" text="X'ing">
      <formula>NOT(ISERROR(SEARCH("X'ing",O5)))</formula>
    </cfRule>
    <cfRule type="containsText" dxfId="386" priority="24" operator="containsText" text="Erec WIP">
      <formula>NOT(ISERROR(SEARCH("Erec WIP",O5)))</formula>
    </cfRule>
    <cfRule type="containsText" dxfId="385" priority="25" operator="containsText" text="kv">
      <formula>NOT(ISERROR(SEARCH("kv",O5)))</formula>
    </cfRule>
    <cfRule type="containsText" dxfId="384" priority="26" operator="containsText" text="PLC">
      <formula>NOT(ISERROR(SEARCH("PLC",O5)))</formula>
    </cfRule>
    <cfRule type="containsText" dxfId="383" priority="27" operator="containsText" text="NHAI">
      <formula>NOT(ISERROR(SEARCH("NHAI",O5)))</formula>
    </cfRule>
    <cfRule type="containsText" dxfId="382" priority="28" operator="containsText" text="NHAI">
      <formula>NOT(ISERROR(SEARCH("NHAI",O5)))</formula>
    </cfRule>
    <cfRule type="containsText" dxfId="381" priority="29" operator="containsText" text="FROW">
      <formula>NOT(ISERROR(SEARCH("FROW",O5)))</formula>
    </cfRule>
  </conditionalFormatting>
  <conditionalFormatting sqref="C5:C11">
    <cfRule type="cellIs" dxfId="380" priority="4" operator="equal">
      <formula>"WIP"</formula>
    </cfRule>
  </conditionalFormatting>
  <conditionalFormatting sqref="B3:B4 B5:C11 I4 E5:G11">
    <cfRule type="cellIs" dxfId="379" priority="14" operator="equal">
      <formula>"WFR"</formula>
    </cfRule>
    <cfRule type="cellIs" dxfId="378" priority="15" operator="equal">
      <formula>"SANDY"</formula>
    </cfRule>
    <cfRule type="cellIs" dxfId="377" priority="16" operator="equal">
      <formula>"DFR"</formula>
    </cfRule>
    <cfRule type="cellIs" dxfId="376" priority="17" operator="equal">
      <formula>"DRY"</formula>
    </cfRule>
  </conditionalFormatting>
  <conditionalFormatting sqref="E5:E11 I4">
    <cfRule type="cellIs" dxfId="375" priority="9" operator="equal">
      <formula>"C"</formula>
    </cfRule>
    <cfRule type="cellIs" dxfId="374" priority="10" operator="equal">
      <formula>"WIP"</formula>
    </cfRule>
  </conditionalFormatting>
  <conditionalFormatting sqref="F5:F11 G6:G11">
    <cfRule type="cellIs" dxfId="373" priority="7" operator="equal">
      <formula>"C"</formula>
    </cfRule>
    <cfRule type="cellIs" dxfId="372" priority="8" operator="equal">
      <formula>"WIP"</formula>
    </cfRule>
  </conditionalFormatting>
  <conditionalFormatting sqref="G5:G11">
    <cfRule type="cellIs" dxfId="371" priority="5" operator="equal">
      <formula>"C"</formula>
    </cfRule>
    <cfRule type="cellIs" dxfId="370" priority="6" operator="equal">
      <formula>"WIP"</formula>
    </cfRule>
  </conditionalFormatting>
  <conditionalFormatting sqref="C5:C11">
    <cfRule type="cellIs" dxfId="369" priority="3" operator="equal">
      <formula>"C"</formula>
    </cfRule>
  </conditionalFormatting>
  <conditionalFormatting sqref="O80">
    <cfRule type="containsText" dxfId="368" priority="2" operator="containsText" text="DA">
      <formula>NOT(ISERROR(SEARCH("DA",O80)))</formula>
    </cfRule>
  </conditionalFormatting>
  <conditionalFormatting sqref="O80">
    <cfRule type="containsText" dxfId="367" priority="1" operator="containsText" text="DA">
      <formula>NOT(ISERROR(SEARCH("DA",O80)))</formula>
    </cfRule>
  </conditionalFormatting>
  <printOptions horizontalCentered="1"/>
  <pageMargins left="0" right="0" top="0.34" bottom="0.22" header="0.17" footer="0.16"/>
  <pageSetup scale="73" fitToHeight="0" orientation="landscape" r:id="rId1"/>
  <headerFooter>
    <oddHeader>&amp;RPage &amp;P of &amp;N</oddHeader>
  </headerFooter>
  <rowBreaks count="8" manualBreakCount="8">
    <brk id="45" max="20" man="1"/>
    <brk id="89" max="20" man="1"/>
    <brk id="133" max="20" man="1"/>
    <brk id="177" max="20" man="1"/>
    <brk id="221" max="20" man="1"/>
    <brk id="265" max="20" man="1"/>
    <brk id="309" max="20" man="1"/>
    <brk id="353" max="20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64" operator="containsText" id="{771D698D-6025-4EDA-B170-6AF0725E7C8E}">
            <xm:f>NOT(ISERROR(SEARCH("WET",A1)))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A1:XFD1 X12:XFD15 V4:W6 A12:U15 A2:V2 X2:XFD6 A16:XFD24 X25:XFD25 A25:U25 A3:A11 J5 N9:XFD9 Q7:XFD8 Q5:U6 N5:N8 N8:O8 J7 N4:U4 U3:V3 M3 J10:XFD11 A26:XFD1048576</xm:sqref>
        </x14:conditionalFormatting>
        <x14:conditionalFormatting xmlns:xm="http://schemas.microsoft.com/office/excel/2006/main">
          <x14:cfRule type="beginsWith" priority="863" operator="beginsWith" id="{1EE985C5-EBE8-4737-BCC0-A4E7D1EFAD6A}">
            <xm:f>LEFT(D15,LEN("-"))="-"</xm:f>
            <xm:f>"-"</xm:f>
            <x14:dxf>
              <font>
                <color theme="0"/>
              </font>
            </x14:dxf>
          </x14:cfRule>
          <xm:sqref>D15:D18</xm:sqref>
        </x14:conditionalFormatting>
        <x14:conditionalFormatting xmlns:xm="http://schemas.microsoft.com/office/excel/2006/main">
          <x14:cfRule type="beginsWith" priority="862" operator="beginsWith" id="{07541053-C760-4701-BD63-1B08EE7ABC70}">
            <xm:f>LEFT(F15,LEN("-"))="-"</xm:f>
            <xm:f>"-"</xm:f>
            <x14:dxf>
              <font>
                <color theme="0"/>
              </font>
            </x14:dxf>
          </x14:cfRule>
          <xm:sqref>F15:F18</xm:sqref>
        </x14:conditionalFormatting>
        <x14:conditionalFormatting xmlns:xm="http://schemas.microsoft.com/office/excel/2006/main">
          <x14:cfRule type="beginsWith" priority="861" operator="beginsWith" id="{693175E1-9E44-497E-9A28-38B24885E51C}">
            <xm:f>LEFT(H15,LEN("-"))="-"</xm:f>
            <xm:f>"-"</xm:f>
            <x14:dxf>
              <font>
                <color theme="0"/>
              </font>
            </x14:dxf>
          </x14:cfRule>
          <xm:sqref>H15:H18</xm:sqref>
        </x14:conditionalFormatting>
        <x14:conditionalFormatting xmlns:xm="http://schemas.microsoft.com/office/excel/2006/main">
          <x14:cfRule type="beginsWith" priority="860" operator="beginsWith" id="{F199D799-A478-424D-BA66-505CFACAF945}">
            <xm:f>LEFT(J15,LEN("-"))="-"</xm:f>
            <xm:f>"-"</xm:f>
            <x14:dxf>
              <font>
                <color theme="0"/>
              </font>
            </x14:dxf>
          </x14:cfRule>
          <xm:sqref>J15:J18</xm:sqref>
        </x14:conditionalFormatting>
        <x14:conditionalFormatting xmlns:xm="http://schemas.microsoft.com/office/excel/2006/main">
          <x14:cfRule type="beginsWith" priority="859" operator="beginsWith" id="{BBB23ED7-796C-47BC-9B00-D22C944797C9}">
            <xm:f>LEFT(L15,LEN("-"))="-"</xm:f>
            <xm:f>"-"</xm:f>
            <x14:dxf>
              <font>
                <color theme="0"/>
              </font>
            </x14:dxf>
          </x14:cfRule>
          <xm:sqref>L15:L18</xm:sqref>
        </x14:conditionalFormatting>
        <x14:conditionalFormatting xmlns:xm="http://schemas.microsoft.com/office/excel/2006/main">
          <x14:cfRule type="beginsWith" priority="858" operator="beginsWith" id="{5553CBF5-6FD4-4BE1-A662-01331376621D}">
            <xm:f>LEFT(N15,LEN("-"))="-"</xm:f>
            <xm:f>"-"</xm:f>
            <x14:dxf>
              <font>
                <color theme="0"/>
              </font>
            </x14:dxf>
          </x14:cfRule>
          <xm:sqref>N15:N18</xm:sqref>
        </x14:conditionalFormatting>
        <x14:conditionalFormatting xmlns:xm="http://schemas.microsoft.com/office/excel/2006/main">
          <x14:cfRule type="beginsWith" priority="857" operator="beginsWith" id="{983E8A2F-9CA5-48FA-966B-5E9EBB15657F}">
            <xm:f>LEFT(P15,LEN("-"))="-"</xm:f>
            <xm:f>"-"</xm:f>
            <x14:dxf>
              <font>
                <color theme="0"/>
              </font>
            </x14:dxf>
          </x14:cfRule>
          <xm:sqref>P15:P18</xm:sqref>
        </x14:conditionalFormatting>
        <x14:conditionalFormatting xmlns:xm="http://schemas.microsoft.com/office/excel/2006/main">
          <x14:cfRule type="beginsWith" priority="856" operator="beginsWith" id="{27940FBA-AFC5-43F2-BB70-C2A69D95B527}">
            <xm:f>LEFT(R15,LEN("-"))="-"</xm:f>
            <xm:f>"-"</xm:f>
            <x14:dxf>
              <font>
                <color theme="0"/>
              </font>
            </x14:dxf>
          </x14:cfRule>
          <xm:sqref>R15:R18</xm:sqref>
        </x14:conditionalFormatting>
        <x14:conditionalFormatting xmlns:xm="http://schemas.microsoft.com/office/excel/2006/main">
          <x14:cfRule type="beginsWith" priority="855" operator="beginsWith" id="{84C3AC66-C6A3-4B6B-BFA1-DECB3C970CE8}">
            <xm:f>LEFT(T15,LEN("-"))="-"</xm:f>
            <xm:f>"-"</xm:f>
            <x14:dxf>
              <font>
                <color theme="0"/>
              </font>
            </x14:dxf>
          </x14:cfRule>
          <xm:sqref>T15:T18</xm:sqref>
        </x14:conditionalFormatting>
        <x14:conditionalFormatting xmlns:xm="http://schemas.microsoft.com/office/excel/2006/main">
          <x14:cfRule type="beginsWith" priority="854" operator="beginsWith" id="{C5A6C608-E01E-4EAF-8119-BE9C39D9F820}">
            <xm:f>LEFT(B26,LEN("-"))="-"</xm:f>
            <xm:f>"-"</xm:f>
            <x14:dxf>
              <font>
                <color theme="0"/>
              </font>
            </x14:dxf>
          </x14:cfRule>
          <xm:sqref>B26:B29</xm:sqref>
        </x14:conditionalFormatting>
        <x14:conditionalFormatting xmlns:xm="http://schemas.microsoft.com/office/excel/2006/main">
          <x14:cfRule type="beginsWith" priority="853" operator="beginsWith" id="{E7C82B83-4C82-4F82-B14F-15CB817F241F}">
            <xm:f>LEFT(D26,LEN("-"))="-"</xm:f>
            <xm:f>"-"</xm:f>
            <x14:dxf>
              <font>
                <color theme="0"/>
              </font>
            </x14:dxf>
          </x14:cfRule>
          <xm:sqref>D26:D29</xm:sqref>
        </x14:conditionalFormatting>
        <x14:conditionalFormatting xmlns:xm="http://schemas.microsoft.com/office/excel/2006/main">
          <x14:cfRule type="beginsWith" priority="852" operator="beginsWith" id="{AD03BEFB-4219-48C4-ABE2-39550B2779B6}">
            <xm:f>LEFT(F26,LEN("-"))="-"</xm:f>
            <xm:f>"-"</xm:f>
            <x14:dxf>
              <font>
                <color theme="0"/>
              </font>
            </x14:dxf>
          </x14:cfRule>
          <xm:sqref>F26:F29</xm:sqref>
        </x14:conditionalFormatting>
        <x14:conditionalFormatting xmlns:xm="http://schemas.microsoft.com/office/excel/2006/main">
          <x14:cfRule type="beginsWith" priority="851" operator="beginsWith" id="{BA053D69-02E9-4302-A398-7EFEE5D93748}">
            <xm:f>LEFT(H26,LEN("-"))="-"</xm:f>
            <xm:f>"-"</xm:f>
            <x14:dxf>
              <font>
                <color theme="0"/>
              </font>
            </x14:dxf>
          </x14:cfRule>
          <xm:sqref>H26:H29</xm:sqref>
        </x14:conditionalFormatting>
        <x14:conditionalFormatting xmlns:xm="http://schemas.microsoft.com/office/excel/2006/main">
          <x14:cfRule type="beginsWith" priority="850" operator="beginsWith" id="{E9DE0365-AE12-484D-9FA6-8AE37C2A52D0}">
            <xm:f>LEFT(J26,LEN("-"))="-"</xm:f>
            <xm:f>"-"</xm:f>
            <x14:dxf>
              <font>
                <color theme="0"/>
              </font>
            </x14:dxf>
          </x14:cfRule>
          <xm:sqref>J26:J29</xm:sqref>
        </x14:conditionalFormatting>
        <x14:conditionalFormatting xmlns:xm="http://schemas.microsoft.com/office/excel/2006/main">
          <x14:cfRule type="beginsWith" priority="849" operator="beginsWith" id="{C63AB73A-584C-4701-B3BA-FA5E616DEE60}">
            <xm:f>LEFT(L26,LEN("-"))="-"</xm:f>
            <xm:f>"-"</xm:f>
            <x14:dxf>
              <font>
                <color theme="0"/>
              </font>
            </x14:dxf>
          </x14:cfRule>
          <xm:sqref>L26:L29</xm:sqref>
        </x14:conditionalFormatting>
        <x14:conditionalFormatting xmlns:xm="http://schemas.microsoft.com/office/excel/2006/main">
          <x14:cfRule type="beginsWith" priority="848" operator="beginsWith" id="{46E57FBC-CE22-4857-9BBC-442751847467}">
            <xm:f>LEFT(N26,LEN("-"))="-"</xm:f>
            <xm:f>"-"</xm:f>
            <x14:dxf>
              <font>
                <color theme="0"/>
              </font>
            </x14:dxf>
          </x14:cfRule>
          <xm:sqref>N26:N29</xm:sqref>
        </x14:conditionalFormatting>
        <x14:conditionalFormatting xmlns:xm="http://schemas.microsoft.com/office/excel/2006/main">
          <x14:cfRule type="beginsWith" priority="847" operator="beginsWith" id="{8397C419-4A55-48AF-B13E-72EA882A966F}">
            <xm:f>LEFT(P26,LEN("-"))="-"</xm:f>
            <xm:f>"-"</xm:f>
            <x14:dxf>
              <font>
                <color theme="0"/>
              </font>
            </x14:dxf>
          </x14:cfRule>
          <xm:sqref>P26:P29</xm:sqref>
        </x14:conditionalFormatting>
        <x14:conditionalFormatting xmlns:xm="http://schemas.microsoft.com/office/excel/2006/main">
          <x14:cfRule type="beginsWith" priority="846" operator="beginsWith" id="{C09720ED-8427-4976-A648-7FE0EEB494D8}">
            <xm:f>LEFT(R26,LEN("-"))="-"</xm:f>
            <xm:f>"-"</xm:f>
            <x14:dxf>
              <font>
                <color theme="0"/>
              </font>
            </x14:dxf>
          </x14:cfRule>
          <xm:sqref>R26:R29</xm:sqref>
        </x14:conditionalFormatting>
        <x14:conditionalFormatting xmlns:xm="http://schemas.microsoft.com/office/excel/2006/main">
          <x14:cfRule type="beginsWith" priority="845" operator="beginsWith" id="{D099582C-E339-4A2A-B382-BFAE85287338}">
            <xm:f>LEFT(T26,LEN("-"))="-"</xm:f>
            <xm:f>"-"</xm:f>
            <x14:dxf>
              <font>
                <color theme="0"/>
              </font>
            </x14:dxf>
          </x14:cfRule>
          <xm:sqref>T26:T29</xm:sqref>
        </x14:conditionalFormatting>
        <x14:conditionalFormatting xmlns:xm="http://schemas.microsoft.com/office/excel/2006/main">
          <x14:cfRule type="beginsWith" priority="844" operator="beginsWith" id="{4071AF54-5825-4684-AF9C-0831692DFBAC}">
            <xm:f>LEFT(B37,LEN("-"))="-"</xm:f>
            <xm:f>"-"</xm:f>
            <x14:dxf>
              <font>
                <color theme="0"/>
              </font>
            </x14:dxf>
          </x14:cfRule>
          <xm:sqref>B37:B40</xm:sqref>
        </x14:conditionalFormatting>
        <x14:conditionalFormatting xmlns:xm="http://schemas.microsoft.com/office/excel/2006/main">
          <x14:cfRule type="beginsWith" priority="843" operator="beginsWith" id="{11E86897-7BB5-46EE-9D08-8EEE58DA6B9E}">
            <xm:f>LEFT(D37,LEN("-"))="-"</xm:f>
            <xm:f>"-"</xm:f>
            <x14:dxf>
              <font>
                <color theme="0"/>
              </font>
            </x14:dxf>
          </x14:cfRule>
          <xm:sqref>D37:D40</xm:sqref>
        </x14:conditionalFormatting>
        <x14:conditionalFormatting xmlns:xm="http://schemas.microsoft.com/office/excel/2006/main">
          <x14:cfRule type="beginsWith" priority="842" operator="beginsWith" id="{6A1EDC33-B7DD-4212-A993-79F014E82A1C}">
            <xm:f>LEFT(F37,LEN("-"))="-"</xm:f>
            <xm:f>"-"</xm:f>
            <x14:dxf>
              <font>
                <color theme="0"/>
              </font>
            </x14:dxf>
          </x14:cfRule>
          <xm:sqref>F37:F40</xm:sqref>
        </x14:conditionalFormatting>
        <x14:conditionalFormatting xmlns:xm="http://schemas.microsoft.com/office/excel/2006/main">
          <x14:cfRule type="beginsWith" priority="841" operator="beginsWith" id="{738F3219-B8DE-4E9F-B5B0-FAD9A42E3DC7}">
            <xm:f>LEFT(H37,LEN("-"))="-"</xm:f>
            <xm:f>"-"</xm:f>
            <x14:dxf>
              <font>
                <color theme="0"/>
              </font>
            </x14:dxf>
          </x14:cfRule>
          <xm:sqref>H37:H40</xm:sqref>
        </x14:conditionalFormatting>
        <x14:conditionalFormatting xmlns:xm="http://schemas.microsoft.com/office/excel/2006/main">
          <x14:cfRule type="beginsWith" priority="840" operator="beginsWith" id="{D6794218-00A9-4176-B307-32FEAED18787}">
            <xm:f>LEFT(J37,LEN("-"))="-"</xm:f>
            <xm:f>"-"</xm:f>
            <x14:dxf>
              <font>
                <color theme="0"/>
              </font>
            </x14:dxf>
          </x14:cfRule>
          <xm:sqref>J37:J40</xm:sqref>
        </x14:conditionalFormatting>
        <x14:conditionalFormatting xmlns:xm="http://schemas.microsoft.com/office/excel/2006/main">
          <x14:cfRule type="beginsWith" priority="839" operator="beginsWith" id="{65A7963A-78A7-4DA5-9BD4-1F8D7767E9BA}">
            <xm:f>LEFT(L37,LEN("-"))="-"</xm:f>
            <xm:f>"-"</xm:f>
            <x14:dxf>
              <font>
                <color theme="0"/>
              </font>
            </x14:dxf>
          </x14:cfRule>
          <xm:sqref>L37:L40</xm:sqref>
        </x14:conditionalFormatting>
        <x14:conditionalFormatting xmlns:xm="http://schemas.microsoft.com/office/excel/2006/main">
          <x14:cfRule type="beginsWith" priority="838" operator="beginsWith" id="{75BF37AB-F569-4698-84B4-C3093B9365CE}">
            <xm:f>LEFT(N37,LEN("-"))="-"</xm:f>
            <xm:f>"-"</xm:f>
            <x14:dxf>
              <font>
                <color theme="0"/>
              </font>
            </x14:dxf>
          </x14:cfRule>
          <xm:sqref>N37:N40</xm:sqref>
        </x14:conditionalFormatting>
        <x14:conditionalFormatting xmlns:xm="http://schemas.microsoft.com/office/excel/2006/main">
          <x14:cfRule type="beginsWith" priority="837" operator="beginsWith" id="{70BB6432-AD20-43E8-8E8A-A6A826B8ECF8}">
            <xm:f>LEFT(P37,LEN("-"))="-"</xm:f>
            <xm:f>"-"</xm:f>
            <x14:dxf>
              <font>
                <color theme="0"/>
              </font>
            </x14:dxf>
          </x14:cfRule>
          <xm:sqref>P37:P40</xm:sqref>
        </x14:conditionalFormatting>
        <x14:conditionalFormatting xmlns:xm="http://schemas.microsoft.com/office/excel/2006/main">
          <x14:cfRule type="beginsWith" priority="836" operator="beginsWith" id="{C8FA58E9-D1CE-4D7D-9539-73CFE7CBBB27}">
            <xm:f>LEFT(R37,LEN("-"))="-"</xm:f>
            <xm:f>"-"</xm:f>
            <x14:dxf>
              <font>
                <color theme="0"/>
              </font>
            </x14:dxf>
          </x14:cfRule>
          <xm:sqref>R37:R40</xm:sqref>
        </x14:conditionalFormatting>
        <x14:conditionalFormatting xmlns:xm="http://schemas.microsoft.com/office/excel/2006/main">
          <x14:cfRule type="beginsWith" priority="835" operator="beginsWith" id="{7A935330-CF82-4E4B-A786-B7752C637DA5}">
            <xm:f>LEFT(T37,LEN("-"))="-"</xm:f>
            <xm:f>"-"</xm:f>
            <x14:dxf>
              <font>
                <color theme="0"/>
              </font>
            </x14:dxf>
          </x14:cfRule>
          <xm:sqref>T37:T40</xm:sqref>
        </x14:conditionalFormatting>
        <x14:conditionalFormatting xmlns:xm="http://schemas.microsoft.com/office/excel/2006/main">
          <x14:cfRule type="beginsWith" priority="834" operator="beginsWith" id="{E920FAF1-D47B-452E-8C77-CAE0DEC86DE6}">
            <xm:f>LEFT(B48,LEN("-"))="-"</xm:f>
            <xm:f>"-"</xm:f>
            <x14:dxf>
              <font>
                <color theme="0"/>
              </font>
            </x14:dxf>
          </x14:cfRule>
          <xm:sqref>B48:B51</xm:sqref>
        </x14:conditionalFormatting>
        <x14:conditionalFormatting xmlns:xm="http://schemas.microsoft.com/office/excel/2006/main">
          <x14:cfRule type="beginsWith" priority="833" operator="beginsWith" id="{77CE010E-D356-44B7-967F-FD5115B75C23}">
            <xm:f>LEFT(D48,LEN("-"))="-"</xm:f>
            <xm:f>"-"</xm:f>
            <x14:dxf>
              <font>
                <color theme="0"/>
              </font>
            </x14:dxf>
          </x14:cfRule>
          <xm:sqref>D48:D51</xm:sqref>
        </x14:conditionalFormatting>
        <x14:conditionalFormatting xmlns:xm="http://schemas.microsoft.com/office/excel/2006/main">
          <x14:cfRule type="beginsWith" priority="832" operator="beginsWith" id="{E2C92EF3-0035-4ECA-B637-CD41EA7ECE64}">
            <xm:f>LEFT(F48,LEN("-"))="-"</xm:f>
            <xm:f>"-"</xm:f>
            <x14:dxf>
              <font>
                <color theme="0"/>
              </font>
            </x14:dxf>
          </x14:cfRule>
          <xm:sqref>F48:F51</xm:sqref>
        </x14:conditionalFormatting>
        <x14:conditionalFormatting xmlns:xm="http://schemas.microsoft.com/office/excel/2006/main">
          <x14:cfRule type="beginsWith" priority="831" operator="beginsWith" id="{EC2E8E5C-4AEA-41DA-93B7-7A92FAD140DC}">
            <xm:f>LEFT(H48,LEN("-"))="-"</xm:f>
            <xm:f>"-"</xm:f>
            <x14:dxf>
              <font>
                <color theme="0"/>
              </font>
            </x14:dxf>
          </x14:cfRule>
          <xm:sqref>H48:H51</xm:sqref>
        </x14:conditionalFormatting>
        <x14:conditionalFormatting xmlns:xm="http://schemas.microsoft.com/office/excel/2006/main">
          <x14:cfRule type="beginsWith" priority="830" operator="beginsWith" id="{3F19AD44-D1E5-4970-89FE-91B884B634EC}">
            <xm:f>LEFT(J48,LEN("-"))="-"</xm:f>
            <xm:f>"-"</xm:f>
            <x14:dxf>
              <font>
                <color theme="0"/>
              </font>
            </x14:dxf>
          </x14:cfRule>
          <xm:sqref>J48:J51</xm:sqref>
        </x14:conditionalFormatting>
        <x14:conditionalFormatting xmlns:xm="http://schemas.microsoft.com/office/excel/2006/main">
          <x14:cfRule type="beginsWith" priority="829" operator="beginsWith" id="{37BF1C4C-F5DA-4BB0-94AF-406630BBF8B7}">
            <xm:f>LEFT(L48,LEN("-"))="-"</xm:f>
            <xm:f>"-"</xm:f>
            <x14:dxf>
              <font>
                <color theme="0"/>
              </font>
            </x14:dxf>
          </x14:cfRule>
          <xm:sqref>L48:L51</xm:sqref>
        </x14:conditionalFormatting>
        <x14:conditionalFormatting xmlns:xm="http://schemas.microsoft.com/office/excel/2006/main">
          <x14:cfRule type="beginsWith" priority="828" operator="beginsWith" id="{8952AAFD-6CFC-45A4-8538-070844B98CD2}">
            <xm:f>LEFT(N48,LEN("-"))="-"</xm:f>
            <xm:f>"-"</xm:f>
            <x14:dxf>
              <font>
                <color theme="0"/>
              </font>
            </x14:dxf>
          </x14:cfRule>
          <xm:sqref>N48:N51</xm:sqref>
        </x14:conditionalFormatting>
        <x14:conditionalFormatting xmlns:xm="http://schemas.microsoft.com/office/excel/2006/main">
          <x14:cfRule type="beginsWith" priority="827" operator="beginsWith" id="{0E417C47-21F5-4F34-B830-C0772BA89847}">
            <xm:f>LEFT(P48,LEN("-"))="-"</xm:f>
            <xm:f>"-"</xm:f>
            <x14:dxf>
              <font>
                <color theme="0"/>
              </font>
            </x14:dxf>
          </x14:cfRule>
          <xm:sqref>P48:P51</xm:sqref>
        </x14:conditionalFormatting>
        <x14:conditionalFormatting xmlns:xm="http://schemas.microsoft.com/office/excel/2006/main">
          <x14:cfRule type="beginsWith" priority="826" operator="beginsWith" id="{6B37C92A-D900-4DE1-AADA-566D184FB2B3}">
            <xm:f>LEFT(R48,LEN("-"))="-"</xm:f>
            <xm:f>"-"</xm:f>
            <x14:dxf>
              <font>
                <color theme="0"/>
              </font>
            </x14:dxf>
          </x14:cfRule>
          <xm:sqref>R48:R51</xm:sqref>
        </x14:conditionalFormatting>
        <x14:conditionalFormatting xmlns:xm="http://schemas.microsoft.com/office/excel/2006/main">
          <x14:cfRule type="beginsWith" priority="825" operator="beginsWith" id="{DA49E3DA-7411-4FEE-8A9E-9C51DF12EE94}">
            <xm:f>LEFT(T48,LEN("-"))="-"</xm:f>
            <xm:f>"-"</xm:f>
            <x14:dxf>
              <font>
                <color theme="0"/>
              </font>
            </x14:dxf>
          </x14:cfRule>
          <xm:sqref>T48:T51</xm:sqref>
        </x14:conditionalFormatting>
        <x14:conditionalFormatting xmlns:xm="http://schemas.microsoft.com/office/excel/2006/main">
          <x14:cfRule type="beginsWith" priority="824" operator="beginsWith" id="{D596E754-0082-40D9-A002-8176F7DE9BDE}">
            <xm:f>LEFT(B59,LEN("-"))="-"</xm:f>
            <xm:f>"-"</xm:f>
            <x14:dxf>
              <font>
                <color theme="0"/>
              </font>
            </x14:dxf>
          </x14:cfRule>
          <xm:sqref>B59:B62</xm:sqref>
        </x14:conditionalFormatting>
        <x14:conditionalFormatting xmlns:xm="http://schemas.microsoft.com/office/excel/2006/main">
          <x14:cfRule type="beginsWith" priority="823" operator="beginsWith" id="{784D76E7-E946-45B9-9522-82229A30461D}">
            <xm:f>LEFT(D59,LEN("-"))="-"</xm:f>
            <xm:f>"-"</xm:f>
            <x14:dxf>
              <font>
                <color theme="0"/>
              </font>
            </x14:dxf>
          </x14:cfRule>
          <xm:sqref>D59:D62</xm:sqref>
        </x14:conditionalFormatting>
        <x14:conditionalFormatting xmlns:xm="http://schemas.microsoft.com/office/excel/2006/main">
          <x14:cfRule type="beginsWith" priority="822" operator="beginsWith" id="{7C99E8EE-85D9-4112-A4E2-66E38103483A}">
            <xm:f>LEFT(F59,LEN("-"))="-"</xm:f>
            <xm:f>"-"</xm:f>
            <x14:dxf>
              <font>
                <color theme="0"/>
              </font>
            </x14:dxf>
          </x14:cfRule>
          <xm:sqref>F59:F62</xm:sqref>
        </x14:conditionalFormatting>
        <x14:conditionalFormatting xmlns:xm="http://schemas.microsoft.com/office/excel/2006/main">
          <x14:cfRule type="beginsWith" priority="821" operator="beginsWith" id="{8D6CA6BA-B050-4B47-BDF0-560F8BD3A51F}">
            <xm:f>LEFT(H59,LEN("-"))="-"</xm:f>
            <xm:f>"-"</xm:f>
            <x14:dxf>
              <font>
                <color theme="0"/>
              </font>
            </x14:dxf>
          </x14:cfRule>
          <xm:sqref>H59:H62</xm:sqref>
        </x14:conditionalFormatting>
        <x14:conditionalFormatting xmlns:xm="http://schemas.microsoft.com/office/excel/2006/main">
          <x14:cfRule type="beginsWith" priority="820" operator="beginsWith" id="{209F0D38-A36C-4E56-BC77-E1EC5E0EFF83}">
            <xm:f>LEFT(J59,LEN("-"))="-"</xm:f>
            <xm:f>"-"</xm:f>
            <x14:dxf>
              <font>
                <color theme="0"/>
              </font>
            </x14:dxf>
          </x14:cfRule>
          <xm:sqref>J59:J62</xm:sqref>
        </x14:conditionalFormatting>
        <x14:conditionalFormatting xmlns:xm="http://schemas.microsoft.com/office/excel/2006/main">
          <x14:cfRule type="beginsWith" priority="819" operator="beginsWith" id="{7524D77D-FE63-48BA-BBB6-9A255DA042F7}">
            <xm:f>LEFT(L59,LEN("-"))="-"</xm:f>
            <xm:f>"-"</xm:f>
            <x14:dxf>
              <font>
                <color theme="0"/>
              </font>
            </x14:dxf>
          </x14:cfRule>
          <xm:sqref>L59:L62</xm:sqref>
        </x14:conditionalFormatting>
        <x14:conditionalFormatting xmlns:xm="http://schemas.microsoft.com/office/excel/2006/main">
          <x14:cfRule type="beginsWith" priority="818" operator="beginsWith" id="{E9BA4B73-4F36-4C51-AB77-9B659FD23D2A}">
            <xm:f>LEFT(N59,LEN("-"))="-"</xm:f>
            <xm:f>"-"</xm:f>
            <x14:dxf>
              <font>
                <color theme="0"/>
              </font>
            </x14:dxf>
          </x14:cfRule>
          <xm:sqref>N59:N62</xm:sqref>
        </x14:conditionalFormatting>
        <x14:conditionalFormatting xmlns:xm="http://schemas.microsoft.com/office/excel/2006/main">
          <x14:cfRule type="beginsWith" priority="817" operator="beginsWith" id="{92B8F375-5B5B-4C77-A1B1-2104BB4FEAB0}">
            <xm:f>LEFT(P59,LEN("-"))="-"</xm:f>
            <xm:f>"-"</xm:f>
            <x14:dxf>
              <font>
                <color theme="0"/>
              </font>
            </x14:dxf>
          </x14:cfRule>
          <xm:sqref>P59:P62</xm:sqref>
        </x14:conditionalFormatting>
        <x14:conditionalFormatting xmlns:xm="http://schemas.microsoft.com/office/excel/2006/main">
          <x14:cfRule type="beginsWith" priority="816" operator="beginsWith" id="{AA673E98-8258-4919-98EC-B47958CF8CC6}">
            <xm:f>LEFT(R59,LEN("-"))="-"</xm:f>
            <xm:f>"-"</xm:f>
            <x14:dxf>
              <font>
                <color theme="0"/>
              </font>
            </x14:dxf>
          </x14:cfRule>
          <xm:sqref>R59:R62</xm:sqref>
        </x14:conditionalFormatting>
        <x14:conditionalFormatting xmlns:xm="http://schemas.microsoft.com/office/excel/2006/main">
          <x14:cfRule type="beginsWith" priority="815" operator="beginsWith" id="{C0FFEC62-FDAE-4008-9A5D-58221D963F0B}">
            <xm:f>LEFT(T59,LEN("-"))="-"</xm:f>
            <xm:f>"-"</xm:f>
            <x14:dxf>
              <font>
                <color theme="0"/>
              </font>
            </x14:dxf>
          </x14:cfRule>
          <xm:sqref>T59:T62</xm:sqref>
        </x14:conditionalFormatting>
        <x14:conditionalFormatting xmlns:xm="http://schemas.microsoft.com/office/excel/2006/main">
          <x14:cfRule type="beginsWith" priority="814" operator="beginsWith" id="{D277EB49-52D6-4C44-93A6-ACECA664D20C}">
            <xm:f>LEFT(B70,LEN("-"))="-"</xm:f>
            <xm:f>"-"</xm:f>
            <x14:dxf>
              <font>
                <color theme="0"/>
              </font>
            </x14:dxf>
          </x14:cfRule>
          <xm:sqref>B70:B73</xm:sqref>
        </x14:conditionalFormatting>
        <x14:conditionalFormatting xmlns:xm="http://schemas.microsoft.com/office/excel/2006/main">
          <x14:cfRule type="beginsWith" priority="813" operator="beginsWith" id="{A719FE71-DF31-445D-9D62-9F5A2856D75D}">
            <xm:f>LEFT(D70,LEN("-"))="-"</xm:f>
            <xm:f>"-"</xm:f>
            <x14:dxf>
              <font>
                <color theme="0"/>
              </font>
            </x14:dxf>
          </x14:cfRule>
          <xm:sqref>D70:D73</xm:sqref>
        </x14:conditionalFormatting>
        <x14:conditionalFormatting xmlns:xm="http://schemas.microsoft.com/office/excel/2006/main">
          <x14:cfRule type="beginsWith" priority="812" operator="beginsWith" id="{E557C449-FEF5-498D-82C5-0A04E630D4F0}">
            <xm:f>LEFT(F70,LEN("-"))="-"</xm:f>
            <xm:f>"-"</xm:f>
            <x14:dxf>
              <font>
                <color theme="0"/>
              </font>
            </x14:dxf>
          </x14:cfRule>
          <xm:sqref>F70:F73</xm:sqref>
        </x14:conditionalFormatting>
        <x14:conditionalFormatting xmlns:xm="http://schemas.microsoft.com/office/excel/2006/main">
          <x14:cfRule type="beginsWith" priority="811" operator="beginsWith" id="{828AA032-AE9D-4C35-A966-BF1A5B1DE06D}">
            <xm:f>LEFT(H70,LEN("-"))="-"</xm:f>
            <xm:f>"-"</xm:f>
            <x14:dxf>
              <font>
                <color theme="0"/>
              </font>
            </x14:dxf>
          </x14:cfRule>
          <xm:sqref>H70:H73</xm:sqref>
        </x14:conditionalFormatting>
        <x14:conditionalFormatting xmlns:xm="http://schemas.microsoft.com/office/excel/2006/main">
          <x14:cfRule type="beginsWith" priority="810" operator="beginsWith" id="{14BBE45A-E7E0-4059-BCC5-5498E5B7D685}">
            <xm:f>LEFT(J70,LEN("-"))="-"</xm:f>
            <xm:f>"-"</xm:f>
            <x14:dxf>
              <font>
                <color theme="0"/>
              </font>
            </x14:dxf>
          </x14:cfRule>
          <xm:sqref>J70:J73</xm:sqref>
        </x14:conditionalFormatting>
        <x14:conditionalFormatting xmlns:xm="http://schemas.microsoft.com/office/excel/2006/main">
          <x14:cfRule type="beginsWith" priority="809" operator="beginsWith" id="{0767E242-5CDB-4AF1-B510-9BA82AB90E8F}">
            <xm:f>LEFT(L70,LEN("-"))="-"</xm:f>
            <xm:f>"-"</xm:f>
            <x14:dxf>
              <font>
                <color theme="0"/>
              </font>
            </x14:dxf>
          </x14:cfRule>
          <xm:sqref>L70:L73</xm:sqref>
        </x14:conditionalFormatting>
        <x14:conditionalFormatting xmlns:xm="http://schemas.microsoft.com/office/excel/2006/main">
          <x14:cfRule type="beginsWith" priority="808" operator="beginsWith" id="{501214AE-CEA7-43F1-8D3B-F4339FCA66FC}">
            <xm:f>LEFT(N70,LEN("-"))="-"</xm:f>
            <xm:f>"-"</xm:f>
            <x14:dxf>
              <font>
                <color theme="0"/>
              </font>
            </x14:dxf>
          </x14:cfRule>
          <xm:sqref>N70:N73</xm:sqref>
        </x14:conditionalFormatting>
        <x14:conditionalFormatting xmlns:xm="http://schemas.microsoft.com/office/excel/2006/main">
          <x14:cfRule type="beginsWith" priority="807" operator="beginsWith" id="{807FFE0A-86BA-4DBB-B2CE-49121276D03C}">
            <xm:f>LEFT(P70,LEN("-"))="-"</xm:f>
            <xm:f>"-"</xm:f>
            <x14:dxf>
              <font>
                <color theme="0"/>
              </font>
            </x14:dxf>
          </x14:cfRule>
          <xm:sqref>P70:P73</xm:sqref>
        </x14:conditionalFormatting>
        <x14:conditionalFormatting xmlns:xm="http://schemas.microsoft.com/office/excel/2006/main">
          <x14:cfRule type="beginsWith" priority="806" operator="beginsWith" id="{BF1C1964-4457-4296-B54A-EB4E0E917DE3}">
            <xm:f>LEFT(R70,LEN("-"))="-"</xm:f>
            <xm:f>"-"</xm:f>
            <x14:dxf>
              <font>
                <color theme="0"/>
              </font>
            </x14:dxf>
          </x14:cfRule>
          <xm:sqref>R70:R73</xm:sqref>
        </x14:conditionalFormatting>
        <x14:conditionalFormatting xmlns:xm="http://schemas.microsoft.com/office/excel/2006/main">
          <x14:cfRule type="beginsWith" priority="805" operator="beginsWith" id="{CD9E1BBD-41E2-4476-AB4D-EDD10F4EDD5F}">
            <xm:f>LEFT(T70,LEN("-"))="-"</xm:f>
            <xm:f>"-"</xm:f>
            <x14:dxf>
              <font>
                <color theme="0"/>
              </font>
            </x14:dxf>
          </x14:cfRule>
          <xm:sqref>T70:T73</xm:sqref>
        </x14:conditionalFormatting>
        <x14:conditionalFormatting xmlns:xm="http://schemas.microsoft.com/office/excel/2006/main">
          <x14:cfRule type="beginsWith" priority="804" operator="beginsWith" id="{8E02157B-7200-41B6-ADE5-0427912E84C1}">
            <xm:f>LEFT(B81,LEN("-"))="-"</xm:f>
            <xm:f>"-"</xm:f>
            <x14:dxf>
              <font>
                <color theme="0"/>
              </font>
            </x14:dxf>
          </x14:cfRule>
          <xm:sqref>B81:B84</xm:sqref>
        </x14:conditionalFormatting>
        <x14:conditionalFormatting xmlns:xm="http://schemas.microsoft.com/office/excel/2006/main">
          <x14:cfRule type="beginsWith" priority="803" operator="beginsWith" id="{C63A8DB0-6458-44B1-A981-8E63C25A4858}">
            <xm:f>LEFT(D81,LEN("-"))="-"</xm:f>
            <xm:f>"-"</xm:f>
            <x14:dxf>
              <font>
                <color theme="0"/>
              </font>
            </x14:dxf>
          </x14:cfRule>
          <xm:sqref>D81:D84</xm:sqref>
        </x14:conditionalFormatting>
        <x14:conditionalFormatting xmlns:xm="http://schemas.microsoft.com/office/excel/2006/main">
          <x14:cfRule type="beginsWith" priority="802" operator="beginsWith" id="{56062314-2B8A-458A-86B0-F8D5580A80BE}">
            <xm:f>LEFT(F81,LEN("-"))="-"</xm:f>
            <xm:f>"-"</xm:f>
            <x14:dxf>
              <font>
                <color theme="0"/>
              </font>
            </x14:dxf>
          </x14:cfRule>
          <xm:sqref>F81:F84</xm:sqref>
        </x14:conditionalFormatting>
        <x14:conditionalFormatting xmlns:xm="http://schemas.microsoft.com/office/excel/2006/main">
          <x14:cfRule type="beginsWith" priority="801" operator="beginsWith" id="{EEAD4BA3-56BC-472C-A8B1-876DEA3C18A2}">
            <xm:f>LEFT(H81,LEN("-"))="-"</xm:f>
            <xm:f>"-"</xm:f>
            <x14:dxf>
              <font>
                <color theme="0"/>
              </font>
            </x14:dxf>
          </x14:cfRule>
          <xm:sqref>H81:H84</xm:sqref>
        </x14:conditionalFormatting>
        <x14:conditionalFormatting xmlns:xm="http://schemas.microsoft.com/office/excel/2006/main">
          <x14:cfRule type="beginsWith" priority="800" operator="beginsWith" id="{AF8129AE-2ADD-4EC4-AC44-C60A73AB3377}">
            <xm:f>LEFT(J81,LEN("-"))="-"</xm:f>
            <xm:f>"-"</xm:f>
            <x14:dxf>
              <font>
                <color theme="0"/>
              </font>
            </x14:dxf>
          </x14:cfRule>
          <xm:sqref>J81:J84</xm:sqref>
        </x14:conditionalFormatting>
        <x14:conditionalFormatting xmlns:xm="http://schemas.microsoft.com/office/excel/2006/main">
          <x14:cfRule type="beginsWith" priority="799" operator="beginsWith" id="{05A84BD0-9815-4129-8495-90A14A609CCF}">
            <xm:f>LEFT(L81,LEN("-"))="-"</xm:f>
            <xm:f>"-"</xm:f>
            <x14:dxf>
              <font>
                <color theme="0"/>
              </font>
            </x14:dxf>
          </x14:cfRule>
          <xm:sqref>L81:L84</xm:sqref>
        </x14:conditionalFormatting>
        <x14:conditionalFormatting xmlns:xm="http://schemas.microsoft.com/office/excel/2006/main">
          <x14:cfRule type="beginsWith" priority="798" operator="beginsWith" id="{6A105161-ACD5-4235-A292-B6913C98AA19}">
            <xm:f>LEFT(N81,LEN("-"))="-"</xm:f>
            <xm:f>"-"</xm:f>
            <x14:dxf>
              <font>
                <color theme="0"/>
              </font>
            </x14:dxf>
          </x14:cfRule>
          <xm:sqref>N81:N84</xm:sqref>
        </x14:conditionalFormatting>
        <x14:conditionalFormatting xmlns:xm="http://schemas.microsoft.com/office/excel/2006/main">
          <x14:cfRule type="beginsWith" priority="797" operator="beginsWith" id="{FE5E630D-ED77-4DDA-A651-4C9C65A6173E}">
            <xm:f>LEFT(P81,LEN("-"))="-"</xm:f>
            <xm:f>"-"</xm:f>
            <x14:dxf>
              <font>
                <color theme="0"/>
              </font>
            </x14:dxf>
          </x14:cfRule>
          <xm:sqref>P81:P84</xm:sqref>
        </x14:conditionalFormatting>
        <x14:conditionalFormatting xmlns:xm="http://schemas.microsoft.com/office/excel/2006/main">
          <x14:cfRule type="beginsWith" priority="796" operator="beginsWith" id="{2386652D-9F00-46EB-9F6E-A08AFDFC67B3}">
            <xm:f>LEFT(R81,LEN("-"))="-"</xm:f>
            <xm:f>"-"</xm:f>
            <x14:dxf>
              <font>
                <color theme="0"/>
              </font>
            </x14:dxf>
          </x14:cfRule>
          <xm:sqref>R81:R84</xm:sqref>
        </x14:conditionalFormatting>
        <x14:conditionalFormatting xmlns:xm="http://schemas.microsoft.com/office/excel/2006/main">
          <x14:cfRule type="beginsWith" priority="795" operator="beginsWith" id="{D53DA5B4-99D0-4E38-B615-00EB4E319AC3}">
            <xm:f>LEFT(T81,LEN("-"))="-"</xm:f>
            <xm:f>"-"</xm:f>
            <x14:dxf>
              <font>
                <color theme="0"/>
              </font>
            </x14:dxf>
          </x14:cfRule>
          <xm:sqref>T81:T84</xm:sqref>
        </x14:conditionalFormatting>
        <x14:conditionalFormatting xmlns:xm="http://schemas.microsoft.com/office/excel/2006/main">
          <x14:cfRule type="beginsWith" priority="794" operator="beginsWith" id="{AE9BCB72-788B-48ED-B892-B2D3C5DC6DAF}">
            <xm:f>LEFT(B92,LEN("-"))="-"</xm:f>
            <xm:f>"-"</xm:f>
            <x14:dxf>
              <font>
                <color theme="0"/>
              </font>
            </x14:dxf>
          </x14:cfRule>
          <xm:sqref>B92:B95</xm:sqref>
        </x14:conditionalFormatting>
        <x14:conditionalFormatting xmlns:xm="http://schemas.microsoft.com/office/excel/2006/main">
          <x14:cfRule type="beginsWith" priority="793" operator="beginsWith" id="{E7FD1239-588D-4C94-8C93-1BC369BF16B1}">
            <xm:f>LEFT(D92,LEN("-"))="-"</xm:f>
            <xm:f>"-"</xm:f>
            <x14:dxf>
              <font>
                <color theme="0"/>
              </font>
            </x14:dxf>
          </x14:cfRule>
          <xm:sqref>D92:D95</xm:sqref>
        </x14:conditionalFormatting>
        <x14:conditionalFormatting xmlns:xm="http://schemas.microsoft.com/office/excel/2006/main">
          <x14:cfRule type="beginsWith" priority="792" operator="beginsWith" id="{39AA2F4A-4C27-41CE-A45A-C6828AF3CB27}">
            <xm:f>LEFT(F92,LEN("-"))="-"</xm:f>
            <xm:f>"-"</xm:f>
            <x14:dxf>
              <font>
                <color theme="0"/>
              </font>
            </x14:dxf>
          </x14:cfRule>
          <xm:sqref>F92:F95</xm:sqref>
        </x14:conditionalFormatting>
        <x14:conditionalFormatting xmlns:xm="http://schemas.microsoft.com/office/excel/2006/main">
          <x14:cfRule type="beginsWith" priority="791" operator="beginsWith" id="{BBB2C30C-0319-4C22-9775-04C1054DA6C0}">
            <xm:f>LEFT(H92,LEN("-"))="-"</xm:f>
            <xm:f>"-"</xm:f>
            <x14:dxf>
              <font>
                <color theme="0"/>
              </font>
            </x14:dxf>
          </x14:cfRule>
          <xm:sqref>H92:H95</xm:sqref>
        </x14:conditionalFormatting>
        <x14:conditionalFormatting xmlns:xm="http://schemas.microsoft.com/office/excel/2006/main">
          <x14:cfRule type="beginsWith" priority="790" operator="beginsWith" id="{EFCB1620-3885-4E56-89E4-4A593D83DBE2}">
            <xm:f>LEFT(J92,LEN("-"))="-"</xm:f>
            <xm:f>"-"</xm:f>
            <x14:dxf>
              <font>
                <color theme="0"/>
              </font>
            </x14:dxf>
          </x14:cfRule>
          <xm:sqref>J92:J95</xm:sqref>
        </x14:conditionalFormatting>
        <x14:conditionalFormatting xmlns:xm="http://schemas.microsoft.com/office/excel/2006/main">
          <x14:cfRule type="beginsWith" priority="789" operator="beginsWith" id="{F2B11BB8-5D1F-4196-B46E-C58B737571A3}">
            <xm:f>LEFT(L92,LEN("-"))="-"</xm:f>
            <xm:f>"-"</xm:f>
            <x14:dxf>
              <font>
                <color theme="0"/>
              </font>
            </x14:dxf>
          </x14:cfRule>
          <xm:sqref>L92:L95</xm:sqref>
        </x14:conditionalFormatting>
        <x14:conditionalFormatting xmlns:xm="http://schemas.microsoft.com/office/excel/2006/main">
          <x14:cfRule type="beginsWith" priority="788" operator="beginsWith" id="{5954DBB3-8C77-4205-B08E-2B878BA0BC92}">
            <xm:f>LEFT(N92,LEN("-"))="-"</xm:f>
            <xm:f>"-"</xm:f>
            <x14:dxf>
              <font>
                <color theme="0"/>
              </font>
            </x14:dxf>
          </x14:cfRule>
          <xm:sqref>N92:N95</xm:sqref>
        </x14:conditionalFormatting>
        <x14:conditionalFormatting xmlns:xm="http://schemas.microsoft.com/office/excel/2006/main">
          <x14:cfRule type="beginsWith" priority="787" operator="beginsWith" id="{980EE744-2308-4FC0-ADD0-5F7B9C4F3164}">
            <xm:f>LEFT(P92,LEN("-"))="-"</xm:f>
            <xm:f>"-"</xm:f>
            <x14:dxf>
              <font>
                <color theme="0"/>
              </font>
            </x14:dxf>
          </x14:cfRule>
          <xm:sqref>P92:P95</xm:sqref>
        </x14:conditionalFormatting>
        <x14:conditionalFormatting xmlns:xm="http://schemas.microsoft.com/office/excel/2006/main">
          <x14:cfRule type="beginsWith" priority="786" operator="beginsWith" id="{22508F6D-2845-41C5-99F2-7423A9C50068}">
            <xm:f>LEFT(R92,LEN("-"))="-"</xm:f>
            <xm:f>"-"</xm:f>
            <x14:dxf>
              <font>
                <color theme="0"/>
              </font>
            </x14:dxf>
          </x14:cfRule>
          <xm:sqref>R92:R95</xm:sqref>
        </x14:conditionalFormatting>
        <x14:conditionalFormatting xmlns:xm="http://schemas.microsoft.com/office/excel/2006/main">
          <x14:cfRule type="beginsWith" priority="785" operator="beginsWith" id="{C0BD2B6B-4EEC-445D-93EF-F9DA4D934C3B}">
            <xm:f>LEFT(T92,LEN("-"))="-"</xm:f>
            <xm:f>"-"</xm:f>
            <x14:dxf>
              <font>
                <color theme="0"/>
              </font>
            </x14:dxf>
          </x14:cfRule>
          <xm:sqref>T92:T95</xm:sqref>
        </x14:conditionalFormatting>
        <x14:conditionalFormatting xmlns:xm="http://schemas.microsoft.com/office/excel/2006/main">
          <x14:cfRule type="beginsWith" priority="784" operator="beginsWith" id="{3180E7DE-FF98-408F-9DE9-6E94B5A3BBA6}">
            <xm:f>LEFT(B103,LEN("-"))="-"</xm:f>
            <xm:f>"-"</xm:f>
            <x14:dxf>
              <font>
                <color theme="0"/>
              </font>
            </x14:dxf>
          </x14:cfRule>
          <xm:sqref>B103:B106</xm:sqref>
        </x14:conditionalFormatting>
        <x14:conditionalFormatting xmlns:xm="http://schemas.microsoft.com/office/excel/2006/main">
          <x14:cfRule type="beginsWith" priority="783" operator="beginsWith" id="{3AA4F4EE-1A78-4062-BC20-CC80A4CA5441}">
            <xm:f>LEFT(D103,LEN("-"))="-"</xm:f>
            <xm:f>"-"</xm:f>
            <x14:dxf>
              <font>
                <color theme="0"/>
              </font>
            </x14:dxf>
          </x14:cfRule>
          <xm:sqref>D103:D106</xm:sqref>
        </x14:conditionalFormatting>
        <x14:conditionalFormatting xmlns:xm="http://schemas.microsoft.com/office/excel/2006/main">
          <x14:cfRule type="beginsWith" priority="782" operator="beginsWith" id="{7245599F-6607-4E70-B259-ADA1D5F62A38}">
            <xm:f>LEFT(F103,LEN("-"))="-"</xm:f>
            <xm:f>"-"</xm:f>
            <x14:dxf>
              <font>
                <color theme="0"/>
              </font>
            </x14:dxf>
          </x14:cfRule>
          <xm:sqref>F103:F106</xm:sqref>
        </x14:conditionalFormatting>
        <x14:conditionalFormatting xmlns:xm="http://schemas.microsoft.com/office/excel/2006/main">
          <x14:cfRule type="beginsWith" priority="781" operator="beginsWith" id="{14BD3898-F0BE-4B59-BA5D-9F732A5BB135}">
            <xm:f>LEFT(H103,LEN("-"))="-"</xm:f>
            <xm:f>"-"</xm:f>
            <x14:dxf>
              <font>
                <color theme="0"/>
              </font>
            </x14:dxf>
          </x14:cfRule>
          <xm:sqref>H103:H106</xm:sqref>
        </x14:conditionalFormatting>
        <x14:conditionalFormatting xmlns:xm="http://schemas.microsoft.com/office/excel/2006/main">
          <x14:cfRule type="beginsWith" priority="780" operator="beginsWith" id="{5E22E965-564C-49EB-BC57-D9FC508458D8}">
            <xm:f>LEFT(J103,LEN("-"))="-"</xm:f>
            <xm:f>"-"</xm:f>
            <x14:dxf>
              <font>
                <color theme="0"/>
              </font>
            </x14:dxf>
          </x14:cfRule>
          <xm:sqref>J103:J106</xm:sqref>
        </x14:conditionalFormatting>
        <x14:conditionalFormatting xmlns:xm="http://schemas.microsoft.com/office/excel/2006/main">
          <x14:cfRule type="beginsWith" priority="779" operator="beginsWith" id="{E0380BAA-2971-44AC-AD36-2065DE0A1073}">
            <xm:f>LEFT(L103,LEN("-"))="-"</xm:f>
            <xm:f>"-"</xm:f>
            <x14:dxf>
              <font>
                <color theme="0"/>
              </font>
            </x14:dxf>
          </x14:cfRule>
          <xm:sqref>L103:L106</xm:sqref>
        </x14:conditionalFormatting>
        <x14:conditionalFormatting xmlns:xm="http://schemas.microsoft.com/office/excel/2006/main">
          <x14:cfRule type="beginsWith" priority="778" operator="beginsWith" id="{08D6CC30-97CB-46EE-A9C7-8930D89501F0}">
            <xm:f>LEFT(N103,LEN("-"))="-"</xm:f>
            <xm:f>"-"</xm:f>
            <x14:dxf>
              <font>
                <color theme="0"/>
              </font>
            </x14:dxf>
          </x14:cfRule>
          <xm:sqref>N103:N106</xm:sqref>
        </x14:conditionalFormatting>
        <x14:conditionalFormatting xmlns:xm="http://schemas.microsoft.com/office/excel/2006/main">
          <x14:cfRule type="beginsWith" priority="777" operator="beginsWith" id="{8E13EA5C-644E-4073-9C38-B499531001A9}">
            <xm:f>LEFT(P103,LEN("-"))="-"</xm:f>
            <xm:f>"-"</xm:f>
            <x14:dxf>
              <font>
                <color theme="0"/>
              </font>
            </x14:dxf>
          </x14:cfRule>
          <xm:sqref>P103:P106</xm:sqref>
        </x14:conditionalFormatting>
        <x14:conditionalFormatting xmlns:xm="http://schemas.microsoft.com/office/excel/2006/main">
          <x14:cfRule type="beginsWith" priority="776" operator="beginsWith" id="{4BF2D441-2EFB-4D6C-89F6-393D67016293}">
            <xm:f>LEFT(R103,LEN("-"))="-"</xm:f>
            <xm:f>"-"</xm:f>
            <x14:dxf>
              <font>
                <color theme="0"/>
              </font>
            </x14:dxf>
          </x14:cfRule>
          <xm:sqref>R103:R106</xm:sqref>
        </x14:conditionalFormatting>
        <x14:conditionalFormatting xmlns:xm="http://schemas.microsoft.com/office/excel/2006/main">
          <x14:cfRule type="beginsWith" priority="775" operator="beginsWith" id="{823AEAAD-0406-434B-9CD0-922B2D5EC995}">
            <xm:f>LEFT(T103,LEN("-"))="-"</xm:f>
            <xm:f>"-"</xm:f>
            <x14:dxf>
              <font>
                <color theme="0"/>
              </font>
            </x14:dxf>
          </x14:cfRule>
          <xm:sqref>T103:T106</xm:sqref>
        </x14:conditionalFormatting>
        <x14:conditionalFormatting xmlns:xm="http://schemas.microsoft.com/office/excel/2006/main">
          <x14:cfRule type="beginsWith" priority="774" operator="beginsWith" id="{1F4E20EC-CB7F-4B13-95FA-F085B9C3D707}">
            <xm:f>LEFT(B114,LEN("-"))="-"</xm:f>
            <xm:f>"-"</xm:f>
            <x14:dxf>
              <font>
                <color theme="0"/>
              </font>
            </x14:dxf>
          </x14:cfRule>
          <xm:sqref>B114:B117</xm:sqref>
        </x14:conditionalFormatting>
        <x14:conditionalFormatting xmlns:xm="http://schemas.microsoft.com/office/excel/2006/main">
          <x14:cfRule type="beginsWith" priority="773" operator="beginsWith" id="{A200AA1F-BA96-4136-A6F1-06DF0C5D5F8F}">
            <xm:f>LEFT(D114,LEN("-"))="-"</xm:f>
            <xm:f>"-"</xm:f>
            <x14:dxf>
              <font>
                <color theme="0"/>
              </font>
            </x14:dxf>
          </x14:cfRule>
          <xm:sqref>D114:D117</xm:sqref>
        </x14:conditionalFormatting>
        <x14:conditionalFormatting xmlns:xm="http://schemas.microsoft.com/office/excel/2006/main">
          <x14:cfRule type="beginsWith" priority="772" operator="beginsWith" id="{4917A958-E01D-4BA7-8C8F-531F48B03468}">
            <xm:f>LEFT(F114,LEN("-"))="-"</xm:f>
            <xm:f>"-"</xm:f>
            <x14:dxf>
              <font>
                <color theme="0"/>
              </font>
            </x14:dxf>
          </x14:cfRule>
          <xm:sqref>F114:F117</xm:sqref>
        </x14:conditionalFormatting>
        <x14:conditionalFormatting xmlns:xm="http://schemas.microsoft.com/office/excel/2006/main">
          <x14:cfRule type="beginsWith" priority="771" operator="beginsWith" id="{953F6E91-0503-4BE6-A964-19915433B6BD}">
            <xm:f>LEFT(H114,LEN("-"))="-"</xm:f>
            <xm:f>"-"</xm:f>
            <x14:dxf>
              <font>
                <color theme="0"/>
              </font>
            </x14:dxf>
          </x14:cfRule>
          <xm:sqref>H114:H117</xm:sqref>
        </x14:conditionalFormatting>
        <x14:conditionalFormatting xmlns:xm="http://schemas.microsoft.com/office/excel/2006/main">
          <x14:cfRule type="beginsWith" priority="770" operator="beginsWith" id="{6EB19867-AF0D-4A32-926B-EEE2BA980CC4}">
            <xm:f>LEFT(J114,LEN("-"))="-"</xm:f>
            <xm:f>"-"</xm:f>
            <x14:dxf>
              <font>
                <color theme="0"/>
              </font>
            </x14:dxf>
          </x14:cfRule>
          <xm:sqref>J114:J117</xm:sqref>
        </x14:conditionalFormatting>
        <x14:conditionalFormatting xmlns:xm="http://schemas.microsoft.com/office/excel/2006/main">
          <x14:cfRule type="beginsWith" priority="769" operator="beginsWith" id="{CE557E36-B4D7-49F1-AFCA-D1DD83157984}">
            <xm:f>LEFT(L114,LEN("-"))="-"</xm:f>
            <xm:f>"-"</xm:f>
            <x14:dxf>
              <font>
                <color theme="0"/>
              </font>
            </x14:dxf>
          </x14:cfRule>
          <xm:sqref>L114:L117</xm:sqref>
        </x14:conditionalFormatting>
        <x14:conditionalFormatting xmlns:xm="http://schemas.microsoft.com/office/excel/2006/main">
          <x14:cfRule type="beginsWith" priority="768" operator="beginsWith" id="{FBF87CB6-EA04-464F-BAF0-6760ADB1D76B}">
            <xm:f>LEFT(N114,LEN("-"))="-"</xm:f>
            <xm:f>"-"</xm:f>
            <x14:dxf>
              <font>
                <color theme="0"/>
              </font>
            </x14:dxf>
          </x14:cfRule>
          <xm:sqref>N114:N117</xm:sqref>
        </x14:conditionalFormatting>
        <x14:conditionalFormatting xmlns:xm="http://schemas.microsoft.com/office/excel/2006/main">
          <x14:cfRule type="beginsWith" priority="767" operator="beginsWith" id="{068CA322-0C70-4537-BF8F-8856A9C56E3A}">
            <xm:f>LEFT(P114,LEN("-"))="-"</xm:f>
            <xm:f>"-"</xm:f>
            <x14:dxf>
              <font>
                <color theme="0"/>
              </font>
            </x14:dxf>
          </x14:cfRule>
          <xm:sqref>P114:P117</xm:sqref>
        </x14:conditionalFormatting>
        <x14:conditionalFormatting xmlns:xm="http://schemas.microsoft.com/office/excel/2006/main">
          <x14:cfRule type="beginsWith" priority="766" operator="beginsWith" id="{99E2F216-4F9B-432F-B18F-DDF82F7A644D}">
            <xm:f>LEFT(R114,LEN("-"))="-"</xm:f>
            <xm:f>"-"</xm:f>
            <x14:dxf>
              <font>
                <color theme="0"/>
              </font>
            </x14:dxf>
          </x14:cfRule>
          <xm:sqref>R114:R117</xm:sqref>
        </x14:conditionalFormatting>
        <x14:conditionalFormatting xmlns:xm="http://schemas.microsoft.com/office/excel/2006/main">
          <x14:cfRule type="beginsWith" priority="765" operator="beginsWith" id="{5AB326E9-6BD1-49F8-B5B0-604756EF82BF}">
            <xm:f>LEFT(T114,LEN("-"))="-"</xm:f>
            <xm:f>"-"</xm:f>
            <x14:dxf>
              <font>
                <color theme="0"/>
              </font>
            </x14:dxf>
          </x14:cfRule>
          <xm:sqref>T114:T117</xm:sqref>
        </x14:conditionalFormatting>
        <x14:conditionalFormatting xmlns:xm="http://schemas.microsoft.com/office/excel/2006/main">
          <x14:cfRule type="beginsWith" priority="764" operator="beginsWith" id="{4E669A6F-365E-41E5-ACB8-EB8C39629A23}">
            <xm:f>LEFT(B125,LEN("-"))="-"</xm:f>
            <xm:f>"-"</xm:f>
            <x14:dxf>
              <font>
                <color theme="0"/>
              </font>
            </x14:dxf>
          </x14:cfRule>
          <xm:sqref>B125:B128</xm:sqref>
        </x14:conditionalFormatting>
        <x14:conditionalFormatting xmlns:xm="http://schemas.microsoft.com/office/excel/2006/main">
          <x14:cfRule type="beginsWith" priority="763" operator="beginsWith" id="{FD417E41-AA16-4B5E-A86C-56973FF5C893}">
            <xm:f>LEFT(D125,LEN("-"))="-"</xm:f>
            <xm:f>"-"</xm:f>
            <x14:dxf>
              <font>
                <color theme="0"/>
              </font>
            </x14:dxf>
          </x14:cfRule>
          <xm:sqref>D125:D128</xm:sqref>
        </x14:conditionalFormatting>
        <x14:conditionalFormatting xmlns:xm="http://schemas.microsoft.com/office/excel/2006/main">
          <x14:cfRule type="beginsWith" priority="762" operator="beginsWith" id="{464496C6-27A0-45E5-A8CD-7CB4E116442F}">
            <xm:f>LEFT(F125,LEN("-"))="-"</xm:f>
            <xm:f>"-"</xm:f>
            <x14:dxf>
              <font>
                <color theme="0"/>
              </font>
            </x14:dxf>
          </x14:cfRule>
          <xm:sqref>F125:F128</xm:sqref>
        </x14:conditionalFormatting>
        <x14:conditionalFormatting xmlns:xm="http://schemas.microsoft.com/office/excel/2006/main">
          <x14:cfRule type="beginsWith" priority="761" operator="beginsWith" id="{AE3F60D1-7E71-48B7-9785-9738823FF5CF}">
            <xm:f>LEFT(H125,LEN("-"))="-"</xm:f>
            <xm:f>"-"</xm:f>
            <x14:dxf>
              <font>
                <color theme="0"/>
              </font>
            </x14:dxf>
          </x14:cfRule>
          <xm:sqref>H125:H128</xm:sqref>
        </x14:conditionalFormatting>
        <x14:conditionalFormatting xmlns:xm="http://schemas.microsoft.com/office/excel/2006/main">
          <x14:cfRule type="beginsWith" priority="760" operator="beginsWith" id="{6F1087EC-CD5A-4A8E-9516-6C0562297A9E}">
            <xm:f>LEFT(J125,LEN("-"))="-"</xm:f>
            <xm:f>"-"</xm:f>
            <x14:dxf>
              <font>
                <color theme="0"/>
              </font>
            </x14:dxf>
          </x14:cfRule>
          <xm:sqref>J125:J128</xm:sqref>
        </x14:conditionalFormatting>
        <x14:conditionalFormatting xmlns:xm="http://schemas.microsoft.com/office/excel/2006/main">
          <x14:cfRule type="beginsWith" priority="759" operator="beginsWith" id="{9A3E746E-C55B-481B-A39D-ECFF855D4577}">
            <xm:f>LEFT(L125,LEN("-"))="-"</xm:f>
            <xm:f>"-"</xm:f>
            <x14:dxf>
              <font>
                <color theme="0"/>
              </font>
            </x14:dxf>
          </x14:cfRule>
          <xm:sqref>L125:L128</xm:sqref>
        </x14:conditionalFormatting>
        <x14:conditionalFormatting xmlns:xm="http://schemas.microsoft.com/office/excel/2006/main">
          <x14:cfRule type="beginsWith" priority="758" operator="beginsWith" id="{A9C6D771-ACC5-443B-9887-1A61F74E4E78}">
            <xm:f>LEFT(N125,LEN("-"))="-"</xm:f>
            <xm:f>"-"</xm:f>
            <x14:dxf>
              <font>
                <color theme="0"/>
              </font>
            </x14:dxf>
          </x14:cfRule>
          <xm:sqref>N125:N128</xm:sqref>
        </x14:conditionalFormatting>
        <x14:conditionalFormatting xmlns:xm="http://schemas.microsoft.com/office/excel/2006/main">
          <x14:cfRule type="beginsWith" priority="757" operator="beginsWith" id="{EAA60C4B-C808-4DD3-A435-C9B1AA4D3124}">
            <xm:f>LEFT(P125,LEN("-"))="-"</xm:f>
            <xm:f>"-"</xm:f>
            <x14:dxf>
              <font>
                <color theme="0"/>
              </font>
            </x14:dxf>
          </x14:cfRule>
          <xm:sqref>P125:P128</xm:sqref>
        </x14:conditionalFormatting>
        <x14:conditionalFormatting xmlns:xm="http://schemas.microsoft.com/office/excel/2006/main">
          <x14:cfRule type="beginsWith" priority="756" operator="beginsWith" id="{822E5D7A-1D6C-40DA-A1F3-CD4F701701ED}">
            <xm:f>LEFT(R125,LEN("-"))="-"</xm:f>
            <xm:f>"-"</xm:f>
            <x14:dxf>
              <font>
                <color theme="0"/>
              </font>
            </x14:dxf>
          </x14:cfRule>
          <xm:sqref>R125:R128</xm:sqref>
        </x14:conditionalFormatting>
        <x14:conditionalFormatting xmlns:xm="http://schemas.microsoft.com/office/excel/2006/main">
          <x14:cfRule type="beginsWith" priority="755" operator="beginsWith" id="{B333D272-05F2-4019-8FE7-82FAE30F7019}">
            <xm:f>LEFT(T125,LEN("-"))="-"</xm:f>
            <xm:f>"-"</xm:f>
            <x14:dxf>
              <font>
                <color theme="0"/>
              </font>
            </x14:dxf>
          </x14:cfRule>
          <xm:sqref>T125:T128</xm:sqref>
        </x14:conditionalFormatting>
        <x14:conditionalFormatting xmlns:xm="http://schemas.microsoft.com/office/excel/2006/main">
          <x14:cfRule type="beginsWith" priority="754" operator="beginsWith" id="{4B2B27F5-21C4-47C2-A961-1960AC276C5F}">
            <xm:f>LEFT(B136,LEN("-"))="-"</xm:f>
            <xm:f>"-"</xm:f>
            <x14:dxf>
              <font>
                <color theme="0"/>
              </font>
            </x14:dxf>
          </x14:cfRule>
          <xm:sqref>B136:B139</xm:sqref>
        </x14:conditionalFormatting>
        <x14:conditionalFormatting xmlns:xm="http://schemas.microsoft.com/office/excel/2006/main">
          <x14:cfRule type="beginsWith" priority="753" operator="beginsWith" id="{5F8A963D-3B97-4E5C-90DB-935334BE5464}">
            <xm:f>LEFT(D136,LEN("-"))="-"</xm:f>
            <xm:f>"-"</xm:f>
            <x14:dxf>
              <font>
                <color theme="0"/>
              </font>
            </x14:dxf>
          </x14:cfRule>
          <xm:sqref>D136:D139</xm:sqref>
        </x14:conditionalFormatting>
        <x14:conditionalFormatting xmlns:xm="http://schemas.microsoft.com/office/excel/2006/main">
          <x14:cfRule type="beginsWith" priority="752" operator="beginsWith" id="{6E41ED55-33D4-41BF-AD5E-62A4A7A2E677}">
            <xm:f>LEFT(F136,LEN("-"))="-"</xm:f>
            <xm:f>"-"</xm:f>
            <x14:dxf>
              <font>
                <color theme="0"/>
              </font>
            </x14:dxf>
          </x14:cfRule>
          <xm:sqref>F136:F139</xm:sqref>
        </x14:conditionalFormatting>
        <x14:conditionalFormatting xmlns:xm="http://schemas.microsoft.com/office/excel/2006/main">
          <x14:cfRule type="beginsWith" priority="751" operator="beginsWith" id="{95547E2D-DE27-4175-B1D5-D6B31F91041B}">
            <xm:f>LEFT(H136,LEN("-"))="-"</xm:f>
            <xm:f>"-"</xm:f>
            <x14:dxf>
              <font>
                <color theme="0"/>
              </font>
            </x14:dxf>
          </x14:cfRule>
          <xm:sqref>H136:H139</xm:sqref>
        </x14:conditionalFormatting>
        <x14:conditionalFormatting xmlns:xm="http://schemas.microsoft.com/office/excel/2006/main">
          <x14:cfRule type="beginsWith" priority="750" operator="beginsWith" id="{ACDF5A9D-2EB6-4CC2-8C60-6AC620CA74FA}">
            <xm:f>LEFT(J136,LEN("-"))="-"</xm:f>
            <xm:f>"-"</xm:f>
            <x14:dxf>
              <font>
                <color theme="0"/>
              </font>
            </x14:dxf>
          </x14:cfRule>
          <xm:sqref>J136:J139</xm:sqref>
        </x14:conditionalFormatting>
        <x14:conditionalFormatting xmlns:xm="http://schemas.microsoft.com/office/excel/2006/main">
          <x14:cfRule type="beginsWith" priority="749" operator="beginsWith" id="{62C7C481-800E-464B-BD90-8BE549CECAAE}">
            <xm:f>LEFT(L136,LEN("-"))="-"</xm:f>
            <xm:f>"-"</xm:f>
            <x14:dxf>
              <font>
                <color theme="0"/>
              </font>
            </x14:dxf>
          </x14:cfRule>
          <xm:sqref>L136:L139</xm:sqref>
        </x14:conditionalFormatting>
        <x14:conditionalFormatting xmlns:xm="http://schemas.microsoft.com/office/excel/2006/main">
          <x14:cfRule type="beginsWith" priority="748" operator="beginsWith" id="{811C80D6-D7BC-401F-B5CF-E74C5B39D687}">
            <xm:f>LEFT(N136,LEN("-"))="-"</xm:f>
            <xm:f>"-"</xm:f>
            <x14:dxf>
              <font>
                <color theme="0"/>
              </font>
            </x14:dxf>
          </x14:cfRule>
          <xm:sqref>N136:N139</xm:sqref>
        </x14:conditionalFormatting>
        <x14:conditionalFormatting xmlns:xm="http://schemas.microsoft.com/office/excel/2006/main">
          <x14:cfRule type="beginsWith" priority="747" operator="beginsWith" id="{C2141121-A774-4279-A29E-B7AD9A45859F}">
            <xm:f>LEFT(P136,LEN("-"))="-"</xm:f>
            <xm:f>"-"</xm:f>
            <x14:dxf>
              <font>
                <color theme="0"/>
              </font>
            </x14:dxf>
          </x14:cfRule>
          <xm:sqref>P136:P139</xm:sqref>
        </x14:conditionalFormatting>
        <x14:conditionalFormatting xmlns:xm="http://schemas.microsoft.com/office/excel/2006/main">
          <x14:cfRule type="beginsWith" priority="746" operator="beginsWith" id="{D1D404E9-F35F-4AED-AAD3-2FAA475C08B2}">
            <xm:f>LEFT(R136,LEN("-"))="-"</xm:f>
            <xm:f>"-"</xm:f>
            <x14:dxf>
              <font>
                <color theme="0"/>
              </font>
            </x14:dxf>
          </x14:cfRule>
          <xm:sqref>R136:R139</xm:sqref>
        </x14:conditionalFormatting>
        <x14:conditionalFormatting xmlns:xm="http://schemas.microsoft.com/office/excel/2006/main">
          <x14:cfRule type="beginsWith" priority="745" operator="beginsWith" id="{A5EA515C-12FA-4F94-9408-FAA72E15E90F}">
            <xm:f>LEFT(T136,LEN("-"))="-"</xm:f>
            <xm:f>"-"</xm:f>
            <x14:dxf>
              <font>
                <color theme="0"/>
              </font>
            </x14:dxf>
          </x14:cfRule>
          <xm:sqref>T136:T139</xm:sqref>
        </x14:conditionalFormatting>
        <x14:conditionalFormatting xmlns:xm="http://schemas.microsoft.com/office/excel/2006/main">
          <x14:cfRule type="beginsWith" priority="744" operator="beginsWith" id="{AAD9539C-4A40-438F-A666-65B77F30EDB9}">
            <xm:f>LEFT(B147,LEN("-"))="-"</xm:f>
            <xm:f>"-"</xm:f>
            <x14:dxf>
              <font>
                <color theme="0"/>
              </font>
            </x14:dxf>
          </x14:cfRule>
          <xm:sqref>B147:B150</xm:sqref>
        </x14:conditionalFormatting>
        <x14:conditionalFormatting xmlns:xm="http://schemas.microsoft.com/office/excel/2006/main">
          <x14:cfRule type="beginsWith" priority="743" operator="beginsWith" id="{885534DE-71A1-48DD-92C7-9697F23C65DD}">
            <xm:f>LEFT(D147,LEN("-"))="-"</xm:f>
            <xm:f>"-"</xm:f>
            <x14:dxf>
              <font>
                <color theme="0"/>
              </font>
            </x14:dxf>
          </x14:cfRule>
          <xm:sqref>D147:D150</xm:sqref>
        </x14:conditionalFormatting>
        <x14:conditionalFormatting xmlns:xm="http://schemas.microsoft.com/office/excel/2006/main">
          <x14:cfRule type="beginsWith" priority="742" operator="beginsWith" id="{77C3CFCD-9289-4FE9-A489-FDFCDE1189FB}">
            <xm:f>LEFT(F147,LEN("-"))="-"</xm:f>
            <xm:f>"-"</xm:f>
            <x14:dxf>
              <font>
                <color theme="0"/>
              </font>
            </x14:dxf>
          </x14:cfRule>
          <xm:sqref>F147:F150</xm:sqref>
        </x14:conditionalFormatting>
        <x14:conditionalFormatting xmlns:xm="http://schemas.microsoft.com/office/excel/2006/main">
          <x14:cfRule type="beginsWith" priority="741" operator="beginsWith" id="{ED9EC5B2-0D9A-4838-B119-743271B941F0}">
            <xm:f>LEFT(H147,LEN("-"))="-"</xm:f>
            <xm:f>"-"</xm:f>
            <x14:dxf>
              <font>
                <color theme="0"/>
              </font>
            </x14:dxf>
          </x14:cfRule>
          <xm:sqref>H147:H150</xm:sqref>
        </x14:conditionalFormatting>
        <x14:conditionalFormatting xmlns:xm="http://schemas.microsoft.com/office/excel/2006/main">
          <x14:cfRule type="beginsWith" priority="740" operator="beginsWith" id="{0178861B-4430-4AD7-A0A7-77DF0BAE6793}">
            <xm:f>LEFT(J147,LEN("-"))="-"</xm:f>
            <xm:f>"-"</xm:f>
            <x14:dxf>
              <font>
                <color theme="0"/>
              </font>
            </x14:dxf>
          </x14:cfRule>
          <xm:sqref>J147:J150</xm:sqref>
        </x14:conditionalFormatting>
        <x14:conditionalFormatting xmlns:xm="http://schemas.microsoft.com/office/excel/2006/main">
          <x14:cfRule type="beginsWith" priority="739" operator="beginsWith" id="{40D776C7-787E-4424-B151-3B94FDBA28C0}">
            <xm:f>LEFT(L147,LEN("-"))="-"</xm:f>
            <xm:f>"-"</xm:f>
            <x14:dxf>
              <font>
                <color theme="0"/>
              </font>
            </x14:dxf>
          </x14:cfRule>
          <xm:sqref>L147:L150</xm:sqref>
        </x14:conditionalFormatting>
        <x14:conditionalFormatting xmlns:xm="http://schemas.microsoft.com/office/excel/2006/main">
          <x14:cfRule type="beginsWith" priority="738" operator="beginsWith" id="{EEF45481-0C22-462C-935C-2D54EBA53315}">
            <xm:f>LEFT(N147,LEN("-"))="-"</xm:f>
            <xm:f>"-"</xm:f>
            <x14:dxf>
              <font>
                <color theme="0"/>
              </font>
            </x14:dxf>
          </x14:cfRule>
          <xm:sqref>N147:N150</xm:sqref>
        </x14:conditionalFormatting>
        <x14:conditionalFormatting xmlns:xm="http://schemas.microsoft.com/office/excel/2006/main">
          <x14:cfRule type="beginsWith" priority="737" operator="beginsWith" id="{08138FF1-3DF0-406F-A7B8-CEB9DC9D820D}">
            <xm:f>LEFT(P147,LEN("-"))="-"</xm:f>
            <xm:f>"-"</xm:f>
            <x14:dxf>
              <font>
                <color theme="0"/>
              </font>
            </x14:dxf>
          </x14:cfRule>
          <xm:sqref>P147:P150</xm:sqref>
        </x14:conditionalFormatting>
        <x14:conditionalFormatting xmlns:xm="http://schemas.microsoft.com/office/excel/2006/main">
          <x14:cfRule type="beginsWith" priority="736" operator="beginsWith" id="{65B12E85-1770-4864-9597-ABB1CF473997}">
            <xm:f>LEFT(R147,LEN("-"))="-"</xm:f>
            <xm:f>"-"</xm:f>
            <x14:dxf>
              <font>
                <color theme="0"/>
              </font>
            </x14:dxf>
          </x14:cfRule>
          <xm:sqref>R147:R150</xm:sqref>
        </x14:conditionalFormatting>
        <x14:conditionalFormatting xmlns:xm="http://schemas.microsoft.com/office/excel/2006/main">
          <x14:cfRule type="beginsWith" priority="735" operator="beginsWith" id="{64EA9A89-BAA4-4167-857F-A5B6FD236BC2}">
            <xm:f>LEFT(T147,LEN("-"))="-"</xm:f>
            <xm:f>"-"</xm:f>
            <x14:dxf>
              <font>
                <color theme="0"/>
              </font>
            </x14:dxf>
          </x14:cfRule>
          <xm:sqref>T147:T150</xm:sqref>
        </x14:conditionalFormatting>
        <x14:conditionalFormatting xmlns:xm="http://schemas.microsoft.com/office/excel/2006/main">
          <x14:cfRule type="beginsWith" priority="734" operator="beginsWith" id="{A3955EFA-5566-4A48-81BC-B674C3203340}">
            <xm:f>LEFT(B158,LEN("-"))="-"</xm:f>
            <xm:f>"-"</xm:f>
            <x14:dxf>
              <font>
                <color theme="0"/>
              </font>
            </x14:dxf>
          </x14:cfRule>
          <xm:sqref>B158:B161</xm:sqref>
        </x14:conditionalFormatting>
        <x14:conditionalFormatting xmlns:xm="http://schemas.microsoft.com/office/excel/2006/main">
          <x14:cfRule type="beginsWith" priority="733" operator="beginsWith" id="{47555AD6-9A91-4F11-A9CD-D1C3DB1B3227}">
            <xm:f>LEFT(D158,LEN("-"))="-"</xm:f>
            <xm:f>"-"</xm:f>
            <x14:dxf>
              <font>
                <color theme="0"/>
              </font>
            </x14:dxf>
          </x14:cfRule>
          <xm:sqref>D158:D161</xm:sqref>
        </x14:conditionalFormatting>
        <x14:conditionalFormatting xmlns:xm="http://schemas.microsoft.com/office/excel/2006/main">
          <x14:cfRule type="beginsWith" priority="732" operator="beginsWith" id="{F053FB4F-F219-4960-AC0C-31FD62AD561B}">
            <xm:f>LEFT(F158,LEN("-"))="-"</xm:f>
            <xm:f>"-"</xm:f>
            <x14:dxf>
              <font>
                <color theme="0"/>
              </font>
            </x14:dxf>
          </x14:cfRule>
          <xm:sqref>F158:F161</xm:sqref>
        </x14:conditionalFormatting>
        <x14:conditionalFormatting xmlns:xm="http://schemas.microsoft.com/office/excel/2006/main">
          <x14:cfRule type="beginsWith" priority="731" operator="beginsWith" id="{E958B978-2415-49D9-9E1A-10669B9B41E4}">
            <xm:f>LEFT(H158,LEN("-"))="-"</xm:f>
            <xm:f>"-"</xm:f>
            <x14:dxf>
              <font>
                <color theme="0"/>
              </font>
            </x14:dxf>
          </x14:cfRule>
          <xm:sqref>H158:H161</xm:sqref>
        </x14:conditionalFormatting>
        <x14:conditionalFormatting xmlns:xm="http://schemas.microsoft.com/office/excel/2006/main">
          <x14:cfRule type="beginsWith" priority="730" operator="beginsWith" id="{1ED9DE71-D182-4E7C-A03B-71856B8F8FD5}">
            <xm:f>LEFT(J158,LEN("-"))="-"</xm:f>
            <xm:f>"-"</xm:f>
            <x14:dxf>
              <font>
                <color theme="0"/>
              </font>
            </x14:dxf>
          </x14:cfRule>
          <xm:sqref>J158:J161</xm:sqref>
        </x14:conditionalFormatting>
        <x14:conditionalFormatting xmlns:xm="http://schemas.microsoft.com/office/excel/2006/main">
          <x14:cfRule type="beginsWith" priority="729" operator="beginsWith" id="{89A5135F-0C4C-4188-84DD-EAF99665822E}">
            <xm:f>LEFT(L158,LEN("-"))="-"</xm:f>
            <xm:f>"-"</xm:f>
            <x14:dxf>
              <font>
                <color theme="0"/>
              </font>
            </x14:dxf>
          </x14:cfRule>
          <xm:sqref>L158:L161</xm:sqref>
        </x14:conditionalFormatting>
        <x14:conditionalFormatting xmlns:xm="http://schemas.microsoft.com/office/excel/2006/main">
          <x14:cfRule type="beginsWith" priority="728" operator="beginsWith" id="{99CC2D52-2231-4743-BF76-3CCD0661C1C4}">
            <xm:f>LEFT(N158,LEN("-"))="-"</xm:f>
            <xm:f>"-"</xm:f>
            <x14:dxf>
              <font>
                <color theme="0"/>
              </font>
            </x14:dxf>
          </x14:cfRule>
          <xm:sqref>N158:N161</xm:sqref>
        </x14:conditionalFormatting>
        <x14:conditionalFormatting xmlns:xm="http://schemas.microsoft.com/office/excel/2006/main">
          <x14:cfRule type="beginsWith" priority="727" operator="beginsWith" id="{582913D6-DF49-4766-A51F-556869E8E7A3}">
            <xm:f>LEFT(P158,LEN("-"))="-"</xm:f>
            <xm:f>"-"</xm:f>
            <x14:dxf>
              <font>
                <color theme="0"/>
              </font>
            </x14:dxf>
          </x14:cfRule>
          <xm:sqref>P158:P161</xm:sqref>
        </x14:conditionalFormatting>
        <x14:conditionalFormatting xmlns:xm="http://schemas.microsoft.com/office/excel/2006/main">
          <x14:cfRule type="beginsWith" priority="726" operator="beginsWith" id="{9331AB9E-472C-4D16-B610-E4BC78F5E8CA}">
            <xm:f>LEFT(R158,LEN("-"))="-"</xm:f>
            <xm:f>"-"</xm:f>
            <x14:dxf>
              <font>
                <color theme="0"/>
              </font>
            </x14:dxf>
          </x14:cfRule>
          <xm:sqref>R158:R161</xm:sqref>
        </x14:conditionalFormatting>
        <x14:conditionalFormatting xmlns:xm="http://schemas.microsoft.com/office/excel/2006/main">
          <x14:cfRule type="beginsWith" priority="725" operator="beginsWith" id="{05CA3275-B12C-428E-B2AB-94A8B2C4FDAD}">
            <xm:f>LEFT(T158,LEN("-"))="-"</xm:f>
            <xm:f>"-"</xm:f>
            <x14:dxf>
              <font>
                <color theme="0"/>
              </font>
            </x14:dxf>
          </x14:cfRule>
          <xm:sqref>T158:T161</xm:sqref>
        </x14:conditionalFormatting>
        <x14:conditionalFormatting xmlns:xm="http://schemas.microsoft.com/office/excel/2006/main">
          <x14:cfRule type="beginsWith" priority="724" operator="beginsWith" id="{D15A5A2F-2120-4860-A8C5-ED0C54F1DC39}">
            <xm:f>LEFT(B169,LEN("-"))="-"</xm:f>
            <xm:f>"-"</xm:f>
            <x14:dxf>
              <font>
                <color theme="0"/>
              </font>
            </x14:dxf>
          </x14:cfRule>
          <xm:sqref>B169:B172</xm:sqref>
        </x14:conditionalFormatting>
        <x14:conditionalFormatting xmlns:xm="http://schemas.microsoft.com/office/excel/2006/main">
          <x14:cfRule type="beginsWith" priority="723" operator="beginsWith" id="{7510396A-3341-4350-84F2-99D7717534B4}">
            <xm:f>LEFT(D169,LEN("-"))="-"</xm:f>
            <xm:f>"-"</xm:f>
            <x14:dxf>
              <font>
                <color theme="0"/>
              </font>
            </x14:dxf>
          </x14:cfRule>
          <xm:sqref>D169:D172</xm:sqref>
        </x14:conditionalFormatting>
        <x14:conditionalFormatting xmlns:xm="http://schemas.microsoft.com/office/excel/2006/main">
          <x14:cfRule type="beginsWith" priority="722" operator="beginsWith" id="{F3991D03-4D10-44DC-BC8A-4258EFB554A0}">
            <xm:f>LEFT(F169,LEN("-"))="-"</xm:f>
            <xm:f>"-"</xm:f>
            <x14:dxf>
              <font>
                <color theme="0"/>
              </font>
            </x14:dxf>
          </x14:cfRule>
          <xm:sqref>F169:F172</xm:sqref>
        </x14:conditionalFormatting>
        <x14:conditionalFormatting xmlns:xm="http://schemas.microsoft.com/office/excel/2006/main">
          <x14:cfRule type="beginsWith" priority="721" operator="beginsWith" id="{B5D56E22-3602-4291-80D2-557780E5BCD7}">
            <xm:f>LEFT(H169,LEN("-"))="-"</xm:f>
            <xm:f>"-"</xm:f>
            <x14:dxf>
              <font>
                <color theme="0"/>
              </font>
            </x14:dxf>
          </x14:cfRule>
          <xm:sqref>H169:H172</xm:sqref>
        </x14:conditionalFormatting>
        <x14:conditionalFormatting xmlns:xm="http://schemas.microsoft.com/office/excel/2006/main">
          <x14:cfRule type="beginsWith" priority="720" operator="beginsWith" id="{3B521469-5D1F-43BD-A081-F7B137C07FCD}">
            <xm:f>LEFT(J169,LEN("-"))="-"</xm:f>
            <xm:f>"-"</xm:f>
            <x14:dxf>
              <font>
                <color theme="0"/>
              </font>
            </x14:dxf>
          </x14:cfRule>
          <xm:sqref>J169:J172</xm:sqref>
        </x14:conditionalFormatting>
        <x14:conditionalFormatting xmlns:xm="http://schemas.microsoft.com/office/excel/2006/main">
          <x14:cfRule type="beginsWith" priority="719" operator="beginsWith" id="{ECC63510-5EF5-45BD-905E-D7A8B387399B}">
            <xm:f>LEFT(L169,LEN("-"))="-"</xm:f>
            <xm:f>"-"</xm:f>
            <x14:dxf>
              <font>
                <color theme="0"/>
              </font>
            </x14:dxf>
          </x14:cfRule>
          <xm:sqref>L169:L172</xm:sqref>
        </x14:conditionalFormatting>
        <x14:conditionalFormatting xmlns:xm="http://schemas.microsoft.com/office/excel/2006/main">
          <x14:cfRule type="beginsWith" priority="718" operator="beginsWith" id="{50ED76AA-1B5E-40EF-9C2C-065F2DD99728}">
            <xm:f>LEFT(N169,LEN("-"))="-"</xm:f>
            <xm:f>"-"</xm:f>
            <x14:dxf>
              <font>
                <color theme="0"/>
              </font>
            </x14:dxf>
          </x14:cfRule>
          <xm:sqref>N169:N172</xm:sqref>
        </x14:conditionalFormatting>
        <x14:conditionalFormatting xmlns:xm="http://schemas.microsoft.com/office/excel/2006/main">
          <x14:cfRule type="beginsWith" priority="717" operator="beginsWith" id="{C6AFB4BA-65F7-4F9A-92F9-B8013469A2AC}">
            <xm:f>LEFT(P169,LEN("-"))="-"</xm:f>
            <xm:f>"-"</xm:f>
            <x14:dxf>
              <font>
                <color theme="0"/>
              </font>
            </x14:dxf>
          </x14:cfRule>
          <xm:sqref>P169:P172</xm:sqref>
        </x14:conditionalFormatting>
        <x14:conditionalFormatting xmlns:xm="http://schemas.microsoft.com/office/excel/2006/main">
          <x14:cfRule type="beginsWith" priority="716" operator="beginsWith" id="{E12CF698-E50D-4719-A369-E7CE51150E2C}">
            <xm:f>LEFT(R169,LEN("-"))="-"</xm:f>
            <xm:f>"-"</xm:f>
            <x14:dxf>
              <font>
                <color theme="0"/>
              </font>
            </x14:dxf>
          </x14:cfRule>
          <xm:sqref>R169:R172</xm:sqref>
        </x14:conditionalFormatting>
        <x14:conditionalFormatting xmlns:xm="http://schemas.microsoft.com/office/excel/2006/main">
          <x14:cfRule type="beginsWith" priority="715" operator="beginsWith" id="{3D8872BA-4FE1-4474-9B47-4F33EB3BBF59}">
            <xm:f>LEFT(T169,LEN("-"))="-"</xm:f>
            <xm:f>"-"</xm:f>
            <x14:dxf>
              <font>
                <color theme="0"/>
              </font>
            </x14:dxf>
          </x14:cfRule>
          <xm:sqref>T169:T172</xm:sqref>
        </x14:conditionalFormatting>
        <x14:conditionalFormatting xmlns:xm="http://schemas.microsoft.com/office/excel/2006/main">
          <x14:cfRule type="beginsWith" priority="714" operator="beginsWith" id="{82D0D1C1-401A-4C63-B345-2E9457EA69E6}">
            <xm:f>LEFT(B180,LEN("-"))="-"</xm:f>
            <xm:f>"-"</xm:f>
            <x14:dxf>
              <font>
                <color theme="0"/>
              </font>
            </x14:dxf>
          </x14:cfRule>
          <xm:sqref>B180:B183</xm:sqref>
        </x14:conditionalFormatting>
        <x14:conditionalFormatting xmlns:xm="http://schemas.microsoft.com/office/excel/2006/main">
          <x14:cfRule type="beginsWith" priority="713" operator="beginsWith" id="{22CA4770-99E7-4E9B-A8EF-5CDF39573722}">
            <xm:f>LEFT(D180,LEN("-"))="-"</xm:f>
            <xm:f>"-"</xm:f>
            <x14:dxf>
              <font>
                <color theme="0"/>
              </font>
            </x14:dxf>
          </x14:cfRule>
          <xm:sqref>D180:D183</xm:sqref>
        </x14:conditionalFormatting>
        <x14:conditionalFormatting xmlns:xm="http://schemas.microsoft.com/office/excel/2006/main">
          <x14:cfRule type="beginsWith" priority="712" operator="beginsWith" id="{30DE5DF3-7DD2-4E42-AFCF-D0236A41F57F}">
            <xm:f>LEFT(F180,LEN("-"))="-"</xm:f>
            <xm:f>"-"</xm:f>
            <x14:dxf>
              <font>
                <color theme="0"/>
              </font>
            </x14:dxf>
          </x14:cfRule>
          <xm:sqref>F180:F183</xm:sqref>
        </x14:conditionalFormatting>
        <x14:conditionalFormatting xmlns:xm="http://schemas.microsoft.com/office/excel/2006/main">
          <x14:cfRule type="beginsWith" priority="711" operator="beginsWith" id="{CB5B9B13-BB9D-4E95-9994-3D481B120E7F}">
            <xm:f>LEFT(H180,LEN("-"))="-"</xm:f>
            <xm:f>"-"</xm:f>
            <x14:dxf>
              <font>
                <color theme="0"/>
              </font>
            </x14:dxf>
          </x14:cfRule>
          <xm:sqref>H180:H183</xm:sqref>
        </x14:conditionalFormatting>
        <x14:conditionalFormatting xmlns:xm="http://schemas.microsoft.com/office/excel/2006/main">
          <x14:cfRule type="beginsWith" priority="710" operator="beginsWith" id="{43D3A3E2-CB76-4E2A-9F55-431D58E016CA}">
            <xm:f>LEFT(J180,LEN("-"))="-"</xm:f>
            <xm:f>"-"</xm:f>
            <x14:dxf>
              <font>
                <color theme="0"/>
              </font>
            </x14:dxf>
          </x14:cfRule>
          <xm:sqref>J180:J183</xm:sqref>
        </x14:conditionalFormatting>
        <x14:conditionalFormatting xmlns:xm="http://schemas.microsoft.com/office/excel/2006/main">
          <x14:cfRule type="beginsWith" priority="709" operator="beginsWith" id="{FA0B0843-D550-4876-9E78-2A151542A32C}">
            <xm:f>LEFT(L180,LEN("-"))="-"</xm:f>
            <xm:f>"-"</xm:f>
            <x14:dxf>
              <font>
                <color theme="0"/>
              </font>
            </x14:dxf>
          </x14:cfRule>
          <xm:sqref>L180:L183</xm:sqref>
        </x14:conditionalFormatting>
        <x14:conditionalFormatting xmlns:xm="http://schemas.microsoft.com/office/excel/2006/main">
          <x14:cfRule type="beginsWith" priority="708" operator="beginsWith" id="{453C8394-B523-460E-BD31-9896B2FDDF94}">
            <xm:f>LEFT(N180,LEN("-"))="-"</xm:f>
            <xm:f>"-"</xm:f>
            <x14:dxf>
              <font>
                <color theme="0"/>
              </font>
            </x14:dxf>
          </x14:cfRule>
          <xm:sqref>N180:N183</xm:sqref>
        </x14:conditionalFormatting>
        <x14:conditionalFormatting xmlns:xm="http://schemas.microsoft.com/office/excel/2006/main">
          <x14:cfRule type="beginsWith" priority="707" operator="beginsWith" id="{F5BAF933-9F74-4633-8DF9-DC23238BF6A0}">
            <xm:f>LEFT(P180,LEN("-"))="-"</xm:f>
            <xm:f>"-"</xm:f>
            <x14:dxf>
              <font>
                <color theme="0"/>
              </font>
            </x14:dxf>
          </x14:cfRule>
          <xm:sqref>P180:P183</xm:sqref>
        </x14:conditionalFormatting>
        <x14:conditionalFormatting xmlns:xm="http://schemas.microsoft.com/office/excel/2006/main">
          <x14:cfRule type="beginsWith" priority="706" operator="beginsWith" id="{9B11F920-7264-40F7-B319-C7513B2973D1}">
            <xm:f>LEFT(R180,LEN("-"))="-"</xm:f>
            <xm:f>"-"</xm:f>
            <x14:dxf>
              <font>
                <color theme="0"/>
              </font>
            </x14:dxf>
          </x14:cfRule>
          <xm:sqref>R180:R183</xm:sqref>
        </x14:conditionalFormatting>
        <x14:conditionalFormatting xmlns:xm="http://schemas.microsoft.com/office/excel/2006/main">
          <x14:cfRule type="beginsWith" priority="705" operator="beginsWith" id="{7BEC1CAB-95E4-4221-BEE5-F4AA6FAA355D}">
            <xm:f>LEFT(T180,LEN("-"))="-"</xm:f>
            <xm:f>"-"</xm:f>
            <x14:dxf>
              <font>
                <color theme="0"/>
              </font>
            </x14:dxf>
          </x14:cfRule>
          <xm:sqref>T180:T183</xm:sqref>
        </x14:conditionalFormatting>
        <x14:conditionalFormatting xmlns:xm="http://schemas.microsoft.com/office/excel/2006/main">
          <x14:cfRule type="beginsWith" priority="704" operator="beginsWith" id="{0F0FB05B-6C44-4FCC-BD9C-958893D9F6C6}">
            <xm:f>LEFT(B191,LEN("-"))="-"</xm:f>
            <xm:f>"-"</xm:f>
            <x14:dxf>
              <font>
                <color theme="0"/>
              </font>
            </x14:dxf>
          </x14:cfRule>
          <xm:sqref>B191:B194</xm:sqref>
        </x14:conditionalFormatting>
        <x14:conditionalFormatting xmlns:xm="http://schemas.microsoft.com/office/excel/2006/main">
          <x14:cfRule type="beginsWith" priority="703" operator="beginsWith" id="{4D0B7291-80C5-4F12-8DD7-0B39A3DD94FB}">
            <xm:f>LEFT(D191,LEN("-"))="-"</xm:f>
            <xm:f>"-"</xm:f>
            <x14:dxf>
              <font>
                <color theme="0"/>
              </font>
            </x14:dxf>
          </x14:cfRule>
          <xm:sqref>D191:D194</xm:sqref>
        </x14:conditionalFormatting>
        <x14:conditionalFormatting xmlns:xm="http://schemas.microsoft.com/office/excel/2006/main">
          <x14:cfRule type="beginsWith" priority="702" operator="beginsWith" id="{39594230-D927-4405-96A6-6BB65AE1897B}">
            <xm:f>LEFT(F191,LEN("-"))="-"</xm:f>
            <xm:f>"-"</xm:f>
            <x14:dxf>
              <font>
                <color theme="0"/>
              </font>
            </x14:dxf>
          </x14:cfRule>
          <xm:sqref>F191:F194</xm:sqref>
        </x14:conditionalFormatting>
        <x14:conditionalFormatting xmlns:xm="http://schemas.microsoft.com/office/excel/2006/main">
          <x14:cfRule type="beginsWith" priority="701" operator="beginsWith" id="{325F62C4-B1FB-49B1-9AA4-382713537F7A}">
            <xm:f>LEFT(H191,LEN("-"))="-"</xm:f>
            <xm:f>"-"</xm:f>
            <x14:dxf>
              <font>
                <color theme="0"/>
              </font>
            </x14:dxf>
          </x14:cfRule>
          <xm:sqref>H191:H194</xm:sqref>
        </x14:conditionalFormatting>
        <x14:conditionalFormatting xmlns:xm="http://schemas.microsoft.com/office/excel/2006/main">
          <x14:cfRule type="beginsWith" priority="700" operator="beginsWith" id="{981B69E6-ED65-4F90-87BA-BB28856CA72D}">
            <xm:f>LEFT(J191,LEN("-"))="-"</xm:f>
            <xm:f>"-"</xm:f>
            <x14:dxf>
              <font>
                <color theme="0"/>
              </font>
            </x14:dxf>
          </x14:cfRule>
          <xm:sqref>J191:J194</xm:sqref>
        </x14:conditionalFormatting>
        <x14:conditionalFormatting xmlns:xm="http://schemas.microsoft.com/office/excel/2006/main">
          <x14:cfRule type="beginsWith" priority="699" operator="beginsWith" id="{6F46089A-E062-4572-8B36-0BE80451C2CB}">
            <xm:f>LEFT(L191,LEN("-"))="-"</xm:f>
            <xm:f>"-"</xm:f>
            <x14:dxf>
              <font>
                <color theme="0"/>
              </font>
            </x14:dxf>
          </x14:cfRule>
          <xm:sqref>L191:L194</xm:sqref>
        </x14:conditionalFormatting>
        <x14:conditionalFormatting xmlns:xm="http://schemas.microsoft.com/office/excel/2006/main">
          <x14:cfRule type="beginsWith" priority="698" operator="beginsWith" id="{3B888A14-4A38-4639-AB07-6FFAB32ACE2A}">
            <xm:f>LEFT(N191,LEN("-"))="-"</xm:f>
            <xm:f>"-"</xm:f>
            <x14:dxf>
              <font>
                <color theme="0"/>
              </font>
            </x14:dxf>
          </x14:cfRule>
          <xm:sqref>N191:N194</xm:sqref>
        </x14:conditionalFormatting>
        <x14:conditionalFormatting xmlns:xm="http://schemas.microsoft.com/office/excel/2006/main">
          <x14:cfRule type="beginsWith" priority="697" operator="beginsWith" id="{FC94A2F5-D8A3-4B9D-ACA9-C8719EC82B5E}">
            <xm:f>LEFT(P191,LEN("-"))="-"</xm:f>
            <xm:f>"-"</xm:f>
            <x14:dxf>
              <font>
                <color theme="0"/>
              </font>
            </x14:dxf>
          </x14:cfRule>
          <xm:sqref>P191:P194</xm:sqref>
        </x14:conditionalFormatting>
        <x14:conditionalFormatting xmlns:xm="http://schemas.microsoft.com/office/excel/2006/main">
          <x14:cfRule type="beginsWith" priority="696" operator="beginsWith" id="{92F85C37-3D44-45CB-BB74-0D60A231F081}">
            <xm:f>LEFT(R191,LEN("-"))="-"</xm:f>
            <xm:f>"-"</xm:f>
            <x14:dxf>
              <font>
                <color theme="0"/>
              </font>
            </x14:dxf>
          </x14:cfRule>
          <xm:sqref>R191:R194</xm:sqref>
        </x14:conditionalFormatting>
        <x14:conditionalFormatting xmlns:xm="http://schemas.microsoft.com/office/excel/2006/main">
          <x14:cfRule type="beginsWith" priority="695" operator="beginsWith" id="{EE38B8D7-F5AA-4D1D-918D-86867DE903E4}">
            <xm:f>LEFT(T191,LEN("-"))="-"</xm:f>
            <xm:f>"-"</xm:f>
            <x14:dxf>
              <font>
                <color theme="0"/>
              </font>
            </x14:dxf>
          </x14:cfRule>
          <xm:sqref>T191:T194</xm:sqref>
        </x14:conditionalFormatting>
        <x14:conditionalFormatting xmlns:xm="http://schemas.microsoft.com/office/excel/2006/main">
          <x14:cfRule type="beginsWith" priority="694" operator="beginsWith" id="{61214817-C9EA-4713-91F9-A86D5D96B19D}">
            <xm:f>LEFT(B202,LEN("-"))="-"</xm:f>
            <xm:f>"-"</xm:f>
            <x14:dxf>
              <font>
                <color theme="0"/>
              </font>
            </x14:dxf>
          </x14:cfRule>
          <xm:sqref>B202:B205</xm:sqref>
        </x14:conditionalFormatting>
        <x14:conditionalFormatting xmlns:xm="http://schemas.microsoft.com/office/excel/2006/main">
          <x14:cfRule type="beginsWith" priority="693" operator="beginsWith" id="{DDEE33F0-650D-48A4-A87E-712400F5919C}">
            <xm:f>LEFT(D202,LEN("-"))="-"</xm:f>
            <xm:f>"-"</xm:f>
            <x14:dxf>
              <font>
                <color theme="0"/>
              </font>
            </x14:dxf>
          </x14:cfRule>
          <xm:sqref>D202:D205</xm:sqref>
        </x14:conditionalFormatting>
        <x14:conditionalFormatting xmlns:xm="http://schemas.microsoft.com/office/excel/2006/main">
          <x14:cfRule type="beginsWith" priority="692" operator="beginsWith" id="{7EFC9D70-047C-46EF-B16F-313A1A723DB3}">
            <xm:f>LEFT(F202,LEN("-"))="-"</xm:f>
            <xm:f>"-"</xm:f>
            <x14:dxf>
              <font>
                <color theme="0"/>
              </font>
            </x14:dxf>
          </x14:cfRule>
          <xm:sqref>F202:F205</xm:sqref>
        </x14:conditionalFormatting>
        <x14:conditionalFormatting xmlns:xm="http://schemas.microsoft.com/office/excel/2006/main">
          <x14:cfRule type="beginsWith" priority="691" operator="beginsWith" id="{7278EB13-4003-46D5-A37E-7406905F49E5}">
            <xm:f>LEFT(H202,LEN("-"))="-"</xm:f>
            <xm:f>"-"</xm:f>
            <x14:dxf>
              <font>
                <color theme="0"/>
              </font>
            </x14:dxf>
          </x14:cfRule>
          <xm:sqref>H202:H205</xm:sqref>
        </x14:conditionalFormatting>
        <x14:conditionalFormatting xmlns:xm="http://schemas.microsoft.com/office/excel/2006/main">
          <x14:cfRule type="beginsWith" priority="690" operator="beginsWith" id="{21AD876B-619F-420F-87DC-DDA10F1501DB}">
            <xm:f>LEFT(J202,LEN("-"))="-"</xm:f>
            <xm:f>"-"</xm:f>
            <x14:dxf>
              <font>
                <color theme="0"/>
              </font>
            </x14:dxf>
          </x14:cfRule>
          <xm:sqref>J202:J205</xm:sqref>
        </x14:conditionalFormatting>
        <x14:conditionalFormatting xmlns:xm="http://schemas.microsoft.com/office/excel/2006/main">
          <x14:cfRule type="beginsWith" priority="689" operator="beginsWith" id="{4E394E25-3216-4496-BBAE-2D46F753F605}">
            <xm:f>LEFT(L202,LEN("-"))="-"</xm:f>
            <xm:f>"-"</xm:f>
            <x14:dxf>
              <font>
                <color theme="0"/>
              </font>
            </x14:dxf>
          </x14:cfRule>
          <xm:sqref>L202:L205</xm:sqref>
        </x14:conditionalFormatting>
        <x14:conditionalFormatting xmlns:xm="http://schemas.microsoft.com/office/excel/2006/main">
          <x14:cfRule type="beginsWith" priority="688" operator="beginsWith" id="{5050C751-D63A-4710-8E98-52A5EA42CD40}">
            <xm:f>LEFT(N202,LEN("-"))="-"</xm:f>
            <xm:f>"-"</xm:f>
            <x14:dxf>
              <font>
                <color theme="0"/>
              </font>
            </x14:dxf>
          </x14:cfRule>
          <xm:sqref>N202:N205</xm:sqref>
        </x14:conditionalFormatting>
        <x14:conditionalFormatting xmlns:xm="http://schemas.microsoft.com/office/excel/2006/main">
          <x14:cfRule type="beginsWith" priority="687" operator="beginsWith" id="{18CF380A-27CC-4759-BF6A-2281846FB237}">
            <xm:f>LEFT(P202,LEN("-"))="-"</xm:f>
            <xm:f>"-"</xm:f>
            <x14:dxf>
              <font>
                <color theme="0"/>
              </font>
            </x14:dxf>
          </x14:cfRule>
          <xm:sqref>P202:P205</xm:sqref>
        </x14:conditionalFormatting>
        <x14:conditionalFormatting xmlns:xm="http://schemas.microsoft.com/office/excel/2006/main">
          <x14:cfRule type="beginsWith" priority="686" operator="beginsWith" id="{22D7F8A4-D713-4279-91CC-9213511B7ED0}">
            <xm:f>LEFT(R202,LEN("-"))="-"</xm:f>
            <xm:f>"-"</xm:f>
            <x14:dxf>
              <font>
                <color theme="0"/>
              </font>
            </x14:dxf>
          </x14:cfRule>
          <xm:sqref>R202:R205</xm:sqref>
        </x14:conditionalFormatting>
        <x14:conditionalFormatting xmlns:xm="http://schemas.microsoft.com/office/excel/2006/main">
          <x14:cfRule type="beginsWith" priority="685" operator="beginsWith" id="{89A52135-9982-493E-98C5-7B28E2F6DDA9}">
            <xm:f>LEFT(T202,LEN("-"))="-"</xm:f>
            <xm:f>"-"</xm:f>
            <x14:dxf>
              <font>
                <color theme="0"/>
              </font>
            </x14:dxf>
          </x14:cfRule>
          <xm:sqref>T202:T205</xm:sqref>
        </x14:conditionalFormatting>
        <x14:conditionalFormatting xmlns:xm="http://schemas.microsoft.com/office/excel/2006/main">
          <x14:cfRule type="beginsWith" priority="684" operator="beginsWith" id="{AC0A02A8-36D4-4A69-961D-8EE38E4EBC2F}">
            <xm:f>LEFT(B213,LEN("-"))="-"</xm:f>
            <xm:f>"-"</xm:f>
            <x14:dxf>
              <font>
                <color theme="0"/>
              </font>
            </x14:dxf>
          </x14:cfRule>
          <xm:sqref>B213:B216</xm:sqref>
        </x14:conditionalFormatting>
        <x14:conditionalFormatting xmlns:xm="http://schemas.microsoft.com/office/excel/2006/main">
          <x14:cfRule type="beginsWith" priority="683" operator="beginsWith" id="{2660D6EB-7B15-42FF-97CD-E58E1B111987}">
            <xm:f>LEFT(D213,LEN("-"))="-"</xm:f>
            <xm:f>"-"</xm:f>
            <x14:dxf>
              <font>
                <color theme="0"/>
              </font>
            </x14:dxf>
          </x14:cfRule>
          <xm:sqref>D213:D216</xm:sqref>
        </x14:conditionalFormatting>
        <x14:conditionalFormatting xmlns:xm="http://schemas.microsoft.com/office/excel/2006/main">
          <x14:cfRule type="beginsWith" priority="682" operator="beginsWith" id="{1CD00493-176F-4D73-B870-46BC74F7C081}">
            <xm:f>LEFT(F213,LEN("-"))="-"</xm:f>
            <xm:f>"-"</xm:f>
            <x14:dxf>
              <font>
                <color theme="0"/>
              </font>
            </x14:dxf>
          </x14:cfRule>
          <xm:sqref>F213:F216</xm:sqref>
        </x14:conditionalFormatting>
        <x14:conditionalFormatting xmlns:xm="http://schemas.microsoft.com/office/excel/2006/main">
          <x14:cfRule type="beginsWith" priority="681" operator="beginsWith" id="{F1EEE3C2-7BEB-44DF-BE6A-CFC86E1FED2A}">
            <xm:f>LEFT(H213,LEN("-"))="-"</xm:f>
            <xm:f>"-"</xm:f>
            <x14:dxf>
              <font>
                <color theme="0"/>
              </font>
            </x14:dxf>
          </x14:cfRule>
          <xm:sqref>H213:H216</xm:sqref>
        </x14:conditionalFormatting>
        <x14:conditionalFormatting xmlns:xm="http://schemas.microsoft.com/office/excel/2006/main">
          <x14:cfRule type="beginsWith" priority="680" operator="beginsWith" id="{5E76818E-6B3C-4DAC-A5C9-F6573ABDB415}">
            <xm:f>LEFT(J213,LEN("-"))="-"</xm:f>
            <xm:f>"-"</xm:f>
            <x14:dxf>
              <font>
                <color theme="0"/>
              </font>
            </x14:dxf>
          </x14:cfRule>
          <xm:sqref>J213:J216</xm:sqref>
        </x14:conditionalFormatting>
        <x14:conditionalFormatting xmlns:xm="http://schemas.microsoft.com/office/excel/2006/main">
          <x14:cfRule type="beginsWith" priority="679" operator="beginsWith" id="{866915DD-30B7-414A-8C4C-0577CA89AC06}">
            <xm:f>LEFT(L213,LEN("-"))="-"</xm:f>
            <xm:f>"-"</xm:f>
            <x14:dxf>
              <font>
                <color theme="0"/>
              </font>
            </x14:dxf>
          </x14:cfRule>
          <xm:sqref>L213:L216</xm:sqref>
        </x14:conditionalFormatting>
        <x14:conditionalFormatting xmlns:xm="http://schemas.microsoft.com/office/excel/2006/main">
          <x14:cfRule type="beginsWith" priority="678" operator="beginsWith" id="{C929385F-138B-4552-AB2A-316562D693C9}">
            <xm:f>LEFT(N213,LEN("-"))="-"</xm:f>
            <xm:f>"-"</xm:f>
            <x14:dxf>
              <font>
                <color theme="0"/>
              </font>
            </x14:dxf>
          </x14:cfRule>
          <xm:sqref>N213:N216</xm:sqref>
        </x14:conditionalFormatting>
        <x14:conditionalFormatting xmlns:xm="http://schemas.microsoft.com/office/excel/2006/main">
          <x14:cfRule type="beginsWith" priority="677" operator="beginsWith" id="{1484D776-5CE7-41D3-AE1C-2C694E3440CB}">
            <xm:f>LEFT(P213,LEN("-"))="-"</xm:f>
            <xm:f>"-"</xm:f>
            <x14:dxf>
              <font>
                <color theme="0"/>
              </font>
            </x14:dxf>
          </x14:cfRule>
          <xm:sqref>P213:P216</xm:sqref>
        </x14:conditionalFormatting>
        <x14:conditionalFormatting xmlns:xm="http://schemas.microsoft.com/office/excel/2006/main">
          <x14:cfRule type="beginsWith" priority="676" operator="beginsWith" id="{528406C8-D012-4EB1-921A-B14841200086}">
            <xm:f>LEFT(R213,LEN("-"))="-"</xm:f>
            <xm:f>"-"</xm:f>
            <x14:dxf>
              <font>
                <color theme="0"/>
              </font>
            </x14:dxf>
          </x14:cfRule>
          <xm:sqref>R213:R216</xm:sqref>
        </x14:conditionalFormatting>
        <x14:conditionalFormatting xmlns:xm="http://schemas.microsoft.com/office/excel/2006/main">
          <x14:cfRule type="beginsWith" priority="675" operator="beginsWith" id="{EC3BD6D1-3F2E-4031-B10A-686561F12B8F}">
            <xm:f>LEFT(T213,LEN("-"))="-"</xm:f>
            <xm:f>"-"</xm:f>
            <x14:dxf>
              <font>
                <color theme="0"/>
              </font>
            </x14:dxf>
          </x14:cfRule>
          <xm:sqref>T213:T216</xm:sqref>
        </x14:conditionalFormatting>
        <x14:conditionalFormatting xmlns:xm="http://schemas.microsoft.com/office/excel/2006/main">
          <x14:cfRule type="beginsWith" priority="674" operator="beginsWith" id="{3C31FD6F-BDA0-4D31-8EFD-F34359A418A5}">
            <xm:f>LEFT(B224,LEN("-"))="-"</xm:f>
            <xm:f>"-"</xm:f>
            <x14:dxf>
              <font>
                <color theme="0"/>
              </font>
            </x14:dxf>
          </x14:cfRule>
          <xm:sqref>B224:B227</xm:sqref>
        </x14:conditionalFormatting>
        <x14:conditionalFormatting xmlns:xm="http://schemas.microsoft.com/office/excel/2006/main">
          <x14:cfRule type="beginsWith" priority="673" operator="beginsWith" id="{E23EB5CF-0E37-4646-9C85-101BE4523C3B}">
            <xm:f>LEFT(D224,LEN("-"))="-"</xm:f>
            <xm:f>"-"</xm:f>
            <x14:dxf>
              <font>
                <color theme="0"/>
              </font>
            </x14:dxf>
          </x14:cfRule>
          <xm:sqref>D224:D227</xm:sqref>
        </x14:conditionalFormatting>
        <x14:conditionalFormatting xmlns:xm="http://schemas.microsoft.com/office/excel/2006/main">
          <x14:cfRule type="beginsWith" priority="672" operator="beginsWith" id="{2E122250-DF2D-4129-9A44-B908F382DA46}">
            <xm:f>LEFT(F224,LEN("-"))="-"</xm:f>
            <xm:f>"-"</xm:f>
            <x14:dxf>
              <font>
                <color theme="0"/>
              </font>
            </x14:dxf>
          </x14:cfRule>
          <xm:sqref>F224:F227</xm:sqref>
        </x14:conditionalFormatting>
        <x14:conditionalFormatting xmlns:xm="http://schemas.microsoft.com/office/excel/2006/main">
          <x14:cfRule type="beginsWith" priority="671" operator="beginsWith" id="{40035EDA-C773-4DFC-AE1B-D2F83E5C1E8A}">
            <xm:f>LEFT(H224,LEN("-"))="-"</xm:f>
            <xm:f>"-"</xm:f>
            <x14:dxf>
              <font>
                <color theme="0"/>
              </font>
            </x14:dxf>
          </x14:cfRule>
          <xm:sqref>H224:H227</xm:sqref>
        </x14:conditionalFormatting>
        <x14:conditionalFormatting xmlns:xm="http://schemas.microsoft.com/office/excel/2006/main">
          <x14:cfRule type="beginsWith" priority="670" operator="beginsWith" id="{DF7B2EF7-C1D2-4453-89C3-BB37B14CF025}">
            <xm:f>LEFT(J224,LEN("-"))="-"</xm:f>
            <xm:f>"-"</xm:f>
            <x14:dxf>
              <font>
                <color theme="0"/>
              </font>
            </x14:dxf>
          </x14:cfRule>
          <xm:sqref>J224:J227</xm:sqref>
        </x14:conditionalFormatting>
        <x14:conditionalFormatting xmlns:xm="http://schemas.microsoft.com/office/excel/2006/main">
          <x14:cfRule type="beginsWith" priority="669" operator="beginsWith" id="{A1677DC4-C1F4-4665-A216-918408BE6EA5}">
            <xm:f>LEFT(L224,LEN("-"))="-"</xm:f>
            <xm:f>"-"</xm:f>
            <x14:dxf>
              <font>
                <color theme="0"/>
              </font>
            </x14:dxf>
          </x14:cfRule>
          <xm:sqref>L224:L227</xm:sqref>
        </x14:conditionalFormatting>
        <x14:conditionalFormatting xmlns:xm="http://schemas.microsoft.com/office/excel/2006/main">
          <x14:cfRule type="beginsWith" priority="668" operator="beginsWith" id="{E75739E6-A368-4DE5-A6A2-AACB1A2F1C40}">
            <xm:f>LEFT(N224,LEN("-"))="-"</xm:f>
            <xm:f>"-"</xm:f>
            <x14:dxf>
              <font>
                <color theme="0"/>
              </font>
            </x14:dxf>
          </x14:cfRule>
          <xm:sqref>N224:N227</xm:sqref>
        </x14:conditionalFormatting>
        <x14:conditionalFormatting xmlns:xm="http://schemas.microsoft.com/office/excel/2006/main">
          <x14:cfRule type="beginsWith" priority="667" operator="beginsWith" id="{0A25022D-CD0F-43F5-A4CB-BEFB72242B5F}">
            <xm:f>LEFT(P224,LEN("-"))="-"</xm:f>
            <xm:f>"-"</xm:f>
            <x14:dxf>
              <font>
                <color theme="0"/>
              </font>
            </x14:dxf>
          </x14:cfRule>
          <xm:sqref>P224:P227</xm:sqref>
        </x14:conditionalFormatting>
        <x14:conditionalFormatting xmlns:xm="http://schemas.microsoft.com/office/excel/2006/main">
          <x14:cfRule type="beginsWith" priority="666" operator="beginsWith" id="{4E4D68CB-750D-4A72-B6AB-0E83BA37F38A}">
            <xm:f>LEFT(B15,LEN("-"))="-"</xm:f>
            <xm:f>"-"</xm:f>
            <x14:dxf>
              <font>
                <color theme="0"/>
              </font>
            </x14:dxf>
          </x14:cfRule>
          <xm:sqref>B15:B18</xm:sqref>
        </x14:conditionalFormatting>
        <x14:conditionalFormatting xmlns:xm="http://schemas.microsoft.com/office/excel/2006/main">
          <x14:cfRule type="beginsWith" priority="665" operator="beginsWith" id="{D79457DE-7AB1-49FD-A612-91E959F5A31F}">
            <xm:f>LEFT(T224,LEN("-"))="-"</xm:f>
            <xm:f>"-"</xm:f>
            <x14:dxf>
              <font>
                <color theme="0"/>
              </font>
            </x14:dxf>
          </x14:cfRule>
          <xm:sqref>T224:T227</xm:sqref>
        </x14:conditionalFormatting>
        <x14:conditionalFormatting xmlns:xm="http://schemas.microsoft.com/office/excel/2006/main">
          <x14:cfRule type="beginsWith" priority="664" operator="beginsWith" id="{FDD09F18-5A16-4C54-AB94-A7B1318AC4BD}">
            <xm:f>LEFT(R224,LEN("-"))="-"</xm:f>
            <xm:f>"-"</xm:f>
            <x14:dxf>
              <font>
                <color theme="0"/>
              </font>
            </x14:dxf>
          </x14:cfRule>
          <xm:sqref>R224:R227</xm:sqref>
        </x14:conditionalFormatting>
        <x14:conditionalFormatting xmlns:xm="http://schemas.microsoft.com/office/excel/2006/main">
          <x14:cfRule type="beginsWith" priority="663" operator="beginsWith" id="{B22A39F8-6F04-4620-A07E-54A13C50CE37}">
            <xm:f>LEFT(B235,LEN("-"))="-"</xm:f>
            <xm:f>"-"</xm:f>
            <x14:dxf>
              <font>
                <color theme="0"/>
              </font>
            </x14:dxf>
          </x14:cfRule>
          <xm:sqref>B235:B238</xm:sqref>
        </x14:conditionalFormatting>
        <x14:conditionalFormatting xmlns:xm="http://schemas.microsoft.com/office/excel/2006/main">
          <x14:cfRule type="beginsWith" priority="662" operator="beginsWith" id="{3CCAF2C5-648B-4F3A-BE5F-6CC42B50C480}">
            <xm:f>LEFT(D235,LEN("-"))="-"</xm:f>
            <xm:f>"-"</xm:f>
            <x14:dxf>
              <font>
                <color theme="0"/>
              </font>
            </x14:dxf>
          </x14:cfRule>
          <xm:sqref>D235:D238</xm:sqref>
        </x14:conditionalFormatting>
        <x14:conditionalFormatting xmlns:xm="http://schemas.microsoft.com/office/excel/2006/main">
          <x14:cfRule type="beginsWith" priority="661" operator="beginsWith" id="{0DAF3C87-688E-4D66-B758-C11CF1F422AD}">
            <xm:f>LEFT(F235,LEN("-"))="-"</xm:f>
            <xm:f>"-"</xm:f>
            <x14:dxf>
              <font>
                <color theme="0"/>
              </font>
            </x14:dxf>
          </x14:cfRule>
          <xm:sqref>F235:F238</xm:sqref>
        </x14:conditionalFormatting>
        <x14:conditionalFormatting xmlns:xm="http://schemas.microsoft.com/office/excel/2006/main">
          <x14:cfRule type="beginsWith" priority="660" operator="beginsWith" id="{846ED880-8BE1-46AA-929D-80902E2D4975}">
            <xm:f>LEFT(H235,LEN("-"))="-"</xm:f>
            <xm:f>"-"</xm:f>
            <x14:dxf>
              <font>
                <color theme="0"/>
              </font>
            </x14:dxf>
          </x14:cfRule>
          <xm:sqref>H235:H238</xm:sqref>
        </x14:conditionalFormatting>
        <x14:conditionalFormatting xmlns:xm="http://schemas.microsoft.com/office/excel/2006/main">
          <x14:cfRule type="beginsWith" priority="659" operator="beginsWith" id="{D414CDF8-22E4-4731-8A10-065C3A8978FD}">
            <xm:f>LEFT(J235,LEN("-"))="-"</xm:f>
            <xm:f>"-"</xm:f>
            <x14:dxf>
              <font>
                <color theme="0"/>
              </font>
            </x14:dxf>
          </x14:cfRule>
          <xm:sqref>J235:J238</xm:sqref>
        </x14:conditionalFormatting>
        <x14:conditionalFormatting xmlns:xm="http://schemas.microsoft.com/office/excel/2006/main">
          <x14:cfRule type="beginsWith" priority="658" operator="beginsWith" id="{A8A9AE1E-A5C5-4C94-9658-7D119E3D6780}">
            <xm:f>LEFT(L235,LEN("-"))="-"</xm:f>
            <xm:f>"-"</xm:f>
            <x14:dxf>
              <font>
                <color theme="0"/>
              </font>
            </x14:dxf>
          </x14:cfRule>
          <xm:sqref>L235:L238</xm:sqref>
        </x14:conditionalFormatting>
        <x14:conditionalFormatting xmlns:xm="http://schemas.microsoft.com/office/excel/2006/main">
          <x14:cfRule type="beginsWith" priority="657" operator="beginsWith" id="{399D01DE-E615-4F47-983F-710E0A1924D8}">
            <xm:f>LEFT(N235,LEN("-"))="-"</xm:f>
            <xm:f>"-"</xm:f>
            <x14:dxf>
              <font>
                <color theme="0"/>
              </font>
            </x14:dxf>
          </x14:cfRule>
          <xm:sqref>N235:N238</xm:sqref>
        </x14:conditionalFormatting>
        <x14:conditionalFormatting xmlns:xm="http://schemas.microsoft.com/office/excel/2006/main">
          <x14:cfRule type="beginsWith" priority="656" operator="beginsWith" id="{7FC6D956-BF43-4C80-90A1-58383284D5D6}">
            <xm:f>LEFT(P235,LEN("-"))="-"</xm:f>
            <xm:f>"-"</xm:f>
            <x14:dxf>
              <font>
                <color theme="0"/>
              </font>
            </x14:dxf>
          </x14:cfRule>
          <xm:sqref>P235:P238</xm:sqref>
        </x14:conditionalFormatting>
        <x14:conditionalFormatting xmlns:xm="http://schemas.microsoft.com/office/excel/2006/main">
          <x14:cfRule type="beginsWith" priority="655" operator="beginsWith" id="{9FF734FA-F0F3-44A5-B85C-340DA6F4648B}">
            <xm:f>LEFT(T235,LEN("-"))="-"</xm:f>
            <xm:f>"-"</xm:f>
            <x14:dxf>
              <font>
                <color theme="0"/>
              </font>
            </x14:dxf>
          </x14:cfRule>
          <xm:sqref>T235:T238</xm:sqref>
        </x14:conditionalFormatting>
        <x14:conditionalFormatting xmlns:xm="http://schemas.microsoft.com/office/excel/2006/main">
          <x14:cfRule type="beginsWith" priority="654" operator="beginsWith" id="{ED2B8080-A593-435F-9C1C-19A0F898F50E}">
            <xm:f>LEFT(R235,LEN("-"))="-"</xm:f>
            <xm:f>"-"</xm:f>
            <x14:dxf>
              <font>
                <color theme="0"/>
              </font>
            </x14:dxf>
          </x14:cfRule>
          <xm:sqref>R235:R238</xm:sqref>
        </x14:conditionalFormatting>
        <x14:conditionalFormatting xmlns:xm="http://schemas.microsoft.com/office/excel/2006/main">
          <x14:cfRule type="beginsWith" priority="653" operator="beginsWith" id="{DE3D6E3E-BB1F-48A0-808A-0D20AA2D5870}">
            <xm:f>LEFT(B246,LEN("-"))="-"</xm:f>
            <xm:f>"-"</xm:f>
            <x14:dxf>
              <font>
                <color theme="0"/>
              </font>
            </x14:dxf>
          </x14:cfRule>
          <xm:sqref>B246:B249</xm:sqref>
        </x14:conditionalFormatting>
        <x14:conditionalFormatting xmlns:xm="http://schemas.microsoft.com/office/excel/2006/main">
          <x14:cfRule type="beginsWith" priority="652" operator="beginsWith" id="{E67DBA47-0C4A-4084-9DFE-CB119CFB2E25}">
            <xm:f>LEFT(D246,LEN("-"))="-"</xm:f>
            <xm:f>"-"</xm:f>
            <x14:dxf>
              <font>
                <color theme="0"/>
              </font>
            </x14:dxf>
          </x14:cfRule>
          <xm:sqref>D246:D249</xm:sqref>
        </x14:conditionalFormatting>
        <x14:conditionalFormatting xmlns:xm="http://schemas.microsoft.com/office/excel/2006/main">
          <x14:cfRule type="beginsWith" priority="651" operator="beginsWith" id="{204C12F2-6BB1-4291-998A-6823CBA7E997}">
            <xm:f>LEFT(F246,LEN("-"))="-"</xm:f>
            <xm:f>"-"</xm:f>
            <x14:dxf>
              <font>
                <color theme="0"/>
              </font>
            </x14:dxf>
          </x14:cfRule>
          <xm:sqref>F246:F249</xm:sqref>
        </x14:conditionalFormatting>
        <x14:conditionalFormatting xmlns:xm="http://schemas.microsoft.com/office/excel/2006/main">
          <x14:cfRule type="beginsWith" priority="650" operator="beginsWith" id="{3886A0A9-ACD0-4AC9-BB74-FE196BF01388}">
            <xm:f>LEFT(H246,LEN("-"))="-"</xm:f>
            <xm:f>"-"</xm:f>
            <x14:dxf>
              <font>
                <color theme="0"/>
              </font>
            </x14:dxf>
          </x14:cfRule>
          <xm:sqref>H246:H249</xm:sqref>
        </x14:conditionalFormatting>
        <x14:conditionalFormatting xmlns:xm="http://schemas.microsoft.com/office/excel/2006/main">
          <x14:cfRule type="beginsWith" priority="649" operator="beginsWith" id="{78192449-883D-4271-9379-A54F7BA59D86}">
            <xm:f>LEFT(J246,LEN("-"))="-"</xm:f>
            <xm:f>"-"</xm:f>
            <x14:dxf>
              <font>
                <color theme="0"/>
              </font>
            </x14:dxf>
          </x14:cfRule>
          <xm:sqref>J246:J249</xm:sqref>
        </x14:conditionalFormatting>
        <x14:conditionalFormatting xmlns:xm="http://schemas.microsoft.com/office/excel/2006/main">
          <x14:cfRule type="beginsWith" priority="648" operator="beginsWith" id="{7E9E16BA-F997-4974-B0A4-A6A1C1169F70}">
            <xm:f>LEFT(L246,LEN("-"))="-"</xm:f>
            <xm:f>"-"</xm:f>
            <x14:dxf>
              <font>
                <color theme="0"/>
              </font>
            </x14:dxf>
          </x14:cfRule>
          <xm:sqref>L246:L249</xm:sqref>
        </x14:conditionalFormatting>
        <x14:conditionalFormatting xmlns:xm="http://schemas.microsoft.com/office/excel/2006/main">
          <x14:cfRule type="beginsWith" priority="647" operator="beginsWith" id="{0B4097F7-59C9-4D82-BED4-D785A6E92522}">
            <xm:f>LEFT(N246,LEN("-"))="-"</xm:f>
            <xm:f>"-"</xm:f>
            <x14:dxf>
              <font>
                <color theme="0"/>
              </font>
            </x14:dxf>
          </x14:cfRule>
          <xm:sqref>N246:N249</xm:sqref>
        </x14:conditionalFormatting>
        <x14:conditionalFormatting xmlns:xm="http://schemas.microsoft.com/office/excel/2006/main">
          <x14:cfRule type="beginsWith" priority="646" operator="beginsWith" id="{F4072531-801A-45AF-9F3E-A1A3492032F8}">
            <xm:f>LEFT(P246,LEN("-"))="-"</xm:f>
            <xm:f>"-"</xm:f>
            <x14:dxf>
              <font>
                <color theme="0"/>
              </font>
            </x14:dxf>
          </x14:cfRule>
          <xm:sqref>P246:P249</xm:sqref>
        </x14:conditionalFormatting>
        <x14:conditionalFormatting xmlns:xm="http://schemas.microsoft.com/office/excel/2006/main">
          <x14:cfRule type="beginsWith" priority="645" operator="beginsWith" id="{ABC12180-787C-4C52-89E9-F89CABBAF2C3}">
            <xm:f>LEFT(T246,LEN("-"))="-"</xm:f>
            <xm:f>"-"</xm:f>
            <x14:dxf>
              <font>
                <color theme="0"/>
              </font>
            </x14:dxf>
          </x14:cfRule>
          <xm:sqref>T246:T249</xm:sqref>
        </x14:conditionalFormatting>
        <x14:conditionalFormatting xmlns:xm="http://schemas.microsoft.com/office/excel/2006/main">
          <x14:cfRule type="beginsWith" priority="644" operator="beginsWith" id="{D5C7FD1C-5ADD-44F3-B8A9-0B105BE88945}">
            <xm:f>LEFT(R246,LEN("-"))="-"</xm:f>
            <xm:f>"-"</xm:f>
            <x14:dxf>
              <font>
                <color theme="0"/>
              </font>
            </x14:dxf>
          </x14:cfRule>
          <xm:sqref>R246:R249</xm:sqref>
        </x14:conditionalFormatting>
        <x14:conditionalFormatting xmlns:xm="http://schemas.microsoft.com/office/excel/2006/main">
          <x14:cfRule type="beginsWith" priority="643" operator="beginsWith" id="{657BBB00-952A-415A-9517-C5ABA8F8507F}">
            <xm:f>LEFT(B257,LEN("-"))="-"</xm:f>
            <xm:f>"-"</xm:f>
            <x14:dxf>
              <font>
                <color theme="0"/>
              </font>
            </x14:dxf>
          </x14:cfRule>
          <xm:sqref>B257:B260</xm:sqref>
        </x14:conditionalFormatting>
        <x14:conditionalFormatting xmlns:xm="http://schemas.microsoft.com/office/excel/2006/main">
          <x14:cfRule type="beginsWith" priority="642" operator="beginsWith" id="{03C3BA5C-82F2-4F38-9F3B-9901217582C0}">
            <xm:f>LEFT(D257,LEN("-"))="-"</xm:f>
            <xm:f>"-"</xm:f>
            <x14:dxf>
              <font>
                <color theme="0"/>
              </font>
            </x14:dxf>
          </x14:cfRule>
          <xm:sqref>D257:D260</xm:sqref>
        </x14:conditionalFormatting>
        <x14:conditionalFormatting xmlns:xm="http://schemas.microsoft.com/office/excel/2006/main">
          <x14:cfRule type="beginsWith" priority="641" operator="beginsWith" id="{14C02873-701F-41B1-A5D7-2B1F182493E3}">
            <xm:f>LEFT(F257,LEN("-"))="-"</xm:f>
            <xm:f>"-"</xm:f>
            <x14:dxf>
              <font>
                <color theme="0"/>
              </font>
            </x14:dxf>
          </x14:cfRule>
          <xm:sqref>F257:F260</xm:sqref>
        </x14:conditionalFormatting>
        <x14:conditionalFormatting xmlns:xm="http://schemas.microsoft.com/office/excel/2006/main">
          <x14:cfRule type="beginsWith" priority="640" operator="beginsWith" id="{FEF1FB3A-FB91-4399-AB6A-670874E1CB70}">
            <xm:f>LEFT(H257,LEN("-"))="-"</xm:f>
            <xm:f>"-"</xm:f>
            <x14:dxf>
              <font>
                <color theme="0"/>
              </font>
            </x14:dxf>
          </x14:cfRule>
          <xm:sqref>H257:H260</xm:sqref>
        </x14:conditionalFormatting>
        <x14:conditionalFormatting xmlns:xm="http://schemas.microsoft.com/office/excel/2006/main">
          <x14:cfRule type="beginsWith" priority="639" operator="beginsWith" id="{87DEA13E-7B34-4303-B59C-E4E261FDFF84}">
            <xm:f>LEFT(J257,LEN("-"))="-"</xm:f>
            <xm:f>"-"</xm:f>
            <x14:dxf>
              <font>
                <color theme="0"/>
              </font>
            </x14:dxf>
          </x14:cfRule>
          <xm:sqref>J257:J260</xm:sqref>
        </x14:conditionalFormatting>
        <x14:conditionalFormatting xmlns:xm="http://schemas.microsoft.com/office/excel/2006/main">
          <x14:cfRule type="beginsWith" priority="638" operator="beginsWith" id="{AA8E44FC-B099-4E17-AFD0-6F235E4E1486}">
            <xm:f>LEFT(L257,LEN("-"))="-"</xm:f>
            <xm:f>"-"</xm:f>
            <x14:dxf>
              <font>
                <color theme="0"/>
              </font>
            </x14:dxf>
          </x14:cfRule>
          <xm:sqref>L257:L260</xm:sqref>
        </x14:conditionalFormatting>
        <x14:conditionalFormatting xmlns:xm="http://schemas.microsoft.com/office/excel/2006/main">
          <x14:cfRule type="beginsWith" priority="637" operator="beginsWith" id="{FE9BFA7D-4655-44C7-9B25-7664318DBE10}">
            <xm:f>LEFT(N257,LEN("-"))="-"</xm:f>
            <xm:f>"-"</xm:f>
            <x14:dxf>
              <font>
                <color theme="0"/>
              </font>
            </x14:dxf>
          </x14:cfRule>
          <xm:sqref>N257:N260</xm:sqref>
        </x14:conditionalFormatting>
        <x14:conditionalFormatting xmlns:xm="http://schemas.microsoft.com/office/excel/2006/main">
          <x14:cfRule type="beginsWith" priority="636" operator="beginsWith" id="{95395CC4-A28B-43F0-AF99-73A2841C0044}">
            <xm:f>LEFT(P257,LEN("-"))="-"</xm:f>
            <xm:f>"-"</xm:f>
            <x14:dxf>
              <font>
                <color theme="0"/>
              </font>
            </x14:dxf>
          </x14:cfRule>
          <xm:sqref>P257:P260</xm:sqref>
        </x14:conditionalFormatting>
        <x14:conditionalFormatting xmlns:xm="http://schemas.microsoft.com/office/excel/2006/main">
          <x14:cfRule type="beginsWith" priority="635" operator="beginsWith" id="{90850189-4B2B-459E-9F2B-030A6A1DBD02}">
            <xm:f>LEFT(T257,LEN("-"))="-"</xm:f>
            <xm:f>"-"</xm:f>
            <x14:dxf>
              <font>
                <color theme="0"/>
              </font>
            </x14:dxf>
          </x14:cfRule>
          <xm:sqref>T257:T260</xm:sqref>
        </x14:conditionalFormatting>
        <x14:conditionalFormatting xmlns:xm="http://schemas.microsoft.com/office/excel/2006/main">
          <x14:cfRule type="beginsWith" priority="634" operator="beginsWith" id="{EA5A0D78-B7FF-4067-A0B8-99DAD7DB09B8}">
            <xm:f>LEFT(R257,LEN("-"))="-"</xm:f>
            <xm:f>"-"</xm:f>
            <x14:dxf>
              <font>
                <color theme="0"/>
              </font>
            </x14:dxf>
          </x14:cfRule>
          <xm:sqref>R257:R260</xm:sqref>
        </x14:conditionalFormatting>
        <x14:conditionalFormatting xmlns:xm="http://schemas.microsoft.com/office/excel/2006/main">
          <x14:cfRule type="beginsWith" priority="633" operator="beginsWith" id="{C63914CD-ED9F-4C87-AF70-62E9018762BF}">
            <xm:f>LEFT(B268,LEN("-"))="-"</xm:f>
            <xm:f>"-"</xm:f>
            <x14:dxf>
              <font>
                <color theme="0"/>
              </font>
            </x14:dxf>
          </x14:cfRule>
          <xm:sqref>B268:B271</xm:sqref>
        </x14:conditionalFormatting>
        <x14:conditionalFormatting xmlns:xm="http://schemas.microsoft.com/office/excel/2006/main">
          <x14:cfRule type="beginsWith" priority="632" operator="beginsWith" id="{0675E649-B853-4A92-93B7-198FEDDD1892}">
            <xm:f>LEFT(D268,LEN("-"))="-"</xm:f>
            <xm:f>"-"</xm:f>
            <x14:dxf>
              <font>
                <color theme="0"/>
              </font>
            </x14:dxf>
          </x14:cfRule>
          <xm:sqref>D268:D271</xm:sqref>
        </x14:conditionalFormatting>
        <x14:conditionalFormatting xmlns:xm="http://schemas.microsoft.com/office/excel/2006/main">
          <x14:cfRule type="beginsWith" priority="631" operator="beginsWith" id="{131826B1-EA59-46A9-B9A5-F0E2EE97D34F}">
            <xm:f>LEFT(F268,LEN("-"))="-"</xm:f>
            <xm:f>"-"</xm:f>
            <x14:dxf>
              <font>
                <color theme="0"/>
              </font>
            </x14:dxf>
          </x14:cfRule>
          <xm:sqref>F268:F271</xm:sqref>
        </x14:conditionalFormatting>
        <x14:conditionalFormatting xmlns:xm="http://schemas.microsoft.com/office/excel/2006/main">
          <x14:cfRule type="beginsWith" priority="630" operator="beginsWith" id="{A114AE5D-FC28-4570-90A9-CC053DF0D7DC}">
            <xm:f>LEFT(H268,LEN("-"))="-"</xm:f>
            <xm:f>"-"</xm:f>
            <x14:dxf>
              <font>
                <color theme="0"/>
              </font>
            </x14:dxf>
          </x14:cfRule>
          <xm:sqref>H268:H271</xm:sqref>
        </x14:conditionalFormatting>
        <x14:conditionalFormatting xmlns:xm="http://schemas.microsoft.com/office/excel/2006/main">
          <x14:cfRule type="beginsWith" priority="629" operator="beginsWith" id="{CC829AE6-B73D-4D28-A72E-511681E6EEEB}">
            <xm:f>LEFT(J268,LEN("-"))="-"</xm:f>
            <xm:f>"-"</xm:f>
            <x14:dxf>
              <font>
                <color theme="0"/>
              </font>
            </x14:dxf>
          </x14:cfRule>
          <xm:sqref>J268:J271</xm:sqref>
        </x14:conditionalFormatting>
        <x14:conditionalFormatting xmlns:xm="http://schemas.microsoft.com/office/excel/2006/main">
          <x14:cfRule type="beginsWith" priority="628" operator="beginsWith" id="{E5771A51-05B2-4524-89EC-C705F3A954A2}">
            <xm:f>LEFT(L268,LEN("-"))="-"</xm:f>
            <xm:f>"-"</xm:f>
            <x14:dxf>
              <font>
                <color theme="0"/>
              </font>
            </x14:dxf>
          </x14:cfRule>
          <xm:sqref>L268:L271</xm:sqref>
        </x14:conditionalFormatting>
        <x14:conditionalFormatting xmlns:xm="http://schemas.microsoft.com/office/excel/2006/main">
          <x14:cfRule type="beginsWith" priority="627" operator="beginsWith" id="{35680A78-1670-4614-88C6-B41B61DA0916}">
            <xm:f>LEFT(N268,LEN("-"))="-"</xm:f>
            <xm:f>"-"</xm:f>
            <x14:dxf>
              <font>
                <color theme="0"/>
              </font>
            </x14:dxf>
          </x14:cfRule>
          <xm:sqref>N268:N271</xm:sqref>
        </x14:conditionalFormatting>
        <x14:conditionalFormatting xmlns:xm="http://schemas.microsoft.com/office/excel/2006/main">
          <x14:cfRule type="beginsWith" priority="626" operator="beginsWith" id="{C9B4030B-D629-4CF5-BEE2-F2CAC6411E5D}">
            <xm:f>LEFT(P268,LEN("-"))="-"</xm:f>
            <xm:f>"-"</xm:f>
            <x14:dxf>
              <font>
                <color theme="0"/>
              </font>
            </x14:dxf>
          </x14:cfRule>
          <xm:sqref>P268:P271</xm:sqref>
        </x14:conditionalFormatting>
        <x14:conditionalFormatting xmlns:xm="http://schemas.microsoft.com/office/excel/2006/main">
          <x14:cfRule type="beginsWith" priority="625" operator="beginsWith" id="{9A77C141-E6B1-48B0-93F8-F6C4C582123C}">
            <xm:f>LEFT(T268,LEN("-"))="-"</xm:f>
            <xm:f>"-"</xm:f>
            <x14:dxf>
              <font>
                <color theme="0"/>
              </font>
            </x14:dxf>
          </x14:cfRule>
          <xm:sqref>T268:T271</xm:sqref>
        </x14:conditionalFormatting>
        <x14:conditionalFormatting xmlns:xm="http://schemas.microsoft.com/office/excel/2006/main">
          <x14:cfRule type="beginsWith" priority="624" operator="beginsWith" id="{5CBCCA04-9444-45C5-B305-8337139BA57A}">
            <xm:f>LEFT(R268,LEN("-"))="-"</xm:f>
            <xm:f>"-"</xm:f>
            <x14:dxf>
              <font>
                <color theme="0"/>
              </font>
            </x14:dxf>
          </x14:cfRule>
          <xm:sqref>R268:R271</xm:sqref>
        </x14:conditionalFormatting>
        <x14:conditionalFormatting xmlns:xm="http://schemas.microsoft.com/office/excel/2006/main">
          <x14:cfRule type="beginsWith" priority="623" operator="beginsWith" id="{AA37C7C4-5219-4B50-BF69-D23D751D4A84}">
            <xm:f>LEFT(B279,LEN("-"))="-"</xm:f>
            <xm:f>"-"</xm:f>
            <x14:dxf>
              <font>
                <color theme="0"/>
              </font>
            </x14:dxf>
          </x14:cfRule>
          <xm:sqref>B279:B282</xm:sqref>
        </x14:conditionalFormatting>
        <x14:conditionalFormatting xmlns:xm="http://schemas.microsoft.com/office/excel/2006/main">
          <x14:cfRule type="beginsWith" priority="622" operator="beginsWith" id="{13FC4A3D-49D6-4439-B82C-F47D1506EFA4}">
            <xm:f>LEFT(D279,LEN("-"))="-"</xm:f>
            <xm:f>"-"</xm:f>
            <x14:dxf>
              <font>
                <color theme="0"/>
              </font>
            </x14:dxf>
          </x14:cfRule>
          <xm:sqref>D279:D282</xm:sqref>
        </x14:conditionalFormatting>
        <x14:conditionalFormatting xmlns:xm="http://schemas.microsoft.com/office/excel/2006/main">
          <x14:cfRule type="beginsWith" priority="621" operator="beginsWith" id="{996E7982-358B-4AA1-BF05-F34102C08782}">
            <xm:f>LEFT(F279,LEN("-"))="-"</xm:f>
            <xm:f>"-"</xm:f>
            <x14:dxf>
              <font>
                <color theme="0"/>
              </font>
            </x14:dxf>
          </x14:cfRule>
          <xm:sqref>F279:F282</xm:sqref>
        </x14:conditionalFormatting>
        <x14:conditionalFormatting xmlns:xm="http://schemas.microsoft.com/office/excel/2006/main">
          <x14:cfRule type="beginsWith" priority="620" operator="beginsWith" id="{7B6F96A5-E7BA-459F-BD54-BF4B85D035B1}">
            <xm:f>LEFT(H279,LEN("-"))="-"</xm:f>
            <xm:f>"-"</xm:f>
            <x14:dxf>
              <font>
                <color theme="0"/>
              </font>
            </x14:dxf>
          </x14:cfRule>
          <xm:sqref>H279:H282</xm:sqref>
        </x14:conditionalFormatting>
        <x14:conditionalFormatting xmlns:xm="http://schemas.microsoft.com/office/excel/2006/main">
          <x14:cfRule type="beginsWith" priority="619" operator="beginsWith" id="{791605D5-9923-4E13-BE30-E0732CFD13CB}">
            <xm:f>LEFT(J279,LEN("-"))="-"</xm:f>
            <xm:f>"-"</xm:f>
            <x14:dxf>
              <font>
                <color theme="0"/>
              </font>
            </x14:dxf>
          </x14:cfRule>
          <xm:sqref>J279:J282</xm:sqref>
        </x14:conditionalFormatting>
        <x14:conditionalFormatting xmlns:xm="http://schemas.microsoft.com/office/excel/2006/main">
          <x14:cfRule type="beginsWith" priority="618" operator="beginsWith" id="{6868C157-51EB-47C1-897B-02E3679AB3E4}">
            <xm:f>LEFT(L279,LEN("-"))="-"</xm:f>
            <xm:f>"-"</xm:f>
            <x14:dxf>
              <font>
                <color theme="0"/>
              </font>
            </x14:dxf>
          </x14:cfRule>
          <xm:sqref>L279:L282</xm:sqref>
        </x14:conditionalFormatting>
        <x14:conditionalFormatting xmlns:xm="http://schemas.microsoft.com/office/excel/2006/main">
          <x14:cfRule type="beginsWith" priority="617" operator="beginsWith" id="{6B18F884-E347-4E87-A272-50A6057212E8}">
            <xm:f>LEFT(N279,LEN("-"))="-"</xm:f>
            <xm:f>"-"</xm:f>
            <x14:dxf>
              <font>
                <color theme="0"/>
              </font>
            </x14:dxf>
          </x14:cfRule>
          <xm:sqref>N279:N282</xm:sqref>
        </x14:conditionalFormatting>
        <x14:conditionalFormatting xmlns:xm="http://schemas.microsoft.com/office/excel/2006/main">
          <x14:cfRule type="beginsWith" priority="616" operator="beginsWith" id="{BF6EE7C4-D3A4-4144-B4ED-C5B0ABD0A4FB}">
            <xm:f>LEFT(P279,LEN("-"))="-"</xm:f>
            <xm:f>"-"</xm:f>
            <x14:dxf>
              <font>
                <color theme="0"/>
              </font>
            </x14:dxf>
          </x14:cfRule>
          <xm:sqref>P279:P282</xm:sqref>
        </x14:conditionalFormatting>
        <x14:conditionalFormatting xmlns:xm="http://schemas.microsoft.com/office/excel/2006/main">
          <x14:cfRule type="beginsWith" priority="615" operator="beginsWith" id="{AF813FA0-5770-4349-B688-6D0FF1FBEA64}">
            <xm:f>LEFT(T279,LEN("-"))="-"</xm:f>
            <xm:f>"-"</xm:f>
            <x14:dxf>
              <font>
                <color theme="0"/>
              </font>
            </x14:dxf>
          </x14:cfRule>
          <xm:sqref>T279:T282</xm:sqref>
        </x14:conditionalFormatting>
        <x14:conditionalFormatting xmlns:xm="http://schemas.microsoft.com/office/excel/2006/main">
          <x14:cfRule type="beginsWith" priority="614" operator="beginsWith" id="{37B291E5-701B-449D-A9E4-64196679D8DF}">
            <xm:f>LEFT(R279,LEN("-"))="-"</xm:f>
            <xm:f>"-"</xm:f>
            <x14:dxf>
              <font>
                <color theme="0"/>
              </font>
            </x14:dxf>
          </x14:cfRule>
          <xm:sqref>R279:R282</xm:sqref>
        </x14:conditionalFormatting>
        <x14:conditionalFormatting xmlns:xm="http://schemas.microsoft.com/office/excel/2006/main">
          <x14:cfRule type="beginsWith" priority="613" operator="beginsWith" id="{FBBAF852-5D43-4793-B176-5EE25D09B748}">
            <xm:f>LEFT(B290,LEN("-"))="-"</xm:f>
            <xm:f>"-"</xm:f>
            <x14:dxf>
              <font>
                <color theme="0"/>
              </font>
            </x14:dxf>
          </x14:cfRule>
          <xm:sqref>B290:B293</xm:sqref>
        </x14:conditionalFormatting>
        <x14:conditionalFormatting xmlns:xm="http://schemas.microsoft.com/office/excel/2006/main">
          <x14:cfRule type="beginsWith" priority="612" operator="beginsWith" id="{1F3F199D-CF7F-4D40-AFE3-4B3CD1A005F2}">
            <xm:f>LEFT(D290,LEN("-"))="-"</xm:f>
            <xm:f>"-"</xm:f>
            <x14:dxf>
              <font>
                <color theme="0"/>
              </font>
            </x14:dxf>
          </x14:cfRule>
          <xm:sqref>D290:D293</xm:sqref>
        </x14:conditionalFormatting>
        <x14:conditionalFormatting xmlns:xm="http://schemas.microsoft.com/office/excel/2006/main">
          <x14:cfRule type="beginsWith" priority="611" operator="beginsWith" id="{DFF250E3-3715-4774-BD87-666A28DC3156}">
            <xm:f>LEFT(F290,LEN("-"))="-"</xm:f>
            <xm:f>"-"</xm:f>
            <x14:dxf>
              <font>
                <color theme="0"/>
              </font>
            </x14:dxf>
          </x14:cfRule>
          <xm:sqref>F290:F293</xm:sqref>
        </x14:conditionalFormatting>
        <x14:conditionalFormatting xmlns:xm="http://schemas.microsoft.com/office/excel/2006/main">
          <x14:cfRule type="beginsWith" priority="610" operator="beginsWith" id="{6606347D-9ECE-46FC-9552-83ECEEF91A32}">
            <xm:f>LEFT(H290,LEN("-"))="-"</xm:f>
            <xm:f>"-"</xm:f>
            <x14:dxf>
              <font>
                <color theme="0"/>
              </font>
            </x14:dxf>
          </x14:cfRule>
          <xm:sqref>H290:H293</xm:sqref>
        </x14:conditionalFormatting>
        <x14:conditionalFormatting xmlns:xm="http://schemas.microsoft.com/office/excel/2006/main">
          <x14:cfRule type="beginsWith" priority="609" operator="beginsWith" id="{F4BB804C-6D6B-4AAB-AE01-A06934315B0B}">
            <xm:f>LEFT(J290,LEN("-"))="-"</xm:f>
            <xm:f>"-"</xm:f>
            <x14:dxf>
              <font>
                <color theme="0"/>
              </font>
            </x14:dxf>
          </x14:cfRule>
          <xm:sqref>J290:J293</xm:sqref>
        </x14:conditionalFormatting>
        <x14:conditionalFormatting xmlns:xm="http://schemas.microsoft.com/office/excel/2006/main">
          <x14:cfRule type="beginsWith" priority="608" operator="beginsWith" id="{C8ACE5AA-EA3C-4573-9BDF-932D460346BA}">
            <xm:f>LEFT(L290,LEN("-"))="-"</xm:f>
            <xm:f>"-"</xm:f>
            <x14:dxf>
              <font>
                <color theme="0"/>
              </font>
            </x14:dxf>
          </x14:cfRule>
          <xm:sqref>L290:L293</xm:sqref>
        </x14:conditionalFormatting>
        <x14:conditionalFormatting xmlns:xm="http://schemas.microsoft.com/office/excel/2006/main">
          <x14:cfRule type="beginsWith" priority="607" operator="beginsWith" id="{5A1F156C-1C3B-4882-8075-43A059400946}">
            <xm:f>LEFT(N290,LEN("-"))="-"</xm:f>
            <xm:f>"-"</xm:f>
            <x14:dxf>
              <font>
                <color theme="0"/>
              </font>
            </x14:dxf>
          </x14:cfRule>
          <xm:sqref>N290:N293</xm:sqref>
        </x14:conditionalFormatting>
        <x14:conditionalFormatting xmlns:xm="http://schemas.microsoft.com/office/excel/2006/main">
          <x14:cfRule type="beginsWith" priority="606" operator="beginsWith" id="{0D0DF6B4-B843-4908-97C3-ABA421B420CE}">
            <xm:f>LEFT(P290,LEN("-"))="-"</xm:f>
            <xm:f>"-"</xm:f>
            <x14:dxf>
              <font>
                <color theme="0"/>
              </font>
            </x14:dxf>
          </x14:cfRule>
          <xm:sqref>P290:P293</xm:sqref>
        </x14:conditionalFormatting>
        <x14:conditionalFormatting xmlns:xm="http://schemas.microsoft.com/office/excel/2006/main">
          <x14:cfRule type="beginsWith" priority="605" operator="beginsWith" id="{9F79938C-4FC8-4D11-B287-AF52B1C91591}">
            <xm:f>LEFT(T290,LEN("-"))="-"</xm:f>
            <xm:f>"-"</xm:f>
            <x14:dxf>
              <font>
                <color theme="0"/>
              </font>
            </x14:dxf>
          </x14:cfRule>
          <xm:sqref>T290:T293</xm:sqref>
        </x14:conditionalFormatting>
        <x14:conditionalFormatting xmlns:xm="http://schemas.microsoft.com/office/excel/2006/main">
          <x14:cfRule type="beginsWith" priority="604" operator="beginsWith" id="{45E7A2A4-CF5B-4779-B70C-3FAAE95748A4}">
            <xm:f>LEFT(R290,LEN("-"))="-"</xm:f>
            <xm:f>"-"</xm:f>
            <x14:dxf>
              <font>
                <color theme="0"/>
              </font>
            </x14:dxf>
          </x14:cfRule>
          <xm:sqref>R290:R293</xm:sqref>
        </x14:conditionalFormatting>
        <x14:conditionalFormatting xmlns:xm="http://schemas.microsoft.com/office/excel/2006/main">
          <x14:cfRule type="beginsWith" priority="603" operator="beginsWith" id="{28977773-B0F7-4F40-82F5-B91AF0769B57}">
            <xm:f>LEFT(B301,LEN("-"))="-"</xm:f>
            <xm:f>"-"</xm:f>
            <x14:dxf>
              <font>
                <color theme="0"/>
              </font>
            </x14:dxf>
          </x14:cfRule>
          <xm:sqref>B301:B304</xm:sqref>
        </x14:conditionalFormatting>
        <x14:conditionalFormatting xmlns:xm="http://schemas.microsoft.com/office/excel/2006/main">
          <x14:cfRule type="beginsWith" priority="602" operator="beginsWith" id="{14EEC7BF-A2F2-447C-B0FF-296228B135D0}">
            <xm:f>LEFT(D301,LEN("-"))="-"</xm:f>
            <xm:f>"-"</xm:f>
            <x14:dxf>
              <font>
                <color theme="0"/>
              </font>
            </x14:dxf>
          </x14:cfRule>
          <xm:sqref>D301:D304</xm:sqref>
        </x14:conditionalFormatting>
        <x14:conditionalFormatting xmlns:xm="http://schemas.microsoft.com/office/excel/2006/main">
          <x14:cfRule type="beginsWith" priority="601" operator="beginsWith" id="{FFBBE5C6-E772-44F0-AB22-6677341CE272}">
            <xm:f>LEFT(F301,LEN("-"))="-"</xm:f>
            <xm:f>"-"</xm:f>
            <x14:dxf>
              <font>
                <color theme="0"/>
              </font>
            </x14:dxf>
          </x14:cfRule>
          <xm:sqref>F301:F304</xm:sqref>
        </x14:conditionalFormatting>
        <x14:conditionalFormatting xmlns:xm="http://schemas.microsoft.com/office/excel/2006/main">
          <x14:cfRule type="beginsWith" priority="600" operator="beginsWith" id="{853B97FF-A789-46AD-A902-4533323F41B0}">
            <xm:f>LEFT(H301,LEN("-"))="-"</xm:f>
            <xm:f>"-"</xm:f>
            <x14:dxf>
              <font>
                <color theme="0"/>
              </font>
            </x14:dxf>
          </x14:cfRule>
          <xm:sqref>H301:H304</xm:sqref>
        </x14:conditionalFormatting>
        <x14:conditionalFormatting xmlns:xm="http://schemas.microsoft.com/office/excel/2006/main">
          <x14:cfRule type="beginsWith" priority="599" operator="beginsWith" id="{A58ECC42-813B-46B8-B146-8626ABCA5159}">
            <xm:f>LEFT(J301,LEN("-"))="-"</xm:f>
            <xm:f>"-"</xm:f>
            <x14:dxf>
              <font>
                <color theme="0"/>
              </font>
            </x14:dxf>
          </x14:cfRule>
          <xm:sqref>J301:J304</xm:sqref>
        </x14:conditionalFormatting>
        <x14:conditionalFormatting xmlns:xm="http://schemas.microsoft.com/office/excel/2006/main">
          <x14:cfRule type="beginsWith" priority="598" operator="beginsWith" id="{FF9CF2B3-2642-4295-AA0C-AC07CF6B8199}">
            <xm:f>LEFT(L301,LEN("-"))="-"</xm:f>
            <xm:f>"-"</xm:f>
            <x14:dxf>
              <font>
                <color theme="0"/>
              </font>
            </x14:dxf>
          </x14:cfRule>
          <xm:sqref>L301:L304</xm:sqref>
        </x14:conditionalFormatting>
        <x14:conditionalFormatting xmlns:xm="http://schemas.microsoft.com/office/excel/2006/main">
          <x14:cfRule type="beginsWith" priority="597" operator="beginsWith" id="{AB7A777C-F413-4361-9700-A6F97BC8BEB5}">
            <xm:f>LEFT(N301,LEN("-"))="-"</xm:f>
            <xm:f>"-"</xm:f>
            <x14:dxf>
              <font>
                <color theme="0"/>
              </font>
            </x14:dxf>
          </x14:cfRule>
          <xm:sqref>N301:N304</xm:sqref>
        </x14:conditionalFormatting>
        <x14:conditionalFormatting xmlns:xm="http://schemas.microsoft.com/office/excel/2006/main">
          <x14:cfRule type="beginsWith" priority="596" operator="beginsWith" id="{6784471F-DB83-4833-AA47-D85288F9F51A}">
            <xm:f>LEFT(P301,LEN("-"))="-"</xm:f>
            <xm:f>"-"</xm:f>
            <x14:dxf>
              <font>
                <color theme="0"/>
              </font>
            </x14:dxf>
          </x14:cfRule>
          <xm:sqref>P301:P304</xm:sqref>
        </x14:conditionalFormatting>
        <x14:conditionalFormatting xmlns:xm="http://schemas.microsoft.com/office/excel/2006/main">
          <x14:cfRule type="beginsWith" priority="595" operator="beginsWith" id="{86767CFB-70EF-4ADA-9FA0-894CB903BE31}">
            <xm:f>LEFT(T301,LEN("-"))="-"</xm:f>
            <xm:f>"-"</xm:f>
            <x14:dxf>
              <font>
                <color theme="0"/>
              </font>
            </x14:dxf>
          </x14:cfRule>
          <xm:sqref>T301:T304</xm:sqref>
        </x14:conditionalFormatting>
        <x14:conditionalFormatting xmlns:xm="http://schemas.microsoft.com/office/excel/2006/main">
          <x14:cfRule type="beginsWith" priority="594" operator="beginsWith" id="{D7F6DFAB-2EF7-42D2-ADC9-F31A4CFE04FC}">
            <xm:f>LEFT(R301,LEN("-"))="-"</xm:f>
            <xm:f>"-"</xm:f>
            <x14:dxf>
              <font>
                <color theme="0"/>
              </font>
            </x14:dxf>
          </x14:cfRule>
          <xm:sqref>R301:R304</xm:sqref>
        </x14:conditionalFormatting>
        <x14:conditionalFormatting xmlns:xm="http://schemas.microsoft.com/office/excel/2006/main">
          <x14:cfRule type="beginsWith" priority="593" operator="beginsWith" id="{FBC924B1-21C0-4A21-AE7F-2643981EEF83}">
            <xm:f>LEFT(B312,LEN("-"))="-"</xm:f>
            <xm:f>"-"</xm:f>
            <x14:dxf>
              <font>
                <color theme="0"/>
              </font>
            </x14:dxf>
          </x14:cfRule>
          <xm:sqref>B312:B315</xm:sqref>
        </x14:conditionalFormatting>
        <x14:conditionalFormatting xmlns:xm="http://schemas.microsoft.com/office/excel/2006/main">
          <x14:cfRule type="beginsWith" priority="592" operator="beginsWith" id="{D6E4590A-678F-467B-B6F2-5D9288E1B722}">
            <xm:f>LEFT(D312,LEN("-"))="-"</xm:f>
            <xm:f>"-"</xm:f>
            <x14:dxf>
              <font>
                <color theme="0"/>
              </font>
            </x14:dxf>
          </x14:cfRule>
          <xm:sqref>D312:D315</xm:sqref>
        </x14:conditionalFormatting>
        <x14:conditionalFormatting xmlns:xm="http://schemas.microsoft.com/office/excel/2006/main">
          <x14:cfRule type="beginsWith" priority="591" operator="beginsWith" id="{C85A89BC-9356-40F4-BE3A-CE1A727F40BA}">
            <xm:f>LEFT(F312,LEN("-"))="-"</xm:f>
            <xm:f>"-"</xm:f>
            <x14:dxf>
              <font>
                <color theme="0"/>
              </font>
            </x14:dxf>
          </x14:cfRule>
          <xm:sqref>F312:F315</xm:sqref>
        </x14:conditionalFormatting>
        <x14:conditionalFormatting xmlns:xm="http://schemas.microsoft.com/office/excel/2006/main">
          <x14:cfRule type="beginsWith" priority="590" operator="beginsWith" id="{B253EC7E-7789-4FFB-9D35-EF8AAF90D308}">
            <xm:f>LEFT(H312,LEN("-"))="-"</xm:f>
            <xm:f>"-"</xm:f>
            <x14:dxf>
              <font>
                <color theme="0"/>
              </font>
            </x14:dxf>
          </x14:cfRule>
          <xm:sqref>H312:H315</xm:sqref>
        </x14:conditionalFormatting>
        <x14:conditionalFormatting xmlns:xm="http://schemas.microsoft.com/office/excel/2006/main">
          <x14:cfRule type="beginsWith" priority="589" operator="beginsWith" id="{3F1EA69C-CD3B-4DBA-B6AC-F0705B43D207}">
            <xm:f>LEFT(J312,LEN("-"))="-"</xm:f>
            <xm:f>"-"</xm:f>
            <x14:dxf>
              <font>
                <color theme="0"/>
              </font>
            </x14:dxf>
          </x14:cfRule>
          <xm:sqref>J312:J315</xm:sqref>
        </x14:conditionalFormatting>
        <x14:conditionalFormatting xmlns:xm="http://schemas.microsoft.com/office/excel/2006/main">
          <x14:cfRule type="beginsWith" priority="588" operator="beginsWith" id="{82988E3B-956E-44D9-BCA2-7917F90C23B7}">
            <xm:f>LEFT(L312,LEN("-"))="-"</xm:f>
            <xm:f>"-"</xm:f>
            <x14:dxf>
              <font>
                <color theme="0"/>
              </font>
            </x14:dxf>
          </x14:cfRule>
          <xm:sqref>L312:L315</xm:sqref>
        </x14:conditionalFormatting>
        <x14:conditionalFormatting xmlns:xm="http://schemas.microsoft.com/office/excel/2006/main">
          <x14:cfRule type="beginsWith" priority="587" operator="beginsWith" id="{45C65E57-0E8E-482D-B712-4DF4EB7D336B}">
            <xm:f>LEFT(N312,LEN("-"))="-"</xm:f>
            <xm:f>"-"</xm:f>
            <x14:dxf>
              <font>
                <color theme="0"/>
              </font>
            </x14:dxf>
          </x14:cfRule>
          <xm:sqref>N312:N315</xm:sqref>
        </x14:conditionalFormatting>
        <x14:conditionalFormatting xmlns:xm="http://schemas.microsoft.com/office/excel/2006/main">
          <x14:cfRule type="beginsWith" priority="586" operator="beginsWith" id="{ACEB0518-2573-439C-B4F3-08338BBB7E8E}">
            <xm:f>LEFT(P312,LEN("-"))="-"</xm:f>
            <xm:f>"-"</xm:f>
            <x14:dxf>
              <font>
                <color theme="0"/>
              </font>
            </x14:dxf>
          </x14:cfRule>
          <xm:sqref>P312:P315</xm:sqref>
        </x14:conditionalFormatting>
        <x14:conditionalFormatting xmlns:xm="http://schemas.microsoft.com/office/excel/2006/main">
          <x14:cfRule type="beginsWith" priority="585" operator="beginsWith" id="{AAC3BFD8-FDA2-4EC9-8694-76F2BBE0E4B3}">
            <xm:f>LEFT(T312,LEN("-"))="-"</xm:f>
            <xm:f>"-"</xm:f>
            <x14:dxf>
              <font>
                <color theme="0"/>
              </font>
            </x14:dxf>
          </x14:cfRule>
          <xm:sqref>T312:T315</xm:sqref>
        </x14:conditionalFormatting>
        <x14:conditionalFormatting xmlns:xm="http://schemas.microsoft.com/office/excel/2006/main">
          <x14:cfRule type="beginsWith" priority="584" operator="beginsWith" id="{94D355A0-95B9-416C-9714-DC939BB433F7}">
            <xm:f>LEFT(R312,LEN("-"))="-"</xm:f>
            <xm:f>"-"</xm:f>
            <x14:dxf>
              <font>
                <color theme="0"/>
              </font>
            </x14:dxf>
          </x14:cfRule>
          <xm:sqref>R312:R315</xm:sqref>
        </x14:conditionalFormatting>
        <x14:conditionalFormatting xmlns:xm="http://schemas.microsoft.com/office/excel/2006/main">
          <x14:cfRule type="beginsWith" priority="583" operator="beginsWith" id="{05421DD7-D78C-4108-BDDC-E970C4268E16}">
            <xm:f>LEFT(B323,LEN("-"))="-"</xm:f>
            <xm:f>"-"</xm:f>
            <x14:dxf>
              <font>
                <color theme="0"/>
              </font>
            </x14:dxf>
          </x14:cfRule>
          <xm:sqref>B323:B326</xm:sqref>
        </x14:conditionalFormatting>
        <x14:conditionalFormatting xmlns:xm="http://schemas.microsoft.com/office/excel/2006/main">
          <x14:cfRule type="beginsWith" priority="582" operator="beginsWith" id="{9045F64F-22BE-4681-88E1-F04C582A066B}">
            <xm:f>LEFT(D323,LEN("-"))="-"</xm:f>
            <xm:f>"-"</xm:f>
            <x14:dxf>
              <font>
                <color theme="0"/>
              </font>
            </x14:dxf>
          </x14:cfRule>
          <xm:sqref>D323:D326</xm:sqref>
        </x14:conditionalFormatting>
        <x14:conditionalFormatting xmlns:xm="http://schemas.microsoft.com/office/excel/2006/main">
          <x14:cfRule type="beginsWith" priority="581" operator="beginsWith" id="{9D65AFA6-4C3E-42AF-9447-3D05E401CAFB}">
            <xm:f>LEFT(F323,LEN("-"))="-"</xm:f>
            <xm:f>"-"</xm:f>
            <x14:dxf>
              <font>
                <color theme="0"/>
              </font>
            </x14:dxf>
          </x14:cfRule>
          <xm:sqref>F323:F326</xm:sqref>
        </x14:conditionalFormatting>
        <x14:conditionalFormatting xmlns:xm="http://schemas.microsoft.com/office/excel/2006/main">
          <x14:cfRule type="beginsWith" priority="580" operator="beginsWith" id="{55A8C122-ABA2-4881-9E9B-AC0051481E59}">
            <xm:f>LEFT(H323,LEN("-"))="-"</xm:f>
            <xm:f>"-"</xm:f>
            <x14:dxf>
              <font>
                <color theme="0"/>
              </font>
            </x14:dxf>
          </x14:cfRule>
          <xm:sqref>H323:H326</xm:sqref>
        </x14:conditionalFormatting>
        <x14:conditionalFormatting xmlns:xm="http://schemas.microsoft.com/office/excel/2006/main">
          <x14:cfRule type="beginsWith" priority="579" operator="beginsWith" id="{799A75F5-577B-41AB-8B72-6C98528D2FF8}">
            <xm:f>LEFT(J323,LEN("-"))="-"</xm:f>
            <xm:f>"-"</xm:f>
            <x14:dxf>
              <font>
                <color theme="0"/>
              </font>
            </x14:dxf>
          </x14:cfRule>
          <xm:sqref>J323:J326</xm:sqref>
        </x14:conditionalFormatting>
        <x14:conditionalFormatting xmlns:xm="http://schemas.microsoft.com/office/excel/2006/main">
          <x14:cfRule type="beginsWith" priority="578" operator="beginsWith" id="{5DE61ADB-80F9-4EAB-9F80-5BB95C69D22B}">
            <xm:f>LEFT(L323,LEN("-"))="-"</xm:f>
            <xm:f>"-"</xm:f>
            <x14:dxf>
              <font>
                <color theme="0"/>
              </font>
            </x14:dxf>
          </x14:cfRule>
          <xm:sqref>L323:L326</xm:sqref>
        </x14:conditionalFormatting>
        <x14:conditionalFormatting xmlns:xm="http://schemas.microsoft.com/office/excel/2006/main">
          <x14:cfRule type="beginsWith" priority="577" operator="beginsWith" id="{F2FBC73E-714D-4978-81E5-874D7C418889}">
            <xm:f>LEFT(N323,LEN("-"))="-"</xm:f>
            <xm:f>"-"</xm:f>
            <x14:dxf>
              <font>
                <color theme="0"/>
              </font>
            </x14:dxf>
          </x14:cfRule>
          <xm:sqref>N323:N326</xm:sqref>
        </x14:conditionalFormatting>
        <x14:conditionalFormatting xmlns:xm="http://schemas.microsoft.com/office/excel/2006/main">
          <x14:cfRule type="beginsWith" priority="576" operator="beginsWith" id="{77CE9630-46A4-40ED-BFF0-A06F76748660}">
            <xm:f>LEFT(P323,LEN("-"))="-"</xm:f>
            <xm:f>"-"</xm:f>
            <x14:dxf>
              <font>
                <color theme="0"/>
              </font>
            </x14:dxf>
          </x14:cfRule>
          <xm:sqref>P323:P326</xm:sqref>
        </x14:conditionalFormatting>
        <x14:conditionalFormatting xmlns:xm="http://schemas.microsoft.com/office/excel/2006/main">
          <x14:cfRule type="beginsWith" priority="575" operator="beginsWith" id="{5FAE5CDA-C845-4F22-87B1-1922244EB7CB}">
            <xm:f>LEFT(T323,LEN("-"))="-"</xm:f>
            <xm:f>"-"</xm:f>
            <x14:dxf>
              <font>
                <color theme="0"/>
              </font>
            </x14:dxf>
          </x14:cfRule>
          <xm:sqref>T323:T326</xm:sqref>
        </x14:conditionalFormatting>
        <x14:conditionalFormatting xmlns:xm="http://schemas.microsoft.com/office/excel/2006/main">
          <x14:cfRule type="beginsWith" priority="574" operator="beginsWith" id="{1033981C-141C-4B12-9634-93348E1B64ED}">
            <xm:f>LEFT(R323,LEN("-"))="-"</xm:f>
            <xm:f>"-"</xm:f>
            <x14:dxf>
              <font>
                <color theme="0"/>
              </font>
            </x14:dxf>
          </x14:cfRule>
          <xm:sqref>R323:R326</xm:sqref>
        </x14:conditionalFormatting>
        <x14:conditionalFormatting xmlns:xm="http://schemas.microsoft.com/office/excel/2006/main">
          <x14:cfRule type="beginsWith" priority="573" operator="beginsWith" id="{8C746A7C-39F2-4D02-970A-0E3A34C175C8}">
            <xm:f>LEFT(B334,LEN("-"))="-"</xm:f>
            <xm:f>"-"</xm:f>
            <x14:dxf>
              <font>
                <color theme="0"/>
              </font>
            </x14:dxf>
          </x14:cfRule>
          <xm:sqref>B334:B337</xm:sqref>
        </x14:conditionalFormatting>
        <x14:conditionalFormatting xmlns:xm="http://schemas.microsoft.com/office/excel/2006/main">
          <x14:cfRule type="beginsWith" priority="572" operator="beginsWith" id="{CDDA2685-AACF-4D7F-A588-FE163519E845}">
            <xm:f>LEFT(D334,LEN("-"))="-"</xm:f>
            <xm:f>"-"</xm:f>
            <x14:dxf>
              <font>
                <color theme="0"/>
              </font>
            </x14:dxf>
          </x14:cfRule>
          <xm:sqref>D334:D337</xm:sqref>
        </x14:conditionalFormatting>
        <x14:conditionalFormatting xmlns:xm="http://schemas.microsoft.com/office/excel/2006/main">
          <x14:cfRule type="beginsWith" priority="571" operator="beginsWith" id="{1725DE43-6FC3-4C7B-B917-D8C8302EDA6F}">
            <xm:f>LEFT(F334,LEN("-"))="-"</xm:f>
            <xm:f>"-"</xm:f>
            <x14:dxf>
              <font>
                <color theme="0"/>
              </font>
            </x14:dxf>
          </x14:cfRule>
          <xm:sqref>F334:F337</xm:sqref>
        </x14:conditionalFormatting>
        <x14:conditionalFormatting xmlns:xm="http://schemas.microsoft.com/office/excel/2006/main">
          <x14:cfRule type="beginsWith" priority="570" operator="beginsWith" id="{A230EB30-A9BF-4D46-A62A-0F13C68A2853}">
            <xm:f>LEFT(H334,LEN("-"))="-"</xm:f>
            <xm:f>"-"</xm:f>
            <x14:dxf>
              <font>
                <color theme="0"/>
              </font>
            </x14:dxf>
          </x14:cfRule>
          <xm:sqref>H334:H337</xm:sqref>
        </x14:conditionalFormatting>
        <x14:conditionalFormatting xmlns:xm="http://schemas.microsoft.com/office/excel/2006/main">
          <x14:cfRule type="beginsWith" priority="569" operator="beginsWith" id="{FC740C77-4732-4B41-878C-E90152CD0E4B}">
            <xm:f>LEFT(J334,LEN("-"))="-"</xm:f>
            <xm:f>"-"</xm:f>
            <x14:dxf>
              <font>
                <color theme="0"/>
              </font>
            </x14:dxf>
          </x14:cfRule>
          <xm:sqref>J334:J337</xm:sqref>
        </x14:conditionalFormatting>
        <x14:conditionalFormatting xmlns:xm="http://schemas.microsoft.com/office/excel/2006/main">
          <x14:cfRule type="beginsWith" priority="568" operator="beginsWith" id="{0ADD748B-9F5F-4521-8D0B-488CBCA9365E}">
            <xm:f>LEFT(L334,LEN("-"))="-"</xm:f>
            <xm:f>"-"</xm:f>
            <x14:dxf>
              <font>
                <color theme="0"/>
              </font>
            </x14:dxf>
          </x14:cfRule>
          <xm:sqref>L334:L337</xm:sqref>
        </x14:conditionalFormatting>
        <x14:conditionalFormatting xmlns:xm="http://schemas.microsoft.com/office/excel/2006/main">
          <x14:cfRule type="beginsWith" priority="567" operator="beginsWith" id="{93D8E5AE-A842-45AD-8BA3-762C00900B23}">
            <xm:f>LEFT(N334,LEN("-"))="-"</xm:f>
            <xm:f>"-"</xm:f>
            <x14:dxf>
              <font>
                <color theme="0"/>
              </font>
            </x14:dxf>
          </x14:cfRule>
          <xm:sqref>N334:N337</xm:sqref>
        </x14:conditionalFormatting>
        <x14:conditionalFormatting xmlns:xm="http://schemas.microsoft.com/office/excel/2006/main">
          <x14:cfRule type="beginsWith" priority="566" operator="beginsWith" id="{737DF26B-BC48-41DB-8752-33DBC048AA61}">
            <xm:f>LEFT(P334,LEN("-"))="-"</xm:f>
            <xm:f>"-"</xm:f>
            <x14:dxf>
              <font>
                <color theme="0"/>
              </font>
            </x14:dxf>
          </x14:cfRule>
          <xm:sqref>P334:P337</xm:sqref>
        </x14:conditionalFormatting>
        <x14:conditionalFormatting xmlns:xm="http://schemas.microsoft.com/office/excel/2006/main">
          <x14:cfRule type="beginsWith" priority="565" operator="beginsWith" id="{2B56BBD8-0620-49E4-B27F-0021A492C020}">
            <xm:f>LEFT(T334,LEN("-"))="-"</xm:f>
            <xm:f>"-"</xm:f>
            <x14:dxf>
              <font>
                <color theme="0"/>
              </font>
            </x14:dxf>
          </x14:cfRule>
          <xm:sqref>T334:T337</xm:sqref>
        </x14:conditionalFormatting>
        <x14:conditionalFormatting xmlns:xm="http://schemas.microsoft.com/office/excel/2006/main">
          <x14:cfRule type="beginsWith" priority="564" operator="beginsWith" id="{7ED229FC-282C-445E-A763-9F4AEF0D038F}">
            <xm:f>LEFT(R334,LEN("-"))="-"</xm:f>
            <xm:f>"-"</xm:f>
            <x14:dxf>
              <font>
                <color theme="0"/>
              </font>
            </x14:dxf>
          </x14:cfRule>
          <xm:sqref>R334:R337</xm:sqref>
        </x14:conditionalFormatting>
        <x14:conditionalFormatting xmlns:xm="http://schemas.microsoft.com/office/excel/2006/main">
          <x14:cfRule type="beginsWith" priority="563" operator="beginsWith" id="{D4B9C896-87F6-40B6-AF40-9F371779CEFF}">
            <xm:f>LEFT(B345,LEN("-"))="-"</xm:f>
            <xm:f>"-"</xm:f>
            <x14:dxf>
              <font>
                <color theme="0"/>
              </font>
            </x14:dxf>
          </x14:cfRule>
          <xm:sqref>B345:B348</xm:sqref>
        </x14:conditionalFormatting>
        <x14:conditionalFormatting xmlns:xm="http://schemas.microsoft.com/office/excel/2006/main">
          <x14:cfRule type="beginsWith" priority="562" operator="beginsWith" id="{DA54CB97-57D7-425C-8716-FD7A844560B1}">
            <xm:f>LEFT(D345,LEN("-"))="-"</xm:f>
            <xm:f>"-"</xm:f>
            <x14:dxf>
              <font>
                <color theme="0"/>
              </font>
            </x14:dxf>
          </x14:cfRule>
          <xm:sqref>D345:D348</xm:sqref>
        </x14:conditionalFormatting>
        <x14:conditionalFormatting xmlns:xm="http://schemas.microsoft.com/office/excel/2006/main">
          <x14:cfRule type="beginsWith" priority="561" operator="beginsWith" id="{6A93AABA-E909-4DA0-9013-E68F1AC502A3}">
            <xm:f>LEFT(F345,LEN("-"))="-"</xm:f>
            <xm:f>"-"</xm:f>
            <x14:dxf>
              <font>
                <color theme="0"/>
              </font>
            </x14:dxf>
          </x14:cfRule>
          <xm:sqref>F345:F348</xm:sqref>
        </x14:conditionalFormatting>
        <x14:conditionalFormatting xmlns:xm="http://schemas.microsoft.com/office/excel/2006/main">
          <x14:cfRule type="beginsWith" priority="560" operator="beginsWith" id="{37D87CA2-9B04-408C-8E00-4F76428EB508}">
            <xm:f>LEFT(H345,LEN("-"))="-"</xm:f>
            <xm:f>"-"</xm:f>
            <x14:dxf>
              <font>
                <color theme="0"/>
              </font>
            </x14:dxf>
          </x14:cfRule>
          <xm:sqref>H345:H348</xm:sqref>
        </x14:conditionalFormatting>
        <x14:conditionalFormatting xmlns:xm="http://schemas.microsoft.com/office/excel/2006/main">
          <x14:cfRule type="beginsWith" priority="559" operator="beginsWith" id="{40FFB2C5-2721-44DB-8C7E-91C3457854E9}">
            <xm:f>LEFT(J345,LEN("-"))="-"</xm:f>
            <xm:f>"-"</xm:f>
            <x14:dxf>
              <font>
                <color theme="0"/>
              </font>
            </x14:dxf>
          </x14:cfRule>
          <xm:sqref>J345:J348</xm:sqref>
        </x14:conditionalFormatting>
        <x14:conditionalFormatting xmlns:xm="http://schemas.microsoft.com/office/excel/2006/main">
          <x14:cfRule type="beginsWith" priority="558" operator="beginsWith" id="{2193EB42-C633-41C9-98ED-126720E29ECA}">
            <xm:f>LEFT(L345,LEN("-"))="-"</xm:f>
            <xm:f>"-"</xm:f>
            <x14:dxf>
              <font>
                <color theme="0"/>
              </font>
            </x14:dxf>
          </x14:cfRule>
          <xm:sqref>L345:L348</xm:sqref>
        </x14:conditionalFormatting>
        <x14:conditionalFormatting xmlns:xm="http://schemas.microsoft.com/office/excel/2006/main">
          <x14:cfRule type="beginsWith" priority="557" operator="beginsWith" id="{8DA73228-B334-403E-A096-28755F1F858D}">
            <xm:f>LEFT(N345,LEN("-"))="-"</xm:f>
            <xm:f>"-"</xm:f>
            <x14:dxf>
              <font>
                <color theme="0"/>
              </font>
            </x14:dxf>
          </x14:cfRule>
          <xm:sqref>N345:N348</xm:sqref>
        </x14:conditionalFormatting>
        <x14:conditionalFormatting xmlns:xm="http://schemas.microsoft.com/office/excel/2006/main">
          <x14:cfRule type="beginsWith" priority="556" operator="beginsWith" id="{F9F4D5E9-DD7F-40B4-A05F-B07C3E5D8410}">
            <xm:f>LEFT(P345,LEN("-"))="-"</xm:f>
            <xm:f>"-"</xm:f>
            <x14:dxf>
              <font>
                <color theme="0"/>
              </font>
            </x14:dxf>
          </x14:cfRule>
          <xm:sqref>P345:P348</xm:sqref>
        </x14:conditionalFormatting>
        <x14:conditionalFormatting xmlns:xm="http://schemas.microsoft.com/office/excel/2006/main">
          <x14:cfRule type="beginsWith" priority="555" operator="beginsWith" id="{9E69AB97-4215-4C1B-8F89-DA2D01811477}">
            <xm:f>LEFT(T345,LEN("-"))="-"</xm:f>
            <xm:f>"-"</xm:f>
            <x14:dxf>
              <font>
                <color theme="0"/>
              </font>
            </x14:dxf>
          </x14:cfRule>
          <xm:sqref>T345:T348</xm:sqref>
        </x14:conditionalFormatting>
        <x14:conditionalFormatting xmlns:xm="http://schemas.microsoft.com/office/excel/2006/main">
          <x14:cfRule type="beginsWith" priority="554" operator="beginsWith" id="{3728E98A-CA46-4FBA-9712-4A8BFFFF9876}">
            <xm:f>LEFT(R345,LEN("-"))="-"</xm:f>
            <xm:f>"-"</xm:f>
            <x14:dxf>
              <font>
                <color theme="0"/>
              </font>
            </x14:dxf>
          </x14:cfRule>
          <xm:sqref>R345:R348</xm:sqref>
        </x14:conditionalFormatting>
        <x14:conditionalFormatting xmlns:xm="http://schemas.microsoft.com/office/excel/2006/main">
          <x14:cfRule type="beginsWith" priority="553" operator="beginsWith" id="{B8F30735-905C-455C-B95D-D695E16BD790}">
            <xm:f>LEFT(B356,LEN("-"))="-"</xm:f>
            <xm:f>"-"</xm:f>
            <x14:dxf>
              <font>
                <color theme="0"/>
              </font>
            </x14:dxf>
          </x14:cfRule>
          <xm:sqref>B356:B359</xm:sqref>
        </x14:conditionalFormatting>
        <x14:conditionalFormatting xmlns:xm="http://schemas.microsoft.com/office/excel/2006/main">
          <x14:cfRule type="beginsWith" priority="552" operator="beginsWith" id="{27459E04-7973-4C78-9F96-33F6E9EB7161}">
            <xm:f>LEFT(D356,LEN("-"))="-"</xm:f>
            <xm:f>"-"</xm:f>
            <x14:dxf>
              <font>
                <color theme="0"/>
              </font>
            </x14:dxf>
          </x14:cfRule>
          <xm:sqref>D356:D359</xm:sqref>
        </x14:conditionalFormatting>
        <x14:conditionalFormatting xmlns:xm="http://schemas.microsoft.com/office/excel/2006/main">
          <x14:cfRule type="beginsWith" priority="551" operator="beginsWith" id="{733CAFCC-F7E5-4D45-8E81-F78F38DD4E9F}">
            <xm:f>LEFT(F356,LEN("-"))="-"</xm:f>
            <xm:f>"-"</xm:f>
            <x14:dxf>
              <font>
                <color theme="0"/>
              </font>
            </x14:dxf>
          </x14:cfRule>
          <xm:sqref>F356:F359</xm:sqref>
        </x14:conditionalFormatting>
        <x14:conditionalFormatting xmlns:xm="http://schemas.microsoft.com/office/excel/2006/main">
          <x14:cfRule type="beginsWith" priority="550" operator="beginsWith" id="{3E917BC4-495C-401C-BCFA-7BCA11ACD802}">
            <xm:f>LEFT(H356,LEN("-"))="-"</xm:f>
            <xm:f>"-"</xm:f>
            <x14:dxf>
              <font>
                <color theme="0"/>
              </font>
            </x14:dxf>
          </x14:cfRule>
          <xm:sqref>H356:H359</xm:sqref>
        </x14:conditionalFormatting>
        <x14:conditionalFormatting xmlns:xm="http://schemas.microsoft.com/office/excel/2006/main">
          <x14:cfRule type="beginsWith" priority="549" operator="beginsWith" id="{0F3BACCA-A5E7-4077-82FD-EB1407BB533D}">
            <xm:f>LEFT(J356,LEN("-"))="-"</xm:f>
            <xm:f>"-"</xm:f>
            <x14:dxf>
              <font>
                <color theme="0"/>
              </font>
            </x14:dxf>
          </x14:cfRule>
          <xm:sqref>J356:J359</xm:sqref>
        </x14:conditionalFormatting>
        <x14:conditionalFormatting xmlns:xm="http://schemas.microsoft.com/office/excel/2006/main">
          <x14:cfRule type="beginsWith" priority="548" operator="beginsWith" id="{0A0E5D44-83D4-4FA1-AB4C-C30FAEF3579C}">
            <xm:f>LEFT(L356,LEN("-"))="-"</xm:f>
            <xm:f>"-"</xm:f>
            <x14:dxf>
              <font>
                <color theme="0"/>
              </font>
            </x14:dxf>
          </x14:cfRule>
          <xm:sqref>L356:L359</xm:sqref>
        </x14:conditionalFormatting>
        <x14:conditionalFormatting xmlns:xm="http://schemas.microsoft.com/office/excel/2006/main">
          <x14:cfRule type="beginsWith" priority="547" operator="beginsWith" id="{114B0154-0E65-406E-8685-F6660CBE4117}">
            <xm:f>LEFT(N356,LEN("-"))="-"</xm:f>
            <xm:f>"-"</xm:f>
            <x14:dxf>
              <font>
                <color theme="0"/>
              </font>
            </x14:dxf>
          </x14:cfRule>
          <xm:sqref>N356:N359</xm:sqref>
        </x14:conditionalFormatting>
        <x14:conditionalFormatting xmlns:xm="http://schemas.microsoft.com/office/excel/2006/main">
          <x14:cfRule type="beginsWith" priority="546" operator="beginsWith" id="{986A80FF-C650-4414-B212-E4A1BF34428C}">
            <xm:f>LEFT(P356,LEN("-"))="-"</xm:f>
            <xm:f>"-"</xm:f>
            <x14:dxf>
              <font>
                <color theme="0"/>
              </font>
            </x14:dxf>
          </x14:cfRule>
          <xm:sqref>P356:P359</xm:sqref>
        </x14:conditionalFormatting>
        <x14:conditionalFormatting xmlns:xm="http://schemas.microsoft.com/office/excel/2006/main">
          <x14:cfRule type="beginsWith" priority="545" operator="beginsWith" id="{FD078E7F-CC05-4E9F-B88F-64E0F58A65AC}">
            <xm:f>LEFT(T356,LEN("-"))="-"</xm:f>
            <xm:f>"-"</xm:f>
            <x14:dxf>
              <font>
                <color theme="0"/>
              </font>
            </x14:dxf>
          </x14:cfRule>
          <xm:sqref>T356:T359</xm:sqref>
        </x14:conditionalFormatting>
        <x14:conditionalFormatting xmlns:xm="http://schemas.microsoft.com/office/excel/2006/main">
          <x14:cfRule type="beginsWith" priority="544" operator="beginsWith" id="{233E2F7A-F271-4208-8D57-C0C53ABC624A}">
            <xm:f>LEFT(R356,LEN("-"))="-"</xm:f>
            <xm:f>"-"</xm:f>
            <x14:dxf>
              <font>
                <color theme="0"/>
              </font>
            </x14:dxf>
          </x14:cfRule>
          <xm:sqref>R356:R359</xm:sqref>
        </x14:conditionalFormatting>
        <x14:conditionalFormatting xmlns:xm="http://schemas.microsoft.com/office/excel/2006/main">
          <x14:cfRule type="beginsWith" priority="543" operator="beginsWith" id="{0A903925-A327-4C81-94B6-2B46B173038D}">
            <xm:f>LEFT(B367,LEN("-"))="-"</xm:f>
            <xm:f>"-"</xm:f>
            <x14:dxf>
              <font>
                <color theme="0"/>
              </font>
            </x14:dxf>
          </x14:cfRule>
          <xm:sqref>B367:B370</xm:sqref>
        </x14:conditionalFormatting>
        <x14:conditionalFormatting xmlns:xm="http://schemas.microsoft.com/office/excel/2006/main">
          <x14:cfRule type="beginsWith" priority="542" operator="beginsWith" id="{CAAAA604-9A71-4883-9186-A2B58E713A3D}">
            <xm:f>LEFT(D367,LEN("-"))="-"</xm:f>
            <xm:f>"-"</xm:f>
            <x14:dxf>
              <font>
                <color theme="0"/>
              </font>
            </x14:dxf>
          </x14:cfRule>
          <xm:sqref>D367:D370</xm:sqref>
        </x14:conditionalFormatting>
        <x14:conditionalFormatting xmlns:xm="http://schemas.microsoft.com/office/excel/2006/main">
          <x14:cfRule type="beginsWith" priority="541" operator="beginsWith" id="{7987E126-47DE-42ED-83F4-0752F516B71D}">
            <xm:f>LEFT(F367,LEN("-"))="-"</xm:f>
            <xm:f>"-"</xm:f>
            <x14:dxf>
              <font>
                <color theme="0"/>
              </font>
            </x14:dxf>
          </x14:cfRule>
          <xm:sqref>F367:F370</xm:sqref>
        </x14:conditionalFormatting>
        <x14:conditionalFormatting xmlns:xm="http://schemas.microsoft.com/office/excel/2006/main">
          <x14:cfRule type="beginsWith" priority="540" operator="beginsWith" id="{37EE012C-D6F6-4180-B6E8-9624D100E3DC}">
            <xm:f>LEFT(H367,LEN("-"))="-"</xm:f>
            <xm:f>"-"</xm:f>
            <x14:dxf>
              <font>
                <color theme="0"/>
              </font>
            </x14:dxf>
          </x14:cfRule>
          <xm:sqref>H367:H370</xm:sqref>
        </x14:conditionalFormatting>
        <x14:conditionalFormatting xmlns:xm="http://schemas.microsoft.com/office/excel/2006/main">
          <x14:cfRule type="beginsWith" priority="539" operator="beginsWith" id="{4FA98A55-CBA9-4613-BB49-6165E487A47F}">
            <xm:f>LEFT(J367,LEN("-"))="-"</xm:f>
            <xm:f>"-"</xm:f>
            <x14:dxf>
              <font>
                <color theme="0"/>
              </font>
            </x14:dxf>
          </x14:cfRule>
          <xm:sqref>J367:J370</xm:sqref>
        </x14:conditionalFormatting>
        <x14:conditionalFormatting xmlns:xm="http://schemas.microsoft.com/office/excel/2006/main">
          <x14:cfRule type="beginsWith" priority="538" operator="beginsWith" id="{B08A3628-9213-4DFC-BA6E-99D6014FCD3F}">
            <xm:f>LEFT(L367,LEN("-"))="-"</xm:f>
            <xm:f>"-"</xm:f>
            <x14:dxf>
              <font>
                <color theme="0"/>
              </font>
            </x14:dxf>
          </x14:cfRule>
          <xm:sqref>L367:L370</xm:sqref>
        </x14:conditionalFormatting>
        <x14:conditionalFormatting xmlns:xm="http://schemas.microsoft.com/office/excel/2006/main">
          <x14:cfRule type="beginsWith" priority="537" operator="beginsWith" id="{87239122-9DA6-4BC5-803D-AC5FDCFAB585}">
            <xm:f>LEFT(N367,LEN("-"))="-"</xm:f>
            <xm:f>"-"</xm:f>
            <x14:dxf>
              <font>
                <color theme="0"/>
              </font>
            </x14:dxf>
          </x14:cfRule>
          <xm:sqref>N367:N370</xm:sqref>
        </x14:conditionalFormatting>
        <x14:conditionalFormatting xmlns:xm="http://schemas.microsoft.com/office/excel/2006/main">
          <x14:cfRule type="beginsWith" priority="536" operator="beginsWith" id="{CA6C204F-598B-4A1F-9514-D813348D175C}">
            <xm:f>LEFT(P367,LEN("-"))="-"</xm:f>
            <xm:f>"-"</xm:f>
            <x14:dxf>
              <font>
                <color theme="0"/>
              </font>
            </x14:dxf>
          </x14:cfRule>
          <xm:sqref>P367:P370</xm:sqref>
        </x14:conditionalFormatting>
        <x14:conditionalFormatting xmlns:xm="http://schemas.microsoft.com/office/excel/2006/main">
          <x14:cfRule type="beginsWith" priority="535" operator="beginsWith" id="{65EDBBCC-2E64-4D99-B256-A9A40AB48BD5}">
            <xm:f>LEFT(T367,LEN("-"))="-"</xm:f>
            <xm:f>"-"</xm:f>
            <x14:dxf>
              <font>
                <color theme="0"/>
              </font>
            </x14:dxf>
          </x14:cfRule>
          <xm:sqref>T367:T370</xm:sqref>
        </x14:conditionalFormatting>
        <x14:conditionalFormatting xmlns:xm="http://schemas.microsoft.com/office/excel/2006/main">
          <x14:cfRule type="beginsWith" priority="534" operator="beginsWith" id="{BDCBEFD0-8231-473B-B2CC-85E6756E1350}">
            <xm:f>LEFT(R367,LEN("-"))="-"</xm:f>
            <xm:f>"-"</xm:f>
            <x14:dxf>
              <font>
                <color theme="0"/>
              </font>
            </x14:dxf>
          </x14:cfRule>
          <xm:sqref>R367:R370</xm:sqref>
        </x14:conditionalFormatting>
        <x14:conditionalFormatting xmlns:xm="http://schemas.microsoft.com/office/excel/2006/main">
          <x14:cfRule type="beginsWith" priority="533" operator="beginsWith" id="{8119AB31-9667-4353-B45C-1FA66E25F2E0}">
            <xm:f>LEFT(B378,LEN("-"))="-"</xm:f>
            <xm:f>"-"</xm:f>
            <x14:dxf>
              <font>
                <color theme="0"/>
              </font>
            </x14:dxf>
          </x14:cfRule>
          <xm:sqref>B378:B381</xm:sqref>
        </x14:conditionalFormatting>
        <x14:conditionalFormatting xmlns:xm="http://schemas.microsoft.com/office/excel/2006/main">
          <x14:cfRule type="beginsWith" priority="532" operator="beginsWith" id="{544D3EDA-A138-4429-9196-374CBA02293E}">
            <xm:f>LEFT(D378,LEN("-"))="-"</xm:f>
            <xm:f>"-"</xm:f>
            <x14:dxf>
              <font>
                <color theme="0"/>
              </font>
            </x14:dxf>
          </x14:cfRule>
          <xm:sqref>D378:D381</xm:sqref>
        </x14:conditionalFormatting>
        <x14:conditionalFormatting xmlns:xm="http://schemas.microsoft.com/office/excel/2006/main">
          <x14:cfRule type="beginsWith" priority="531" operator="beginsWith" id="{C25B1C7D-7C03-4F75-9FC3-00AA592E08D6}">
            <xm:f>LEFT(F378,LEN("-"))="-"</xm:f>
            <xm:f>"-"</xm:f>
            <x14:dxf>
              <font>
                <color theme="0"/>
              </font>
            </x14:dxf>
          </x14:cfRule>
          <xm:sqref>F378:F381</xm:sqref>
        </x14:conditionalFormatting>
        <x14:conditionalFormatting xmlns:xm="http://schemas.microsoft.com/office/excel/2006/main">
          <x14:cfRule type="beginsWith" priority="530" operator="beginsWith" id="{34B89D2C-E3C4-4CA5-AB2D-9C3885AAE211}">
            <xm:f>LEFT(H378,LEN("-"))="-"</xm:f>
            <xm:f>"-"</xm:f>
            <x14:dxf>
              <font>
                <color theme="0"/>
              </font>
            </x14:dxf>
          </x14:cfRule>
          <xm:sqref>H378:H381</xm:sqref>
        </x14:conditionalFormatting>
        <x14:conditionalFormatting xmlns:xm="http://schemas.microsoft.com/office/excel/2006/main">
          <x14:cfRule type="beginsWith" priority="529" operator="beginsWith" id="{4939FAAB-2140-4930-9418-958EC48C2881}">
            <xm:f>LEFT(J378,LEN("-"))="-"</xm:f>
            <xm:f>"-"</xm:f>
            <x14:dxf>
              <font>
                <color theme="0"/>
              </font>
            </x14:dxf>
          </x14:cfRule>
          <xm:sqref>J378:J381</xm:sqref>
        </x14:conditionalFormatting>
        <x14:conditionalFormatting xmlns:xm="http://schemas.microsoft.com/office/excel/2006/main">
          <x14:cfRule type="beginsWith" priority="528" operator="beginsWith" id="{B7194404-95D2-4F53-B88B-A96CC1586505}">
            <xm:f>LEFT(L378,LEN("-"))="-"</xm:f>
            <xm:f>"-"</xm:f>
            <x14:dxf>
              <font>
                <color theme="0"/>
              </font>
            </x14:dxf>
          </x14:cfRule>
          <xm:sqref>L378:L381</xm:sqref>
        </x14:conditionalFormatting>
        <x14:conditionalFormatting xmlns:xm="http://schemas.microsoft.com/office/excel/2006/main">
          <x14:cfRule type="beginsWith" priority="527" operator="beginsWith" id="{BCBC126E-C084-42DF-B39A-07D869A4A8DB}">
            <xm:f>LEFT(N378,LEN("-"))="-"</xm:f>
            <xm:f>"-"</xm:f>
            <x14:dxf>
              <font>
                <color theme="0"/>
              </font>
            </x14:dxf>
          </x14:cfRule>
          <xm:sqref>N378:N381</xm:sqref>
        </x14:conditionalFormatting>
        <x14:conditionalFormatting xmlns:xm="http://schemas.microsoft.com/office/excel/2006/main">
          <x14:cfRule type="beginsWith" priority="526" operator="beginsWith" id="{00424033-FC34-4067-9937-F050C6C189D2}">
            <xm:f>LEFT(P378,LEN("-"))="-"</xm:f>
            <xm:f>"-"</xm:f>
            <x14:dxf>
              <font>
                <color theme="0"/>
              </font>
            </x14:dxf>
          </x14:cfRule>
          <xm:sqref>P378:P381</xm:sqref>
        </x14:conditionalFormatting>
        <x14:conditionalFormatting xmlns:xm="http://schemas.microsoft.com/office/excel/2006/main">
          <x14:cfRule type="beginsWith" priority="525" operator="beginsWith" id="{E726C7FE-AB61-40EB-86CE-994F1F981E84}">
            <xm:f>LEFT(T378,LEN("-"))="-"</xm:f>
            <xm:f>"-"</xm:f>
            <x14:dxf>
              <font>
                <color theme="0"/>
              </font>
            </x14:dxf>
          </x14:cfRule>
          <xm:sqref>T378:T381</xm:sqref>
        </x14:conditionalFormatting>
        <x14:conditionalFormatting xmlns:xm="http://schemas.microsoft.com/office/excel/2006/main">
          <x14:cfRule type="beginsWith" priority="524" operator="beginsWith" id="{3A675B89-32FC-41B7-A7A5-20C0CE595C70}">
            <xm:f>LEFT(R378,LEN("-"))="-"</xm:f>
            <xm:f>"-"</xm:f>
            <x14:dxf>
              <font>
                <color theme="0"/>
              </font>
            </x14:dxf>
          </x14:cfRule>
          <xm:sqref>R378:R381</xm:sqref>
        </x14:conditionalFormatting>
        <x14:conditionalFormatting xmlns:xm="http://schemas.microsoft.com/office/excel/2006/main">
          <x14:cfRule type="beginsWith" priority="76" operator="beginsWith" id="{7896CE3B-D4E7-4872-8558-124116DFFE00}">
            <xm:f>LEFT(N7,LEN("-"))="-"</xm:f>
            <xm:f>"-"</xm:f>
            <x14:dxf>
              <font>
                <color theme="0"/>
              </font>
            </x14:dxf>
          </x14:cfRule>
          <xm:sqref>N7</xm:sqref>
        </x14:conditionalFormatting>
        <x14:conditionalFormatting xmlns:xm="http://schemas.microsoft.com/office/excel/2006/main">
          <x14:cfRule type="containsText" priority="65" operator="containsText" id="{699BB2E6-3086-4913-9E6C-7C838D5D1487}">
            <xm:f>NOT(ISERROR(SEARCH("WET",P5)))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P5:P6 P8</xm:sqref>
        </x14:conditionalFormatting>
        <x14:conditionalFormatting xmlns:xm="http://schemas.microsoft.com/office/excel/2006/main">
          <x14:cfRule type="containsText" priority="43" operator="containsText" id="{F3E67BE2-C2A8-47CB-BC7A-70B5C252687A}">
            <xm:f>NOT(ISERROR(SEARCH("WET",M5)))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M5</xm:sqref>
        </x14:conditionalFormatting>
        <x14:conditionalFormatting xmlns:xm="http://schemas.microsoft.com/office/excel/2006/main">
          <x14:cfRule type="containsText" priority="31" operator="containsText" id="{DC71544F-95A9-43FC-B657-8FE5F074E656}">
            <xm:f>NOT(ISERROR(SEARCH("WET",P7)))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ontainsText" priority="19" operator="containsText" id="{9EF73732-C300-43A7-8ACB-BF561A1B5E69}">
            <xm:f>NOT(ISERROR(SEARCH("WET",O5)))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O5:O6</xm:sqref>
        </x14:conditionalFormatting>
        <x14:conditionalFormatting xmlns:xm="http://schemas.microsoft.com/office/excel/2006/main">
          <x14:cfRule type="beginsWith" priority="11" operator="beginsWith" id="{EF839299-ADDF-4E18-84C4-B1FB59A3C347}">
            <xm:f>LEFT(B3,LEN("DB"))="DB"</xm:f>
            <xm:f>"DB"</xm:f>
            <x14:dxf>
              <fill>
                <patternFill>
                  <bgColor theme="5" tint="0.79998168889431442"/>
                </patternFill>
              </fill>
            </x14:dxf>
          </x14:cfRule>
          <xm:sqref>B3:B4 B5:C11 I4 E5:G11</xm:sqref>
        </x14:conditionalFormatting>
        <x14:conditionalFormatting xmlns:xm="http://schemas.microsoft.com/office/excel/2006/main">
          <x14:cfRule type="beginsWith" priority="12" operator="beginsWith" id="{AA0C7F55-0F05-4065-8EAC-92FD79361A16}">
            <xm:f>LEFT(B3,LEN("DC"))="DC"</xm:f>
            <xm:f>"DC"</xm:f>
            <x14:dxf>
              <fill>
                <patternFill>
                  <bgColor theme="7"/>
                </patternFill>
              </fill>
            </x14:dxf>
          </x14:cfRule>
          <x14:cfRule type="beginsWith" priority="13" operator="beginsWith" id="{EA093794-2974-4412-BD2D-8F4E4DD05EB3}">
            <xm:f>LEFT(B3,LEN("DD"))="DD"</xm:f>
            <xm:f>"DD"</xm:f>
            <x14:dxf>
              <fill>
                <patternFill>
                  <bgColor theme="7"/>
                </patternFill>
              </fill>
            </x14:dxf>
          </x14:cfRule>
          <xm:sqref>B3:B4 B5:C11 I4 E5:G11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E75DF-05BD-4F8F-A3BC-7F1ACE63A3F7}">
  <dimension ref="A1:AD720"/>
  <sheetViews>
    <sheetView topLeftCell="A646" zoomScale="62" zoomScaleNormal="70" workbookViewId="0">
      <pane xSplit="3" topLeftCell="AA1" activePane="topRight" state="frozen"/>
      <selection activeCell="I303" sqref="I303"/>
      <selection pane="topRight" activeCell="AG646" sqref="AF1:AG1048576"/>
    </sheetView>
  </sheetViews>
  <sheetFormatPr defaultColWidth="14.453125" defaultRowHeight="14.5" outlineLevelRow="1" x14ac:dyDescent="0.35"/>
  <cols>
    <col min="1" max="2" width="8.7265625" customWidth="1"/>
    <col min="3" max="3" width="21.90625" bestFit="1" customWidth="1"/>
    <col min="4" max="4" width="13.08984375" customWidth="1"/>
    <col min="5" max="5" width="19.26953125" customWidth="1"/>
    <col min="6" max="6" width="27.26953125" customWidth="1"/>
    <col min="7" max="7" width="12.90625" style="381" customWidth="1"/>
    <col min="8" max="8" width="19.08984375" customWidth="1"/>
    <col min="9" max="9" width="18.81640625" customWidth="1"/>
    <col min="10" max="10" width="13.54296875" style="381" customWidth="1"/>
    <col min="11" max="13" width="17.26953125" style="371" customWidth="1"/>
    <col min="14" max="28" width="13.26953125" style="371" customWidth="1"/>
    <col min="29" max="29" width="13.7265625" customWidth="1"/>
    <col min="30" max="30" width="57.81640625" style="383" customWidth="1"/>
    <col min="31" max="31" width="8.7265625" customWidth="1"/>
  </cols>
  <sheetData>
    <row r="1" spans="1:30" ht="14.25" customHeight="1" x14ac:dyDescent="0.35">
      <c r="A1" s="693" t="s">
        <v>174</v>
      </c>
      <c r="B1" s="693" t="s">
        <v>1144</v>
      </c>
      <c r="C1" s="695" t="s">
        <v>1145</v>
      </c>
      <c r="D1" s="693" t="s">
        <v>1146</v>
      </c>
      <c r="E1" s="693" t="s">
        <v>65</v>
      </c>
      <c r="F1" s="693" t="s">
        <v>1147</v>
      </c>
      <c r="G1" s="702" t="s">
        <v>1148</v>
      </c>
      <c r="H1" s="700" t="s">
        <v>91</v>
      </c>
      <c r="I1" s="700" t="s">
        <v>1167</v>
      </c>
      <c r="J1" s="704" t="s">
        <v>1164</v>
      </c>
      <c r="K1" s="691" t="s">
        <v>1149</v>
      </c>
      <c r="L1" s="692"/>
      <c r="M1" s="691" t="s">
        <v>596</v>
      </c>
      <c r="N1" s="692"/>
      <c r="O1" s="691" t="s">
        <v>1150</v>
      </c>
      <c r="P1" s="692"/>
      <c r="Q1" s="691" t="s">
        <v>1152</v>
      </c>
      <c r="R1" s="692"/>
      <c r="S1" s="691" t="s">
        <v>1151</v>
      </c>
      <c r="T1" s="692"/>
      <c r="U1" s="691" t="s">
        <v>1153</v>
      </c>
      <c r="V1" s="692"/>
      <c r="W1" s="691" t="s">
        <v>1154</v>
      </c>
      <c r="X1" s="692"/>
      <c r="Y1" s="691" t="s">
        <v>1155</v>
      </c>
      <c r="Z1" s="692"/>
      <c r="AA1" s="691" t="s">
        <v>1156</v>
      </c>
      <c r="AB1" s="708"/>
      <c r="AC1" s="706" t="s">
        <v>1165</v>
      </c>
      <c r="AD1" s="698" t="s">
        <v>1117</v>
      </c>
    </row>
    <row r="2" spans="1:30" ht="14.25" customHeight="1" x14ac:dyDescent="0.35">
      <c r="A2" s="694"/>
      <c r="B2" s="694"/>
      <c r="C2" s="696"/>
      <c r="D2" s="697"/>
      <c r="E2" s="697"/>
      <c r="F2" s="697"/>
      <c r="G2" s="703"/>
      <c r="H2" s="701"/>
      <c r="I2" s="701"/>
      <c r="J2" s="705"/>
      <c r="K2" s="362" t="s">
        <v>1157</v>
      </c>
      <c r="L2" s="362" t="s">
        <v>1158</v>
      </c>
      <c r="M2" s="362" t="s">
        <v>1157</v>
      </c>
      <c r="N2" s="362" t="s">
        <v>1158</v>
      </c>
      <c r="O2" s="362" t="s">
        <v>1157</v>
      </c>
      <c r="P2" s="362" t="s">
        <v>1158</v>
      </c>
      <c r="Q2" s="362" t="s">
        <v>1157</v>
      </c>
      <c r="R2" s="362" t="s">
        <v>1158</v>
      </c>
      <c r="S2" s="362" t="s">
        <v>1157</v>
      </c>
      <c r="T2" s="362" t="s">
        <v>1158</v>
      </c>
      <c r="U2" s="362" t="s">
        <v>1157</v>
      </c>
      <c r="V2" s="362" t="s">
        <v>1158</v>
      </c>
      <c r="W2" s="362" t="s">
        <v>1157</v>
      </c>
      <c r="X2" s="362" t="s">
        <v>1158</v>
      </c>
      <c r="Y2" s="362" t="s">
        <v>1157</v>
      </c>
      <c r="Z2" s="362" t="s">
        <v>1158</v>
      </c>
      <c r="AA2" s="362" t="s">
        <v>1157</v>
      </c>
      <c r="AB2" s="369" t="s">
        <v>1158</v>
      </c>
      <c r="AC2" s="707"/>
      <c r="AD2" s="699"/>
    </row>
    <row r="3" spans="1:30" ht="15.5" x14ac:dyDescent="0.35">
      <c r="A3" s="363">
        <v>1</v>
      </c>
      <c r="B3" s="363" t="s">
        <v>957</v>
      </c>
      <c r="C3" s="364" t="str" cm="1">
        <f t="array" ref="C3">INDEX('Master Sheet '!$BD$19:$BD$451, MATCH(1, ('Master Sheet '!$B$19:$B$451=B3)*1, 0))</f>
        <v>A(00-02)+06</v>
      </c>
      <c r="D3" s="365"/>
      <c r="E3" s="365" t="s">
        <v>1129</v>
      </c>
      <c r="F3" s="363" t="s">
        <v>1124</v>
      </c>
      <c r="G3" s="363">
        <v>13</v>
      </c>
      <c r="H3" s="363" t="s">
        <v>1133</v>
      </c>
      <c r="I3" s="363" t="s">
        <v>1131</v>
      </c>
      <c r="J3" s="376">
        <v>45936</v>
      </c>
      <c r="K3" s="366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72"/>
      <c r="AC3" s="378">
        <v>45948</v>
      </c>
      <c r="AD3" s="384" t="s">
        <v>1175</v>
      </c>
    </row>
    <row r="4" spans="1:30" ht="15.5" outlineLevel="1" x14ac:dyDescent="0.35">
      <c r="A4" s="363"/>
      <c r="B4" s="364"/>
      <c r="C4" s="364" t="str">
        <f>C3</f>
        <v>A(00-02)+06</v>
      </c>
      <c r="D4" s="365" t="s">
        <v>1160</v>
      </c>
      <c r="E4" s="365"/>
      <c r="F4" s="363"/>
      <c r="G4" s="363"/>
      <c r="H4" s="363"/>
      <c r="I4" s="363"/>
      <c r="J4" s="363"/>
      <c r="K4" s="370">
        <v>45936</v>
      </c>
      <c r="L4" s="370">
        <v>45936</v>
      </c>
      <c r="M4" s="370">
        <v>45937</v>
      </c>
      <c r="N4" s="370">
        <v>45939</v>
      </c>
      <c r="O4" s="370">
        <f>Q4</f>
        <v>45941</v>
      </c>
      <c r="P4" s="370">
        <f t="shared" ref="P4:T7" si="0">O4</f>
        <v>45941</v>
      </c>
      <c r="Q4" s="370">
        <v>45941</v>
      </c>
      <c r="R4" s="370">
        <f>Q4</f>
        <v>45941</v>
      </c>
      <c r="S4" s="370">
        <v>45941</v>
      </c>
      <c r="T4" s="370">
        <f t="shared" ref="T4:T5" si="1">S4</f>
        <v>45941</v>
      </c>
      <c r="U4" s="370">
        <f>R4</f>
        <v>45941</v>
      </c>
      <c r="V4" s="370">
        <f t="shared" ref="V4:X7" si="2">U4</f>
        <v>45941</v>
      </c>
      <c r="W4" s="370">
        <v>45944</v>
      </c>
      <c r="X4" s="370">
        <f>W4</f>
        <v>45944</v>
      </c>
      <c r="Y4" s="370">
        <v>45945</v>
      </c>
      <c r="Z4" s="370">
        <f t="shared" ref="Z4:Z7" si="3">Y4</f>
        <v>45945</v>
      </c>
      <c r="AA4" s="370">
        <v>45947</v>
      </c>
      <c r="AB4" s="373">
        <v>45948</v>
      </c>
      <c r="AC4" s="379"/>
      <c r="AD4" s="382"/>
    </row>
    <row r="5" spans="1:30" ht="15.5" outlineLevel="1" x14ac:dyDescent="0.35">
      <c r="A5" s="363"/>
      <c r="B5" s="364"/>
      <c r="C5" s="364" t="str">
        <f>C4</f>
        <v>A(00-02)+06</v>
      </c>
      <c r="D5" s="365" t="s">
        <v>1161</v>
      </c>
      <c r="E5" s="365"/>
      <c r="F5" s="363"/>
      <c r="G5" s="363"/>
      <c r="H5" s="363"/>
      <c r="I5" s="363"/>
      <c r="J5" s="363"/>
      <c r="K5" s="370">
        <v>45936</v>
      </c>
      <c r="L5" s="370">
        <v>45936</v>
      </c>
      <c r="M5" s="370">
        <v>45943</v>
      </c>
      <c r="N5" s="370">
        <v>45945</v>
      </c>
      <c r="O5" s="370">
        <f>Q5</f>
        <v>45945</v>
      </c>
      <c r="P5" s="370">
        <f t="shared" si="0"/>
        <v>45945</v>
      </c>
      <c r="Q5" s="370">
        <v>45945</v>
      </c>
      <c r="R5" s="370">
        <f>Q5</f>
        <v>45945</v>
      </c>
      <c r="S5" s="370">
        <v>45945</v>
      </c>
      <c r="T5" s="370">
        <f t="shared" si="1"/>
        <v>45945</v>
      </c>
      <c r="U5" s="370">
        <f>R5</f>
        <v>45945</v>
      </c>
      <c r="V5" s="370">
        <f t="shared" si="2"/>
        <v>45945</v>
      </c>
      <c r="W5" s="370">
        <f t="shared" si="2"/>
        <v>45945</v>
      </c>
      <c r="X5" s="370">
        <f t="shared" si="2"/>
        <v>45945</v>
      </c>
      <c r="Y5" s="370">
        <f>W5</f>
        <v>45945</v>
      </c>
      <c r="Z5" s="370">
        <f t="shared" si="3"/>
        <v>45945</v>
      </c>
      <c r="AA5" s="370">
        <v>45947</v>
      </c>
      <c r="AB5" s="373">
        <v>45948</v>
      </c>
      <c r="AC5" s="379"/>
      <c r="AD5" s="382"/>
    </row>
    <row r="6" spans="1:30" ht="15.5" outlineLevel="1" x14ac:dyDescent="0.35">
      <c r="A6" s="363"/>
      <c r="B6" s="364"/>
      <c r="C6" s="364" t="str">
        <f t="shared" ref="C6:C69" si="4">C5</f>
        <v>A(00-02)+06</v>
      </c>
      <c r="D6" s="365" t="s">
        <v>1162</v>
      </c>
      <c r="E6" s="365"/>
      <c r="F6" s="363"/>
      <c r="G6" s="363"/>
      <c r="H6" s="363"/>
      <c r="I6" s="363"/>
      <c r="J6" s="363"/>
      <c r="K6" s="370">
        <v>45936</v>
      </c>
      <c r="L6" s="370">
        <v>45936</v>
      </c>
      <c r="M6" s="370">
        <v>45923</v>
      </c>
      <c r="N6" s="370">
        <v>45925</v>
      </c>
      <c r="O6" s="370">
        <f>Q6</f>
        <v>45929</v>
      </c>
      <c r="P6" s="370">
        <f t="shared" si="0"/>
        <v>45929</v>
      </c>
      <c r="Q6" s="370">
        <v>45929</v>
      </c>
      <c r="R6" s="370">
        <f>Q6</f>
        <v>45929</v>
      </c>
      <c r="S6" s="370">
        <f>P6</f>
        <v>45929</v>
      </c>
      <c r="T6" s="370">
        <f t="shared" si="0"/>
        <v>45929</v>
      </c>
      <c r="U6" s="370">
        <f>R6</f>
        <v>45929</v>
      </c>
      <c r="V6" s="370">
        <f t="shared" si="2"/>
        <v>45929</v>
      </c>
      <c r="W6" s="370">
        <f t="shared" si="2"/>
        <v>45929</v>
      </c>
      <c r="X6" s="370">
        <f t="shared" si="2"/>
        <v>45929</v>
      </c>
      <c r="Y6" s="370">
        <v>45941</v>
      </c>
      <c r="Z6" s="370">
        <f t="shared" si="3"/>
        <v>45941</v>
      </c>
      <c r="AA6" s="370">
        <v>45944</v>
      </c>
      <c r="AB6" s="373">
        <f t="shared" ref="AB6:AB7" si="5">AA6+1</f>
        <v>45945</v>
      </c>
      <c r="AC6" s="379"/>
      <c r="AD6" s="382"/>
    </row>
    <row r="7" spans="1:30" ht="15.5" outlineLevel="1" x14ac:dyDescent="0.35">
      <c r="A7" s="363"/>
      <c r="B7" s="364"/>
      <c r="C7" s="364" t="str">
        <f t="shared" si="4"/>
        <v>A(00-02)+06</v>
      </c>
      <c r="D7" s="365" t="s">
        <v>1163</v>
      </c>
      <c r="E7" s="365"/>
      <c r="F7" s="363"/>
      <c r="G7" s="363"/>
      <c r="H7" s="363"/>
      <c r="I7" s="363"/>
      <c r="J7" s="363"/>
      <c r="K7" s="370">
        <v>45936</v>
      </c>
      <c r="L7" s="370">
        <v>45936</v>
      </c>
      <c r="M7" s="370">
        <v>45946</v>
      </c>
      <c r="N7" s="370">
        <v>45948</v>
      </c>
      <c r="O7" s="370">
        <f>Q7</f>
        <v>45948</v>
      </c>
      <c r="P7" s="370">
        <f t="shared" si="0"/>
        <v>45948</v>
      </c>
      <c r="Q7" s="370">
        <v>45948</v>
      </c>
      <c r="R7" s="370">
        <f>Q7</f>
        <v>45948</v>
      </c>
      <c r="S7" s="370">
        <v>45948</v>
      </c>
      <c r="T7" s="370">
        <f>S7</f>
        <v>45948</v>
      </c>
      <c r="U7" s="370">
        <f>R7</f>
        <v>45948</v>
      </c>
      <c r="V7" s="370">
        <f t="shared" si="2"/>
        <v>45948</v>
      </c>
      <c r="W7" s="370">
        <f t="shared" si="2"/>
        <v>45948</v>
      </c>
      <c r="X7" s="370">
        <f t="shared" si="2"/>
        <v>45948</v>
      </c>
      <c r="Y7" s="370">
        <f>W7</f>
        <v>45948</v>
      </c>
      <c r="Z7" s="370">
        <f t="shared" si="3"/>
        <v>45948</v>
      </c>
      <c r="AA7" s="370">
        <v>45950</v>
      </c>
      <c r="AB7" s="373">
        <f t="shared" si="5"/>
        <v>45951</v>
      </c>
      <c r="AC7" s="379"/>
      <c r="AD7" s="382"/>
    </row>
    <row r="8" spans="1:30" ht="15.5" x14ac:dyDescent="0.35">
      <c r="A8" s="363">
        <f>+A3+1</f>
        <v>2</v>
      </c>
      <c r="B8" s="363" t="s">
        <v>948</v>
      </c>
      <c r="C8" s="364" t="str" cm="1">
        <f t="array" ref="C8">INDEX('Master Sheet '!$BD$19:$BD$451, MATCH(1, ('Master Sheet '!$B$19:$B$451=B8)*1, 0))</f>
        <v>A(00-02)+00</v>
      </c>
      <c r="D8" s="365"/>
      <c r="E8" s="365" t="s">
        <v>1129</v>
      </c>
      <c r="F8" s="363" t="s">
        <v>1125</v>
      </c>
      <c r="G8" s="363">
        <v>14</v>
      </c>
      <c r="H8" s="363" t="s">
        <v>1133</v>
      </c>
      <c r="I8" s="363" t="s">
        <v>1132</v>
      </c>
      <c r="J8" s="376">
        <v>45937</v>
      </c>
      <c r="K8" s="366"/>
      <c r="L8" s="366"/>
      <c r="M8" s="366"/>
      <c r="N8" s="366" t="s">
        <v>1159</v>
      </c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72"/>
      <c r="AC8" s="378">
        <v>45948</v>
      </c>
      <c r="AD8" s="384" t="s">
        <v>1175</v>
      </c>
    </row>
    <row r="9" spans="1:30" ht="15.5" outlineLevel="1" x14ac:dyDescent="0.35">
      <c r="A9" s="363"/>
      <c r="B9" s="364"/>
      <c r="C9" s="364" t="str">
        <f t="shared" si="4"/>
        <v>A(00-02)+00</v>
      </c>
      <c r="D9" s="365" t="s">
        <v>1160</v>
      </c>
      <c r="E9" s="365"/>
      <c r="F9" s="363"/>
      <c r="G9" s="363"/>
      <c r="H9" s="363"/>
      <c r="I9" s="363"/>
      <c r="J9" s="363"/>
      <c r="K9" s="370">
        <v>45937</v>
      </c>
      <c r="L9" s="370">
        <v>45937</v>
      </c>
      <c r="M9" s="370">
        <v>45942</v>
      </c>
      <c r="N9" s="370">
        <v>45944</v>
      </c>
      <c r="O9" s="370">
        <v>45946</v>
      </c>
      <c r="P9" s="370">
        <f t="shared" ref="P9:T12" si="6">O9</f>
        <v>45946</v>
      </c>
      <c r="Q9" s="370">
        <f>O9</f>
        <v>45946</v>
      </c>
      <c r="R9" s="370">
        <f>Q9</f>
        <v>45946</v>
      </c>
      <c r="S9" s="370">
        <f>P9</f>
        <v>45946</v>
      </c>
      <c r="T9" s="370">
        <f t="shared" si="6"/>
        <v>45946</v>
      </c>
      <c r="U9" s="370">
        <f>R9</f>
        <v>45946</v>
      </c>
      <c r="V9" s="370">
        <f t="shared" ref="V9:Z12" si="7">U9</f>
        <v>45946</v>
      </c>
      <c r="W9" s="370">
        <f t="shared" si="7"/>
        <v>45946</v>
      </c>
      <c r="X9" s="370">
        <f t="shared" si="7"/>
        <v>45946</v>
      </c>
      <c r="Y9" s="370">
        <f>X9+1</f>
        <v>45947</v>
      </c>
      <c r="Z9" s="370">
        <f>Y9</f>
        <v>45947</v>
      </c>
      <c r="AA9" s="370">
        <v>45950</v>
      </c>
      <c r="AB9" s="373">
        <f t="shared" ref="AB9:AB12" si="8">AA9</f>
        <v>45950</v>
      </c>
      <c r="AC9" s="379"/>
      <c r="AD9" s="382"/>
    </row>
    <row r="10" spans="1:30" ht="15.5" outlineLevel="1" x14ac:dyDescent="0.35">
      <c r="A10" s="363"/>
      <c r="B10" s="364"/>
      <c r="C10" s="364" t="str">
        <f t="shared" si="4"/>
        <v>A(00-02)+00</v>
      </c>
      <c r="D10" s="365" t="s">
        <v>1161</v>
      </c>
      <c r="E10" s="365"/>
      <c r="F10" s="363"/>
      <c r="G10" s="363"/>
      <c r="H10" s="363"/>
      <c r="I10" s="363"/>
      <c r="J10" s="363"/>
      <c r="K10" s="370">
        <v>45937</v>
      </c>
      <c r="L10" s="370">
        <v>45937</v>
      </c>
      <c r="M10" s="370">
        <v>45935</v>
      </c>
      <c r="N10" s="370">
        <v>45937</v>
      </c>
      <c r="O10" s="370">
        <v>45943</v>
      </c>
      <c r="P10" s="370">
        <f t="shared" si="6"/>
        <v>45943</v>
      </c>
      <c r="Q10" s="370">
        <f>O10</f>
        <v>45943</v>
      </c>
      <c r="R10" s="370">
        <f>Q10</f>
        <v>45943</v>
      </c>
      <c r="S10" s="370">
        <f>P10</f>
        <v>45943</v>
      </c>
      <c r="T10" s="370">
        <f t="shared" si="6"/>
        <v>45943</v>
      </c>
      <c r="U10" s="370">
        <f>R10</f>
        <v>45943</v>
      </c>
      <c r="V10" s="370">
        <f t="shared" si="7"/>
        <v>45943</v>
      </c>
      <c r="W10" s="370">
        <f t="shared" si="7"/>
        <v>45943</v>
      </c>
      <c r="X10" s="370">
        <f>W10+1</f>
        <v>45944</v>
      </c>
      <c r="Y10" s="370">
        <f t="shared" ref="Y10:Z10" si="9">X10</f>
        <v>45944</v>
      </c>
      <c r="Z10" s="370">
        <f t="shared" si="9"/>
        <v>45944</v>
      </c>
      <c r="AA10" s="370">
        <v>45950</v>
      </c>
      <c r="AB10" s="373">
        <f t="shared" si="8"/>
        <v>45950</v>
      </c>
      <c r="AC10" s="379"/>
      <c r="AD10" s="382"/>
    </row>
    <row r="11" spans="1:30" ht="15.5" outlineLevel="1" x14ac:dyDescent="0.35">
      <c r="A11" s="363"/>
      <c r="B11" s="364"/>
      <c r="C11" s="364" t="str">
        <f t="shared" si="4"/>
        <v>A(00-02)+00</v>
      </c>
      <c r="D11" s="365" t="s">
        <v>1162</v>
      </c>
      <c r="E11" s="365"/>
      <c r="F11" s="363"/>
      <c r="G11" s="363"/>
      <c r="H11" s="363"/>
      <c r="I11" s="363"/>
      <c r="J11" s="363"/>
      <c r="K11" s="370">
        <v>45937</v>
      </c>
      <c r="L11" s="370">
        <v>45937</v>
      </c>
      <c r="M11" s="370">
        <v>45945</v>
      </c>
      <c r="N11" s="370">
        <v>45947</v>
      </c>
      <c r="O11" s="370">
        <v>45948</v>
      </c>
      <c r="P11" s="370">
        <f t="shared" si="6"/>
        <v>45948</v>
      </c>
      <c r="Q11" s="370">
        <f>O11</f>
        <v>45948</v>
      </c>
      <c r="R11" s="370">
        <f>Q11</f>
        <v>45948</v>
      </c>
      <c r="S11" s="370">
        <f>P11</f>
        <v>45948</v>
      </c>
      <c r="T11" s="370">
        <f t="shared" si="6"/>
        <v>45948</v>
      </c>
      <c r="U11" s="370">
        <f>R11</f>
        <v>45948</v>
      </c>
      <c r="V11" s="370">
        <f t="shared" si="7"/>
        <v>45948</v>
      </c>
      <c r="W11" s="370">
        <f t="shared" si="7"/>
        <v>45948</v>
      </c>
      <c r="X11" s="370">
        <f t="shared" si="7"/>
        <v>45948</v>
      </c>
      <c r="Y11" s="370">
        <f t="shared" si="7"/>
        <v>45948</v>
      </c>
      <c r="Z11" s="370">
        <f t="shared" si="7"/>
        <v>45948</v>
      </c>
      <c r="AA11" s="370">
        <v>45950</v>
      </c>
      <c r="AB11" s="373">
        <f t="shared" si="8"/>
        <v>45950</v>
      </c>
      <c r="AC11" s="379"/>
      <c r="AD11" s="382"/>
    </row>
    <row r="12" spans="1:30" ht="15.5" outlineLevel="1" x14ac:dyDescent="0.35">
      <c r="A12" s="363"/>
      <c r="B12" s="364"/>
      <c r="C12" s="364" t="str">
        <f t="shared" si="4"/>
        <v>A(00-02)+00</v>
      </c>
      <c r="D12" s="365" t="s">
        <v>1163</v>
      </c>
      <c r="E12" s="365"/>
      <c r="F12" s="363"/>
      <c r="G12" s="363"/>
      <c r="H12" s="363"/>
      <c r="I12" s="363"/>
      <c r="J12" s="363"/>
      <c r="K12" s="370">
        <v>45937</v>
      </c>
      <c r="L12" s="370">
        <v>45937</v>
      </c>
      <c r="M12" s="370">
        <v>45937</v>
      </c>
      <c r="N12" s="370">
        <v>45939</v>
      </c>
      <c r="O12" s="370">
        <v>45941</v>
      </c>
      <c r="P12" s="370">
        <f t="shared" si="6"/>
        <v>45941</v>
      </c>
      <c r="Q12" s="370">
        <f>O12</f>
        <v>45941</v>
      </c>
      <c r="R12" s="370">
        <f>Q12</f>
        <v>45941</v>
      </c>
      <c r="S12" s="370">
        <f>P12</f>
        <v>45941</v>
      </c>
      <c r="T12" s="370">
        <f t="shared" si="6"/>
        <v>45941</v>
      </c>
      <c r="U12" s="370">
        <f>R12</f>
        <v>45941</v>
      </c>
      <c r="V12" s="370">
        <f t="shared" si="7"/>
        <v>45941</v>
      </c>
      <c r="W12" s="370">
        <f t="shared" si="7"/>
        <v>45941</v>
      </c>
      <c r="X12" s="370">
        <f>W12+1</f>
        <v>45942</v>
      </c>
      <c r="Y12" s="370">
        <f t="shared" si="7"/>
        <v>45942</v>
      </c>
      <c r="Z12" s="370">
        <f t="shared" si="7"/>
        <v>45942</v>
      </c>
      <c r="AA12" s="370">
        <v>45950</v>
      </c>
      <c r="AB12" s="373">
        <f t="shared" si="8"/>
        <v>45950</v>
      </c>
      <c r="AC12" s="379"/>
      <c r="AD12" s="382"/>
    </row>
    <row r="13" spans="1:30" ht="15.5" x14ac:dyDescent="0.35">
      <c r="A13" s="363">
        <f>+A8+1</f>
        <v>3</v>
      </c>
      <c r="B13" s="363" t="s">
        <v>1106</v>
      </c>
      <c r="C13" s="364" t="str" cm="1">
        <f t="array" ref="C13">INDEX('Master Sheet '!$BD$19:$BD$451, MATCH(1, ('Master Sheet '!$B$19:$B$451=B13)*1, 0))</f>
        <v>A(00-02)+06</v>
      </c>
      <c r="D13" s="365"/>
      <c r="E13" s="365" t="s">
        <v>1129</v>
      </c>
      <c r="F13" s="363" t="s">
        <v>1141</v>
      </c>
      <c r="G13" s="363">
        <v>12</v>
      </c>
      <c r="H13" s="363" t="s">
        <v>1134</v>
      </c>
      <c r="I13" s="363" t="s">
        <v>1174</v>
      </c>
      <c r="J13" s="376">
        <v>45945</v>
      </c>
      <c r="K13" s="366"/>
      <c r="L13" s="366"/>
      <c r="M13" s="366"/>
      <c r="N13" s="365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72"/>
      <c r="AC13" s="378">
        <f>Z17</f>
        <v>45970</v>
      </c>
      <c r="AD13" s="384" t="s">
        <v>1175</v>
      </c>
    </row>
    <row r="14" spans="1:30" ht="15.5" outlineLevel="1" x14ac:dyDescent="0.35">
      <c r="A14" s="363"/>
      <c r="B14" s="364"/>
      <c r="C14" s="364" t="str">
        <f t="shared" si="4"/>
        <v>A(00-02)+06</v>
      </c>
      <c r="D14" s="365" t="s">
        <v>1160</v>
      </c>
      <c r="E14" s="365"/>
      <c r="F14" s="363"/>
      <c r="G14" s="363"/>
      <c r="H14" s="363"/>
      <c r="I14" s="363"/>
      <c r="J14" s="363"/>
      <c r="K14" s="370">
        <v>45945</v>
      </c>
      <c r="L14" s="370">
        <v>45945</v>
      </c>
      <c r="M14" s="370">
        <v>45960</v>
      </c>
      <c r="N14" s="370">
        <v>45962</v>
      </c>
      <c r="O14" s="370">
        <v>45963</v>
      </c>
      <c r="P14" s="370">
        <v>45963</v>
      </c>
      <c r="Q14" s="370">
        <v>45963</v>
      </c>
      <c r="R14" s="370">
        <v>45963</v>
      </c>
      <c r="S14" s="370">
        <v>45963</v>
      </c>
      <c r="T14" s="370">
        <v>45963</v>
      </c>
      <c r="U14" s="370">
        <v>45963</v>
      </c>
      <c r="V14" s="370">
        <v>45963</v>
      </c>
      <c r="W14" s="370">
        <v>45963</v>
      </c>
      <c r="X14" s="370">
        <v>45963</v>
      </c>
      <c r="Y14" s="370">
        <v>45964</v>
      </c>
      <c r="Z14" s="370">
        <v>45964</v>
      </c>
      <c r="AA14" s="370">
        <v>45971</v>
      </c>
      <c r="AB14" s="373">
        <v>45972</v>
      </c>
      <c r="AC14" s="377"/>
      <c r="AD14" s="382"/>
    </row>
    <row r="15" spans="1:30" ht="15.5" outlineLevel="1" x14ac:dyDescent="0.35">
      <c r="A15" s="363"/>
      <c r="B15" s="364"/>
      <c r="C15" s="364" t="str">
        <f t="shared" si="4"/>
        <v>A(00-02)+06</v>
      </c>
      <c r="D15" s="365" t="s">
        <v>1161</v>
      </c>
      <c r="E15" s="365"/>
      <c r="F15" s="363"/>
      <c r="G15" s="363"/>
      <c r="H15" s="363"/>
      <c r="I15" s="363"/>
      <c r="J15" s="363"/>
      <c r="K15" s="370">
        <v>45945</v>
      </c>
      <c r="L15" s="370">
        <v>45945</v>
      </c>
      <c r="M15" s="370">
        <v>45964</v>
      </c>
      <c r="N15" s="370">
        <v>45966</v>
      </c>
      <c r="O15" s="370">
        <v>45966</v>
      </c>
      <c r="P15" s="370">
        <v>45966</v>
      </c>
      <c r="Q15" s="370">
        <v>45966</v>
      </c>
      <c r="R15" s="370">
        <v>45966</v>
      </c>
      <c r="S15" s="370">
        <v>45966</v>
      </c>
      <c r="T15" s="370">
        <v>45966</v>
      </c>
      <c r="U15" s="370">
        <v>45966</v>
      </c>
      <c r="V15" s="370">
        <v>45966</v>
      </c>
      <c r="W15" s="370">
        <v>45967</v>
      </c>
      <c r="X15" s="370">
        <v>45967</v>
      </c>
      <c r="Y15" s="370">
        <v>45967</v>
      </c>
      <c r="Z15" s="370">
        <v>45967</v>
      </c>
      <c r="AA15" s="370">
        <v>45971</v>
      </c>
      <c r="AB15" s="373">
        <v>45972</v>
      </c>
      <c r="AC15" s="375"/>
      <c r="AD15" s="382"/>
    </row>
    <row r="16" spans="1:30" ht="15.5" outlineLevel="1" x14ac:dyDescent="0.35">
      <c r="A16" s="363"/>
      <c r="B16" s="364"/>
      <c r="C16" s="364" t="str">
        <f t="shared" si="4"/>
        <v>A(00-02)+06</v>
      </c>
      <c r="D16" s="365" t="s">
        <v>1162</v>
      </c>
      <c r="E16" s="365"/>
      <c r="F16" s="363"/>
      <c r="G16" s="363"/>
      <c r="H16" s="363"/>
      <c r="I16" s="363"/>
      <c r="J16" s="363"/>
      <c r="K16" s="370">
        <v>45945</v>
      </c>
      <c r="L16" s="370">
        <v>45945</v>
      </c>
      <c r="M16" s="370">
        <v>45951</v>
      </c>
      <c r="N16" s="370">
        <v>45958</v>
      </c>
      <c r="O16" s="370">
        <v>45958</v>
      </c>
      <c r="P16" s="370">
        <v>45958</v>
      </c>
      <c r="Q16" s="370">
        <v>45958</v>
      </c>
      <c r="R16" s="370">
        <v>45958</v>
      </c>
      <c r="S16" s="370">
        <v>45958</v>
      </c>
      <c r="T16" s="370">
        <v>45958</v>
      </c>
      <c r="U16" s="370">
        <v>45958</v>
      </c>
      <c r="V16" s="370">
        <v>45958</v>
      </c>
      <c r="W16" s="370">
        <v>45959</v>
      </c>
      <c r="X16" s="370">
        <v>45959</v>
      </c>
      <c r="Y16" s="370">
        <v>45960</v>
      </c>
      <c r="Z16" s="370">
        <v>45960</v>
      </c>
      <c r="AA16" s="370">
        <v>45971</v>
      </c>
      <c r="AB16" s="373">
        <v>45972</v>
      </c>
      <c r="AC16" s="375"/>
      <c r="AD16" s="382"/>
    </row>
    <row r="17" spans="1:30" ht="15.5" outlineLevel="1" x14ac:dyDescent="0.35">
      <c r="A17" s="363"/>
      <c r="B17" s="364"/>
      <c r="C17" s="364" t="str">
        <f t="shared" si="4"/>
        <v>A(00-02)+06</v>
      </c>
      <c r="D17" s="365" t="s">
        <v>1163</v>
      </c>
      <c r="E17" s="365"/>
      <c r="F17" s="363"/>
      <c r="G17" s="363"/>
      <c r="H17" s="363"/>
      <c r="I17" s="363"/>
      <c r="J17" s="363"/>
      <c r="K17" s="370">
        <v>45945</v>
      </c>
      <c r="L17" s="370">
        <v>45945</v>
      </c>
      <c r="M17" s="370">
        <v>45967</v>
      </c>
      <c r="N17" s="370">
        <v>45969</v>
      </c>
      <c r="O17" s="370">
        <v>45969</v>
      </c>
      <c r="P17" s="370">
        <v>45970</v>
      </c>
      <c r="Q17" s="370">
        <v>45970</v>
      </c>
      <c r="R17" s="370">
        <v>45970</v>
      </c>
      <c r="S17" s="370">
        <v>45970</v>
      </c>
      <c r="T17" s="370">
        <v>45970</v>
      </c>
      <c r="U17" s="370">
        <v>45970</v>
      </c>
      <c r="V17" s="370">
        <v>45970</v>
      </c>
      <c r="W17" s="370">
        <v>45970</v>
      </c>
      <c r="X17" s="370">
        <v>45970</v>
      </c>
      <c r="Y17" s="370">
        <v>45970</v>
      </c>
      <c r="Z17" s="370">
        <v>45970</v>
      </c>
      <c r="AA17" s="370">
        <v>45971</v>
      </c>
      <c r="AB17" s="373">
        <v>45972</v>
      </c>
      <c r="AC17" s="375"/>
      <c r="AD17" s="382"/>
    </row>
    <row r="18" spans="1:30" ht="15.5" x14ac:dyDescent="0.35">
      <c r="A18" s="363">
        <f>+A13+1</f>
        <v>4</v>
      </c>
      <c r="B18" s="363" t="s">
        <v>932</v>
      </c>
      <c r="C18" s="364" t="str" cm="1">
        <f t="array" ref="C18">INDEX('Master Sheet '!$BD$19:$BD$451, MATCH(1, ('Master Sheet '!$B$19:$B$451=B18)*1, 0))</f>
        <v>A(00-02)+09</v>
      </c>
      <c r="D18" s="365"/>
      <c r="E18" s="365" t="s">
        <v>1129</v>
      </c>
      <c r="F18" s="363" t="s">
        <v>1125</v>
      </c>
      <c r="G18" s="363">
        <v>16</v>
      </c>
      <c r="H18" s="363" t="s">
        <v>1133</v>
      </c>
      <c r="I18" s="363" t="s">
        <v>1173</v>
      </c>
      <c r="J18" s="376">
        <v>45951</v>
      </c>
      <c r="K18" s="366"/>
      <c r="L18" s="366"/>
      <c r="M18" s="366"/>
      <c r="N18" s="365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72"/>
      <c r="AC18" s="378">
        <f>Z22</f>
        <v>45971</v>
      </c>
      <c r="AD18" s="384" t="s">
        <v>1175</v>
      </c>
    </row>
    <row r="19" spans="1:30" ht="15.5" outlineLevel="1" x14ac:dyDescent="0.35">
      <c r="A19" s="363"/>
      <c r="B19" s="364"/>
      <c r="C19" s="364" t="str">
        <f t="shared" si="4"/>
        <v>A(00-02)+09</v>
      </c>
      <c r="D19" s="365" t="s">
        <v>1160</v>
      </c>
      <c r="E19" s="365"/>
      <c r="F19" s="363"/>
      <c r="G19" s="363"/>
      <c r="H19" s="363"/>
      <c r="I19" s="363"/>
      <c r="J19" s="363"/>
      <c r="K19" s="370">
        <v>45951</v>
      </c>
      <c r="L19" s="370">
        <v>45951</v>
      </c>
      <c r="M19" s="370">
        <v>45952</v>
      </c>
      <c r="N19" s="370">
        <v>45963</v>
      </c>
      <c r="O19" s="370">
        <v>45964</v>
      </c>
      <c r="P19" s="370">
        <v>45964</v>
      </c>
      <c r="Q19" s="370">
        <v>45964</v>
      </c>
      <c r="R19" s="370">
        <v>45964</v>
      </c>
      <c r="S19" s="370">
        <v>45964</v>
      </c>
      <c r="T19" s="370">
        <v>45964</v>
      </c>
      <c r="U19" s="370">
        <v>45964</v>
      </c>
      <c r="V19" s="370">
        <v>45964</v>
      </c>
      <c r="W19" s="370">
        <v>45965</v>
      </c>
      <c r="X19" s="370">
        <v>45965</v>
      </c>
      <c r="Y19" s="370">
        <v>45965</v>
      </c>
      <c r="Z19" s="370">
        <v>45965</v>
      </c>
      <c r="AA19" s="370">
        <v>45967</v>
      </c>
      <c r="AB19" s="373">
        <v>45967</v>
      </c>
      <c r="AC19" s="377"/>
      <c r="AD19" s="382"/>
    </row>
    <row r="20" spans="1:30" ht="15.5" outlineLevel="1" x14ac:dyDescent="0.35">
      <c r="A20" s="363"/>
      <c r="B20" s="364"/>
      <c r="C20" s="364" t="str">
        <f t="shared" si="4"/>
        <v>A(00-02)+09</v>
      </c>
      <c r="D20" s="365" t="s">
        <v>1161</v>
      </c>
      <c r="E20" s="365"/>
      <c r="F20" s="363"/>
      <c r="G20" s="363"/>
      <c r="H20" s="363"/>
      <c r="I20" s="363"/>
      <c r="J20" s="363"/>
      <c r="K20" s="370">
        <v>45951</v>
      </c>
      <c r="L20" s="370">
        <v>45951</v>
      </c>
      <c r="M20" s="370">
        <v>45952</v>
      </c>
      <c r="N20" s="370">
        <v>45959</v>
      </c>
      <c r="O20" s="370">
        <v>45959</v>
      </c>
      <c r="P20" s="370">
        <v>45959</v>
      </c>
      <c r="Q20" s="370">
        <v>45959</v>
      </c>
      <c r="R20" s="370">
        <v>45959</v>
      </c>
      <c r="S20" s="370">
        <v>45959</v>
      </c>
      <c r="T20" s="370">
        <v>45959</v>
      </c>
      <c r="U20" s="370">
        <v>45959</v>
      </c>
      <c r="V20" s="370">
        <v>45959</v>
      </c>
      <c r="W20" s="370">
        <v>45959</v>
      </c>
      <c r="X20" s="370">
        <v>45959</v>
      </c>
      <c r="Y20" s="370">
        <v>45961</v>
      </c>
      <c r="Z20" s="370">
        <v>45961</v>
      </c>
      <c r="AA20" s="370">
        <v>45971</v>
      </c>
      <c r="AB20" s="373">
        <v>45971</v>
      </c>
      <c r="AC20" s="375"/>
      <c r="AD20" s="382"/>
    </row>
    <row r="21" spans="1:30" ht="15.5" outlineLevel="1" x14ac:dyDescent="0.35">
      <c r="A21" s="363"/>
      <c r="B21" s="364"/>
      <c r="C21" s="364" t="str">
        <f t="shared" si="4"/>
        <v>A(00-02)+09</v>
      </c>
      <c r="D21" s="365" t="s">
        <v>1162</v>
      </c>
      <c r="E21" s="365"/>
      <c r="F21" s="363"/>
      <c r="G21" s="363"/>
      <c r="H21" s="363"/>
      <c r="I21" s="363"/>
      <c r="J21" s="363"/>
      <c r="K21" s="370">
        <v>45951</v>
      </c>
      <c r="L21" s="370">
        <v>45951</v>
      </c>
      <c r="M21" s="370">
        <v>45966</v>
      </c>
      <c r="N21" s="370">
        <v>45967</v>
      </c>
      <c r="O21" s="370">
        <v>45967</v>
      </c>
      <c r="P21" s="370">
        <v>45967</v>
      </c>
      <c r="Q21" s="370">
        <v>45967</v>
      </c>
      <c r="R21" s="370">
        <v>45967</v>
      </c>
      <c r="S21" s="370">
        <v>45967</v>
      </c>
      <c r="T21" s="370">
        <v>45967</v>
      </c>
      <c r="U21" s="370">
        <v>45967</v>
      </c>
      <c r="V21" s="370">
        <v>45967</v>
      </c>
      <c r="W21" s="370">
        <v>45968</v>
      </c>
      <c r="X21" s="370">
        <v>45968</v>
      </c>
      <c r="Y21" s="370">
        <v>45968</v>
      </c>
      <c r="Z21" s="370">
        <v>45968</v>
      </c>
      <c r="AA21" s="370">
        <v>45971</v>
      </c>
      <c r="AB21" s="373">
        <v>45971</v>
      </c>
      <c r="AC21" s="375"/>
      <c r="AD21" s="382"/>
    </row>
    <row r="22" spans="1:30" ht="15.5" outlineLevel="1" x14ac:dyDescent="0.35">
      <c r="A22" s="363"/>
      <c r="B22" s="364"/>
      <c r="C22" s="364" t="str">
        <f t="shared" si="4"/>
        <v>A(00-02)+09</v>
      </c>
      <c r="D22" s="365" t="s">
        <v>1163</v>
      </c>
      <c r="E22" s="365"/>
      <c r="F22" s="363"/>
      <c r="G22" s="363"/>
      <c r="H22" s="363"/>
      <c r="I22" s="363"/>
      <c r="J22" s="363"/>
      <c r="K22" s="370">
        <v>45951</v>
      </c>
      <c r="L22" s="370">
        <v>45951</v>
      </c>
      <c r="M22" s="370">
        <v>45968</v>
      </c>
      <c r="N22" s="370">
        <v>45969</v>
      </c>
      <c r="O22" s="370">
        <v>45970</v>
      </c>
      <c r="P22" s="370">
        <v>45970</v>
      </c>
      <c r="Q22" s="370">
        <v>45970</v>
      </c>
      <c r="R22" s="370">
        <v>45970</v>
      </c>
      <c r="S22" s="370">
        <v>45970</v>
      </c>
      <c r="T22" s="370">
        <v>45970</v>
      </c>
      <c r="U22" s="370">
        <v>45970</v>
      </c>
      <c r="V22" s="370">
        <v>45970</v>
      </c>
      <c r="W22" s="370">
        <v>45971</v>
      </c>
      <c r="X22" s="370">
        <v>45971</v>
      </c>
      <c r="Y22" s="370">
        <v>45971</v>
      </c>
      <c r="Z22" s="370">
        <v>45971</v>
      </c>
      <c r="AA22" s="370">
        <v>45971</v>
      </c>
      <c r="AB22" s="373">
        <v>45971</v>
      </c>
      <c r="AC22" s="375"/>
      <c r="AD22" s="382"/>
    </row>
    <row r="23" spans="1:30" ht="15.5" x14ac:dyDescent="0.35">
      <c r="A23" s="363">
        <f>+A18+1</f>
        <v>5</v>
      </c>
      <c r="B23" s="363" t="s">
        <v>955</v>
      </c>
      <c r="C23" s="364" t="str" cm="1">
        <f t="array" ref="C23">INDEX('Master Sheet '!$BD$19:$BD$451, MATCH(1, ('Master Sheet '!$B$19:$B$451=B23)*1, 0))</f>
        <v>B(00-15)+00</v>
      </c>
      <c r="D23" s="365"/>
      <c r="E23" s="365" t="s">
        <v>1139</v>
      </c>
      <c r="F23" s="363" t="s">
        <v>1124</v>
      </c>
      <c r="G23" s="363">
        <v>16</v>
      </c>
      <c r="H23" s="363" t="s">
        <v>1133</v>
      </c>
      <c r="I23" s="363" t="s">
        <v>1131</v>
      </c>
      <c r="J23" s="376">
        <v>45956</v>
      </c>
      <c r="K23" s="366"/>
      <c r="L23" s="366"/>
      <c r="M23" s="366"/>
      <c r="N23" s="365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72"/>
      <c r="AC23" s="378">
        <f>Z27</f>
        <v>45971</v>
      </c>
      <c r="AD23" s="384" t="s">
        <v>1175</v>
      </c>
    </row>
    <row r="24" spans="1:30" ht="15.5" outlineLevel="1" x14ac:dyDescent="0.35">
      <c r="A24" s="363"/>
      <c r="B24" s="364"/>
      <c r="C24" s="364" t="str">
        <f t="shared" si="4"/>
        <v>B(00-15)+00</v>
      </c>
      <c r="D24" s="365" t="s">
        <v>1160</v>
      </c>
      <c r="E24" s="365"/>
      <c r="F24" s="363"/>
      <c r="G24" s="363"/>
      <c r="H24" s="363"/>
      <c r="I24" s="363"/>
      <c r="J24" s="363"/>
      <c r="K24" s="370">
        <v>45956</v>
      </c>
      <c r="L24" s="370">
        <v>45956</v>
      </c>
      <c r="M24" s="370">
        <v>45958</v>
      </c>
      <c r="N24" s="370">
        <v>45959</v>
      </c>
      <c r="O24" s="370">
        <v>45960</v>
      </c>
      <c r="P24" s="370">
        <v>45960</v>
      </c>
      <c r="Q24" s="370">
        <v>45960</v>
      </c>
      <c r="R24" s="370">
        <v>45960</v>
      </c>
      <c r="S24" s="370">
        <v>45960</v>
      </c>
      <c r="T24" s="370">
        <v>45960</v>
      </c>
      <c r="U24" s="370">
        <v>45960</v>
      </c>
      <c r="V24" s="370">
        <v>45960</v>
      </c>
      <c r="W24" s="370">
        <v>45961</v>
      </c>
      <c r="X24" s="370">
        <v>45961</v>
      </c>
      <c r="Y24" s="370">
        <v>45961</v>
      </c>
      <c r="Z24" s="370">
        <v>45961</v>
      </c>
      <c r="AA24" s="370">
        <v>45971</v>
      </c>
      <c r="AB24" s="373">
        <v>45972</v>
      </c>
      <c r="AC24" s="377"/>
      <c r="AD24" s="382"/>
    </row>
    <row r="25" spans="1:30" ht="15.5" outlineLevel="1" x14ac:dyDescent="0.35">
      <c r="A25" s="363"/>
      <c r="B25" s="364"/>
      <c r="C25" s="364" t="str">
        <f t="shared" si="4"/>
        <v>B(00-15)+00</v>
      </c>
      <c r="D25" s="365" t="s">
        <v>1161</v>
      </c>
      <c r="E25" s="365"/>
      <c r="F25" s="363"/>
      <c r="G25" s="363"/>
      <c r="H25" s="363"/>
      <c r="I25" s="363"/>
      <c r="J25" s="363"/>
      <c r="K25" s="370">
        <v>45956</v>
      </c>
      <c r="L25" s="370">
        <v>45956</v>
      </c>
      <c r="M25" s="370">
        <v>45963</v>
      </c>
      <c r="N25" s="370">
        <v>45965</v>
      </c>
      <c r="O25" s="370">
        <v>45965</v>
      </c>
      <c r="P25" s="370">
        <v>45965</v>
      </c>
      <c r="Q25" s="370">
        <v>45965</v>
      </c>
      <c r="R25" s="370">
        <v>45965</v>
      </c>
      <c r="S25" s="370">
        <v>45965</v>
      </c>
      <c r="T25" s="370">
        <v>45965</v>
      </c>
      <c r="U25" s="370">
        <v>45965</v>
      </c>
      <c r="V25" s="370">
        <v>45965</v>
      </c>
      <c r="W25" s="370">
        <v>45966</v>
      </c>
      <c r="X25" s="370">
        <v>45966</v>
      </c>
      <c r="Y25" s="370">
        <v>45966</v>
      </c>
      <c r="Z25" s="370">
        <v>45966</v>
      </c>
      <c r="AA25" s="370">
        <v>45971</v>
      </c>
      <c r="AB25" s="373">
        <v>45972</v>
      </c>
      <c r="AC25" s="375"/>
      <c r="AD25" s="382"/>
    </row>
    <row r="26" spans="1:30" ht="15.5" outlineLevel="1" x14ac:dyDescent="0.35">
      <c r="A26" s="363"/>
      <c r="B26" s="364"/>
      <c r="C26" s="364" t="str">
        <f t="shared" si="4"/>
        <v>B(00-15)+00</v>
      </c>
      <c r="D26" s="365" t="s">
        <v>1162</v>
      </c>
      <c r="E26" s="365"/>
      <c r="F26" s="363"/>
      <c r="G26" s="363"/>
      <c r="H26" s="363"/>
      <c r="I26" s="363"/>
      <c r="J26" s="363"/>
      <c r="K26" s="370">
        <v>45956</v>
      </c>
      <c r="L26" s="370">
        <v>45956</v>
      </c>
      <c r="M26" s="370">
        <v>45966</v>
      </c>
      <c r="N26" s="370">
        <v>45967</v>
      </c>
      <c r="O26" s="370">
        <v>45967</v>
      </c>
      <c r="P26" s="370">
        <v>45967</v>
      </c>
      <c r="Q26" s="370">
        <v>45967</v>
      </c>
      <c r="R26" s="370">
        <v>45967</v>
      </c>
      <c r="S26" s="370">
        <v>45967</v>
      </c>
      <c r="T26" s="370">
        <v>45967</v>
      </c>
      <c r="U26" s="370">
        <v>45967</v>
      </c>
      <c r="V26" s="370">
        <v>45967</v>
      </c>
      <c r="W26" s="370">
        <v>45968</v>
      </c>
      <c r="X26" s="370">
        <v>45968</v>
      </c>
      <c r="Y26" s="370">
        <v>45968</v>
      </c>
      <c r="Z26" s="370">
        <v>45968</v>
      </c>
      <c r="AA26" s="370">
        <v>45971</v>
      </c>
      <c r="AB26" s="373">
        <v>45972</v>
      </c>
      <c r="AC26" s="375"/>
      <c r="AD26" s="382"/>
    </row>
    <row r="27" spans="1:30" ht="15.5" outlineLevel="1" x14ac:dyDescent="0.35">
      <c r="A27" s="363"/>
      <c r="B27" s="364"/>
      <c r="C27" s="364" t="str">
        <f t="shared" si="4"/>
        <v>B(00-15)+00</v>
      </c>
      <c r="D27" s="365" t="s">
        <v>1163</v>
      </c>
      <c r="E27" s="365"/>
      <c r="F27" s="363"/>
      <c r="G27" s="363"/>
      <c r="H27" s="363"/>
      <c r="I27" s="363"/>
      <c r="J27" s="363"/>
      <c r="K27" s="370">
        <v>45956</v>
      </c>
      <c r="L27" s="370">
        <v>45956</v>
      </c>
      <c r="M27" s="370">
        <v>45968</v>
      </c>
      <c r="N27" s="370">
        <v>45969</v>
      </c>
      <c r="O27" s="370">
        <v>45969</v>
      </c>
      <c r="P27" s="370">
        <v>45970</v>
      </c>
      <c r="Q27" s="370">
        <v>45970</v>
      </c>
      <c r="R27" s="370">
        <v>45970</v>
      </c>
      <c r="S27" s="370">
        <v>45970</v>
      </c>
      <c r="T27" s="370">
        <v>45970</v>
      </c>
      <c r="U27" s="370">
        <v>45970</v>
      </c>
      <c r="V27" s="370">
        <v>45970</v>
      </c>
      <c r="W27" s="370">
        <v>45971</v>
      </c>
      <c r="X27" s="370">
        <v>45971</v>
      </c>
      <c r="Y27" s="370">
        <v>45971</v>
      </c>
      <c r="Z27" s="370">
        <v>45971</v>
      </c>
      <c r="AA27" s="370">
        <v>45971</v>
      </c>
      <c r="AB27" s="373">
        <v>45972</v>
      </c>
      <c r="AC27" s="375"/>
      <c r="AD27" s="382"/>
    </row>
    <row r="28" spans="1:30" ht="15.5" x14ac:dyDescent="0.35">
      <c r="A28" s="363">
        <f>+A23+1</f>
        <v>6</v>
      </c>
      <c r="B28" s="363" t="s">
        <v>653</v>
      </c>
      <c r="C28" s="364" t="str" cm="1">
        <f t="array" ref="C28">INDEX('Master Sheet '!$BD$19:$BD$451, MATCH(1, ('Master Sheet '!$B$19:$B$451=B28)*1, 0))</f>
        <v>D(30-45)+03</v>
      </c>
      <c r="D28" s="365"/>
      <c r="E28" s="365" t="s">
        <v>1139</v>
      </c>
      <c r="F28" s="363" t="s">
        <v>1126</v>
      </c>
      <c r="G28" s="363">
        <v>16</v>
      </c>
      <c r="H28" s="363" t="s">
        <v>1186</v>
      </c>
      <c r="I28" s="363" t="s">
        <v>1142</v>
      </c>
      <c r="J28" s="376">
        <v>45947</v>
      </c>
      <c r="K28" s="366"/>
      <c r="L28" s="366"/>
      <c r="M28" s="366"/>
      <c r="N28" s="365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72"/>
      <c r="AC28" s="378">
        <f>Z32</f>
        <v>45972</v>
      </c>
      <c r="AD28" s="384" t="s">
        <v>1175</v>
      </c>
    </row>
    <row r="29" spans="1:30" ht="15.5" outlineLevel="1" x14ac:dyDescent="0.35">
      <c r="A29" s="363"/>
      <c r="B29" s="364"/>
      <c r="C29" s="364" t="str">
        <f t="shared" si="4"/>
        <v>D(30-45)+03</v>
      </c>
      <c r="D29" s="365" t="s">
        <v>1160</v>
      </c>
      <c r="E29" s="365"/>
      <c r="F29" s="363"/>
      <c r="G29" s="363"/>
      <c r="H29" s="363"/>
      <c r="I29" s="363"/>
      <c r="J29" s="363"/>
      <c r="K29" s="370">
        <v>45947</v>
      </c>
      <c r="L29" s="370">
        <v>45947</v>
      </c>
      <c r="M29" s="370">
        <v>45962</v>
      </c>
      <c r="N29" s="370">
        <v>45965</v>
      </c>
      <c r="O29" s="370">
        <v>45966</v>
      </c>
      <c r="P29" s="370">
        <v>45966</v>
      </c>
      <c r="Q29" s="370">
        <v>45966</v>
      </c>
      <c r="R29" s="370">
        <v>45966</v>
      </c>
      <c r="S29" s="370">
        <v>45966</v>
      </c>
      <c r="T29" s="370">
        <v>45966</v>
      </c>
      <c r="U29" s="370">
        <v>45966</v>
      </c>
      <c r="V29" s="370">
        <v>45966</v>
      </c>
      <c r="W29" s="370">
        <v>45967</v>
      </c>
      <c r="X29" s="370">
        <v>45967</v>
      </c>
      <c r="Y29" s="370">
        <v>45967</v>
      </c>
      <c r="Z29" s="370">
        <v>45967</v>
      </c>
      <c r="AA29" s="370">
        <v>45973</v>
      </c>
      <c r="AB29" s="373">
        <v>45973</v>
      </c>
      <c r="AC29" s="377"/>
      <c r="AD29" s="382"/>
    </row>
    <row r="30" spans="1:30" ht="15.5" outlineLevel="1" x14ac:dyDescent="0.35">
      <c r="A30" s="363"/>
      <c r="B30" s="364"/>
      <c r="C30" s="364" t="str">
        <f t="shared" si="4"/>
        <v>D(30-45)+03</v>
      </c>
      <c r="D30" s="365" t="s">
        <v>1161</v>
      </c>
      <c r="E30" s="365"/>
      <c r="F30" s="363"/>
      <c r="G30" s="363"/>
      <c r="H30" s="363"/>
      <c r="I30" s="363"/>
      <c r="J30" s="363"/>
      <c r="K30" s="370">
        <v>45947</v>
      </c>
      <c r="L30" s="370">
        <v>45947</v>
      </c>
      <c r="M30" s="370">
        <v>45959</v>
      </c>
      <c r="N30" s="370">
        <v>45962</v>
      </c>
      <c r="O30" s="370">
        <v>45963</v>
      </c>
      <c r="P30" s="370">
        <v>45963</v>
      </c>
      <c r="Q30" s="370">
        <v>45963</v>
      </c>
      <c r="R30" s="370">
        <v>45963</v>
      </c>
      <c r="S30" s="370">
        <v>45963</v>
      </c>
      <c r="T30" s="370">
        <v>45963</v>
      </c>
      <c r="U30" s="370">
        <v>45963</v>
      </c>
      <c r="V30" s="370">
        <v>45963</v>
      </c>
      <c r="W30" s="370">
        <v>45964</v>
      </c>
      <c r="X30" s="370">
        <v>45964</v>
      </c>
      <c r="Y30" s="370">
        <v>45964</v>
      </c>
      <c r="Z30" s="370">
        <v>45964</v>
      </c>
      <c r="AA30" s="370">
        <v>45973</v>
      </c>
      <c r="AB30" s="373">
        <v>45973</v>
      </c>
      <c r="AC30" s="375"/>
      <c r="AD30" s="382"/>
    </row>
    <row r="31" spans="1:30" ht="15.5" outlineLevel="1" x14ac:dyDescent="0.35">
      <c r="A31" s="363"/>
      <c r="B31" s="364"/>
      <c r="C31" s="364" t="str">
        <f t="shared" si="4"/>
        <v>D(30-45)+03</v>
      </c>
      <c r="D31" s="365" t="s">
        <v>1162</v>
      </c>
      <c r="E31" s="365"/>
      <c r="F31" s="363"/>
      <c r="G31" s="363"/>
      <c r="H31" s="363"/>
      <c r="I31" s="363"/>
      <c r="J31" s="363"/>
      <c r="K31" s="370">
        <v>45947</v>
      </c>
      <c r="L31" s="370">
        <v>45947</v>
      </c>
      <c r="M31" s="370">
        <v>45965</v>
      </c>
      <c r="N31" s="370">
        <v>45966</v>
      </c>
      <c r="O31" s="370">
        <v>45967</v>
      </c>
      <c r="P31" s="370">
        <v>45967</v>
      </c>
      <c r="Q31" s="370">
        <v>45968</v>
      </c>
      <c r="R31" s="370">
        <v>45968</v>
      </c>
      <c r="S31" s="370">
        <v>45968</v>
      </c>
      <c r="T31" s="370">
        <v>45968</v>
      </c>
      <c r="U31" s="370">
        <v>45968</v>
      </c>
      <c r="V31" s="370">
        <v>45968</v>
      </c>
      <c r="W31" s="370">
        <v>45969</v>
      </c>
      <c r="X31" s="370">
        <v>45969</v>
      </c>
      <c r="Y31" s="370">
        <v>45970</v>
      </c>
      <c r="Z31" s="370">
        <v>45970</v>
      </c>
      <c r="AA31" s="370">
        <v>45973</v>
      </c>
      <c r="AB31" s="373">
        <v>45973</v>
      </c>
      <c r="AC31" s="375"/>
      <c r="AD31" s="382"/>
    </row>
    <row r="32" spans="1:30" ht="15.5" outlineLevel="1" x14ac:dyDescent="0.35">
      <c r="A32" s="363"/>
      <c r="B32" s="364"/>
      <c r="C32" s="364" t="str">
        <f t="shared" si="4"/>
        <v>D(30-45)+03</v>
      </c>
      <c r="D32" s="365" t="s">
        <v>1163</v>
      </c>
      <c r="E32" s="365"/>
      <c r="F32" s="363"/>
      <c r="G32" s="363"/>
      <c r="H32" s="363"/>
      <c r="I32" s="363"/>
      <c r="J32" s="363"/>
      <c r="K32" s="370">
        <v>45947</v>
      </c>
      <c r="L32" s="370">
        <v>45947</v>
      </c>
      <c r="M32" s="370">
        <v>45969</v>
      </c>
      <c r="N32" s="370">
        <v>45969</v>
      </c>
      <c r="O32" s="370">
        <v>45970</v>
      </c>
      <c r="P32" s="370">
        <v>45970</v>
      </c>
      <c r="Q32" s="370">
        <v>45970</v>
      </c>
      <c r="R32" s="370">
        <v>45970</v>
      </c>
      <c r="S32" s="370">
        <v>45971</v>
      </c>
      <c r="T32" s="370">
        <v>45971</v>
      </c>
      <c r="U32" s="370">
        <v>45972</v>
      </c>
      <c r="V32" s="370">
        <v>45972</v>
      </c>
      <c r="W32" s="370">
        <v>45972</v>
      </c>
      <c r="X32" s="370">
        <v>45972</v>
      </c>
      <c r="Y32" s="370">
        <v>45972</v>
      </c>
      <c r="Z32" s="370">
        <v>45972</v>
      </c>
      <c r="AA32" s="370">
        <v>45973</v>
      </c>
      <c r="AB32" s="373">
        <v>45973</v>
      </c>
      <c r="AC32" s="375"/>
      <c r="AD32" s="382"/>
    </row>
    <row r="33" spans="1:30" ht="15.5" x14ac:dyDescent="0.35">
      <c r="A33" s="363">
        <f>+A28+1</f>
        <v>7</v>
      </c>
      <c r="B33" s="363" t="s">
        <v>995</v>
      </c>
      <c r="C33" s="364" t="str" cm="1">
        <f t="array" ref="C33">INDEX('Master Sheet '!$BD$19:$BD$451, MATCH(1, ('Master Sheet '!$B$19:$B$451=B33)*1, 0))</f>
        <v>A(00-02)+06</v>
      </c>
      <c r="D33" s="365"/>
      <c r="E33" s="365" t="s">
        <v>1139</v>
      </c>
      <c r="F33" s="363" t="s">
        <v>1127</v>
      </c>
      <c r="G33" s="363">
        <v>14</v>
      </c>
      <c r="H33" s="363" t="s">
        <v>1133</v>
      </c>
      <c r="I33" s="363" t="s">
        <v>1176</v>
      </c>
      <c r="J33" s="376">
        <v>45953</v>
      </c>
      <c r="K33" s="366"/>
      <c r="L33" s="366"/>
      <c r="M33" s="366"/>
      <c r="N33" s="365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72"/>
      <c r="AC33" s="378">
        <f>Z37</f>
        <v>45976</v>
      </c>
      <c r="AD33" s="384" t="s">
        <v>1175</v>
      </c>
    </row>
    <row r="34" spans="1:30" ht="15.5" outlineLevel="1" x14ac:dyDescent="0.35">
      <c r="A34" s="363"/>
      <c r="B34" s="364"/>
      <c r="C34" s="364" t="str">
        <f t="shared" si="4"/>
        <v>A(00-02)+06</v>
      </c>
      <c r="D34" s="365" t="s">
        <v>1160</v>
      </c>
      <c r="E34" s="365"/>
      <c r="F34" s="363"/>
      <c r="G34" s="363"/>
      <c r="H34" s="363"/>
      <c r="I34" s="363"/>
      <c r="J34" s="363"/>
      <c r="K34" s="370">
        <v>45953</v>
      </c>
      <c r="L34" s="370">
        <v>45953</v>
      </c>
      <c r="M34" s="370">
        <v>45959</v>
      </c>
      <c r="N34" s="370">
        <v>45965</v>
      </c>
      <c r="O34" s="370">
        <v>45966</v>
      </c>
      <c r="P34" s="370">
        <v>45966</v>
      </c>
      <c r="Q34" s="370">
        <v>45966</v>
      </c>
      <c r="R34" s="370">
        <v>45966</v>
      </c>
      <c r="S34" s="370">
        <v>45966</v>
      </c>
      <c r="T34" s="370">
        <v>45966</v>
      </c>
      <c r="U34" s="370">
        <v>45966</v>
      </c>
      <c r="V34" s="370">
        <v>45966</v>
      </c>
      <c r="W34" s="370">
        <v>45966</v>
      </c>
      <c r="X34" s="370">
        <v>45966</v>
      </c>
      <c r="Y34" s="370">
        <v>45967</v>
      </c>
      <c r="Z34" s="370">
        <v>45967</v>
      </c>
      <c r="AA34" s="370">
        <v>45977</v>
      </c>
      <c r="AB34" s="373">
        <v>45977</v>
      </c>
      <c r="AC34" s="377"/>
      <c r="AD34" s="382"/>
    </row>
    <row r="35" spans="1:30" ht="15.5" outlineLevel="1" x14ac:dyDescent="0.35">
      <c r="A35" s="363"/>
      <c r="B35" s="364"/>
      <c r="C35" s="364" t="str">
        <f t="shared" si="4"/>
        <v>A(00-02)+06</v>
      </c>
      <c r="D35" s="365" t="s">
        <v>1161</v>
      </c>
      <c r="E35" s="365"/>
      <c r="F35" s="363"/>
      <c r="G35" s="363"/>
      <c r="H35" s="363"/>
      <c r="I35" s="363"/>
      <c r="J35" s="363"/>
      <c r="K35" s="370">
        <v>45953</v>
      </c>
      <c r="L35" s="370">
        <v>45953</v>
      </c>
      <c r="M35" s="370">
        <v>45954</v>
      </c>
      <c r="N35" s="370">
        <v>45957</v>
      </c>
      <c r="O35" s="370">
        <v>45957</v>
      </c>
      <c r="P35" s="370">
        <v>45957</v>
      </c>
      <c r="Q35" s="370">
        <v>45957</v>
      </c>
      <c r="R35" s="370">
        <v>45957</v>
      </c>
      <c r="S35" s="370">
        <v>45957</v>
      </c>
      <c r="T35" s="370">
        <v>45957</v>
      </c>
      <c r="U35" s="370">
        <v>45957</v>
      </c>
      <c r="V35" s="370">
        <v>45957</v>
      </c>
      <c r="W35" s="370">
        <v>45958</v>
      </c>
      <c r="X35" s="370">
        <v>45958</v>
      </c>
      <c r="Y35" s="370">
        <v>45966</v>
      </c>
      <c r="Z35" s="370">
        <v>45966</v>
      </c>
      <c r="AA35" s="370">
        <v>45977</v>
      </c>
      <c r="AB35" s="373">
        <v>45977</v>
      </c>
      <c r="AC35" s="375"/>
      <c r="AD35" s="382"/>
    </row>
    <row r="36" spans="1:30" ht="15.5" outlineLevel="1" x14ac:dyDescent="0.35">
      <c r="A36" s="363"/>
      <c r="B36" s="364"/>
      <c r="C36" s="364" t="str">
        <f t="shared" si="4"/>
        <v>A(00-02)+06</v>
      </c>
      <c r="D36" s="365" t="s">
        <v>1162</v>
      </c>
      <c r="E36" s="365"/>
      <c r="F36" s="363"/>
      <c r="G36" s="363"/>
      <c r="H36" s="363"/>
      <c r="I36" s="363"/>
      <c r="J36" s="363"/>
      <c r="K36" s="370">
        <v>45953</v>
      </c>
      <c r="L36" s="370">
        <v>45953</v>
      </c>
      <c r="M36" s="370">
        <v>45968</v>
      </c>
      <c r="N36" s="370">
        <v>45970</v>
      </c>
      <c r="O36" s="370">
        <v>45971</v>
      </c>
      <c r="P36" s="370">
        <v>45971</v>
      </c>
      <c r="Q36" s="370">
        <v>45972</v>
      </c>
      <c r="R36" s="370">
        <v>45972</v>
      </c>
      <c r="S36" s="370">
        <v>45972</v>
      </c>
      <c r="T36" s="370">
        <v>45972</v>
      </c>
      <c r="U36" s="370">
        <v>45972</v>
      </c>
      <c r="V36" s="370">
        <v>45972</v>
      </c>
      <c r="W36" s="370">
        <v>45973</v>
      </c>
      <c r="X36" s="370">
        <v>45973</v>
      </c>
      <c r="Y36" s="370">
        <v>45973</v>
      </c>
      <c r="Z36" s="370">
        <v>45973</v>
      </c>
      <c r="AA36" s="370">
        <v>45977</v>
      </c>
      <c r="AB36" s="373">
        <v>45977</v>
      </c>
      <c r="AC36" s="375"/>
      <c r="AD36" s="382"/>
    </row>
    <row r="37" spans="1:30" ht="15.5" outlineLevel="1" x14ac:dyDescent="0.35">
      <c r="A37" s="363"/>
      <c r="B37" s="364"/>
      <c r="C37" s="364" t="str">
        <f t="shared" si="4"/>
        <v>A(00-02)+06</v>
      </c>
      <c r="D37" s="365" t="s">
        <v>1163</v>
      </c>
      <c r="E37" s="365"/>
      <c r="F37" s="363"/>
      <c r="G37" s="363"/>
      <c r="H37" s="363"/>
      <c r="I37" s="363"/>
      <c r="J37" s="363"/>
      <c r="K37" s="370">
        <v>45953</v>
      </c>
      <c r="L37" s="370">
        <v>45953</v>
      </c>
      <c r="M37" s="370">
        <v>45973</v>
      </c>
      <c r="N37" s="370">
        <v>45974</v>
      </c>
      <c r="O37" s="370">
        <v>45975</v>
      </c>
      <c r="P37" s="370">
        <v>45975</v>
      </c>
      <c r="Q37" s="370">
        <v>45975</v>
      </c>
      <c r="R37" s="370">
        <v>45975</v>
      </c>
      <c r="S37" s="370">
        <v>45975</v>
      </c>
      <c r="T37" s="370">
        <v>45975</v>
      </c>
      <c r="U37" s="370">
        <v>45975</v>
      </c>
      <c r="V37" s="370">
        <v>45975</v>
      </c>
      <c r="W37" s="370">
        <v>45976</v>
      </c>
      <c r="X37" s="370">
        <v>45976</v>
      </c>
      <c r="Y37" s="370">
        <v>45976</v>
      </c>
      <c r="Z37" s="370">
        <v>45976</v>
      </c>
      <c r="AA37" s="370">
        <v>45977</v>
      </c>
      <c r="AB37" s="373">
        <v>45977</v>
      </c>
      <c r="AC37" s="375"/>
      <c r="AD37" s="382"/>
    </row>
    <row r="38" spans="1:30" ht="15.5" x14ac:dyDescent="0.35">
      <c r="A38" s="363">
        <f>+A33+1</f>
        <v>8</v>
      </c>
      <c r="B38" s="363" t="s">
        <v>901</v>
      </c>
      <c r="C38" s="364" t="str" cm="1">
        <f t="array" ref="C38">INDEX('Master Sheet '!$BD$19:$BD$451, MATCH(1, ('Master Sheet '!$B$19:$B$451=B38)*1, 0))</f>
        <v>A(00-02)+03</v>
      </c>
      <c r="D38" s="365"/>
      <c r="E38" s="365" t="s">
        <v>1139</v>
      </c>
      <c r="F38" s="363" t="s">
        <v>1171</v>
      </c>
      <c r="G38" s="363">
        <v>14</v>
      </c>
      <c r="H38" s="363" t="s">
        <v>1186</v>
      </c>
      <c r="I38" s="363" t="s">
        <v>1182</v>
      </c>
      <c r="J38" s="380">
        <v>45962</v>
      </c>
      <c r="K38" s="366"/>
      <c r="L38" s="366"/>
      <c r="M38" s="366"/>
      <c r="N38" s="365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72"/>
      <c r="AC38" s="378">
        <f>Z42</f>
        <v>45979</v>
      </c>
      <c r="AD38" s="384" t="s">
        <v>1175</v>
      </c>
    </row>
    <row r="39" spans="1:30" ht="15.5" outlineLevel="1" x14ac:dyDescent="0.35">
      <c r="A39" s="363"/>
      <c r="B39" s="364"/>
      <c r="C39" s="364" t="str">
        <f t="shared" si="4"/>
        <v>A(00-02)+03</v>
      </c>
      <c r="D39" s="365" t="s">
        <v>1160</v>
      </c>
      <c r="E39" s="365"/>
      <c r="F39" s="363"/>
      <c r="G39" s="363"/>
      <c r="H39" s="363"/>
      <c r="I39" s="363"/>
      <c r="J39" s="363"/>
      <c r="K39" s="370">
        <v>45963</v>
      </c>
      <c r="L39" s="370">
        <v>45963</v>
      </c>
      <c r="M39" s="370">
        <v>45964</v>
      </c>
      <c r="N39" s="370">
        <v>45965</v>
      </c>
      <c r="O39" s="370">
        <v>45966</v>
      </c>
      <c r="P39" s="370">
        <v>45966</v>
      </c>
      <c r="Q39" s="370">
        <v>45967</v>
      </c>
      <c r="R39" s="370">
        <v>45967</v>
      </c>
      <c r="S39" s="370">
        <v>45966</v>
      </c>
      <c r="T39" s="370">
        <v>45966</v>
      </c>
      <c r="U39" s="370">
        <v>45968</v>
      </c>
      <c r="V39" s="370">
        <v>45968</v>
      </c>
      <c r="W39" s="370">
        <v>45968</v>
      </c>
      <c r="X39" s="370">
        <v>45968</v>
      </c>
      <c r="Y39" s="370">
        <v>45970</v>
      </c>
      <c r="Z39" s="370">
        <v>45970</v>
      </c>
      <c r="AA39" s="370" t="s">
        <v>1184</v>
      </c>
      <c r="AB39" s="370" t="s">
        <v>1184</v>
      </c>
      <c r="AC39" s="375"/>
      <c r="AD39" s="382"/>
    </row>
    <row r="40" spans="1:30" ht="15.5" outlineLevel="1" x14ac:dyDescent="0.35">
      <c r="A40" s="363"/>
      <c r="B40" s="364"/>
      <c r="C40" s="364" t="str">
        <f t="shared" si="4"/>
        <v>A(00-02)+03</v>
      </c>
      <c r="D40" s="365" t="s">
        <v>1161</v>
      </c>
      <c r="E40" s="365"/>
      <c r="F40" s="363"/>
      <c r="G40" s="363"/>
      <c r="H40" s="363"/>
      <c r="I40" s="363"/>
      <c r="J40" s="363"/>
      <c r="K40" s="370">
        <v>45963</v>
      </c>
      <c r="L40" s="370">
        <v>45963</v>
      </c>
      <c r="M40" s="370">
        <v>45967</v>
      </c>
      <c r="N40" s="370">
        <v>45968</v>
      </c>
      <c r="O40" s="370">
        <v>45968</v>
      </c>
      <c r="P40" s="370">
        <v>45968</v>
      </c>
      <c r="Q40" s="370">
        <v>45970</v>
      </c>
      <c r="R40" s="370">
        <v>45970</v>
      </c>
      <c r="S40" s="370">
        <v>45969</v>
      </c>
      <c r="T40" s="370">
        <v>45969</v>
      </c>
      <c r="U40" s="370">
        <v>45970</v>
      </c>
      <c r="V40" s="370">
        <v>45970</v>
      </c>
      <c r="W40" s="370">
        <v>45975</v>
      </c>
      <c r="X40" s="370">
        <v>45975</v>
      </c>
      <c r="Y40" s="370">
        <v>45976</v>
      </c>
      <c r="Z40" s="370">
        <v>45976</v>
      </c>
      <c r="AA40" s="370" t="s">
        <v>1184</v>
      </c>
      <c r="AB40" s="370" t="s">
        <v>1184</v>
      </c>
      <c r="AC40" s="375"/>
      <c r="AD40" s="382"/>
    </row>
    <row r="41" spans="1:30" ht="15.5" outlineLevel="1" x14ac:dyDescent="0.35">
      <c r="A41" s="363"/>
      <c r="B41" s="364"/>
      <c r="C41" s="364" t="str">
        <f t="shared" si="4"/>
        <v>A(00-02)+03</v>
      </c>
      <c r="D41" s="365" t="s">
        <v>1162</v>
      </c>
      <c r="E41" s="365"/>
      <c r="F41" s="363"/>
      <c r="G41" s="363"/>
      <c r="H41" s="363"/>
      <c r="I41" s="363"/>
      <c r="J41" s="363"/>
      <c r="K41" s="370">
        <v>45963</v>
      </c>
      <c r="L41" s="370">
        <v>45963</v>
      </c>
      <c r="M41" s="370">
        <v>45969</v>
      </c>
      <c r="N41" s="370">
        <v>45970</v>
      </c>
      <c r="O41" s="370">
        <v>45970</v>
      </c>
      <c r="P41" s="370">
        <v>45970</v>
      </c>
      <c r="Q41" s="370">
        <v>45975</v>
      </c>
      <c r="R41" s="370">
        <v>45975</v>
      </c>
      <c r="S41" s="370">
        <v>45975</v>
      </c>
      <c r="T41" s="370">
        <v>45975</v>
      </c>
      <c r="U41" s="370">
        <v>45975</v>
      </c>
      <c r="V41" s="370">
        <v>45975</v>
      </c>
      <c r="W41" s="370">
        <v>45977</v>
      </c>
      <c r="X41" s="370">
        <v>45977</v>
      </c>
      <c r="Y41" s="370">
        <v>45978</v>
      </c>
      <c r="Z41" s="370">
        <v>45978</v>
      </c>
      <c r="AA41" s="370" t="s">
        <v>1184</v>
      </c>
      <c r="AB41" s="370" t="s">
        <v>1184</v>
      </c>
      <c r="AC41" s="375"/>
      <c r="AD41" s="382"/>
    </row>
    <row r="42" spans="1:30" ht="15.5" outlineLevel="1" x14ac:dyDescent="0.35">
      <c r="A42" s="363"/>
      <c r="B42" s="364"/>
      <c r="C42" s="364" t="str">
        <f t="shared" si="4"/>
        <v>A(00-02)+03</v>
      </c>
      <c r="D42" s="365" t="s">
        <v>1163</v>
      </c>
      <c r="E42" s="365"/>
      <c r="F42" s="363"/>
      <c r="G42" s="363"/>
      <c r="H42" s="363"/>
      <c r="I42" s="363"/>
      <c r="J42" s="363"/>
      <c r="K42" s="370">
        <v>45963</v>
      </c>
      <c r="L42" s="370">
        <v>45963</v>
      </c>
      <c r="M42" s="370">
        <v>46342</v>
      </c>
      <c r="N42" s="370">
        <v>45977</v>
      </c>
      <c r="O42" s="370">
        <v>45978</v>
      </c>
      <c r="P42" s="370">
        <v>45978</v>
      </c>
      <c r="Q42" s="370">
        <v>45978</v>
      </c>
      <c r="R42" s="370">
        <v>45978</v>
      </c>
      <c r="S42" s="370">
        <v>45978</v>
      </c>
      <c r="T42" s="370">
        <v>45978</v>
      </c>
      <c r="U42" s="370">
        <v>45978</v>
      </c>
      <c r="V42" s="370">
        <v>45978</v>
      </c>
      <c r="W42" s="370">
        <v>45979</v>
      </c>
      <c r="X42" s="370">
        <v>45979</v>
      </c>
      <c r="Y42" s="370">
        <v>45979</v>
      </c>
      <c r="Z42" s="370">
        <v>45979</v>
      </c>
      <c r="AA42" s="370" t="s">
        <v>1184</v>
      </c>
      <c r="AB42" s="370" t="s">
        <v>1184</v>
      </c>
      <c r="AC42" s="375"/>
      <c r="AD42" s="382"/>
    </row>
    <row r="43" spans="1:30" ht="15.5" x14ac:dyDescent="0.35">
      <c r="A43" s="363">
        <f>+A38+1</f>
        <v>9</v>
      </c>
      <c r="B43" s="363" t="s">
        <v>1053</v>
      </c>
      <c r="C43" s="364" t="str" cm="1">
        <f t="array" ref="C43">INDEX('Master Sheet '!$BD$19:$BD$451, MATCH(1, ('Master Sheet '!$B$19:$B$451=B43)*1, 0))</f>
        <v>D(45-60)+00</v>
      </c>
      <c r="D43" s="365"/>
      <c r="E43" s="365" t="s">
        <v>1139</v>
      </c>
      <c r="F43" s="363" t="s">
        <v>1179</v>
      </c>
      <c r="G43" s="363">
        <v>12</v>
      </c>
      <c r="H43" s="363" t="s">
        <v>1134</v>
      </c>
      <c r="I43" s="363" t="s">
        <v>1132</v>
      </c>
      <c r="J43" s="380">
        <v>45956</v>
      </c>
      <c r="K43" s="366"/>
      <c r="L43" s="366"/>
      <c r="M43" s="366"/>
      <c r="N43" s="365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72"/>
      <c r="AC43" s="378">
        <f>Z47</f>
        <v>45980</v>
      </c>
      <c r="AD43" s="384" t="s">
        <v>1175</v>
      </c>
    </row>
    <row r="44" spans="1:30" ht="15.5" outlineLevel="1" x14ac:dyDescent="0.35">
      <c r="A44" s="363"/>
      <c r="B44" s="364"/>
      <c r="C44" s="364" t="str">
        <f t="shared" si="4"/>
        <v>D(45-60)+00</v>
      </c>
      <c r="D44" s="365" t="s">
        <v>1160</v>
      </c>
      <c r="E44" s="365"/>
      <c r="F44" s="363"/>
      <c r="G44" s="363"/>
      <c r="H44" s="363"/>
      <c r="I44" s="363"/>
      <c r="J44" s="363"/>
      <c r="K44" s="370">
        <v>45956</v>
      </c>
      <c r="L44" s="370">
        <v>45956</v>
      </c>
      <c r="M44" s="370">
        <v>45967</v>
      </c>
      <c r="N44" s="370">
        <v>45968</v>
      </c>
      <c r="O44" s="370">
        <v>45968</v>
      </c>
      <c r="P44" s="370">
        <v>45968</v>
      </c>
      <c r="Q44" s="370">
        <v>45969</v>
      </c>
      <c r="R44" s="370">
        <v>45969</v>
      </c>
      <c r="S44" s="370">
        <v>45969</v>
      </c>
      <c r="T44" s="370">
        <v>45970</v>
      </c>
      <c r="U44" s="370">
        <v>45971</v>
      </c>
      <c r="V44" s="370">
        <v>45971</v>
      </c>
      <c r="W44" s="370">
        <v>45972</v>
      </c>
      <c r="X44" s="370">
        <v>45972</v>
      </c>
      <c r="Y44" s="370">
        <v>45973</v>
      </c>
      <c r="Z44" s="370">
        <v>45973</v>
      </c>
      <c r="AA44" s="370">
        <v>45981</v>
      </c>
      <c r="AB44" s="370">
        <v>45981</v>
      </c>
      <c r="AC44" s="375"/>
      <c r="AD44" s="382"/>
    </row>
    <row r="45" spans="1:30" ht="15.5" outlineLevel="1" x14ac:dyDescent="0.35">
      <c r="A45" s="363"/>
      <c r="B45" s="364"/>
      <c r="C45" s="364" t="str">
        <f t="shared" si="4"/>
        <v>D(45-60)+00</v>
      </c>
      <c r="D45" s="365" t="s">
        <v>1161</v>
      </c>
      <c r="E45" s="365"/>
      <c r="F45" s="363"/>
      <c r="G45" s="363"/>
      <c r="H45" s="363"/>
      <c r="I45" s="363"/>
      <c r="J45" s="363"/>
      <c r="K45" s="370">
        <v>45956</v>
      </c>
      <c r="L45" s="370">
        <v>45956</v>
      </c>
      <c r="M45" s="370">
        <v>45968</v>
      </c>
      <c r="N45" s="370">
        <v>45969</v>
      </c>
      <c r="O45" s="370">
        <v>45970</v>
      </c>
      <c r="P45" s="370">
        <v>45971</v>
      </c>
      <c r="Q45" s="370">
        <v>45971</v>
      </c>
      <c r="R45" s="370">
        <v>45971</v>
      </c>
      <c r="S45" s="370">
        <v>45972</v>
      </c>
      <c r="T45" s="370">
        <v>45972</v>
      </c>
      <c r="U45" s="370">
        <v>45973</v>
      </c>
      <c r="V45" s="370">
        <v>45973</v>
      </c>
      <c r="W45" s="370">
        <v>45974</v>
      </c>
      <c r="X45" s="370">
        <v>45974</v>
      </c>
      <c r="Y45" s="370">
        <v>45974</v>
      </c>
      <c r="Z45" s="370">
        <v>45974</v>
      </c>
      <c r="AA45" s="370">
        <v>45981</v>
      </c>
      <c r="AB45" s="370">
        <v>45981</v>
      </c>
      <c r="AC45" s="375"/>
      <c r="AD45" s="382"/>
    </row>
    <row r="46" spans="1:30" ht="15.5" outlineLevel="1" x14ac:dyDescent="0.35">
      <c r="A46" s="363"/>
      <c r="B46" s="364"/>
      <c r="C46" s="364" t="str">
        <f t="shared" si="4"/>
        <v>D(45-60)+00</v>
      </c>
      <c r="D46" s="365" t="s">
        <v>1162</v>
      </c>
      <c r="E46" s="365"/>
      <c r="F46" s="363"/>
      <c r="G46" s="363"/>
      <c r="H46" s="363"/>
      <c r="I46" s="363"/>
      <c r="J46" s="363"/>
      <c r="K46" s="370">
        <v>45956</v>
      </c>
      <c r="L46" s="370">
        <v>45956</v>
      </c>
      <c r="M46" s="370">
        <v>45973</v>
      </c>
      <c r="N46" s="370">
        <v>45974</v>
      </c>
      <c r="O46" s="370">
        <v>45975</v>
      </c>
      <c r="P46" s="370">
        <v>45975</v>
      </c>
      <c r="Q46" s="370">
        <v>45975</v>
      </c>
      <c r="R46" s="370">
        <v>45975</v>
      </c>
      <c r="S46" s="370">
        <v>45975</v>
      </c>
      <c r="T46" s="370">
        <v>45975</v>
      </c>
      <c r="U46" s="370">
        <v>45976</v>
      </c>
      <c r="V46" s="370">
        <v>45976</v>
      </c>
      <c r="W46" s="370">
        <v>45977</v>
      </c>
      <c r="X46" s="370">
        <v>45977</v>
      </c>
      <c r="Y46" s="370">
        <v>45977</v>
      </c>
      <c r="Z46" s="370">
        <v>45977</v>
      </c>
      <c r="AA46" s="370">
        <v>45981</v>
      </c>
      <c r="AB46" s="370">
        <v>45981</v>
      </c>
      <c r="AC46" s="375"/>
      <c r="AD46" s="382"/>
    </row>
    <row r="47" spans="1:30" ht="15.5" outlineLevel="1" x14ac:dyDescent="0.35">
      <c r="A47" s="363"/>
      <c r="B47" s="364"/>
      <c r="C47" s="364" t="str">
        <f t="shared" si="4"/>
        <v>D(45-60)+00</v>
      </c>
      <c r="D47" s="365" t="s">
        <v>1163</v>
      </c>
      <c r="E47" s="365"/>
      <c r="F47" s="363"/>
      <c r="G47" s="363"/>
      <c r="H47" s="363"/>
      <c r="I47" s="363"/>
      <c r="J47" s="363"/>
      <c r="K47" s="370">
        <v>45956</v>
      </c>
      <c r="L47" s="370">
        <v>45956</v>
      </c>
      <c r="M47" s="370">
        <v>45976</v>
      </c>
      <c r="N47" s="370">
        <v>45977</v>
      </c>
      <c r="O47" s="370">
        <v>45978</v>
      </c>
      <c r="P47" s="370">
        <v>45979</v>
      </c>
      <c r="Q47" s="370">
        <v>45979</v>
      </c>
      <c r="R47" s="370">
        <v>45979</v>
      </c>
      <c r="S47" s="370">
        <v>45979</v>
      </c>
      <c r="T47" s="370">
        <v>45979</v>
      </c>
      <c r="U47" s="370">
        <v>45979</v>
      </c>
      <c r="V47" s="370">
        <v>45979</v>
      </c>
      <c r="W47" s="370">
        <v>45980</v>
      </c>
      <c r="X47" s="370">
        <v>45980</v>
      </c>
      <c r="Y47" s="370">
        <v>45980</v>
      </c>
      <c r="Z47" s="370">
        <v>45980</v>
      </c>
      <c r="AA47" s="370">
        <v>45981</v>
      </c>
      <c r="AB47" s="370">
        <v>45981</v>
      </c>
      <c r="AC47" s="375"/>
      <c r="AD47" s="382"/>
    </row>
    <row r="48" spans="1:30" ht="15.5" x14ac:dyDescent="0.35">
      <c r="A48" s="363">
        <f>+A43+1</f>
        <v>10</v>
      </c>
      <c r="B48" s="363" t="s">
        <v>968</v>
      </c>
      <c r="C48" s="364" t="str" cm="1">
        <f t="array" ref="C48">INDEX('Master Sheet '!$BD$19:$BD$451, MATCH(1, ('Master Sheet '!$B$19:$B$451=B48)*1, 0))</f>
        <v>A(00-02)+03</v>
      </c>
      <c r="D48" s="365"/>
      <c r="E48" s="365" t="s">
        <v>1139</v>
      </c>
      <c r="F48" s="363" t="s">
        <v>1126</v>
      </c>
      <c r="G48" s="363">
        <v>16</v>
      </c>
      <c r="H48" s="363" t="s">
        <v>1133</v>
      </c>
      <c r="I48" s="363" t="s">
        <v>1131</v>
      </c>
      <c r="J48" s="376">
        <v>45973</v>
      </c>
      <c r="K48" s="366"/>
      <c r="L48" s="366"/>
      <c r="M48" s="366"/>
      <c r="N48" s="365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72"/>
      <c r="AC48" s="378">
        <f>Z52</f>
        <v>45981</v>
      </c>
      <c r="AD48" s="384" t="s">
        <v>1175</v>
      </c>
    </row>
    <row r="49" spans="1:30" ht="15.5" outlineLevel="1" x14ac:dyDescent="0.35">
      <c r="A49" s="363"/>
      <c r="B49" s="364"/>
      <c r="C49" s="364" t="str">
        <f t="shared" si="4"/>
        <v>A(00-02)+03</v>
      </c>
      <c r="D49" s="365" t="s">
        <v>1160</v>
      </c>
      <c r="E49" s="365"/>
      <c r="F49" s="363"/>
      <c r="G49" s="363"/>
      <c r="H49" s="363"/>
      <c r="I49" s="363"/>
      <c r="J49" s="363"/>
      <c r="K49" s="370">
        <v>45973</v>
      </c>
      <c r="L49" s="370">
        <v>45973</v>
      </c>
      <c r="M49" s="370">
        <v>45974</v>
      </c>
      <c r="N49" s="370">
        <v>45975</v>
      </c>
      <c r="O49" s="370">
        <v>45975</v>
      </c>
      <c r="P49" s="370">
        <v>45975</v>
      </c>
      <c r="Q49" s="370">
        <v>45976</v>
      </c>
      <c r="R49" s="370">
        <v>45976</v>
      </c>
      <c r="S49" s="370">
        <v>45976</v>
      </c>
      <c r="T49" s="370">
        <v>45976</v>
      </c>
      <c r="U49" s="370">
        <v>45976</v>
      </c>
      <c r="V49" s="370">
        <v>45976</v>
      </c>
      <c r="W49" s="370">
        <v>45976</v>
      </c>
      <c r="X49" s="370">
        <v>45976</v>
      </c>
      <c r="Y49" s="370">
        <v>45977</v>
      </c>
      <c r="Z49" s="370">
        <v>45977</v>
      </c>
      <c r="AA49" s="370">
        <v>45982</v>
      </c>
      <c r="AB49" s="370">
        <v>45983</v>
      </c>
      <c r="AC49" s="377"/>
      <c r="AD49" s="382"/>
    </row>
    <row r="50" spans="1:30" ht="15.5" outlineLevel="1" x14ac:dyDescent="0.35">
      <c r="A50" s="363"/>
      <c r="B50" s="364"/>
      <c r="C50" s="364" t="str">
        <f t="shared" si="4"/>
        <v>A(00-02)+03</v>
      </c>
      <c r="D50" s="365" t="s">
        <v>1161</v>
      </c>
      <c r="E50" s="365"/>
      <c r="F50" s="363"/>
      <c r="G50" s="363"/>
      <c r="H50" s="363"/>
      <c r="I50" s="363"/>
      <c r="J50" s="363"/>
      <c r="K50" s="370">
        <v>45973</v>
      </c>
      <c r="L50" s="370">
        <v>45973</v>
      </c>
      <c r="M50" s="370">
        <v>45975</v>
      </c>
      <c r="N50" s="370">
        <v>45976</v>
      </c>
      <c r="O50" s="370">
        <v>45976</v>
      </c>
      <c r="P50" s="370">
        <v>45976</v>
      </c>
      <c r="Q50" s="370">
        <v>45977</v>
      </c>
      <c r="R50" s="370">
        <v>45977</v>
      </c>
      <c r="S50" s="370">
        <v>45977</v>
      </c>
      <c r="T50" s="370">
        <v>45977</v>
      </c>
      <c r="U50" s="370">
        <v>45977</v>
      </c>
      <c r="V50" s="370">
        <v>45977</v>
      </c>
      <c r="W50" s="370">
        <v>45977</v>
      </c>
      <c r="X50" s="370">
        <v>45977</v>
      </c>
      <c r="Y50" s="370">
        <v>45978</v>
      </c>
      <c r="Z50" s="370">
        <v>45978</v>
      </c>
      <c r="AA50" s="370">
        <v>45982</v>
      </c>
      <c r="AB50" s="370">
        <v>45983</v>
      </c>
      <c r="AC50" s="375"/>
      <c r="AD50" s="382"/>
    </row>
    <row r="51" spans="1:30" ht="15.5" outlineLevel="1" x14ac:dyDescent="0.35">
      <c r="A51" s="363"/>
      <c r="B51" s="364"/>
      <c r="C51" s="364" t="str">
        <f t="shared" si="4"/>
        <v>A(00-02)+03</v>
      </c>
      <c r="D51" s="365" t="s">
        <v>1162</v>
      </c>
      <c r="E51" s="365"/>
      <c r="F51" s="363"/>
      <c r="G51" s="363"/>
      <c r="H51" s="363"/>
      <c r="I51" s="363"/>
      <c r="J51" s="363"/>
      <c r="K51" s="370">
        <v>45973</v>
      </c>
      <c r="L51" s="370">
        <v>45973</v>
      </c>
      <c r="M51" s="370">
        <v>45977</v>
      </c>
      <c r="N51" s="370">
        <v>45977</v>
      </c>
      <c r="O51" s="370">
        <v>45978</v>
      </c>
      <c r="P51" s="370">
        <v>45978</v>
      </c>
      <c r="Q51" s="370">
        <v>45978</v>
      </c>
      <c r="R51" s="370">
        <v>45978</v>
      </c>
      <c r="S51" s="370">
        <v>45978</v>
      </c>
      <c r="T51" s="370">
        <v>45978</v>
      </c>
      <c r="U51" s="370">
        <v>45979</v>
      </c>
      <c r="V51" s="370">
        <v>45979</v>
      </c>
      <c r="W51" s="370">
        <v>45980</v>
      </c>
      <c r="X51" s="370">
        <v>45980</v>
      </c>
      <c r="Y51" s="370">
        <v>45981</v>
      </c>
      <c r="Z51" s="370">
        <v>45981</v>
      </c>
      <c r="AA51" s="370">
        <v>45983</v>
      </c>
      <c r="AB51" s="373">
        <v>45984</v>
      </c>
      <c r="AC51" s="375"/>
      <c r="AD51" s="382"/>
    </row>
    <row r="52" spans="1:30" ht="15.5" outlineLevel="1" x14ac:dyDescent="0.35">
      <c r="A52" s="363"/>
      <c r="B52" s="364"/>
      <c r="C52" s="364" t="str">
        <f t="shared" si="4"/>
        <v>A(00-02)+03</v>
      </c>
      <c r="D52" s="365" t="s">
        <v>1163</v>
      </c>
      <c r="E52" s="365"/>
      <c r="F52" s="363"/>
      <c r="G52" s="363"/>
      <c r="H52" s="363"/>
      <c r="I52" s="363"/>
      <c r="J52" s="363"/>
      <c r="K52" s="370">
        <v>45973</v>
      </c>
      <c r="L52" s="370">
        <v>45973</v>
      </c>
      <c r="M52" s="370">
        <v>45978</v>
      </c>
      <c r="N52" s="370">
        <v>45978</v>
      </c>
      <c r="O52" s="370">
        <v>45979</v>
      </c>
      <c r="P52" s="370">
        <v>45979</v>
      </c>
      <c r="Q52" s="370">
        <v>45980</v>
      </c>
      <c r="R52" s="370">
        <v>45980</v>
      </c>
      <c r="S52" s="370">
        <v>45980</v>
      </c>
      <c r="T52" s="370">
        <v>45980</v>
      </c>
      <c r="U52" s="370">
        <v>45980</v>
      </c>
      <c r="V52" s="370">
        <v>45980</v>
      </c>
      <c r="W52" s="370">
        <v>45981</v>
      </c>
      <c r="X52" s="370">
        <v>45981</v>
      </c>
      <c r="Y52" s="370">
        <v>45981</v>
      </c>
      <c r="Z52" s="370">
        <v>45981</v>
      </c>
      <c r="AA52" s="370">
        <v>45983</v>
      </c>
      <c r="AB52" s="373">
        <v>45984</v>
      </c>
      <c r="AC52" s="375"/>
      <c r="AD52" s="382"/>
    </row>
    <row r="53" spans="1:30" ht="15.5" x14ac:dyDescent="0.35">
      <c r="A53" s="363">
        <f>+A48+1</f>
        <v>11</v>
      </c>
      <c r="B53" s="363" t="s">
        <v>234</v>
      </c>
      <c r="C53" s="364" t="str" cm="1">
        <f t="array" ref="C53">INDEX('Master Sheet '!$BD$19:$BD$451, MATCH(1, ('Master Sheet '!$B$19:$B$451=B53)*1, 0))</f>
        <v>A(00-02)+00</v>
      </c>
      <c r="D53" s="365"/>
      <c r="E53" s="365" t="s">
        <v>1129</v>
      </c>
      <c r="F53" s="363" t="s">
        <v>1408</v>
      </c>
      <c r="G53" s="363">
        <v>13</v>
      </c>
      <c r="H53" s="363" t="s">
        <v>1186</v>
      </c>
      <c r="I53" s="363" t="s">
        <v>1132</v>
      </c>
      <c r="J53" s="380">
        <v>45962</v>
      </c>
      <c r="K53" s="366"/>
      <c r="L53" s="366"/>
      <c r="M53" s="366"/>
      <c r="N53" s="365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72"/>
      <c r="AC53" s="378">
        <f>Z57</f>
        <v>45983</v>
      </c>
      <c r="AD53" s="384" t="s">
        <v>1175</v>
      </c>
    </row>
    <row r="54" spans="1:30" ht="15.5" outlineLevel="1" x14ac:dyDescent="0.35">
      <c r="A54" s="363"/>
      <c r="B54" s="364"/>
      <c r="C54" s="364" t="str">
        <f t="shared" si="4"/>
        <v>A(00-02)+00</v>
      </c>
      <c r="D54" s="365" t="s">
        <v>1160</v>
      </c>
      <c r="E54" s="365"/>
      <c r="F54" s="363"/>
      <c r="G54" s="363"/>
      <c r="H54" s="363"/>
      <c r="I54" s="363"/>
      <c r="J54" s="363"/>
      <c r="K54" s="370">
        <v>45963</v>
      </c>
      <c r="L54" s="370">
        <v>45963</v>
      </c>
      <c r="M54" s="370">
        <v>45964</v>
      </c>
      <c r="N54" s="370">
        <v>45965</v>
      </c>
      <c r="O54" s="370">
        <v>45966</v>
      </c>
      <c r="P54" s="370">
        <v>45966</v>
      </c>
      <c r="Q54" s="370">
        <v>45967</v>
      </c>
      <c r="R54" s="370">
        <v>45967</v>
      </c>
      <c r="S54" s="370">
        <v>45966</v>
      </c>
      <c r="T54" s="370">
        <v>45966</v>
      </c>
      <c r="U54" s="370">
        <v>45968</v>
      </c>
      <c r="V54" s="370">
        <v>45968</v>
      </c>
      <c r="W54" s="370">
        <v>45968</v>
      </c>
      <c r="X54" s="370">
        <v>45968</v>
      </c>
      <c r="Y54" s="370">
        <v>45976</v>
      </c>
      <c r="Z54" s="370">
        <v>45976</v>
      </c>
      <c r="AA54" s="370">
        <v>45984</v>
      </c>
      <c r="AB54" s="370">
        <v>45984</v>
      </c>
      <c r="AC54" s="375"/>
      <c r="AD54" s="382"/>
    </row>
    <row r="55" spans="1:30" ht="15.5" outlineLevel="1" x14ac:dyDescent="0.35">
      <c r="A55" s="363"/>
      <c r="B55" s="364"/>
      <c r="C55" s="364" t="str">
        <f t="shared" si="4"/>
        <v>A(00-02)+00</v>
      </c>
      <c r="D55" s="365" t="s">
        <v>1161</v>
      </c>
      <c r="E55" s="365"/>
      <c r="F55" s="363"/>
      <c r="G55" s="363"/>
      <c r="H55" s="363"/>
      <c r="I55" s="363"/>
      <c r="J55" s="363"/>
      <c r="K55" s="370">
        <v>45963</v>
      </c>
      <c r="L55" s="370">
        <v>45963</v>
      </c>
      <c r="M55" s="370">
        <v>45968</v>
      </c>
      <c r="N55" s="370">
        <v>45976</v>
      </c>
      <c r="O55" s="370">
        <v>45976</v>
      </c>
      <c r="P55" s="370">
        <v>45976</v>
      </c>
      <c r="Q55" s="370">
        <v>45977</v>
      </c>
      <c r="R55" s="370">
        <v>45977</v>
      </c>
      <c r="S55" s="370">
        <v>45977</v>
      </c>
      <c r="T55" s="370">
        <v>45977</v>
      </c>
      <c r="U55" s="370">
        <v>45977</v>
      </c>
      <c r="V55" s="370">
        <v>45977</v>
      </c>
      <c r="W55" s="370">
        <v>45979</v>
      </c>
      <c r="X55" s="370">
        <v>45979</v>
      </c>
      <c r="Y55" s="370">
        <v>45981</v>
      </c>
      <c r="Z55" s="370">
        <v>45981</v>
      </c>
      <c r="AA55" s="370">
        <v>45984</v>
      </c>
      <c r="AB55" s="370">
        <v>45984</v>
      </c>
      <c r="AC55" s="375"/>
      <c r="AD55" s="382"/>
    </row>
    <row r="56" spans="1:30" ht="15.5" outlineLevel="1" x14ac:dyDescent="0.35">
      <c r="A56" s="363"/>
      <c r="B56" s="364"/>
      <c r="C56" s="364" t="str">
        <f t="shared" si="4"/>
        <v>A(00-02)+00</v>
      </c>
      <c r="D56" s="365" t="s">
        <v>1162</v>
      </c>
      <c r="E56" s="365"/>
      <c r="F56" s="363"/>
      <c r="G56" s="363"/>
      <c r="H56" s="363"/>
      <c r="I56" s="363"/>
      <c r="J56" s="363"/>
      <c r="K56" s="370">
        <v>45963</v>
      </c>
      <c r="L56" s="370">
        <v>45963</v>
      </c>
      <c r="M56" s="370">
        <v>45977</v>
      </c>
      <c r="N56" s="370">
        <v>45978</v>
      </c>
      <c r="O56" s="370">
        <v>45978</v>
      </c>
      <c r="P56" s="370">
        <v>45978</v>
      </c>
      <c r="Q56" s="370">
        <v>45979</v>
      </c>
      <c r="R56" s="370">
        <v>45979</v>
      </c>
      <c r="S56" s="370">
        <v>45979</v>
      </c>
      <c r="T56" s="370">
        <v>45979</v>
      </c>
      <c r="U56" s="370">
        <v>45979</v>
      </c>
      <c r="V56" s="370">
        <v>45979</v>
      </c>
      <c r="W56" s="370">
        <v>45980</v>
      </c>
      <c r="X56" s="370">
        <v>45980</v>
      </c>
      <c r="Y56" s="370">
        <v>45982</v>
      </c>
      <c r="Z56" s="370">
        <v>45982</v>
      </c>
      <c r="AA56" s="370">
        <v>45985</v>
      </c>
      <c r="AB56" s="370">
        <v>45985</v>
      </c>
      <c r="AC56" s="375"/>
      <c r="AD56" s="382"/>
    </row>
    <row r="57" spans="1:30" ht="15.5" outlineLevel="1" x14ac:dyDescent="0.35">
      <c r="A57" s="363"/>
      <c r="B57" s="364"/>
      <c r="C57" s="364" t="str">
        <f t="shared" si="4"/>
        <v>A(00-02)+00</v>
      </c>
      <c r="D57" s="365" t="s">
        <v>1163</v>
      </c>
      <c r="E57" s="365"/>
      <c r="F57" s="363"/>
      <c r="G57" s="363"/>
      <c r="H57" s="363"/>
      <c r="I57" s="363"/>
      <c r="J57" s="363"/>
      <c r="K57" s="370">
        <v>45963</v>
      </c>
      <c r="L57" s="370">
        <v>45963</v>
      </c>
      <c r="M57" s="370">
        <v>45980</v>
      </c>
      <c r="N57" s="370">
        <v>45981</v>
      </c>
      <c r="O57" s="370">
        <v>45982</v>
      </c>
      <c r="P57" s="370">
        <v>45982</v>
      </c>
      <c r="Q57" s="370">
        <v>45982</v>
      </c>
      <c r="R57" s="370">
        <v>45982</v>
      </c>
      <c r="S57" s="370">
        <v>45982</v>
      </c>
      <c r="T57" s="370">
        <v>45982</v>
      </c>
      <c r="U57" s="370">
        <v>45982</v>
      </c>
      <c r="V57" s="370">
        <v>45982</v>
      </c>
      <c r="W57" s="370">
        <v>45983</v>
      </c>
      <c r="X57" s="370">
        <v>45983</v>
      </c>
      <c r="Y57" s="370">
        <v>45983</v>
      </c>
      <c r="Z57" s="370">
        <v>45983</v>
      </c>
      <c r="AA57" s="370">
        <v>45985</v>
      </c>
      <c r="AB57" s="370">
        <v>45985</v>
      </c>
      <c r="AC57" s="375"/>
      <c r="AD57" s="382"/>
    </row>
    <row r="58" spans="1:30" ht="31" x14ac:dyDescent="0.35">
      <c r="A58" s="363">
        <f>+A53+1</f>
        <v>12</v>
      </c>
      <c r="B58" s="363" t="s">
        <v>1024</v>
      </c>
      <c r="C58" s="364" t="str" cm="1">
        <f t="array" ref="C58">INDEX('Master Sheet '!$BD$19:$BD$451, MATCH(1, ('Master Sheet '!$B$19:$B$451=B58)*1, 0))</f>
        <v>D(30-45)+00</v>
      </c>
      <c r="D58" s="365"/>
      <c r="E58" s="421" t="s">
        <v>1225</v>
      </c>
      <c r="F58" s="363" t="s">
        <v>1141</v>
      </c>
      <c r="G58" s="363">
        <v>12</v>
      </c>
      <c r="H58" s="363" t="s">
        <v>1134</v>
      </c>
      <c r="I58" s="363" t="s">
        <v>1174</v>
      </c>
      <c r="J58" s="380">
        <v>45970</v>
      </c>
      <c r="K58" s="366"/>
      <c r="L58" s="366"/>
      <c r="M58" s="366"/>
      <c r="N58" s="365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72"/>
      <c r="AC58" s="378">
        <f>Z62</f>
        <v>45983</v>
      </c>
      <c r="AD58" s="384" t="s">
        <v>1175</v>
      </c>
    </row>
    <row r="59" spans="1:30" ht="15.5" outlineLevel="1" x14ac:dyDescent="0.35">
      <c r="A59" s="363"/>
      <c r="B59" s="364"/>
      <c r="C59" s="364" t="str">
        <f t="shared" si="4"/>
        <v>D(30-45)+00</v>
      </c>
      <c r="D59" s="365" t="s">
        <v>1160</v>
      </c>
      <c r="E59" s="365"/>
      <c r="F59" s="363"/>
      <c r="G59" s="363"/>
      <c r="H59" s="363"/>
      <c r="I59" s="363"/>
      <c r="J59" s="363"/>
      <c r="K59" s="370">
        <v>45970</v>
      </c>
      <c r="L59" s="370">
        <v>45970</v>
      </c>
      <c r="M59" s="370">
        <v>45971</v>
      </c>
      <c r="N59" s="370">
        <v>45971</v>
      </c>
      <c r="O59" s="370">
        <v>45973</v>
      </c>
      <c r="P59" s="370">
        <v>45973</v>
      </c>
      <c r="Q59" s="370">
        <v>45973</v>
      </c>
      <c r="R59" s="370">
        <v>45973</v>
      </c>
      <c r="S59" s="370">
        <v>45973</v>
      </c>
      <c r="T59" s="370">
        <v>45974</v>
      </c>
      <c r="U59" s="370">
        <v>45975</v>
      </c>
      <c r="V59" s="370">
        <v>45975</v>
      </c>
      <c r="W59" s="370">
        <v>45975</v>
      </c>
      <c r="X59" s="370">
        <v>45975</v>
      </c>
      <c r="Y59" s="370">
        <v>45976</v>
      </c>
      <c r="Z59" s="370">
        <v>45976</v>
      </c>
      <c r="AA59" s="370">
        <v>45984</v>
      </c>
      <c r="AB59" s="370">
        <v>45984</v>
      </c>
      <c r="AC59" s="375"/>
      <c r="AD59" s="382"/>
    </row>
    <row r="60" spans="1:30" ht="15.5" outlineLevel="1" x14ac:dyDescent="0.35">
      <c r="A60" s="363"/>
      <c r="B60" s="364"/>
      <c r="C60" s="364" t="str">
        <f t="shared" si="4"/>
        <v>D(30-45)+00</v>
      </c>
      <c r="D60" s="365" t="s">
        <v>1161</v>
      </c>
      <c r="E60" s="365"/>
      <c r="F60" s="363"/>
      <c r="G60" s="363"/>
      <c r="H60" s="363"/>
      <c r="I60" s="363"/>
      <c r="J60" s="363"/>
      <c r="K60" s="370">
        <v>45970</v>
      </c>
      <c r="L60" s="370">
        <v>45970</v>
      </c>
      <c r="M60" s="370">
        <v>45975</v>
      </c>
      <c r="N60" s="370">
        <v>45975</v>
      </c>
      <c r="O60" s="370">
        <v>45976</v>
      </c>
      <c r="P60" s="370">
        <v>45976</v>
      </c>
      <c r="Q60" s="370">
        <v>45976</v>
      </c>
      <c r="R60" s="370">
        <v>45976</v>
      </c>
      <c r="S60" s="370">
        <v>45976</v>
      </c>
      <c r="T60" s="370">
        <v>45977</v>
      </c>
      <c r="U60" s="370">
        <v>45977</v>
      </c>
      <c r="V60" s="370">
        <v>45977</v>
      </c>
      <c r="W60" s="370">
        <v>45978</v>
      </c>
      <c r="X60" s="370">
        <v>45978</v>
      </c>
      <c r="Y60" s="370">
        <v>45978</v>
      </c>
      <c r="Z60" s="370">
        <v>45978</v>
      </c>
      <c r="AA60" s="370">
        <v>45984</v>
      </c>
      <c r="AB60" s="370">
        <v>45984</v>
      </c>
      <c r="AC60" s="375"/>
      <c r="AD60" s="382"/>
    </row>
    <row r="61" spans="1:30" ht="15.5" outlineLevel="1" x14ac:dyDescent="0.35">
      <c r="A61" s="363"/>
      <c r="B61" s="364"/>
      <c r="C61" s="364" t="str">
        <f t="shared" si="4"/>
        <v>D(30-45)+00</v>
      </c>
      <c r="D61" s="365" t="s">
        <v>1162</v>
      </c>
      <c r="E61" s="365"/>
      <c r="F61" s="363"/>
      <c r="G61" s="363"/>
      <c r="H61" s="363"/>
      <c r="I61" s="363"/>
      <c r="J61" s="363"/>
      <c r="K61" s="370">
        <v>45970</v>
      </c>
      <c r="L61" s="370">
        <v>45970</v>
      </c>
      <c r="M61" s="370">
        <v>45977</v>
      </c>
      <c r="N61" s="370">
        <v>45979</v>
      </c>
      <c r="O61" s="370">
        <v>45979</v>
      </c>
      <c r="P61" s="370">
        <v>45979</v>
      </c>
      <c r="Q61" s="370">
        <v>45979</v>
      </c>
      <c r="R61" s="370">
        <v>45979</v>
      </c>
      <c r="S61" s="370">
        <v>45979</v>
      </c>
      <c r="T61" s="370">
        <v>45979</v>
      </c>
      <c r="U61" s="370">
        <v>45980</v>
      </c>
      <c r="V61" s="370">
        <v>45980</v>
      </c>
      <c r="W61" s="370">
        <v>45981</v>
      </c>
      <c r="X61" s="370">
        <v>45981</v>
      </c>
      <c r="Y61" s="370">
        <v>45981</v>
      </c>
      <c r="Z61" s="370">
        <v>45981</v>
      </c>
      <c r="AA61" s="370">
        <v>45984</v>
      </c>
      <c r="AB61" s="370">
        <v>45984</v>
      </c>
      <c r="AC61" s="375"/>
      <c r="AD61" s="382"/>
    </row>
    <row r="62" spans="1:30" ht="15.5" outlineLevel="1" x14ac:dyDescent="0.35">
      <c r="A62" s="363"/>
      <c r="B62" s="364"/>
      <c r="C62" s="364" t="str">
        <f t="shared" si="4"/>
        <v>D(30-45)+00</v>
      </c>
      <c r="D62" s="365" t="s">
        <v>1163</v>
      </c>
      <c r="E62" s="365"/>
      <c r="F62" s="363"/>
      <c r="G62" s="363"/>
      <c r="H62" s="363"/>
      <c r="I62" s="363"/>
      <c r="J62" s="363"/>
      <c r="K62" s="370">
        <v>45970</v>
      </c>
      <c r="L62" s="370">
        <v>45970</v>
      </c>
      <c r="M62" s="370">
        <v>45980</v>
      </c>
      <c r="N62" s="370">
        <v>45981</v>
      </c>
      <c r="O62" s="370">
        <v>45981</v>
      </c>
      <c r="P62" s="370">
        <v>45981</v>
      </c>
      <c r="Q62" s="370">
        <v>45981</v>
      </c>
      <c r="R62" s="370">
        <v>45981</v>
      </c>
      <c r="S62" s="370">
        <v>45982</v>
      </c>
      <c r="T62" s="370">
        <v>45982</v>
      </c>
      <c r="U62" s="370">
        <v>45982</v>
      </c>
      <c r="V62" s="370">
        <v>45982</v>
      </c>
      <c r="W62" s="370">
        <v>45983</v>
      </c>
      <c r="X62" s="370">
        <v>45983</v>
      </c>
      <c r="Y62" s="370">
        <v>45983</v>
      </c>
      <c r="Z62" s="370">
        <v>45983</v>
      </c>
      <c r="AA62" s="370">
        <v>45984</v>
      </c>
      <c r="AB62" s="370">
        <v>45984</v>
      </c>
      <c r="AC62" s="375"/>
      <c r="AD62" s="382"/>
    </row>
    <row r="63" spans="1:30" ht="15.5" x14ac:dyDescent="0.35">
      <c r="A63" s="363">
        <f>+A58+1</f>
        <v>13</v>
      </c>
      <c r="B63" s="363" t="s">
        <v>909</v>
      </c>
      <c r="C63" s="364" t="str" cm="1">
        <f t="array" ref="C63">INDEX('Master Sheet '!$BD$19:$BD$451, MATCH(1, ('Master Sheet '!$B$19:$B$451=B63)*1, 0))</f>
        <v>D(30-45)+03</v>
      </c>
      <c r="D63" s="365"/>
      <c r="E63" s="365" t="s">
        <v>1139</v>
      </c>
      <c r="F63" s="363" t="s">
        <v>1407</v>
      </c>
      <c r="G63" s="363">
        <v>15</v>
      </c>
      <c r="H63" s="363" t="s">
        <v>1186</v>
      </c>
      <c r="I63" s="363" t="s">
        <v>1142</v>
      </c>
      <c r="J63" s="380">
        <v>45971</v>
      </c>
      <c r="K63" s="366"/>
      <c r="L63" s="366"/>
      <c r="M63" s="366"/>
      <c r="N63" s="365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72"/>
      <c r="AC63" s="378">
        <f>Z67</f>
        <v>45986</v>
      </c>
      <c r="AD63" s="384" t="s">
        <v>1175</v>
      </c>
    </row>
    <row r="64" spans="1:30" ht="15.5" outlineLevel="1" x14ac:dyDescent="0.35">
      <c r="A64" s="363"/>
      <c r="B64" s="364"/>
      <c r="C64" s="364" t="str">
        <f t="shared" si="4"/>
        <v>D(30-45)+03</v>
      </c>
      <c r="D64" s="365" t="s">
        <v>1160</v>
      </c>
      <c r="E64" s="365"/>
      <c r="F64" s="363"/>
      <c r="G64" s="363"/>
      <c r="H64" s="363"/>
      <c r="I64" s="363"/>
      <c r="J64" s="363"/>
      <c r="K64" s="370">
        <v>45971</v>
      </c>
      <c r="L64" s="370">
        <v>45971</v>
      </c>
      <c r="M64" s="370">
        <v>45973</v>
      </c>
      <c r="N64" s="370">
        <v>45976</v>
      </c>
      <c r="O64" s="370">
        <v>45977</v>
      </c>
      <c r="P64" s="370">
        <v>45977</v>
      </c>
      <c r="Q64" s="370">
        <v>45977</v>
      </c>
      <c r="R64" s="370">
        <v>45977</v>
      </c>
      <c r="S64" s="370">
        <v>45977</v>
      </c>
      <c r="T64" s="370">
        <v>45977</v>
      </c>
      <c r="U64" s="370">
        <v>45977</v>
      </c>
      <c r="V64" s="370">
        <v>45977</v>
      </c>
      <c r="W64" s="370">
        <v>45977</v>
      </c>
      <c r="X64" s="370">
        <v>45977</v>
      </c>
      <c r="Y64" s="370">
        <v>45978</v>
      </c>
      <c r="Z64" s="370">
        <v>45978</v>
      </c>
      <c r="AA64" s="370">
        <v>45987</v>
      </c>
      <c r="AB64" s="370">
        <v>45987</v>
      </c>
      <c r="AC64" s="375"/>
      <c r="AD64" s="382"/>
    </row>
    <row r="65" spans="1:30" ht="15.5" outlineLevel="1" x14ac:dyDescent="0.35">
      <c r="A65" s="363"/>
      <c r="B65" s="364"/>
      <c r="C65" s="364" t="str">
        <f t="shared" si="4"/>
        <v>D(30-45)+03</v>
      </c>
      <c r="D65" s="365" t="s">
        <v>1161</v>
      </c>
      <c r="E65" s="365"/>
      <c r="F65" s="363"/>
      <c r="G65" s="363"/>
      <c r="H65" s="363"/>
      <c r="I65" s="363"/>
      <c r="J65" s="363"/>
      <c r="K65" s="370">
        <v>45971</v>
      </c>
      <c r="L65" s="370">
        <v>45971</v>
      </c>
      <c r="M65" s="370">
        <v>45974</v>
      </c>
      <c r="N65" s="370">
        <v>45976</v>
      </c>
      <c r="O65" s="370">
        <v>45977</v>
      </c>
      <c r="P65" s="370">
        <v>45977</v>
      </c>
      <c r="Q65" s="370">
        <v>45977</v>
      </c>
      <c r="R65" s="370">
        <v>45977</v>
      </c>
      <c r="S65" s="370">
        <v>45979</v>
      </c>
      <c r="T65" s="370">
        <v>45979</v>
      </c>
      <c r="U65" s="370">
        <v>45979</v>
      </c>
      <c r="V65" s="370">
        <v>45979</v>
      </c>
      <c r="W65" s="370">
        <v>45979</v>
      </c>
      <c r="X65" s="370">
        <v>45979</v>
      </c>
      <c r="Y65" s="370">
        <v>45980</v>
      </c>
      <c r="Z65" s="370">
        <v>45980</v>
      </c>
      <c r="AA65" s="370">
        <v>45987</v>
      </c>
      <c r="AB65" s="370">
        <v>45987</v>
      </c>
      <c r="AC65" s="375"/>
      <c r="AD65" s="382"/>
    </row>
    <row r="66" spans="1:30" ht="15.5" outlineLevel="1" x14ac:dyDescent="0.35">
      <c r="A66" s="363"/>
      <c r="B66" s="364"/>
      <c r="C66" s="364" t="str">
        <f t="shared" si="4"/>
        <v>D(30-45)+03</v>
      </c>
      <c r="D66" s="365" t="s">
        <v>1162</v>
      </c>
      <c r="E66" s="365"/>
      <c r="F66" s="363"/>
      <c r="G66" s="363"/>
      <c r="H66" s="363"/>
      <c r="I66" s="363"/>
      <c r="J66" s="363"/>
      <c r="K66" s="370">
        <v>45971</v>
      </c>
      <c r="L66" s="370">
        <v>45971</v>
      </c>
      <c r="M66" s="370">
        <v>45980</v>
      </c>
      <c r="N66" s="370">
        <v>45980</v>
      </c>
      <c r="O66" s="370">
        <v>45980</v>
      </c>
      <c r="P66" s="370">
        <v>45980</v>
      </c>
      <c r="Q66" s="370">
        <v>45980</v>
      </c>
      <c r="R66" s="370">
        <v>45980</v>
      </c>
      <c r="S66" s="370">
        <v>45981</v>
      </c>
      <c r="T66" s="370">
        <v>45981</v>
      </c>
      <c r="U66" s="370">
        <v>45981</v>
      </c>
      <c r="V66" s="370">
        <v>45981</v>
      </c>
      <c r="W66" s="370">
        <v>45982</v>
      </c>
      <c r="X66" s="370">
        <v>45982</v>
      </c>
      <c r="Y66" s="370">
        <v>45982</v>
      </c>
      <c r="Z66" s="370">
        <v>45982</v>
      </c>
      <c r="AA66" s="370">
        <v>45988</v>
      </c>
      <c r="AB66" s="370">
        <v>45988</v>
      </c>
      <c r="AC66" s="375"/>
      <c r="AD66" s="382"/>
    </row>
    <row r="67" spans="1:30" ht="15.5" outlineLevel="1" x14ac:dyDescent="0.35">
      <c r="A67" s="363"/>
      <c r="B67" s="364"/>
      <c r="C67" s="364" t="str">
        <f t="shared" si="4"/>
        <v>D(30-45)+03</v>
      </c>
      <c r="D67" s="365" t="s">
        <v>1163</v>
      </c>
      <c r="E67" s="365"/>
      <c r="F67" s="363"/>
      <c r="G67" s="363"/>
      <c r="H67" s="363"/>
      <c r="I67" s="363"/>
      <c r="J67" s="363"/>
      <c r="K67" s="370">
        <v>45971</v>
      </c>
      <c r="L67" s="370">
        <v>45971</v>
      </c>
      <c r="M67" s="370">
        <v>45983</v>
      </c>
      <c r="N67" s="370">
        <v>45983</v>
      </c>
      <c r="O67" s="370">
        <v>45983</v>
      </c>
      <c r="P67" s="370">
        <v>45983</v>
      </c>
      <c r="Q67" s="370">
        <v>45983</v>
      </c>
      <c r="R67" s="370">
        <v>45983</v>
      </c>
      <c r="S67" s="370">
        <v>45985</v>
      </c>
      <c r="T67" s="370">
        <v>45985</v>
      </c>
      <c r="U67" s="370">
        <v>45985</v>
      </c>
      <c r="V67" s="370">
        <v>45985</v>
      </c>
      <c r="W67" s="370">
        <v>45986</v>
      </c>
      <c r="X67" s="370">
        <v>45986</v>
      </c>
      <c r="Y67" s="370">
        <v>45986</v>
      </c>
      <c r="Z67" s="370">
        <v>45986</v>
      </c>
      <c r="AA67" s="370">
        <v>45988</v>
      </c>
      <c r="AB67" s="370">
        <v>45988</v>
      </c>
      <c r="AC67" s="375"/>
      <c r="AD67" s="382"/>
    </row>
    <row r="68" spans="1:30" ht="15.5" x14ac:dyDescent="0.35">
      <c r="A68" s="363">
        <f>+A63+1</f>
        <v>14</v>
      </c>
      <c r="B68" s="363" t="s">
        <v>815</v>
      </c>
      <c r="C68" s="364" t="str" cm="1">
        <f t="array" ref="C68">INDEX('Master Sheet '!$BD$19:$BD$451, MATCH(1, ('Master Sheet '!$B$19:$B$451=B68)*1, 0))</f>
        <v>C(15-22)+06</v>
      </c>
      <c r="D68" s="365"/>
      <c r="E68" s="365" t="s">
        <v>1180</v>
      </c>
      <c r="F68" s="363" t="s">
        <v>1125</v>
      </c>
      <c r="G68" s="363">
        <v>16</v>
      </c>
      <c r="H68" s="363" t="s">
        <v>1186</v>
      </c>
      <c r="I68" s="363" t="s">
        <v>1181</v>
      </c>
      <c r="J68" s="376">
        <v>45976</v>
      </c>
      <c r="K68" s="366"/>
      <c r="L68" s="366"/>
      <c r="M68" s="366"/>
      <c r="N68" s="365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72"/>
      <c r="AC68" s="378">
        <f>Z72</f>
        <v>45986</v>
      </c>
      <c r="AD68" s="384" t="s">
        <v>1175</v>
      </c>
    </row>
    <row r="69" spans="1:30" ht="15.5" outlineLevel="1" x14ac:dyDescent="0.35">
      <c r="A69" s="363"/>
      <c r="B69" s="364"/>
      <c r="C69" s="364" t="str">
        <f t="shared" si="4"/>
        <v>C(15-22)+06</v>
      </c>
      <c r="D69" s="365" t="s">
        <v>1160</v>
      </c>
      <c r="E69" s="365"/>
      <c r="F69" s="363"/>
      <c r="G69" s="363"/>
      <c r="H69" s="363"/>
      <c r="I69" s="363"/>
      <c r="J69" s="363"/>
      <c r="K69" s="370">
        <v>45978</v>
      </c>
      <c r="L69" s="370">
        <v>45978</v>
      </c>
      <c r="M69" s="370">
        <v>45978</v>
      </c>
      <c r="N69" s="370">
        <v>45978</v>
      </c>
      <c r="O69" s="370">
        <v>45978</v>
      </c>
      <c r="P69" s="370">
        <v>45978</v>
      </c>
      <c r="Q69" s="370">
        <v>45978</v>
      </c>
      <c r="R69" s="370">
        <v>45978</v>
      </c>
      <c r="S69" s="370">
        <v>45978</v>
      </c>
      <c r="T69" s="370">
        <v>45978</v>
      </c>
      <c r="U69" s="370">
        <v>45978</v>
      </c>
      <c r="V69" s="370">
        <v>45979</v>
      </c>
      <c r="W69" s="370">
        <v>45979</v>
      </c>
      <c r="X69" s="370">
        <v>45979</v>
      </c>
      <c r="Y69" s="370">
        <v>45980</v>
      </c>
      <c r="Z69" s="370">
        <v>45980</v>
      </c>
      <c r="AA69" s="370">
        <v>45987</v>
      </c>
      <c r="AB69" s="370">
        <v>45987</v>
      </c>
      <c r="AC69" s="377"/>
      <c r="AD69" s="382"/>
    </row>
    <row r="70" spans="1:30" ht="15.5" outlineLevel="1" x14ac:dyDescent="0.35">
      <c r="A70" s="363"/>
      <c r="B70" s="364"/>
      <c r="C70" s="364" t="str">
        <f t="shared" ref="C70:C72" si="10">C69</f>
        <v>C(15-22)+06</v>
      </c>
      <c r="D70" s="365" t="s">
        <v>1161</v>
      </c>
      <c r="E70" s="365"/>
      <c r="F70" s="363"/>
      <c r="G70" s="363"/>
      <c r="H70" s="363"/>
      <c r="I70" s="363"/>
      <c r="J70" s="363"/>
      <c r="K70" s="370">
        <v>45979</v>
      </c>
      <c r="L70" s="370">
        <v>45979</v>
      </c>
      <c r="M70" s="370">
        <v>45980</v>
      </c>
      <c r="N70" s="370">
        <v>45980</v>
      </c>
      <c r="O70" s="370">
        <v>45980</v>
      </c>
      <c r="P70" s="370">
        <v>45980</v>
      </c>
      <c r="Q70" s="370">
        <v>45980</v>
      </c>
      <c r="R70" s="370">
        <v>45980</v>
      </c>
      <c r="S70" s="370">
        <v>45980</v>
      </c>
      <c r="T70" s="370">
        <v>45980</v>
      </c>
      <c r="U70" s="370">
        <v>45980</v>
      </c>
      <c r="V70" s="370">
        <v>45980</v>
      </c>
      <c r="W70" s="370">
        <v>45982</v>
      </c>
      <c r="X70" s="370">
        <v>45982</v>
      </c>
      <c r="Y70" s="370">
        <v>45982</v>
      </c>
      <c r="Z70" s="370">
        <v>45982</v>
      </c>
      <c r="AA70" s="370">
        <v>45987</v>
      </c>
      <c r="AB70" s="370">
        <v>45987</v>
      </c>
      <c r="AC70" s="375"/>
      <c r="AD70" s="382"/>
    </row>
    <row r="71" spans="1:30" ht="15.5" outlineLevel="1" x14ac:dyDescent="0.35">
      <c r="A71" s="363"/>
      <c r="B71" s="364"/>
      <c r="C71" s="364" t="str">
        <f t="shared" si="10"/>
        <v>C(15-22)+06</v>
      </c>
      <c r="D71" s="365" t="s">
        <v>1162</v>
      </c>
      <c r="E71" s="365"/>
      <c r="F71" s="363"/>
      <c r="G71" s="363"/>
      <c r="H71" s="363"/>
      <c r="I71" s="363"/>
      <c r="J71" s="363"/>
      <c r="K71" s="370">
        <v>45981</v>
      </c>
      <c r="L71" s="370">
        <v>45982</v>
      </c>
      <c r="M71" s="370">
        <v>45982</v>
      </c>
      <c r="N71" s="370">
        <v>45982</v>
      </c>
      <c r="O71" s="370">
        <v>45983</v>
      </c>
      <c r="P71" s="370">
        <v>45983</v>
      </c>
      <c r="Q71" s="370">
        <v>45983</v>
      </c>
      <c r="R71" s="370">
        <v>45983</v>
      </c>
      <c r="S71" s="370">
        <v>45983</v>
      </c>
      <c r="T71" s="370">
        <v>45983</v>
      </c>
      <c r="U71" s="370">
        <v>45983</v>
      </c>
      <c r="V71" s="370">
        <v>45983</v>
      </c>
      <c r="W71" s="370">
        <v>45984</v>
      </c>
      <c r="X71" s="370">
        <v>45984</v>
      </c>
      <c r="Y71" s="370">
        <v>45984</v>
      </c>
      <c r="Z71" s="370">
        <v>45984</v>
      </c>
      <c r="AA71" s="370">
        <v>45988</v>
      </c>
      <c r="AB71" s="370">
        <v>45988</v>
      </c>
      <c r="AC71" s="375"/>
      <c r="AD71" s="382"/>
    </row>
    <row r="72" spans="1:30" ht="15.5" outlineLevel="1" x14ac:dyDescent="0.35">
      <c r="A72" s="363"/>
      <c r="B72" s="364"/>
      <c r="C72" s="364" t="str">
        <f t="shared" si="10"/>
        <v>C(15-22)+06</v>
      </c>
      <c r="D72" s="365" t="s">
        <v>1163</v>
      </c>
      <c r="E72" s="365"/>
      <c r="F72" s="363"/>
      <c r="G72" s="363"/>
      <c r="H72" s="363"/>
      <c r="I72" s="363"/>
      <c r="J72" s="363"/>
      <c r="K72" s="370">
        <v>45985</v>
      </c>
      <c r="L72" s="370">
        <v>45985</v>
      </c>
      <c r="M72" s="370">
        <v>45985</v>
      </c>
      <c r="N72" s="370">
        <v>45985</v>
      </c>
      <c r="O72" s="370">
        <v>45985</v>
      </c>
      <c r="P72" s="370">
        <v>45985</v>
      </c>
      <c r="Q72" s="370">
        <v>45985</v>
      </c>
      <c r="R72" s="370">
        <v>45985</v>
      </c>
      <c r="S72" s="370">
        <v>45985</v>
      </c>
      <c r="T72" s="370">
        <v>45985</v>
      </c>
      <c r="U72" s="370">
        <v>45985</v>
      </c>
      <c r="V72" s="370">
        <v>45985</v>
      </c>
      <c r="W72" s="370">
        <v>45986</v>
      </c>
      <c r="X72" s="370">
        <v>45986</v>
      </c>
      <c r="Y72" s="370">
        <v>45986</v>
      </c>
      <c r="Z72" s="370">
        <v>45986</v>
      </c>
      <c r="AA72" s="370">
        <v>45988</v>
      </c>
      <c r="AB72" s="370">
        <v>45988</v>
      </c>
      <c r="AC72" s="375"/>
      <c r="AD72" s="382"/>
    </row>
    <row r="73" spans="1:30" ht="15.5" x14ac:dyDescent="0.35">
      <c r="A73" s="363">
        <f>+A68+1</f>
        <v>15</v>
      </c>
      <c r="B73" s="363" t="s">
        <v>977</v>
      </c>
      <c r="C73" s="364" t="str" cm="1">
        <f t="array" ref="C73">INDEX('Master Sheet '!$BD$19:$BD$451, MATCH(1, ('Master Sheet '!$B$19:$B$451=B73)*1, 0))</f>
        <v>A(00-02)+00</v>
      </c>
      <c r="D73" s="365"/>
      <c r="E73" s="365" t="s">
        <v>1129</v>
      </c>
      <c r="F73" s="363" t="s">
        <v>1124</v>
      </c>
      <c r="G73" s="363">
        <v>17</v>
      </c>
      <c r="H73" s="363" t="s">
        <v>1133</v>
      </c>
      <c r="I73" s="363" t="s">
        <v>1176</v>
      </c>
      <c r="J73" s="376">
        <v>45972</v>
      </c>
      <c r="K73" s="366"/>
      <c r="L73" s="366"/>
      <c r="M73" s="366"/>
      <c r="N73" s="365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72"/>
      <c r="AC73" s="378">
        <f>Z77</f>
        <v>45989</v>
      </c>
      <c r="AD73" s="384" t="s">
        <v>1175</v>
      </c>
    </row>
    <row r="74" spans="1:30" ht="15.5" outlineLevel="1" x14ac:dyDescent="0.35">
      <c r="A74" s="363"/>
      <c r="B74" s="364"/>
      <c r="C74" s="364" t="str">
        <f t="shared" ref="C74:C77" si="11">C73</f>
        <v>A(00-02)+00</v>
      </c>
      <c r="D74" s="365" t="s">
        <v>1160</v>
      </c>
      <c r="E74" s="365"/>
      <c r="F74" s="363"/>
      <c r="G74" s="363"/>
      <c r="H74" s="363"/>
      <c r="I74" s="363"/>
      <c r="J74" s="363"/>
      <c r="K74" s="370">
        <v>45973</v>
      </c>
      <c r="L74" s="370">
        <v>45973</v>
      </c>
      <c r="M74" s="370">
        <v>45976</v>
      </c>
      <c r="N74" s="370" t="s">
        <v>1183</v>
      </c>
      <c r="O74" s="370">
        <v>45978</v>
      </c>
      <c r="P74" s="370">
        <v>45978</v>
      </c>
      <c r="Q74" s="370">
        <v>45978</v>
      </c>
      <c r="R74" s="370">
        <v>45978</v>
      </c>
      <c r="S74" s="370">
        <v>45978</v>
      </c>
      <c r="T74" s="370">
        <v>45978</v>
      </c>
      <c r="U74" s="370">
        <v>45978</v>
      </c>
      <c r="V74" s="370">
        <v>45978</v>
      </c>
      <c r="W74" s="370">
        <v>45979</v>
      </c>
      <c r="X74" s="370">
        <v>45979</v>
      </c>
      <c r="Y74" s="370">
        <v>45979</v>
      </c>
      <c r="Z74" s="370">
        <v>45979</v>
      </c>
      <c r="AA74" s="370">
        <v>45990</v>
      </c>
      <c r="AB74" s="370">
        <v>45990</v>
      </c>
      <c r="AC74" s="377"/>
      <c r="AD74" s="382"/>
    </row>
    <row r="75" spans="1:30" ht="15.5" outlineLevel="1" x14ac:dyDescent="0.35">
      <c r="A75" s="363"/>
      <c r="B75" s="364"/>
      <c r="C75" s="364" t="str">
        <f t="shared" si="11"/>
        <v>A(00-02)+00</v>
      </c>
      <c r="D75" s="365" t="s">
        <v>1161</v>
      </c>
      <c r="E75" s="365"/>
      <c r="F75" s="363"/>
      <c r="G75" s="363"/>
      <c r="H75" s="363"/>
      <c r="I75" s="363"/>
      <c r="J75" s="363"/>
      <c r="K75" s="370">
        <v>45973</v>
      </c>
      <c r="L75" s="370">
        <v>45973</v>
      </c>
      <c r="M75" s="370">
        <v>45979</v>
      </c>
      <c r="N75" s="370">
        <v>45980</v>
      </c>
      <c r="O75" s="370">
        <v>45983</v>
      </c>
      <c r="P75" s="370">
        <v>45983</v>
      </c>
      <c r="Q75" s="370">
        <v>45983</v>
      </c>
      <c r="R75" s="370">
        <v>45983</v>
      </c>
      <c r="S75" s="370">
        <v>45983</v>
      </c>
      <c r="T75" s="370">
        <v>45983</v>
      </c>
      <c r="U75" s="370">
        <v>45983</v>
      </c>
      <c r="V75" s="370">
        <v>45983</v>
      </c>
      <c r="W75" s="370">
        <v>45984</v>
      </c>
      <c r="X75" s="370">
        <v>45984</v>
      </c>
      <c r="Y75" s="370">
        <v>45984</v>
      </c>
      <c r="Z75" s="370">
        <v>45984</v>
      </c>
      <c r="AA75" s="370">
        <v>45990</v>
      </c>
      <c r="AB75" s="370">
        <v>45990</v>
      </c>
      <c r="AC75" s="375"/>
      <c r="AD75" s="382"/>
    </row>
    <row r="76" spans="1:30" ht="15.5" outlineLevel="1" x14ac:dyDescent="0.35">
      <c r="A76" s="363"/>
      <c r="B76" s="364"/>
      <c r="C76" s="364" t="str">
        <f t="shared" si="11"/>
        <v>A(00-02)+00</v>
      </c>
      <c r="D76" s="365" t="s">
        <v>1162</v>
      </c>
      <c r="E76" s="365"/>
      <c r="F76" s="363"/>
      <c r="G76" s="363"/>
      <c r="H76" s="363"/>
      <c r="I76" s="363"/>
      <c r="J76" s="363"/>
      <c r="K76" s="370">
        <v>45973</v>
      </c>
      <c r="L76" s="370">
        <v>45973</v>
      </c>
      <c r="M76" s="370">
        <v>45984</v>
      </c>
      <c r="N76" s="370">
        <v>45984</v>
      </c>
      <c r="O76" s="370">
        <v>45985</v>
      </c>
      <c r="P76" s="370">
        <v>45985</v>
      </c>
      <c r="Q76" s="370">
        <v>45985</v>
      </c>
      <c r="R76" s="370">
        <v>45985</v>
      </c>
      <c r="S76" s="370">
        <v>45985</v>
      </c>
      <c r="T76" s="370">
        <v>45985</v>
      </c>
      <c r="U76" s="370">
        <v>45985</v>
      </c>
      <c r="V76" s="370">
        <v>45985</v>
      </c>
      <c r="W76" s="370">
        <v>45986</v>
      </c>
      <c r="X76" s="370">
        <v>45986</v>
      </c>
      <c r="Y76" s="370">
        <v>45986</v>
      </c>
      <c r="Z76" s="370">
        <v>45986</v>
      </c>
      <c r="AA76" s="370">
        <v>45990</v>
      </c>
      <c r="AB76" s="370">
        <v>45990</v>
      </c>
      <c r="AC76" s="375"/>
      <c r="AD76" s="382"/>
    </row>
    <row r="77" spans="1:30" ht="15.5" outlineLevel="1" x14ac:dyDescent="0.35">
      <c r="A77" s="363"/>
      <c r="B77" s="364"/>
      <c r="C77" s="364" t="str">
        <f t="shared" si="11"/>
        <v>A(00-02)+00</v>
      </c>
      <c r="D77" s="365" t="s">
        <v>1163</v>
      </c>
      <c r="E77" s="365"/>
      <c r="F77" s="363"/>
      <c r="G77" s="363"/>
      <c r="H77" s="363"/>
      <c r="I77" s="363"/>
      <c r="J77" s="363"/>
      <c r="K77" s="370">
        <v>45973</v>
      </c>
      <c r="L77" s="370">
        <v>45973</v>
      </c>
      <c r="M77" s="370">
        <v>45986</v>
      </c>
      <c r="N77" s="370">
        <v>45987</v>
      </c>
      <c r="O77" s="370">
        <v>45987</v>
      </c>
      <c r="P77" s="370">
        <v>45988</v>
      </c>
      <c r="Q77" s="370">
        <v>45988</v>
      </c>
      <c r="R77" s="370">
        <v>45988</v>
      </c>
      <c r="S77" s="370">
        <v>45988</v>
      </c>
      <c r="T77" s="370">
        <v>45988</v>
      </c>
      <c r="U77" s="370">
        <v>45988</v>
      </c>
      <c r="V77" s="370">
        <v>45988</v>
      </c>
      <c r="W77" s="370">
        <v>45989</v>
      </c>
      <c r="X77" s="370">
        <v>45989</v>
      </c>
      <c r="Y77" s="370">
        <v>45989</v>
      </c>
      <c r="Z77" s="370">
        <v>45989</v>
      </c>
      <c r="AA77" s="370">
        <v>45990</v>
      </c>
      <c r="AB77" s="370">
        <v>45990</v>
      </c>
      <c r="AC77" s="375"/>
      <c r="AD77" s="382"/>
    </row>
    <row r="78" spans="1:30" ht="31" x14ac:dyDescent="0.35">
      <c r="A78" s="363">
        <f>+A73+1</f>
        <v>16</v>
      </c>
      <c r="B78" s="363" t="s">
        <v>676</v>
      </c>
      <c r="C78" s="364" t="str" cm="1">
        <f t="array" ref="C78">INDEX('Master Sheet '!$BD$19:$BD$451, MATCH(1, ('Master Sheet '!$B$19:$B$451=B78)*1, 0))</f>
        <v>B(00-07)+00</v>
      </c>
      <c r="D78" s="365"/>
      <c r="E78" s="421" t="s">
        <v>1226</v>
      </c>
      <c r="F78" s="363" t="s">
        <v>1141</v>
      </c>
      <c r="G78" s="363">
        <v>15</v>
      </c>
      <c r="H78" s="363" t="s">
        <v>1134</v>
      </c>
      <c r="I78" s="363" t="s">
        <v>1174</v>
      </c>
      <c r="J78" s="376">
        <v>45974</v>
      </c>
      <c r="K78" s="366"/>
      <c r="L78" s="366"/>
      <c r="M78" s="366"/>
      <c r="N78" s="365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72"/>
      <c r="AC78" s="378">
        <f>Z82</f>
        <v>45989</v>
      </c>
      <c r="AD78" s="384" t="s">
        <v>1175</v>
      </c>
    </row>
    <row r="79" spans="1:30" ht="15.5" outlineLevel="1" x14ac:dyDescent="0.35">
      <c r="A79" s="363"/>
      <c r="B79" s="364"/>
      <c r="C79" s="364" t="str">
        <f t="shared" ref="C79:C82" si="12">C78</f>
        <v>B(00-07)+00</v>
      </c>
      <c r="D79" s="365" t="s">
        <v>1160</v>
      </c>
      <c r="E79" s="365"/>
      <c r="F79" s="363"/>
      <c r="G79" s="363"/>
      <c r="H79" s="363"/>
      <c r="I79" s="363"/>
      <c r="J79" s="363"/>
      <c r="K79" s="370">
        <v>45974</v>
      </c>
      <c r="L79" s="370">
        <v>45974</v>
      </c>
      <c r="M79" s="370">
        <v>45975</v>
      </c>
      <c r="N79" s="370">
        <v>45978</v>
      </c>
      <c r="O79" s="370">
        <v>45979</v>
      </c>
      <c r="P79" s="370">
        <v>45979</v>
      </c>
      <c r="Q79" s="370">
        <v>45979</v>
      </c>
      <c r="R79" s="370">
        <v>45979</v>
      </c>
      <c r="S79" s="370">
        <v>45980</v>
      </c>
      <c r="T79" s="370">
        <v>45980</v>
      </c>
      <c r="U79" s="370">
        <v>45980</v>
      </c>
      <c r="V79" s="370">
        <v>45980</v>
      </c>
      <c r="W79" s="370">
        <v>45981</v>
      </c>
      <c r="X79" s="370">
        <v>45981</v>
      </c>
      <c r="Y79" s="370">
        <v>45981</v>
      </c>
      <c r="Z79" s="370">
        <v>45981</v>
      </c>
      <c r="AA79" s="370">
        <v>45990</v>
      </c>
      <c r="AB79" s="370">
        <v>45990</v>
      </c>
      <c r="AC79" s="377"/>
      <c r="AD79" s="382"/>
    </row>
    <row r="80" spans="1:30" ht="15.5" outlineLevel="1" x14ac:dyDescent="0.35">
      <c r="A80" s="363"/>
      <c r="B80" s="364"/>
      <c r="C80" s="364" t="str">
        <f t="shared" si="12"/>
        <v>B(00-07)+00</v>
      </c>
      <c r="D80" s="365" t="s">
        <v>1161</v>
      </c>
      <c r="E80" s="365"/>
      <c r="F80" s="363"/>
      <c r="G80" s="363"/>
      <c r="H80" s="363"/>
      <c r="I80" s="363"/>
      <c r="J80" s="363"/>
      <c r="K80" s="370">
        <v>45974</v>
      </c>
      <c r="L80" s="370">
        <v>45974</v>
      </c>
      <c r="M80" s="370">
        <v>45979</v>
      </c>
      <c r="N80" s="370">
        <v>45982</v>
      </c>
      <c r="O80" s="370">
        <v>45982</v>
      </c>
      <c r="P80" s="370">
        <v>45982</v>
      </c>
      <c r="Q80" s="370">
        <v>45983</v>
      </c>
      <c r="R80" s="370">
        <v>45983</v>
      </c>
      <c r="S80" s="370">
        <v>45983</v>
      </c>
      <c r="T80" s="370">
        <v>45983</v>
      </c>
      <c r="U80" s="370">
        <v>45983</v>
      </c>
      <c r="V80" s="370">
        <v>45983</v>
      </c>
      <c r="W80" s="370">
        <v>45984</v>
      </c>
      <c r="X80" s="370">
        <v>45984</v>
      </c>
      <c r="Y80" s="370">
        <v>45984</v>
      </c>
      <c r="Z80" s="370">
        <v>45984</v>
      </c>
      <c r="AA80" s="370">
        <v>45990</v>
      </c>
      <c r="AB80" s="370">
        <v>45990</v>
      </c>
      <c r="AC80" s="375"/>
      <c r="AD80" s="382"/>
    </row>
    <row r="81" spans="1:30" ht="15.5" outlineLevel="1" x14ac:dyDescent="0.35">
      <c r="A81" s="363"/>
      <c r="B81" s="364"/>
      <c r="C81" s="364" t="str">
        <f t="shared" si="12"/>
        <v>B(00-07)+00</v>
      </c>
      <c r="D81" s="365" t="s">
        <v>1162</v>
      </c>
      <c r="E81" s="365"/>
      <c r="F81" s="363"/>
      <c r="G81" s="363"/>
      <c r="H81" s="363"/>
      <c r="I81" s="363"/>
      <c r="J81" s="363"/>
      <c r="K81" s="370">
        <v>45974</v>
      </c>
      <c r="L81" s="370">
        <v>45974</v>
      </c>
      <c r="M81" s="370">
        <v>45984</v>
      </c>
      <c r="N81" s="370">
        <v>45985</v>
      </c>
      <c r="O81" s="370">
        <v>45985</v>
      </c>
      <c r="P81" s="370">
        <v>45985</v>
      </c>
      <c r="Q81" s="370">
        <v>45985</v>
      </c>
      <c r="R81" s="370">
        <v>45985</v>
      </c>
      <c r="S81" s="370">
        <v>45985</v>
      </c>
      <c r="T81" s="370">
        <v>45985</v>
      </c>
      <c r="U81" s="370">
        <v>45985</v>
      </c>
      <c r="V81" s="370">
        <v>45985</v>
      </c>
      <c r="W81" s="370">
        <v>45986</v>
      </c>
      <c r="X81" s="370">
        <v>45986</v>
      </c>
      <c r="Y81" s="370">
        <v>45986</v>
      </c>
      <c r="Z81" s="370">
        <v>45986</v>
      </c>
      <c r="AA81" s="370">
        <v>45990</v>
      </c>
      <c r="AB81" s="370">
        <v>45990</v>
      </c>
      <c r="AC81" s="375"/>
      <c r="AD81" s="382"/>
    </row>
    <row r="82" spans="1:30" ht="15.5" outlineLevel="1" x14ac:dyDescent="0.35">
      <c r="A82" s="363"/>
      <c r="B82" s="364"/>
      <c r="C82" s="364" t="str">
        <f t="shared" si="12"/>
        <v>B(00-07)+00</v>
      </c>
      <c r="D82" s="365" t="s">
        <v>1163</v>
      </c>
      <c r="E82" s="365"/>
      <c r="F82" s="363"/>
      <c r="G82" s="363"/>
      <c r="H82" s="363"/>
      <c r="I82" s="363"/>
      <c r="J82" s="363"/>
      <c r="K82" s="370">
        <v>45974</v>
      </c>
      <c r="L82" s="370">
        <v>45974</v>
      </c>
      <c r="M82" s="370">
        <v>45986</v>
      </c>
      <c r="N82" s="370">
        <v>45987</v>
      </c>
      <c r="O82" s="370">
        <v>45988</v>
      </c>
      <c r="P82" s="370">
        <v>45988</v>
      </c>
      <c r="Q82" s="370">
        <v>45988</v>
      </c>
      <c r="R82" s="370">
        <v>45988</v>
      </c>
      <c r="S82" s="370">
        <v>45988</v>
      </c>
      <c r="T82" s="370">
        <v>45988</v>
      </c>
      <c r="U82" s="370">
        <v>45988</v>
      </c>
      <c r="V82" s="370">
        <v>45988</v>
      </c>
      <c r="W82" s="370">
        <v>45989</v>
      </c>
      <c r="X82" s="370">
        <v>45989</v>
      </c>
      <c r="Y82" s="370">
        <v>45989</v>
      </c>
      <c r="Z82" s="370">
        <v>45989</v>
      </c>
      <c r="AA82" s="370">
        <v>45990</v>
      </c>
      <c r="AB82" s="370">
        <v>45990</v>
      </c>
      <c r="AC82" s="375"/>
      <c r="AD82" s="382"/>
    </row>
    <row r="83" spans="1:30" ht="15.5" x14ac:dyDescent="0.35">
      <c r="A83" s="363">
        <f>+A78+1</f>
        <v>17</v>
      </c>
      <c r="B83" s="363" t="s">
        <v>1051</v>
      </c>
      <c r="C83" s="364" t="str" cm="1">
        <f t="array" ref="C83">INDEX('Master Sheet '!$BD$19:$BD$451, MATCH(1, ('Master Sheet '!$B$19:$B$451=B83)*1, 0))</f>
        <v>D(30-45)+03</v>
      </c>
      <c r="D83" s="365"/>
      <c r="E83" s="365" t="s">
        <v>1139</v>
      </c>
      <c r="F83" s="363" t="s">
        <v>1179</v>
      </c>
      <c r="G83" s="363">
        <v>13</v>
      </c>
      <c r="H83" s="363" t="s">
        <v>1134</v>
      </c>
      <c r="I83" s="363" t="s">
        <v>1132</v>
      </c>
      <c r="J83" s="380">
        <v>45980</v>
      </c>
      <c r="K83" s="366"/>
      <c r="L83" s="366"/>
      <c r="M83" s="366"/>
      <c r="N83" s="365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72"/>
      <c r="AC83" s="378">
        <f>Z87</f>
        <v>45991</v>
      </c>
      <c r="AD83" s="384" t="s">
        <v>1175</v>
      </c>
    </row>
    <row r="84" spans="1:30" ht="15.5" outlineLevel="1" x14ac:dyDescent="0.35">
      <c r="A84" s="363"/>
      <c r="B84" s="364"/>
      <c r="C84" s="364" t="str">
        <f t="shared" ref="C84:C87" si="13">C83</f>
        <v>D(30-45)+03</v>
      </c>
      <c r="D84" s="365" t="s">
        <v>1160</v>
      </c>
      <c r="E84" s="365"/>
      <c r="F84" s="363"/>
      <c r="G84" s="363"/>
      <c r="H84" s="363"/>
      <c r="I84" s="363"/>
      <c r="J84" s="363"/>
      <c r="K84" s="370">
        <v>45981</v>
      </c>
      <c r="L84" s="370">
        <v>45981</v>
      </c>
      <c r="M84" s="370">
        <v>45981</v>
      </c>
      <c r="N84" s="370">
        <v>45983</v>
      </c>
      <c r="O84" s="370">
        <v>45984</v>
      </c>
      <c r="P84" s="370">
        <v>45984</v>
      </c>
      <c r="Q84" s="370">
        <v>45984</v>
      </c>
      <c r="R84" s="370">
        <v>45984</v>
      </c>
      <c r="S84" s="370">
        <v>45984</v>
      </c>
      <c r="T84" s="370">
        <v>45986</v>
      </c>
      <c r="U84" s="370">
        <v>45986</v>
      </c>
      <c r="V84" s="370">
        <v>45986</v>
      </c>
      <c r="W84" s="370">
        <v>45987</v>
      </c>
      <c r="X84" s="370">
        <v>45987</v>
      </c>
      <c r="Y84" s="370">
        <v>45987</v>
      </c>
      <c r="Z84" s="370">
        <v>45987</v>
      </c>
      <c r="AA84" s="370">
        <v>45992</v>
      </c>
      <c r="AB84" s="370">
        <v>45992</v>
      </c>
      <c r="AC84" s="375"/>
      <c r="AD84" s="382"/>
    </row>
    <row r="85" spans="1:30" ht="15.5" outlineLevel="1" x14ac:dyDescent="0.35">
      <c r="A85" s="363"/>
      <c r="B85" s="364"/>
      <c r="C85" s="364" t="str">
        <f t="shared" si="13"/>
        <v>D(30-45)+03</v>
      </c>
      <c r="D85" s="365" t="s">
        <v>1161</v>
      </c>
      <c r="E85" s="365"/>
      <c r="F85" s="363"/>
      <c r="G85" s="363"/>
      <c r="H85" s="363"/>
      <c r="I85" s="363"/>
      <c r="J85" s="363"/>
      <c r="K85" s="370">
        <v>45981</v>
      </c>
      <c r="L85" s="370">
        <v>45981</v>
      </c>
      <c r="M85" s="370">
        <v>45984</v>
      </c>
      <c r="N85" s="370">
        <v>45985</v>
      </c>
      <c r="O85" s="370">
        <v>45985</v>
      </c>
      <c r="P85" s="370">
        <v>45986</v>
      </c>
      <c r="Q85" s="370">
        <v>45986</v>
      </c>
      <c r="R85" s="370">
        <v>45986</v>
      </c>
      <c r="S85" s="370">
        <v>45986</v>
      </c>
      <c r="T85" s="370">
        <v>45986</v>
      </c>
      <c r="U85" s="370">
        <v>45988</v>
      </c>
      <c r="V85" s="370">
        <v>45988</v>
      </c>
      <c r="W85" s="370">
        <v>45989</v>
      </c>
      <c r="X85" s="370">
        <v>45989</v>
      </c>
      <c r="Y85" s="370">
        <v>45989</v>
      </c>
      <c r="Z85" s="370">
        <v>45989</v>
      </c>
      <c r="AA85" s="370">
        <v>45992</v>
      </c>
      <c r="AB85" s="370">
        <v>45992</v>
      </c>
      <c r="AC85" s="375"/>
      <c r="AD85" s="382"/>
    </row>
    <row r="86" spans="1:30" ht="15.5" outlineLevel="1" x14ac:dyDescent="0.35">
      <c r="A86" s="363"/>
      <c r="B86" s="364"/>
      <c r="C86" s="364" t="str">
        <f t="shared" si="13"/>
        <v>D(30-45)+03</v>
      </c>
      <c r="D86" s="365" t="s">
        <v>1162</v>
      </c>
      <c r="E86" s="365"/>
      <c r="F86" s="363"/>
      <c r="G86" s="363"/>
      <c r="H86" s="363"/>
      <c r="I86" s="363"/>
      <c r="J86" s="363"/>
      <c r="K86" s="370">
        <v>45981</v>
      </c>
      <c r="L86" s="370">
        <v>45981</v>
      </c>
      <c r="M86" s="370">
        <v>45986</v>
      </c>
      <c r="N86" s="370">
        <v>45987</v>
      </c>
      <c r="O86" s="370">
        <v>45988</v>
      </c>
      <c r="P86" s="370">
        <v>45988</v>
      </c>
      <c r="Q86" s="370">
        <v>45988</v>
      </c>
      <c r="R86" s="370">
        <v>45988</v>
      </c>
      <c r="S86" s="370">
        <v>45988</v>
      </c>
      <c r="T86" s="370">
        <v>45988</v>
      </c>
      <c r="U86" s="370">
        <v>45989</v>
      </c>
      <c r="V86" s="370">
        <v>45989</v>
      </c>
      <c r="W86" s="370">
        <v>45990</v>
      </c>
      <c r="X86" s="370">
        <v>45990</v>
      </c>
      <c r="Y86" s="370">
        <v>45990</v>
      </c>
      <c r="Z86" s="370">
        <v>45990</v>
      </c>
      <c r="AA86" s="370">
        <v>45993</v>
      </c>
      <c r="AB86" s="370">
        <v>45993</v>
      </c>
      <c r="AC86" s="375"/>
      <c r="AD86" s="382"/>
    </row>
    <row r="87" spans="1:30" ht="15.5" outlineLevel="1" x14ac:dyDescent="0.35">
      <c r="A87" s="363"/>
      <c r="B87" s="364"/>
      <c r="C87" s="364" t="str">
        <f t="shared" si="13"/>
        <v>D(30-45)+03</v>
      </c>
      <c r="D87" s="365" t="s">
        <v>1163</v>
      </c>
      <c r="E87" s="365"/>
      <c r="F87" s="363"/>
      <c r="G87" s="363"/>
      <c r="H87" s="363"/>
      <c r="I87" s="363"/>
      <c r="J87" s="363"/>
      <c r="K87" s="370">
        <v>45981</v>
      </c>
      <c r="L87" s="370">
        <v>45981</v>
      </c>
      <c r="M87" s="370">
        <v>45990</v>
      </c>
      <c r="N87" s="370">
        <v>45990</v>
      </c>
      <c r="O87" s="370">
        <v>45990</v>
      </c>
      <c r="P87" s="370">
        <v>45990</v>
      </c>
      <c r="Q87" s="370">
        <v>45990</v>
      </c>
      <c r="R87" s="370">
        <v>45990</v>
      </c>
      <c r="S87" s="370">
        <v>45990</v>
      </c>
      <c r="T87" s="370">
        <v>45990</v>
      </c>
      <c r="U87" s="370">
        <v>45991</v>
      </c>
      <c r="V87" s="370">
        <v>45991</v>
      </c>
      <c r="W87" s="370">
        <v>45991</v>
      </c>
      <c r="X87" s="370">
        <v>45991</v>
      </c>
      <c r="Y87" s="370">
        <v>45991</v>
      </c>
      <c r="Z87" s="370">
        <v>45991</v>
      </c>
      <c r="AA87" s="370">
        <v>45993</v>
      </c>
      <c r="AB87" s="370">
        <v>45993</v>
      </c>
      <c r="AC87" s="375"/>
      <c r="AD87" s="382"/>
    </row>
    <row r="88" spans="1:30" ht="15.5" x14ac:dyDescent="0.35">
      <c r="A88" s="363">
        <f>+A83+1</f>
        <v>18</v>
      </c>
      <c r="B88" s="363" t="s">
        <v>1055</v>
      </c>
      <c r="C88" s="364" t="str" cm="1">
        <f t="array" ref="C88">INDEX('Master Sheet '!$BD$19:$BD$451, MATCH(1, ('Master Sheet '!$B$19:$B$451=B88)*1, 0))</f>
        <v>C(15-22)+00</v>
      </c>
      <c r="D88" s="365"/>
      <c r="E88" s="365" t="s">
        <v>1168</v>
      </c>
      <c r="F88" s="363" t="s">
        <v>1409</v>
      </c>
      <c r="G88" s="363">
        <v>11</v>
      </c>
      <c r="H88" s="363" t="s">
        <v>1134</v>
      </c>
      <c r="I88" s="363" t="s">
        <v>1188</v>
      </c>
      <c r="J88" s="380">
        <v>45962</v>
      </c>
      <c r="K88" s="366"/>
      <c r="L88" s="366"/>
      <c r="M88" s="366"/>
      <c r="N88" s="365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72"/>
      <c r="AC88" s="380">
        <v>45991</v>
      </c>
      <c r="AD88" s="384" t="s">
        <v>1175</v>
      </c>
    </row>
    <row r="89" spans="1:30" ht="15.5" outlineLevel="1" x14ac:dyDescent="0.35">
      <c r="A89" s="363"/>
      <c r="B89" s="364"/>
      <c r="C89" s="364" t="str">
        <f t="shared" ref="C89:C92" si="14">C88</f>
        <v>C(15-22)+00</v>
      </c>
      <c r="D89" s="365" t="s">
        <v>1160</v>
      </c>
      <c r="E89" s="365"/>
      <c r="F89" s="363"/>
      <c r="G89" s="363"/>
      <c r="H89" s="363"/>
      <c r="I89" s="363"/>
      <c r="J89" s="363"/>
      <c r="K89" s="370">
        <v>45962</v>
      </c>
      <c r="L89" s="370">
        <v>45962</v>
      </c>
      <c r="M89" s="370">
        <v>45970</v>
      </c>
      <c r="N89" s="370">
        <v>45979</v>
      </c>
      <c r="O89" s="370">
        <v>45980</v>
      </c>
      <c r="P89" s="370">
        <v>45980</v>
      </c>
      <c r="Q89" s="370">
        <v>45980</v>
      </c>
      <c r="R89" s="370">
        <v>45980</v>
      </c>
      <c r="S89" s="370">
        <v>45980</v>
      </c>
      <c r="T89" s="370">
        <v>45980</v>
      </c>
      <c r="U89" s="370">
        <v>45980</v>
      </c>
      <c r="V89" s="370">
        <v>45980</v>
      </c>
      <c r="W89" s="370">
        <v>45981</v>
      </c>
      <c r="X89" s="370">
        <v>45981</v>
      </c>
      <c r="Y89" s="370">
        <v>45982</v>
      </c>
      <c r="Z89" s="370">
        <v>45982</v>
      </c>
      <c r="AA89" s="370">
        <v>45994</v>
      </c>
      <c r="AB89" s="370">
        <v>45994</v>
      </c>
      <c r="AC89" s="375"/>
      <c r="AD89" s="382"/>
    </row>
    <row r="90" spans="1:30" ht="15.5" outlineLevel="1" x14ac:dyDescent="0.35">
      <c r="A90" s="363"/>
      <c r="B90" s="364"/>
      <c r="C90" s="364" t="str">
        <f t="shared" si="14"/>
        <v>C(15-22)+00</v>
      </c>
      <c r="D90" s="365" t="s">
        <v>1161</v>
      </c>
      <c r="E90" s="365"/>
      <c r="F90" s="363"/>
      <c r="G90" s="363"/>
      <c r="H90" s="363"/>
      <c r="I90" s="363"/>
      <c r="J90" s="363"/>
      <c r="K90" s="370">
        <v>45962</v>
      </c>
      <c r="L90" s="370">
        <v>45962</v>
      </c>
      <c r="M90" s="370">
        <v>45982</v>
      </c>
      <c r="N90" s="370">
        <v>45984</v>
      </c>
      <c r="O90" s="370">
        <v>45985</v>
      </c>
      <c r="P90" s="370">
        <v>45985</v>
      </c>
      <c r="Q90" s="370">
        <v>45986</v>
      </c>
      <c r="R90" s="370">
        <v>45986</v>
      </c>
      <c r="S90" s="370">
        <v>45986</v>
      </c>
      <c r="T90" s="370">
        <v>45986</v>
      </c>
      <c r="U90" s="370">
        <v>45986</v>
      </c>
      <c r="V90" s="370">
        <v>45986</v>
      </c>
      <c r="W90" s="370">
        <v>45987</v>
      </c>
      <c r="X90" s="370">
        <v>45987</v>
      </c>
      <c r="Y90" s="370">
        <v>45987</v>
      </c>
      <c r="Z90" s="370">
        <v>45987</v>
      </c>
      <c r="AA90" s="370">
        <v>45994</v>
      </c>
      <c r="AB90" s="370">
        <v>45994</v>
      </c>
      <c r="AC90" s="375"/>
      <c r="AD90" s="382"/>
    </row>
    <row r="91" spans="1:30" ht="15.5" outlineLevel="1" x14ac:dyDescent="0.35">
      <c r="A91" s="363"/>
      <c r="B91" s="364"/>
      <c r="C91" s="364" t="str">
        <f t="shared" si="14"/>
        <v>C(15-22)+00</v>
      </c>
      <c r="D91" s="365" t="s">
        <v>1162</v>
      </c>
      <c r="E91" s="365"/>
      <c r="F91" s="363"/>
      <c r="G91" s="363"/>
      <c r="H91" s="363"/>
      <c r="I91" s="363"/>
      <c r="J91" s="363"/>
      <c r="K91" s="370">
        <v>45962</v>
      </c>
      <c r="L91" s="370">
        <v>45962</v>
      </c>
      <c r="M91" s="370">
        <v>45986</v>
      </c>
      <c r="N91" s="370">
        <v>45987</v>
      </c>
      <c r="O91" s="370">
        <v>45988</v>
      </c>
      <c r="P91" s="370">
        <v>45988</v>
      </c>
      <c r="Q91" s="370">
        <v>45988</v>
      </c>
      <c r="R91" s="370">
        <v>45988</v>
      </c>
      <c r="S91" s="370">
        <v>45988</v>
      </c>
      <c r="T91" s="370">
        <v>45988</v>
      </c>
      <c r="U91" s="370">
        <v>45988</v>
      </c>
      <c r="V91" s="370">
        <v>45988</v>
      </c>
      <c r="W91" s="370">
        <v>45989</v>
      </c>
      <c r="X91" s="370">
        <v>45989</v>
      </c>
      <c r="Y91" s="370">
        <v>45989</v>
      </c>
      <c r="Z91" s="370">
        <v>45989</v>
      </c>
      <c r="AA91" s="370">
        <v>45994</v>
      </c>
      <c r="AB91" s="370">
        <v>45994</v>
      </c>
      <c r="AC91" s="375"/>
      <c r="AD91" s="382"/>
    </row>
    <row r="92" spans="1:30" ht="15.5" outlineLevel="1" x14ac:dyDescent="0.35">
      <c r="A92" s="363"/>
      <c r="B92" s="364"/>
      <c r="C92" s="364" t="str">
        <f t="shared" si="14"/>
        <v>C(15-22)+00</v>
      </c>
      <c r="D92" s="365" t="s">
        <v>1163</v>
      </c>
      <c r="E92" s="365"/>
      <c r="F92" s="363"/>
      <c r="G92" s="363"/>
      <c r="H92" s="363"/>
      <c r="I92" s="363"/>
      <c r="J92" s="363"/>
      <c r="K92" s="370">
        <v>45962</v>
      </c>
      <c r="L92" s="370">
        <v>45962</v>
      </c>
      <c r="M92" s="370">
        <v>45989</v>
      </c>
      <c r="N92" s="370">
        <v>45990</v>
      </c>
      <c r="O92" s="370">
        <v>45991</v>
      </c>
      <c r="P92" s="370">
        <v>45991</v>
      </c>
      <c r="Q92" s="370">
        <v>45991</v>
      </c>
      <c r="R92" s="370">
        <v>45991</v>
      </c>
      <c r="S92" s="370">
        <v>45991</v>
      </c>
      <c r="T92" s="370">
        <v>45991</v>
      </c>
      <c r="U92" s="370">
        <v>45991</v>
      </c>
      <c r="V92" s="370">
        <v>45991</v>
      </c>
      <c r="W92" s="370">
        <v>45992</v>
      </c>
      <c r="X92" s="370">
        <v>45992</v>
      </c>
      <c r="Y92" s="370">
        <v>45993</v>
      </c>
      <c r="Z92" s="370">
        <v>45993</v>
      </c>
      <c r="AA92" s="370">
        <v>45994</v>
      </c>
      <c r="AB92" s="370">
        <v>45994</v>
      </c>
      <c r="AC92" s="375"/>
      <c r="AD92" s="382"/>
    </row>
    <row r="93" spans="1:30" ht="15.5" x14ac:dyDescent="0.35">
      <c r="A93" s="363">
        <f>+A88+1</f>
        <v>19</v>
      </c>
      <c r="B93" s="363" t="s">
        <v>1063</v>
      </c>
      <c r="C93" s="364" t="str" cm="1">
        <f t="array" ref="C93">INDEX('Master Sheet '!$BD$19:$BD$451, MATCH(1, ('Master Sheet '!$B$19:$B$451=B93)*1, 0))</f>
        <v>D(45-60)+06</v>
      </c>
      <c r="D93" s="365"/>
      <c r="E93" s="365" t="s">
        <v>1129</v>
      </c>
      <c r="F93" s="363" t="s">
        <v>1170</v>
      </c>
      <c r="G93" s="363">
        <v>13</v>
      </c>
      <c r="H93" s="363" t="s">
        <v>1134</v>
      </c>
      <c r="I93" s="363" t="s">
        <v>1177</v>
      </c>
      <c r="J93" s="380">
        <v>45962</v>
      </c>
      <c r="K93" s="366"/>
      <c r="L93" s="366"/>
      <c r="M93" s="366"/>
      <c r="N93" s="365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72"/>
      <c r="AC93" s="380">
        <v>45991</v>
      </c>
      <c r="AD93" s="384" t="s">
        <v>1175</v>
      </c>
    </row>
    <row r="94" spans="1:30" ht="15.5" outlineLevel="1" x14ac:dyDescent="0.35">
      <c r="A94" s="363"/>
      <c r="B94" s="364"/>
      <c r="C94" s="364" t="str">
        <f t="shared" ref="C94:C97" si="15">C93</f>
        <v>D(45-60)+06</v>
      </c>
      <c r="D94" s="365" t="s">
        <v>1160</v>
      </c>
      <c r="E94" s="365"/>
      <c r="F94" s="363"/>
      <c r="G94" s="363"/>
      <c r="H94" s="363"/>
      <c r="I94" s="363"/>
      <c r="J94" s="363"/>
      <c r="K94" s="370">
        <v>45962</v>
      </c>
      <c r="L94" s="370">
        <v>45962</v>
      </c>
      <c r="M94" s="370">
        <v>45968</v>
      </c>
      <c r="N94" s="370">
        <v>45971</v>
      </c>
      <c r="O94" s="370">
        <v>45975</v>
      </c>
      <c r="P94" s="370">
        <v>45975</v>
      </c>
      <c r="Q94" s="370">
        <v>45976</v>
      </c>
      <c r="R94" s="370">
        <v>45976</v>
      </c>
      <c r="S94" s="370">
        <v>45976</v>
      </c>
      <c r="T94" s="370">
        <v>45976</v>
      </c>
      <c r="U94" s="370">
        <v>45976</v>
      </c>
      <c r="V94" s="370">
        <v>45976</v>
      </c>
      <c r="W94" s="370">
        <v>45977</v>
      </c>
      <c r="X94" s="370">
        <v>45977</v>
      </c>
      <c r="Y94" s="370">
        <v>45978</v>
      </c>
      <c r="Z94" s="370">
        <v>45978</v>
      </c>
      <c r="AA94" s="370">
        <v>45994</v>
      </c>
      <c r="AB94" s="370">
        <v>45994</v>
      </c>
      <c r="AC94" s="375"/>
      <c r="AD94" s="382"/>
    </row>
    <row r="95" spans="1:30" ht="15.5" outlineLevel="1" x14ac:dyDescent="0.35">
      <c r="A95" s="363"/>
      <c r="B95" s="364"/>
      <c r="C95" s="364" t="str">
        <f t="shared" si="15"/>
        <v>D(45-60)+06</v>
      </c>
      <c r="D95" s="365" t="s">
        <v>1161</v>
      </c>
      <c r="E95" s="365"/>
      <c r="F95" s="363"/>
      <c r="G95" s="363"/>
      <c r="H95" s="363"/>
      <c r="I95" s="363"/>
      <c r="J95" s="363"/>
      <c r="K95" s="370">
        <v>45962</v>
      </c>
      <c r="L95" s="370">
        <v>45962</v>
      </c>
      <c r="M95" s="370">
        <v>45978</v>
      </c>
      <c r="N95" s="370">
        <v>45982</v>
      </c>
      <c r="O95" s="370">
        <v>45983</v>
      </c>
      <c r="P95" s="370">
        <v>45983</v>
      </c>
      <c r="Q95" s="370">
        <v>45984</v>
      </c>
      <c r="R95" s="370">
        <v>45984</v>
      </c>
      <c r="S95" s="370">
        <v>45984</v>
      </c>
      <c r="T95" s="370">
        <v>45984</v>
      </c>
      <c r="U95" s="370">
        <v>45984</v>
      </c>
      <c r="V95" s="370">
        <v>45984</v>
      </c>
      <c r="W95" s="370">
        <v>45985</v>
      </c>
      <c r="X95" s="370">
        <v>45985</v>
      </c>
      <c r="Y95" s="370">
        <v>45986</v>
      </c>
      <c r="Z95" s="370">
        <v>45986</v>
      </c>
      <c r="AA95" s="370">
        <v>45994</v>
      </c>
      <c r="AB95" s="370">
        <v>45994</v>
      </c>
      <c r="AC95" s="375"/>
      <c r="AD95" s="382"/>
    </row>
    <row r="96" spans="1:30" ht="15.5" outlineLevel="1" x14ac:dyDescent="0.35">
      <c r="A96" s="363"/>
      <c r="B96" s="364"/>
      <c r="C96" s="364" t="str">
        <f t="shared" si="15"/>
        <v>D(45-60)+06</v>
      </c>
      <c r="D96" s="365" t="s">
        <v>1162</v>
      </c>
      <c r="E96" s="365"/>
      <c r="F96" s="363"/>
      <c r="G96" s="363"/>
      <c r="H96" s="363"/>
      <c r="I96" s="363"/>
      <c r="J96" s="363"/>
      <c r="K96" s="370">
        <v>45962</v>
      </c>
      <c r="L96" s="370">
        <v>45962</v>
      </c>
      <c r="M96" s="370">
        <v>45986</v>
      </c>
      <c r="N96" s="370">
        <v>45987</v>
      </c>
      <c r="O96" s="370">
        <v>45988</v>
      </c>
      <c r="P96" s="370">
        <v>45988</v>
      </c>
      <c r="Q96" s="370">
        <v>45988</v>
      </c>
      <c r="R96" s="370">
        <v>45988</v>
      </c>
      <c r="S96" s="370">
        <v>45988</v>
      </c>
      <c r="T96" s="370">
        <v>45988</v>
      </c>
      <c r="U96" s="370">
        <v>45989</v>
      </c>
      <c r="V96" s="370">
        <v>45989</v>
      </c>
      <c r="W96" s="370">
        <v>45990</v>
      </c>
      <c r="X96" s="370">
        <v>45990</v>
      </c>
      <c r="Y96" s="370">
        <v>45990</v>
      </c>
      <c r="Z96" s="370">
        <v>45990</v>
      </c>
      <c r="AA96" s="370">
        <v>45994</v>
      </c>
      <c r="AB96" s="370">
        <v>45994</v>
      </c>
      <c r="AC96" s="375"/>
      <c r="AD96" s="382"/>
    </row>
    <row r="97" spans="1:30" ht="15.5" outlineLevel="1" x14ac:dyDescent="0.35">
      <c r="A97" s="363"/>
      <c r="B97" s="364"/>
      <c r="C97" s="364" t="str">
        <f t="shared" si="15"/>
        <v>D(45-60)+06</v>
      </c>
      <c r="D97" s="365" t="s">
        <v>1163</v>
      </c>
      <c r="E97" s="365"/>
      <c r="F97" s="363"/>
      <c r="G97" s="363"/>
      <c r="H97" s="363"/>
      <c r="I97" s="363"/>
      <c r="J97" s="363"/>
      <c r="K97" s="370">
        <v>45962</v>
      </c>
      <c r="L97" s="370">
        <v>45962</v>
      </c>
      <c r="M97" s="370">
        <v>45990</v>
      </c>
      <c r="N97" s="370">
        <v>45990</v>
      </c>
      <c r="O97" s="370">
        <v>45991</v>
      </c>
      <c r="P97" s="370">
        <v>45991</v>
      </c>
      <c r="Q97" s="370">
        <v>45991</v>
      </c>
      <c r="R97" s="370">
        <v>45991</v>
      </c>
      <c r="S97" s="370">
        <v>45991</v>
      </c>
      <c r="T97" s="370">
        <v>45991</v>
      </c>
      <c r="U97" s="370">
        <v>45991</v>
      </c>
      <c r="V97" s="370">
        <v>45991</v>
      </c>
      <c r="W97" s="370">
        <v>45992</v>
      </c>
      <c r="X97" s="370">
        <v>45992</v>
      </c>
      <c r="Y97" s="370">
        <v>45993</v>
      </c>
      <c r="Z97" s="370">
        <v>45993</v>
      </c>
      <c r="AA97" s="370">
        <v>45994</v>
      </c>
      <c r="AB97" s="370">
        <v>45994</v>
      </c>
      <c r="AC97" s="375"/>
      <c r="AD97" s="382"/>
    </row>
    <row r="98" spans="1:30" ht="31" x14ac:dyDescent="0.35">
      <c r="A98" s="363">
        <f>+A93+1</f>
        <v>20</v>
      </c>
      <c r="B98" s="364" t="s">
        <v>1017</v>
      </c>
      <c r="C98" s="364" t="str" cm="1">
        <f t="array" ref="C98">INDEX('Master Sheet '!$BD$19:$BD$451, MATCH(1, ('Master Sheet '!$B$19:$B$451=B98)*1, 0))</f>
        <v>D(45-60)+00</v>
      </c>
      <c r="D98" s="365"/>
      <c r="E98" s="421" t="s">
        <v>1226</v>
      </c>
      <c r="F98" s="363" t="s">
        <v>1143</v>
      </c>
      <c r="G98" s="363">
        <v>18</v>
      </c>
      <c r="H98" s="363" t="s">
        <v>1134</v>
      </c>
      <c r="I98" s="363" t="s">
        <v>1174</v>
      </c>
      <c r="J98" s="380">
        <v>45972</v>
      </c>
      <c r="K98" s="366"/>
      <c r="L98" s="366"/>
      <c r="M98" s="366"/>
      <c r="N98" s="365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72"/>
      <c r="AC98" s="380">
        <v>45991</v>
      </c>
      <c r="AD98" s="384" t="s">
        <v>1175</v>
      </c>
    </row>
    <row r="99" spans="1:30" ht="15.5" outlineLevel="1" x14ac:dyDescent="0.35">
      <c r="A99" s="363"/>
      <c r="B99" s="364"/>
      <c r="C99" s="364" t="str">
        <f t="shared" ref="C99:C102" si="16">C98</f>
        <v>D(45-60)+00</v>
      </c>
      <c r="D99" s="365" t="s">
        <v>1160</v>
      </c>
      <c r="E99" s="365"/>
      <c r="F99" s="363"/>
      <c r="G99" s="363"/>
      <c r="H99" s="363"/>
      <c r="I99" s="363"/>
      <c r="J99" s="363"/>
      <c r="K99" s="370">
        <v>45972</v>
      </c>
      <c r="L99" s="370">
        <v>45972</v>
      </c>
      <c r="M99" s="370">
        <v>45976</v>
      </c>
      <c r="N99" s="370">
        <v>45977</v>
      </c>
      <c r="O99" s="370">
        <v>45979</v>
      </c>
      <c r="P99" s="370">
        <v>45979</v>
      </c>
      <c r="Q99" s="370">
        <v>45979</v>
      </c>
      <c r="R99" s="370">
        <v>45979</v>
      </c>
      <c r="S99" s="370">
        <v>45979</v>
      </c>
      <c r="T99" s="370">
        <v>45979</v>
      </c>
      <c r="U99" s="370">
        <v>45979</v>
      </c>
      <c r="V99" s="370">
        <v>45979</v>
      </c>
      <c r="W99" s="370">
        <v>45981</v>
      </c>
      <c r="X99" s="370">
        <v>45981</v>
      </c>
      <c r="Y99" s="370">
        <v>45982</v>
      </c>
      <c r="Z99" s="370">
        <v>45982</v>
      </c>
      <c r="AA99" s="370">
        <v>45994</v>
      </c>
      <c r="AB99" s="370">
        <v>45994</v>
      </c>
      <c r="AC99" s="375"/>
      <c r="AD99" s="382"/>
    </row>
    <row r="100" spans="1:30" ht="15.5" outlineLevel="1" x14ac:dyDescent="0.35">
      <c r="A100" s="363"/>
      <c r="B100" s="364"/>
      <c r="C100" s="364" t="str">
        <f t="shared" si="16"/>
        <v>D(45-60)+00</v>
      </c>
      <c r="D100" s="365" t="s">
        <v>1161</v>
      </c>
      <c r="E100" s="365"/>
      <c r="F100" s="363"/>
      <c r="G100" s="363"/>
      <c r="H100" s="363"/>
      <c r="I100" s="363"/>
      <c r="J100" s="363"/>
      <c r="K100" s="370">
        <v>45972</v>
      </c>
      <c r="L100" s="370">
        <v>45972</v>
      </c>
      <c r="M100" s="370">
        <v>45980</v>
      </c>
      <c r="N100" s="370">
        <v>45982</v>
      </c>
      <c r="O100" s="370">
        <v>45983</v>
      </c>
      <c r="P100" s="370">
        <v>45983</v>
      </c>
      <c r="Q100" s="370">
        <v>45983</v>
      </c>
      <c r="R100" s="370">
        <v>45983</v>
      </c>
      <c r="S100" s="370">
        <v>45984</v>
      </c>
      <c r="T100" s="370">
        <v>45984</v>
      </c>
      <c r="U100" s="370">
        <v>45984</v>
      </c>
      <c r="V100" s="370">
        <v>45984</v>
      </c>
      <c r="W100" s="370">
        <v>45985</v>
      </c>
      <c r="X100" s="370">
        <v>45985</v>
      </c>
      <c r="Y100" s="370">
        <v>45986</v>
      </c>
      <c r="Z100" s="370">
        <v>45986</v>
      </c>
      <c r="AA100" s="370">
        <v>45994</v>
      </c>
      <c r="AB100" s="370">
        <v>45994</v>
      </c>
      <c r="AC100" s="375"/>
      <c r="AD100" s="382"/>
    </row>
    <row r="101" spans="1:30" ht="15.5" outlineLevel="1" x14ac:dyDescent="0.35">
      <c r="A101" s="363"/>
      <c r="B101" s="364"/>
      <c r="C101" s="364" t="str">
        <f t="shared" si="16"/>
        <v>D(45-60)+00</v>
      </c>
      <c r="D101" s="365" t="s">
        <v>1162</v>
      </c>
      <c r="E101" s="365"/>
      <c r="F101" s="363"/>
      <c r="G101" s="363"/>
      <c r="H101" s="363"/>
      <c r="I101" s="363"/>
      <c r="J101" s="363"/>
      <c r="K101" s="370">
        <v>45972</v>
      </c>
      <c r="L101" s="370">
        <v>45972</v>
      </c>
      <c r="M101" s="370">
        <v>45985</v>
      </c>
      <c r="N101" s="370">
        <v>45986</v>
      </c>
      <c r="O101" s="370">
        <v>45987</v>
      </c>
      <c r="P101" s="370">
        <v>45987</v>
      </c>
      <c r="Q101" s="370">
        <v>45988</v>
      </c>
      <c r="R101" s="370">
        <v>45988</v>
      </c>
      <c r="S101" s="370">
        <v>45988</v>
      </c>
      <c r="T101" s="370">
        <v>45988</v>
      </c>
      <c r="U101" s="370">
        <v>45988</v>
      </c>
      <c r="V101" s="370">
        <v>45988</v>
      </c>
      <c r="W101" s="370">
        <v>45989</v>
      </c>
      <c r="X101" s="370">
        <v>45989</v>
      </c>
      <c r="Y101" s="370">
        <v>45989</v>
      </c>
      <c r="Z101" s="370">
        <v>45989</v>
      </c>
      <c r="AA101" s="370">
        <v>45994</v>
      </c>
      <c r="AB101" s="370">
        <v>45994</v>
      </c>
      <c r="AC101" s="375"/>
      <c r="AD101" s="382"/>
    </row>
    <row r="102" spans="1:30" ht="15.5" outlineLevel="1" x14ac:dyDescent="0.35">
      <c r="A102" s="363"/>
      <c r="B102" s="364"/>
      <c r="C102" s="364" t="str">
        <f t="shared" si="16"/>
        <v>D(45-60)+00</v>
      </c>
      <c r="D102" s="365" t="s">
        <v>1163</v>
      </c>
      <c r="E102" s="365"/>
      <c r="F102" s="363"/>
      <c r="G102" s="363"/>
      <c r="H102" s="363"/>
      <c r="I102" s="363"/>
      <c r="J102" s="363"/>
      <c r="K102" s="370">
        <v>45972</v>
      </c>
      <c r="L102" s="370">
        <v>45972</v>
      </c>
      <c r="M102" s="370">
        <v>45988</v>
      </c>
      <c r="N102" s="370">
        <v>45989</v>
      </c>
      <c r="O102" s="370">
        <v>45989</v>
      </c>
      <c r="P102" s="370">
        <v>45990</v>
      </c>
      <c r="Q102" s="370">
        <v>45990</v>
      </c>
      <c r="R102" s="370">
        <v>45990</v>
      </c>
      <c r="S102" s="370">
        <v>45990</v>
      </c>
      <c r="T102" s="370">
        <v>45990</v>
      </c>
      <c r="U102" s="370">
        <v>45991</v>
      </c>
      <c r="V102" s="370">
        <v>45991</v>
      </c>
      <c r="W102" s="370">
        <v>45992</v>
      </c>
      <c r="X102" s="370">
        <v>45992</v>
      </c>
      <c r="Y102" s="370">
        <v>45993</v>
      </c>
      <c r="Z102" s="370">
        <v>45993</v>
      </c>
      <c r="AA102" s="370">
        <v>45994</v>
      </c>
      <c r="AB102" s="370">
        <v>45994</v>
      </c>
      <c r="AC102" s="375"/>
      <c r="AD102" s="382"/>
    </row>
    <row r="103" spans="1:30" ht="15.5" x14ac:dyDescent="0.35">
      <c r="A103" s="363">
        <f>+A98+1</f>
        <v>21</v>
      </c>
      <c r="B103" s="363" t="s">
        <v>966</v>
      </c>
      <c r="C103" s="364" t="str" cm="1">
        <f t="array" ref="C103">INDEX('Master Sheet '!$BD$19:$BD$451, MATCH(1, ('Master Sheet '!$B$19:$B$451=B103)*1, 0))</f>
        <v>D(30-45)+00</v>
      </c>
      <c r="D103" s="365"/>
      <c r="E103" s="365" t="s">
        <v>1129</v>
      </c>
      <c r="F103" s="363" t="s">
        <v>1126</v>
      </c>
      <c r="G103" s="363">
        <v>14</v>
      </c>
      <c r="H103" s="363" t="s">
        <v>1133</v>
      </c>
      <c r="I103" s="363" t="s">
        <v>1131</v>
      </c>
      <c r="J103" s="376">
        <v>45975</v>
      </c>
      <c r="K103" s="366"/>
      <c r="L103" s="366"/>
      <c r="M103" s="366"/>
      <c r="N103" s="365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72"/>
      <c r="AC103" s="380">
        <v>45991</v>
      </c>
      <c r="AD103" s="384" t="s">
        <v>1175</v>
      </c>
    </row>
    <row r="104" spans="1:30" ht="15.5" outlineLevel="1" x14ac:dyDescent="0.35">
      <c r="A104" s="363"/>
      <c r="B104" s="364"/>
      <c r="C104" s="364" t="str">
        <f t="shared" ref="C104:C107" si="17">C103</f>
        <v>D(30-45)+00</v>
      </c>
      <c r="D104" s="365" t="s">
        <v>1160</v>
      </c>
      <c r="E104" s="365"/>
      <c r="F104" s="363"/>
      <c r="G104" s="363"/>
      <c r="H104" s="363"/>
      <c r="I104" s="363"/>
      <c r="J104" s="363"/>
      <c r="K104" s="370">
        <v>45975</v>
      </c>
      <c r="L104" s="370">
        <v>45975</v>
      </c>
      <c r="M104" s="370">
        <v>45977</v>
      </c>
      <c r="N104" s="370">
        <v>45981</v>
      </c>
      <c r="O104" s="370">
        <v>45983</v>
      </c>
      <c r="P104" s="370">
        <v>45983</v>
      </c>
      <c r="Q104" s="370">
        <v>45983</v>
      </c>
      <c r="R104" s="370">
        <v>45983</v>
      </c>
      <c r="S104" s="370">
        <v>45983</v>
      </c>
      <c r="T104" s="370">
        <v>45983</v>
      </c>
      <c r="U104" s="370">
        <v>45983</v>
      </c>
      <c r="V104" s="370">
        <v>45983</v>
      </c>
      <c r="W104" s="370">
        <v>45984</v>
      </c>
      <c r="X104" s="370">
        <v>45984</v>
      </c>
      <c r="Y104" s="370">
        <v>45984</v>
      </c>
      <c r="Z104" s="370">
        <v>45984</v>
      </c>
      <c r="AA104" s="370">
        <v>45994</v>
      </c>
      <c r="AB104" s="370">
        <v>45994</v>
      </c>
      <c r="AC104" s="377"/>
      <c r="AD104" s="382"/>
    </row>
    <row r="105" spans="1:30" ht="15.5" outlineLevel="1" x14ac:dyDescent="0.35">
      <c r="A105" s="363"/>
      <c r="B105" s="364"/>
      <c r="C105" s="364" t="str">
        <f t="shared" si="17"/>
        <v>D(30-45)+00</v>
      </c>
      <c r="D105" s="365" t="s">
        <v>1161</v>
      </c>
      <c r="E105" s="365"/>
      <c r="F105" s="363"/>
      <c r="G105" s="363"/>
      <c r="H105" s="363"/>
      <c r="I105" s="363"/>
      <c r="J105" s="363"/>
      <c r="K105" s="370">
        <v>45975</v>
      </c>
      <c r="L105" s="370">
        <v>45975</v>
      </c>
      <c r="M105" s="370">
        <v>45984</v>
      </c>
      <c r="N105" s="370">
        <v>45985</v>
      </c>
      <c r="O105" s="370">
        <v>45986</v>
      </c>
      <c r="P105" s="370">
        <v>45986</v>
      </c>
      <c r="Q105" s="370">
        <v>45986</v>
      </c>
      <c r="R105" s="370">
        <v>45986</v>
      </c>
      <c r="S105" s="370">
        <v>45986</v>
      </c>
      <c r="T105" s="370">
        <v>45986</v>
      </c>
      <c r="U105" s="370">
        <v>45986</v>
      </c>
      <c r="V105" s="370">
        <v>45986</v>
      </c>
      <c r="W105" s="370">
        <v>45987</v>
      </c>
      <c r="X105" s="370">
        <v>45987</v>
      </c>
      <c r="Y105" s="370">
        <v>45987</v>
      </c>
      <c r="Z105" s="370">
        <v>45987</v>
      </c>
      <c r="AA105" s="370">
        <v>45994</v>
      </c>
      <c r="AB105" s="370">
        <v>45994</v>
      </c>
      <c r="AC105" s="375"/>
      <c r="AD105" s="382"/>
    </row>
    <row r="106" spans="1:30" ht="15.5" outlineLevel="1" x14ac:dyDescent="0.35">
      <c r="A106" s="363"/>
      <c r="B106" s="364"/>
      <c r="C106" s="364" t="str">
        <f t="shared" si="17"/>
        <v>D(30-45)+00</v>
      </c>
      <c r="D106" s="365" t="s">
        <v>1162</v>
      </c>
      <c r="E106" s="365"/>
      <c r="F106" s="363"/>
      <c r="G106" s="363"/>
      <c r="H106" s="363"/>
      <c r="I106" s="363"/>
      <c r="J106" s="363"/>
      <c r="K106" s="370">
        <v>45975</v>
      </c>
      <c r="L106" s="370">
        <v>45975</v>
      </c>
      <c r="M106" s="370">
        <v>45986</v>
      </c>
      <c r="N106" s="370">
        <v>45987</v>
      </c>
      <c r="O106" s="370">
        <v>45987</v>
      </c>
      <c r="P106" s="370">
        <v>45987</v>
      </c>
      <c r="Q106" s="370">
        <v>45988</v>
      </c>
      <c r="R106" s="370">
        <v>45988</v>
      </c>
      <c r="S106" s="370">
        <v>45988</v>
      </c>
      <c r="T106" s="370">
        <v>45988</v>
      </c>
      <c r="U106" s="370">
        <v>45988</v>
      </c>
      <c r="V106" s="370">
        <v>45988</v>
      </c>
      <c r="W106" s="370">
        <v>45989</v>
      </c>
      <c r="X106" s="370">
        <v>45989</v>
      </c>
      <c r="Y106" s="370">
        <v>45989</v>
      </c>
      <c r="Z106" s="370">
        <v>45989</v>
      </c>
      <c r="AA106" s="370">
        <v>45994</v>
      </c>
      <c r="AB106" s="370">
        <v>45994</v>
      </c>
      <c r="AC106" s="375"/>
      <c r="AD106" s="382"/>
    </row>
    <row r="107" spans="1:30" ht="15.5" outlineLevel="1" x14ac:dyDescent="0.35">
      <c r="A107" s="363"/>
      <c r="B107" s="364"/>
      <c r="C107" s="364" t="str">
        <f t="shared" si="17"/>
        <v>D(30-45)+00</v>
      </c>
      <c r="D107" s="365" t="s">
        <v>1163</v>
      </c>
      <c r="E107" s="365"/>
      <c r="F107" s="363"/>
      <c r="G107" s="363"/>
      <c r="H107" s="363"/>
      <c r="I107" s="363"/>
      <c r="J107" s="363"/>
      <c r="K107" s="370">
        <v>45975</v>
      </c>
      <c r="L107" s="370">
        <v>45975</v>
      </c>
      <c r="M107" s="370">
        <v>45989</v>
      </c>
      <c r="N107" s="370">
        <v>45990</v>
      </c>
      <c r="O107" s="370">
        <v>45991</v>
      </c>
      <c r="P107" s="370">
        <v>45991</v>
      </c>
      <c r="Q107" s="370">
        <v>45991</v>
      </c>
      <c r="R107" s="370">
        <v>45991</v>
      </c>
      <c r="S107" s="370">
        <v>45991</v>
      </c>
      <c r="T107" s="370">
        <v>45991</v>
      </c>
      <c r="U107" s="370">
        <v>45991</v>
      </c>
      <c r="V107" s="370">
        <v>45991</v>
      </c>
      <c r="W107" s="370">
        <v>45992</v>
      </c>
      <c r="X107" s="370">
        <v>45992</v>
      </c>
      <c r="Y107" s="370">
        <v>45993</v>
      </c>
      <c r="Z107" s="370">
        <v>45993</v>
      </c>
      <c r="AA107" s="370">
        <v>45994</v>
      </c>
      <c r="AB107" s="370">
        <v>45994</v>
      </c>
      <c r="AC107" s="375"/>
      <c r="AD107" s="382"/>
    </row>
    <row r="108" spans="1:30" ht="31" x14ac:dyDescent="0.35">
      <c r="A108" s="363">
        <f>+A103+1</f>
        <v>22</v>
      </c>
      <c r="B108" s="363" t="s">
        <v>664</v>
      </c>
      <c r="C108" s="364" t="str" cm="1">
        <f t="array" ref="C108">INDEX('Master Sheet '!$BD$19:$BD$451, MATCH(1, ('Master Sheet '!$B$19:$B$451=B108)*1, 0))</f>
        <v>C(15-30)+00</v>
      </c>
      <c r="D108" s="365"/>
      <c r="E108" s="421" t="s">
        <v>1225</v>
      </c>
      <c r="F108" s="363" t="s">
        <v>1141</v>
      </c>
      <c r="G108" s="363">
        <v>15</v>
      </c>
      <c r="H108" s="363" t="s">
        <v>1134</v>
      </c>
      <c r="I108" s="363" t="s">
        <v>1174</v>
      </c>
      <c r="J108" s="380">
        <v>45980</v>
      </c>
      <c r="K108" s="366"/>
      <c r="L108" s="366"/>
      <c r="M108" s="366"/>
      <c r="N108" s="365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72"/>
      <c r="AC108" s="380">
        <v>45991</v>
      </c>
      <c r="AD108" s="384" t="s">
        <v>1175</v>
      </c>
    </row>
    <row r="109" spans="1:30" ht="15.5" outlineLevel="1" x14ac:dyDescent="0.35">
      <c r="A109" s="363"/>
      <c r="B109" s="364"/>
      <c r="C109" s="364" t="str">
        <f t="shared" ref="C109:C112" si="18">C108</f>
        <v>C(15-30)+00</v>
      </c>
      <c r="D109" s="365" t="s">
        <v>1160</v>
      </c>
      <c r="E109" s="365"/>
      <c r="F109" s="363"/>
      <c r="G109" s="363"/>
      <c r="H109" s="363"/>
      <c r="I109" s="363"/>
      <c r="J109" s="363"/>
      <c r="K109" s="370">
        <v>45983</v>
      </c>
      <c r="L109" s="370">
        <v>45983</v>
      </c>
      <c r="M109" s="370">
        <v>45984</v>
      </c>
      <c r="N109" s="370">
        <v>45984</v>
      </c>
      <c r="O109" s="370">
        <v>45985</v>
      </c>
      <c r="P109" s="370">
        <v>45985</v>
      </c>
      <c r="Q109" s="370">
        <v>45986</v>
      </c>
      <c r="R109" s="370">
        <v>45986</v>
      </c>
      <c r="S109" s="370">
        <v>45986</v>
      </c>
      <c r="T109" s="370">
        <v>45986</v>
      </c>
      <c r="U109" s="370">
        <v>45986</v>
      </c>
      <c r="V109" s="370">
        <v>45986</v>
      </c>
      <c r="W109" s="370">
        <v>45987</v>
      </c>
      <c r="X109" s="370">
        <v>45987</v>
      </c>
      <c r="Y109" s="370">
        <v>45987</v>
      </c>
      <c r="Z109" s="370">
        <v>45987</v>
      </c>
      <c r="AA109" s="370">
        <v>45994</v>
      </c>
      <c r="AB109" s="370">
        <v>45994</v>
      </c>
      <c r="AC109" s="377"/>
      <c r="AD109" s="382"/>
    </row>
    <row r="110" spans="1:30" ht="15.5" outlineLevel="1" x14ac:dyDescent="0.35">
      <c r="A110" s="363"/>
      <c r="B110" s="364"/>
      <c r="C110" s="364" t="str">
        <f t="shared" si="18"/>
        <v>C(15-30)+00</v>
      </c>
      <c r="D110" s="365" t="s">
        <v>1161</v>
      </c>
      <c r="E110" s="365"/>
      <c r="F110" s="363"/>
      <c r="G110" s="363"/>
      <c r="H110" s="363"/>
      <c r="I110" s="363"/>
      <c r="J110" s="363"/>
      <c r="K110" s="370">
        <v>45983</v>
      </c>
      <c r="L110" s="370">
        <v>45983</v>
      </c>
      <c r="M110" s="370">
        <v>45986</v>
      </c>
      <c r="N110" s="370">
        <v>45987</v>
      </c>
      <c r="O110" s="370">
        <v>45987</v>
      </c>
      <c r="P110" s="370">
        <v>45988</v>
      </c>
      <c r="Q110" s="370">
        <v>45988</v>
      </c>
      <c r="R110" s="370">
        <v>45988</v>
      </c>
      <c r="S110" s="370">
        <v>45988</v>
      </c>
      <c r="T110" s="370">
        <v>45988</v>
      </c>
      <c r="U110" s="370">
        <v>45988</v>
      </c>
      <c r="V110" s="370">
        <v>45988</v>
      </c>
      <c r="W110" s="370">
        <v>45989</v>
      </c>
      <c r="X110" s="370">
        <v>45989</v>
      </c>
      <c r="Y110" s="370">
        <v>45989</v>
      </c>
      <c r="Z110" s="370">
        <v>45989</v>
      </c>
      <c r="AA110" s="370">
        <v>45994</v>
      </c>
      <c r="AB110" s="370">
        <v>45994</v>
      </c>
      <c r="AC110" s="375"/>
      <c r="AD110" s="382"/>
    </row>
    <row r="111" spans="1:30" ht="15.5" outlineLevel="1" x14ac:dyDescent="0.35">
      <c r="A111" s="363"/>
      <c r="B111" s="364"/>
      <c r="C111" s="364" t="str">
        <f t="shared" si="18"/>
        <v>C(15-30)+00</v>
      </c>
      <c r="D111" s="365" t="s">
        <v>1162</v>
      </c>
      <c r="E111" s="365"/>
      <c r="F111" s="363"/>
      <c r="G111" s="363"/>
      <c r="H111" s="363"/>
      <c r="I111" s="363"/>
      <c r="J111" s="363"/>
      <c r="K111" s="370">
        <v>45983</v>
      </c>
      <c r="L111" s="370">
        <v>45983</v>
      </c>
      <c r="M111" s="370">
        <v>45988</v>
      </c>
      <c r="N111" s="370">
        <v>45988</v>
      </c>
      <c r="O111" s="370">
        <v>45989</v>
      </c>
      <c r="P111" s="370">
        <v>45989</v>
      </c>
      <c r="Q111" s="370">
        <v>45989</v>
      </c>
      <c r="R111" s="370">
        <v>45989</v>
      </c>
      <c r="S111" s="370">
        <v>45989</v>
      </c>
      <c r="T111" s="370">
        <v>45989</v>
      </c>
      <c r="U111" s="370">
        <v>45989</v>
      </c>
      <c r="V111" s="370">
        <v>45989</v>
      </c>
      <c r="W111" s="370">
        <v>45990</v>
      </c>
      <c r="X111" s="370">
        <v>45990</v>
      </c>
      <c r="Y111" s="370">
        <v>45990</v>
      </c>
      <c r="Z111" s="370">
        <v>45990</v>
      </c>
      <c r="AA111" s="370">
        <v>45994</v>
      </c>
      <c r="AB111" s="370">
        <v>45994</v>
      </c>
      <c r="AC111" s="375"/>
      <c r="AD111" s="382"/>
    </row>
    <row r="112" spans="1:30" ht="15.5" outlineLevel="1" x14ac:dyDescent="0.35">
      <c r="A112" s="363"/>
      <c r="B112" s="364"/>
      <c r="C112" s="364" t="str">
        <f t="shared" si="18"/>
        <v>C(15-30)+00</v>
      </c>
      <c r="D112" s="365" t="s">
        <v>1163</v>
      </c>
      <c r="E112" s="365"/>
      <c r="F112" s="363"/>
      <c r="G112" s="363"/>
      <c r="H112" s="363"/>
      <c r="I112" s="363"/>
      <c r="J112" s="363"/>
      <c r="K112" s="370">
        <v>45983</v>
      </c>
      <c r="L112" s="370">
        <v>45983</v>
      </c>
      <c r="M112" s="370">
        <v>45989</v>
      </c>
      <c r="N112" s="370">
        <v>45989</v>
      </c>
      <c r="O112" s="370">
        <v>45990</v>
      </c>
      <c r="P112" s="370">
        <v>45990</v>
      </c>
      <c r="Q112" s="370">
        <v>45991</v>
      </c>
      <c r="R112" s="370">
        <v>45991</v>
      </c>
      <c r="S112" s="370">
        <v>45991</v>
      </c>
      <c r="T112" s="370">
        <v>45991</v>
      </c>
      <c r="U112" s="370">
        <v>45991</v>
      </c>
      <c r="V112" s="370">
        <v>45991</v>
      </c>
      <c r="W112" s="370">
        <v>45992</v>
      </c>
      <c r="X112" s="370">
        <v>45992</v>
      </c>
      <c r="Y112" s="370">
        <v>45993</v>
      </c>
      <c r="Z112" s="370">
        <v>45993</v>
      </c>
      <c r="AA112" s="370">
        <v>45994</v>
      </c>
      <c r="AB112" s="370">
        <v>45994</v>
      </c>
      <c r="AC112" s="375"/>
      <c r="AD112" s="382"/>
    </row>
    <row r="113" spans="1:30" ht="15.5" x14ac:dyDescent="0.35">
      <c r="A113" s="363">
        <f>+A108+1</f>
        <v>23</v>
      </c>
      <c r="B113" s="385" t="s">
        <v>232</v>
      </c>
      <c r="C113" s="364" t="str" cm="1">
        <f t="array" ref="C113">INDEX('Master Sheet '!$BD$19:$BD$451, MATCH(1, ('Master Sheet '!$B$19:$B$451=B113)*1, 0))</f>
        <v>A(00-02)+06</v>
      </c>
      <c r="D113" s="365"/>
      <c r="E113" s="365" t="s">
        <v>1129</v>
      </c>
      <c r="F113" s="363" t="s">
        <v>1125</v>
      </c>
      <c r="G113" s="363">
        <v>16</v>
      </c>
      <c r="H113" s="363" t="s">
        <v>1186</v>
      </c>
      <c r="I113" s="363" t="s">
        <v>1142</v>
      </c>
      <c r="J113" s="380">
        <v>45984</v>
      </c>
      <c r="K113" s="366"/>
      <c r="L113" s="366"/>
      <c r="M113" s="366"/>
      <c r="N113" s="365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72"/>
      <c r="AC113" s="378">
        <f>Z117</f>
        <v>45993</v>
      </c>
      <c r="AD113" s="384" t="s">
        <v>1175</v>
      </c>
    </row>
    <row r="114" spans="1:30" ht="15.5" outlineLevel="1" x14ac:dyDescent="0.35">
      <c r="A114" s="363"/>
      <c r="B114" s="364"/>
      <c r="C114" s="364" t="str">
        <f t="shared" ref="C114:C117" si="19">C113</f>
        <v>A(00-02)+06</v>
      </c>
      <c r="D114" s="365" t="s">
        <v>1160</v>
      </c>
      <c r="E114" s="365"/>
      <c r="F114" s="363"/>
      <c r="G114" s="363"/>
      <c r="H114" s="363"/>
      <c r="I114" s="363"/>
      <c r="J114" s="363"/>
      <c r="K114" s="370">
        <v>45985</v>
      </c>
      <c r="L114" s="370">
        <v>45985</v>
      </c>
      <c r="M114" s="370">
        <v>45987</v>
      </c>
      <c r="N114" s="370">
        <v>45988</v>
      </c>
      <c r="O114" s="370">
        <v>45989</v>
      </c>
      <c r="P114" s="370">
        <v>45989</v>
      </c>
      <c r="Q114" s="370">
        <v>45989</v>
      </c>
      <c r="R114" s="370">
        <v>45989</v>
      </c>
      <c r="S114" s="370">
        <v>45989</v>
      </c>
      <c r="T114" s="370">
        <v>45989</v>
      </c>
      <c r="U114" s="370">
        <v>45989</v>
      </c>
      <c r="V114" s="370">
        <v>45989</v>
      </c>
      <c r="W114" s="370">
        <v>45990</v>
      </c>
      <c r="X114" s="370">
        <v>45990</v>
      </c>
      <c r="Y114" s="370">
        <v>45990</v>
      </c>
      <c r="Z114" s="370">
        <v>45990</v>
      </c>
      <c r="AA114" s="370">
        <v>45994</v>
      </c>
      <c r="AB114" s="370">
        <v>45994</v>
      </c>
      <c r="AC114" s="375"/>
      <c r="AD114" s="382"/>
    </row>
    <row r="115" spans="1:30" ht="15.5" outlineLevel="1" x14ac:dyDescent="0.35">
      <c r="A115" s="363"/>
      <c r="B115" s="364"/>
      <c r="C115" s="364" t="str">
        <f t="shared" si="19"/>
        <v>A(00-02)+06</v>
      </c>
      <c r="D115" s="365" t="s">
        <v>1161</v>
      </c>
      <c r="E115" s="365"/>
      <c r="F115" s="363"/>
      <c r="G115" s="363"/>
      <c r="H115" s="363"/>
      <c r="I115" s="363"/>
      <c r="J115" s="363"/>
      <c r="K115" s="370">
        <v>45985</v>
      </c>
      <c r="L115" s="370">
        <v>45985</v>
      </c>
      <c r="M115" s="370">
        <v>45988</v>
      </c>
      <c r="N115" s="370">
        <v>45989</v>
      </c>
      <c r="O115" s="370">
        <v>45990</v>
      </c>
      <c r="P115" s="370">
        <v>45990</v>
      </c>
      <c r="Q115" s="370">
        <v>45990</v>
      </c>
      <c r="R115" s="370">
        <v>45990</v>
      </c>
      <c r="S115" s="370">
        <v>45990</v>
      </c>
      <c r="T115" s="370">
        <v>45990</v>
      </c>
      <c r="U115" s="370">
        <v>45990</v>
      </c>
      <c r="V115" s="370">
        <v>45990</v>
      </c>
      <c r="W115" s="370">
        <v>45991</v>
      </c>
      <c r="X115" s="370">
        <v>45991</v>
      </c>
      <c r="Y115" s="370">
        <v>45991</v>
      </c>
      <c r="Z115" s="370">
        <v>45991</v>
      </c>
      <c r="AA115" s="370">
        <v>45994</v>
      </c>
      <c r="AB115" s="370">
        <v>45994</v>
      </c>
      <c r="AC115" s="375"/>
      <c r="AD115" s="382"/>
    </row>
    <row r="116" spans="1:30" ht="15.5" outlineLevel="1" x14ac:dyDescent="0.35">
      <c r="A116" s="363"/>
      <c r="B116" s="364"/>
      <c r="C116" s="364" t="str">
        <f t="shared" si="19"/>
        <v>A(00-02)+06</v>
      </c>
      <c r="D116" s="365" t="s">
        <v>1162</v>
      </c>
      <c r="E116" s="365"/>
      <c r="F116" s="363"/>
      <c r="G116" s="363"/>
      <c r="H116" s="363"/>
      <c r="I116" s="363"/>
      <c r="J116" s="363"/>
      <c r="K116" s="370">
        <v>45985</v>
      </c>
      <c r="L116" s="370">
        <v>45985</v>
      </c>
      <c r="M116" s="370">
        <v>45991</v>
      </c>
      <c r="N116" s="370">
        <v>45991</v>
      </c>
      <c r="O116" s="370">
        <v>45991</v>
      </c>
      <c r="P116" s="370">
        <v>45991</v>
      </c>
      <c r="Q116" s="370">
        <v>45991</v>
      </c>
      <c r="R116" s="370">
        <v>45991</v>
      </c>
      <c r="S116" s="370">
        <v>45991</v>
      </c>
      <c r="T116" s="370">
        <v>45991</v>
      </c>
      <c r="U116" s="370">
        <v>45991</v>
      </c>
      <c r="V116" s="370">
        <v>45991</v>
      </c>
      <c r="W116" s="370">
        <v>45991</v>
      </c>
      <c r="X116" s="370">
        <v>45991</v>
      </c>
      <c r="Y116" s="370">
        <v>45991</v>
      </c>
      <c r="Z116" s="370">
        <v>45991</v>
      </c>
      <c r="AA116" s="370">
        <v>45994</v>
      </c>
      <c r="AB116" s="370">
        <v>45994</v>
      </c>
      <c r="AC116" s="375"/>
      <c r="AD116" s="382"/>
    </row>
    <row r="117" spans="1:30" ht="15.5" outlineLevel="1" x14ac:dyDescent="0.35">
      <c r="A117" s="363"/>
      <c r="B117" s="364"/>
      <c r="C117" s="364" t="str">
        <f t="shared" si="19"/>
        <v>A(00-02)+06</v>
      </c>
      <c r="D117" s="365" t="s">
        <v>1163</v>
      </c>
      <c r="E117" s="365"/>
      <c r="F117" s="363"/>
      <c r="G117" s="363"/>
      <c r="H117" s="363"/>
      <c r="I117" s="363"/>
      <c r="J117" s="363"/>
      <c r="K117" s="370">
        <v>45985</v>
      </c>
      <c r="L117" s="370">
        <v>45985</v>
      </c>
      <c r="M117" s="370">
        <v>45992</v>
      </c>
      <c r="N117" s="370">
        <v>45992</v>
      </c>
      <c r="O117" s="370">
        <v>45992</v>
      </c>
      <c r="P117" s="370">
        <v>45992</v>
      </c>
      <c r="Q117" s="370">
        <v>45992</v>
      </c>
      <c r="R117" s="370">
        <v>45992</v>
      </c>
      <c r="S117" s="370">
        <v>45992</v>
      </c>
      <c r="T117" s="370">
        <v>45992</v>
      </c>
      <c r="U117" s="370">
        <v>45992</v>
      </c>
      <c r="V117" s="370">
        <v>45992</v>
      </c>
      <c r="W117" s="370">
        <v>45993</v>
      </c>
      <c r="X117" s="370">
        <v>45993</v>
      </c>
      <c r="Y117" s="370">
        <v>45993</v>
      </c>
      <c r="Z117" s="370">
        <v>45993</v>
      </c>
      <c r="AA117" s="370">
        <v>45994</v>
      </c>
      <c r="AB117" s="370">
        <v>45994</v>
      </c>
      <c r="AC117" s="375"/>
      <c r="AD117" s="382"/>
    </row>
    <row r="118" spans="1:30" ht="15.5" x14ac:dyDescent="0.35">
      <c r="A118" s="363">
        <f>+A113+1</f>
        <v>24</v>
      </c>
      <c r="B118" s="364" t="s">
        <v>993</v>
      </c>
      <c r="C118" s="364" t="str" cm="1">
        <f t="array" ref="C118">INDEX('Master Sheet '!$BD$19:$BD$451, MATCH(1, ('Master Sheet '!$B$19:$B$451=B118)*1, 0))</f>
        <v>A(00-02)+06</v>
      </c>
      <c r="D118" s="365"/>
      <c r="E118" s="365" t="s">
        <v>1139</v>
      </c>
      <c r="F118" s="363" t="s">
        <v>1185</v>
      </c>
      <c r="G118" s="363">
        <v>14</v>
      </c>
      <c r="H118" s="363" t="s">
        <v>1133</v>
      </c>
      <c r="I118" s="363" t="s">
        <v>1131</v>
      </c>
      <c r="J118" s="380">
        <v>45986</v>
      </c>
      <c r="K118" s="366"/>
      <c r="L118" s="366"/>
      <c r="M118" s="366"/>
      <c r="N118" s="365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72"/>
      <c r="AC118" s="378">
        <f>Z122</f>
        <v>45994</v>
      </c>
      <c r="AD118" s="384" t="s">
        <v>1175</v>
      </c>
    </row>
    <row r="119" spans="1:30" ht="15.5" outlineLevel="1" x14ac:dyDescent="0.35">
      <c r="A119" s="363"/>
      <c r="B119" s="364"/>
      <c r="C119" s="364" t="str">
        <f t="shared" ref="C119:C122" si="20">C118</f>
        <v>A(00-02)+06</v>
      </c>
      <c r="D119" s="365" t="s">
        <v>1160</v>
      </c>
      <c r="E119" s="365"/>
      <c r="F119" s="363"/>
      <c r="G119" s="363"/>
      <c r="H119" s="363"/>
      <c r="I119" s="363"/>
      <c r="J119" s="363"/>
      <c r="K119" s="370">
        <v>45987</v>
      </c>
      <c r="L119" s="370">
        <v>45987</v>
      </c>
      <c r="M119" s="370">
        <v>45988</v>
      </c>
      <c r="N119" s="370">
        <v>45989</v>
      </c>
      <c r="O119" s="370">
        <v>45989</v>
      </c>
      <c r="P119" s="370">
        <v>45989</v>
      </c>
      <c r="Q119" s="370">
        <v>45989</v>
      </c>
      <c r="R119" s="370">
        <v>45989</v>
      </c>
      <c r="S119" s="370">
        <v>45989</v>
      </c>
      <c r="T119" s="370">
        <v>45989</v>
      </c>
      <c r="U119" s="370">
        <v>45989</v>
      </c>
      <c r="V119" s="370">
        <v>45989</v>
      </c>
      <c r="W119" s="370">
        <v>45990</v>
      </c>
      <c r="X119" s="370">
        <v>45990</v>
      </c>
      <c r="Y119" s="370">
        <v>45990</v>
      </c>
      <c r="Z119" s="370">
        <v>45990</v>
      </c>
      <c r="AA119" s="370">
        <v>45995</v>
      </c>
      <c r="AB119" s="370">
        <v>45995</v>
      </c>
      <c r="AC119" s="375"/>
      <c r="AD119" s="382"/>
    </row>
    <row r="120" spans="1:30" ht="15.5" outlineLevel="1" x14ac:dyDescent="0.35">
      <c r="A120" s="363"/>
      <c r="B120" s="364"/>
      <c r="C120" s="364" t="str">
        <f t="shared" si="20"/>
        <v>A(00-02)+06</v>
      </c>
      <c r="D120" s="365" t="s">
        <v>1161</v>
      </c>
      <c r="E120" s="365"/>
      <c r="F120" s="363"/>
      <c r="G120" s="363"/>
      <c r="H120" s="363"/>
      <c r="I120" s="363"/>
      <c r="J120" s="363"/>
      <c r="K120" s="370">
        <v>45987</v>
      </c>
      <c r="L120" s="370">
        <v>45987</v>
      </c>
      <c r="M120" s="370">
        <v>45990</v>
      </c>
      <c r="N120" s="370">
        <v>45990</v>
      </c>
      <c r="O120" s="370">
        <v>45990</v>
      </c>
      <c r="P120" s="370">
        <v>45990</v>
      </c>
      <c r="Q120" s="370">
        <v>45990</v>
      </c>
      <c r="R120" s="370">
        <v>45990</v>
      </c>
      <c r="S120" s="370">
        <v>45991</v>
      </c>
      <c r="T120" s="370">
        <v>45991</v>
      </c>
      <c r="U120" s="370">
        <v>45991</v>
      </c>
      <c r="V120" s="370">
        <v>45991</v>
      </c>
      <c r="W120" s="370">
        <v>45991</v>
      </c>
      <c r="X120" s="370">
        <v>45991</v>
      </c>
      <c r="Y120" s="370">
        <v>45991</v>
      </c>
      <c r="Z120" s="370">
        <v>45991</v>
      </c>
      <c r="AA120" s="370">
        <v>45995</v>
      </c>
      <c r="AB120" s="370">
        <v>45995</v>
      </c>
      <c r="AC120" s="375"/>
      <c r="AD120" s="382"/>
    </row>
    <row r="121" spans="1:30" ht="15.5" outlineLevel="1" x14ac:dyDescent="0.35">
      <c r="A121" s="363"/>
      <c r="B121" s="364"/>
      <c r="C121" s="364" t="str">
        <f t="shared" si="20"/>
        <v>A(00-02)+06</v>
      </c>
      <c r="D121" s="365" t="s">
        <v>1162</v>
      </c>
      <c r="E121" s="365"/>
      <c r="F121" s="363"/>
      <c r="G121" s="363"/>
      <c r="H121" s="363"/>
      <c r="I121" s="363"/>
      <c r="J121" s="363"/>
      <c r="K121" s="370">
        <v>45987</v>
      </c>
      <c r="L121" s="370">
        <v>45987</v>
      </c>
      <c r="M121" s="370">
        <v>45991</v>
      </c>
      <c r="N121" s="370">
        <v>45991</v>
      </c>
      <c r="O121" s="370">
        <v>45992</v>
      </c>
      <c r="P121" s="370">
        <v>45992</v>
      </c>
      <c r="Q121" s="370">
        <v>45992</v>
      </c>
      <c r="R121" s="370">
        <v>45992</v>
      </c>
      <c r="S121" s="370">
        <v>45992</v>
      </c>
      <c r="T121" s="370">
        <v>45992</v>
      </c>
      <c r="U121" s="370">
        <v>45992</v>
      </c>
      <c r="V121" s="370">
        <v>45992</v>
      </c>
      <c r="W121" s="370">
        <v>45993</v>
      </c>
      <c r="X121" s="370">
        <v>45993</v>
      </c>
      <c r="Y121" s="370">
        <v>45993</v>
      </c>
      <c r="Z121" s="370">
        <v>45993</v>
      </c>
      <c r="AA121" s="370">
        <v>45995</v>
      </c>
      <c r="AB121" s="370">
        <v>45995</v>
      </c>
      <c r="AC121" s="375"/>
      <c r="AD121" s="382"/>
    </row>
    <row r="122" spans="1:30" ht="15.5" outlineLevel="1" x14ac:dyDescent="0.35">
      <c r="A122" s="363"/>
      <c r="B122" s="364"/>
      <c r="C122" s="364" t="str">
        <f t="shared" si="20"/>
        <v>A(00-02)+06</v>
      </c>
      <c r="D122" s="365" t="s">
        <v>1163</v>
      </c>
      <c r="E122" s="365"/>
      <c r="F122" s="363"/>
      <c r="G122" s="363"/>
      <c r="H122" s="363"/>
      <c r="I122" s="363"/>
      <c r="J122" s="363"/>
      <c r="K122" s="370">
        <v>45987</v>
      </c>
      <c r="L122" s="370">
        <v>45987</v>
      </c>
      <c r="M122" s="370">
        <v>45992</v>
      </c>
      <c r="N122" s="370">
        <v>45993</v>
      </c>
      <c r="O122" s="370">
        <v>45993</v>
      </c>
      <c r="P122" s="370">
        <v>45993</v>
      </c>
      <c r="Q122" s="370">
        <v>45993</v>
      </c>
      <c r="R122" s="370">
        <v>45993</v>
      </c>
      <c r="S122" s="370">
        <v>45993</v>
      </c>
      <c r="T122" s="370">
        <v>45993</v>
      </c>
      <c r="U122" s="370">
        <v>45993</v>
      </c>
      <c r="V122" s="370">
        <v>45993</v>
      </c>
      <c r="W122" s="370">
        <v>45994</v>
      </c>
      <c r="X122" s="370">
        <v>45994</v>
      </c>
      <c r="Y122" s="370">
        <v>45994</v>
      </c>
      <c r="Z122" s="370">
        <v>45994</v>
      </c>
      <c r="AA122" s="370">
        <v>45995</v>
      </c>
      <c r="AB122" s="370">
        <v>45995</v>
      </c>
      <c r="AC122" s="375"/>
      <c r="AD122" s="382"/>
    </row>
    <row r="123" spans="1:30" ht="15.5" x14ac:dyDescent="0.35">
      <c r="A123" s="363">
        <f>+A118+1</f>
        <v>25</v>
      </c>
      <c r="B123" s="363" t="s">
        <v>958</v>
      </c>
      <c r="C123" s="364" t="str" cm="1">
        <f t="array" ref="C123">INDEX('Master Sheet '!$BD$19:$BD$451, MATCH(1, ('Master Sheet '!$B$19:$B$451=B123)*1, 0))</f>
        <v>A(00-02)+03</v>
      </c>
      <c r="D123" s="365"/>
      <c r="E123" s="365" t="s">
        <v>1129</v>
      </c>
      <c r="F123" s="363" t="s">
        <v>1124</v>
      </c>
      <c r="G123" s="363">
        <v>12</v>
      </c>
      <c r="H123" s="363" t="s">
        <v>1133</v>
      </c>
      <c r="I123" s="363" t="s">
        <v>1176</v>
      </c>
      <c r="J123" s="380">
        <v>45988</v>
      </c>
      <c r="K123" s="366"/>
      <c r="L123" s="366"/>
      <c r="M123" s="366"/>
      <c r="N123" s="365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72"/>
      <c r="AC123" s="378">
        <f>Z127</f>
        <v>45999</v>
      </c>
      <c r="AD123" s="384" t="s">
        <v>1175</v>
      </c>
    </row>
    <row r="124" spans="1:30" ht="15.5" outlineLevel="1" x14ac:dyDescent="0.35">
      <c r="A124" s="363"/>
      <c r="B124" s="364"/>
      <c r="C124" s="364" t="str">
        <f t="shared" ref="C124:C127" si="21">C123</f>
        <v>A(00-02)+03</v>
      </c>
      <c r="D124" s="365" t="s">
        <v>1160</v>
      </c>
      <c r="E124" s="365"/>
      <c r="F124" s="363"/>
      <c r="G124" s="363"/>
      <c r="H124" s="363"/>
      <c r="I124" s="363"/>
      <c r="J124" s="363"/>
      <c r="K124" s="370">
        <v>45992</v>
      </c>
      <c r="L124" s="370">
        <v>45992</v>
      </c>
      <c r="M124" s="370">
        <v>45992</v>
      </c>
      <c r="N124" s="370">
        <v>45993</v>
      </c>
      <c r="O124" s="370">
        <v>45993</v>
      </c>
      <c r="P124" s="370">
        <v>45993</v>
      </c>
      <c r="Q124" s="370">
        <v>45993</v>
      </c>
      <c r="R124" s="370">
        <v>45993</v>
      </c>
      <c r="S124" s="370">
        <v>45993</v>
      </c>
      <c r="T124" s="370">
        <v>45993</v>
      </c>
      <c r="U124" s="370">
        <v>45993</v>
      </c>
      <c r="V124" s="370">
        <v>45993</v>
      </c>
      <c r="W124" s="370">
        <v>45994</v>
      </c>
      <c r="X124" s="370">
        <v>45994</v>
      </c>
      <c r="Y124" s="370">
        <v>45994</v>
      </c>
      <c r="Z124" s="370">
        <v>45994</v>
      </c>
      <c r="AA124" s="370">
        <v>46000</v>
      </c>
      <c r="AB124" s="370">
        <v>46000</v>
      </c>
      <c r="AC124" s="375"/>
      <c r="AD124" s="382"/>
    </row>
    <row r="125" spans="1:30" ht="15.5" outlineLevel="1" x14ac:dyDescent="0.35">
      <c r="A125" s="363"/>
      <c r="B125" s="364"/>
      <c r="C125" s="364" t="str">
        <f t="shared" si="21"/>
        <v>A(00-02)+03</v>
      </c>
      <c r="D125" s="365" t="s">
        <v>1161</v>
      </c>
      <c r="E125" s="365"/>
      <c r="F125" s="363"/>
      <c r="G125" s="363"/>
      <c r="H125" s="363"/>
      <c r="I125" s="363"/>
      <c r="J125" s="363"/>
      <c r="K125" s="370">
        <v>45992</v>
      </c>
      <c r="L125" s="370">
        <v>45992</v>
      </c>
      <c r="M125" s="370">
        <v>45994</v>
      </c>
      <c r="N125" s="370">
        <v>45994</v>
      </c>
      <c r="O125" s="370">
        <v>45995</v>
      </c>
      <c r="P125" s="370">
        <v>45995</v>
      </c>
      <c r="Q125" s="370">
        <v>45995</v>
      </c>
      <c r="R125" s="370">
        <v>45995</v>
      </c>
      <c r="S125" s="370">
        <v>45995</v>
      </c>
      <c r="T125" s="370">
        <v>45995</v>
      </c>
      <c r="U125" s="370">
        <v>45995</v>
      </c>
      <c r="V125" s="370">
        <v>45995</v>
      </c>
      <c r="W125" s="370">
        <v>45996</v>
      </c>
      <c r="X125" s="370">
        <v>45996</v>
      </c>
      <c r="Y125" s="370">
        <v>45996</v>
      </c>
      <c r="Z125" s="370">
        <v>45996</v>
      </c>
      <c r="AA125" s="370">
        <v>46000</v>
      </c>
      <c r="AB125" s="370">
        <v>46000</v>
      </c>
      <c r="AC125" s="375"/>
      <c r="AD125" s="382"/>
    </row>
    <row r="126" spans="1:30" ht="15.5" outlineLevel="1" x14ac:dyDescent="0.35">
      <c r="A126" s="363"/>
      <c r="B126" s="364"/>
      <c r="C126" s="364" t="str">
        <f t="shared" si="21"/>
        <v>A(00-02)+03</v>
      </c>
      <c r="D126" s="365" t="s">
        <v>1162</v>
      </c>
      <c r="E126" s="365"/>
      <c r="F126" s="363"/>
      <c r="G126" s="363"/>
      <c r="H126" s="363"/>
      <c r="I126" s="363"/>
      <c r="J126" s="363"/>
      <c r="K126" s="370">
        <v>45992</v>
      </c>
      <c r="L126" s="370">
        <v>45992</v>
      </c>
      <c r="M126" s="370">
        <v>45996</v>
      </c>
      <c r="N126" s="370">
        <v>45997</v>
      </c>
      <c r="O126" s="370">
        <v>45997</v>
      </c>
      <c r="P126" s="370">
        <v>45997</v>
      </c>
      <c r="Q126" s="370">
        <v>45997</v>
      </c>
      <c r="R126" s="370">
        <v>45997</v>
      </c>
      <c r="S126" s="370">
        <v>45997</v>
      </c>
      <c r="T126" s="370">
        <v>45997</v>
      </c>
      <c r="U126" s="370">
        <v>45997</v>
      </c>
      <c r="V126" s="370">
        <v>45997</v>
      </c>
      <c r="W126" s="370">
        <v>45998</v>
      </c>
      <c r="X126" s="370">
        <v>45998</v>
      </c>
      <c r="Y126" s="370">
        <v>45998</v>
      </c>
      <c r="Z126" s="370">
        <v>45998</v>
      </c>
      <c r="AA126" s="370">
        <v>46001</v>
      </c>
      <c r="AB126" s="370">
        <v>46001</v>
      </c>
      <c r="AC126" s="375"/>
      <c r="AD126" s="382"/>
    </row>
    <row r="127" spans="1:30" ht="15.5" outlineLevel="1" x14ac:dyDescent="0.35">
      <c r="A127" s="363"/>
      <c r="B127" s="364"/>
      <c r="C127" s="364" t="str">
        <f t="shared" si="21"/>
        <v>A(00-02)+03</v>
      </c>
      <c r="D127" s="365" t="s">
        <v>1163</v>
      </c>
      <c r="E127" s="365"/>
      <c r="F127" s="363"/>
      <c r="G127" s="363"/>
      <c r="H127" s="363"/>
      <c r="I127" s="363"/>
      <c r="J127" s="363"/>
      <c r="K127" s="370">
        <v>45992</v>
      </c>
      <c r="L127" s="370">
        <v>45992</v>
      </c>
      <c r="M127" s="370">
        <v>45997</v>
      </c>
      <c r="N127" s="370">
        <v>45997</v>
      </c>
      <c r="O127" s="370">
        <v>45998</v>
      </c>
      <c r="P127" s="370">
        <v>45998</v>
      </c>
      <c r="Q127" s="370">
        <v>45998</v>
      </c>
      <c r="R127" s="370">
        <v>45998</v>
      </c>
      <c r="S127" s="370">
        <v>45998</v>
      </c>
      <c r="T127" s="370">
        <v>45998</v>
      </c>
      <c r="U127" s="370">
        <v>45998</v>
      </c>
      <c r="V127" s="370">
        <v>45998</v>
      </c>
      <c r="W127" s="370">
        <v>45999</v>
      </c>
      <c r="X127" s="370">
        <v>45999</v>
      </c>
      <c r="Y127" s="370">
        <v>45999</v>
      </c>
      <c r="Z127" s="370">
        <v>45999</v>
      </c>
      <c r="AA127" s="370">
        <v>46001</v>
      </c>
      <c r="AB127" s="370">
        <v>46001</v>
      </c>
      <c r="AC127" s="375"/>
      <c r="AD127" s="382"/>
    </row>
    <row r="128" spans="1:30" ht="15.5" x14ac:dyDescent="0.35">
      <c r="A128" s="363">
        <f>+A123+1</f>
        <v>26</v>
      </c>
      <c r="B128" s="363" t="s">
        <v>1007</v>
      </c>
      <c r="C128" s="364" t="str" cm="1">
        <f t="array" ref="C128">INDEX('Master Sheet '!$BD$19:$BD$451, MATCH(1, ('Master Sheet '!$B$19:$B$451=B128)*1, 0))</f>
        <v>D(30-45)+06</v>
      </c>
      <c r="D128" s="365"/>
      <c r="E128" s="365" t="s">
        <v>1139</v>
      </c>
      <c r="F128" s="363" t="s">
        <v>1126</v>
      </c>
      <c r="G128" s="363">
        <v>14</v>
      </c>
      <c r="H128" s="363" t="s">
        <v>1133</v>
      </c>
      <c r="I128" s="363" t="s">
        <v>1206</v>
      </c>
      <c r="J128" s="380">
        <v>45988</v>
      </c>
      <c r="K128" s="366"/>
      <c r="L128" s="366"/>
      <c r="M128" s="366"/>
      <c r="N128" s="365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72"/>
      <c r="AC128" s="378">
        <f>Z132</f>
        <v>46002</v>
      </c>
      <c r="AD128" s="384" t="s">
        <v>1175</v>
      </c>
    </row>
    <row r="129" spans="1:30" ht="15.5" outlineLevel="1" x14ac:dyDescent="0.35">
      <c r="A129" s="363"/>
      <c r="B129" s="364"/>
      <c r="C129" s="364" t="str">
        <f t="shared" ref="C129:C132" si="22">C128</f>
        <v>D(30-45)+06</v>
      </c>
      <c r="D129" s="365" t="s">
        <v>1160</v>
      </c>
      <c r="E129" s="365"/>
      <c r="F129" s="363"/>
      <c r="G129" s="363"/>
      <c r="H129" s="363"/>
      <c r="I129" s="363"/>
      <c r="J129" s="363"/>
      <c r="K129" s="370">
        <v>45994</v>
      </c>
      <c r="L129" s="370">
        <v>45994</v>
      </c>
      <c r="M129" s="370">
        <v>45995</v>
      </c>
      <c r="N129" s="370">
        <v>45996</v>
      </c>
      <c r="O129" s="370">
        <v>45996</v>
      </c>
      <c r="P129" s="370">
        <v>45996</v>
      </c>
      <c r="Q129" s="370">
        <v>45996</v>
      </c>
      <c r="R129" s="370">
        <v>45996</v>
      </c>
      <c r="S129" s="370">
        <v>45996</v>
      </c>
      <c r="T129" s="370">
        <v>45996</v>
      </c>
      <c r="U129" s="370">
        <v>45996</v>
      </c>
      <c r="V129" s="370">
        <v>45996</v>
      </c>
      <c r="W129" s="370">
        <v>45997</v>
      </c>
      <c r="X129" s="370">
        <v>45997</v>
      </c>
      <c r="Y129" s="370">
        <v>45997</v>
      </c>
      <c r="Z129" s="370">
        <v>45997</v>
      </c>
      <c r="AA129" s="370">
        <v>46003</v>
      </c>
      <c r="AB129" s="370">
        <v>46003</v>
      </c>
      <c r="AC129" s="375"/>
      <c r="AD129" s="382"/>
    </row>
    <row r="130" spans="1:30" ht="15.5" outlineLevel="1" x14ac:dyDescent="0.35">
      <c r="A130" s="363"/>
      <c r="B130" s="364"/>
      <c r="C130" s="364" t="str">
        <f t="shared" si="22"/>
        <v>D(30-45)+06</v>
      </c>
      <c r="D130" s="365" t="s">
        <v>1161</v>
      </c>
      <c r="E130" s="365"/>
      <c r="F130" s="363"/>
      <c r="G130" s="363"/>
      <c r="H130" s="363"/>
      <c r="I130" s="363"/>
      <c r="J130" s="363"/>
      <c r="K130" s="370">
        <v>45994</v>
      </c>
      <c r="L130" s="370">
        <v>45994</v>
      </c>
      <c r="M130" s="370">
        <v>45997</v>
      </c>
      <c r="N130" s="370">
        <v>45997</v>
      </c>
      <c r="O130" s="370">
        <v>45997</v>
      </c>
      <c r="P130" s="370">
        <v>45997</v>
      </c>
      <c r="Q130" s="370">
        <v>45997</v>
      </c>
      <c r="R130" s="370">
        <v>45997</v>
      </c>
      <c r="S130" s="370">
        <v>45997</v>
      </c>
      <c r="T130" s="370">
        <v>45997</v>
      </c>
      <c r="U130" s="370">
        <v>45997</v>
      </c>
      <c r="V130" s="370">
        <v>45997</v>
      </c>
      <c r="W130" s="370">
        <v>45998</v>
      </c>
      <c r="X130" s="370">
        <v>45998</v>
      </c>
      <c r="Y130" s="370">
        <v>45998</v>
      </c>
      <c r="Z130" s="370">
        <v>45998</v>
      </c>
      <c r="AA130" s="370">
        <v>46003</v>
      </c>
      <c r="AB130" s="370">
        <v>46003</v>
      </c>
      <c r="AC130" s="375"/>
      <c r="AD130" s="382"/>
    </row>
    <row r="131" spans="1:30" ht="15.5" outlineLevel="1" x14ac:dyDescent="0.35">
      <c r="A131" s="363"/>
      <c r="B131" s="364"/>
      <c r="C131" s="364" t="str">
        <f t="shared" si="22"/>
        <v>D(30-45)+06</v>
      </c>
      <c r="D131" s="365" t="s">
        <v>1162</v>
      </c>
      <c r="E131" s="365"/>
      <c r="F131" s="363"/>
      <c r="G131" s="363"/>
      <c r="H131" s="363"/>
      <c r="I131" s="363"/>
      <c r="J131" s="363"/>
      <c r="K131" s="370">
        <v>45994</v>
      </c>
      <c r="L131" s="370">
        <v>45994</v>
      </c>
      <c r="M131" s="370">
        <v>45997</v>
      </c>
      <c r="N131" s="370">
        <v>45997</v>
      </c>
      <c r="O131" s="370">
        <v>45998</v>
      </c>
      <c r="P131" s="370">
        <v>45998</v>
      </c>
      <c r="Q131" s="370">
        <v>45998</v>
      </c>
      <c r="R131" s="370">
        <v>45998</v>
      </c>
      <c r="S131" s="370">
        <v>45999</v>
      </c>
      <c r="T131" s="370">
        <v>45999</v>
      </c>
      <c r="U131" s="370">
        <v>45999</v>
      </c>
      <c r="V131" s="370">
        <v>45999</v>
      </c>
      <c r="W131" s="370">
        <v>46000</v>
      </c>
      <c r="X131" s="370">
        <v>46000</v>
      </c>
      <c r="Y131" s="370">
        <v>46000</v>
      </c>
      <c r="Z131" s="370">
        <v>46000</v>
      </c>
      <c r="AA131" s="370">
        <v>46003</v>
      </c>
      <c r="AB131" s="370">
        <v>46003</v>
      </c>
      <c r="AC131" s="375"/>
      <c r="AD131" s="382"/>
    </row>
    <row r="132" spans="1:30" ht="15.5" outlineLevel="1" x14ac:dyDescent="0.35">
      <c r="A132" s="363"/>
      <c r="B132" s="364"/>
      <c r="C132" s="364" t="str">
        <f t="shared" si="22"/>
        <v>D(30-45)+06</v>
      </c>
      <c r="D132" s="365" t="s">
        <v>1163</v>
      </c>
      <c r="E132" s="365"/>
      <c r="F132" s="363"/>
      <c r="G132" s="363"/>
      <c r="H132" s="363"/>
      <c r="I132" s="363"/>
      <c r="J132" s="363"/>
      <c r="K132" s="370">
        <v>45994</v>
      </c>
      <c r="L132" s="370">
        <v>45994</v>
      </c>
      <c r="M132" s="370">
        <v>46000</v>
      </c>
      <c r="N132" s="370">
        <v>46000</v>
      </c>
      <c r="O132" s="370">
        <v>46001</v>
      </c>
      <c r="P132" s="370">
        <v>46001</v>
      </c>
      <c r="Q132" s="370">
        <v>46001</v>
      </c>
      <c r="R132" s="370">
        <v>46001</v>
      </c>
      <c r="S132" s="370">
        <v>46001</v>
      </c>
      <c r="T132" s="370">
        <v>46001</v>
      </c>
      <c r="U132" s="370">
        <v>46001</v>
      </c>
      <c r="V132" s="370">
        <v>46001</v>
      </c>
      <c r="W132" s="370">
        <v>46002</v>
      </c>
      <c r="X132" s="370">
        <v>46002</v>
      </c>
      <c r="Y132" s="370">
        <v>46002</v>
      </c>
      <c r="Z132" s="370">
        <v>46002</v>
      </c>
      <c r="AA132" s="370">
        <v>46003</v>
      </c>
      <c r="AB132" s="370">
        <v>46003</v>
      </c>
      <c r="AC132" s="375"/>
      <c r="AD132" s="382"/>
    </row>
    <row r="133" spans="1:30" ht="15.5" x14ac:dyDescent="0.35">
      <c r="A133" s="363">
        <f>+A128+1</f>
        <v>27</v>
      </c>
      <c r="B133" s="363" t="s">
        <v>1062</v>
      </c>
      <c r="C133" s="364" t="str" cm="1">
        <f t="array" ref="C133">INDEX('Master Sheet '!$BD$19:$BD$451, MATCH(1, ('Master Sheet '!$B$19:$B$451=B133)*1, 0))</f>
        <v>D(45-60)+00</v>
      </c>
      <c r="D133" s="365"/>
      <c r="E133" s="365" t="s">
        <v>1129</v>
      </c>
      <c r="F133" s="363" t="s">
        <v>1170</v>
      </c>
      <c r="G133" s="363">
        <v>13</v>
      </c>
      <c r="H133" s="363" t="s">
        <v>1134</v>
      </c>
      <c r="I133" s="363" t="s">
        <v>1177</v>
      </c>
      <c r="J133" s="380">
        <v>45962</v>
      </c>
      <c r="K133" s="366"/>
      <c r="L133" s="366"/>
      <c r="M133" s="366"/>
      <c r="N133" s="365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72"/>
      <c r="AC133" s="378">
        <f>Z137</f>
        <v>46003</v>
      </c>
      <c r="AD133" s="384" t="s">
        <v>1175</v>
      </c>
    </row>
    <row r="134" spans="1:30" ht="15.5" outlineLevel="1" x14ac:dyDescent="0.35">
      <c r="A134" s="363"/>
      <c r="B134" s="364"/>
      <c r="C134" s="364" t="str">
        <f t="shared" ref="C134:C137" si="23">C133</f>
        <v>D(45-60)+00</v>
      </c>
      <c r="D134" s="365" t="s">
        <v>1160</v>
      </c>
      <c r="E134" s="365"/>
      <c r="F134" s="363"/>
      <c r="G134" s="363"/>
      <c r="H134" s="363"/>
      <c r="I134" s="363"/>
      <c r="J134" s="363"/>
      <c r="K134" s="370">
        <v>45962</v>
      </c>
      <c r="L134" s="370">
        <v>45962</v>
      </c>
      <c r="M134" s="370">
        <v>45972</v>
      </c>
      <c r="N134" s="370">
        <v>45976</v>
      </c>
      <c r="O134" s="370">
        <v>45977</v>
      </c>
      <c r="P134" s="370">
        <v>45977</v>
      </c>
      <c r="Q134" s="370">
        <v>45978</v>
      </c>
      <c r="R134" s="370">
        <v>45978</v>
      </c>
      <c r="S134" s="370">
        <v>45979</v>
      </c>
      <c r="T134" s="370">
        <v>45979</v>
      </c>
      <c r="U134" s="370">
        <v>45979</v>
      </c>
      <c r="V134" s="370">
        <v>45979</v>
      </c>
      <c r="W134" s="370">
        <v>45980</v>
      </c>
      <c r="X134" s="370">
        <v>45980</v>
      </c>
      <c r="Y134" s="370">
        <v>45980</v>
      </c>
      <c r="Z134" s="370">
        <v>45980</v>
      </c>
      <c r="AA134" s="370">
        <v>46004</v>
      </c>
      <c r="AB134" s="370">
        <v>46004</v>
      </c>
      <c r="AC134" s="375"/>
      <c r="AD134" s="382"/>
    </row>
    <row r="135" spans="1:30" ht="15.5" outlineLevel="1" x14ac:dyDescent="0.35">
      <c r="A135" s="363"/>
      <c r="B135" s="364"/>
      <c r="C135" s="364" t="str">
        <f t="shared" si="23"/>
        <v>D(45-60)+00</v>
      </c>
      <c r="D135" s="365" t="s">
        <v>1161</v>
      </c>
      <c r="E135" s="365"/>
      <c r="F135" s="363"/>
      <c r="G135" s="363"/>
      <c r="H135" s="363"/>
      <c r="I135" s="363"/>
      <c r="J135" s="363"/>
      <c r="K135" s="370">
        <v>45962</v>
      </c>
      <c r="L135" s="370">
        <v>45962</v>
      </c>
      <c r="M135" s="370">
        <v>45981</v>
      </c>
      <c r="N135" s="370">
        <v>45984</v>
      </c>
      <c r="O135" s="370">
        <v>45985</v>
      </c>
      <c r="P135" s="370">
        <v>45985</v>
      </c>
      <c r="Q135" s="370">
        <v>45986</v>
      </c>
      <c r="R135" s="370">
        <v>45986</v>
      </c>
      <c r="S135" s="370">
        <v>45986</v>
      </c>
      <c r="T135" s="370">
        <v>45986</v>
      </c>
      <c r="U135" s="370">
        <v>45987</v>
      </c>
      <c r="V135" s="370">
        <v>45987</v>
      </c>
      <c r="W135" s="370">
        <v>45991</v>
      </c>
      <c r="X135" s="370">
        <v>45991</v>
      </c>
      <c r="Y135" s="370">
        <v>45992</v>
      </c>
      <c r="Z135" s="370">
        <v>45992</v>
      </c>
      <c r="AA135" s="370">
        <v>46004</v>
      </c>
      <c r="AB135" s="370">
        <v>46004</v>
      </c>
      <c r="AC135" s="375"/>
      <c r="AD135" s="382"/>
    </row>
    <row r="136" spans="1:30" ht="15.5" outlineLevel="1" x14ac:dyDescent="0.35">
      <c r="A136" s="363"/>
      <c r="B136" s="364"/>
      <c r="C136" s="364" t="str">
        <f t="shared" si="23"/>
        <v>D(45-60)+00</v>
      </c>
      <c r="D136" s="365" t="s">
        <v>1162</v>
      </c>
      <c r="E136" s="365"/>
      <c r="F136" s="363"/>
      <c r="G136" s="363"/>
      <c r="H136" s="363"/>
      <c r="I136" s="363"/>
      <c r="J136" s="363"/>
      <c r="K136" s="370">
        <v>45962</v>
      </c>
      <c r="L136" s="370">
        <v>45962</v>
      </c>
      <c r="M136" s="370">
        <v>45991</v>
      </c>
      <c r="N136" s="370">
        <v>45995</v>
      </c>
      <c r="O136" s="370">
        <v>45995</v>
      </c>
      <c r="P136" s="370">
        <v>45996</v>
      </c>
      <c r="Q136" s="370">
        <v>45996</v>
      </c>
      <c r="R136" s="370">
        <v>45996</v>
      </c>
      <c r="S136" s="370">
        <v>45996</v>
      </c>
      <c r="T136" s="370">
        <v>45996</v>
      </c>
      <c r="U136" s="370">
        <v>45996</v>
      </c>
      <c r="V136" s="370">
        <v>45997</v>
      </c>
      <c r="W136" s="370">
        <v>45997</v>
      </c>
      <c r="X136" s="370">
        <v>45997</v>
      </c>
      <c r="Y136" s="370">
        <v>45997</v>
      </c>
      <c r="Z136" s="370">
        <v>45997</v>
      </c>
      <c r="AA136" s="370">
        <v>46005</v>
      </c>
      <c r="AB136" s="370">
        <v>46005</v>
      </c>
      <c r="AC136" s="375"/>
      <c r="AD136" s="382"/>
    </row>
    <row r="137" spans="1:30" ht="15.5" outlineLevel="1" x14ac:dyDescent="0.35">
      <c r="A137" s="363"/>
      <c r="B137" s="364"/>
      <c r="C137" s="364" t="str">
        <f t="shared" si="23"/>
        <v>D(45-60)+00</v>
      </c>
      <c r="D137" s="365" t="s">
        <v>1163</v>
      </c>
      <c r="E137" s="365"/>
      <c r="F137" s="363"/>
      <c r="G137" s="363"/>
      <c r="H137" s="363"/>
      <c r="I137" s="363"/>
      <c r="J137" s="363"/>
      <c r="K137" s="370">
        <v>45962</v>
      </c>
      <c r="L137" s="370">
        <v>45962</v>
      </c>
      <c r="M137" s="370">
        <v>45998</v>
      </c>
      <c r="N137" s="370">
        <v>46001</v>
      </c>
      <c r="O137" s="370">
        <v>46002</v>
      </c>
      <c r="P137" s="370">
        <v>46002</v>
      </c>
      <c r="Q137" s="370">
        <v>46002</v>
      </c>
      <c r="R137" s="370">
        <v>46002</v>
      </c>
      <c r="S137" s="370">
        <v>46002</v>
      </c>
      <c r="T137" s="370">
        <v>46002</v>
      </c>
      <c r="U137" s="370">
        <v>46002</v>
      </c>
      <c r="V137" s="370">
        <v>46002</v>
      </c>
      <c r="W137" s="370">
        <v>46003</v>
      </c>
      <c r="X137" s="370">
        <v>46003</v>
      </c>
      <c r="Y137" s="370">
        <v>46003</v>
      </c>
      <c r="Z137" s="370">
        <v>46003</v>
      </c>
      <c r="AA137" s="370">
        <v>46005</v>
      </c>
      <c r="AB137" s="370">
        <v>46005</v>
      </c>
      <c r="AC137" s="375"/>
      <c r="AD137" s="382"/>
    </row>
    <row r="138" spans="1:30" ht="15.5" x14ac:dyDescent="0.35">
      <c r="A138" s="363">
        <f>+A133+1</f>
        <v>28</v>
      </c>
      <c r="B138" s="363" t="s">
        <v>1065</v>
      </c>
      <c r="C138" s="364" t="str" cm="1">
        <f t="array" ref="C138">INDEX('Master Sheet '!$BD$19:$BD$451, MATCH(1, ('Master Sheet '!$B$19:$B$451=B138)*1, 0))</f>
        <v>C(15-22)+00</v>
      </c>
      <c r="D138" s="365"/>
      <c r="E138" s="365" t="s">
        <v>1204</v>
      </c>
      <c r="F138" s="363" t="s">
        <v>1170</v>
      </c>
      <c r="G138" s="363">
        <v>13</v>
      </c>
      <c r="H138" s="363" t="s">
        <v>1134</v>
      </c>
      <c r="I138" s="363" t="s">
        <v>1177</v>
      </c>
      <c r="J138" s="380">
        <v>45994</v>
      </c>
      <c r="K138" s="366"/>
      <c r="L138" s="366"/>
      <c r="M138" s="366"/>
      <c r="N138" s="365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72"/>
      <c r="AC138" s="378">
        <f>Z142</f>
        <v>46003</v>
      </c>
      <c r="AD138" s="384" t="s">
        <v>1175</v>
      </c>
    </row>
    <row r="139" spans="1:30" ht="15.5" outlineLevel="1" x14ac:dyDescent="0.35">
      <c r="A139" s="363"/>
      <c r="B139" s="364"/>
      <c r="C139" s="364" t="str">
        <f t="shared" ref="C139:C142" si="24">C138</f>
        <v>C(15-22)+00</v>
      </c>
      <c r="D139" s="365" t="s">
        <v>1160</v>
      </c>
      <c r="E139" s="365"/>
      <c r="F139" s="363"/>
      <c r="G139" s="363"/>
      <c r="H139" s="363"/>
      <c r="I139" s="363"/>
      <c r="J139" s="363"/>
      <c r="K139" s="370">
        <v>45994</v>
      </c>
      <c r="L139" s="370">
        <v>45994</v>
      </c>
      <c r="M139" s="370">
        <v>45995</v>
      </c>
      <c r="N139" s="370">
        <v>45996</v>
      </c>
      <c r="O139" s="370">
        <v>45997</v>
      </c>
      <c r="P139" s="370">
        <v>45997</v>
      </c>
      <c r="Q139" s="370">
        <v>45997</v>
      </c>
      <c r="R139" s="370">
        <v>45997</v>
      </c>
      <c r="S139" s="370">
        <v>45997</v>
      </c>
      <c r="T139" s="370">
        <v>45997</v>
      </c>
      <c r="U139" s="370">
        <v>45997</v>
      </c>
      <c r="V139" s="370">
        <v>45997</v>
      </c>
      <c r="W139" s="370">
        <v>45998</v>
      </c>
      <c r="X139" s="370">
        <v>45998</v>
      </c>
      <c r="Y139" s="370">
        <v>45998</v>
      </c>
      <c r="Z139" s="370">
        <v>45998</v>
      </c>
      <c r="AA139" s="370">
        <v>46004</v>
      </c>
      <c r="AB139" s="370">
        <v>46004</v>
      </c>
      <c r="AC139" s="375"/>
      <c r="AD139" s="382"/>
    </row>
    <row r="140" spans="1:30" ht="15.5" outlineLevel="1" x14ac:dyDescent="0.35">
      <c r="A140" s="363"/>
      <c r="B140" s="364"/>
      <c r="C140" s="364" t="str">
        <f t="shared" si="24"/>
        <v>C(15-22)+00</v>
      </c>
      <c r="D140" s="365" t="s">
        <v>1161</v>
      </c>
      <c r="E140" s="365"/>
      <c r="F140" s="363"/>
      <c r="G140" s="363"/>
      <c r="H140" s="363"/>
      <c r="I140" s="363"/>
      <c r="J140" s="363"/>
      <c r="K140" s="370">
        <v>45994</v>
      </c>
      <c r="L140" s="370">
        <v>45994</v>
      </c>
      <c r="M140" s="370">
        <v>45996</v>
      </c>
      <c r="N140" s="370">
        <v>45997</v>
      </c>
      <c r="O140" s="370">
        <v>45998</v>
      </c>
      <c r="P140" s="370">
        <v>45998</v>
      </c>
      <c r="Q140" s="370">
        <v>45998</v>
      </c>
      <c r="R140" s="370">
        <v>45998</v>
      </c>
      <c r="S140" s="370">
        <v>45998</v>
      </c>
      <c r="T140" s="370">
        <v>45998</v>
      </c>
      <c r="U140" s="370">
        <v>45998</v>
      </c>
      <c r="V140" s="370">
        <v>45998</v>
      </c>
      <c r="W140" s="370">
        <v>45999</v>
      </c>
      <c r="X140" s="370">
        <v>45999</v>
      </c>
      <c r="Y140" s="370">
        <v>45999</v>
      </c>
      <c r="Z140" s="370">
        <v>45999</v>
      </c>
      <c r="AA140" s="370">
        <v>46004</v>
      </c>
      <c r="AB140" s="370">
        <v>46004</v>
      </c>
      <c r="AC140" s="375"/>
      <c r="AD140" s="382"/>
    </row>
    <row r="141" spans="1:30" ht="15.5" outlineLevel="1" x14ac:dyDescent="0.35">
      <c r="A141" s="363"/>
      <c r="B141" s="364"/>
      <c r="C141" s="364" t="str">
        <f t="shared" si="24"/>
        <v>C(15-22)+00</v>
      </c>
      <c r="D141" s="365" t="s">
        <v>1162</v>
      </c>
      <c r="E141" s="365"/>
      <c r="F141" s="363"/>
      <c r="G141" s="363"/>
      <c r="H141" s="363"/>
      <c r="I141" s="363"/>
      <c r="J141" s="363"/>
      <c r="K141" s="370">
        <v>45994</v>
      </c>
      <c r="L141" s="370">
        <v>45994</v>
      </c>
      <c r="M141" s="370">
        <v>45998</v>
      </c>
      <c r="N141" s="370">
        <v>45998</v>
      </c>
      <c r="O141" s="370">
        <v>45999</v>
      </c>
      <c r="P141" s="370">
        <v>45999</v>
      </c>
      <c r="Q141" s="370">
        <v>45999</v>
      </c>
      <c r="R141" s="370">
        <v>45999</v>
      </c>
      <c r="S141" s="370">
        <v>45999</v>
      </c>
      <c r="T141" s="370">
        <v>45999</v>
      </c>
      <c r="U141" s="370">
        <v>45999</v>
      </c>
      <c r="V141" s="370">
        <v>45999</v>
      </c>
      <c r="W141" s="370">
        <v>46000</v>
      </c>
      <c r="X141" s="370">
        <v>46000</v>
      </c>
      <c r="Y141" s="370">
        <v>46000</v>
      </c>
      <c r="Z141" s="370">
        <v>46000</v>
      </c>
      <c r="AA141" s="370">
        <v>46005</v>
      </c>
      <c r="AB141" s="370">
        <v>46005</v>
      </c>
      <c r="AC141" s="375"/>
      <c r="AD141" s="382"/>
    </row>
    <row r="142" spans="1:30" ht="15.5" outlineLevel="1" x14ac:dyDescent="0.35">
      <c r="A142" s="363"/>
      <c r="B142" s="364"/>
      <c r="C142" s="364" t="str">
        <f t="shared" si="24"/>
        <v>C(15-22)+00</v>
      </c>
      <c r="D142" s="365" t="s">
        <v>1163</v>
      </c>
      <c r="E142" s="365"/>
      <c r="F142" s="363"/>
      <c r="G142" s="363"/>
      <c r="H142" s="363"/>
      <c r="I142" s="363"/>
      <c r="J142" s="363"/>
      <c r="K142" s="370">
        <v>45994</v>
      </c>
      <c r="L142" s="370">
        <v>45994</v>
      </c>
      <c r="M142" s="370">
        <v>46000</v>
      </c>
      <c r="N142" s="370">
        <v>46001</v>
      </c>
      <c r="O142" s="370">
        <v>46002</v>
      </c>
      <c r="P142" s="370">
        <v>46002</v>
      </c>
      <c r="Q142" s="370">
        <v>46002</v>
      </c>
      <c r="R142" s="370">
        <v>46002</v>
      </c>
      <c r="S142" s="370">
        <v>46002</v>
      </c>
      <c r="T142" s="370">
        <v>46002</v>
      </c>
      <c r="U142" s="370">
        <v>46002</v>
      </c>
      <c r="V142" s="370">
        <v>46002</v>
      </c>
      <c r="W142" s="370">
        <v>46003</v>
      </c>
      <c r="X142" s="370">
        <v>46003</v>
      </c>
      <c r="Y142" s="370">
        <v>46003</v>
      </c>
      <c r="Z142" s="370">
        <v>46003</v>
      </c>
      <c r="AA142" s="370">
        <v>46005</v>
      </c>
      <c r="AB142" s="370">
        <v>46005</v>
      </c>
      <c r="AC142" s="375"/>
      <c r="AD142" s="382"/>
    </row>
    <row r="143" spans="1:30" ht="15.5" x14ac:dyDescent="0.35">
      <c r="A143" s="363">
        <f>+A138+1</f>
        <v>29</v>
      </c>
      <c r="B143" s="363" t="s">
        <v>665</v>
      </c>
      <c r="C143" s="364" t="str" cm="1">
        <f t="array" ref="C143">INDEX('Master Sheet '!$BD$19:$BD$451, MATCH(1, ('Master Sheet '!$B$19:$B$451=B143)*1, 0))</f>
        <v>D(30-45)+09</v>
      </c>
      <c r="D143" s="365"/>
      <c r="E143" s="365" t="s">
        <v>1139</v>
      </c>
      <c r="F143" s="363" t="s">
        <v>1407</v>
      </c>
      <c r="G143" s="363">
        <v>15</v>
      </c>
      <c r="H143" s="363" t="s">
        <v>1186</v>
      </c>
      <c r="I143" s="363" t="s">
        <v>1182</v>
      </c>
      <c r="J143" s="380">
        <v>45991</v>
      </c>
      <c r="K143" s="366"/>
      <c r="L143" s="366"/>
      <c r="M143" s="366"/>
      <c r="N143" s="365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72"/>
      <c r="AC143" s="378">
        <f>Z147</f>
        <v>46005</v>
      </c>
      <c r="AD143" s="384" t="s">
        <v>1175</v>
      </c>
    </row>
    <row r="144" spans="1:30" ht="15.5" outlineLevel="1" x14ac:dyDescent="0.35">
      <c r="A144" s="363"/>
      <c r="B144" s="364"/>
      <c r="C144" s="364" t="str">
        <f t="shared" ref="C144:C147" si="25">C143</f>
        <v>D(30-45)+09</v>
      </c>
      <c r="D144" s="365" t="s">
        <v>1160</v>
      </c>
      <c r="E144" s="365"/>
      <c r="F144" s="363"/>
      <c r="G144" s="363"/>
      <c r="H144" s="363"/>
      <c r="I144" s="363"/>
      <c r="J144" s="363"/>
      <c r="K144" s="370">
        <v>45994</v>
      </c>
      <c r="L144" s="370">
        <v>45994</v>
      </c>
      <c r="M144" s="370">
        <v>45995</v>
      </c>
      <c r="N144" s="370">
        <v>45996</v>
      </c>
      <c r="O144" s="370">
        <v>45997</v>
      </c>
      <c r="P144" s="370">
        <v>45998</v>
      </c>
      <c r="Q144" s="370">
        <v>45998</v>
      </c>
      <c r="R144" s="370">
        <v>45998</v>
      </c>
      <c r="S144" s="370">
        <v>45998</v>
      </c>
      <c r="T144" s="370">
        <v>45998</v>
      </c>
      <c r="U144" s="370">
        <v>45998</v>
      </c>
      <c r="V144" s="370">
        <v>45998</v>
      </c>
      <c r="W144" s="370">
        <v>45998</v>
      </c>
      <c r="X144" s="370">
        <v>45998</v>
      </c>
      <c r="Y144" s="370">
        <v>45999</v>
      </c>
      <c r="Z144" s="370">
        <v>45999</v>
      </c>
      <c r="AA144" s="370">
        <v>46005</v>
      </c>
      <c r="AB144" s="370">
        <v>46005</v>
      </c>
      <c r="AC144" s="375"/>
      <c r="AD144" s="382"/>
    </row>
    <row r="145" spans="1:30" ht="15.5" outlineLevel="1" x14ac:dyDescent="0.35">
      <c r="A145" s="363"/>
      <c r="B145" s="364"/>
      <c r="C145" s="364" t="str">
        <f t="shared" si="25"/>
        <v>D(30-45)+09</v>
      </c>
      <c r="D145" s="365" t="s">
        <v>1161</v>
      </c>
      <c r="E145" s="365"/>
      <c r="F145" s="363"/>
      <c r="G145" s="363"/>
      <c r="H145" s="363"/>
      <c r="I145" s="363"/>
      <c r="J145" s="363"/>
      <c r="K145" s="370">
        <v>45994</v>
      </c>
      <c r="L145" s="370">
        <v>45994</v>
      </c>
      <c r="M145" s="370">
        <v>45999</v>
      </c>
      <c r="N145" s="370">
        <v>46000</v>
      </c>
      <c r="O145" s="370">
        <v>46000</v>
      </c>
      <c r="P145" s="370">
        <v>46000</v>
      </c>
      <c r="Q145" s="370">
        <v>46000</v>
      </c>
      <c r="R145" s="370">
        <v>46000</v>
      </c>
      <c r="S145" s="370">
        <v>46000</v>
      </c>
      <c r="T145" s="370">
        <v>46000</v>
      </c>
      <c r="U145" s="370">
        <v>46000</v>
      </c>
      <c r="V145" s="370">
        <v>46000</v>
      </c>
      <c r="W145" s="370">
        <v>46001</v>
      </c>
      <c r="X145" s="370">
        <v>46001</v>
      </c>
      <c r="Y145" s="370">
        <v>46001</v>
      </c>
      <c r="Z145" s="370">
        <v>46001</v>
      </c>
      <c r="AA145" s="370">
        <v>46005</v>
      </c>
      <c r="AB145" s="370">
        <v>46005</v>
      </c>
      <c r="AC145" s="375"/>
      <c r="AD145" s="382"/>
    </row>
    <row r="146" spans="1:30" ht="15.5" outlineLevel="1" x14ac:dyDescent="0.35">
      <c r="A146" s="363"/>
      <c r="B146" s="364"/>
      <c r="C146" s="364" t="str">
        <f t="shared" si="25"/>
        <v>D(30-45)+09</v>
      </c>
      <c r="D146" s="365" t="s">
        <v>1162</v>
      </c>
      <c r="E146" s="365"/>
      <c r="F146" s="363"/>
      <c r="G146" s="363"/>
      <c r="H146" s="363"/>
      <c r="I146" s="363"/>
      <c r="J146" s="363"/>
      <c r="K146" s="370">
        <v>45994</v>
      </c>
      <c r="L146" s="370">
        <v>45994</v>
      </c>
      <c r="M146" s="370">
        <v>46000</v>
      </c>
      <c r="N146" s="370">
        <v>46000</v>
      </c>
      <c r="O146" s="370">
        <v>46001</v>
      </c>
      <c r="P146" s="370">
        <v>46001</v>
      </c>
      <c r="Q146" s="370">
        <v>46001</v>
      </c>
      <c r="R146" s="370">
        <v>46001</v>
      </c>
      <c r="S146" s="370">
        <v>46001</v>
      </c>
      <c r="T146" s="370">
        <v>46001</v>
      </c>
      <c r="U146" s="370">
        <v>46001</v>
      </c>
      <c r="V146" s="370">
        <v>46001</v>
      </c>
      <c r="W146" s="370">
        <v>46003</v>
      </c>
      <c r="X146" s="370">
        <v>46003</v>
      </c>
      <c r="Y146" s="370">
        <v>46003</v>
      </c>
      <c r="Z146" s="370">
        <v>46003</v>
      </c>
      <c r="AA146" s="370">
        <v>46006</v>
      </c>
      <c r="AB146" s="370">
        <v>46006</v>
      </c>
      <c r="AC146" s="375"/>
      <c r="AD146" s="382"/>
    </row>
    <row r="147" spans="1:30" ht="15.5" outlineLevel="1" x14ac:dyDescent="0.35">
      <c r="A147" s="363"/>
      <c r="B147" s="364"/>
      <c r="C147" s="364" t="str">
        <f t="shared" si="25"/>
        <v>D(30-45)+09</v>
      </c>
      <c r="D147" s="365" t="s">
        <v>1163</v>
      </c>
      <c r="E147" s="365"/>
      <c r="F147" s="363"/>
      <c r="G147" s="363"/>
      <c r="H147" s="363"/>
      <c r="I147" s="363"/>
      <c r="J147" s="363"/>
      <c r="K147" s="370">
        <v>45994</v>
      </c>
      <c r="L147" s="370">
        <v>45994</v>
      </c>
      <c r="M147" s="370">
        <v>46001</v>
      </c>
      <c r="N147" s="370">
        <v>46002</v>
      </c>
      <c r="O147" s="370">
        <v>46002</v>
      </c>
      <c r="P147" s="370">
        <v>46002</v>
      </c>
      <c r="Q147" s="370">
        <v>46002</v>
      </c>
      <c r="R147" s="370">
        <v>46002</v>
      </c>
      <c r="S147" s="370">
        <v>46002</v>
      </c>
      <c r="T147" s="370">
        <v>46002</v>
      </c>
      <c r="U147" s="370">
        <v>46002</v>
      </c>
      <c r="V147" s="370">
        <v>46002</v>
      </c>
      <c r="W147" s="370">
        <v>46004</v>
      </c>
      <c r="X147" s="370">
        <v>46004</v>
      </c>
      <c r="Y147" s="370">
        <v>46005</v>
      </c>
      <c r="Z147" s="370">
        <v>46005</v>
      </c>
      <c r="AA147" s="370">
        <v>46006</v>
      </c>
      <c r="AB147" s="370">
        <v>46006</v>
      </c>
      <c r="AC147" s="375"/>
      <c r="AD147" s="382"/>
    </row>
    <row r="148" spans="1:30" ht="15.5" x14ac:dyDescent="0.35">
      <c r="A148" s="363">
        <f>+A143+1</f>
        <v>30</v>
      </c>
      <c r="B148" s="385" t="s">
        <v>886</v>
      </c>
      <c r="C148" s="364" t="str" cm="1">
        <f t="array" ref="C148">INDEX('Master Sheet '!$BD$19:$BD$451, MATCH(1, ('Master Sheet '!$B$19:$B$451=B148)*1, 0))</f>
        <v>A(00-02)+03</v>
      </c>
      <c r="D148" s="365"/>
      <c r="E148" s="365" t="s">
        <v>1129</v>
      </c>
      <c r="F148" s="363" t="s">
        <v>1125</v>
      </c>
      <c r="G148" s="363">
        <v>13</v>
      </c>
      <c r="H148" s="363" t="s">
        <v>1186</v>
      </c>
      <c r="I148" s="363" t="s">
        <v>1142</v>
      </c>
      <c r="J148" s="380">
        <v>45988</v>
      </c>
      <c r="K148" s="366"/>
      <c r="L148" s="366"/>
      <c r="M148" s="366"/>
      <c r="N148" s="365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72"/>
      <c r="AC148" s="378">
        <f>Z152</f>
        <v>46005</v>
      </c>
      <c r="AD148" s="384" t="s">
        <v>1175</v>
      </c>
    </row>
    <row r="149" spans="1:30" ht="15.5" outlineLevel="1" x14ac:dyDescent="0.35">
      <c r="A149" s="363"/>
      <c r="B149" s="364"/>
      <c r="C149" s="364" t="str">
        <f t="shared" ref="C149:C152" si="26">C148</f>
        <v>A(00-02)+03</v>
      </c>
      <c r="D149" s="365" t="s">
        <v>1160</v>
      </c>
      <c r="E149" s="365"/>
      <c r="F149" s="363"/>
      <c r="G149" s="363"/>
      <c r="H149" s="363"/>
      <c r="I149" s="363"/>
      <c r="J149" s="363"/>
      <c r="K149" s="370">
        <v>45994</v>
      </c>
      <c r="L149" s="370">
        <v>45994</v>
      </c>
      <c r="M149" s="370">
        <v>45995</v>
      </c>
      <c r="N149" s="370">
        <v>45996</v>
      </c>
      <c r="O149" s="370">
        <v>45997</v>
      </c>
      <c r="P149" s="370">
        <v>45997</v>
      </c>
      <c r="Q149" s="370">
        <v>45997</v>
      </c>
      <c r="R149" s="370">
        <v>45997</v>
      </c>
      <c r="S149" s="370">
        <v>45997</v>
      </c>
      <c r="T149" s="370">
        <v>45997</v>
      </c>
      <c r="U149" s="370">
        <v>45997</v>
      </c>
      <c r="V149" s="370">
        <v>45997</v>
      </c>
      <c r="W149" s="370">
        <v>45998</v>
      </c>
      <c r="X149" s="370">
        <v>45998</v>
      </c>
      <c r="Y149" s="370">
        <v>45998</v>
      </c>
      <c r="Z149" s="370">
        <v>45998</v>
      </c>
      <c r="AA149" s="370">
        <v>46005</v>
      </c>
      <c r="AB149" s="370">
        <v>46005</v>
      </c>
      <c r="AC149" s="375"/>
      <c r="AD149" s="382"/>
    </row>
    <row r="150" spans="1:30" ht="15.5" outlineLevel="1" x14ac:dyDescent="0.35">
      <c r="A150" s="363"/>
      <c r="B150" s="364"/>
      <c r="C150" s="364" t="str">
        <f t="shared" si="26"/>
        <v>A(00-02)+03</v>
      </c>
      <c r="D150" s="365" t="s">
        <v>1161</v>
      </c>
      <c r="E150" s="365"/>
      <c r="F150" s="363"/>
      <c r="G150" s="363"/>
      <c r="H150" s="363"/>
      <c r="I150" s="363"/>
      <c r="J150" s="363"/>
      <c r="K150" s="370">
        <v>45994</v>
      </c>
      <c r="L150" s="370">
        <v>45994</v>
      </c>
      <c r="M150" s="370">
        <v>45997</v>
      </c>
      <c r="N150" s="370">
        <v>45998</v>
      </c>
      <c r="O150" s="370">
        <v>45999</v>
      </c>
      <c r="P150" s="370">
        <v>45999</v>
      </c>
      <c r="Q150" s="370">
        <v>45999</v>
      </c>
      <c r="R150" s="370">
        <v>45999</v>
      </c>
      <c r="S150" s="370">
        <v>45999</v>
      </c>
      <c r="T150" s="370">
        <v>45999</v>
      </c>
      <c r="U150" s="370">
        <v>45999</v>
      </c>
      <c r="V150" s="370">
        <v>45999</v>
      </c>
      <c r="W150" s="370">
        <v>46002</v>
      </c>
      <c r="X150" s="370">
        <v>46002</v>
      </c>
      <c r="Y150" s="370">
        <v>46003</v>
      </c>
      <c r="Z150" s="370">
        <v>46003</v>
      </c>
      <c r="AA150" s="370">
        <v>46005</v>
      </c>
      <c r="AB150" s="370">
        <v>46005</v>
      </c>
      <c r="AC150" s="375"/>
      <c r="AD150" s="382"/>
    </row>
    <row r="151" spans="1:30" ht="15.5" outlineLevel="1" x14ac:dyDescent="0.35">
      <c r="A151" s="363"/>
      <c r="B151" s="364"/>
      <c r="C151" s="364" t="str">
        <f t="shared" si="26"/>
        <v>A(00-02)+03</v>
      </c>
      <c r="D151" s="365" t="s">
        <v>1162</v>
      </c>
      <c r="E151" s="365"/>
      <c r="F151" s="363"/>
      <c r="G151" s="363"/>
      <c r="H151" s="363"/>
      <c r="I151" s="363"/>
      <c r="J151" s="363"/>
      <c r="K151" s="370">
        <v>45994</v>
      </c>
      <c r="L151" s="370">
        <v>45994</v>
      </c>
      <c r="M151" s="370">
        <v>46000</v>
      </c>
      <c r="N151" s="370">
        <v>46001</v>
      </c>
      <c r="O151" s="370">
        <v>46001</v>
      </c>
      <c r="P151" s="370">
        <v>46001</v>
      </c>
      <c r="Q151" s="370">
        <v>46001</v>
      </c>
      <c r="R151" s="370">
        <v>46001</v>
      </c>
      <c r="S151" s="370">
        <v>46001</v>
      </c>
      <c r="T151" s="370">
        <v>46001</v>
      </c>
      <c r="U151" s="370">
        <v>46001</v>
      </c>
      <c r="V151" s="370">
        <v>46001</v>
      </c>
      <c r="W151" s="370">
        <v>46002</v>
      </c>
      <c r="X151" s="370">
        <v>46002</v>
      </c>
      <c r="Y151" s="370">
        <v>46002</v>
      </c>
      <c r="Z151" s="370">
        <v>46002</v>
      </c>
      <c r="AA151" s="370">
        <v>46006</v>
      </c>
      <c r="AB151" s="370">
        <v>46006</v>
      </c>
      <c r="AC151" s="375"/>
      <c r="AD151" s="382"/>
    </row>
    <row r="152" spans="1:30" ht="15.5" outlineLevel="1" x14ac:dyDescent="0.35">
      <c r="A152" s="363"/>
      <c r="B152" s="364"/>
      <c r="C152" s="364" t="str">
        <f t="shared" si="26"/>
        <v>A(00-02)+03</v>
      </c>
      <c r="D152" s="365" t="s">
        <v>1163</v>
      </c>
      <c r="E152" s="365"/>
      <c r="F152" s="363"/>
      <c r="G152" s="363"/>
      <c r="H152" s="363"/>
      <c r="I152" s="363"/>
      <c r="J152" s="363"/>
      <c r="K152" s="370">
        <v>45994</v>
      </c>
      <c r="L152" s="370">
        <v>45994</v>
      </c>
      <c r="M152" s="370">
        <v>46001</v>
      </c>
      <c r="N152" s="370">
        <v>46002</v>
      </c>
      <c r="O152" s="370">
        <v>46003</v>
      </c>
      <c r="P152" s="370">
        <v>46003</v>
      </c>
      <c r="Q152" s="370">
        <v>46003</v>
      </c>
      <c r="R152" s="370">
        <v>46003</v>
      </c>
      <c r="S152" s="370">
        <v>46003</v>
      </c>
      <c r="T152" s="370">
        <v>46003</v>
      </c>
      <c r="U152" s="370">
        <v>46003</v>
      </c>
      <c r="V152" s="370">
        <v>46003</v>
      </c>
      <c r="W152" s="370">
        <v>46004</v>
      </c>
      <c r="X152" s="370">
        <v>46004</v>
      </c>
      <c r="Y152" s="370">
        <v>46005</v>
      </c>
      <c r="Z152" s="370">
        <v>46005</v>
      </c>
      <c r="AA152" s="370">
        <v>46006</v>
      </c>
      <c r="AB152" s="370">
        <v>46006</v>
      </c>
      <c r="AC152" s="375"/>
      <c r="AD152" s="382"/>
    </row>
    <row r="153" spans="1:30" ht="15.5" x14ac:dyDescent="0.35">
      <c r="A153" s="363">
        <f>+A148+1</f>
        <v>31</v>
      </c>
      <c r="B153" s="422" t="s">
        <v>885</v>
      </c>
      <c r="C153" s="364" t="str" cm="1">
        <f t="array" ref="C153">INDEX('Master Sheet '!$BD$19:$BD$451, MATCH(1, ('Master Sheet '!$B$19:$B$451=B153)*1, 0))</f>
        <v>A(00-02)+03</v>
      </c>
      <c r="D153" s="365"/>
      <c r="E153" s="365" t="s">
        <v>1129</v>
      </c>
      <c r="F153" s="363" t="s">
        <v>1205</v>
      </c>
      <c r="G153" s="363">
        <v>10</v>
      </c>
      <c r="H153" s="363" t="s">
        <v>1186</v>
      </c>
      <c r="I153" s="363" t="s">
        <v>1142</v>
      </c>
      <c r="J153" s="380">
        <v>45995</v>
      </c>
      <c r="K153" s="366"/>
      <c r="L153" s="366"/>
      <c r="M153" s="366"/>
      <c r="N153" s="365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72"/>
      <c r="AC153" s="378">
        <f>Z157</f>
        <v>46008</v>
      </c>
      <c r="AD153" s="384" t="s">
        <v>1175</v>
      </c>
    </row>
    <row r="154" spans="1:30" ht="15.5" outlineLevel="1" x14ac:dyDescent="0.35">
      <c r="A154" s="363"/>
      <c r="B154" s="364"/>
      <c r="C154" s="364" t="str">
        <f t="shared" ref="C154:C157" si="27">C153</f>
        <v>A(00-02)+03</v>
      </c>
      <c r="D154" s="365" t="s">
        <v>1160</v>
      </c>
      <c r="E154" s="365"/>
      <c r="F154" s="363"/>
      <c r="G154" s="363"/>
      <c r="H154" s="363"/>
      <c r="I154" s="363"/>
      <c r="J154" s="363"/>
      <c r="K154" s="370">
        <v>45996</v>
      </c>
      <c r="L154" s="370">
        <v>45996</v>
      </c>
      <c r="M154" s="370">
        <v>45998</v>
      </c>
      <c r="N154" s="370">
        <v>45999</v>
      </c>
      <c r="O154" s="370">
        <v>46000</v>
      </c>
      <c r="P154" s="370">
        <v>46000</v>
      </c>
      <c r="Q154" s="370">
        <v>46001</v>
      </c>
      <c r="R154" s="370">
        <v>46001</v>
      </c>
      <c r="S154" s="370">
        <v>46001</v>
      </c>
      <c r="T154" s="370">
        <v>46001</v>
      </c>
      <c r="U154" s="370">
        <v>46001</v>
      </c>
      <c r="V154" s="370">
        <v>46001</v>
      </c>
      <c r="W154" s="370">
        <v>46003</v>
      </c>
      <c r="X154" s="370">
        <v>46003</v>
      </c>
      <c r="Y154" s="370">
        <v>46004</v>
      </c>
      <c r="Z154" s="370">
        <v>46004</v>
      </c>
      <c r="AA154" s="370">
        <v>46009</v>
      </c>
      <c r="AB154" s="370">
        <v>46009</v>
      </c>
      <c r="AC154" s="375"/>
      <c r="AD154" s="382"/>
    </row>
    <row r="155" spans="1:30" ht="15.5" outlineLevel="1" x14ac:dyDescent="0.35">
      <c r="A155" s="363"/>
      <c r="B155" s="364"/>
      <c r="C155" s="364" t="str">
        <f t="shared" si="27"/>
        <v>A(00-02)+03</v>
      </c>
      <c r="D155" s="365" t="s">
        <v>1161</v>
      </c>
      <c r="E155" s="365"/>
      <c r="F155" s="363"/>
      <c r="G155" s="363"/>
      <c r="H155" s="363"/>
      <c r="I155" s="363"/>
      <c r="J155" s="363"/>
      <c r="K155" s="370">
        <v>45996</v>
      </c>
      <c r="L155" s="370">
        <v>45996</v>
      </c>
      <c r="M155" s="370">
        <v>46001</v>
      </c>
      <c r="N155" s="370">
        <v>46002</v>
      </c>
      <c r="O155" s="370">
        <v>46003</v>
      </c>
      <c r="P155" s="370">
        <v>46003</v>
      </c>
      <c r="Q155" s="370">
        <v>46003</v>
      </c>
      <c r="R155" s="370">
        <v>46003</v>
      </c>
      <c r="S155" s="370">
        <v>46003</v>
      </c>
      <c r="T155" s="370">
        <v>46003</v>
      </c>
      <c r="U155" s="370">
        <v>46003</v>
      </c>
      <c r="V155" s="370">
        <v>46003</v>
      </c>
      <c r="W155" s="370">
        <v>46004</v>
      </c>
      <c r="X155" s="370">
        <v>46004</v>
      </c>
      <c r="Y155" s="370">
        <v>46005</v>
      </c>
      <c r="Z155" s="370">
        <v>46005</v>
      </c>
      <c r="AA155" s="370">
        <v>46009</v>
      </c>
      <c r="AB155" s="370">
        <v>46009</v>
      </c>
      <c r="AC155" s="375"/>
      <c r="AD155" s="382"/>
    </row>
    <row r="156" spans="1:30" ht="15.5" outlineLevel="1" x14ac:dyDescent="0.35">
      <c r="A156" s="363"/>
      <c r="B156" s="364"/>
      <c r="C156" s="364" t="str">
        <f t="shared" si="27"/>
        <v>A(00-02)+03</v>
      </c>
      <c r="D156" s="365" t="s">
        <v>1162</v>
      </c>
      <c r="E156" s="365"/>
      <c r="F156" s="363"/>
      <c r="G156" s="363"/>
      <c r="H156" s="363"/>
      <c r="I156" s="363"/>
      <c r="J156" s="363"/>
      <c r="K156" s="370">
        <v>45996</v>
      </c>
      <c r="L156" s="370">
        <v>45996</v>
      </c>
      <c r="M156" s="370">
        <v>46004</v>
      </c>
      <c r="N156" s="370">
        <v>46005</v>
      </c>
      <c r="O156" s="370">
        <v>46005</v>
      </c>
      <c r="P156" s="370">
        <v>46005</v>
      </c>
      <c r="Q156" s="370">
        <v>46005</v>
      </c>
      <c r="R156" s="370">
        <v>46005</v>
      </c>
      <c r="S156" s="370">
        <v>46005</v>
      </c>
      <c r="T156" s="370">
        <v>46005</v>
      </c>
      <c r="U156" s="370">
        <v>46006</v>
      </c>
      <c r="V156" s="370">
        <v>46006</v>
      </c>
      <c r="W156" s="370">
        <v>46007</v>
      </c>
      <c r="X156" s="370">
        <v>46007</v>
      </c>
      <c r="Y156" s="370">
        <v>46007</v>
      </c>
      <c r="Z156" s="370">
        <v>46007</v>
      </c>
      <c r="AA156" s="370">
        <v>46009</v>
      </c>
      <c r="AB156" s="370">
        <v>46009</v>
      </c>
      <c r="AC156" s="386"/>
      <c r="AD156" s="382"/>
    </row>
    <row r="157" spans="1:30" ht="15.5" outlineLevel="1" x14ac:dyDescent="0.35">
      <c r="A157" s="363"/>
      <c r="B157" s="364"/>
      <c r="C157" s="364" t="str">
        <f t="shared" si="27"/>
        <v>A(00-02)+03</v>
      </c>
      <c r="D157" s="365" t="s">
        <v>1163</v>
      </c>
      <c r="E157" s="365"/>
      <c r="F157" s="363"/>
      <c r="G157" s="363"/>
      <c r="H157" s="363"/>
      <c r="I157" s="363"/>
      <c r="J157" s="363"/>
      <c r="K157" s="370">
        <v>45996</v>
      </c>
      <c r="L157" s="370">
        <v>45996</v>
      </c>
      <c r="M157" s="370">
        <v>46006</v>
      </c>
      <c r="N157" s="370">
        <v>46007</v>
      </c>
      <c r="O157" s="370">
        <v>46007</v>
      </c>
      <c r="P157" s="370">
        <v>46007</v>
      </c>
      <c r="Q157" s="370">
        <v>46007</v>
      </c>
      <c r="R157" s="370">
        <v>46007</v>
      </c>
      <c r="S157" s="370">
        <v>46007</v>
      </c>
      <c r="T157" s="370">
        <v>46007</v>
      </c>
      <c r="U157" s="370">
        <v>46007</v>
      </c>
      <c r="V157" s="370">
        <v>46007</v>
      </c>
      <c r="W157" s="370">
        <v>46008</v>
      </c>
      <c r="X157" s="370">
        <v>46008</v>
      </c>
      <c r="Y157" s="370">
        <v>46008</v>
      </c>
      <c r="Z157" s="370">
        <v>46008</v>
      </c>
      <c r="AA157" s="370">
        <v>46009</v>
      </c>
      <c r="AB157" s="370">
        <v>46009</v>
      </c>
      <c r="AC157" s="375"/>
      <c r="AD157" s="382"/>
    </row>
    <row r="158" spans="1:30" ht="31" x14ac:dyDescent="0.35">
      <c r="A158" s="363">
        <f>+A153+1</f>
        <v>32</v>
      </c>
      <c r="B158" s="363" t="s">
        <v>1049</v>
      </c>
      <c r="C158" s="364" t="str" cm="1">
        <f t="array" ref="C158">INDEX('Master Sheet '!$BD$19:$BD$451, MATCH(1, ('Master Sheet '!$B$19:$B$451=B158)*1, 0))</f>
        <v>C(15-22)+06</v>
      </c>
      <c r="D158" s="365"/>
      <c r="E158" s="421" t="s">
        <v>1202</v>
      </c>
      <c r="F158" s="363" t="s">
        <v>1179</v>
      </c>
      <c r="G158" s="363">
        <v>13</v>
      </c>
      <c r="H158" s="363" t="s">
        <v>1134</v>
      </c>
      <c r="I158" s="363" t="s">
        <v>1132</v>
      </c>
      <c r="J158" s="380">
        <v>45991</v>
      </c>
      <c r="K158" s="366"/>
      <c r="L158" s="366"/>
      <c r="M158" s="366"/>
      <c r="N158" s="365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72"/>
      <c r="AC158" s="378">
        <f>Z162</f>
        <v>46009</v>
      </c>
      <c r="AD158" s="384" t="s">
        <v>1175</v>
      </c>
    </row>
    <row r="159" spans="1:30" ht="15.5" outlineLevel="1" x14ac:dyDescent="0.35">
      <c r="A159" s="363"/>
      <c r="B159" s="364"/>
      <c r="C159" s="364" t="str">
        <f t="shared" ref="C159:C162" si="28">C158</f>
        <v>C(15-22)+06</v>
      </c>
      <c r="D159" s="365" t="s">
        <v>1160</v>
      </c>
      <c r="E159" s="365"/>
      <c r="F159" s="363"/>
      <c r="G159" s="363"/>
      <c r="H159" s="363"/>
      <c r="I159" s="363"/>
      <c r="J159" s="363"/>
      <c r="K159" s="370">
        <v>45994</v>
      </c>
      <c r="L159" s="370">
        <v>45994</v>
      </c>
      <c r="M159" s="370">
        <v>45995</v>
      </c>
      <c r="N159" s="370">
        <v>45996</v>
      </c>
      <c r="O159" s="370">
        <v>45998</v>
      </c>
      <c r="P159" s="370">
        <v>45999</v>
      </c>
      <c r="Q159" s="370">
        <v>46000</v>
      </c>
      <c r="R159" s="370">
        <v>46000</v>
      </c>
      <c r="S159" s="370">
        <v>46000</v>
      </c>
      <c r="T159" s="370">
        <v>46000</v>
      </c>
      <c r="U159" s="370">
        <v>46000</v>
      </c>
      <c r="V159" s="370">
        <v>46000</v>
      </c>
      <c r="W159" s="370">
        <v>46001</v>
      </c>
      <c r="X159" s="370">
        <v>46001</v>
      </c>
      <c r="Y159" s="370">
        <v>46001</v>
      </c>
      <c r="Z159" s="370">
        <v>46001</v>
      </c>
      <c r="AA159" s="370">
        <v>46010</v>
      </c>
      <c r="AB159" s="370">
        <v>46010</v>
      </c>
      <c r="AC159" s="375"/>
      <c r="AD159" s="382"/>
    </row>
    <row r="160" spans="1:30" ht="15.5" outlineLevel="1" x14ac:dyDescent="0.35">
      <c r="A160" s="363"/>
      <c r="B160" s="364"/>
      <c r="C160" s="364" t="str">
        <f t="shared" si="28"/>
        <v>C(15-22)+06</v>
      </c>
      <c r="D160" s="365" t="s">
        <v>1161</v>
      </c>
      <c r="E160" s="365"/>
      <c r="F160" s="363"/>
      <c r="G160" s="363"/>
      <c r="H160" s="363"/>
      <c r="I160" s="363"/>
      <c r="J160" s="363"/>
      <c r="K160" s="370">
        <v>45994</v>
      </c>
      <c r="L160" s="370">
        <v>45994</v>
      </c>
      <c r="M160" s="370">
        <v>45997</v>
      </c>
      <c r="N160" s="370">
        <v>45999</v>
      </c>
      <c r="O160" s="370">
        <v>46003</v>
      </c>
      <c r="P160" s="370">
        <v>46003</v>
      </c>
      <c r="Q160" s="370">
        <v>46003</v>
      </c>
      <c r="R160" s="370">
        <v>46003</v>
      </c>
      <c r="S160" s="370">
        <v>46003</v>
      </c>
      <c r="T160" s="370">
        <v>46003</v>
      </c>
      <c r="U160" s="370">
        <v>46003</v>
      </c>
      <c r="V160" s="370">
        <v>46003</v>
      </c>
      <c r="W160" s="370">
        <v>46005</v>
      </c>
      <c r="X160" s="370">
        <v>46005</v>
      </c>
      <c r="Y160" s="370">
        <v>46005</v>
      </c>
      <c r="Z160" s="370">
        <v>46005</v>
      </c>
      <c r="AA160" s="370">
        <v>46010</v>
      </c>
      <c r="AB160" s="370">
        <v>46010</v>
      </c>
      <c r="AC160" s="375"/>
      <c r="AD160" s="382"/>
    </row>
    <row r="161" spans="1:30" ht="15.5" outlineLevel="1" x14ac:dyDescent="0.35">
      <c r="A161" s="363"/>
      <c r="B161" s="364"/>
      <c r="C161" s="364" t="str">
        <f t="shared" si="28"/>
        <v>C(15-22)+06</v>
      </c>
      <c r="D161" s="365" t="s">
        <v>1162</v>
      </c>
      <c r="E161" s="365"/>
      <c r="F161" s="363"/>
      <c r="G161" s="363"/>
      <c r="H161" s="363"/>
      <c r="I161" s="363"/>
      <c r="J161" s="363"/>
      <c r="K161" s="370">
        <v>45994</v>
      </c>
      <c r="L161" s="370">
        <v>45994</v>
      </c>
      <c r="M161" s="370">
        <v>46003</v>
      </c>
      <c r="N161" s="370">
        <v>46004</v>
      </c>
      <c r="O161" s="370">
        <v>46005</v>
      </c>
      <c r="P161" s="370">
        <v>46005</v>
      </c>
      <c r="Q161" s="370">
        <v>46005</v>
      </c>
      <c r="R161" s="370">
        <v>46005</v>
      </c>
      <c r="S161" s="370">
        <v>46005</v>
      </c>
      <c r="T161" s="370">
        <v>46005</v>
      </c>
      <c r="U161" s="370">
        <v>46007</v>
      </c>
      <c r="V161" s="370">
        <v>46007</v>
      </c>
      <c r="W161" s="370">
        <v>46008</v>
      </c>
      <c r="X161" s="370">
        <v>46008</v>
      </c>
      <c r="Y161" s="370">
        <v>46008</v>
      </c>
      <c r="Z161" s="370">
        <v>46008</v>
      </c>
      <c r="AA161" s="370">
        <v>46011</v>
      </c>
      <c r="AB161" s="370">
        <v>46011</v>
      </c>
      <c r="AC161" s="386"/>
      <c r="AD161" s="382"/>
    </row>
    <row r="162" spans="1:30" ht="15.5" outlineLevel="1" x14ac:dyDescent="0.35">
      <c r="A162" s="363"/>
      <c r="B162" s="364"/>
      <c r="C162" s="364" t="str">
        <f t="shared" si="28"/>
        <v>C(15-22)+06</v>
      </c>
      <c r="D162" s="365" t="s">
        <v>1163</v>
      </c>
      <c r="E162" s="365"/>
      <c r="F162" s="363"/>
      <c r="G162" s="363"/>
      <c r="H162" s="363"/>
      <c r="I162" s="363"/>
      <c r="J162" s="363"/>
      <c r="K162" s="370">
        <v>45994</v>
      </c>
      <c r="L162" s="370">
        <v>45994</v>
      </c>
      <c r="M162" s="370">
        <v>46005</v>
      </c>
      <c r="N162" s="370">
        <v>46006</v>
      </c>
      <c r="O162" s="370">
        <v>46008</v>
      </c>
      <c r="P162" s="370">
        <v>46008</v>
      </c>
      <c r="Q162" s="370">
        <v>46008</v>
      </c>
      <c r="R162" s="370">
        <v>46008</v>
      </c>
      <c r="S162" s="370">
        <v>46008</v>
      </c>
      <c r="T162" s="370">
        <v>46008</v>
      </c>
      <c r="U162" s="370">
        <v>46008</v>
      </c>
      <c r="V162" s="370">
        <v>46008</v>
      </c>
      <c r="W162" s="370">
        <v>46009</v>
      </c>
      <c r="X162" s="370">
        <v>46009</v>
      </c>
      <c r="Y162" s="370">
        <v>46009</v>
      </c>
      <c r="Z162" s="370">
        <v>46009</v>
      </c>
      <c r="AA162" s="370">
        <v>46011</v>
      </c>
      <c r="AB162" s="370">
        <v>46011</v>
      </c>
      <c r="AC162" s="375"/>
      <c r="AD162" s="382"/>
    </row>
    <row r="163" spans="1:30" ht="15.5" x14ac:dyDescent="0.35">
      <c r="A163" s="363">
        <f>+A158+1</f>
        <v>33</v>
      </c>
      <c r="B163" s="363" t="s">
        <v>994</v>
      </c>
      <c r="C163" s="364" t="str" cm="1">
        <f t="array" ref="C163">INDEX('Master Sheet '!$BD$19:$BD$451, MATCH(1, ('Master Sheet '!$B$19:$B$451=B163)*1, 0))</f>
        <v>A(00-02)+06</v>
      </c>
      <c r="D163" s="365"/>
      <c r="E163" s="365" t="s">
        <v>1139</v>
      </c>
      <c r="F163" s="363" t="s">
        <v>1221</v>
      </c>
      <c r="G163" s="363">
        <v>14</v>
      </c>
      <c r="H163" s="363" t="s">
        <v>1133</v>
      </c>
      <c r="I163" s="363" t="s">
        <v>1131</v>
      </c>
      <c r="J163" s="380">
        <v>45988</v>
      </c>
      <c r="K163" s="366"/>
      <c r="L163" s="366"/>
      <c r="M163" s="366"/>
      <c r="N163" s="365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72"/>
      <c r="AC163" s="378">
        <f>Z167</f>
        <v>46009</v>
      </c>
      <c r="AD163" s="384" t="s">
        <v>1175</v>
      </c>
    </row>
    <row r="164" spans="1:30" ht="15.5" outlineLevel="1" x14ac:dyDescent="0.35">
      <c r="A164" s="363"/>
      <c r="B164" s="364"/>
      <c r="C164" s="364" t="str">
        <f t="shared" ref="C164:C167" si="29">C163</f>
        <v>A(00-02)+06</v>
      </c>
      <c r="D164" s="365" t="s">
        <v>1160</v>
      </c>
      <c r="E164" s="365"/>
      <c r="F164" s="363"/>
      <c r="G164" s="363"/>
      <c r="H164" s="363"/>
      <c r="I164" s="363"/>
      <c r="J164" s="363"/>
      <c r="K164" s="370">
        <v>45994</v>
      </c>
      <c r="L164" s="370">
        <v>45994</v>
      </c>
      <c r="M164" s="370">
        <v>45995</v>
      </c>
      <c r="N164" s="370">
        <v>45998</v>
      </c>
      <c r="O164" s="370">
        <v>45999</v>
      </c>
      <c r="P164" s="370">
        <v>45999</v>
      </c>
      <c r="Q164" s="370">
        <v>45999</v>
      </c>
      <c r="R164" s="370">
        <v>45999</v>
      </c>
      <c r="S164" s="370">
        <v>45999</v>
      </c>
      <c r="T164" s="370">
        <v>45999</v>
      </c>
      <c r="U164" s="370">
        <v>45999</v>
      </c>
      <c r="V164" s="370">
        <v>45999</v>
      </c>
      <c r="W164" s="370">
        <v>46000</v>
      </c>
      <c r="X164" s="370">
        <v>46000</v>
      </c>
      <c r="Y164" s="370">
        <v>46000</v>
      </c>
      <c r="Z164" s="370">
        <v>46000</v>
      </c>
      <c r="AA164" s="370">
        <v>46010</v>
      </c>
      <c r="AB164" s="370">
        <v>46010</v>
      </c>
      <c r="AC164" s="375"/>
      <c r="AD164" s="382"/>
    </row>
    <row r="165" spans="1:30" ht="15.5" outlineLevel="1" x14ac:dyDescent="0.35">
      <c r="A165" s="363"/>
      <c r="B165" s="364"/>
      <c r="C165" s="364" t="str">
        <f t="shared" si="29"/>
        <v>A(00-02)+06</v>
      </c>
      <c r="D165" s="365" t="s">
        <v>1161</v>
      </c>
      <c r="E165" s="365"/>
      <c r="F165" s="363"/>
      <c r="G165" s="363"/>
      <c r="H165" s="363"/>
      <c r="I165" s="363"/>
      <c r="J165" s="363"/>
      <c r="K165" s="370">
        <v>45994</v>
      </c>
      <c r="L165" s="370">
        <v>45994</v>
      </c>
      <c r="M165" s="370">
        <v>45999</v>
      </c>
      <c r="N165" s="370">
        <v>46000</v>
      </c>
      <c r="O165" s="370">
        <v>46001</v>
      </c>
      <c r="P165" s="370">
        <v>46001</v>
      </c>
      <c r="Q165" s="370">
        <v>46001</v>
      </c>
      <c r="R165" s="370">
        <v>46001</v>
      </c>
      <c r="S165" s="370">
        <v>46001</v>
      </c>
      <c r="T165" s="370">
        <v>46001</v>
      </c>
      <c r="U165" s="370">
        <v>46001</v>
      </c>
      <c r="V165" s="370">
        <v>46001</v>
      </c>
      <c r="W165" s="370">
        <v>46002</v>
      </c>
      <c r="X165" s="370">
        <v>46002</v>
      </c>
      <c r="Y165" s="370">
        <v>46002</v>
      </c>
      <c r="Z165" s="370">
        <v>46002</v>
      </c>
      <c r="AA165" s="370">
        <v>46010</v>
      </c>
      <c r="AB165" s="370">
        <v>46010</v>
      </c>
      <c r="AC165" s="375"/>
      <c r="AD165" s="382"/>
    </row>
    <row r="166" spans="1:30" ht="15.5" outlineLevel="1" x14ac:dyDescent="0.35">
      <c r="A166" s="363"/>
      <c r="B166" s="364"/>
      <c r="C166" s="364" t="str">
        <f t="shared" si="29"/>
        <v>A(00-02)+06</v>
      </c>
      <c r="D166" s="365" t="s">
        <v>1162</v>
      </c>
      <c r="E166" s="365"/>
      <c r="F166" s="363"/>
      <c r="G166" s="363"/>
      <c r="H166" s="363"/>
      <c r="I166" s="363"/>
      <c r="J166" s="363"/>
      <c r="K166" s="370">
        <v>45994</v>
      </c>
      <c r="L166" s="370">
        <v>45994</v>
      </c>
      <c r="M166" s="370">
        <v>46002</v>
      </c>
      <c r="N166" s="370">
        <v>46003</v>
      </c>
      <c r="O166" s="370">
        <v>46004</v>
      </c>
      <c r="P166" s="370">
        <v>46004</v>
      </c>
      <c r="Q166" s="370">
        <v>46005</v>
      </c>
      <c r="R166" s="370">
        <v>46005</v>
      </c>
      <c r="S166" s="370">
        <v>46005</v>
      </c>
      <c r="T166" s="370">
        <v>46005</v>
      </c>
      <c r="U166" s="370">
        <v>46005</v>
      </c>
      <c r="V166" s="370">
        <v>46005</v>
      </c>
      <c r="W166" s="370">
        <v>46006</v>
      </c>
      <c r="X166" s="370">
        <v>46006</v>
      </c>
      <c r="Y166" s="370">
        <v>46006</v>
      </c>
      <c r="Z166" s="370">
        <v>46006</v>
      </c>
      <c r="AA166" s="370">
        <v>46011</v>
      </c>
      <c r="AB166" s="370">
        <v>46011</v>
      </c>
      <c r="AC166" s="375"/>
      <c r="AD166" s="382"/>
    </row>
    <row r="167" spans="1:30" ht="15.5" outlineLevel="1" x14ac:dyDescent="0.35">
      <c r="A167" s="363"/>
      <c r="B167" s="364"/>
      <c r="C167" s="364" t="str">
        <f t="shared" si="29"/>
        <v>A(00-02)+06</v>
      </c>
      <c r="D167" s="365" t="s">
        <v>1163</v>
      </c>
      <c r="E167" s="365"/>
      <c r="F167" s="363"/>
      <c r="G167" s="363"/>
      <c r="H167" s="363"/>
      <c r="I167" s="363"/>
      <c r="J167" s="363"/>
      <c r="K167" s="370">
        <v>45994</v>
      </c>
      <c r="L167" s="370">
        <v>45994</v>
      </c>
      <c r="M167" s="370">
        <v>46007</v>
      </c>
      <c r="N167" s="370">
        <v>46008</v>
      </c>
      <c r="O167" s="370">
        <v>46008</v>
      </c>
      <c r="P167" s="370">
        <v>46008</v>
      </c>
      <c r="Q167" s="370">
        <v>46008</v>
      </c>
      <c r="R167" s="370">
        <v>46008</v>
      </c>
      <c r="S167" s="370">
        <v>46008</v>
      </c>
      <c r="T167" s="370">
        <v>46008</v>
      </c>
      <c r="U167" s="370">
        <v>46008</v>
      </c>
      <c r="V167" s="370">
        <v>46008</v>
      </c>
      <c r="W167" s="370">
        <v>46009</v>
      </c>
      <c r="X167" s="370">
        <v>46009</v>
      </c>
      <c r="Y167" s="370">
        <v>46009</v>
      </c>
      <c r="Z167" s="370">
        <v>46009</v>
      </c>
      <c r="AA167" s="370">
        <v>46011</v>
      </c>
      <c r="AB167" s="370">
        <v>46011</v>
      </c>
      <c r="AC167" s="375"/>
      <c r="AD167" s="382"/>
    </row>
    <row r="168" spans="1:30" ht="15.5" x14ac:dyDescent="0.35">
      <c r="A168" s="363">
        <f>+A163+1</f>
        <v>34</v>
      </c>
      <c r="B168" s="363" t="s">
        <v>1054</v>
      </c>
      <c r="C168" s="364" t="str" cm="1">
        <f t="array" ref="C168">INDEX('Master Sheet '!$BD$19:$BD$451, MATCH(1, ('Master Sheet '!$B$19:$B$451=B168)*1, 0))</f>
        <v>C(15-22)+00</v>
      </c>
      <c r="D168" s="365"/>
      <c r="E168" s="365" t="s">
        <v>1129</v>
      </c>
      <c r="F168" s="363" t="s">
        <v>1409</v>
      </c>
      <c r="G168" s="363">
        <v>11</v>
      </c>
      <c r="H168" s="363" t="s">
        <v>1134</v>
      </c>
      <c r="I168" s="363" t="s">
        <v>1188</v>
      </c>
      <c r="J168" s="380">
        <v>45994</v>
      </c>
      <c r="K168" s="366"/>
      <c r="L168" s="366"/>
      <c r="M168" s="366"/>
      <c r="N168" s="365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72"/>
      <c r="AC168" s="378">
        <f>Z172</f>
        <v>46010</v>
      </c>
      <c r="AD168" s="384" t="s">
        <v>1175</v>
      </c>
    </row>
    <row r="169" spans="1:30" ht="15.5" outlineLevel="1" x14ac:dyDescent="0.35">
      <c r="A169" s="363"/>
      <c r="B169" s="364"/>
      <c r="C169" s="364" t="str">
        <f t="shared" ref="C169:C172" si="30">C168</f>
        <v>C(15-22)+00</v>
      </c>
      <c r="D169" s="365" t="s">
        <v>1160</v>
      </c>
      <c r="E169" s="365"/>
      <c r="F169" s="363"/>
      <c r="G169" s="363"/>
      <c r="H169" s="363"/>
      <c r="I169" s="363"/>
      <c r="J169" s="363"/>
      <c r="K169" s="370">
        <v>45994</v>
      </c>
      <c r="L169" s="370">
        <v>45994</v>
      </c>
      <c r="M169" s="370">
        <v>45995</v>
      </c>
      <c r="N169" s="370">
        <v>45996</v>
      </c>
      <c r="O169" s="370">
        <v>45997</v>
      </c>
      <c r="P169" s="370">
        <v>45997</v>
      </c>
      <c r="Q169" s="370">
        <v>45998</v>
      </c>
      <c r="R169" s="370">
        <v>45998</v>
      </c>
      <c r="S169" s="370">
        <v>45998</v>
      </c>
      <c r="T169" s="370">
        <v>45998</v>
      </c>
      <c r="U169" s="370">
        <v>45998</v>
      </c>
      <c r="V169" s="370">
        <v>45998</v>
      </c>
      <c r="W169" s="370">
        <v>45999</v>
      </c>
      <c r="X169" s="370">
        <v>45999</v>
      </c>
      <c r="Y169" s="370">
        <v>45999</v>
      </c>
      <c r="Z169" s="370">
        <v>45999</v>
      </c>
      <c r="AA169" s="370">
        <v>46011</v>
      </c>
      <c r="AB169" s="370">
        <v>46011</v>
      </c>
      <c r="AC169" s="375"/>
      <c r="AD169" s="382"/>
    </row>
    <row r="170" spans="1:30" ht="15.5" outlineLevel="1" x14ac:dyDescent="0.35">
      <c r="A170" s="363"/>
      <c r="B170" s="364"/>
      <c r="C170" s="364" t="str">
        <f t="shared" si="30"/>
        <v>C(15-22)+00</v>
      </c>
      <c r="D170" s="365" t="s">
        <v>1161</v>
      </c>
      <c r="E170" s="365"/>
      <c r="F170" s="363"/>
      <c r="G170" s="363"/>
      <c r="H170" s="363"/>
      <c r="I170" s="363"/>
      <c r="J170" s="363"/>
      <c r="K170" s="370">
        <v>45994</v>
      </c>
      <c r="L170" s="370">
        <v>45994</v>
      </c>
      <c r="M170" s="370">
        <v>46000</v>
      </c>
      <c r="N170" s="370">
        <v>46001</v>
      </c>
      <c r="O170" s="370">
        <v>46002</v>
      </c>
      <c r="P170" s="370">
        <v>46002</v>
      </c>
      <c r="Q170" s="370">
        <v>46002</v>
      </c>
      <c r="R170" s="370">
        <v>46002</v>
      </c>
      <c r="S170" s="370">
        <v>46002</v>
      </c>
      <c r="T170" s="370">
        <v>46002</v>
      </c>
      <c r="U170" s="370">
        <v>46002</v>
      </c>
      <c r="V170" s="370">
        <v>46002</v>
      </c>
      <c r="W170" s="370">
        <v>46003</v>
      </c>
      <c r="X170" s="370">
        <v>46003</v>
      </c>
      <c r="Y170" s="370">
        <v>46004</v>
      </c>
      <c r="Z170" s="370">
        <v>46004</v>
      </c>
      <c r="AA170" s="370">
        <v>46011</v>
      </c>
      <c r="AB170" s="370">
        <v>46011</v>
      </c>
      <c r="AC170" s="375"/>
      <c r="AD170" s="382"/>
    </row>
    <row r="171" spans="1:30" ht="15.5" outlineLevel="1" x14ac:dyDescent="0.35">
      <c r="A171" s="363"/>
      <c r="B171" s="364"/>
      <c r="C171" s="364" t="str">
        <f t="shared" si="30"/>
        <v>C(15-22)+00</v>
      </c>
      <c r="D171" s="365" t="s">
        <v>1162</v>
      </c>
      <c r="E171" s="365"/>
      <c r="F171" s="363"/>
      <c r="G171" s="363"/>
      <c r="H171" s="363"/>
      <c r="I171" s="363"/>
      <c r="J171" s="363"/>
      <c r="K171" s="370">
        <v>45994</v>
      </c>
      <c r="L171" s="370">
        <v>45994</v>
      </c>
      <c r="M171" s="370">
        <v>46003</v>
      </c>
      <c r="N171" s="370">
        <v>46004</v>
      </c>
      <c r="O171" s="370">
        <v>46005</v>
      </c>
      <c r="P171" s="370">
        <v>46005</v>
      </c>
      <c r="Q171" s="370">
        <v>46005</v>
      </c>
      <c r="R171" s="370">
        <v>46005</v>
      </c>
      <c r="S171" s="370">
        <v>46005</v>
      </c>
      <c r="T171" s="370">
        <v>46005</v>
      </c>
      <c r="U171" s="370">
        <v>46005</v>
      </c>
      <c r="V171" s="370">
        <v>46005</v>
      </c>
      <c r="W171" s="370">
        <v>46006</v>
      </c>
      <c r="X171" s="370">
        <v>46006</v>
      </c>
      <c r="Y171" s="370">
        <v>46006</v>
      </c>
      <c r="Z171" s="370">
        <v>46006</v>
      </c>
      <c r="AA171" s="370">
        <v>46012</v>
      </c>
      <c r="AB171" s="370">
        <v>46012</v>
      </c>
      <c r="AC171" s="375"/>
      <c r="AD171" s="382"/>
    </row>
    <row r="172" spans="1:30" ht="15.5" outlineLevel="1" x14ac:dyDescent="0.35">
      <c r="A172" s="363"/>
      <c r="B172" s="364"/>
      <c r="C172" s="364" t="str">
        <f t="shared" si="30"/>
        <v>C(15-22)+00</v>
      </c>
      <c r="D172" s="365" t="s">
        <v>1163</v>
      </c>
      <c r="E172" s="365"/>
      <c r="F172" s="363"/>
      <c r="G172" s="363"/>
      <c r="H172" s="363"/>
      <c r="I172" s="363"/>
      <c r="J172" s="363"/>
      <c r="K172" s="370">
        <v>45994</v>
      </c>
      <c r="L172" s="370">
        <v>45994</v>
      </c>
      <c r="M172" s="370">
        <v>46006</v>
      </c>
      <c r="N172" s="370">
        <v>46007</v>
      </c>
      <c r="O172" s="370">
        <v>46009</v>
      </c>
      <c r="P172" s="370">
        <v>46009</v>
      </c>
      <c r="Q172" s="370">
        <v>46009</v>
      </c>
      <c r="R172" s="370">
        <v>46009</v>
      </c>
      <c r="S172" s="370">
        <v>46009</v>
      </c>
      <c r="T172" s="370">
        <v>46009</v>
      </c>
      <c r="U172" s="370">
        <v>46009</v>
      </c>
      <c r="V172" s="370">
        <v>46009</v>
      </c>
      <c r="W172" s="370">
        <v>46010</v>
      </c>
      <c r="X172" s="370">
        <v>46010</v>
      </c>
      <c r="Y172" s="370">
        <v>46010</v>
      </c>
      <c r="Z172" s="370">
        <v>46010</v>
      </c>
      <c r="AA172" s="370">
        <v>46012</v>
      </c>
      <c r="AB172" s="370">
        <v>46012</v>
      </c>
      <c r="AC172" s="375"/>
      <c r="AD172" s="382"/>
    </row>
    <row r="173" spans="1:30" ht="15.5" x14ac:dyDescent="0.35">
      <c r="A173" s="363">
        <f>+A168+1</f>
        <v>35</v>
      </c>
      <c r="B173" s="385" t="s">
        <v>1016</v>
      </c>
      <c r="C173" s="364" t="str" cm="1">
        <f t="array" ref="C173">INDEX('Master Sheet '!$BD$19:$BD$451, MATCH(1, ('Master Sheet '!$B$19:$B$451=B173)*1, 0))</f>
        <v>C(15-30)+00</v>
      </c>
      <c r="D173" s="365"/>
      <c r="E173" s="365" t="s">
        <v>1139</v>
      </c>
      <c r="F173" s="363" t="s">
        <v>1187</v>
      </c>
      <c r="G173" s="363">
        <v>14</v>
      </c>
      <c r="H173" s="363" t="s">
        <v>1133</v>
      </c>
      <c r="I173" s="363" t="s">
        <v>1173</v>
      </c>
      <c r="J173" s="380">
        <v>45986</v>
      </c>
      <c r="K173" s="366"/>
      <c r="L173" s="366"/>
      <c r="M173" s="366"/>
      <c r="N173" s="365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72"/>
      <c r="AC173" s="378">
        <f>Z177</f>
        <v>46010</v>
      </c>
      <c r="AD173" s="384" t="s">
        <v>1175</v>
      </c>
    </row>
    <row r="174" spans="1:30" ht="15.5" outlineLevel="1" x14ac:dyDescent="0.35">
      <c r="A174" s="363"/>
      <c r="B174" s="364"/>
      <c r="C174" s="364" t="str">
        <f t="shared" ref="C174:C177" si="31">C173</f>
        <v>C(15-30)+00</v>
      </c>
      <c r="D174" s="365" t="s">
        <v>1160</v>
      </c>
      <c r="E174" s="365"/>
      <c r="F174" s="363"/>
      <c r="G174" s="363"/>
      <c r="H174" s="363"/>
      <c r="I174" s="363"/>
      <c r="J174" s="363"/>
      <c r="K174" s="370">
        <v>45987</v>
      </c>
      <c r="L174" s="370">
        <v>45987</v>
      </c>
      <c r="M174" s="370">
        <v>45988</v>
      </c>
      <c r="N174" s="370">
        <v>45993</v>
      </c>
      <c r="O174" s="370">
        <v>45994</v>
      </c>
      <c r="P174" s="370">
        <v>45995</v>
      </c>
      <c r="Q174" s="370">
        <v>45995</v>
      </c>
      <c r="R174" s="370">
        <v>45995</v>
      </c>
      <c r="S174" s="370">
        <v>45995</v>
      </c>
      <c r="T174" s="370">
        <v>45995</v>
      </c>
      <c r="U174" s="370">
        <v>45995</v>
      </c>
      <c r="V174" s="370">
        <v>45995</v>
      </c>
      <c r="W174" s="370">
        <v>45996</v>
      </c>
      <c r="X174" s="370">
        <v>45996</v>
      </c>
      <c r="Y174" s="370">
        <v>45996</v>
      </c>
      <c r="Z174" s="370">
        <v>45996</v>
      </c>
      <c r="AA174" s="370">
        <v>46011</v>
      </c>
      <c r="AB174" s="370">
        <v>46011</v>
      </c>
      <c r="AC174" s="375"/>
      <c r="AD174" s="382"/>
    </row>
    <row r="175" spans="1:30" ht="15.5" outlineLevel="1" x14ac:dyDescent="0.35">
      <c r="A175" s="363"/>
      <c r="B175" s="364"/>
      <c r="C175" s="364" t="str">
        <f t="shared" si="31"/>
        <v>C(15-30)+00</v>
      </c>
      <c r="D175" s="365" t="s">
        <v>1161</v>
      </c>
      <c r="E175" s="365"/>
      <c r="F175" s="363"/>
      <c r="G175" s="363"/>
      <c r="H175" s="363"/>
      <c r="I175" s="363"/>
      <c r="J175" s="363"/>
      <c r="K175" s="370">
        <v>45987</v>
      </c>
      <c r="L175" s="370">
        <v>45987</v>
      </c>
      <c r="M175" s="370">
        <v>45997</v>
      </c>
      <c r="N175" s="370">
        <v>45999</v>
      </c>
      <c r="O175" s="370">
        <v>46000</v>
      </c>
      <c r="P175" s="370">
        <v>46000</v>
      </c>
      <c r="Q175" s="370">
        <v>46000</v>
      </c>
      <c r="R175" s="370">
        <v>46000</v>
      </c>
      <c r="S175" s="370">
        <v>46000</v>
      </c>
      <c r="T175" s="370">
        <v>46000</v>
      </c>
      <c r="U175" s="370">
        <v>46000</v>
      </c>
      <c r="V175" s="370">
        <v>46000</v>
      </c>
      <c r="W175" s="370">
        <v>46001</v>
      </c>
      <c r="X175" s="370">
        <v>46001</v>
      </c>
      <c r="Y175" s="370">
        <v>46001</v>
      </c>
      <c r="Z175" s="370">
        <v>46001</v>
      </c>
      <c r="AA175" s="370">
        <v>46011</v>
      </c>
      <c r="AB175" s="370">
        <v>46011</v>
      </c>
      <c r="AC175" s="375"/>
      <c r="AD175" s="382"/>
    </row>
    <row r="176" spans="1:30" ht="15.5" outlineLevel="1" x14ac:dyDescent="0.35">
      <c r="A176" s="363"/>
      <c r="B176" s="364"/>
      <c r="C176" s="364" t="str">
        <f t="shared" si="31"/>
        <v>C(15-30)+00</v>
      </c>
      <c r="D176" s="365" t="s">
        <v>1162</v>
      </c>
      <c r="E176" s="365"/>
      <c r="F176" s="363"/>
      <c r="G176" s="363"/>
      <c r="H176" s="363"/>
      <c r="I176" s="363"/>
      <c r="J176" s="363"/>
      <c r="K176" s="370">
        <v>45987</v>
      </c>
      <c r="L176" s="370">
        <v>45987</v>
      </c>
      <c r="M176" s="370">
        <v>46002</v>
      </c>
      <c r="N176" s="370">
        <v>46003</v>
      </c>
      <c r="O176" s="370">
        <v>46004</v>
      </c>
      <c r="P176" s="370">
        <v>46004</v>
      </c>
      <c r="Q176" s="370">
        <v>46004</v>
      </c>
      <c r="R176" s="370">
        <v>46004</v>
      </c>
      <c r="S176" s="370">
        <v>46004</v>
      </c>
      <c r="T176" s="370">
        <v>46004</v>
      </c>
      <c r="U176" s="370">
        <v>46005</v>
      </c>
      <c r="V176" s="370">
        <v>46005</v>
      </c>
      <c r="W176" s="370">
        <v>46006</v>
      </c>
      <c r="X176" s="370">
        <v>46006</v>
      </c>
      <c r="Y176" s="370">
        <v>46006</v>
      </c>
      <c r="Z176" s="370">
        <v>46006</v>
      </c>
      <c r="AA176" s="370">
        <v>46012</v>
      </c>
      <c r="AB176" s="370">
        <v>46012</v>
      </c>
      <c r="AC176" s="375"/>
      <c r="AD176" s="382"/>
    </row>
    <row r="177" spans="1:30" ht="15.5" outlineLevel="1" x14ac:dyDescent="0.35">
      <c r="A177" s="363"/>
      <c r="B177" s="364"/>
      <c r="C177" s="364" t="str">
        <f t="shared" si="31"/>
        <v>C(15-30)+00</v>
      </c>
      <c r="D177" s="365" t="s">
        <v>1163</v>
      </c>
      <c r="E177" s="365"/>
      <c r="F177" s="363"/>
      <c r="G177" s="363"/>
      <c r="H177" s="363"/>
      <c r="I177" s="363"/>
      <c r="J177" s="363"/>
      <c r="K177" s="370">
        <v>45987</v>
      </c>
      <c r="L177" s="370">
        <v>45987</v>
      </c>
      <c r="M177" s="370">
        <v>46006</v>
      </c>
      <c r="N177" s="370">
        <v>46007</v>
      </c>
      <c r="O177" s="370">
        <v>46009</v>
      </c>
      <c r="P177" s="370">
        <v>46009</v>
      </c>
      <c r="Q177" s="370">
        <v>46009</v>
      </c>
      <c r="R177" s="370">
        <v>46009</v>
      </c>
      <c r="S177" s="370">
        <v>46009</v>
      </c>
      <c r="T177" s="370">
        <v>46009</v>
      </c>
      <c r="U177" s="370">
        <v>46009</v>
      </c>
      <c r="V177" s="370">
        <v>46009</v>
      </c>
      <c r="W177" s="370">
        <v>46010</v>
      </c>
      <c r="X177" s="370">
        <v>46010</v>
      </c>
      <c r="Y177" s="370">
        <v>46010</v>
      </c>
      <c r="Z177" s="370">
        <v>46010</v>
      </c>
      <c r="AA177" s="370">
        <v>46012</v>
      </c>
      <c r="AB177" s="370">
        <v>46012</v>
      </c>
      <c r="AC177" s="375"/>
      <c r="AD177" s="382"/>
    </row>
    <row r="178" spans="1:30" ht="15.5" x14ac:dyDescent="0.35">
      <c r="A178" s="363">
        <f>+A173+1</f>
        <v>36</v>
      </c>
      <c r="B178" s="363" t="s">
        <v>666</v>
      </c>
      <c r="C178" s="364" t="str" cm="1">
        <f t="array" ref="C178">INDEX('Master Sheet '!$BD$19:$BD$451, MATCH(1, ('Master Sheet '!$B$19:$B$451=B178)*1, 0))</f>
        <v>D(45-60)+00</v>
      </c>
      <c r="D178" s="365"/>
      <c r="E178" s="365" t="s">
        <v>1139</v>
      </c>
      <c r="F178" s="363" t="s">
        <v>1220</v>
      </c>
      <c r="G178" s="363">
        <v>16</v>
      </c>
      <c r="H178" s="363" t="s">
        <v>1133</v>
      </c>
      <c r="I178" s="363" t="s">
        <v>1173</v>
      </c>
      <c r="J178" s="376">
        <v>45999</v>
      </c>
      <c r="K178" s="366"/>
      <c r="L178" s="366"/>
      <c r="M178" s="366"/>
      <c r="N178" s="365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72"/>
      <c r="AC178" s="378">
        <f>Z182</f>
        <v>46012</v>
      </c>
      <c r="AD178" s="384" t="s">
        <v>1175</v>
      </c>
    </row>
    <row r="179" spans="1:30" ht="15.5" outlineLevel="1" x14ac:dyDescent="0.35">
      <c r="A179" s="363"/>
      <c r="B179" s="364"/>
      <c r="C179" s="364" t="str">
        <f t="shared" ref="C179:C182" si="32">C178</f>
        <v>D(45-60)+00</v>
      </c>
      <c r="D179" s="365" t="s">
        <v>1160</v>
      </c>
      <c r="E179" s="365"/>
      <c r="F179" s="363"/>
      <c r="G179" s="363"/>
      <c r="H179" s="363"/>
      <c r="I179" s="363"/>
      <c r="J179" s="363"/>
      <c r="K179" s="436">
        <v>45999</v>
      </c>
      <c r="L179" s="436">
        <v>45999</v>
      </c>
      <c r="M179" s="370">
        <v>45635</v>
      </c>
      <c r="N179" s="370">
        <v>46002</v>
      </c>
      <c r="O179" s="370">
        <v>46003</v>
      </c>
      <c r="P179" s="370">
        <v>46003</v>
      </c>
      <c r="Q179" s="370">
        <v>46003</v>
      </c>
      <c r="R179" s="370">
        <v>46003</v>
      </c>
      <c r="S179" s="370">
        <v>46003</v>
      </c>
      <c r="T179" s="370">
        <v>46003</v>
      </c>
      <c r="U179" s="370">
        <v>46003</v>
      </c>
      <c r="V179" s="370">
        <v>46003</v>
      </c>
      <c r="W179" s="370">
        <v>46004</v>
      </c>
      <c r="X179" s="370">
        <v>46004</v>
      </c>
      <c r="Y179" s="370">
        <v>46004</v>
      </c>
      <c r="Z179" s="370">
        <v>46004</v>
      </c>
      <c r="AA179" s="370">
        <v>46013</v>
      </c>
      <c r="AB179" s="370">
        <v>46013</v>
      </c>
      <c r="AC179" s="377"/>
      <c r="AD179" s="382"/>
    </row>
    <row r="180" spans="1:30" ht="15.5" outlineLevel="1" x14ac:dyDescent="0.35">
      <c r="A180" s="363"/>
      <c r="B180" s="364"/>
      <c r="C180" s="364" t="str">
        <f t="shared" si="32"/>
        <v>D(45-60)+00</v>
      </c>
      <c r="D180" s="365" t="s">
        <v>1161</v>
      </c>
      <c r="E180" s="365"/>
      <c r="F180" s="363"/>
      <c r="G180" s="363"/>
      <c r="H180" s="363"/>
      <c r="I180" s="363"/>
      <c r="J180" s="363"/>
      <c r="K180" s="436">
        <v>45999</v>
      </c>
      <c r="L180" s="436">
        <v>45999</v>
      </c>
      <c r="M180" s="370">
        <v>46005</v>
      </c>
      <c r="N180" s="370">
        <v>46006</v>
      </c>
      <c r="O180" s="370">
        <v>46006</v>
      </c>
      <c r="P180" s="370">
        <v>46006</v>
      </c>
      <c r="Q180" s="370">
        <v>46006</v>
      </c>
      <c r="R180" s="370">
        <v>46006</v>
      </c>
      <c r="S180" s="370">
        <v>46006</v>
      </c>
      <c r="T180" s="370">
        <v>46006</v>
      </c>
      <c r="U180" s="370">
        <v>46006</v>
      </c>
      <c r="V180" s="370">
        <v>46006</v>
      </c>
      <c r="W180" s="370">
        <v>46007</v>
      </c>
      <c r="X180" s="370">
        <v>46007</v>
      </c>
      <c r="Y180" s="370">
        <v>46007</v>
      </c>
      <c r="Z180" s="370">
        <v>46007</v>
      </c>
      <c r="AA180" s="370">
        <v>46013</v>
      </c>
      <c r="AB180" s="370">
        <v>46013</v>
      </c>
      <c r="AC180" s="375"/>
      <c r="AD180" s="382"/>
    </row>
    <row r="181" spans="1:30" ht="15.5" outlineLevel="1" x14ac:dyDescent="0.35">
      <c r="A181" s="363"/>
      <c r="B181" s="364"/>
      <c r="C181" s="364" t="str">
        <f t="shared" si="32"/>
        <v>D(45-60)+00</v>
      </c>
      <c r="D181" s="365" t="s">
        <v>1162</v>
      </c>
      <c r="E181" s="365"/>
      <c r="F181" s="363"/>
      <c r="G181" s="363"/>
      <c r="H181" s="363"/>
      <c r="I181" s="363"/>
      <c r="J181" s="363"/>
      <c r="K181" s="436">
        <v>45999</v>
      </c>
      <c r="L181" s="436">
        <v>45999</v>
      </c>
      <c r="M181" s="370">
        <v>46006</v>
      </c>
      <c r="N181" s="370">
        <v>46007</v>
      </c>
      <c r="O181" s="370">
        <v>46008</v>
      </c>
      <c r="P181" s="370">
        <v>46008</v>
      </c>
      <c r="Q181" s="370">
        <v>46009</v>
      </c>
      <c r="R181" s="370">
        <v>46009</v>
      </c>
      <c r="S181" s="370">
        <v>46009</v>
      </c>
      <c r="T181" s="370">
        <v>46009</v>
      </c>
      <c r="U181" s="370">
        <v>46009</v>
      </c>
      <c r="V181" s="370">
        <v>46009</v>
      </c>
      <c r="W181" s="370">
        <v>46009</v>
      </c>
      <c r="X181" s="370">
        <v>46009</v>
      </c>
      <c r="Y181" s="370">
        <v>46010</v>
      </c>
      <c r="Z181" s="370">
        <v>46010</v>
      </c>
      <c r="AA181" s="370">
        <v>46014</v>
      </c>
      <c r="AB181" s="370">
        <v>46014</v>
      </c>
      <c r="AC181" s="375"/>
      <c r="AD181" s="382"/>
    </row>
    <row r="182" spans="1:30" ht="15.5" outlineLevel="1" x14ac:dyDescent="0.35">
      <c r="A182" s="363"/>
      <c r="B182" s="364"/>
      <c r="C182" s="364" t="str">
        <f t="shared" si="32"/>
        <v>D(45-60)+00</v>
      </c>
      <c r="D182" s="365" t="s">
        <v>1163</v>
      </c>
      <c r="E182" s="365"/>
      <c r="F182" s="363"/>
      <c r="G182" s="363"/>
      <c r="H182" s="363"/>
      <c r="I182" s="363"/>
      <c r="J182" s="363"/>
      <c r="K182" s="436">
        <v>45999</v>
      </c>
      <c r="L182" s="436">
        <v>45999</v>
      </c>
      <c r="M182" s="370">
        <v>46010</v>
      </c>
      <c r="N182" s="370">
        <v>46010</v>
      </c>
      <c r="O182" s="370">
        <v>46011</v>
      </c>
      <c r="P182" s="370">
        <v>46011</v>
      </c>
      <c r="Q182" s="370">
        <v>46011</v>
      </c>
      <c r="R182" s="370">
        <v>46011</v>
      </c>
      <c r="S182" s="370">
        <v>46011</v>
      </c>
      <c r="T182" s="370">
        <v>46011</v>
      </c>
      <c r="U182" s="370">
        <v>46011</v>
      </c>
      <c r="V182" s="370">
        <v>46011</v>
      </c>
      <c r="W182" s="370">
        <v>46012</v>
      </c>
      <c r="X182" s="370">
        <v>46012</v>
      </c>
      <c r="Y182" s="370">
        <v>46012</v>
      </c>
      <c r="Z182" s="370">
        <v>46012</v>
      </c>
      <c r="AA182" s="370">
        <v>46014</v>
      </c>
      <c r="AB182" s="370">
        <v>46014</v>
      </c>
      <c r="AC182" s="375"/>
      <c r="AD182" s="382"/>
    </row>
    <row r="183" spans="1:30" ht="31" x14ac:dyDescent="0.35">
      <c r="A183" s="363">
        <f>+A178+1</f>
        <v>37</v>
      </c>
      <c r="B183" s="363" t="s">
        <v>1026</v>
      </c>
      <c r="C183" s="364" t="str" cm="1">
        <f t="array" ref="C183">INDEX('Master Sheet '!$BD$19:$BD$451, MATCH(1, ('Master Sheet '!$B$19:$B$451=B183)*1, 0))</f>
        <v>D(45-60)+00</v>
      </c>
      <c r="D183" s="365"/>
      <c r="E183" s="421" t="s">
        <v>1203</v>
      </c>
      <c r="F183" s="363" t="s">
        <v>1215</v>
      </c>
      <c r="G183" s="363">
        <v>15</v>
      </c>
      <c r="H183" s="363" t="s">
        <v>1134</v>
      </c>
      <c r="I183" s="363" t="s">
        <v>1174</v>
      </c>
      <c r="J183" s="380">
        <v>45988</v>
      </c>
      <c r="K183" s="366"/>
      <c r="L183" s="366"/>
      <c r="M183" s="366"/>
      <c r="N183" s="365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72"/>
      <c r="AC183" s="378">
        <f>Z187</f>
        <v>46012</v>
      </c>
      <c r="AD183" s="384" t="s">
        <v>1175</v>
      </c>
    </row>
    <row r="184" spans="1:30" ht="15.5" outlineLevel="1" x14ac:dyDescent="0.35">
      <c r="A184" s="363"/>
      <c r="B184" s="364"/>
      <c r="C184" s="364" t="str">
        <f t="shared" ref="C184:C187" si="33">C183</f>
        <v>D(45-60)+00</v>
      </c>
      <c r="D184" s="365" t="s">
        <v>1160</v>
      </c>
      <c r="E184" s="365"/>
      <c r="F184" s="363"/>
      <c r="G184" s="363"/>
      <c r="H184" s="363"/>
      <c r="I184" s="363"/>
      <c r="J184" s="363"/>
      <c r="K184" s="370">
        <v>45994</v>
      </c>
      <c r="L184" s="370">
        <v>45994</v>
      </c>
      <c r="M184" s="370">
        <v>45995</v>
      </c>
      <c r="N184" s="370">
        <v>45995</v>
      </c>
      <c r="O184" s="370">
        <v>45995</v>
      </c>
      <c r="P184" s="370">
        <v>45995</v>
      </c>
      <c r="Q184" s="370">
        <v>45995</v>
      </c>
      <c r="R184" s="370">
        <v>45995</v>
      </c>
      <c r="S184" s="370">
        <v>45995</v>
      </c>
      <c r="T184" s="370">
        <v>45995</v>
      </c>
      <c r="U184" s="370">
        <v>45996</v>
      </c>
      <c r="V184" s="370">
        <v>45996</v>
      </c>
      <c r="W184" s="370">
        <v>45997</v>
      </c>
      <c r="X184" s="370">
        <v>45997</v>
      </c>
      <c r="Y184" s="370">
        <v>45997</v>
      </c>
      <c r="Z184" s="370">
        <v>45997</v>
      </c>
      <c r="AA184" s="370">
        <v>46013</v>
      </c>
      <c r="AB184" s="370">
        <v>46013</v>
      </c>
      <c r="AC184" s="375"/>
      <c r="AD184" s="382"/>
    </row>
    <row r="185" spans="1:30" ht="15.5" outlineLevel="1" x14ac:dyDescent="0.35">
      <c r="A185" s="363"/>
      <c r="B185" s="364"/>
      <c r="C185" s="364" t="str">
        <f t="shared" si="33"/>
        <v>D(45-60)+00</v>
      </c>
      <c r="D185" s="365" t="s">
        <v>1161</v>
      </c>
      <c r="E185" s="365"/>
      <c r="F185" s="363"/>
      <c r="G185" s="363"/>
      <c r="H185" s="363"/>
      <c r="I185" s="363"/>
      <c r="J185" s="363"/>
      <c r="K185" s="370">
        <v>45994</v>
      </c>
      <c r="L185" s="370">
        <v>45994</v>
      </c>
      <c r="M185" s="370">
        <v>45997</v>
      </c>
      <c r="N185" s="370">
        <v>45997</v>
      </c>
      <c r="O185" s="370">
        <v>45998</v>
      </c>
      <c r="P185" s="370">
        <v>45998</v>
      </c>
      <c r="Q185" s="370">
        <v>45998</v>
      </c>
      <c r="R185" s="370">
        <v>45998</v>
      </c>
      <c r="S185" s="370">
        <v>45998</v>
      </c>
      <c r="T185" s="370">
        <v>45998</v>
      </c>
      <c r="U185" s="370">
        <v>45998</v>
      </c>
      <c r="V185" s="370">
        <v>45998</v>
      </c>
      <c r="W185" s="370">
        <v>45999</v>
      </c>
      <c r="X185" s="370">
        <v>45999</v>
      </c>
      <c r="Y185" s="370">
        <v>45999</v>
      </c>
      <c r="Z185" s="370">
        <v>45999</v>
      </c>
      <c r="AA185" s="370">
        <v>46013</v>
      </c>
      <c r="AB185" s="370">
        <v>46013</v>
      </c>
      <c r="AC185" s="375"/>
      <c r="AD185" s="382"/>
    </row>
    <row r="186" spans="1:30" ht="15.5" outlineLevel="1" x14ac:dyDescent="0.35">
      <c r="A186" s="363"/>
      <c r="B186" s="364"/>
      <c r="C186" s="364" t="str">
        <f t="shared" si="33"/>
        <v>D(45-60)+00</v>
      </c>
      <c r="D186" s="365" t="s">
        <v>1162</v>
      </c>
      <c r="E186" s="365"/>
      <c r="F186" s="363"/>
      <c r="G186" s="363"/>
      <c r="H186" s="363"/>
      <c r="I186" s="363"/>
      <c r="J186" s="363"/>
      <c r="K186" s="370">
        <v>45994</v>
      </c>
      <c r="L186" s="370">
        <v>45994</v>
      </c>
      <c r="M186" s="370">
        <v>46001</v>
      </c>
      <c r="N186" s="370">
        <v>46004</v>
      </c>
      <c r="O186" s="370">
        <v>46005</v>
      </c>
      <c r="P186" s="370">
        <v>46005</v>
      </c>
      <c r="Q186" s="370">
        <v>46005</v>
      </c>
      <c r="R186" s="370">
        <v>46005</v>
      </c>
      <c r="S186" s="370">
        <v>46005</v>
      </c>
      <c r="T186" s="370">
        <v>46005</v>
      </c>
      <c r="U186" s="370">
        <v>46005</v>
      </c>
      <c r="V186" s="370">
        <v>46005</v>
      </c>
      <c r="W186" s="370">
        <v>46007</v>
      </c>
      <c r="X186" s="370">
        <v>46007</v>
      </c>
      <c r="Y186" s="370">
        <v>46007</v>
      </c>
      <c r="Z186" s="370">
        <v>46007</v>
      </c>
      <c r="AA186" s="370">
        <v>46014</v>
      </c>
      <c r="AB186" s="370">
        <v>46014</v>
      </c>
      <c r="AC186" s="375"/>
      <c r="AD186" s="382"/>
    </row>
    <row r="187" spans="1:30" ht="15.5" outlineLevel="1" x14ac:dyDescent="0.35">
      <c r="A187" s="363"/>
      <c r="B187" s="364"/>
      <c r="C187" s="364" t="str">
        <f t="shared" si="33"/>
        <v>D(45-60)+00</v>
      </c>
      <c r="D187" s="365" t="s">
        <v>1163</v>
      </c>
      <c r="E187" s="365"/>
      <c r="F187" s="363"/>
      <c r="G187" s="363"/>
      <c r="H187" s="363"/>
      <c r="I187" s="363"/>
      <c r="J187" s="363"/>
      <c r="K187" s="370">
        <v>45994</v>
      </c>
      <c r="L187" s="370">
        <v>45994</v>
      </c>
      <c r="M187" s="370">
        <v>46006</v>
      </c>
      <c r="N187" s="370">
        <v>46009</v>
      </c>
      <c r="O187" s="370">
        <v>46010</v>
      </c>
      <c r="P187" s="370">
        <v>46010</v>
      </c>
      <c r="Q187" s="370">
        <v>46010</v>
      </c>
      <c r="R187" s="370">
        <v>46010</v>
      </c>
      <c r="S187" s="370">
        <v>46010</v>
      </c>
      <c r="T187" s="370">
        <v>46010</v>
      </c>
      <c r="U187" s="370">
        <v>46010</v>
      </c>
      <c r="V187" s="370">
        <v>46010</v>
      </c>
      <c r="W187" s="370">
        <v>46012</v>
      </c>
      <c r="X187" s="370">
        <v>46012</v>
      </c>
      <c r="Y187" s="370">
        <v>46012</v>
      </c>
      <c r="Z187" s="370">
        <v>46012</v>
      </c>
      <c r="AA187" s="370">
        <v>46014</v>
      </c>
      <c r="AB187" s="370">
        <v>46014</v>
      </c>
      <c r="AC187" s="375"/>
      <c r="AD187" s="382"/>
    </row>
    <row r="188" spans="1:30" ht="15.5" x14ac:dyDescent="0.35">
      <c r="A188" s="363">
        <f>+A183+1</f>
        <v>38</v>
      </c>
      <c r="B188" s="363" t="s">
        <v>494</v>
      </c>
      <c r="C188" s="364" t="str" cm="1">
        <f t="array" ref="C188">INDEX('Master Sheet '!$BD$19:$BD$451, MATCH(1, ('Master Sheet '!$B$19:$B$451=B188)*1, 0))</f>
        <v>A(00-02)+03</v>
      </c>
      <c r="D188" s="365"/>
      <c r="E188" s="365" t="s">
        <v>1204</v>
      </c>
      <c r="F188" s="363" t="s">
        <v>1213</v>
      </c>
      <c r="G188" s="363">
        <v>13</v>
      </c>
      <c r="H188" s="363" t="s">
        <v>1134</v>
      </c>
      <c r="I188" s="363" t="s">
        <v>1177</v>
      </c>
      <c r="J188" s="380">
        <v>46003</v>
      </c>
      <c r="K188" s="366"/>
      <c r="L188" s="366"/>
      <c r="M188" s="366"/>
      <c r="N188" s="365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72"/>
      <c r="AC188" s="378">
        <f>Z192</f>
        <v>46012</v>
      </c>
      <c r="AD188" s="384" t="s">
        <v>1175</v>
      </c>
    </row>
    <row r="189" spans="1:30" ht="15.5" outlineLevel="1" x14ac:dyDescent="0.35">
      <c r="A189" s="363"/>
      <c r="B189" s="364"/>
      <c r="C189" s="364" t="str">
        <f t="shared" ref="C189:C192" si="34">C188</f>
        <v>A(00-02)+03</v>
      </c>
      <c r="D189" s="365" t="s">
        <v>1160</v>
      </c>
      <c r="E189" s="365"/>
      <c r="F189" s="363"/>
      <c r="G189" s="363"/>
      <c r="H189" s="363"/>
      <c r="I189" s="363"/>
      <c r="J189" s="363"/>
      <c r="K189" s="370">
        <v>46004</v>
      </c>
      <c r="L189" s="370">
        <v>46004</v>
      </c>
      <c r="M189" s="370">
        <v>46005</v>
      </c>
      <c r="N189" s="370">
        <v>46005</v>
      </c>
      <c r="O189" s="370">
        <v>46005</v>
      </c>
      <c r="P189" s="370">
        <v>46005</v>
      </c>
      <c r="Q189" s="370">
        <v>46005</v>
      </c>
      <c r="R189" s="370">
        <v>46005</v>
      </c>
      <c r="S189" s="370">
        <v>46005</v>
      </c>
      <c r="T189" s="370">
        <v>46005</v>
      </c>
      <c r="U189" s="370">
        <v>46005</v>
      </c>
      <c r="V189" s="370">
        <v>46005</v>
      </c>
      <c r="W189" s="370">
        <v>46007</v>
      </c>
      <c r="X189" s="370">
        <v>46007</v>
      </c>
      <c r="Y189" s="370">
        <v>46007</v>
      </c>
      <c r="Z189" s="370">
        <v>46007</v>
      </c>
      <c r="AA189" s="370">
        <v>46013</v>
      </c>
      <c r="AB189" s="370">
        <v>46013</v>
      </c>
      <c r="AC189" s="375"/>
      <c r="AD189" s="382"/>
    </row>
    <row r="190" spans="1:30" ht="15.5" outlineLevel="1" x14ac:dyDescent="0.35">
      <c r="A190" s="363"/>
      <c r="B190" s="364"/>
      <c r="C190" s="364" t="str">
        <f t="shared" si="34"/>
        <v>A(00-02)+03</v>
      </c>
      <c r="D190" s="365" t="s">
        <v>1161</v>
      </c>
      <c r="E190" s="365"/>
      <c r="F190" s="363"/>
      <c r="G190" s="363"/>
      <c r="H190" s="363"/>
      <c r="I190" s="363"/>
      <c r="J190" s="363"/>
      <c r="K190" s="370">
        <v>46004</v>
      </c>
      <c r="L190" s="370">
        <v>46004</v>
      </c>
      <c r="M190" s="370">
        <v>46007</v>
      </c>
      <c r="N190" s="370">
        <v>46007</v>
      </c>
      <c r="O190" s="370">
        <v>46007</v>
      </c>
      <c r="P190" s="370">
        <v>46007</v>
      </c>
      <c r="Q190" s="370">
        <v>46007</v>
      </c>
      <c r="R190" s="370">
        <v>46007</v>
      </c>
      <c r="S190" s="370">
        <v>46007</v>
      </c>
      <c r="T190" s="370">
        <v>46007</v>
      </c>
      <c r="U190" s="370">
        <v>46007</v>
      </c>
      <c r="V190" s="370">
        <v>46007</v>
      </c>
      <c r="W190" s="370">
        <v>46009</v>
      </c>
      <c r="X190" s="370">
        <v>46009</v>
      </c>
      <c r="Y190" s="370">
        <v>46009</v>
      </c>
      <c r="Z190" s="370">
        <v>46009</v>
      </c>
      <c r="AA190" s="370">
        <v>46013</v>
      </c>
      <c r="AB190" s="370">
        <v>46013</v>
      </c>
      <c r="AC190" s="375"/>
      <c r="AD190" s="382"/>
    </row>
    <row r="191" spans="1:30" ht="15.5" outlineLevel="1" x14ac:dyDescent="0.35">
      <c r="A191" s="363"/>
      <c r="B191" s="364"/>
      <c r="C191" s="364" t="str">
        <f t="shared" si="34"/>
        <v>A(00-02)+03</v>
      </c>
      <c r="D191" s="365" t="s">
        <v>1162</v>
      </c>
      <c r="E191" s="365"/>
      <c r="F191" s="363"/>
      <c r="G191" s="363"/>
      <c r="H191" s="363"/>
      <c r="I191" s="363"/>
      <c r="J191" s="363"/>
      <c r="K191" s="370">
        <v>46004</v>
      </c>
      <c r="L191" s="370">
        <v>46004</v>
      </c>
      <c r="M191" s="370">
        <v>46008</v>
      </c>
      <c r="N191" s="370">
        <v>46009</v>
      </c>
      <c r="O191" s="370">
        <v>46009</v>
      </c>
      <c r="P191" s="370">
        <v>46009</v>
      </c>
      <c r="Q191" s="370">
        <v>46009</v>
      </c>
      <c r="R191" s="370">
        <v>46009</v>
      </c>
      <c r="S191" s="370">
        <v>46009</v>
      </c>
      <c r="T191" s="370">
        <v>46009</v>
      </c>
      <c r="U191" s="370">
        <v>46009</v>
      </c>
      <c r="V191" s="370">
        <v>46009</v>
      </c>
      <c r="W191" s="370">
        <v>46011</v>
      </c>
      <c r="X191" s="370">
        <v>46011</v>
      </c>
      <c r="Y191" s="370">
        <v>46011</v>
      </c>
      <c r="Z191" s="370">
        <v>46011</v>
      </c>
      <c r="AA191" s="370">
        <v>46014</v>
      </c>
      <c r="AB191" s="370">
        <v>46014</v>
      </c>
      <c r="AC191" s="375"/>
      <c r="AD191" s="382"/>
    </row>
    <row r="192" spans="1:30" ht="15.5" outlineLevel="1" x14ac:dyDescent="0.35">
      <c r="A192" s="363"/>
      <c r="B192" s="364"/>
      <c r="C192" s="364" t="str">
        <f t="shared" si="34"/>
        <v>A(00-02)+03</v>
      </c>
      <c r="D192" s="365" t="s">
        <v>1163</v>
      </c>
      <c r="E192" s="365"/>
      <c r="F192" s="363"/>
      <c r="G192" s="363"/>
      <c r="H192" s="363"/>
      <c r="I192" s="363"/>
      <c r="J192" s="363"/>
      <c r="K192" s="370">
        <v>46004</v>
      </c>
      <c r="L192" s="370">
        <v>46004</v>
      </c>
      <c r="M192" s="370">
        <v>46009</v>
      </c>
      <c r="N192" s="370">
        <v>46009</v>
      </c>
      <c r="O192" s="370">
        <v>46010</v>
      </c>
      <c r="P192" s="370">
        <v>46010</v>
      </c>
      <c r="Q192" s="370">
        <v>46010</v>
      </c>
      <c r="R192" s="370">
        <v>46010</v>
      </c>
      <c r="S192" s="370">
        <v>46010</v>
      </c>
      <c r="T192" s="370">
        <v>46010</v>
      </c>
      <c r="U192" s="370">
        <v>46010</v>
      </c>
      <c r="V192" s="370">
        <v>46010</v>
      </c>
      <c r="W192" s="370">
        <v>46012</v>
      </c>
      <c r="X192" s="370">
        <v>46012</v>
      </c>
      <c r="Y192" s="370">
        <v>46012</v>
      </c>
      <c r="Z192" s="370">
        <v>46012</v>
      </c>
      <c r="AA192" s="370">
        <v>46014</v>
      </c>
      <c r="AB192" s="370">
        <v>46014</v>
      </c>
      <c r="AC192" s="375"/>
      <c r="AD192" s="382"/>
    </row>
    <row r="193" spans="1:30" ht="31" x14ac:dyDescent="0.35">
      <c r="A193" s="363">
        <f>+A188+1</f>
        <v>39</v>
      </c>
      <c r="B193" s="363" t="s">
        <v>1034</v>
      </c>
      <c r="C193" s="364" t="str" cm="1">
        <f t="array" ref="C193">INDEX('Master Sheet '!$BD$19:$BD$451, MATCH(1, ('Master Sheet '!$B$19:$B$451=B193)*1, 0))</f>
        <v>D(30-45)+00</v>
      </c>
      <c r="D193" s="365"/>
      <c r="E193" s="421" t="s">
        <v>1209</v>
      </c>
      <c r="F193" s="363" t="s">
        <v>1218</v>
      </c>
      <c r="G193" s="363">
        <v>15</v>
      </c>
      <c r="H193" s="363" t="s">
        <v>1134</v>
      </c>
      <c r="I193" s="363" t="s">
        <v>1174</v>
      </c>
      <c r="J193" s="380">
        <v>45991</v>
      </c>
      <c r="K193" s="366"/>
      <c r="L193" s="366"/>
      <c r="M193" s="366"/>
      <c r="N193" s="365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72"/>
      <c r="AC193" s="378">
        <f>Z197</f>
        <v>46012</v>
      </c>
      <c r="AD193" s="384" t="s">
        <v>1175</v>
      </c>
    </row>
    <row r="194" spans="1:30" ht="15.5" outlineLevel="1" x14ac:dyDescent="0.35">
      <c r="A194" s="363"/>
      <c r="B194" s="364"/>
      <c r="C194" s="364" t="str">
        <f t="shared" ref="C194:C197" si="35">C193</f>
        <v>D(30-45)+00</v>
      </c>
      <c r="D194" s="365" t="s">
        <v>1160</v>
      </c>
      <c r="E194" s="365"/>
      <c r="F194" s="363"/>
      <c r="G194" s="363"/>
      <c r="H194" s="363"/>
      <c r="I194" s="363"/>
      <c r="J194" s="363"/>
      <c r="K194" s="370">
        <v>45995</v>
      </c>
      <c r="L194" s="370">
        <v>45995</v>
      </c>
      <c r="M194" s="370">
        <v>45997</v>
      </c>
      <c r="N194" s="370">
        <v>46001</v>
      </c>
      <c r="O194" s="370">
        <v>46002</v>
      </c>
      <c r="P194" s="370">
        <v>46002</v>
      </c>
      <c r="Q194" s="370">
        <v>46002</v>
      </c>
      <c r="R194" s="370">
        <v>46002</v>
      </c>
      <c r="S194" s="370">
        <v>46002</v>
      </c>
      <c r="T194" s="370">
        <v>46002</v>
      </c>
      <c r="U194" s="370">
        <v>46002</v>
      </c>
      <c r="V194" s="370">
        <v>46002</v>
      </c>
      <c r="W194" s="370">
        <v>46003</v>
      </c>
      <c r="X194" s="370">
        <v>46003</v>
      </c>
      <c r="Y194" s="370">
        <v>46003</v>
      </c>
      <c r="Z194" s="370">
        <v>46003</v>
      </c>
      <c r="AA194" s="370">
        <v>46013</v>
      </c>
      <c r="AB194" s="370">
        <v>46013</v>
      </c>
      <c r="AC194" s="375"/>
      <c r="AD194" s="382"/>
    </row>
    <row r="195" spans="1:30" ht="15.5" outlineLevel="1" x14ac:dyDescent="0.35">
      <c r="A195" s="363"/>
      <c r="B195" s="364"/>
      <c r="C195" s="364" t="str">
        <f t="shared" si="35"/>
        <v>D(30-45)+00</v>
      </c>
      <c r="D195" s="365" t="s">
        <v>1161</v>
      </c>
      <c r="E195" s="365"/>
      <c r="F195" s="363"/>
      <c r="G195" s="363"/>
      <c r="H195" s="363"/>
      <c r="I195" s="363"/>
      <c r="J195" s="363"/>
      <c r="K195" s="370">
        <v>45995</v>
      </c>
      <c r="L195" s="370">
        <v>45995</v>
      </c>
      <c r="M195" s="370">
        <v>46003</v>
      </c>
      <c r="N195" s="370">
        <v>46004</v>
      </c>
      <c r="O195" s="370">
        <v>46005</v>
      </c>
      <c r="P195" s="370">
        <v>46005</v>
      </c>
      <c r="Q195" s="370">
        <v>46005</v>
      </c>
      <c r="R195" s="370">
        <v>46005</v>
      </c>
      <c r="S195" s="370">
        <v>46005</v>
      </c>
      <c r="T195" s="370">
        <v>46005</v>
      </c>
      <c r="U195" s="370">
        <v>46006</v>
      </c>
      <c r="V195" s="370">
        <v>46006</v>
      </c>
      <c r="W195" s="370">
        <v>46008</v>
      </c>
      <c r="X195" s="370">
        <v>46008</v>
      </c>
      <c r="Y195" s="370">
        <v>46008</v>
      </c>
      <c r="Z195" s="370">
        <v>46008</v>
      </c>
      <c r="AA195" s="370">
        <v>46013</v>
      </c>
      <c r="AB195" s="370">
        <v>46013</v>
      </c>
      <c r="AC195" s="375"/>
      <c r="AD195" s="382"/>
    </row>
    <row r="196" spans="1:30" ht="15.5" outlineLevel="1" x14ac:dyDescent="0.35">
      <c r="A196" s="363"/>
      <c r="B196" s="364"/>
      <c r="C196" s="364" t="str">
        <f t="shared" si="35"/>
        <v>D(30-45)+00</v>
      </c>
      <c r="D196" s="365" t="s">
        <v>1162</v>
      </c>
      <c r="E196" s="365"/>
      <c r="F196" s="363"/>
      <c r="G196" s="363"/>
      <c r="H196" s="363"/>
      <c r="I196" s="363"/>
      <c r="J196" s="363"/>
      <c r="K196" s="370">
        <v>45995</v>
      </c>
      <c r="L196" s="370">
        <v>45995</v>
      </c>
      <c r="M196" s="370">
        <v>46007</v>
      </c>
      <c r="N196" s="370">
        <v>46008</v>
      </c>
      <c r="O196" s="370">
        <v>46009</v>
      </c>
      <c r="P196" s="370">
        <v>46009</v>
      </c>
      <c r="Q196" s="370">
        <v>46009</v>
      </c>
      <c r="R196" s="370">
        <v>46009</v>
      </c>
      <c r="S196" s="370">
        <v>46009</v>
      </c>
      <c r="T196" s="370">
        <v>46009</v>
      </c>
      <c r="U196" s="370">
        <v>46009</v>
      </c>
      <c r="V196" s="370">
        <v>46009</v>
      </c>
      <c r="W196" s="370">
        <v>46011</v>
      </c>
      <c r="X196" s="370">
        <v>46011</v>
      </c>
      <c r="Y196" s="370">
        <v>46011</v>
      </c>
      <c r="Z196" s="370">
        <v>46011</v>
      </c>
      <c r="AA196" s="370">
        <v>46014</v>
      </c>
      <c r="AB196" s="370">
        <v>46014</v>
      </c>
      <c r="AC196" s="375"/>
      <c r="AD196" s="382"/>
    </row>
    <row r="197" spans="1:30" ht="15.5" outlineLevel="1" x14ac:dyDescent="0.35">
      <c r="A197" s="363"/>
      <c r="B197" s="364"/>
      <c r="C197" s="364" t="str">
        <f t="shared" si="35"/>
        <v>D(30-45)+00</v>
      </c>
      <c r="D197" s="365" t="s">
        <v>1163</v>
      </c>
      <c r="E197" s="365"/>
      <c r="F197" s="363"/>
      <c r="G197" s="363"/>
      <c r="H197" s="363"/>
      <c r="I197" s="363"/>
      <c r="J197" s="363"/>
      <c r="K197" s="370">
        <v>45995</v>
      </c>
      <c r="L197" s="370">
        <v>45995</v>
      </c>
      <c r="M197" s="370">
        <v>46009</v>
      </c>
      <c r="N197" s="370">
        <v>46010</v>
      </c>
      <c r="O197" s="370">
        <v>46011</v>
      </c>
      <c r="P197" s="370">
        <v>46011</v>
      </c>
      <c r="Q197" s="370">
        <v>46011</v>
      </c>
      <c r="R197" s="370">
        <v>46011</v>
      </c>
      <c r="S197" s="370">
        <v>46011</v>
      </c>
      <c r="T197" s="370">
        <v>46011</v>
      </c>
      <c r="U197" s="370">
        <v>46011</v>
      </c>
      <c r="V197" s="370">
        <v>46011</v>
      </c>
      <c r="W197" s="370">
        <v>46012</v>
      </c>
      <c r="X197" s="370">
        <v>46012</v>
      </c>
      <c r="Y197" s="370">
        <v>46012</v>
      </c>
      <c r="Z197" s="370">
        <v>46012</v>
      </c>
      <c r="AA197" s="370">
        <v>46014</v>
      </c>
      <c r="AB197" s="370">
        <v>46014</v>
      </c>
      <c r="AC197" s="375"/>
      <c r="AD197" s="382"/>
    </row>
    <row r="198" spans="1:30" ht="15.5" x14ac:dyDescent="0.35">
      <c r="A198" s="363">
        <f>+A193+1</f>
        <v>40</v>
      </c>
      <c r="B198" s="385" t="s">
        <v>114</v>
      </c>
      <c r="C198" s="364" t="str" cm="1">
        <f t="array" ref="C198">INDEX('Master Sheet '!$BD$19:$BD$451, MATCH(1, ('Master Sheet '!$B$19:$B$451=B198)*1, 0))</f>
        <v>A(00-02)+00</v>
      </c>
      <c r="D198" s="365"/>
      <c r="E198" s="365" t="s">
        <v>1168</v>
      </c>
      <c r="F198" s="363" t="s">
        <v>1407</v>
      </c>
      <c r="G198" s="363">
        <v>16</v>
      </c>
      <c r="H198" s="363" t="s">
        <v>1186</v>
      </c>
      <c r="I198" s="363" t="s">
        <v>1182</v>
      </c>
      <c r="J198" s="380">
        <v>45984</v>
      </c>
      <c r="K198" s="366"/>
      <c r="L198" s="366"/>
      <c r="M198" s="366"/>
      <c r="N198" s="365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72"/>
      <c r="AC198" s="378">
        <f>Z202</f>
        <v>46013</v>
      </c>
      <c r="AD198" s="384" t="s">
        <v>1175</v>
      </c>
    </row>
    <row r="199" spans="1:30" ht="15.5" outlineLevel="1" x14ac:dyDescent="0.35">
      <c r="A199" s="363"/>
      <c r="B199" s="364"/>
      <c r="C199" s="364" t="str">
        <f t="shared" ref="C199:C202" si="36">C198</f>
        <v>A(00-02)+00</v>
      </c>
      <c r="D199" s="365" t="s">
        <v>1160</v>
      </c>
      <c r="E199" s="365"/>
      <c r="F199" s="363"/>
      <c r="G199" s="363"/>
      <c r="H199" s="363"/>
      <c r="I199" s="363"/>
      <c r="J199" s="363"/>
      <c r="K199" s="370">
        <v>45987</v>
      </c>
      <c r="L199" s="370">
        <v>45987</v>
      </c>
      <c r="M199" s="370">
        <v>45988</v>
      </c>
      <c r="N199" s="370">
        <v>45989</v>
      </c>
      <c r="O199" s="370">
        <v>45990</v>
      </c>
      <c r="P199" s="370">
        <v>45990</v>
      </c>
      <c r="Q199" s="370">
        <v>45991</v>
      </c>
      <c r="R199" s="370">
        <v>45991</v>
      </c>
      <c r="S199" s="370">
        <v>45991</v>
      </c>
      <c r="T199" s="370">
        <v>45991</v>
      </c>
      <c r="U199" s="370">
        <v>45991</v>
      </c>
      <c r="V199" s="370">
        <v>45991</v>
      </c>
      <c r="W199" s="370">
        <v>45991</v>
      </c>
      <c r="X199" s="370">
        <v>45991</v>
      </c>
      <c r="Y199" s="370">
        <v>45993</v>
      </c>
      <c r="Z199" s="370">
        <v>45993</v>
      </c>
      <c r="AA199" s="370">
        <v>46014</v>
      </c>
      <c r="AB199" s="370">
        <v>46014</v>
      </c>
      <c r="AC199" s="375"/>
      <c r="AD199" s="382"/>
    </row>
    <row r="200" spans="1:30" ht="15.5" outlineLevel="1" x14ac:dyDescent="0.35">
      <c r="A200" s="363"/>
      <c r="B200" s="364"/>
      <c r="C200" s="364" t="str">
        <f t="shared" si="36"/>
        <v>A(00-02)+00</v>
      </c>
      <c r="D200" s="365" t="s">
        <v>1161</v>
      </c>
      <c r="E200" s="365"/>
      <c r="F200" s="363"/>
      <c r="G200" s="363"/>
      <c r="H200" s="363"/>
      <c r="I200" s="363"/>
      <c r="J200" s="363"/>
      <c r="K200" s="370">
        <v>45987</v>
      </c>
      <c r="L200" s="370">
        <v>45987</v>
      </c>
      <c r="M200" s="370">
        <v>45991</v>
      </c>
      <c r="N200" s="370">
        <v>46002</v>
      </c>
      <c r="O200" s="370">
        <v>46003</v>
      </c>
      <c r="P200" s="370">
        <v>46003</v>
      </c>
      <c r="Q200" s="370">
        <v>46003</v>
      </c>
      <c r="R200" s="370">
        <v>46003</v>
      </c>
      <c r="S200" s="370">
        <v>46003</v>
      </c>
      <c r="T200" s="370">
        <v>46003</v>
      </c>
      <c r="U200" s="370">
        <v>46004</v>
      </c>
      <c r="V200" s="370">
        <v>46004</v>
      </c>
      <c r="W200" s="370">
        <v>46005</v>
      </c>
      <c r="X200" s="370">
        <v>46005</v>
      </c>
      <c r="Y200" s="370">
        <v>46007</v>
      </c>
      <c r="Z200" s="370">
        <v>46007</v>
      </c>
      <c r="AA200" s="370">
        <v>46014</v>
      </c>
      <c r="AB200" s="370">
        <v>46014</v>
      </c>
      <c r="AC200" s="375"/>
      <c r="AD200" s="382"/>
    </row>
    <row r="201" spans="1:30" ht="15.5" outlineLevel="1" x14ac:dyDescent="0.35">
      <c r="A201" s="363"/>
      <c r="B201" s="364"/>
      <c r="C201" s="364" t="str">
        <f t="shared" si="36"/>
        <v>A(00-02)+00</v>
      </c>
      <c r="D201" s="365" t="s">
        <v>1162</v>
      </c>
      <c r="E201" s="365"/>
      <c r="F201" s="363"/>
      <c r="G201" s="363"/>
      <c r="H201" s="363"/>
      <c r="I201" s="363"/>
      <c r="J201" s="363"/>
      <c r="K201" s="370">
        <v>45987</v>
      </c>
      <c r="L201" s="370">
        <v>45987</v>
      </c>
      <c r="M201" s="370">
        <v>46005</v>
      </c>
      <c r="N201" s="370">
        <v>46006</v>
      </c>
      <c r="O201" s="370">
        <v>46008</v>
      </c>
      <c r="P201" s="370">
        <v>46008</v>
      </c>
      <c r="Q201" s="370">
        <v>46008</v>
      </c>
      <c r="R201" s="370">
        <v>46008</v>
      </c>
      <c r="S201" s="370">
        <v>46008</v>
      </c>
      <c r="T201" s="370">
        <v>46008</v>
      </c>
      <c r="U201" s="370">
        <v>46008</v>
      </c>
      <c r="V201" s="370">
        <v>46008</v>
      </c>
      <c r="W201" s="370">
        <v>46010</v>
      </c>
      <c r="X201" s="370">
        <v>46010</v>
      </c>
      <c r="Y201" s="370">
        <v>46010</v>
      </c>
      <c r="Z201" s="370">
        <v>46010</v>
      </c>
      <c r="AA201" s="370">
        <v>46014</v>
      </c>
      <c r="AB201" s="370">
        <v>46014</v>
      </c>
      <c r="AC201" s="375"/>
      <c r="AD201" s="382"/>
    </row>
    <row r="202" spans="1:30" ht="15.5" outlineLevel="1" x14ac:dyDescent="0.35">
      <c r="A202" s="363"/>
      <c r="B202" s="364"/>
      <c r="C202" s="364" t="str">
        <f t="shared" si="36"/>
        <v>A(00-02)+00</v>
      </c>
      <c r="D202" s="365" t="s">
        <v>1163</v>
      </c>
      <c r="E202" s="365"/>
      <c r="F202" s="363"/>
      <c r="G202" s="363"/>
      <c r="H202" s="363"/>
      <c r="I202" s="363"/>
      <c r="J202" s="363"/>
      <c r="K202" s="370">
        <v>45987</v>
      </c>
      <c r="L202" s="370">
        <v>45987</v>
      </c>
      <c r="M202" s="370">
        <v>46011</v>
      </c>
      <c r="N202" s="370">
        <v>46012</v>
      </c>
      <c r="O202" s="370">
        <v>46012</v>
      </c>
      <c r="P202" s="370">
        <v>46012</v>
      </c>
      <c r="Q202" s="370">
        <v>46012</v>
      </c>
      <c r="R202" s="370">
        <v>46012</v>
      </c>
      <c r="S202" s="370">
        <v>46012</v>
      </c>
      <c r="T202" s="370">
        <v>46012</v>
      </c>
      <c r="U202" s="370">
        <v>46012</v>
      </c>
      <c r="V202" s="370">
        <v>46012</v>
      </c>
      <c r="W202" s="370">
        <v>46013</v>
      </c>
      <c r="X202" s="370">
        <v>46013</v>
      </c>
      <c r="Y202" s="370">
        <v>46013</v>
      </c>
      <c r="Z202" s="370">
        <v>46013</v>
      </c>
      <c r="AA202" s="370">
        <v>46014</v>
      </c>
      <c r="AB202" s="370">
        <v>46014</v>
      </c>
      <c r="AC202" s="375"/>
      <c r="AD202" s="382"/>
    </row>
    <row r="203" spans="1:30" ht="15.5" x14ac:dyDescent="0.35">
      <c r="A203" s="363">
        <f>+A198+1</f>
        <v>41</v>
      </c>
      <c r="B203" s="422" t="s">
        <v>105</v>
      </c>
      <c r="C203" s="364" t="str" cm="1">
        <f t="array" ref="C203">INDEX('Master Sheet '!$BD$19:$BD$451, MATCH(1, ('Master Sheet '!$B$19:$B$451=B203)*1, 0))</f>
        <v>A(00-02)+06</v>
      </c>
      <c r="D203" s="365"/>
      <c r="E203" s="365" t="s">
        <v>1139</v>
      </c>
      <c r="F203" s="363" t="s">
        <v>1208</v>
      </c>
      <c r="G203" s="363">
        <v>12</v>
      </c>
      <c r="H203" s="363" t="s">
        <v>1186</v>
      </c>
      <c r="I203" s="363" t="s">
        <v>1142</v>
      </c>
      <c r="J203" s="380">
        <v>46003</v>
      </c>
      <c r="K203" s="366"/>
      <c r="L203" s="366"/>
      <c r="M203" s="366"/>
      <c r="N203" s="365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72"/>
      <c r="AC203" s="378">
        <f>Z207</f>
        <v>46014</v>
      </c>
      <c r="AD203" s="384" t="s">
        <v>1175</v>
      </c>
    </row>
    <row r="204" spans="1:30" ht="15.5" outlineLevel="1" x14ac:dyDescent="0.35">
      <c r="A204" s="363"/>
      <c r="B204" s="364"/>
      <c r="C204" s="364" t="str">
        <f t="shared" ref="C204:C207" si="37">C203</f>
        <v>A(00-02)+06</v>
      </c>
      <c r="D204" s="365" t="s">
        <v>1160</v>
      </c>
      <c r="E204" s="365"/>
      <c r="F204" s="363"/>
      <c r="G204" s="363"/>
      <c r="H204" s="363"/>
      <c r="I204" s="363"/>
      <c r="J204" s="363"/>
      <c r="K204" s="370">
        <v>46003</v>
      </c>
      <c r="L204" s="370">
        <v>46003</v>
      </c>
      <c r="M204" s="370">
        <v>46004</v>
      </c>
      <c r="N204" s="370">
        <v>46005</v>
      </c>
      <c r="O204" s="370">
        <v>46006</v>
      </c>
      <c r="P204" s="370">
        <v>46006</v>
      </c>
      <c r="Q204" s="370">
        <v>46006</v>
      </c>
      <c r="R204" s="370">
        <v>46006</v>
      </c>
      <c r="S204" s="370">
        <v>46007</v>
      </c>
      <c r="T204" s="370">
        <v>46007</v>
      </c>
      <c r="U204" s="370">
        <v>46007</v>
      </c>
      <c r="V204" s="370">
        <v>46007</v>
      </c>
      <c r="W204" s="370">
        <v>46008</v>
      </c>
      <c r="X204" s="370">
        <v>46008</v>
      </c>
      <c r="Y204" s="370">
        <v>46008</v>
      </c>
      <c r="Z204" s="370">
        <v>46008</v>
      </c>
      <c r="AA204" s="370">
        <v>46015</v>
      </c>
      <c r="AB204" s="370">
        <v>46015</v>
      </c>
      <c r="AC204" s="375"/>
      <c r="AD204" s="382"/>
    </row>
    <row r="205" spans="1:30" ht="15.5" outlineLevel="1" x14ac:dyDescent="0.35">
      <c r="A205" s="363"/>
      <c r="B205" s="364"/>
      <c r="C205" s="364" t="str">
        <f t="shared" si="37"/>
        <v>A(00-02)+06</v>
      </c>
      <c r="D205" s="365" t="s">
        <v>1161</v>
      </c>
      <c r="E205" s="365"/>
      <c r="F205" s="363"/>
      <c r="G205" s="363"/>
      <c r="H205" s="363"/>
      <c r="I205" s="363"/>
      <c r="J205" s="363"/>
      <c r="K205" s="370">
        <v>46003</v>
      </c>
      <c r="L205" s="370">
        <v>46003</v>
      </c>
      <c r="M205" s="370">
        <v>46007</v>
      </c>
      <c r="N205" s="370">
        <v>46008</v>
      </c>
      <c r="O205" s="370">
        <v>46009</v>
      </c>
      <c r="P205" s="370">
        <v>46010</v>
      </c>
      <c r="Q205" s="370">
        <v>46010</v>
      </c>
      <c r="R205" s="370">
        <v>46010</v>
      </c>
      <c r="S205" s="370">
        <v>46010</v>
      </c>
      <c r="T205" s="370">
        <v>46010</v>
      </c>
      <c r="U205" s="370">
        <v>46010</v>
      </c>
      <c r="V205" s="370">
        <v>46010</v>
      </c>
      <c r="W205" s="370">
        <v>46011</v>
      </c>
      <c r="X205" s="370">
        <v>46011</v>
      </c>
      <c r="Y205" s="370">
        <v>46011</v>
      </c>
      <c r="Z205" s="370">
        <v>46011</v>
      </c>
      <c r="AA205" s="370">
        <v>46015</v>
      </c>
      <c r="AB205" s="370">
        <v>46015</v>
      </c>
      <c r="AC205" s="375"/>
      <c r="AD205" s="382"/>
    </row>
    <row r="206" spans="1:30" ht="15.5" outlineLevel="1" x14ac:dyDescent="0.35">
      <c r="A206" s="363"/>
      <c r="B206" s="364"/>
      <c r="C206" s="364" t="str">
        <f t="shared" si="37"/>
        <v>A(00-02)+06</v>
      </c>
      <c r="D206" s="365" t="s">
        <v>1162</v>
      </c>
      <c r="E206" s="365"/>
      <c r="F206" s="363"/>
      <c r="G206" s="363"/>
      <c r="H206" s="363"/>
      <c r="I206" s="363"/>
      <c r="J206" s="363"/>
      <c r="K206" s="370">
        <v>46003</v>
      </c>
      <c r="L206" s="370">
        <v>46003</v>
      </c>
      <c r="M206" s="370">
        <v>46008</v>
      </c>
      <c r="N206" s="370">
        <v>46009</v>
      </c>
      <c r="O206" s="370">
        <v>46010</v>
      </c>
      <c r="P206" s="370">
        <v>46011</v>
      </c>
      <c r="Q206" s="370">
        <v>46011</v>
      </c>
      <c r="R206" s="370">
        <v>46011</v>
      </c>
      <c r="S206" s="370">
        <v>46011</v>
      </c>
      <c r="T206" s="370">
        <v>46011</v>
      </c>
      <c r="U206" s="370">
        <v>46011</v>
      </c>
      <c r="V206" s="370">
        <v>46011</v>
      </c>
      <c r="W206" s="370">
        <v>46012</v>
      </c>
      <c r="X206" s="370">
        <v>46012</v>
      </c>
      <c r="Y206" s="370">
        <v>46014</v>
      </c>
      <c r="Z206" s="370">
        <v>46014</v>
      </c>
      <c r="AA206" s="370">
        <v>46015</v>
      </c>
      <c r="AB206" s="370">
        <v>46015</v>
      </c>
      <c r="AC206" s="375"/>
      <c r="AD206" s="382"/>
    </row>
    <row r="207" spans="1:30" ht="15.5" outlineLevel="1" x14ac:dyDescent="0.35">
      <c r="A207" s="363"/>
      <c r="B207" s="364"/>
      <c r="C207" s="364" t="str">
        <f t="shared" si="37"/>
        <v>A(00-02)+06</v>
      </c>
      <c r="D207" s="365" t="s">
        <v>1163</v>
      </c>
      <c r="E207" s="365"/>
      <c r="F207" s="363"/>
      <c r="G207" s="363"/>
      <c r="H207" s="363"/>
      <c r="I207" s="363"/>
      <c r="J207" s="363"/>
      <c r="K207" s="370">
        <v>46003</v>
      </c>
      <c r="L207" s="370">
        <v>46003</v>
      </c>
      <c r="M207" s="370">
        <v>46011</v>
      </c>
      <c r="N207" s="370">
        <v>46012</v>
      </c>
      <c r="O207" s="370">
        <v>46013</v>
      </c>
      <c r="P207" s="370">
        <v>46013</v>
      </c>
      <c r="Q207" s="370">
        <v>46013</v>
      </c>
      <c r="R207" s="370">
        <v>46013</v>
      </c>
      <c r="S207" s="370">
        <v>46013</v>
      </c>
      <c r="T207" s="370">
        <v>46013</v>
      </c>
      <c r="U207" s="370">
        <v>46013</v>
      </c>
      <c r="V207" s="370">
        <v>46013</v>
      </c>
      <c r="W207" s="370">
        <v>46014</v>
      </c>
      <c r="X207" s="370">
        <v>46014</v>
      </c>
      <c r="Y207" s="370">
        <v>46014</v>
      </c>
      <c r="Z207" s="370">
        <v>46014</v>
      </c>
      <c r="AA207" s="370">
        <v>46015</v>
      </c>
      <c r="AB207" s="370">
        <v>46015</v>
      </c>
      <c r="AC207" s="375"/>
      <c r="AD207" s="382"/>
    </row>
    <row r="208" spans="1:30" ht="15.5" x14ac:dyDescent="0.35">
      <c r="A208" s="363">
        <f>+A203+1</f>
        <v>42</v>
      </c>
      <c r="B208" s="363" t="s">
        <v>964</v>
      </c>
      <c r="C208" s="364" t="str" cm="1">
        <f t="array" ref="C208">INDEX('Master Sheet '!$BD$19:$BD$451, MATCH(1, ('Master Sheet '!$B$19:$B$451=B208)*1, 0))</f>
        <v>A(00-02)+00</v>
      </c>
      <c r="D208" s="365"/>
      <c r="E208" s="365" t="s">
        <v>1139</v>
      </c>
      <c r="F208" s="363" t="s">
        <v>1222</v>
      </c>
      <c r="G208" s="363">
        <v>15</v>
      </c>
      <c r="H208" s="363" t="s">
        <v>1133</v>
      </c>
      <c r="I208" s="363" t="s">
        <v>1131</v>
      </c>
      <c r="J208" s="380">
        <v>46006</v>
      </c>
      <c r="K208" s="366"/>
      <c r="L208" s="366"/>
      <c r="M208" s="366"/>
      <c r="N208" s="365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72"/>
      <c r="AC208" s="378">
        <f>Z212</f>
        <v>46014</v>
      </c>
      <c r="AD208" s="384" t="s">
        <v>1175</v>
      </c>
    </row>
    <row r="209" spans="1:30" ht="15.5" outlineLevel="1" x14ac:dyDescent="0.35">
      <c r="A209" s="363"/>
      <c r="B209" s="364"/>
      <c r="C209" s="364" t="str">
        <f t="shared" ref="C209:C212" si="38">C208</f>
        <v>A(00-02)+00</v>
      </c>
      <c r="D209" s="365" t="s">
        <v>1160</v>
      </c>
      <c r="E209" s="365"/>
      <c r="F209" s="363"/>
      <c r="G209" s="363"/>
      <c r="H209" s="363"/>
      <c r="I209" s="363"/>
      <c r="J209" s="363"/>
      <c r="K209" s="370">
        <v>46007</v>
      </c>
      <c r="L209" s="370">
        <v>46007</v>
      </c>
      <c r="M209" s="370">
        <v>46008</v>
      </c>
      <c r="N209" s="370">
        <v>46008</v>
      </c>
      <c r="O209" s="370">
        <v>46009</v>
      </c>
      <c r="P209" s="370">
        <v>46009</v>
      </c>
      <c r="Q209" s="370">
        <v>46009</v>
      </c>
      <c r="R209" s="370">
        <v>46009</v>
      </c>
      <c r="S209" s="370">
        <v>46009</v>
      </c>
      <c r="T209" s="370">
        <v>46009</v>
      </c>
      <c r="U209" s="370">
        <v>46009</v>
      </c>
      <c r="V209" s="370">
        <v>46009</v>
      </c>
      <c r="W209" s="370">
        <v>46010</v>
      </c>
      <c r="X209" s="370">
        <v>46010</v>
      </c>
      <c r="Y209" s="370">
        <v>46010</v>
      </c>
      <c r="Z209" s="370">
        <v>46010</v>
      </c>
      <c r="AA209" s="370">
        <v>46015</v>
      </c>
      <c r="AB209" s="370">
        <v>46015</v>
      </c>
      <c r="AC209" s="375"/>
      <c r="AD209" s="382"/>
    </row>
    <row r="210" spans="1:30" ht="15.5" outlineLevel="1" x14ac:dyDescent="0.35">
      <c r="A210" s="363"/>
      <c r="B210" s="364"/>
      <c r="C210" s="364" t="str">
        <f t="shared" si="38"/>
        <v>A(00-02)+00</v>
      </c>
      <c r="D210" s="365" t="s">
        <v>1161</v>
      </c>
      <c r="E210" s="365"/>
      <c r="F210" s="363"/>
      <c r="G210" s="363"/>
      <c r="H210" s="363"/>
      <c r="I210" s="363"/>
      <c r="J210" s="363"/>
      <c r="K210" s="370">
        <v>46007</v>
      </c>
      <c r="L210" s="370">
        <v>46007</v>
      </c>
      <c r="M210" s="370">
        <v>46010</v>
      </c>
      <c r="N210" s="370">
        <v>46010</v>
      </c>
      <c r="O210" s="370">
        <v>46011</v>
      </c>
      <c r="P210" s="370">
        <v>46011</v>
      </c>
      <c r="Q210" s="370">
        <v>46011</v>
      </c>
      <c r="R210" s="370">
        <v>46011</v>
      </c>
      <c r="S210" s="370">
        <v>46011</v>
      </c>
      <c r="T210" s="370">
        <v>46011</v>
      </c>
      <c r="U210" s="370">
        <v>46011</v>
      </c>
      <c r="V210" s="370">
        <v>46011</v>
      </c>
      <c r="W210" s="370">
        <v>46012</v>
      </c>
      <c r="X210" s="370">
        <v>46012</v>
      </c>
      <c r="Y210" s="370">
        <v>46013</v>
      </c>
      <c r="Z210" s="370">
        <v>46013</v>
      </c>
      <c r="AA210" s="370">
        <v>46015</v>
      </c>
      <c r="AB210" s="370">
        <v>46015</v>
      </c>
      <c r="AC210" s="375"/>
      <c r="AD210" s="382"/>
    </row>
    <row r="211" spans="1:30" ht="15.5" outlineLevel="1" x14ac:dyDescent="0.35">
      <c r="A211" s="363"/>
      <c r="B211" s="364"/>
      <c r="C211" s="364" t="str">
        <f t="shared" si="38"/>
        <v>A(00-02)+00</v>
      </c>
      <c r="D211" s="365" t="s">
        <v>1162</v>
      </c>
      <c r="E211" s="365"/>
      <c r="F211" s="363"/>
      <c r="G211" s="363"/>
      <c r="H211" s="363"/>
      <c r="I211" s="363"/>
      <c r="J211" s="363"/>
      <c r="K211" s="370">
        <v>46007</v>
      </c>
      <c r="L211" s="370">
        <v>46007</v>
      </c>
      <c r="M211" s="370">
        <v>46012</v>
      </c>
      <c r="N211" s="370">
        <v>46012</v>
      </c>
      <c r="O211" s="370">
        <v>46012</v>
      </c>
      <c r="P211" s="370">
        <v>46012</v>
      </c>
      <c r="Q211" s="370">
        <v>46012</v>
      </c>
      <c r="R211" s="370">
        <v>46012</v>
      </c>
      <c r="S211" s="370">
        <v>46012</v>
      </c>
      <c r="T211" s="370">
        <v>46012</v>
      </c>
      <c r="U211" s="370">
        <v>46012</v>
      </c>
      <c r="V211" s="370">
        <v>46012</v>
      </c>
      <c r="W211" s="370">
        <v>46013</v>
      </c>
      <c r="X211" s="370">
        <v>46013</v>
      </c>
      <c r="Y211" s="370">
        <v>46013</v>
      </c>
      <c r="Z211" s="370">
        <v>46013</v>
      </c>
      <c r="AA211" s="370">
        <v>46015</v>
      </c>
      <c r="AB211" s="370">
        <v>46015</v>
      </c>
      <c r="AC211" s="375"/>
      <c r="AD211" s="382"/>
    </row>
    <row r="212" spans="1:30" ht="15.5" outlineLevel="1" x14ac:dyDescent="0.35">
      <c r="A212" s="363"/>
      <c r="B212" s="364"/>
      <c r="C212" s="364" t="str">
        <f t="shared" si="38"/>
        <v>A(00-02)+00</v>
      </c>
      <c r="D212" s="365" t="s">
        <v>1163</v>
      </c>
      <c r="E212" s="365"/>
      <c r="F212" s="363"/>
      <c r="G212" s="363"/>
      <c r="H212" s="363"/>
      <c r="I212" s="363"/>
      <c r="J212" s="363"/>
      <c r="K212" s="370">
        <v>46007</v>
      </c>
      <c r="L212" s="370">
        <v>46007</v>
      </c>
      <c r="M212" s="370">
        <v>46012</v>
      </c>
      <c r="N212" s="370">
        <v>46012</v>
      </c>
      <c r="O212" s="370">
        <v>46013</v>
      </c>
      <c r="P212" s="370">
        <v>46013</v>
      </c>
      <c r="Q212" s="370">
        <v>46013</v>
      </c>
      <c r="R212" s="370">
        <v>46013</v>
      </c>
      <c r="S212" s="370">
        <v>46013</v>
      </c>
      <c r="T212" s="370">
        <v>46013</v>
      </c>
      <c r="U212" s="370">
        <v>46013</v>
      </c>
      <c r="V212" s="370">
        <v>46013</v>
      </c>
      <c r="W212" s="370">
        <v>46014</v>
      </c>
      <c r="X212" s="370">
        <v>46014</v>
      </c>
      <c r="Y212" s="370">
        <v>46014</v>
      </c>
      <c r="Z212" s="370">
        <v>46014</v>
      </c>
      <c r="AA212" s="370">
        <v>46015</v>
      </c>
      <c r="AB212" s="370">
        <v>46015</v>
      </c>
      <c r="AC212" s="375"/>
      <c r="AD212" s="382"/>
    </row>
    <row r="213" spans="1:30" ht="15.5" x14ac:dyDescent="0.35">
      <c r="A213" s="363">
        <f>+A208+1</f>
        <v>43</v>
      </c>
      <c r="B213" s="363" t="s">
        <v>884</v>
      </c>
      <c r="C213" s="364" t="str" cm="1">
        <f t="array" ref="C213">INDEX('Master Sheet '!$BD$19:$BD$451, MATCH(1, ('Master Sheet '!$B$19:$B$451=B213)*1, 0))</f>
        <v>A(00-02)+03</v>
      </c>
      <c r="D213" s="365"/>
      <c r="E213" s="365" t="s">
        <v>1129</v>
      </c>
      <c r="F213" s="363" t="s">
        <v>1125</v>
      </c>
      <c r="G213" s="363">
        <v>13</v>
      </c>
      <c r="H213" s="363" t="s">
        <v>1186</v>
      </c>
      <c r="I213" s="363" t="s">
        <v>1142</v>
      </c>
      <c r="J213" s="380">
        <v>46005</v>
      </c>
      <c r="K213" s="366"/>
      <c r="L213" s="366"/>
      <c r="M213" s="366"/>
      <c r="N213" s="365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72"/>
      <c r="AC213" s="378">
        <f>Z217</f>
        <v>46016</v>
      </c>
      <c r="AD213" s="384" t="s">
        <v>1175</v>
      </c>
    </row>
    <row r="214" spans="1:30" ht="15.5" outlineLevel="1" x14ac:dyDescent="0.35">
      <c r="A214" s="363"/>
      <c r="B214" s="364"/>
      <c r="C214" s="364" t="str">
        <f t="shared" ref="C214:C217" si="39">C213</f>
        <v>A(00-02)+03</v>
      </c>
      <c r="D214" s="365" t="s">
        <v>1160</v>
      </c>
      <c r="E214" s="365"/>
      <c r="F214" s="363"/>
      <c r="G214" s="363"/>
      <c r="H214" s="363"/>
      <c r="I214" s="363"/>
      <c r="J214" s="363"/>
      <c r="K214" s="370">
        <v>46006</v>
      </c>
      <c r="L214" s="370">
        <v>46006</v>
      </c>
      <c r="M214" s="370">
        <v>46008</v>
      </c>
      <c r="N214" s="370">
        <v>46008</v>
      </c>
      <c r="O214" s="370">
        <v>46008</v>
      </c>
      <c r="P214" s="370">
        <v>46008</v>
      </c>
      <c r="Q214" s="370">
        <v>46008</v>
      </c>
      <c r="R214" s="370">
        <v>46008</v>
      </c>
      <c r="S214" s="370">
        <v>46008</v>
      </c>
      <c r="T214" s="370">
        <v>46008</v>
      </c>
      <c r="U214" s="370">
        <v>46008</v>
      </c>
      <c r="V214" s="370">
        <v>46008</v>
      </c>
      <c r="W214" s="370">
        <v>46009</v>
      </c>
      <c r="X214" s="370">
        <v>46009</v>
      </c>
      <c r="Y214" s="370">
        <v>46009</v>
      </c>
      <c r="Z214" s="370">
        <v>46009</v>
      </c>
      <c r="AA214" s="370">
        <v>46017</v>
      </c>
      <c r="AB214" s="370">
        <v>46017</v>
      </c>
      <c r="AC214" s="375"/>
      <c r="AD214" s="382"/>
    </row>
    <row r="215" spans="1:30" ht="15.5" outlineLevel="1" x14ac:dyDescent="0.35">
      <c r="A215" s="363"/>
      <c r="B215" s="364"/>
      <c r="C215" s="364" t="str">
        <f t="shared" si="39"/>
        <v>A(00-02)+03</v>
      </c>
      <c r="D215" s="365" t="s">
        <v>1161</v>
      </c>
      <c r="E215" s="365"/>
      <c r="F215" s="363"/>
      <c r="G215" s="363"/>
      <c r="H215" s="363"/>
      <c r="I215" s="363"/>
      <c r="J215" s="363"/>
      <c r="K215" s="370">
        <v>46006</v>
      </c>
      <c r="L215" s="370">
        <v>46006</v>
      </c>
      <c r="M215" s="370">
        <v>46010</v>
      </c>
      <c r="N215" s="370">
        <v>46011</v>
      </c>
      <c r="O215" s="370">
        <v>46012</v>
      </c>
      <c r="P215" s="370">
        <v>46012</v>
      </c>
      <c r="Q215" s="370">
        <v>46012</v>
      </c>
      <c r="R215" s="370">
        <v>46012</v>
      </c>
      <c r="S215" s="370">
        <v>46012</v>
      </c>
      <c r="T215" s="370">
        <v>46012</v>
      </c>
      <c r="U215" s="370">
        <v>46012</v>
      </c>
      <c r="V215" s="370">
        <v>46012</v>
      </c>
      <c r="W215" s="370">
        <v>46013</v>
      </c>
      <c r="X215" s="370">
        <v>46013</v>
      </c>
      <c r="Y215" s="370">
        <v>46013</v>
      </c>
      <c r="Z215" s="370">
        <v>46013</v>
      </c>
      <c r="AA215" s="370">
        <v>46017</v>
      </c>
      <c r="AB215" s="370">
        <v>46017</v>
      </c>
      <c r="AC215" s="375"/>
      <c r="AD215" s="382"/>
    </row>
    <row r="216" spans="1:30" ht="15.5" outlineLevel="1" x14ac:dyDescent="0.35">
      <c r="A216" s="363"/>
      <c r="B216" s="364"/>
      <c r="C216" s="364" t="str">
        <f t="shared" si="39"/>
        <v>A(00-02)+03</v>
      </c>
      <c r="D216" s="365" t="s">
        <v>1162</v>
      </c>
      <c r="E216" s="365"/>
      <c r="F216" s="363"/>
      <c r="G216" s="363"/>
      <c r="H216" s="363"/>
      <c r="I216" s="363"/>
      <c r="J216" s="363"/>
      <c r="K216" s="370">
        <v>46006</v>
      </c>
      <c r="L216" s="370">
        <v>46006</v>
      </c>
      <c r="M216" s="370">
        <v>46012</v>
      </c>
      <c r="N216" s="370">
        <v>46013</v>
      </c>
      <c r="O216" s="370">
        <v>46013</v>
      </c>
      <c r="P216" s="370">
        <v>46013</v>
      </c>
      <c r="Q216" s="370">
        <v>46013</v>
      </c>
      <c r="R216" s="370">
        <v>46013</v>
      </c>
      <c r="S216" s="370">
        <v>46013</v>
      </c>
      <c r="T216" s="370">
        <v>46013</v>
      </c>
      <c r="U216" s="370">
        <v>46013</v>
      </c>
      <c r="V216" s="370">
        <v>46013</v>
      </c>
      <c r="W216" s="370">
        <v>46014</v>
      </c>
      <c r="X216" s="370">
        <v>46014</v>
      </c>
      <c r="Y216" s="370">
        <v>46014</v>
      </c>
      <c r="Z216" s="370">
        <v>46014</v>
      </c>
      <c r="AA216" s="370">
        <v>46017</v>
      </c>
      <c r="AB216" s="370">
        <v>46017</v>
      </c>
      <c r="AC216" s="375"/>
      <c r="AD216" s="382"/>
    </row>
    <row r="217" spans="1:30" ht="15.5" outlineLevel="1" x14ac:dyDescent="0.35">
      <c r="A217" s="363"/>
      <c r="B217" s="364"/>
      <c r="C217" s="364" t="str">
        <f t="shared" si="39"/>
        <v>A(00-02)+03</v>
      </c>
      <c r="D217" s="365" t="s">
        <v>1163</v>
      </c>
      <c r="E217" s="365"/>
      <c r="F217" s="363"/>
      <c r="G217" s="363"/>
      <c r="H217" s="363"/>
      <c r="I217" s="363"/>
      <c r="J217" s="363"/>
      <c r="K217" s="370">
        <v>46006</v>
      </c>
      <c r="L217" s="370">
        <v>46006</v>
      </c>
      <c r="M217" s="370">
        <v>46014</v>
      </c>
      <c r="N217" s="370">
        <v>46015</v>
      </c>
      <c r="O217" s="370">
        <v>46015</v>
      </c>
      <c r="P217" s="370">
        <v>46015</v>
      </c>
      <c r="Q217" s="370">
        <v>46015</v>
      </c>
      <c r="R217" s="370">
        <v>46015</v>
      </c>
      <c r="S217" s="370">
        <v>46015</v>
      </c>
      <c r="T217" s="370">
        <v>46015</v>
      </c>
      <c r="U217" s="370">
        <v>46015</v>
      </c>
      <c r="V217" s="370">
        <v>46015</v>
      </c>
      <c r="W217" s="370">
        <v>46016</v>
      </c>
      <c r="X217" s="370">
        <v>46016</v>
      </c>
      <c r="Y217" s="370">
        <v>46016</v>
      </c>
      <c r="Z217" s="370">
        <v>46016</v>
      </c>
      <c r="AA217" s="370">
        <v>46017</v>
      </c>
      <c r="AB217" s="370">
        <v>46017</v>
      </c>
      <c r="AC217" s="375"/>
      <c r="AD217" s="382"/>
    </row>
    <row r="218" spans="1:30" ht="15.5" x14ac:dyDescent="0.35">
      <c r="A218" s="363">
        <f>+A213+1</f>
        <v>44</v>
      </c>
      <c r="B218" s="363" t="s">
        <v>398</v>
      </c>
      <c r="C218" s="364" t="str" cm="1">
        <f t="array" ref="C218">INDEX('Master Sheet '!$BD$19:$BD$451, MATCH(1, ('Master Sheet '!$B$19:$B$451=B218)*1, 0))</f>
        <v>A(00-02)+03</v>
      </c>
      <c r="D218" s="365"/>
      <c r="E218" s="365" t="s">
        <v>1139</v>
      </c>
      <c r="F218" s="363" t="s">
        <v>1216</v>
      </c>
      <c r="G218" s="363">
        <v>12</v>
      </c>
      <c r="H218" s="363" t="s">
        <v>1134</v>
      </c>
      <c r="I218" s="363" t="s">
        <v>1174</v>
      </c>
      <c r="J218" s="380">
        <v>45991</v>
      </c>
      <c r="K218" s="366"/>
      <c r="L218" s="366"/>
      <c r="M218" s="366"/>
      <c r="N218" s="365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72"/>
      <c r="AC218" s="378">
        <f>Z222</f>
        <v>46018</v>
      </c>
      <c r="AD218" s="384" t="s">
        <v>1175</v>
      </c>
    </row>
    <row r="219" spans="1:30" ht="15.5" outlineLevel="1" x14ac:dyDescent="0.35">
      <c r="A219" s="363"/>
      <c r="B219" s="364"/>
      <c r="C219" s="364" t="str">
        <f t="shared" ref="C219:C222" si="40">C218</f>
        <v>A(00-02)+03</v>
      </c>
      <c r="D219" s="365" t="s">
        <v>1160</v>
      </c>
      <c r="E219" s="365"/>
      <c r="F219" s="363"/>
      <c r="G219" s="363"/>
      <c r="H219" s="363"/>
      <c r="I219" s="363"/>
      <c r="J219" s="363"/>
      <c r="K219" s="370">
        <v>45995</v>
      </c>
      <c r="L219" s="370">
        <v>45995</v>
      </c>
      <c r="M219" s="370">
        <v>45996</v>
      </c>
      <c r="N219" s="370">
        <v>45997</v>
      </c>
      <c r="O219" s="370">
        <v>45998</v>
      </c>
      <c r="P219" s="370">
        <v>45999</v>
      </c>
      <c r="Q219" s="370">
        <v>45999</v>
      </c>
      <c r="R219" s="370">
        <v>45999</v>
      </c>
      <c r="S219" s="370">
        <v>45999</v>
      </c>
      <c r="T219" s="370">
        <v>45999</v>
      </c>
      <c r="U219" s="370">
        <v>45999</v>
      </c>
      <c r="V219" s="370">
        <v>45999</v>
      </c>
      <c r="W219" s="370">
        <v>46000</v>
      </c>
      <c r="X219" s="370">
        <v>46000</v>
      </c>
      <c r="Y219" s="370">
        <v>46000</v>
      </c>
      <c r="Z219" s="370">
        <v>46000</v>
      </c>
      <c r="AA219" s="370">
        <v>46019</v>
      </c>
      <c r="AB219" s="370">
        <v>46019</v>
      </c>
      <c r="AC219" s="375"/>
      <c r="AD219" s="382"/>
    </row>
    <row r="220" spans="1:30" ht="15.5" outlineLevel="1" x14ac:dyDescent="0.35">
      <c r="A220" s="363"/>
      <c r="B220" s="364"/>
      <c r="C220" s="364" t="str">
        <f t="shared" si="40"/>
        <v>A(00-02)+03</v>
      </c>
      <c r="D220" s="365" t="s">
        <v>1161</v>
      </c>
      <c r="E220" s="365"/>
      <c r="F220" s="363"/>
      <c r="G220" s="363"/>
      <c r="H220" s="363"/>
      <c r="I220" s="363"/>
      <c r="J220" s="363"/>
      <c r="K220" s="370">
        <v>45995</v>
      </c>
      <c r="L220" s="370">
        <v>45995</v>
      </c>
      <c r="M220" s="370">
        <v>46006</v>
      </c>
      <c r="N220" s="370">
        <v>46007</v>
      </c>
      <c r="O220" s="370">
        <v>46007</v>
      </c>
      <c r="P220" s="370">
        <v>46007</v>
      </c>
      <c r="Q220" s="370">
        <v>46008</v>
      </c>
      <c r="R220" s="370">
        <v>46008</v>
      </c>
      <c r="S220" s="370">
        <v>46008</v>
      </c>
      <c r="T220" s="370">
        <v>46008</v>
      </c>
      <c r="U220" s="370">
        <v>46008</v>
      </c>
      <c r="V220" s="370">
        <v>46008</v>
      </c>
      <c r="W220" s="370">
        <v>46009</v>
      </c>
      <c r="X220" s="370">
        <v>46009</v>
      </c>
      <c r="Y220" s="370">
        <v>46009</v>
      </c>
      <c r="Z220" s="370">
        <v>46009</v>
      </c>
      <c r="AA220" s="370">
        <v>46019</v>
      </c>
      <c r="AB220" s="370">
        <v>46019</v>
      </c>
      <c r="AC220" s="375"/>
      <c r="AD220" s="382"/>
    </row>
    <row r="221" spans="1:30" ht="15.5" outlineLevel="1" x14ac:dyDescent="0.35">
      <c r="A221" s="363"/>
      <c r="B221" s="364"/>
      <c r="C221" s="364" t="str">
        <f t="shared" si="40"/>
        <v>A(00-02)+03</v>
      </c>
      <c r="D221" s="365" t="s">
        <v>1162</v>
      </c>
      <c r="E221" s="365"/>
      <c r="F221" s="363"/>
      <c r="G221" s="363"/>
      <c r="H221" s="363"/>
      <c r="I221" s="363"/>
      <c r="J221" s="363"/>
      <c r="K221" s="370">
        <v>45995</v>
      </c>
      <c r="L221" s="370">
        <v>45995</v>
      </c>
      <c r="M221" s="370">
        <v>46009</v>
      </c>
      <c r="N221" s="370">
        <v>46010</v>
      </c>
      <c r="O221" s="370">
        <v>46011</v>
      </c>
      <c r="P221" s="370">
        <v>46011</v>
      </c>
      <c r="Q221" s="370">
        <v>46011</v>
      </c>
      <c r="R221" s="370">
        <v>46011</v>
      </c>
      <c r="S221" s="370">
        <v>46011</v>
      </c>
      <c r="T221" s="370">
        <v>46011</v>
      </c>
      <c r="U221" s="370">
        <v>46011</v>
      </c>
      <c r="V221" s="370">
        <v>46011</v>
      </c>
      <c r="W221" s="370">
        <v>46012</v>
      </c>
      <c r="X221" s="370">
        <v>46012</v>
      </c>
      <c r="Y221" s="370">
        <v>46012</v>
      </c>
      <c r="Z221" s="370">
        <v>46012</v>
      </c>
      <c r="AA221" s="370">
        <v>46019</v>
      </c>
      <c r="AB221" s="370">
        <v>46019</v>
      </c>
      <c r="AC221" s="375"/>
      <c r="AD221" s="382"/>
    </row>
    <row r="222" spans="1:30" ht="15.5" outlineLevel="1" x14ac:dyDescent="0.35">
      <c r="A222" s="363"/>
      <c r="B222" s="364"/>
      <c r="C222" s="364" t="str">
        <f t="shared" si="40"/>
        <v>A(00-02)+03</v>
      </c>
      <c r="D222" s="365" t="s">
        <v>1163</v>
      </c>
      <c r="E222" s="365"/>
      <c r="F222" s="363"/>
      <c r="G222" s="363"/>
      <c r="H222" s="363"/>
      <c r="I222" s="363"/>
      <c r="J222" s="363"/>
      <c r="K222" s="370">
        <v>45995</v>
      </c>
      <c r="L222" s="370">
        <v>45995</v>
      </c>
      <c r="M222" s="370">
        <v>46013</v>
      </c>
      <c r="N222" s="370">
        <v>46016</v>
      </c>
      <c r="O222" s="370">
        <v>46017</v>
      </c>
      <c r="P222" s="370">
        <v>46017</v>
      </c>
      <c r="Q222" s="370">
        <v>46017</v>
      </c>
      <c r="R222" s="370">
        <v>46017</v>
      </c>
      <c r="S222" s="370">
        <v>46017</v>
      </c>
      <c r="T222" s="370">
        <v>46017</v>
      </c>
      <c r="U222" s="370">
        <v>46017</v>
      </c>
      <c r="V222" s="370">
        <v>46017</v>
      </c>
      <c r="W222" s="370">
        <v>46018</v>
      </c>
      <c r="X222" s="370">
        <v>46018</v>
      </c>
      <c r="Y222" s="370">
        <v>46018</v>
      </c>
      <c r="Z222" s="370">
        <v>46018</v>
      </c>
      <c r="AA222" s="370">
        <v>46019</v>
      </c>
      <c r="AB222" s="370">
        <v>46019</v>
      </c>
      <c r="AC222" s="375"/>
      <c r="AD222" s="382"/>
    </row>
    <row r="223" spans="1:30" ht="15.5" x14ac:dyDescent="0.35">
      <c r="A223" s="363">
        <f>+A218+1</f>
        <v>45</v>
      </c>
      <c r="B223" s="363" t="s">
        <v>1067</v>
      </c>
      <c r="C223" s="364" t="str" cm="1">
        <f t="array" ref="C223">INDEX('Master Sheet '!$BD$19:$BD$451, MATCH(1, ('Master Sheet '!$B$19:$B$451=B223)*1, 0))</f>
        <v>D(45-60)+06</v>
      </c>
      <c r="D223" s="365"/>
      <c r="E223" s="365" t="s">
        <v>1204</v>
      </c>
      <c r="F223" s="363" t="s">
        <v>1214</v>
      </c>
      <c r="G223" s="363">
        <v>13</v>
      </c>
      <c r="H223" s="363" t="s">
        <v>1134</v>
      </c>
      <c r="I223" s="363" t="s">
        <v>1177</v>
      </c>
      <c r="J223" s="380">
        <v>46003</v>
      </c>
      <c r="K223" s="366"/>
      <c r="L223" s="366"/>
      <c r="M223" s="366"/>
      <c r="N223" s="365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72"/>
      <c r="AC223" s="378">
        <f>Z227</f>
        <v>46018</v>
      </c>
      <c r="AD223" s="384" t="s">
        <v>1175</v>
      </c>
    </row>
    <row r="224" spans="1:30" ht="15.5" outlineLevel="1" x14ac:dyDescent="0.35">
      <c r="A224" s="363"/>
      <c r="B224" s="364"/>
      <c r="C224" s="364" t="str">
        <f t="shared" ref="C224:C227" si="41">C223</f>
        <v>D(45-60)+06</v>
      </c>
      <c r="D224" s="365" t="s">
        <v>1160</v>
      </c>
      <c r="E224" s="365"/>
      <c r="F224" s="363"/>
      <c r="G224" s="363"/>
      <c r="H224" s="363"/>
      <c r="I224" s="363"/>
      <c r="J224" s="363"/>
      <c r="K224" s="370">
        <v>46004</v>
      </c>
      <c r="L224" s="370">
        <v>46004</v>
      </c>
      <c r="M224" s="370">
        <v>46007</v>
      </c>
      <c r="N224" s="370">
        <v>46007</v>
      </c>
      <c r="O224" s="370">
        <v>46007</v>
      </c>
      <c r="P224" s="370">
        <v>46007</v>
      </c>
      <c r="Q224" s="370">
        <v>46007</v>
      </c>
      <c r="R224" s="370">
        <v>46007</v>
      </c>
      <c r="S224" s="370">
        <v>46007</v>
      </c>
      <c r="T224" s="370">
        <v>46007</v>
      </c>
      <c r="U224" s="370">
        <v>46007</v>
      </c>
      <c r="V224" s="370">
        <v>46007</v>
      </c>
      <c r="W224" s="370">
        <v>46008</v>
      </c>
      <c r="X224" s="370">
        <v>46008</v>
      </c>
      <c r="Y224" s="370">
        <v>46008</v>
      </c>
      <c r="Z224" s="370">
        <v>46008</v>
      </c>
      <c r="AA224" s="370">
        <v>46019</v>
      </c>
      <c r="AB224" s="370">
        <v>46019</v>
      </c>
      <c r="AC224" s="375"/>
      <c r="AD224" s="382"/>
    </row>
    <row r="225" spans="1:30" ht="15.5" outlineLevel="1" x14ac:dyDescent="0.35">
      <c r="A225" s="363"/>
      <c r="B225" s="364"/>
      <c r="C225" s="364" t="str">
        <f t="shared" si="41"/>
        <v>D(45-60)+06</v>
      </c>
      <c r="D225" s="365" t="s">
        <v>1161</v>
      </c>
      <c r="E225" s="365"/>
      <c r="F225" s="363"/>
      <c r="G225" s="363"/>
      <c r="H225" s="363"/>
      <c r="I225" s="363"/>
      <c r="J225" s="363"/>
      <c r="K225" s="370">
        <v>46004</v>
      </c>
      <c r="L225" s="370">
        <v>46004</v>
      </c>
      <c r="M225" s="370">
        <v>46008</v>
      </c>
      <c r="N225" s="370">
        <v>46009</v>
      </c>
      <c r="O225" s="370">
        <v>46010</v>
      </c>
      <c r="P225" s="370">
        <v>46010</v>
      </c>
      <c r="Q225" s="370">
        <v>46011</v>
      </c>
      <c r="R225" s="370">
        <v>46011</v>
      </c>
      <c r="S225" s="370">
        <v>46011</v>
      </c>
      <c r="T225" s="370">
        <v>46011</v>
      </c>
      <c r="U225" s="370">
        <v>46012</v>
      </c>
      <c r="V225" s="370">
        <v>46012</v>
      </c>
      <c r="W225" s="370">
        <v>46013</v>
      </c>
      <c r="X225" s="370">
        <v>46013</v>
      </c>
      <c r="Y225" s="370">
        <v>46013</v>
      </c>
      <c r="Z225" s="370">
        <v>46013</v>
      </c>
      <c r="AA225" s="370">
        <v>46019</v>
      </c>
      <c r="AB225" s="370">
        <v>46019</v>
      </c>
      <c r="AC225" s="375"/>
      <c r="AD225" s="382"/>
    </row>
    <row r="226" spans="1:30" ht="15.5" outlineLevel="1" x14ac:dyDescent="0.35">
      <c r="A226" s="363"/>
      <c r="B226" s="364"/>
      <c r="C226" s="364" t="str">
        <f t="shared" si="41"/>
        <v>D(45-60)+06</v>
      </c>
      <c r="D226" s="365" t="s">
        <v>1162</v>
      </c>
      <c r="E226" s="365"/>
      <c r="F226" s="363"/>
      <c r="G226" s="363"/>
      <c r="H226" s="363"/>
      <c r="I226" s="363"/>
      <c r="J226" s="363"/>
      <c r="K226" s="370">
        <v>46004</v>
      </c>
      <c r="L226" s="370">
        <v>46004</v>
      </c>
      <c r="M226" s="370">
        <v>46013</v>
      </c>
      <c r="N226" s="370">
        <v>46014</v>
      </c>
      <c r="O226" s="370">
        <v>46014</v>
      </c>
      <c r="P226" s="370">
        <v>46014</v>
      </c>
      <c r="Q226" s="370">
        <v>46014</v>
      </c>
      <c r="R226" s="370">
        <v>46014</v>
      </c>
      <c r="S226" s="370">
        <v>46014</v>
      </c>
      <c r="T226" s="370">
        <v>46014</v>
      </c>
      <c r="U226" s="370">
        <v>46014</v>
      </c>
      <c r="V226" s="370">
        <v>46014</v>
      </c>
      <c r="W226" s="370">
        <v>46015</v>
      </c>
      <c r="X226" s="370">
        <v>46015</v>
      </c>
      <c r="Y226" s="370">
        <v>46015</v>
      </c>
      <c r="Z226" s="370">
        <v>46015</v>
      </c>
      <c r="AA226" s="370">
        <v>46019</v>
      </c>
      <c r="AB226" s="370">
        <v>46019</v>
      </c>
      <c r="AC226" s="375"/>
      <c r="AD226" s="382"/>
    </row>
    <row r="227" spans="1:30" ht="15.5" outlineLevel="1" x14ac:dyDescent="0.35">
      <c r="A227" s="363"/>
      <c r="B227" s="364"/>
      <c r="C227" s="364" t="str">
        <f t="shared" si="41"/>
        <v>D(45-60)+06</v>
      </c>
      <c r="D227" s="365" t="s">
        <v>1163</v>
      </c>
      <c r="E227" s="365"/>
      <c r="F227" s="363"/>
      <c r="G227" s="363"/>
      <c r="H227" s="363"/>
      <c r="I227" s="363"/>
      <c r="J227" s="363"/>
      <c r="K227" s="370">
        <v>46004</v>
      </c>
      <c r="L227" s="370">
        <v>46004</v>
      </c>
      <c r="M227" s="370">
        <v>46014</v>
      </c>
      <c r="N227" s="370">
        <v>46015</v>
      </c>
      <c r="O227" s="370">
        <v>46016</v>
      </c>
      <c r="P227" s="370">
        <v>46016</v>
      </c>
      <c r="Q227" s="370">
        <v>46016</v>
      </c>
      <c r="R227" s="370">
        <v>46016</v>
      </c>
      <c r="S227" s="370">
        <v>46016</v>
      </c>
      <c r="T227" s="370">
        <v>46016</v>
      </c>
      <c r="U227" s="370">
        <v>46016</v>
      </c>
      <c r="V227" s="370">
        <v>46016</v>
      </c>
      <c r="W227" s="370">
        <v>46017</v>
      </c>
      <c r="X227" s="370">
        <v>46017</v>
      </c>
      <c r="Y227" s="370">
        <v>46018</v>
      </c>
      <c r="Z227" s="370">
        <v>46018</v>
      </c>
      <c r="AA227" s="370">
        <v>46019</v>
      </c>
      <c r="AB227" s="370">
        <v>46019</v>
      </c>
      <c r="AC227" s="375"/>
      <c r="AD227" s="382"/>
    </row>
    <row r="228" spans="1:30" ht="15.5" x14ac:dyDescent="0.35">
      <c r="A228" s="363">
        <f>+A223+1</f>
        <v>46</v>
      </c>
      <c r="B228" s="363" t="s">
        <v>607</v>
      </c>
      <c r="C228" s="364" t="str" cm="1">
        <f t="array" ref="C228">INDEX('Master Sheet '!$BD$19:$BD$451, MATCH(1, ('Master Sheet '!$B$19:$B$451=B228)*1, 0))</f>
        <v>B(00-07)+09</v>
      </c>
      <c r="D228" s="365"/>
      <c r="E228" s="365" t="s">
        <v>1139</v>
      </c>
      <c r="F228" s="363" t="s">
        <v>1407</v>
      </c>
      <c r="G228" s="363">
        <v>16</v>
      </c>
      <c r="H228" s="363" t="s">
        <v>1186</v>
      </c>
      <c r="I228" s="363" t="s">
        <v>1182</v>
      </c>
      <c r="J228" s="380">
        <v>46007</v>
      </c>
      <c r="K228" s="366"/>
      <c r="L228" s="366"/>
      <c r="M228" s="366"/>
      <c r="N228" s="365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72"/>
      <c r="AC228" s="378">
        <f>Z232</f>
        <v>46018</v>
      </c>
      <c r="AD228" s="384" t="s">
        <v>1175</v>
      </c>
    </row>
    <row r="229" spans="1:30" ht="15.5" outlineLevel="1" x14ac:dyDescent="0.35">
      <c r="A229" s="363"/>
      <c r="B229" s="364"/>
      <c r="C229" s="364" t="str">
        <f t="shared" ref="C229:C232" si="42">C228</f>
        <v>B(00-07)+09</v>
      </c>
      <c r="D229" s="365" t="s">
        <v>1160</v>
      </c>
      <c r="E229" s="365"/>
      <c r="F229" s="363"/>
      <c r="G229" s="363"/>
      <c r="H229" s="363"/>
      <c r="I229" s="363"/>
      <c r="J229" s="363"/>
      <c r="K229" s="370">
        <v>46008</v>
      </c>
      <c r="L229" s="370">
        <v>46008</v>
      </c>
      <c r="M229" s="370">
        <v>46011</v>
      </c>
      <c r="N229" s="370">
        <v>46012</v>
      </c>
      <c r="O229" s="370">
        <v>46012</v>
      </c>
      <c r="P229" s="370">
        <v>46012</v>
      </c>
      <c r="Q229" s="370">
        <v>46012</v>
      </c>
      <c r="R229" s="370">
        <v>46012</v>
      </c>
      <c r="S229" s="370">
        <v>46012</v>
      </c>
      <c r="T229" s="370">
        <v>46012</v>
      </c>
      <c r="U229" s="370">
        <v>46012</v>
      </c>
      <c r="V229" s="370">
        <v>46012</v>
      </c>
      <c r="W229" s="370">
        <v>46013</v>
      </c>
      <c r="X229" s="370">
        <v>46013</v>
      </c>
      <c r="Y229" s="370">
        <v>46013</v>
      </c>
      <c r="Z229" s="370">
        <v>46013</v>
      </c>
      <c r="AA229" s="370">
        <v>46019</v>
      </c>
      <c r="AB229" s="370">
        <v>46019</v>
      </c>
      <c r="AC229" s="375"/>
      <c r="AD229" s="382"/>
    </row>
    <row r="230" spans="1:30" ht="15.5" outlineLevel="1" x14ac:dyDescent="0.35">
      <c r="A230" s="363"/>
      <c r="B230" s="364"/>
      <c r="C230" s="364" t="str">
        <f t="shared" si="42"/>
        <v>B(00-07)+09</v>
      </c>
      <c r="D230" s="365" t="s">
        <v>1161</v>
      </c>
      <c r="E230" s="365"/>
      <c r="F230" s="363"/>
      <c r="G230" s="363"/>
      <c r="H230" s="363"/>
      <c r="I230" s="363"/>
      <c r="J230" s="363"/>
      <c r="K230" s="370">
        <v>46008</v>
      </c>
      <c r="L230" s="370">
        <v>46008</v>
      </c>
      <c r="M230" s="370">
        <v>46012</v>
      </c>
      <c r="N230" s="370">
        <v>46013</v>
      </c>
      <c r="O230" s="370">
        <v>46014</v>
      </c>
      <c r="P230" s="370">
        <v>46014</v>
      </c>
      <c r="Q230" s="370">
        <v>46014</v>
      </c>
      <c r="R230" s="370">
        <v>46014</v>
      </c>
      <c r="S230" s="370">
        <v>46014</v>
      </c>
      <c r="T230" s="370">
        <v>46014</v>
      </c>
      <c r="U230" s="370">
        <v>46014</v>
      </c>
      <c r="V230" s="370">
        <v>46014</v>
      </c>
      <c r="W230" s="370">
        <v>46015</v>
      </c>
      <c r="X230" s="370">
        <v>46015</v>
      </c>
      <c r="Y230" s="370">
        <v>46015</v>
      </c>
      <c r="Z230" s="370">
        <v>46015</v>
      </c>
      <c r="AA230" s="370">
        <v>46019</v>
      </c>
      <c r="AB230" s="370">
        <v>46019</v>
      </c>
      <c r="AC230" s="375"/>
      <c r="AD230" s="382"/>
    </row>
    <row r="231" spans="1:30" ht="15.5" outlineLevel="1" x14ac:dyDescent="0.35">
      <c r="A231" s="363"/>
      <c r="B231" s="364"/>
      <c r="C231" s="364" t="str">
        <f t="shared" si="42"/>
        <v>B(00-07)+09</v>
      </c>
      <c r="D231" s="365" t="s">
        <v>1162</v>
      </c>
      <c r="E231" s="365"/>
      <c r="F231" s="363"/>
      <c r="G231" s="363"/>
      <c r="H231" s="363"/>
      <c r="I231" s="363"/>
      <c r="J231" s="363"/>
      <c r="K231" s="370">
        <v>46008</v>
      </c>
      <c r="L231" s="370">
        <v>46008</v>
      </c>
      <c r="M231" s="370">
        <v>46015</v>
      </c>
      <c r="N231" s="370">
        <v>46015</v>
      </c>
      <c r="O231" s="370">
        <v>46015</v>
      </c>
      <c r="P231" s="370">
        <v>46015</v>
      </c>
      <c r="Q231" s="370">
        <v>46015</v>
      </c>
      <c r="R231" s="370">
        <v>46015</v>
      </c>
      <c r="S231" s="370">
        <v>46015</v>
      </c>
      <c r="T231" s="370">
        <v>46015</v>
      </c>
      <c r="U231" s="370">
        <v>46015</v>
      </c>
      <c r="V231" s="370">
        <v>46015</v>
      </c>
      <c r="W231" s="370">
        <v>46016</v>
      </c>
      <c r="X231" s="370">
        <v>46016</v>
      </c>
      <c r="Y231" s="370">
        <v>46016</v>
      </c>
      <c r="Z231" s="370">
        <v>46016</v>
      </c>
      <c r="AA231" s="370">
        <v>46019</v>
      </c>
      <c r="AB231" s="370">
        <v>46019</v>
      </c>
      <c r="AC231" s="375"/>
      <c r="AD231" s="382"/>
    </row>
    <row r="232" spans="1:30" ht="15.5" outlineLevel="1" x14ac:dyDescent="0.35">
      <c r="A232" s="363"/>
      <c r="B232" s="364"/>
      <c r="C232" s="364" t="str">
        <f t="shared" si="42"/>
        <v>B(00-07)+09</v>
      </c>
      <c r="D232" s="365" t="s">
        <v>1163</v>
      </c>
      <c r="E232" s="365"/>
      <c r="F232" s="363"/>
      <c r="G232" s="363"/>
      <c r="H232" s="363"/>
      <c r="I232" s="363"/>
      <c r="J232" s="363"/>
      <c r="K232" s="370">
        <v>46008</v>
      </c>
      <c r="L232" s="370">
        <v>46008</v>
      </c>
      <c r="M232" s="370">
        <v>46016</v>
      </c>
      <c r="N232" s="370">
        <v>46016</v>
      </c>
      <c r="O232" s="370">
        <v>46016</v>
      </c>
      <c r="P232" s="370">
        <v>46016</v>
      </c>
      <c r="Q232" s="370">
        <v>46016</v>
      </c>
      <c r="R232" s="370">
        <v>46016</v>
      </c>
      <c r="S232" s="370">
        <v>46016</v>
      </c>
      <c r="T232" s="370">
        <v>46016</v>
      </c>
      <c r="U232" s="370">
        <v>46016</v>
      </c>
      <c r="V232" s="370">
        <v>46016</v>
      </c>
      <c r="W232" s="370">
        <v>46017</v>
      </c>
      <c r="X232" s="370">
        <v>46017</v>
      </c>
      <c r="Y232" s="370">
        <v>46018</v>
      </c>
      <c r="Z232" s="370">
        <v>46018</v>
      </c>
      <c r="AA232" s="370">
        <v>46019</v>
      </c>
      <c r="AB232" s="370">
        <v>46019</v>
      </c>
      <c r="AC232" s="375"/>
      <c r="AD232" s="382"/>
    </row>
    <row r="233" spans="1:30" ht="15.5" x14ac:dyDescent="0.35">
      <c r="A233" s="363">
        <f>+A228+1</f>
        <v>47</v>
      </c>
      <c r="B233" s="363" t="s">
        <v>399</v>
      </c>
      <c r="C233" s="364" t="str" cm="1">
        <f t="array" ref="C233">INDEX('Master Sheet '!$BD$19:$BD$451, MATCH(1, ('Master Sheet '!$B$19:$B$451=B233)*1, 0))</f>
        <v>A(00-02)+03</v>
      </c>
      <c r="D233" s="365"/>
      <c r="E233" s="365" t="s">
        <v>1129</v>
      </c>
      <c r="F233" s="363" t="s">
        <v>1217</v>
      </c>
      <c r="G233" s="363">
        <v>12</v>
      </c>
      <c r="H233" s="363" t="s">
        <v>1134</v>
      </c>
      <c r="I233" s="363" t="s">
        <v>1188</v>
      </c>
      <c r="J233" s="380">
        <v>45994</v>
      </c>
      <c r="K233" s="366"/>
      <c r="L233" s="366"/>
      <c r="M233" s="366"/>
      <c r="N233" s="365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72"/>
      <c r="AC233" s="378">
        <f>Z237</f>
        <v>46019</v>
      </c>
      <c r="AD233" s="384" t="s">
        <v>1175</v>
      </c>
    </row>
    <row r="234" spans="1:30" ht="15.5" outlineLevel="1" x14ac:dyDescent="0.35">
      <c r="A234" s="363"/>
      <c r="B234" s="364"/>
      <c r="C234" s="364" t="str">
        <f t="shared" ref="C234:C237" si="43">C233</f>
        <v>A(00-02)+03</v>
      </c>
      <c r="D234" s="365" t="s">
        <v>1160</v>
      </c>
      <c r="E234" s="365"/>
      <c r="F234" s="363"/>
      <c r="G234" s="363"/>
      <c r="H234" s="363"/>
      <c r="I234" s="363"/>
      <c r="J234" s="363"/>
      <c r="K234" s="370">
        <v>45994</v>
      </c>
      <c r="L234" s="370">
        <v>45994</v>
      </c>
      <c r="M234" s="370">
        <v>45995</v>
      </c>
      <c r="N234" s="370" t="s">
        <v>1207</v>
      </c>
      <c r="O234" s="370">
        <v>45998</v>
      </c>
      <c r="P234" s="370">
        <v>45998</v>
      </c>
      <c r="Q234" s="370">
        <v>45998</v>
      </c>
      <c r="R234" s="370">
        <v>45998</v>
      </c>
      <c r="S234" s="370">
        <v>45998</v>
      </c>
      <c r="T234" s="370">
        <v>45998</v>
      </c>
      <c r="U234" s="370">
        <v>45998</v>
      </c>
      <c r="V234" s="370">
        <v>45998</v>
      </c>
      <c r="W234" s="370">
        <v>45999</v>
      </c>
      <c r="X234" s="370">
        <v>45999</v>
      </c>
      <c r="Y234" s="370">
        <v>45999</v>
      </c>
      <c r="Z234" s="370">
        <v>45999</v>
      </c>
      <c r="AA234" s="370">
        <v>46020</v>
      </c>
      <c r="AB234" s="370">
        <v>46020</v>
      </c>
      <c r="AC234" s="375"/>
      <c r="AD234" s="382"/>
    </row>
    <row r="235" spans="1:30" ht="15.5" outlineLevel="1" x14ac:dyDescent="0.35">
      <c r="A235" s="363"/>
      <c r="B235" s="364"/>
      <c r="C235" s="364" t="str">
        <f t="shared" si="43"/>
        <v>A(00-02)+03</v>
      </c>
      <c r="D235" s="365" t="s">
        <v>1161</v>
      </c>
      <c r="E235" s="365"/>
      <c r="F235" s="363"/>
      <c r="G235" s="363"/>
      <c r="H235" s="363"/>
      <c r="I235" s="363"/>
      <c r="J235" s="363"/>
      <c r="K235" s="370">
        <v>45994</v>
      </c>
      <c r="L235" s="370">
        <v>45994</v>
      </c>
      <c r="M235" s="370">
        <v>46000</v>
      </c>
      <c r="N235" s="370">
        <v>46001</v>
      </c>
      <c r="O235" s="370">
        <v>46002</v>
      </c>
      <c r="P235" s="370">
        <v>46002</v>
      </c>
      <c r="Q235" s="370">
        <v>46002</v>
      </c>
      <c r="R235" s="370">
        <v>46002</v>
      </c>
      <c r="S235" s="370">
        <v>46002</v>
      </c>
      <c r="T235" s="370">
        <v>46002</v>
      </c>
      <c r="U235" s="370">
        <v>46002</v>
      </c>
      <c r="V235" s="370">
        <v>46002</v>
      </c>
      <c r="W235" s="370">
        <v>46003</v>
      </c>
      <c r="X235" s="370">
        <v>46003</v>
      </c>
      <c r="Y235" s="370">
        <v>46003</v>
      </c>
      <c r="Z235" s="370">
        <v>46003</v>
      </c>
      <c r="AA235" s="370">
        <v>46020</v>
      </c>
      <c r="AB235" s="370">
        <v>46020</v>
      </c>
      <c r="AC235" s="375"/>
      <c r="AD235" s="382"/>
    </row>
    <row r="236" spans="1:30" ht="15.5" outlineLevel="1" x14ac:dyDescent="0.35">
      <c r="A236" s="363"/>
      <c r="B236" s="364"/>
      <c r="C236" s="364" t="str">
        <f t="shared" si="43"/>
        <v>A(00-02)+03</v>
      </c>
      <c r="D236" s="365" t="s">
        <v>1162</v>
      </c>
      <c r="E236" s="365"/>
      <c r="F236" s="363"/>
      <c r="G236" s="363"/>
      <c r="H236" s="363"/>
      <c r="I236" s="363"/>
      <c r="J236" s="363"/>
      <c r="K236" s="370">
        <v>45994</v>
      </c>
      <c r="L236" s="370">
        <v>45994</v>
      </c>
      <c r="M236" s="370">
        <v>46010</v>
      </c>
      <c r="N236" s="370">
        <v>46011</v>
      </c>
      <c r="O236" s="370">
        <v>46012</v>
      </c>
      <c r="P236" s="370">
        <v>46012</v>
      </c>
      <c r="Q236" s="370">
        <v>46012</v>
      </c>
      <c r="R236" s="370">
        <v>46012</v>
      </c>
      <c r="S236" s="370">
        <v>46012</v>
      </c>
      <c r="T236" s="370">
        <v>46012</v>
      </c>
      <c r="U236" s="370">
        <v>46013</v>
      </c>
      <c r="V236" s="370">
        <v>46013</v>
      </c>
      <c r="W236" s="370">
        <v>46014</v>
      </c>
      <c r="X236" s="370">
        <v>46014</v>
      </c>
      <c r="Y236" s="370">
        <v>46014</v>
      </c>
      <c r="Z236" s="370">
        <v>46014</v>
      </c>
      <c r="AA236" s="370">
        <v>46020</v>
      </c>
      <c r="AB236" s="370">
        <v>46020</v>
      </c>
      <c r="AC236" s="375"/>
      <c r="AD236" s="382"/>
    </row>
    <row r="237" spans="1:30" ht="15.5" outlineLevel="1" x14ac:dyDescent="0.35">
      <c r="A237" s="363"/>
      <c r="B237" s="364"/>
      <c r="C237" s="364" t="str">
        <f t="shared" si="43"/>
        <v>A(00-02)+03</v>
      </c>
      <c r="D237" s="365" t="s">
        <v>1163</v>
      </c>
      <c r="E237" s="365"/>
      <c r="F237" s="363"/>
      <c r="G237" s="363"/>
      <c r="H237" s="363"/>
      <c r="I237" s="363"/>
      <c r="J237" s="363"/>
      <c r="K237" s="370">
        <v>45994</v>
      </c>
      <c r="L237" s="370">
        <v>45994</v>
      </c>
      <c r="M237" s="370">
        <v>46015</v>
      </c>
      <c r="N237" s="370">
        <v>46016</v>
      </c>
      <c r="O237" s="370">
        <v>46018</v>
      </c>
      <c r="P237" s="370">
        <v>46018</v>
      </c>
      <c r="Q237" s="370">
        <v>46018</v>
      </c>
      <c r="R237" s="370">
        <v>46018</v>
      </c>
      <c r="S237" s="370">
        <v>46018</v>
      </c>
      <c r="T237" s="370">
        <v>46018</v>
      </c>
      <c r="U237" s="370">
        <v>46018</v>
      </c>
      <c r="V237" s="370">
        <v>46018</v>
      </c>
      <c r="W237" s="370">
        <v>46019</v>
      </c>
      <c r="X237" s="370">
        <v>46019</v>
      </c>
      <c r="Y237" s="370">
        <v>46019</v>
      </c>
      <c r="Z237" s="370">
        <v>46019</v>
      </c>
      <c r="AA237" s="370">
        <v>46020</v>
      </c>
      <c r="AB237" s="370">
        <v>46020</v>
      </c>
      <c r="AC237" s="375"/>
      <c r="AD237" s="382"/>
    </row>
    <row r="238" spans="1:30" ht="15.5" x14ac:dyDescent="0.35">
      <c r="A238" s="363">
        <f>+A233+1</f>
        <v>48</v>
      </c>
      <c r="B238" s="363" t="s">
        <v>51</v>
      </c>
      <c r="C238" s="364" t="str" cm="1">
        <f t="array" ref="C238">INDEX('Master Sheet '!$BD$19:$BD$451, MATCH(1, ('Master Sheet '!$B$19:$B$451=B238)*1, 0))</f>
        <v>A(00-02)+09</v>
      </c>
      <c r="D238" s="365"/>
      <c r="E238" s="365" t="s">
        <v>1139</v>
      </c>
      <c r="F238" s="363" t="s">
        <v>1220</v>
      </c>
      <c r="G238" s="363">
        <v>16</v>
      </c>
      <c r="H238" s="363" t="s">
        <v>1133</v>
      </c>
      <c r="I238" s="363" t="s">
        <v>1173</v>
      </c>
      <c r="J238" s="380">
        <v>46011</v>
      </c>
      <c r="K238" s="366"/>
      <c r="L238" s="366"/>
      <c r="M238" s="366"/>
      <c r="N238" s="365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72"/>
      <c r="AC238" s="378">
        <f>Z242</f>
        <v>46019</v>
      </c>
      <c r="AD238" s="384" t="s">
        <v>1175</v>
      </c>
    </row>
    <row r="239" spans="1:30" ht="15.5" outlineLevel="1" x14ac:dyDescent="0.35">
      <c r="A239" s="363"/>
      <c r="B239" s="364"/>
      <c r="C239" s="364" t="str">
        <f t="shared" ref="C239:C242" si="44">C238</f>
        <v>A(00-02)+09</v>
      </c>
      <c r="D239" s="365" t="s">
        <v>1160</v>
      </c>
      <c r="E239" s="365"/>
      <c r="F239" s="363"/>
      <c r="G239" s="363"/>
      <c r="H239" s="363"/>
      <c r="I239" s="363"/>
      <c r="J239" s="363"/>
      <c r="K239" s="370">
        <v>46011</v>
      </c>
      <c r="L239" s="370">
        <v>46011</v>
      </c>
      <c r="M239" s="370">
        <v>46012</v>
      </c>
      <c r="N239" s="370">
        <v>46012</v>
      </c>
      <c r="O239" s="370">
        <v>46012</v>
      </c>
      <c r="P239" s="370">
        <v>46012</v>
      </c>
      <c r="Q239" s="370">
        <v>46012</v>
      </c>
      <c r="R239" s="370">
        <v>46012</v>
      </c>
      <c r="S239" s="370">
        <v>46012</v>
      </c>
      <c r="T239" s="370">
        <v>46012</v>
      </c>
      <c r="U239" s="370">
        <v>46012</v>
      </c>
      <c r="V239" s="370">
        <v>46012</v>
      </c>
      <c r="W239" s="370">
        <v>46013</v>
      </c>
      <c r="X239" s="370">
        <v>46013</v>
      </c>
      <c r="Y239" s="370">
        <v>46013</v>
      </c>
      <c r="Z239" s="370">
        <v>46013</v>
      </c>
      <c r="AA239" s="370">
        <v>46020</v>
      </c>
      <c r="AB239" s="370">
        <v>46020</v>
      </c>
      <c r="AC239" s="375"/>
      <c r="AD239" s="382"/>
    </row>
    <row r="240" spans="1:30" ht="15.5" outlineLevel="1" x14ac:dyDescent="0.35">
      <c r="A240" s="363"/>
      <c r="B240" s="364"/>
      <c r="C240" s="364" t="str">
        <f t="shared" si="44"/>
        <v>A(00-02)+09</v>
      </c>
      <c r="D240" s="365" t="s">
        <v>1161</v>
      </c>
      <c r="E240" s="365"/>
      <c r="F240" s="363"/>
      <c r="G240" s="363"/>
      <c r="H240" s="363"/>
      <c r="I240" s="363"/>
      <c r="J240" s="363"/>
      <c r="K240" s="370">
        <v>46011</v>
      </c>
      <c r="L240" s="370">
        <v>46011</v>
      </c>
      <c r="M240" s="370">
        <v>46013</v>
      </c>
      <c r="N240" s="370">
        <v>46014</v>
      </c>
      <c r="O240" s="370">
        <v>46014</v>
      </c>
      <c r="P240" s="370">
        <v>46014</v>
      </c>
      <c r="Q240" s="370">
        <v>46014</v>
      </c>
      <c r="R240" s="370">
        <v>46014</v>
      </c>
      <c r="S240" s="370">
        <v>46014</v>
      </c>
      <c r="T240" s="370">
        <v>46014</v>
      </c>
      <c r="U240" s="370">
        <v>46014</v>
      </c>
      <c r="V240" s="370">
        <v>46014</v>
      </c>
      <c r="W240" s="370">
        <v>46015</v>
      </c>
      <c r="X240" s="370">
        <v>46015</v>
      </c>
      <c r="Y240" s="370">
        <v>46016</v>
      </c>
      <c r="Z240" s="370">
        <v>46016</v>
      </c>
      <c r="AA240" s="370">
        <v>46020</v>
      </c>
      <c r="AB240" s="370">
        <v>46020</v>
      </c>
      <c r="AC240" s="375"/>
      <c r="AD240" s="382"/>
    </row>
    <row r="241" spans="1:30" ht="15.5" outlineLevel="1" x14ac:dyDescent="0.35">
      <c r="A241" s="363"/>
      <c r="B241" s="364"/>
      <c r="C241" s="364" t="str">
        <f t="shared" si="44"/>
        <v>A(00-02)+09</v>
      </c>
      <c r="D241" s="365" t="s">
        <v>1162</v>
      </c>
      <c r="E241" s="365"/>
      <c r="F241" s="363"/>
      <c r="G241" s="363"/>
      <c r="H241" s="363"/>
      <c r="I241" s="363"/>
      <c r="J241" s="363"/>
      <c r="K241" s="370">
        <v>46011</v>
      </c>
      <c r="L241" s="370">
        <v>46011</v>
      </c>
      <c r="M241" s="370">
        <v>46015</v>
      </c>
      <c r="N241" s="370">
        <v>46016</v>
      </c>
      <c r="O241" s="370">
        <v>46016</v>
      </c>
      <c r="P241" s="370">
        <v>46016</v>
      </c>
      <c r="Q241" s="370">
        <v>46016</v>
      </c>
      <c r="R241" s="370">
        <v>46016</v>
      </c>
      <c r="S241" s="370">
        <v>46016</v>
      </c>
      <c r="T241" s="370">
        <v>46016</v>
      </c>
      <c r="U241" s="370">
        <v>46016</v>
      </c>
      <c r="V241" s="370">
        <v>46016</v>
      </c>
      <c r="W241" s="370">
        <v>46017</v>
      </c>
      <c r="X241" s="370">
        <v>46017</v>
      </c>
      <c r="Y241" s="370">
        <v>46017</v>
      </c>
      <c r="Z241" s="370">
        <v>46017</v>
      </c>
      <c r="AA241" s="370">
        <v>46020</v>
      </c>
      <c r="AB241" s="370">
        <v>46020</v>
      </c>
      <c r="AC241" s="375"/>
      <c r="AD241" s="382"/>
    </row>
    <row r="242" spans="1:30" ht="15.5" outlineLevel="1" x14ac:dyDescent="0.35">
      <c r="A242" s="363"/>
      <c r="B242" s="364"/>
      <c r="C242" s="364" t="str">
        <f t="shared" si="44"/>
        <v>A(00-02)+09</v>
      </c>
      <c r="D242" s="365" t="s">
        <v>1163</v>
      </c>
      <c r="E242" s="365"/>
      <c r="F242" s="363"/>
      <c r="G242" s="363"/>
      <c r="H242" s="363"/>
      <c r="I242" s="363"/>
      <c r="J242" s="363"/>
      <c r="K242" s="370">
        <v>46011</v>
      </c>
      <c r="L242" s="370">
        <v>46011</v>
      </c>
      <c r="M242" s="370">
        <v>46016</v>
      </c>
      <c r="N242" s="370">
        <v>46017</v>
      </c>
      <c r="O242" s="370">
        <v>46018</v>
      </c>
      <c r="P242" s="370">
        <v>46018</v>
      </c>
      <c r="Q242" s="370">
        <v>46018</v>
      </c>
      <c r="R242" s="370">
        <v>46018</v>
      </c>
      <c r="S242" s="370">
        <v>46018</v>
      </c>
      <c r="T242" s="370">
        <v>46018</v>
      </c>
      <c r="U242" s="370">
        <v>46018</v>
      </c>
      <c r="V242" s="370">
        <v>46018</v>
      </c>
      <c r="W242" s="370">
        <v>46019</v>
      </c>
      <c r="X242" s="370">
        <v>46019</v>
      </c>
      <c r="Y242" s="370">
        <v>46019</v>
      </c>
      <c r="Z242" s="370">
        <v>46019</v>
      </c>
      <c r="AA242" s="370">
        <v>46020</v>
      </c>
      <c r="AB242" s="370">
        <v>46020</v>
      </c>
      <c r="AC242" s="375"/>
      <c r="AD242" s="382"/>
    </row>
    <row r="243" spans="1:30" ht="31" x14ac:dyDescent="0.35">
      <c r="A243" s="363">
        <f>+A238+1</f>
        <v>49</v>
      </c>
      <c r="B243" s="363" t="s">
        <v>1018</v>
      </c>
      <c r="C243" s="364" t="str" cm="1">
        <f t="array" ref="C243">INDEX('Master Sheet '!$BD$19:$BD$451, MATCH(1, ('Master Sheet '!$B$19:$B$451=B243)*1, 0))</f>
        <v>D(30-45)+06</v>
      </c>
      <c r="D243" s="365"/>
      <c r="E243" s="421" t="s">
        <v>1227</v>
      </c>
      <c r="F243" s="363" t="s">
        <v>1143</v>
      </c>
      <c r="G243" s="363">
        <v>18</v>
      </c>
      <c r="H243" s="363" t="s">
        <v>1134</v>
      </c>
      <c r="I243" s="363" t="s">
        <v>1267</v>
      </c>
      <c r="J243" s="380">
        <v>45994</v>
      </c>
      <c r="K243" s="366"/>
      <c r="L243" s="366"/>
      <c r="M243" s="366"/>
      <c r="N243" s="365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72"/>
      <c r="AC243" s="378">
        <f>Z247</f>
        <v>46022</v>
      </c>
      <c r="AD243" s="384" t="s">
        <v>1175</v>
      </c>
    </row>
    <row r="244" spans="1:30" ht="15.5" outlineLevel="1" x14ac:dyDescent="0.35">
      <c r="A244" s="363"/>
      <c r="B244" s="364"/>
      <c r="C244" s="364" t="str">
        <f t="shared" ref="C244:C247" si="45">C243</f>
        <v>D(30-45)+06</v>
      </c>
      <c r="D244" s="365" t="s">
        <v>1160</v>
      </c>
      <c r="E244" s="365"/>
      <c r="F244" s="363"/>
      <c r="G244" s="363"/>
      <c r="H244" s="363"/>
      <c r="I244" s="363"/>
      <c r="J244" s="363"/>
      <c r="K244" s="370">
        <v>45994</v>
      </c>
      <c r="L244" s="370">
        <v>45994</v>
      </c>
      <c r="M244" s="370">
        <v>45995</v>
      </c>
      <c r="N244" s="370">
        <v>46006</v>
      </c>
      <c r="O244" s="370">
        <v>46006</v>
      </c>
      <c r="P244" s="370">
        <v>46006</v>
      </c>
      <c r="Q244" s="370">
        <v>46006</v>
      </c>
      <c r="R244" s="370">
        <v>46006</v>
      </c>
      <c r="S244" s="370">
        <v>46006</v>
      </c>
      <c r="T244" s="370">
        <v>46006</v>
      </c>
      <c r="U244" s="370">
        <v>46007</v>
      </c>
      <c r="V244" s="370">
        <v>46007</v>
      </c>
      <c r="W244" s="370">
        <v>46008</v>
      </c>
      <c r="X244" s="370">
        <v>46008</v>
      </c>
      <c r="Y244" s="370">
        <v>46008</v>
      </c>
      <c r="Z244" s="370">
        <v>46008</v>
      </c>
      <c r="AA244" s="370">
        <v>46024</v>
      </c>
      <c r="AB244" s="370">
        <v>46024</v>
      </c>
      <c r="AC244" s="375"/>
      <c r="AD244" s="382"/>
    </row>
    <row r="245" spans="1:30" ht="15.5" outlineLevel="1" x14ac:dyDescent="0.35">
      <c r="A245" s="363"/>
      <c r="B245" s="364"/>
      <c r="C245" s="364" t="str">
        <f t="shared" si="45"/>
        <v>D(30-45)+06</v>
      </c>
      <c r="D245" s="365" t="s">
        <v>1161</v>
      </c>
      <c r="E245" s="365"/>
      <c r="F245" s="363"/>
      <c r="G245" s="363"/>
      <c r="H245" s="363"/>
      <c r="I245" s="363"/>
      <c r="J245" s="363"/>
      <c r="K245" s="370">
        <v>45994</v>
      </c>
      <c r="L245" s="370">
        <v>45994</v>
      </c>
      <c r="M245" s="370">
        <v>46008</v>
      </c>
      <c r="N245" s="370">
        <v>46011</v>
      </c>
      <c r="O245" s="370">
        <v>46012</v>
      </c>
      <c r="P245" s="370">
        <v>46012</v>
      </c>
      <c r="Q245" s="370">
        <v>46012</v>
      </c>
      <c r="R245" s="370">
        <v>46012</v>
      </c>
      <c r="S245" s="370">
        <v>46012</v>
      </c>
      <c r="T245" s="370">
        <v>46012</v>
      </c>
      <c r="U245" s="370">
        <v>46012</v>
      </c>
      <c r="V245" s="370">
        <v>46012</v>
      </c>
      <c r="W245" s="370">
        <v>46013</v>
      </c>
      <c r="X245" s="370">
        <v>46013</v>
      </c>
      <c r="Y245" s="370">
        <v>46014</v>
      </c>
      <c r="Z245" s="370">
        <v>46014</v>
      </c>
      <c r="AA245" s="370">
        <v>46024</v>
      </c>
      <c r="AB245" s="370">
        <v>46024</v>
      </c>
      <c r="AC245" s="375"/>
      <c r="AD245" s="382"/>
    </row>
    <row r="246" spans="1:30" ht="15.5" outlineLevel="1" x14ac:dyDescent="0.35">
      <c r="A246" s="363"/>
      <c r="B246" s="364"/>
      <c r="C246" s="364" t="str">
        <f t="shared" si="45"/>
        <v>D(30-45)+06</v>
      </c>
      <c r="D246" s="365" t="s">
        <v>1162</v>
      </c>
      <c r="E246" s="365"/>
      <c r="F246" s="363"/>
      <c r="G246" s="363"/>
      <c r="H246" s="363"/>
      <c r="I246" s="363"/>
      <c r="J246" s="363"/>
      <c r="K246" s="370">
        <v>45994</v>
      </c>
      <c r="L246" s="370">
        <v>45994</v>
      </c>
      <c r="M246" s="370">
        <v>46014</v>
      </c>
      <c r="N246" s="370">
        <v>46016</v>
      </c>
      <c r="O246" s="370">
        <v>46017</v>
      </c>
      <c r="P246" s="370">
        <v>46017</v>
      </c>
      <c r="Q246" s="370">
        <v>46017</v>
      </c>
      <c r="R246" s="370">
        <v>46017</v>
      </c>
      <c r="S246" s="370">
        <v>46017</v>
      </c>
      <c r="T246" s="370">
        <v>46017</v>
      </c>
      <c r="U246" s="370">
        <v>46017</v>
      </c>
      <c r="V246" s="370">
        <v>46017</v>
      </c>
      <c r="W246" s="370">
        <v>46018</v>
      </c>
      <c r="X246" s="370">
        <v>46018</v>
      </c>
      <c r="Y246" s="370">
        <v>46018</v>
      </c>
      <c r="Z246" s="370">
        <v>46018</v>
      </c>
      <c r="AA246" s="370">
        <v>46024</v>
      </c>
      <c r="AB246" s="370">
        <v>46024</v>
      </c>
      <c r="AC246" s="375"/>
      <c r="AD246" s="382"/>
    </row>
    <row r="247" spans="1:30" ht="15.5" outlineLevel="1" x14ac:dyDescent="0.35">
      <c r="A247" s="363"/>
      <c r="B247" s="364"/>
      <c r="C247" s="364" t="str">
        <f t="shared" si="45"/>
        <v>D(30-45)+06</v>
      </c>
      <c r="D247" s="365" t="s">
        <v>1163</v>
      </c>
      <c r="E247" s="365"/>
      <c r="F247" s="363"/>
      <c r="G247" s="363"/>
      <c r="H247" s="363"/>
      <c r="I247" s="363"/>
      <c r="J247" s="363"/>
      <c r="K247" s="370">
        <v>45994</v>
      </c>
      <c r="L247" s="370">
        <v>45994</v>
      </c>
      <c r="M247" s="370">
        <v>46018</v>
      </c>
      <c r="N247" s="370">
        <v>46020</v>
      </c>
      <c r="O247" s="370">
        <v>46021</v>
      </c>
      <c r="P247" s="370">
        <v>46021</v>
      </c>
      <c r="Q247" s="370">
        <v>46021</v>
      </c>
      <c r="R247" s="370">
        <v>46021</v>
      </c>
      <c r="S247" s="370">
        <v>46021</v>
      </c>
      <c r="T247" s="370">
        <v>46021</v>
      </c>
      <c r="U247" s="370">
        <v>46021</v>
      </c>
      <c r="V247" s="370">
        <v>46021</v>
      </c>
      <c r="W247" s="370">
        <v>46022</v>
      </c>
      <c r="X247" s="370">
        <v>46022</v>
      </c>
      <c r="Y247" s="370">
        <v>46022</v>
      </c>
      <c r="Z247" s="370">
        <v>46022</v>
      </c>
      <c r="AA247" s="370">
        <v>46024</v>
      </c>
      <c r="AB247" s="370">
        <v>46024</v>
      </c>
      <c r="AC247" s="375"/>
      <c r="AD247" s="382"/>
    </row>
    <row r="248" spans="1:30" ht="15.5" x14ac:dyDescent="0.35">
      <c r="A248" s="363">
        <f>+A243+1</f>
        <v>50</v>
      </c>
      <c r="B248" s="363" t="s">
        <v>999</v>
      </c>
      <c r="C248" s="364" t="str" cm="1">
        <f t="array" ref="C248">INDEX('Master Sheet '!$BD$19:$BD$451, MATCH(1, ('Master Sheet '!$B$19:$B$451=B248)*1, 0))</f>
        <v>C(15-22)+03</v>
      </c>
      <c r="D248" s="365"/>
      <c r="E248" s="365" t="s">
        <v>1139</v>
      </c>
      <c r="F248" s="363" t="s">
        <v>1224</v>
      </c>
      <c r="G248" s="363">
        <v>13</v>
      </c>
      <c r="H248" s="363" t="s">
        <v>1133</v>
      </c>
      <c r="I248" s="363" t="s">
        <v>1176</v>
      </c>
      <c r="J248" s="380">
        <v>46009</v>
      </c>
      <c r="K248" s="366"/>
      <c r="L248" s="366"/>
      <c r="M248" s="366"/>
      <c r="N248" s="365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72"/>
      <c r="AC248" s="378">
        <f>Z252</f>
        <v>46022</v>
      </c>
      <c r="AD248" s="384" t="s">
        <v>1175</v>
      </c>
    </row>
    <row r="249" spans="1:30" ht="16.5" customHeight="1" outlineLevel="1" x14ac:dyDescent="0.35">
      <c r="A249" s="363"/>
      <c r="B249" s="364"/>
      <c r="C249" s="364" t="str">
        <f t="shared" ref="C249:C252" si="46">C248</f>
        <v>C(15-22)+03</v>
      </c>
      <c r="D249" s="365" t="s">
        <v>1160</v>
      </c>
      <c r="E249" s="365"/>
      <c r="F249" s="363"/>
      <c r="G249" s="363"/>
      <c r="H249" s="363"/>
      <c r="I249" s="363"/>
      <c r="J249" s="363"/>
      <c r="K249" s="370">
        <v>46009</v>
      </c>
      <c r="L249" s="370">
        <v>46009</v>
      </c>
      <c r="M249" s="370">
        <v>46012</v>
      </c>
      <c r="N249" s="370">
        <v>46013</v>
      </c>
      <c r="O249" s="370">
        <v>46014</v>
      </c>
      <c r="P249" s="370">
        <v>46014</v>
      </c>
      <c r="Q249" s="370">
        <v>46014</v>
      </c>
      <c r="R249" s="370">
        <v>46014</v>
      </c>
      <c r="S249" s="370">
        <v>46014</v>
      </c>
      <c r="T249" s="370">
        <v>46014</v>
      </c>
      <c r="U249" s="370">
        <v>46014</v>
      </c>
      <c r="V249" s="370">
        <v>46014</v>
      </c>
      <c r="W249" s="370">
        <v>46015</v>
      </c>
      <c r="X249" s="370">
        <v>46015</v>
      </c>
      <c r="Y249" s="370">
        <v>46016</v>
      </c>
      <c r="Z249" s="370">
        <v>46016</v>
      </c>
      <c r="AA249" s="370">
        <v>46024</v>
      </c>
      <c r="AB249" s="370">
        <v>46024</v>
      </c>
      <c r="AC249" s="375"/>
      <c r="AD249" s="382"/>
    </row>
    <row r="250" spans="1:30" ht="16.5" customHeight="1" outlineLevel="1" x14ac:dyDescent="0.35">
      <c r="A250" s="363"/>
      <c r="B250" s="364"/>
      <c r="C250" s="364" t="str">
        <f t="shared" si="46"/>
        <v>C(15-22)+03</v>
      </c>
      <c r="D250" s="365" t="s">
        <v>1161</v>
      </c>
      <c r="E250" s="365"/>
      <c r="F250" s="363"/>
      <c r="G250" s="363"/>
      <c r="H250" s="363"/>
      <c r="I250" s="363"/>
      <c r="J250" s="363"/>
      <c r="K250" s="370">
        <v>46009</v>
      </c>
      <c r="L250" s="370">
        <v>46009</v>
      </c>
      <c r="M250" s="370">
        <v>46015</v>
      </c>
      <c r="N250" s="370">
        <v>46016</v>
      </c>
      <c r="O250" s="370">
        <v>46016</v>
      </c>
      <c r="P250" s="370">
        <v>46016</v>
      </c>
      <c r="Q250" s="370">
        <v>46016</v>
      </c>
      <c r="R250" s="370">
        <v>46016</v>
      </c>
      <c r="S250" s="370">
        <v>46016</v>
      </c>
      <c r="T250" s="370">
        <v>46016</v>
      </c>
      <c r="U250" s="370">
        <v>46016</v>
      </c>
      <c r="V250" s="370">
        <v>46016</v>
      </c>
      <c r="W250" s="370">
        <v>46017</v>
      </c>
      <c r="X250" s="370">
        <v>46017</v>
      </c>
      <c r="Y250" s="370">
        <v>46017</v>
      </c>
      <c r="Z250" s="370">
        <v>46017</v>
      </c>
      <c r="AA250" s="370">
        <v>46024</v>
      </c>
      <c r="AB250" s="370">
        <v>46024</v>
      </c>
      <c r="AC250" s="375"/>
      <c r="AD250" s="382"/>
    </row>
    <row r="251" spans="1:30" ht="16.5" customHeight="1" outlineLevel="1" x14ac:dyDescent="0.35">
      <c r="A251" s="363"/>
      <c r="B251" s="364"/>
      <c r="C251" s="364" t="str">
        <f t="shared" si="46"/>
        <v>C(15-22)+03</v>
      </c>
      <c r="D251" s="365" t="s">
        <v>1162</v>
      </c>
      <c r="E251" s="365"/>
      <c r="F251" s="363"/>
      <c r="G251" s="363"/>
      <c r="H251" s="363"/>
      <c r="I251" s="363"/>
      <c r="J251" s="363"/>
      <c r="K251" s="370">
        <v>46009</v>
      </c>
      <c r="L251" s="370">
        <v>46009</v>
      </c>
      <c r="M251" s="370">
        <v>46017</v>
      </c>
      <c r="N251" s="370">
        <v>46018</v>
      </c>
      <c r="O251" s="370">
        <v>46019</v>
      </c>
      <c r="P251" s="370">
        <v>46019</v>
      </c>
      <c r="Q251" s="370">
        <v>46019</v>
      </c>
      <c r="R251" s="370">
        <v>46019</v>
      </c>
      <c r="S251" s="370">
        <v>46019</v>
      </c>
      <c r="T251" s="370">
        <v>46019</v>
      </c>
      <c r="U251" s="370">
        <v>46019</v>
      </c>
      <c r="V251" s="370">
        <v>46019</v>
      </c>
      <c r="W251" s="370">
        <v>46020</v>
      </c>
      <c r="X251" s="370">
        <v>46020</v>
      </c>
      <c r="Y251" s="370">
        <v>46020</v>
      </c>
      <c r="Z251" s="370">
        <v>46020</v>
      </c>
      <c r="AA251" s="370">
        <v>46024</v>
      </c>
      <c r="AB251" s="370">
        <v>46024</v>
      </c>
      <c r="AC251" s="375"/>
      <c r="AD251" s="382"/>
    </row>
    <row r="252" spans="1:30" ht="16.5" customHeight="1" outlineLevel="1" x14ac:dyDescent="0.35">
      <c r="A252" s="363"/>
      <c r="B252" s="364"/>
      <c r="C252" s="364" t="str">
        <f t="shared" si="46"/>
        <v>C(15-22)+03</v>
      </c>
      <c r="D252" s="365" t="s">
        <v>1163</v>
      </c>
      <c r="E252" s="365"/>
      <c r="F252" s="363"/>
      <c r="G252" s="363"/>
      <c r="H252" s="363"/>
      <c r="I252" s="363"/>
      <c r="J252" s="363"/>
      <c r="K252" s="370">
        <v>46009</v>
      </c>
      <c r="L252" s="370">
        <v>46009</v>
      </c>
      <c r="M252" s="370">
        <v>46020</v>
      </c>
      <c r="N252" s="370">
        <v>46021</v>
      </c>
      <c r="O252" s="370">
        <v>46022</v>
      </c>
      <c r="P252" s="370">
        <v>46022</v>
      </c>
      <c r="Q252" s="370">
        <v>46022</v>
      </c>
      <c r="R252" s="370">
        <v>46022</v>
      </c>
      <c r="S252" s="370">
        <v>46022</v>
      </c>
      <c r="T252" s="370">
        <v>46022</v>
      </c>
      <c r="U252" s="370">
        <v>46022</v>
      </c>
      <c r="V252" s="370">
        <v>46022</v>
      </c>
      <c r="W252" s="370">
        <v>46022</v>
      </c>
      <c r="X252" s="370">
        <v>46022</v>
      </c>
      <c r="Y252" s="370">
        <v>46022</v>
      </c>
      <c r="Z252" s="370">
        <v>46022</v>
      </c>
      <c r="AA252" s="370">
        <v>46024</v>
      </c>
      <c r="AB252" s="370">
        <v>46024</v>
      </c>
      <c r="AC252" s="375"/>
      <c r="AD252" s="382"/>
    </row>
    <row r="253" spans="1:30" ht="31" x14ac:dyDescent="0.35">
      <c r="A253" s="363">
        <f>+A248+1</f>
        <v>51</v>
      </c>
      <c r="B253" s="363" t="s">
        <v>1030</v>
      </c>
      <c r="C253" s="364" t="str" cm="1">
        <f t="array" ref="C253">INDEX('Master Sheet '!$BD$19:$BD$451, MATCH(1, ('Master Sheet '!$B$19:$B$451=B253)*1, 0))</f>
        <v>A(00-02)+03</v>
      </c>
      <c r="D253" s="365"/>
      <c r="E253" s="421" t="s">
        <v>1209</v>
      </c>
      <c r="F253" s="363" t="s">
        <v>1212</v>
      </c>
      <c r="G253" s="363">
        <v>10</v>
      </c>
      <c r="H253" s="363" t="s">
        <v>1134</v>
      </c>
      <c r="I253" s="363" t="s">
        <v>1174</v>
      </c>
      <c r="J253" s="380">
        <v>46006</v>
      </c>
      <c r="K253" s="366"/>
      <c r="L253" s="366"/>
      <c r="M253" s="366"/>
      <c r="N253" s="365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72"/>
      <c r="AC253" s="378">
        <v>46022</v>
      </c>
      <c r="AD253" s="384" t="s">
        <v>1175</v>
      </c>
    </row>
    <row r="254" spans="1:30" ht="16.5" customHeight="1" outlineLevel="1" x14ac:dyDescent="0.35">
      <c r="A254" s="363"/>
      <c r="B254" s="364"/>
      <c r="C254" s="364" t="str">
        <f t="shared" ref="C254:C257" si="47">C253</f>
        <v>A(00-02)+03</v>
      </c>
      <c r="D254" s="365" t="s">
        <v>1160</v>
      </c>
      <c r="E254" s="365"/>
      <c r="F254" s="363"/>
      <c r="G254" s="363"/>
      <c r="H254" s="363"/>
      <c r="I254" s="363"/>
      <c r="J254" s="363"/>
      <c r="K254" s="370">
        <v>46006</v>
      </c>
      <c r="L254" s="370">
        <v>46006</v>
      </c>
      <c r="M254" s="370">
        <v>46007</v>
      </c>
      <c r="N254" s="370">
        <v>46009</v>
      </c>
      <c r="O254" s="370">
        <v>46010</v>
      </c>
      <c r="P254" s="370">
        <v>46010</v>
      </c>
      <c r="Q254" s="370">
        <v>46010</v>
      </c>
      <c r="R254" s="370">
        <v>46010</v>
      </c>
      <c r="S254" s="370">
        <v>46010</v>
      </c>
      <c r="T254" s="370">
        <v>46010</v>
      </c>
      <c r="U254" s="370">
        <v>46010</v>
      </c>
      <c r="V254" s="370">
        <v>46010</v>
      </c>
      <c r="W254" s="370">
        <v>46011</v>
      </c>
      <c r="X254" s="370">
        <v>46011</v>
      </c>
      <c r="Y254" s="370">
        <v>46011</v>
      </c>
      <c r="Z254" s="370">
        <v>46011</v>
      </c>
      <c r="AA254" s="370">
        <v>46025</v>
      </c>
      <c r="AB254" s="370">
        <v>46025</v>
      </c>
      <c r="AC254" s="375"/>
      <c r="AD254" s="382"/>
    </row>
    <row r="255" spans="1:30" ht="16.5" customHeight="1" outlineLevel="1" x14ac:dyDescent="0.35">
      <c r="A255" s="363"/>
      <c r="B255" s="364"/>
      <c r="C255" s="364" t="str">
        <f t="shared" si="47"/>
        <v>A(00-02)+03</v>
      </c>
      <c r="D255" s="365" t="s">
        <v>1161</v>
      </c>
      <c r="E255" s="365"/>
      <c r="F255" s="363"/>
      <c r="G255" s="363"/>
      <c r="H255" s="363"/>
      <c r="I255" s="363"/>
      <c r="J255" s="363"/>
      <c r="K255" s="370">
        <v>46006</v>
      </c>
      <c r="L255" s="370">
        <v>46006</v>
      </c>
      <c r="M255" s="370">
        <v>46011</v>
      </c>
      <c r="N255" s="370">
        <v>46012</v>
      </c>
      <c r="O255" s="370">
        <v>46013</v>
      </c>
      <c r="P255" s="370">
        <v>46013</v>
      </c>
      <c r="Q255" s="370">
        <v>46014</v>
      </c>
      <c r="R255" s="370">
        <v>46014</v>
      </c>
      <c r="S255" s="370">
        <v>46014</v>
      </c>
      <c r="T255" s="370">
        <v>46014</v>
      </c>
      <c r="U255" s="370">
        <v>46014</v>
      </c>
      <c r="V255" s="370">
        <v>46014</v>
      </c>
      <c r="W255" s="370">
        <v>46015</v>
      </c>
      <c r="X255" s="370">
        <v>46015</v>
      </c>
      <c r="Y255" s="370">
        <v>46015</v>
      </c>
      <c r="Z255" s="370">
        <v>46015</v>
      </c>
      <c r="AA255" s="370">
        <v>46025</v>
      </c>
      <c r="AB255" s="370">
        <v>46025</v>
      </c>
      <c r="AC255" s="375"/>
      <c r="AD255" s="382"/>
    </row>
    <row r="256" spans="1:30" ht="16.5" customHeight="1" outlineLevel="1" x14ac:dyDescent="0.35">
      <c r="A256" s="363"/>
      <c r="B256" s="364"/>
      <c r="C256" s="364" t="str">
        <f t="shared" si="47"/>
        <v>A(00-02)+03</v>
      </c>
      <c r="D256" s="365" t="s">
        <v>1162</v>
      </c>
      <c r="E256" s="365"/>
      <c r="F256" s="363"/>
      <c r="G256" s="363"/>
      <c r="H256" s="363"/>
      <c r="I256" s="363"/>
      <c r="J256" s="363"/>
      <c r="K256" s="370">
        <v>46006</v>
      </c>
      <c r="L256" s="370">
        <v>46006</v>
      </c>
      <c r="M256" s="370">
        <v>46016</v>
      </c>
      <c r="N256" s="370">
        <v>46017</v>
      </c>
      <c r="O256" s="370">
        <v>46018</v>
      </c>
      <c r="P256" s="370">
        <v>46018</v>
      </c>
      <c r="Q256" s="370">
        <v>46018</v>
      </c>
      <c r="R256" s="370">
        <v>46018</v>
      </c>
      <c r="S256" s="370">
        <v>46018</v>
      </c>
      <c r="T256" s="370">
        <v>46018</v>
      </c>
      <c r="U256" s="370">
        <v>46018</v>
      </c>
      <c r="V256" s="370">
        <v>46018</v>
      </c>
      <c r="W256" s="370">
        <v>46019</v>
      </c>
      <c r="X256" s="370">
        <v>46019</v>
      </c>
      <c r="Y256" s="370">
        <v>46020</v>
      </c>
      <c r="Z256" s="370">
        <v>46020</v>
      </c>
      <c r="AA256" s="370">
        <v>46025</v>
      </c>
      <c r="AB256" s="370">
        <v>46025</v>
      </c>
      <c r="AC256" s="375"/>
      <c r="AD256" s="382"/>
    </row>
    <row r="257" spans="1:30" ht="16.5" customHeight="1" outlineLevel="1" x14ac:dyDescent="0.35">
      <c r="A257" s="363"/>
      <c r="B257" s="364"/>
      <c r="C257" s="364" t="str">
        <f t="shared" si="47"/>
        <v>A(00-02)+03</v>
      </c>
      <c r="D257" s="365" t="s">
        <v>1163</v>
      </c>
      <c r="E257" s="365"/>
      <c r="F257" s="363"/>
      <c r="G257" s="363"/>
      <c r="H257" s="363"/>
      <c r="I257" s="363"/>
      <c r="J257" s="363"/>
      <c r="K257" s="370">
        <v>46006</v>
      </c>
      <c r="L257" s="370">
        <v>46006</v>
      </c>
      <c r="M257" s="370">
        <v>46021</v>
      </c>
      <c r="N257" s="370">
        <v>46022</v>
      </c>
      <c r="O257" s="370">
        <v>46022</v>
      </c>
      <c r="P257" s="370">
        <v>46022</v>
      </c>
      <c r="Q257" s="370">
        <v>46022</v>
      </c>
      <c r="R257" s="370">
        <v>46022</v>
      </c>
      <c r="S257" s="370">
        <v>46022</v>
      </c>
      <c r="T257" s="370">
        <v>46022</v>
      </c>
      <c r="U257" s="370">
        <v>46022</v>
      </c>
      <c r="V257" s="370">
        <v>46022</v>
      </c>
      <c r="W257" s="370">
        <v>46024</v>
      </c>
      <c r="X257" s="370">
        <v>46024</v>
      </c>
      <c r="Y257" s="370">
        <v>46024</v>
      </c>
      <c r="Z257" s="370">
        <v>46024</v>
      </c>
      <c r="AA257" s="370">
        <v>46025</v>
      </c>
      <c r="AB257" s="370">
        <v>46025</v>
      </c>
      <c r="AC257" s="375"/>
      <c r="AD257" s="382"/>
    </row>
    <row r="258" spans="1:30" ht="15.5" x14ac:dyDescent="0.35">
      <c r="A258" s="363">
        <f>+A253+1</f>
        <v>52</v>
      </c>
      <c r="B258" s="363" t="s">
        <v>963</v>
      </c>
      <c r="C258" s="364" t="str" cm="1">
        <f t="array" ref="C258">INDEX('Master Sheet '!$BD$19:$BD$451, MATCH(1, ('Master Sheet '!$B$19:$B$451=B258)*1, 0))</f>
        <v>A(00-02)+03</v>
      </c>
      <c r="D258" s="365"/>
      <c r="E258" s="365" t="s">
        <v>1139</v>
      </c>
      <c r="F258" s="363" t="s">
        <v>1221</v>
      </c>
      <c r="G258" s="363">
        <v>14</v>
      </c>
      <c r="H258" s="363" t="s">
        <v>1133</v>
      </c>
      <c r="I258" s="363" t="s">
        <v>1131</v>
      </c>
      <c r="J258" s="380">
        <v>46013</v>
      </c>
      <c r="K258" s="366"/>
      <c r="L258" s="366"/>
      <c r="M258" s="366"/>
      <c r="N258" s="365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72"/>
      <c r="AC258" s="378">
        <v>46022</v>
      </c>
      <c r="AD258" s="384" t="s">
        <v>1175</v>
      </c>
    </row>
    <row r="259" spans="1:30" ht="15.5" outlineLevel="1" x14ac:dyDescent="0.35">
      <c r="A259" s="363"/>
      <c r="B259" s="364"/>
      <c r="C259" s="364" t="str">
        <f t="shared" ref="C259:C262" si="48">C258</f>
        <v>A(00-02)+03</v>
      </c>
      <c r="D259" s="365" t="s">
        <v>1160</v>
      </c>
      <c r="E259" s="365"/>
      <c r="F259" s="363"/>
      <c r="G259" s="363"/>
      <c r="H259" s="363"/>
      <c r="I259" s="363"/>
      <c r="J259" s="363"/>
      <c r="K259" s="370">
        <v>46014</v>
      </c>
      <c r="L259" s="370">
        <v>46014</v>
      </c>
      <c r="M259" s="370">
        <v>46016</v>
      </c>
      <c r="N259" s="370">
        <v>46017</v>
      </c>
      <c r="O259" s="370">
        <v>46017</v>
      </c>
      <c r="P259" s="370">
        <v>46017</v>
      </c>
      <c r="Q259" s="370">
        <v>46017</v>
      </c>
      <c r="R259" s="370">
        <v>46017</v>
      </c>
      <c r="S259" s="370">
        <v>46017</v>
      </c>
      <c r="T259" s="370">
        <v>46017</v>
      </c>
      <c r="U259" s="370">
        <v>46017</v>
      </c>
      <c r="V259" s="370">
        <v>46017</v>
      </c>
      <c r="W259" s="370">
        <v>46018</v>
      </c>
      <c r="X259" s="370">
        <v>46018</v>
      </c>
      <c r="Y259" s="370">
        <v>46018</v>
      </c>
      <c r="Z259" s="370">
        <v>46018</v>
      </c>
      <c r="AA259" s="370">
        <v>46025</v>
      </c>
      <c r="AB259" s="370">
        <v>46025</v>
      </c>
      <c r="AC259" s="375"/>
      <c r="AD259" s="382"/>
    </row>
    <row r="260" spans="1:30" ht="15.5" outlineLevel="1" x14ac:dyDescent="0.35">
      <c r="A260" s="363"/>
      <c r="B260" s="364"/>
      <c r="C260" s="364" t="str">
        <f t="shared" si="48"/>
        <v>A(00-02)+03</v>
      </c>
      <c r="D260" s="365" t="s">
        <v>1161</v>
      </c>
      <c r="E260" s="365"/>
      <c r="F260" s="363"/>
      <c r="G260" s="363"/>
      <c r="H260" s="363"/>
      <c r="I260" s="363"/>
      <c r="J260" s="363"/>
      <c r="K260" s="370">
        <v>46014</v>
      </c>
      <c r="L260" s="370">
        <v>46014</v>
      </c>
      <c r="M260" s="370">
        <v>46017</v>
      </c>
      <c r="N260" s="370">
        <v>46018</v>
      </c>
      <c r="O260" s="370">
        <v>46019</v>
      </c>
      <c r="P260" s="370">
        <v>46019</v>
      </c>
      <c r="Q260" s="370">
        <v>46019</v>
      </c>
      <c r="R260" s="370">
        <v>46019</v>
      </c>
      <c r="S260" s="370">
        <v>46019</v>
      </c>
      <c r="T260" s="370">
        <v>46019</v>
      </c>
      <c r="U260" s="370">
        <v>46019</v>
      </c>
      <c r="V260" s="370">
        <v>46019</v>
      </c>
      <c r="W260" s="370">
        <v>46020</v>
      </c>
      <c r="X260" s="370">
        <v>46020</v>
      </c>
      <c r="Y260" s="370">
        <v>46020</v>
      </c>
      <c r="Z260" s="370">
        <v>46020</v>
      </c>
      <c r="AA260" s="370">
        <v>46025</v>
      </c>
      <c r="AB260" s="370">
        <v>46025</v>
      </c>
      <c r="AC260" s="375"/>
      <c r="AD260" s="382"/>
    </row>
    <row r="261" spans="1:30" ht="15.5" outlineLevel="1" x14ac:dyDescent="0.35">
      <c r="A261" s="363"/>
      <c r="B261" s="364"/>
      <c r="C261" s="364" t="str">
        <f t="shared" si="48"/>
        <v>A(00-02)+03</v>
      </c>
      <c r="D261" s="365" t="s">
        <v>1162</v>
      </c>
      <c r="E261" s="365"/>
      <c r="F261" s="363"/>
      <c r="G261" s="363"/>
      <c r="H261" s="363"/>
      <c r="I261" s="363"/>
      <c r="J261" s="363"/>
      <c r="K261" s="370">
        <v>46014</v>
      </c>
      <c r="L261" s="370">
        <v>46014</v>
      </c>
      <c r="M261" s="370">
        <v>46019</v>
      </c>
      <c r="N261" s="370">
        <v>46020</v>
      </c>
      <c r="O261" s="370">
        <v>46021</v>
      </c>
      <c r="P261" s="370">
        <v>46021</v>
      </c>
      <c r="Q261" s="370">
        <v>46021</v>
      </c>
      <c r="R261" s="370">
        <v>46021</v>
      </c>
      <c r="S261" s="370">
        <v>46021</v>
      </c>
      <c r="T261" s="370">
        <v>46021</v>
      </c>
      <c r="U261" s="370">
        <v>46021</v>
      </c>
      <c r="V261" s="370">
        <v>46021</v>
      </c>
      <c r="W261" s="370">
        <v>46022</v>
      </c>
      <c r="X261" s="370">
        <v>46022</v>
      </c>
      <c r="Y261" s="370">
        <v>46022</v>
      </c>
      <c r="Z261" s="370">
        <v>46022</v>
      </c>
      <c r="AA261" s="370">
        <v>46025</v>
      </c>
      <c r="AB261" s="370">
        <v>46025</v>
      </c>
      <c r="AC261" s="375"/>
      <c r="AD261" s="382"/>
    </row>
    <row r="262" spans="1:30" ht="15.5" outlineLevel="1" x14ac:dyDescent="0.35">
      <c r="A262" s="363"/>
      <c r="B262" s="364"/>
      <c r="C262" s="364" t="str">
        <f t="shared" si="48"/>
        <v>A(00-02)+03</v>
      </c>
      <c r="D262" s="365" t="s">
        <v>1163</v>
      </c>
      <c r="E262" s="365"/>
      <c r="F262" s="363"/>
      <c r="G262" s="363"/>
      <c r="H262" s="363"/>
      <c r="I262" s="363"/>
      <c r="J262" s="363"/>
      <c r="K262" s="370">
        <v>46014</v>
      </c>
      <c r="L262" s="370">
        <v>46014</v>
      </c>
      <c r="M262" s="370">
        <v>46021</v>
      </c>
      <c r="N262" s="370">
        <v>46022</v>
      </c>
      <c r="O262" s="370">
        <v>46022</v>
      </c>
      <c r="P262" s="370">
        <v>46022</v>
      </c>
      <c r="Q262" s="370">
        <v>46022</v>
      </c>
      <c r="R262" s="370">
        <v>46022</v>
      </c>
      <c r="S262" s="370">
        <v>46022</v>
      </c>
      <c r="T262" s="370">
        <v>46022</v>
      </c>
      <c r="U262" s="370">
        <v>46022</v>
      </c>
      <c r="V262" s="370">
        <v>46022</v>
      </c>
      <c r="W262" s="370">
        <v>46024</v>
      </c>
      <c r="X262" s="370">
        <v>46024</v>
      </c>
      <c r="Y262" s="370">
        <v>46024</v>
      </c>
      <c r="Z262" s="370">
        <v>46024</v>
      </c>
      <c r="AA262" s="370">
        <v>46025</v>
      </c>
      <c r="AB262" s="370">
        <v>46025</v>
      </c>
      <c r="AC262" s="375"/>
      <c r="AD262" s="382"/>
    </row>
    <row r="263" spans="1:30" ht="15.5" x14ac:dyDescent="0.35">
      <c r="A263" s="363">
        <f>+A258+1</f>
        <v>53</v>
      </c>
      <c r="B263" s="363" t="s">
        <v>1071</v>
      </c>
      <c r="C263" s="364" t="str" cm="1">
        <f t="array" ref="C263">INDEX('Master Sheet '!$BD$19:$BD$451, MATCH(1, ('Master Sheet '!$B$19:$B$451=B263)*1, 0))</f>
        <v>C(15-22)+03</v>
      </c>
      <c r="D263" s="365"/>
      <c r="E263" s="421" t="s">
        <v>1204</v>
      </c>
      <c r="F263" s="363" t="s">
        <v>1409</v>
      </c>
      <c r="G263" s="363">
        <v>11</v>
      </c>
      <c r="H263" s="363" t="s">
        <v>1134</v>
      </c>
      <c r="I263" s="363" t="s">
        <v>1188</v>
      </c>
      <c r="J263" s="380">
        <v>46009</v>
      </c>
      <c r="K263" s="366"/>
      <c r="L263" s="366"/>
      <c r="M263" s="366"/>
      <c r="N263" s="365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72"/>
      <c r="AC263" s="378">
        <v>46022</v>
      </c>
      <c r="AD263" s="384" t="s">
        <v>1175</v>
      </c>
    </row>
    <row r="264" spans="1:30" ht="15.5" outlineLevel="1" x14ac:dyDescent="0.35">
      <c r="A264" s="363"/>
      <c r="B264" s="364"/>
      <c r="C264" s="364" t="str">
        <f t="shared" ref="C264:C267" si="49">C263</f>
        <v>C(15-22)+03</v>
      </c>
      <c r="D264" s="365" t="s">
        <v>1160</v>
      </c>
      <c r="E264" s="365"/>
      <c r="F264" s="363"/>
      <c r="G264" s="363"/>
      <c r="H264" s="363"/>
      <c r="I264" s="363"/>
      <c r="J264" s="363"/>
      <c r="K264" s="370">
        <v>46010</v>
      </c>
      <c r="L264" s="370">
        <v>46010</v>
      </c>
      <c r="M264" s="370">
        <v>46013</v>
      </c>
      <c r="N264" s="370">
        <v>46014</v>
      </c>
      <c r="O264" s="370">
        <v>46017</v>
      </c>
      <c r="P264" s="370">
        <v>46017</v>
      </c>
      <c r="Q264" s="370">
        <v>46017</v>
      </c>
      <c r="R264" s="370">
        <v>46017</v>
      </c>
      <c r="S264" s="370">
        <v>46017</v>
      </c>
      <c r="T264" s="370">
        <v>46017</v>
      </c>
      <c r="U264" s="370">
        <v>46018</v>
      </c>
      <c r="V264" s="370">
        <v>46018</v>
      </c>
      <c r="W264" s="370">
        <v>46018</v>
      </c>
      <c r="X264" s="370">
        <v>46018</v>
      </c>
      <c r="Y264" s="370">
        <v>46019</v>
      </c>
      <c r="Z264" s="370">
        <v>46019</v>
      </c>
      <c r="AA264" s="370">
        <v>46025</v>
      </c>
      <c r="AB264" s="370">
        <v>46025</v>
      </c>
      <c r="AC264" s="375"/>
      <c r="AD264" s="382"/>
    </row>
    <row r="265" spans="1:30" ht="15.5" outlineLevel="1" x14ac:dyDescent="0.35">
      <c r="A265" s="363"/>
      <c r="B265" s="364"/>
      <c r="C265" s="364" t="str">
        <f t="shared" si="49"/>
        <v>C(15-22)+03</v>
      </c>
      <c r="D265" s="365" t="s">
        <v>1161</v>
      </c>
      <c r="E265" s="365"/>
      <c r="F265" s="363"/>
      <c r="G265" s="363"/>
      <c r="H265" s="363"/>
      <c r="I265" s="363"/>
      <c r="J265" s="363"/>
      <c r="K265" s="370">
        <v>46010</v>
      </c>
      <c r="L265" s="370">
        <v>46010</v>
      </c>
      <c r="M265" s="370">
        <v>46015</v>
      </c>
      <c r="N265" s="370">
        <v>46016</v>
      </c>
      <c r="O265" s="370">
        <v>46019</v>
      </c>
      <c r="P265" s="370">
        <v>46019</v>
      </c>
      <c r="Q265" s="370">
        <v>46019</v>
      </c>
      <c r="R265" s="370">
        <v>46019</v>
      </c>
      <c r="S265" s="370">
        <v>46019</v>
      </c>
      <c r="T265" s="370">
        <v>46019</v>
      </c>
      <c r="U265" s="370">
        <v>46019</v>
      </c>
      <c r="V265" s="370">
        <v>46019</v>
      </c>
      <c r="W265" s="370">
        <v>46020</v>
      </c>
      <c r="X265" s="370">
        <v>46020</v>
      </c>
      <c r="Y265" s="370">
        <v>46021</v>
      </c>
      <c r="Z265" s="370">
        <v>46021</v>
      </c>
      <c r="AA265" s="370">
        <v>46025</v>
      </c>
      <c r="AB265" s="370">
        <v>46025</v>
      </c>
      <c r="AC265" s="375"/>
      <c r="AD265" s="382"/>
    </row>
    <row r="266" spans="1:30" ht="15.5" outlineLevel="1" x14ac:dyDescent="0.35">
      <c r="A266" s="363"/>
      <c r="B266" s="364"/>
      <c r="C266" s="364" t="str">
        <f t="shared" si="49"/>
        <v>C(15-22)+03</v>
      </c>
      <c r="D266" s="365" t="s">
        <v>1162</v>
      </c>
      <c r="E266" s="365"/>
      <c r="F266" s="363"/>
      <c r="G266" s="363"/>
      <c r="H266" s="363"/>
      <c r="I266" s="363"/>
      <c r="J266" s="363"/>
      <c r="K266" s="370">
        <v>46010</v>
      </c>
      <c r="L266" s="370">
        <v>46010</v>
      </c>
      <c r="M266" s="370">
        <v>46018</v>
      </c>
      <c r="N266" s="370">
        <v>46019</v>
      </c>
      <c r="O266" s="370">
        <v>46019</v>
      </c>
      <c r="P266" s="370">
        <v>46019</v>
      </c>
      <c r="Q266" s="370">
        <v>46020</v>
      </c>
      <c r="R266" s="370">
        <v>46020</v>
      </c>
      <c r="S266" s="370">
        <v>46020</v>
      </c>
      <c r="T266" s="370">
        <v>46020</v>
      </c>
      <c r="U266" s="370">
        <v>46020</v>
      </c>
      <c r="V266" s="370">
        <v>46020</v>
      </c>
      <c r="W266" s="370">
        <v>46021</v>
      </c>
      <c r="X266" s="370">
        <v>46021</v>
      </c>
      <c r="Y266" s="370">
        <v>46021</v>
      </c>
      <c r="Z266" s="370">
        <v>46021</v>
      </c>
      <c r="AA266" s="370">
        <v>46025</v>
      </c>
      <c r="AB266" s="370">
        <v>46025</v>
      </c>
      <c r="AC266" s="375"/>
      <c r="AD266" s="382"/>
    </row>
    <row r="267" spans="1:30" ht="15.5" outlineLevel="1" x14ac:dyDescent="0.35">
      <c r="A267" s="363"/>
      <c r="B267" s="364"/>
      <c r="C267" s="364" t="str">
        <f t="shared" si="49"/>
        <v>C(15-22)+03</v>
      </c>
      <c r="D267" s="365" t="s">
        <v>1163</v>
      </c>
      <c r="E267" s="365"/>
      <c r="F267" s="363"/>
      <c r="G267" s="363"/>
      <c r="H267" s="363"/>
      <c r="I267" s="363"/>
      <c r="J267" s="363"/>
      <c r="K267" s="370">
        <v>46010</v>
      </c>
      <c r="L267" s="370">
        <v>46010</v>
      </c>
      <c r="M267" s="370">
        <v>46020</v>
      </c>
      <c r="N267" s="370">
        <v>46021</v>
      </c>
      <c r="O267" s="370">
        <v>46022</v>
      </c>
      <c r="P267" s="370">
        <v>46022</v>
      </c>
      <c r="Q267" s="370">
        <v>46022</v>
      </c>
      <c r="R267" s="370">
        <v>46022</v>
      </c>
      <c r="S267" s="370">
        <v>46022</v>
      </c>
      <c r="T267" s="370">
        <v>46022</v>
      </c>
      <c r="U267" s="370">
        <v>46022</v>
      </c>
      <c r="V267" s="370">
        <v>46022</v>
      </c>
      <c r="W267" s="370">
        <v>46022</v>
      </c>
      <c r="X267" s="370">
        <v>46022</v>
      </c>
      <c r="Y267" s="370">
        <v>46024</v>
      </c>
      <c r="Z267" s="370">
        <v>46024</v>
      </c>
      <c r="AA267" s="370">
        <v>46025</v>
      </c>
      <c r="AB267" s="370">
        <v>46025</v>
      </c>
      <c r="AC267" s="375"/>
      <c r="AD267" s="382"/>
    </row>
    <row r="268" spans="1:30" ht="15.5" x14ac:dyDescent="0.35">
      <c r="A268" s="363">
        <f>+A263+1</f>
        <v>54</v>
      </c>
      <c r="B268" s="363" t="s">
        <v>1036</v>
      </c>
      <c r="C268" s="364" t="str" cm="1">
        <f t="array" ref="C268">INDEX('Master Sheet '!$BD$19:$BD$451, MATCH(1, ('Master Sheet '!$B$19:$B$451=B268)*1, 0))</f>
        <v>C(15-30)+06</v>
      </c>
      <c r="D268" s="365"/>
      <c r="E268" s="365" t="s">
        <v>1204</v>
      </c>
      <c r="F268" s="363" t="s">
        <v>1215</v>
      </c>
      <c r="G268" s="363">
        <v>15</v>
      </c>
      <c r="H268" s="363" t="s">
        <v>1134</v>
      </c>
      <c r="I268" s="363" t="s">
        <v>1174</v>
      </c>
      <c r="J268" s="380">
        <v>46012</v>
      </c>
      <c r="K268" s="366"/>
      <c r="L268" s="366"/>
      <c r="M268" s="366"/>
      <c r="N268" s="365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72"/>
      <c r="AC268" s="378">
        <v>46022</v>
      </c>
      <c r="AD268" s="384" t="s">
        <v>1175</v>
      </c>
    </row>
    <row r="269" spans="1:30" ht="15.5" outlineLevel="1" x14ac:dyDescent="0.35">
      <c r="A269" s="363"/>
      <c r="B269" s="364"/>
      <c r="C269" s="364" t="str">
        <f t="shared" ref="C269:C272" si="50">C268</f>
        <v>C(15-30)+06</v>
      </c>
      <c r="D269" s="365" t="s">
        <v>1160</v>
      </c>
      <c r="E269" s="365"/>
      <c r="F269" s="363"/>
      <c r="G269" s="363"/>
      <c r="H269" s="363"/>
      <c r="I269" s="363"/>
      <c r="J269" s="363"/>
      <c r="K269" s="370">
        <v>46012</v>
      </c>
      <c r="L269" s="370">
        <v>46012</v>
      </c>
      <c r="M269" s="370">
        <v>46013</v>
      </c>
      <c r="N269" s="370">
        <v>46015</v>
      </c>
      <c r="O269" s="370">
        <v>46016</v>
      </c>
      <c r="P269" s="370">
        <v>46016</v>
      </c>
      <c r="Q269" s="370">
        <v>46016</v>
      </c>
      <c r="R269" s="370">
        <v>46016</v>
      </c>
      <c r="S269" s="370">
        <v>46016</v>
      </c>
      <c r="T269" s="370">
        <v>46016</v>
      </c>
      <c r="U269" s="370">
        <v>46019</v>
      </c>
      <c r="V269" s="370">
        <v>46019</v>
      </c>
      <c r="W269" s="370">
        <v>46019</v>
      </c>
      <c r="X269" s="370">
        <v>46019</v>
      </c>
      <c r="Y269" s="370">
        <v>46019</v>
      </c>
      <c r="Z269" s="370">
        <v>46019</v>
      </c>
      <c r="AA269" s="370">
        <v>46025</v>
      </c>
      <c r="AB269" s="370">
        <v>46025</v>
      </c>
      <c r="AC269" s="375"/>
      <c r="AD269" s="382"/>
    </row>
    <row r="270" spans="1:30" ht="15.5" outlineLevel="1" x14ac:dyDescent="0.35">
      <c r="A270" s="363"/>
      <c r="B270" s="364"/>
      <c r="C270" s="364" t="str">
        <f t="shared" si="50"/>
        <v>C(15-30)+06</v>
      </c>
      <c r="D270" s="365" t="s">
        <v>1161</v>
      </c>
      <c r="E270" s="365"/>
      <c r="F270" s="363"/>
      <c r="G270" s="363"/>
      <c r="H270" s="363"/>
      <c r="I270" s="363"/>
      <c r="J270" s="363"/>
      <c r="K270" s="370">
        <v>46012</v>
      </c>
      <c r="L270" s="370">
        <v>46012</v>
      </c>
      <c r="M270" s="370">
        <v>46017</v>
      </c>
      <c r="N270" s="370">
        <v>46018</v>
      </c>
      <c r="O270" s="370">
        <v>46019</v>
      </c>
      <c r="P270" s="370">
        <v>46019</v>
      </c>
      <c r="Q270" s="370">
        <v>46019</v>
      </c>
      <c r="R270" s="370">
        <v>46019</v>
      </c>
      <c r="S270" s="370">
        <v>46019</v>
      </c>
      <c r="T270" s="370">
        <v>46019</v>
      </c>
      <c r="U270" s="370">
        <v>46019</v>
      </c>
      <c r="V270" s="370">
        <v>46019</v>
      </c>
      <c r="W270" s="370">
        <v>46021</v>
      </c>
      <c r="X270" s="370">
        <v>46021</v>
      </c>
      <c r="Y270" s="370">
        <v>46021</v>
      </c>
      <c r="Z270" s="370">
        <v>46021</v>
      </c>
      <c r="AA270" s="370">
        <v>46025</v>
      </c>
      <c r="AB270" s="370">
        <v>46025</v>
      </c>
      <c r="AC270" s="375"/>
      <c r="AD270" s="382"/>
    </row>
    <row r="271" spans="1:30" ht="15.5" outlineLevel="1" x14ac:dyDescent="0.35">
      <c r="A271" s="363"/>
      <c r="B271" s="364"/>
      <c r="C271" s="364" t="str">
        <f t="shared" si="50"/>
        <v>C(15-30)+06</v>
      </c>
      <c r="D271" s="365" t="s">
        <v>1162</v>
      </c>
      <c r="E271" s="365"/>
      <c r="F271" s="363"/>
      <c r="G271" s="363"/>
      <c r="H271" s="363"/>
      <c r="I271" s="363"/>
      <c r="J271" s="363"/>
      <c r="K271" s="370">
        <v>46012</v>
      </c>
      <c r="L271" s="370">
        <v>46012</v>
      </c>
      <c r="M271" s="370">
        <v>46019</v>
      </c>
      <c r="N271" s="370">
        <v>46020</v>
      </c>
      <c r="O271" s="370">
        <v>46020</v>
      </c>
      <c r="P271" s="370">
        <v>46020</v>
      </c>
      <c r="Q271" s="370">
        <v>46020</v>
      </c>
      <c r="R271" s="370">
        <v>46020</v>
      </c>
      <c r="S271" s="370">
        <v>46020</v>
      </c>
      <c r="T271" s="370">
        <v>46020</v>
      </c>
      <c r="U271" s="370">
        <v>46021</v>
      </c>
      <c r="V271" s="370">
        <v>46021</v>
      </c>
      <c r="W271" s="370">
        <v>46021</v>
      </c>
      <c r="X271" s="370">
        <v>46021</v>
      </c>
      <c r="Y271" s="370">
        <v>46022</v>
      </c>
      <c r="Z271" s="370">
        <v>46022</v>
      </c>
      <c r="AA271" s="370">
        <v>46025</v>
      </c>
      <c r="AB271" s="370">
        <v>46025</v>
      </c>
      <c r="AC271" s="375"/>
      <c r="AD271" s="382"/>
    </row>
    <row r="272" spans="1:30" ht="15.5" outlineLevel="1" x14ac:dyDescent="0.35">
      <c r="A272" s="363"/>
      <c r="B272" s="364"/>
      <c r="C272" s="364" t="str">
        <f t="shared" si="50"/>
        <v>C(15-30)+06</v>
      </c>
      <c r="D272" s="365" t="s">
        <v>1163</v>
      </c>
      <c r="E272" s="365"/>
      <c r="F272" s="363"/>
      <c r="G272" s="363"/>
      <c r="H272" s="363"/>
      <c r="I272" s="363"/>
      <c r="J272" s="363"/>
      <c r="K272" s="370">
        <v>46012</v>
      </c>
      <c r="L272" s="370">
        <v>46012</v>
      </c>
      <c r="M272" s="370">
        <v>46020</v>
      </c>
      <c r="N272" s="370">
        <v>46021</v>
      </c>
      <c r="O272" s="370">
        <v>46022</v>
      </c>
      <c r="P272" s="370">
        <v>46022</v>
      </c>
      <c r="Q272" s="370">
        <v>46022</v>
      </c>
      <c r="R272" s="370">
        <v>46022</v>
      </c>
      <c r="S272" s="370">
        <v>46022</v>
      </c>
      <c r="T272" s="370">
        <v>46022</v>
      </c>
      <c r="U272" s="370">
        <v>46022</v>
      </c>
      <c r="V272" s="370">
        <v>46022</v>
      </c>
      <c r="W272" s="370">
        <v>46024</v>
      </c>
      <c r="X272" s="370">
        <v>46024</v>
      </c>
      <c r="Y272" s="370">
        <v>46024</v>
      </c>
      <c r="Z272" s="370">
        <v>46024</v>
      </c>
      <c r="AA272" s="370">
        <v>46025</v>
      </c>
      <c r="AB272" s="370">
        <v>46025</v>
      </c>
      <c r="AC272" s="375"/>
      <c r="AD272" s="382"/>
    </row>
    <row r="273" spans="1:30" ht="15.5" x14ac:dyDescent="0.35">
      <c r="A273" s="363">
        <f>+A268+1</f>
        <v>55</v>
      </c>
      <c r="B273" s="364" t="s">
        <v>914</v>
      </c>
      <c r="C273" s="364" t="str" cm="1">
        <f t="array" ref="C273">INDEX('Master Sheet '!$BD$19:$BD$451, MATCH(1, ('Master Sheet '!$B$19:$B$451=B273)*1, 0))</f>
        <v>A(00-02)+09</v>
      </c>
      <c r="D273" s="365"/>
      <c r="E273" s="365" t="s">
        <v>1139</v>
      </c>
      <c r="F273" s="363" t="s">
        <v>1205</v>
      </c>
      <c r="G273" s="363">
        <v>13</v>
      </c>
      <c r="H273" s="363" t="s">
        <v>1186</v>
      </c>
      <c r="I273" s="363" t="s">
        <v>1142</v>
      </c>
      <c r="J273" s="380">
        <v>46013</v>
      </c>
      <c r="K273" s="366"/>
      <c r="L273" s="366"/>
      <c r="M273" s="366"/>
      <c r="N273" s="365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72"/>
      <c r="AC273" s="378">
        <f>Z277</f>
        <v>46024</v>
      </c>
      <c r="AD273" s="384" t="s">
        <v>1175</v>
      </c>
    </row>
    <row r="274" spans="1:30" ht="15.5" outlineLevel="1" x14ac:dyDescent="0.35">
      <c r="A274" s="363"/>
      <c r="B274" s="364"/>
      <c r="C274" s="364" t="str">
        <f t="shared" ref="C274:C277" si="51">C273</f>
        <v>A(00-02)+09</v>
      </c>
      <c r="D274" s="365" t="s">
        <v>1160</v>
      </c>
      <c r="E274" s="365"/>
      <c r="F274" s="363"/>
      <c r="G274" s="363"/>
      <c r="H274" s="363"/>
      <c r="I274" s="363"/>
      <c r="J274" s="363"/>
      <c r="K274" s="370">
        <v>46014</v>
      </c>
      <c r="L274" s="370">
        <v>46014</v>
      </c>
      <c r="M274" s="370">
        <v>46016</v>
      </c>
      <c r="N274" s="370">
        <v>46017</v>
      </c>
      <c r="O274" s="370">
        <v>46017</v>
      </c>
      <c r="P274" s="370">
        <v>46017</v>
      </c>
      <c r="Q274" s="370">
        <v>46017</v>
      </c>
      <c r="R274" s="370">
        <v>46017</v>
      </c>
      <c r="S274" s="370">
        <v>46017</v>
      </c>
      <c r="T274" s="370">
        <v>46017</v>
      </c>
      <c r="U274" s="370">
        <v>46017</v>
      </c>
      <c r="V274" s="370">
        <v>46017</v>
      </c>
      <c r="W274" s="370">
        <v>46018</v>
      </c>
      <c r="X274" s="370">
        <v>46018</v>
      </c>
      <c r="Y274" s="370">
        <v>46018</v>
      </c>
      <c r="Z274" s="370">
        <v>46018</v>
      </c>
      <c r="AA274" s="370">
        <v>46025</v>
      </c>
      <c r="AB274" s="370">
        <v>46025</v>
      </c>
      <c r="AC274" s="375"/>
      <c r="AD274" s="382"/>
    </row>
    <row r="275" spans="1:30" ht="15.5" outlineLevel="1" x14ac:dyDescent="0.35">
      <c r="A275" s="363"/>
      <c r="B275" s="364"/>
      <c r="C275" s="364" t="str">
        <f t="shared" si="51"/>
        <v>A(00-02)+09</v>
      </c>
      <c r="D275" s="365" t="s">
        <v>1161</v>
      </c>
      <c r="E275" s="365"/>
      <c r="F275" s="363"/>
      <c r="G275" s="363"/>
      <c r="H275" s="363"/>
      <c r="I275" s="363"/>
      <c r="J275" s="363"/>
      <c r="K275" s="370">
        <v>46014</v>
      </c>
      <c r="L275" s="370">
        <v>46014</v>
      </c>
      <c r="M275" s="370">
        <v>46016</v>
      </c>
      <c r="N275" s="370">
        <v>46017</v>
      </c>
      <c r="O275" s="370">
        <v>46018</v>
      </c>
      <c r="P275" s="370">
        <v>46018</v>
      </c>
      <c r="Q275" s="370">
        <v>46018</v>
      </c>
      <c r="R275" s="370">
        <v>46018</v>
      </c>
      <c r="S275" s="370">
        <v>46018</v>
      </c>
      <c r="T275" s="370">
        <v>46018</v>
      </c>
      <c r="U275" s="370">
        <v>46018</v>
      </c>
      <c r="V275" s="370">
        <v>46018</v>
      </c>
      <c r="W275" s="370">
        <v>46019</v>
      </c>
      <c r="X275" s="370">
        <v>46019</v>
      </c>
      <c r="Y275" s="370">
        <v>46019</v>
      </c>
      <c r="Z275" s="370">
        <v>46019</v>
      </c>
      <c r="AA275" s="370">
        <v>46025</v>
      </c>
      <c r="AB275" s="370">
        <v>46025</v>
      </c>
      <c r="AC275" s="375"/>
      <c r="AD275" s="382"/>
    </row>
    <row r="276" spans="1:30" ht="15.5" outlineLevel="1" x14ac:dyDescent="0.35">
      <c r="A276" s="363"/>
      <c r="B276" s="364"/>
      <c r="C276" s="364" t="str">
        <f t="shared" si="51"/>
        <v>A(00-02)+09</v>
      </c>
      <c r="D276" s="365" t="s">
        <v>1162</v>
      </c>
      <c r="E276" s="365"/>
      <c r="F276" s="363"/>
      <c r="G276" s="363"/>
      <c r="H276" s="363"/>
      <c r="I276" s="363"/>
      <c r="J276" s="363"/>
      <c r="K276" s="370">
        <v>46014</v>
      </c>
      <c r="L276" s="370">
        <v>46014</v>
      </c>
      <c r="M276" s="370">
        <v>46017</v>
      </c>
      <c r="N276" s="370">
        <v>46018</v>
      </c>
      <c r="O276" s="370">
        <v>46019</v>
      </c>
      <c r="P276" s="370">
        <v>46019</v>
      </c>
      <c r="Q276" s="370">
        <v>46019</v>
      </c>
      <c r="R276" s="370">
        <v>46019</v>
      </c>
      <c r="S276" s="370">
        <v>46019</v>
      </c>
      <c r="T276" s="370">
        <v>46019</v>
      </c>
      <c r="U276" s="370">
        <v>46019</v>
      </c>
      <c r="V276" s="370">
        <v>46019</v>
      </c>
      <c r="W276" s="370">
        <v>46021</v>
      </c>
      <c r="X276" s="370">
        <v>46021</v>
      </c>
      <c r="Y276" s="370">
        <v>46021</v>
      </c>
      <c r="Z276" s="370">
        <v>46021</v>
      </c>
      <c r="AA276" s="370">
        <v>46025</v>
      </c>
      <c r="AB276" s="370">
        <v>46025</v>
      </c>
      <c r="AC276" s="375"/>
      <c r="AD276" s="382"/>
    </row>
    <row r="277" spans="1:30" ht="15.5" outlineLevel="1" x14ac:dyDescent="0.35">
      <c r="A277" s="363"/>
      <c r="B277" s="364"/>
      <c r="C277" s="364" t="str">
        <f t="shared" si="51"/>
        <v>A(00-02)+09</v>
      </c>
      <c r="D277" s="365" t="s">
        <v>1163</v>
      </c>
      <c r="E277" s="365"/>
      <c r="F277" s="363"/>
      <c r="G277" s="363"/>
      <c r="H277" s="363"/>
      <c r="I277" s="363"/>
      <c r="J277" s="363"/>
      <c r="K277" s="370">
        <v>46014</v>
      </c>
      <c r="L277" s="370">
        <v>46014</v>
      </c>
      <c r="M277" s="370">
        <v>46021</v>
      </c>
      <c r="N277" s="370">
        <v>46022</v>
      </c>
      <c r="O277" s="370">
        <v>46022</v>
      </c>
      <c r="P277" s="370">
        <v>46022</v>
      </c>
      <c r="Q277" s="370">
        <v>46022</v>
      </c>
      <c r="R277" s="370">
        <v>46022</v>
      </c>
      <c r="S277" s="370">
        <v>46022</v>
      </c>
      <c r="T277" s="370">
        <v>46022</v>
      </c>
      <c r="U277" s="370">
        <v>46022</v>
      </c>
      <c r="V277" s="370">
        <v>46022</v>
      </c>
      <c r="W277" s="370">
        <v>46024</v>
      </c>
      <c r="X277" s="370">
        <v>46024</v>
      </c>
      <c r="Y277" s="370">
        <v>46024</v>
      </c>
      <c r="Z277" s="370">
        <v>46024</v>
      </c>
      <c r="AA277" s="370">
        <v>46025</v>
      </c>
      <c r="AB277" s="370">
        <v>46025</v>
      </c>
      <c r="AC277" s="375"/>
      <c r="AD277" s="382"/>
    </row>
    <row r="278" spans="1:30" ht="15.5" x14ac:dyDescent="0.35">
      <c r="A278" s="363">
        <f>+A273+1</f>
        <v>56</v>
      </c>
      <c r="B278" s="364" t="s">
        <v>960</v>
      </c>
      <c r="C278" s="364" t="str" cm="1">
        <f t="array" ref="C278">INDEX('Master Sheet '!$BD$19:$BD$451, MATCH(1, ('Master Sheet '!$B$19:$B$451=B278)*1, 0))</f>
        <v>C(15-22)+06_1RC</v>
      </c>
      <c r="D278" s="365"/>
      <c r="E278" s="365" t="s">
        <v>1139</v>
      </c>
      <c r="F278" s="363" t="s">
        <v>1124</v>
      </c>
      <c r="G278" s="363">
        <v>15</v>
      </c>
      <c r="H278" s="363" t="s">
        <v>1133</v>
      </c>
      <c r="I278" s="363" t="s">
        <v>1176</v>
      </c>
      <c r="J278" s="380">
        <v>46011</v>
      </c>
      <c r="K278" s="366"/>
      <c r="L278" s="366"/>
      <c r="M278" s="366"/>
      <c r="N278" s="365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72"/>
      <c r="AC278" s="378">
        <f>Z282</f>
        <v>46026</v>
      </c>
      <c r="AD278" s="384" t="s">
        <v>1175</v>
      </c>
    </row>
    <row r="279" spans="1:30" ht="15.5" outlineLevel="1" x14ac:dyDescent="0.35">
      <c r="A279" s="363"/>
      <c r="B279" s="364"/>
      <c r="C279" s="364" t="str">
        <f t="shared" ref="C279:C282" si="52">C278</f>
        <v>C(15-22)+06_1RC</v>
      </c>
      <c r="D279" s="365" t="s">
        <v>1160</v>
      </c>
      <c r="E279" s="365"/>
      <c r="F279" s="363"/>
      <c r="G279" s="363"/>
      <c r="H279" s="363"/>
      <c r="I279" s="363"/>
      <c r="J279" s="363"/>
      <c r="K279" s="370">
        <v>46012</v>
      </c>
      <c r="L279" s="370">
        <v>46012</v>
      </c>
      <c r="M279" s="370">
        <v>46013</v>
      </c>
      <c r="N279" s="370">
        <v>46013</v>
      </c>
      <c r="O279" s="370">
        <v>46014</v>
      </c>
      <c r="P279" s="370">
        <v>46014</v>
      </c>
      <c r="Q279" s="370">
        <v>46014</v>
      </c>
      <c r="R279" s="370">
        <v>46014</v>
      </c>
      <c r="S279" s="370">
        <v>46014</v>
      </c>
      <c r="T279" s="370">
        <v>46014</v>
      </c>
      <c r="U279" s="370">
        <v>46014</v>
      </c>
      <c r="V279" s="370">
        <v>46014</v>
      </c>
      <c r="W279" s="370">
        <v>46016</v>
      </c>
      <c r="X279" s="370">
        <v>46016</v>
      </c>
      <c r="Y279" s="370">
        <v>46016</v>
      </c>
      <c r="Z279" s="370">
        <v>46016</v>
      </c>
      <c r="AA279" s="370">
        <v>46027</v>
      </c>
      <c r="AB279" s="370">
        <v>46027</v>
      </c>
      <c r="AC279" s="375"/>
      <c r="AD279" s="382"/>
    </row>
    <row r="280" spans="1:30" ht="15.5" outlineLevel="1" x14ac:dyDescent="0.35">
      <c r="A280" s="363"/>
      <c r="B280" s="364"/>
      <c r="C280" s="364" t="str">
        <f t="shared" si="52"/>
        <v>C(15-22)+06_1RC</v>
      </c>
      <c r="D280" s="365" t="s">
        <v>1161</v>
      </c>
      <c r="E280" s="365"/>
      <c r="F280" s="363"/>
      <c r="G280" s="363"/>
      <c r="H280" s="363"/>
      <c r="I280" s="363"/>
      <c r="J280" s="363"/>
      <c r="K280" s="370">
        <v>46012</v>
      </c>
      <c r="L280" s="370">
        <v>46012</v>
      </c>
      <c r="M280" s="370">
        <v>46016</v>
      </c>
      <c r="N280" s="370">
        <v>46017</v>
      </c>
      <c r="O280" s="370">
        <v>46018</v>
      </c>
      <c r="P280" s="370">
        <v>46018</v>
      </c>
      <c r="Q280" s="370">
        <v>46018</v>
      </c>
      <c r="R280" s="370">
        <v>46018</v>
      </c>
      <c r="S280" s="370">
        <v>46018</v>
      </c>
      <c r="T280" s="370">
        <v>46018</v>
      </c>
      <c r="U280" s="370">
        <v>46018</v>
      </c>
      <c r="V280" s="370">
        <v>46018</v>
      </c>
      <c r="W280" s="370">
        <v>46019</v>
      </c>
      <c r="X280" s="370">
        <v>46019</v>
      </c>
      <c r="Y280" s="370">
        <v>46019</v>
      </c>
      <c r="Z280" s="370">
        <v>46019</v>
      </c>
      <c r="AA280" s="370">
        <v>46027</v>
      </c>
      <c r="AB280" s="370">
        <v>46027</v>
      </c>
      <c r="AC280" s="375"/>
      <c r="AD280" s="382"/>
    </row>
    <row r="281" spans="1:30" ht="15.5" outlineLevel="1" x14ac:dyDescent="0.35">
      <c r="A281" s="363"/>
      <c r="B281" s="364"/>
      <c r="C281" s="364" t="str">
        <f t="shared" si="52"/>
        <v>C(15-22)+06_1RC</v>
      </c>
      <c r="D281" s="365" t="s">
        <v>1162</v>
      </c>
      <c r="E281" s="365"/>
      <c r="F281" s="363"/>
      <c r="G281" s="363"/>
      <c r="H281" s="363"/>
      <c r="I281" s="363"/>
      <c r="J281" s="363"/>
      <c r="K281" s="370">
        <v>46012</v>
      </c>
      <c r="L281" s="370">
        <v>46012</v>
      </c>
      <c r="M281" s="370">
        <v>46019</v>
      </c>
      <c r="N281" s="370">
        <v>46020</v>
      </c>
      <c r="O281" s="370">
        <v>46020</v>
      </c>
      <c r="P281" s="370">
        <v>46020</v>
      </c>
      <c r="Q281" s="370">
        <v>46020</v>
      </c>
      <c r="R281" s="370">
        <v>46020</v>
      </c>
      <c r="S281" s="370">
        <v>46020</v>
      </c>
      <c r="T281" s="370">
        <v>46020</v>
      </c>
      <c r="U281" s="370">
        <v>46020</v>
      </c>
      <c r="V281" s="370">
        <v>46020</v>
      </c>
      <c r="W281" s="370">
        <v>46024</v>
      </c>
      <c r="X281" s="370">
        <v>46024</v>
      </c>
      <c r="Y281" s="370">
        <v>46024</v>
      </c>
      <c r="Z281" s="370">
        <v>46024</v>
      </c>
      <c r="AA281" s="370">
        <v>46027</v>
      </c>
      <c r="AB281" s="370">
        <v>46027</v>
      </c>
      <c r="AC281" s="386"/>
      <c r="AD281" s="382"/>
    </row>
    <row r="282" spans="1:30" ht="15.5" outlineLevel="1" x14ac:dyDescent="0.35">
      <c r="A282" s="363"/>
      <c r="B282" s="364"/>
      <c r="C282" s="364" t="str">
        <f t="shared" si="52"/>
        <v>C(15-22)+06_1RC</v>
      </c>
      <c r="D282" s="365" t="s">
        <v>1163</v>
      </c>
      <c r="E282" s="365"/>
      <c r="F282" s="363"/>
      <c r="G282" s="363"/>
      <c r="H282" s="363"/>
      <c r="I282" s="363"/>
      <c r="J282" s="363"/>
      <c r="K282" s="370">
        <v>46012</v>
      </c>
      <c r="L282" s="370">
        <v>46012</v>
      </c>
      <c r="M282" s="370">
        <v>46020</v>
      </c>
      <c r="N282" s="370">
        <v>46021</v>
      </c>
      <c r="O282" s="370">
        <v>46022</v>
      </c>
      <c r="P282" s="370">
        <v>46022</v>
      </c>
      <c r="Q282" s="370">
        <v>46022</v>
      </c>
      <c r="R282" s="370">
        <v>46022</v>
      </c>
      <c r="S282" s="370">
        <v>46022</v>
      </c>
      <c r="T282" s="370">
        <v>46022</v>
      </c>
      <c r="U282" s="370">
        <v>46022</v>
      </c>
      <c r="V282" s="370">
        <v>46022</v>
      </c>
      <c r="W282" s="370">
        <v>46024</v>
      </c>
      <c r="X282" s="370">
        <v>46024</v>
      </c>
      <c r="Y282" s="370">
        <v>46025</v>
      </c>
      <c r="Z282" s="370">
        <v>46026</v>
      </c>
      <c r="AA282" s="370">
        <v>46027</v>
      </c>
      <c r="AB282" s="442">
        <v>46027</v>
      </c>
      <c r="AC282" s="386"/>
      <c r="AD282" s="382"/>
    </row>
    <row r="283" spans="1:30" ht="15.5" x14ac:dyDescent="0.35">
      <c r="A283" s="363">
        <f>+A278+1</f>
        <v>57</v>
      </c>
      <c r="B283" s="385" t="s">
        <v>910</v>
      </c>
      <c r="C283" s="364" t="str" cm="1">
        <f t="array" ref="C283">INDEX('Master Sheet '!$BD$19:$BD$451, MATCH(1, ('Master Sheet '!$B$19:$B$451=B283)*1, 0))</f>
        <v>A(00-02)+06_1RC</v>
      </c>
      <c r="D283" s="365"/>
      <c r="E283" s="365" t="s">
        <v>1139</v>
      </c>
      <c r="F283" s="363" t="s">
        <v>1125</v>
      </c>
      <c r="G283" s="363">
        <v>13</v>
      </c>
      <c r="H283" s="363" t="s">
        <v>1186</v>
      </c>
      <c r="I283" s="363" t="s">
        <v>1142</v>
      </c>
      <c r="J283" s="380">
        <v>46019</v>
      </c>
      <c r="K283" s="366"/>
      <c r="L283" s="366"/>
      <c r="M283" s="366"/>
      <c r="N283" s="365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72"/>
      <c r="AB283" s="437"/>
      <c r="AC283" s="441">
        <f>Z287</f>
        <v>46029</v>
      </c>
      <c r="AD283" s="384" t="s">
        <v>1175</v>
      </c>
    </row>
    <row r="284" spans="1:30" ht="15.5" outlineLevel="1" x14ac:dyDescent="0.35">
      <c r="A284" s="363"/>
      <c r="B284" s="364"/>
      <c r="C284" s="364" t="str">
        <f t="shared" ref="C284:C287" si="53">C283</f>
        <v>A(00-02)+06_1RC</v>
      </c>
      <c r="D284" s="365" t="s">
        <v>1160</v>
      </c>
      <c r="E284" s="365"/>
      <c r="F284" s="363"/>
      <c r="G284" s="363"/>
      <c r="H284" s="363"/>
      <c r="I284" s="363"/>
      <c r="J284" s="363"/>
      <c r="K284" s="370">
        <v>46384</v>
      </c>
      <c r="L284" s="370">
        <v>46384</v>
      </c>
      <c r="M284" s="370">
        <v>46020</v>
      </c>
      <c r="N284" s="370">
        <v>46020</v>
      </c>
      <c r="O284" s="370">
        <v>46021</v>
      </c>
      <c r="P284" s="370">
        <v>46021</v>
      </c>
      <c r="Q284" s="370">
        <v>46021</v>
      </c>
      <c r="R284" s="370">
        <v>46021</v>
      </c>
      <c r="S284" s="370">
        <v>46021</v>
      </c>
      <c r="T284" s="370">
        <v>46021</v>
      </c>
      <c r="U284" s="370">
        <v>46021</v>
      </c>
      <c r="V284" s="370">
        <v>46021</v>
      </c>
      <c r="W284" s="370">
        <v>46021</v>
      </c>
      <c r="X284" s="370">
        <v>46022</v>
      </c>
      <c r="Y284" s="370">
        <v>46022</v>
      </c>
      <c r="Z284" s="370">
        <v>46022</v>
      </c>
      <c r="AA284" s="373">
        <v>46030</v>
      </c>
      <c r="AB284" s="373">
        <v>46030</v>
      </c>
      <c r="AC284" s="375"/>
      <c r="AD284" s="382"/>
    </row>
    <row r="285" spans="1:30" ht="15.5" outlineLevel="1" x14ac:dyDescent="0.35">
      <c r="A285" s="363"/>
      <c r="B285" s="364"/>
      <c r="C285" s="364" t="str">
        <f t="shared" si="53"/>
        <v>A(00-02)+06_1RC</v>
      </c>
      <c r="D285" s="365" t="s">
        <v>1161</v>
      </c>
      <c r="E285" s="365"/>
      <c r="F285" s="363"/>
      <c r="G285" s="363"/>
      <c r="H285" s="363"/>
      <c r="I285" s="363"/>
      <c r="J285" s="363"/>
      <c r="K285" s="370">
        <v>46384</v>
      </c>
      <c r="L285" s="370">
        <v>46384</v>
      </c>
      <c r="M285" s="370">
        <v>46021</v>
      </c>
      <c r="N285" s="370">
        <v>46021</v>
      </c>
      <c r="O285" s="370">
        <v>46024</v>
      </c>
      <c r="P285" s="370">
        <v>46024</v>
      </c>
      <c r="Q285" s="370">
        <v>46024</v>
      </c>
      <c r="R285" s="370">
        <v>46024</v>
      </c>
      <c r="S285" s="370">
        <v>46024</v>
      </c>
      <c r="T285" s="370">
        <v>46024</v>
      </c>
      <c r="U285" s="370">
        <v>46024</v>
      </c>
      <c r="V285" s="370">
        <v>46024</v>
      </c>
      <c r="W285" s="370">
        <v>46025</v>
      </c>
      <c r="X285" s="370">
        <v>46025</v>
      </c>
      <c r="Y285" s="370">
        <v>46025</v>
      </c>
      <c r="Z285" s="370">
        <v>46025</v>
      </c>
      <c r="AA285" s="373">
        <v>46030</v>
      </c>
      <c r="AB285" s="373">
        <v>46030</v>
      </c>
      <c r="AC285" s="375"/>
      <c r="AD285" s="382"/>
    </row>
    <row r="286" spans="1:30" ht="15.5" outlineLevel="1" x14ac:dyDescent="0.35">
      <c r="A286" s="363"/>
      <c r="B286" s="364"/>
      <c r="C286" s="364" t="str">
        <f t="shared" si="53"/>
        <v>A(00-02)+06_1RC</v>
      </c>
      <c r="D286" s="365" t="s">
        <v>1162</v>
      </c>
      <c r="E286" s="365"/>
      <c r="F286" s="363"/>
      <c r="G286" s="363"/>
      <c r="H286" s="363"/>
      <c r="I286" s="363"/>
      <c r="J286" s="363"/>
      <c r="K286" s="370">
        <v>46384</v>
      </c>
      <c r="L286" s="370">
        <v>46384</v>
      </c>
      <c r="M286" s="370">
        <v>46024</v>
      </c>
      <c r="N286" s="370">
        <v>46025</v>
      </c>
      <c r="O286" s="370">
        <v>46025</v>
      </c>
      <c r="P286" s="370">
        <v>46025</v>
      </c>
      <c r="Q286" s="370">
        <v>46025</v>
      </c>
      <c r="R286" s="370">
        <v>46025</v>
      </c>
      <c r="S286" s="370">
        <v>46025</v>
      </c>
      <c r="T286" s="370">
        <v>46025</v>
      </c>
      <c r="U286" s="370">
        <v>46025</v>
      </c>
      <c r="V286" s="370">
        <v>46025</v>
      </c>
      <c r="W286" s="370">
        <v>46026</v>
      </c>
      <c r="X286" s="370">
        <v>46026</v>
      </c>
      <c r="Y286" s="370">
        <v>46026</v>
      </c>
      <c r="Z286" s="370">
        <v>46026</v>
      </c>
      <c r="AA286" s="373">
        <v>46030</v>
      </c>
      <c r="AB286" s="373">
        <v>46030</v>
      </c>
      <c r="AC286" s="375"/>
      <c r="AD286" s="382"/>
    </row>
    <row r="287" spans="1:30" ht="15.5" outlineLevel="1" x14ac:dyDescent="0.35">
      <c r="A287" s="363"/>
      <c r="B287" s="364"/>
      <c r="C287" s="364" t="str">
        <f t="shared" si="53"/>
        <v>A(00-02)+06_1RC</v>
      </c>
      <c r="D287" s="365" t="s">
        <v>1163</v>
      </c>
      <c r="E287" s="365"/>
      <c r="F287" s="363"/>
      <c r="G287" s="363"/>
      <c r="H287" s="363"/>
      <c r="I287" s="363"/>
      <c r="J287" s="363"/>
      <c r="K287" s="370">
        <v>46384</v>
      </c>
      <c r="L287" s="370">
        <v>46384</v>
      </c>
      <c r="M287" s="370">
        <v>46025</v>
      </c>
      <c r="N287" s="370">
        <v>46026</v>
      </c>
      <c r="O287" s="370">
        <v>46027</v>
      </c>
      <c r="P287" s="370">
        <v>46027</v>
      </c>
      <c r="Q287" s="370">
        <v>46027</v>
      </c>
      <c r="R287" s="370">
        <v>46027</v>
      </c>
      <c r="S287" s="370">
        <v>46027</v>
      </c>
      <c r="T287" s="370">
        <v>46027</v>
      </c>
      <c r="U287" s="370">
        <v>46027</v>
      </c>
      <c r="V287" s="370">
        <v>46027</v>
      </c>
      <c r="W287" s="370">
        <v>46028</v>
      </c>
      <c r="X287" s="370">
        <v>46028</v>
      </c>
      <c r="Y287" s="370">
        <v>46029</v>
      </c>
      <c r="Z287" s="370">
        <v>46029</v>
      </c>
      <c r="AA287" s="373">
        <v>46030</v>
      </c>
      <c r="AB287" s="373">
        <v>46030</v>
      </c>
      <c r="AC287" s="375"/>
      <c r="AD287" s="382"/>
    </row>
    <row r="288" spans="1:30" ht="15.5" x14ac:dyDescent="0.35">
      <c r="A288" s="363">
        <f>+A283+1</f>
        <v>58</v>
      </c>
      <c r="B288" s="363" t="s">
        <v>1044</v>
      </c>
      <c r="C288" s="364" t="str" cm="1">
        <f t="array" ref="C288">INDEX('Master Sheet '!$BD$19:$BD$451, MATCH(1, ('Master Sheet '!$B$19:$B$451=B288)*1, 0))</f>
        <v>B(00-15)+03</v>
      </c>
      <c r="D288" s="365"/>
      <c r="E288" s="365" t="s">
        <v>1129</v>
      </c>
      <c r="F288" s="363" t="s">
        <v>1179</v>
      </c>
      <c r="G288" s="363">
        <v>13</v>
      </c>
      <c r="H288" s="363" t="s">
        <v>1134</v>
      </c>
      <c r="I288" s="363" t="s">
        <v>1132</v>
      </c>
      <c r="J288" s="380">
        <v>46010</v>
      </c>
      <c r="K288" s="366"/>
      <c r="L288" s="366"/>
      <c r="M288" s="366"/>
      <c r="N288" s="365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72"/>
      <c r="AC288" s="441">
        <f>Z292</f>
        <v>46031</v>
      </c>
      <c r="AD288" s="384" t="s">
        <v>1175</v>
      </c>
    </row>
    <row r="289" spans="1:30" ht="15.5" outlineLevel="1" x14ac:dyDescent="0.35">
      <c r="A289" s="363"/>
      <c r="B289" s="364"/>
      <c r="C289" s="364" t="str">
        <f t="shared" ref="C289:C292" si="54">C288</f>
        <v>B(00-15)+03</v>
      </c>
      <c r="D289" s="365" t="s">
        <v>1160</v>
      </c>
      <c r="E289" s="365"/>
      <c r="F289" s="363"/>
      <c r="G289" s="363"/>
      <c r="H289" s="363"/>
      <c r="I289" s="363"/>
      <c r="J289" s="363"/>
      <c r="K289" s="370">
        <v>46011</v>
      </c>
      <c r="L289" s="370">
        <v>46011</v>
      </c>
      <c r="M289" s="370">
        <v>46014</v>
      </c>
      <c r="N289" s="370">
        <v>46017</v>
      </c>
      <c r="O289" s="370">
        <v>46018</v>
      </c>
      <c r="P289" s="370">
        <v>46018</v>
      </c>
      <c r="Q289" s="370">
        <v>46018</v>
      </c>
      <c r="R289" s="370">
        <v>46018</v>
      </c>
      <c r="S289" s="370">
        <v>46018</v>
      </c>
      <c r="T289" s="370">
        <v>46018</v>
      </c>
      <c r="U289" s="370">
        <v>46018</v>
      </c>
      <c r="V289" s="370">
        <v>46018</v>
      </c>
      <c r="W289" s="370">
        <v>46020</v>
      </c>
      <c r="X289" s="370">
        <v>46020</v>
      </c>
      <c r="Y289" s="370">
        <v>46021</v>
      </c>
      <c r="Z289" s="370">
        <v>46021</v>
      </c>
      <c r="AA289" s="370">
        <v>46032</v>
      </c>
      <c r="AB289" s="370">
        <v>46032</v>
      </c>
      <c r="AC289" s="375"/>
      <c r="AD289" s="382"/>
    </row>
    <row r="290" spans="1:30" ht="15.5" outlineLevel="1" x14ac:dyDescent="0.35">
      <c r="A290" s="363"/>
      <c r="B290" s="364"/>
      <c r="C290" s="364" t="str">
        <f t="shared" si="54"/>
        <v>B(00-15)+03</v>
      </c>
      <c r="D290" s="365" t="s">
        <v>1161</v>
      </c>
      <c r="E290" s="365"/>
      <c r="F290" s="363"/>
      <c r="G290" s="363"/>
      <c r="H290" s="363"/>
      <c r="I290" s="363"/>
      <c r="J290" s="363"/>
      <c r="K290" s="370">
        <v>46011</v>
      </c>
      <c r="L290" s="370">
        <v>46011</v>
      </c>
      <c r="M290" s="370">
        <v>46019</v>
      </c>
      <c r="N290" s="370">
        <v>46020</v>
      </c>
      <c r="O290" s="370">
        <v>46020</v>
      </c>
      <c r="P290" s="370">
        <v>46020</v>
      </c>
      <c r="Q290" s="370">
        <v>46020</v>
      </c>
      <c r="R290" s="370">
        <v>46020</v>
      </c>
      <c r="S290" s="370">
        <v>46022</v>
      </c>
      <c r="T290" s="370">
        <v>46022</v>
      </c>
      <c r="U290" s="370">
        <v>46022</v>
      </c>
      <c r="V290" s="370">
        <v>46022</v>
      </c>
      <c r="W290" s="370">
        <v>46024</v>
      </c>
      <c r="X290" s="370">
        <v>46024</v>
      </c>
      <c r="Y290" s="370">
        <v>46024</v>
      </c>
      <c r="Z290" s="370">
        <v>46024</v>
      </c>
      <c r="AA290" s="370">
        <v>46032</v>
      </c>
      <c r="AB290" s="370">
        <v>46032</v>
      </c>
      <c r="AC290" s="375"/>
      <c r="AD290" s="382"/>
    </row>
    <row r="291" spans="1:30" ht="15.5" outlineLevel="1" x14ac:dyDescent="0.35">
      <c r="A291" s="363"/>
      <c r="B291" s="364"/>
      <c r="C291" s="364" t="str">
        <f t="shared" si="54"/>
        <v>B(00-15)+03</v>
      </c>
      <c r="D291" s="365" t="s">
        <v>1162</v>
      </c>
      <c r="E291" s="365"/>
      <c r="F291" s="363"/>
      <c r="G291" s="363"/>
      <c r="H291" s="363"/>
      <c r="I291" s="363"/>
      <c r="J291" s="363"/>
      <c r="K291" s="370">
        <v>46011</v>
      </c>
      <c r="L291" s="370">
        <v>46011</v>
      </c>
      <c r="M291" s="370">
        <v>46024</v>
      </c>
      <c r="N291" s="370">
        <v>46025</v>
      </c>
      <c r="O291" s="370">
        <v>46025</v>
      </c>
      <c r="P291" s="370">
        <v>46025</v>
      </c>
      <c r="Q291" s="370">
        <v>46025</v>
      </c>
      <c r="R291" s="370">
        <v>46025</v>
      </c>
      <c r="S291" s="370">
        <v>46025</v>
      </c>
      <c r="T291" s="370">
        <v>46025</v>
      </c>
      <c r="U291" s="370">
        <v>46025</v>
      </c>
      <c r="V291" s="370">
        <v>46025</v>
      </c>
      <c r="W291" s="370">
        <v>46027</v>
      </c>
      <c r="X291" s="370">
        <v>46027</v>
      </c>
      <c r="Y291" s="370">
        <v>46027</v>
      </c>
      <c r="Z291" s="370">
        <v>46027</v>
      </c>
      <c r="AA291" s="370">
        <v>46032</v>
      </c>
      <c r="AB291" s="370">
        <v>46032</v>
      </c>
      <c r="AC291" s="375"/>
      <c r="AD291" s="382"/>
    </row>
    <row r="292" spans="1:30" ht="15.5" outlineLevel="1" x14ac:dyDescent="0.35">
      <c r="A292" s="363"/>
      <c r="B292" s="364"/>
      <c r="C292" s="364" t="str">
        <f t="shared" si="54"/>
        <v>B(00-15)+03</v>
      </c>
      <c r="D292" s="365" t="s">
        <v>1163</v>
      </c>
      <c r="E292" s="365"/>
      <c r="F292" s="363"/>
      <c r="G292" s="363"/>
      <c r="H292" s="363"/>
      <c r="I292" s="363"/>
      <c r="J292" s="363"/>
      <c r="K292" s="370">
        <v>46011</v>
      </c>
      <c r="L292" s="370">
        <v>46011</v>
      </c>
      <c r="M292" s="370">
        <v>46027</v>
      </c>
      <c r="N292" s="370">
        <v>46029</v>
      </c>
      <c r="O292" s="370">
        <v>46030</v>
      </c>
      <c r="P292" s="370">
        <v>46030</v>
      </c>
      <c r="Q292" s="370">
        <v>46030</v>
      </c>
      <c r="R292" s="370">
        <v>46030</v>
      </c>
      <c r="S292" s="370">
        <v>46030</v>
      </c>
      <c r="T292" s="370">
        <v>46030</v>
      </c>
      <c r="U292" s="370">
        <v>46030</v>
      </c>
      <c r="V292" s="370">
        <v>46030</v>
      </c>
      <c r="W292" s="370">
        <v>46031</v>
      </c>
      <c r="X292" s="370">
        <v>46031</v>
      </c>
      <c r="Y292" s="370">
        <v>46031</v>
      </c>
      <c r="Z292" s="370">
        <v>46031</v>
      </c>
      <c r="AA292" s="370">
        <v>46032</v>
      </c>
      <c r="AB292" s="370">
        <v>46032</v>
      </c>
      <c r="AC292" s="375"/>
      <c r="AD292" s="382"/>
    </row>
    <row r="293" spans="1:30" ht="15.5" x14ac:dyDescent="0.35">
      <c r="A293" s="363">
        <f>+A288+1</f>
        <v>59</v>
      </c>
      <c r="B293" s="385" t="s">
        <v>911</v>
      </c>
      <c r="C293" s="364" t="str" cm="1">
        <f t="array" ref="C293">INDEX('Master Sheet '!$BD$19:$BD$451, MATCH(1, ('Master Sheet '!$B$19:$B$451=B293)*1, 0))</f>
        <v>C(15-22)+00</v>
      </c>
      <c r="D293" s="365"/>
      <c r="E293" s="365" t="s">
        <v>1139</v>
      </c>
      <c r="F293" s="363" t="s">
        <v>1407</v>
      </c>
      <c r="G293" s="363">
        <v>16</v>
      </c>
      <c r="H293" s="363" t="s">
        <v>1186</v>
      </c>
      <c r="I293" s="363" t="s">
        <v>1182</v>
      </c>
      <c r="J293" s="380">
        <v>46014</v>
      </c>
      <c r="K293" s="366"/>
      <c r="L293" s="366"/>
      <c r="M293" s="366"/>
      <c r="N293" s="365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72"/>
      <c r="AC293" s="441">
        <f>Z297</f>
        <v>46032</v>
      </c>
      <c r="AD293" s="384" t="s">
        <v>1175</v>
      </c>
    </row>
    <row r="294" spans="1:30" ht="15.5" outlineLevel="1" x14ac:dyDescent="0.35">
      <c r="A294" s="363"/>
      <c r="B294" s="364"/>
      <c r="C294" s="364" t="str">
        <f t="shared" ref="C294:C297" si="55">C293</f>
        <v>C(15-22)+00</v>
      </c>
      <c r="D294" s="365" t="s">
        <v>1160</v>
      </c>
      <c r="E294" s="365"/>
      <c r="F294" s="363"/>
      <c r="G294" s="363"/>
      <c r="H294" s="363"/>
      <c r="I294" s="363"/>
      <c r="J294" s="363"/>
      <c r="K294" s="370">
        <v>46014</v>
      </c>
      <c r="L294" s="370">
        <v>46014</v>
      </c>
      <c r="M294" s="370">
        <v>46016</v>
      </c>
      <c r="N294" s="370">
        <v>46017</v>
      </c>
      <c r="O294" s="370">
        <v>46018</v>
      </c>
      <c r="P294" s="370">
        <v>46018</v>
      </c>
      <c r="Q294" s="370">
        <v>46018</v>
      </c>
      <c r="R294" s="370">
        <v>46018</v>
      </c>
      <c r="S294" s="370">
        <v>46018</v>
      </c>
      <c r="T294" s="370">
        <v>46018</v>
      </c>
      <c r="U294" s="370">
        <v>46018</v>
      </c>
      <c r="V294" s="370">
        <v>46018</v>
      </c>
      <c r="W294" s="370">
        <v>46019</v>
      </c>
      <c r="X294" s="370">
        <v>46019</v>
      </c>
      <c r="Y294" s="370">
        <v>46022</v>
      </c>
      <c r="Z294" s="370">
        <v>46022</v>
      </c>
      <c r="AA294" s="370">
        <v>46033</v>
      </c>
      <c r="AB294" s="370">
        <v>46033</v>
      </c>
      <c r="AC294" s="375"/>
      <c r="AD294" s="382"/>
    </row>
    <row r="295" spans="1:30" ht="15.5" outlineLevel="1" x14ac:dyDescent="0.35">
      <c r="A295" s="363"/>
      <c r="B295" s="364"/>
      <c r="C295" s="364" t="str">
        <f t="shared" si="55"/>
        <v>C(15-22)+00</v>
      </c>
      <c r="D295" s="365" t="s">
        <v>1161</v>
      </c>
      <c r="E295" s="365"/>
      <c r="F295" s="363"/>
      <c r="G295" s="363"/>
      <c r="H295" s="363"/>
      <c r="I295" s="363"/>
      <c r="J295" s="363"/>
      <c r="K295" s="370">
        <v>46014</v>
      </c>
      <c r="L295" s="370">
        <v>46014</v>
      </c>
      <c r="M295" s="370">
        <v>46019</v>
      </c>
      <c r="N295" s="370">
        <v>46020</v>
      </c>
      <c r="O295" s="370">
        <v>46021</v>
      </c>
      <c r="P295" s="370">
        <v>46021</v>
      </c>
      <c r="Q295" s="370">
        <v>46022</v>
      </c>
      <c r="R295" s="370">
        <v>46022</v>
      </c>
      <c r="S295" s="370">
        <v>46022</v>
      </c>
      <c r="T295" s="370">
        <v>46022</v>
      </c>
      <c r="U295" s="370">
        <v>46024</v>
      </c>
      <c r="V295" s="370">
        <v>46024</v>
      </c>
      <c r="W295" s="370">
        <v>46025</v>
      </c>
      <c r="X295" s="370">
        <v>46025</v>
      </c>
      <c r="Y295" s="370">
        <v>46025</v>
      </c>
      <c r="Z295" s="370">
        <v>46025</v>
      </c>
      <c r="AA295" s="370">
        <v>46033</v>
      </c>
      <c r="AB295" s="370">
        <v>46033</v>
      </c>
      <c r="AC295" s="375"/>
      <c r="AD295" s="382"/>
    </row>
    <row r="296" spans="1:30" ht="15.5" outlineLevel="1" x14ac:dyDescent="0.35">
      <c r="A296" s="363"/>
      <c r="B296" s="364"/>
      <c r="C296" s="364" t="str">
        <f t="shared" si="55"/>
        <v>C(15-22)+00</v>
      </c>
      <c r="D296" s="365" t="s">
        <v>1162</v>
      </c>
      <c r="E296" s="365"/>
      <c r="F296" s="363"/>
      <c r="G296" s="363"/>
      <c r="H296" s="363"/>
      <c r="I296" s="363"/>
      <c r="J296" s="363"/>
      <c r="K296" s="370">
        <v>46014</v>
      </c>
      <c r="L296" s="370">
        <v>46014</v>
      </c>
      <c r="M296" s="370">
        <v>46026</v>
      </c>
      <c r="N296" s="370">
        <v>46027</v>
      </c>
      <c r="O296" s="370">
        <v>46027</v>
      </c>
      <c r="P296" s="370">
        <v>46027</v>
      </c>
      <c r="Q296" s="370">
        <v>46027</v>
      </c>
      <c r="R296" s="370">
        <v>46027</v>
      </c>
      <c r="S296" s="370">
        <v>46027</v>
      </c>
      <c r="T296" s="370">
        <v>46027</v>
      </c>
      <c r="U296" s="370">
        <v>46028</v>
      </c>
      <c r="V296" s="370">
        <v>46028</v>
      </c>
      <c r="W296" s="370">
        <v>46028</v>
      </c>
      <c r="X296" s="370">
        <v>46028</v>
      </c>
      <c r="Y296" s="370">
        <v>46028</v>
      </c>
      <c r="Z296" s="370">
        <v>46028</v>
      </c>
      <c r="AA296" s="370">
        <v>46033</v>
      </c>
      <c r="AB296" s="370">
        <v>46033</v>
      </c>
      <c r="AC296" s="375"/>
      <c r="AD296" s="382"/>
    </row>
    <row r="297" spans="1:30" ht="15.5" outlineLevel="1" x14ac:dyDescent="0.35">
      <c r="A297" s="363"/>
      <c r="B297" s="364"/>
      <c r="C297" s="364" t="str">
        <f t="shared" si="55"/>
        <v>C(15-22)+00</v>
      </c>
      <c r="D297" s="365" t="s">
        <v>1163</v>
      </c>
      <c r="E297" s="365"/>
      <c r="F297" s="363"/>
      <c r="G297" s="363"/>
      <c r="H297" s="363"/>
      <c r="I297" s="363"/>
      <c r="J297" s="363"/>
      <c r="K297" s="370">
        <v>46014</v>
      </c>
      <c r="L297" s="370">
        <v>46014</v>
      </c>
      <c r="M297" s="370">
        <v>46031</v>
      </c>
      <c r="N297" s="370">
        <v>46031</v>
      </c>
      <c r="O297" s="370">
        <v>46031</v>
      </c>
      <c r="P297" s="370">
        <v>46031</v>
      </c>
      <c r="Q297" s="370">
        <v>46031</v>
      </c>
      <c r="R297" s="370">
        <v>46031</v>
      </c>
      <c r="S297" s="370">
        <v>46031</v>
      </c>
      <c r="T297" s="370">
        <v>46031</v>
      </c>
      <c r="U297" s="370">
        <v>46031</v>
      </c>
      <c r="V297" s="370">
        <v>46032</v>
      </c>
      <c r="W297" s="370">
        <v>46032</v>
      </c>
      <c r="X297" s="370">
        <v>46032</v>
      </c>
      <c r="Y297" s="370">
        <v>46032</v>
      </c>
      <c r="Z297" s="370">
        <v>46032</v>
      </c>
      <c r="AA297" s="370">
        <v>46033</v>
      </c>
      <c r="AB297" s="370">
        <v>46033</v>
      </c>
      <c r="AC297" s="375"/>
      <c r="AD297" s="382"/>
    </row>
    <row r="298" spans="1:30" ht="15.5" x14ac:dyDescent="0.35">
      <c r="A298" s="363">
        <f>+A293+1</f>
        <v>60</v>
      </c>
      <c r="B298" s="385" t="s">
        <v>266</v>
      </c>
      <c r="C298" s="364" t="str" cm="1">
        <f t="array" ref="C298">INDEX('Master Sheet '!$BD$19:$BD$451, MATCH(1, ('Master Sheet '!$B$19:$B$451=B298)*1, 0))</f>
        <v>A(00-02)+03</v>
      </c>
      <c r="D298" s="365"/>
      <c r="E298" s="365" t="s">
        <v>1129</v>
      </c>
      <c r="F298" s="363" t="s">
        <v>1224</v>
      </c>
      <c r="G298" s="363">
        <v>13</v>
      </c>
      <c r="H298" s="363" t="s">
        <v>1133</v>
      </c>
      <c r="I298" s="363" t="s">
        <v>1176</v>
      </c>
      <c r="J298" s="380">
        <v>46022</v>
      </c>
      <c r="K298" s="438"/>
      <c r="L298" s="438"/>
      <c r="M298" s="438"/>
      <c r="N298" s="439"/>
      <c r="O298" s="438"/>
      <c r="P298" s="438"/>
      <c r="Q298" s="438"/>
      <c r="R298" s="438"/>
      <c r="S298" s="438"/>
      <c r="T298" s="438"/>
      <c r="U298" s="438"/>
      <c r="V298" s="438"/>
      <c r="W298" s="438"/>
      <c r="X298" s="438"/>
      <c r="Y298" s="438"/>
      <c r="Z298" s="438"/>
      <c r="AA298" s="438"/>
      <c r="AB298" s="440"/>
      <c r="AC298" s="441">
        <f>Z302</f>
        <v>46033</v>
      </c>
      <c r="AD298" s="384" t="s">
        <v>1175</v>
      </c>
    </row>
    <row r="299" spans="1:30" ht="15.5" outlineLevel="1" x14ac:dyDescent="0.35">
      <c r="A299" s="363"/>
      <c r="B299" s="364"/>
      <c r="C299" s="364" t="str">
        <f t="shared" ref="C299:C302" si="56">C298</f>
        <v>A(00-02)+03</v>
      </c>
      <c r="D299" s="365" t="s">
        <v>1160</v>
      </c>
      <c r="E299" s="365"/>
      <c r="F299" s="363"/>
      <c r="G299" s="363"/>
      <c r="H299" s="363"/>
      <c r="I299" s="363"/>
      <c r="J299" s="363"/>
      <c r="K299" s="370">
        <v>46024</v>
      </c>
      <c r="L299" s="370">
        <v>46024</v>
      </c>
      <c r="M299" s="370">
        <v>46025</v>
      </c>
      <c r="N299" s="370">
        <v>46026</v>
      </c>
      <c r="O299" s="370">
        <v>46027</v>
      </c>
      <c r="P299" s="370">
        <v>46027</v>
      </c>
      <c r="Q299" s="370">
        <v>46027</v>
      </c>
      <c r="R299" s="370">
        <v>46027</v>
      </c>
      <c r="S299" s="370">
        <v>46027</v>
      </c>
      <c r="T299" s="370">
        <v>46027</v>
      </c>
      <c r="U299" s="370">
        <v>46027</v>
      </c>
      <c r="V299" s="370">
        <v>46027</v>
      </c>
      <c r="W299" s="370">
        <v>46028</v>
      </c>
      <c r="X299" s="370">
        <v>46028</v>
      </c>
      <c r="Y299" s="370">
        <v>46028</v>
      </c>
      <c r="Z299" s="370">
        <v>46028</v>
      </c>
      <c r="AA299" s="370">
        <v>46034</v>
      </c>
      <c r="AB299" s="370">
        <v>46034</v>
      </c>
      <c r="AC299" s="375"/>
      <c r="AD299" s="382"/>
    </row>
    <row r="300" spans="1:30" ht="15.5" outlineLevel="1" x14ac:dyDescent="0.35">
      <c r="A300" s="363"/>
      <c r="B300" s="364"/>
      <c r="C300" s="364" t="str">
        <f t="shared" si="56"/>
        <v>A(00-02)+03</v>
      </c>
      <c r="D300" s="365" t="s">
        <v>1161</v>
      </c>
      <c r="E300" s="365"/>
      <c r="F300" s="363"/>
      <c r="G300" s="363"/>
      <c r="H300" s="363"/>
      <c r="I300" s="363"/>
      <c r="J300" s="363"/>
      <c r="K300" s="370">
        <v>46024</v>
      </c>
      <c r="L300" s="370">
        <v>46024</v>
      </c>
      <c r="M300" s="370">
        <v>46027</v>
      </c>
      <c r="N300" s="370">
        <v>46028</v>
      </c>
      <c r="O300" s="370">
        <v>46028</v>
      </c>
      <c r="P300" s="370">
        <v>46028</v>
      </c>
      <c r="Q300" s="370">
        <v>46028</v>
      </c>
      <c r="R300" s="370">
        <v>46028</v>
      </c>
      <c r="S300" s="370">
        <v>46028</v>
      </c>
      <c r="T300" s="370">
        <v>46028</v>
      </c>
      <c r="U300" s="370">
        <v>46028</v>
      </c>
      <c r="V300" s="370">
        <v>46028</v>
      </c>
      <c r="W300" s="370">
        <v>46029</v>
      </c>
      <c r="X300" s="370">
        <v>46029</v>
      </c>
      <c r="Y300" s="370">
        <v>46029</v>
      </c>
      <c r="Z300" s="370">
        <v>46029</v>
      </c>
      <c r="AA300" s="370">
        <v>46034</v>
      </c>
      <c r="AB300" s="370">
        <v>46034</v>
      </c>
      <c r="AC300" s="375"/>
      <c r="AD300" s="382"/>
    </row>
    <row r="301" spans="1:30" ht="15.5" outlineLevel="1" x14ac:dyDescent="0.35">
      <c r="A301" s="363"/>
      <c r="B301" s="364"/>
      <c r="C301" s="364" t="str">
        <f t="shared" si="56"/>
        <v>A(00-02)+03</v>
      </c>
      <c r="D301" s="365" t="s">
        <v>1162</v>
      </c>
      <c r="E301" s="365"/>
      <c r="F301" s="363"/>
      <c r="G301" s="363"/>
      <c r="H301" s="363"/>
      <c r="I301" s="363"/>
      <c r="J301" s="363"/>
      <c r="K301" s="370">
        <v>46024</v>
      </c>
      <c r="L301" s="370">
        <v>46024</v>
      </c>
      <c r="M301" s="370">
        <v>46029</v>
      </c>
      <c r="N301" s="370">
        <v>46030</v>
      </c>
      <c r="O301" s="370">
        <v>46031</v>
      </c>
      <c r="P301" s="370">
        <v>46031</v>
      </c>
      <c r="Q301" s="370">
        <v>46031</v>
      </c>
      <c r="R301" s="370">
        <v>46031</v>
      </c>
      <c r="S301" s="370">
        <v>46031</v>
      </c>
      <c r="T301" s="370">
        <v>46031</v>
      </c>
      <c r="U301" s="370">
        <v>46031</v>
      </c>
      <c r="V301" s="370">
        <v>46031</v>
      </c>
      <c r="W301" s="370">
        <v>46032</v>
      </c>
      <c r="X301" s="370">
        <v>46032</v>
      </c>
      <c r="Y301" s="370">
        <v>46033</v>
      </c>
      <c r="Z301" s="370">
        <v>46033</v>
      </c>
      <c r="AA301" s="370">
        <v>46034</v>
      </c>
      <c r="AB301" s="370">
        <v>46034</v>
      </c>
      <c r="AC301" s="375"/>
      <c r="AD301" s="382"/>
    </row>
    <row r="302" spans="1:30" ht="15.5" outlineLevel="1" x14ac:dyDescent="0.35">
      <c r="A302" s="363"/>
      <c r="B302" s="364"/>
      <c r="C302" s="364" t="str">
        <f t="shared" si="56"/>
        <v>A(00-02)+03</v>
      </c>
      <c r="D302" s="365" t="s">
        <v>1163</v>
      </c>
      <c r="E302" s="365"/>
      <c r="F302" s="363"/>
      <c r="G302" s="363"/>
      <c r="H302" s="363"/>
      <c r="I302" s="363"/>
      <c r="J302" s="363"/>
      <c r="K302" s="370">
        <v>46024</v>
      </c>
      <c r="L302" s="370">
        <v>46024</v>
      </c>
      <c r="M302" s="370">
        <v>46030</v>
      </c>
      <c r="N302" s="370">
        <v>46031</v>
      </c>
      <c r="O302" s="370">
        <v>46032</v>
      </c>
      <c r="P302" s="370">
        <v>46032</v>
      </c>
      <c r="Q302" s="370">
        <v>46032</v>
      </c>
      <c r="R302" s="370">
        <v>46032</v>
      </c>
      <c r="S302" s="370">
        <v>46032</v>
      </c>
      <c r="T302" s="370">
        <v>46032</v>
      </c>
      <c r="U302" s="370">
        <v>46032</v>
      </c>
      <c r="V302" s="370">
        <v>46032</v>
      </c>
      <c r="W302" s="370">
        <v>46033</v>
      </c>
      <c r="X302" s="370">
        <v>46033</v>
      </c>
      <c r="Y302" s="370">
        <v>46033</v>
      </c>
      <c r="Z302" s="370">
        <v>46033</v>
      </c>
      <c r="AA302" s="370">
        <v>46034</v>
      </c>
      <c r="AB302" s="370">
        <v>46034</v>
      </c>
      <c r="AC302" s="375"/>
      <c r="AD302" s="382"/>
    </row>
    <row r="303" spans="1:30" ht="15.5" x14ac:dyDescent="0.35">
      <c r="A303" s="363">
        <f>+A298+1</f>
        <v>61</v>
      </c>
      <c r="B303" s="363" t="s">
        <v>1069</v>
      </c>
      <c r="C303" s="364" t="str" cm="1">
        <f t="array" ref="C303">INDEX('Master Sheet '!$BD$19:$BD$451, MATCH(1, ('Master Sheet '!$B$19:$B$451=B303)*1, 0))</f>
        <v>C(15-22)+06</v>
      </c>
      <c r="D303" s="365"/>
      <c r="E303" s="365" t="s">
        <v>1204</v>
      </c>
      <c r="F303" s="363" t="s">
        <v>1213</v>
      </c>
      <c r="G303" s="363">
        <v>13</v>
      </c>
      <c r="H303" s="363" t="s">
        <v>1134</v>
      </c>
      <c r="I303" s="363" t="s">
        <v>1177</v>
      </c>
      <c r="J303" s="380">
        <v>46014</v>
      </c>
      <c r="K303" s="366"/>
      <c r="L303" s="366"/>
      <c r="M303" s="366"/>
      <c r="N303" s="365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72"/>
      <c r="AC303" s="441">
        <f>Z307</f>
        <v>46033</v>
      </c>
      <c r="AD303" s="384" t="s">
        <v>1175</v>
      </c>
    </row>
    <row r="304" spans="1:30" ht="15.5" outlineLevel="1" x14ac:dyDescent="0.35">
      <c r="A304" s="363"/>
      <c r="B304" s="364"/>
      <c r="C304" s="364" t="str">
        <f t="shared" ref="C304:C307" si="57">C303</f>
        <v>C(15-22)+06</v>
      </c>
      <c r="D304" s="365" t="s">
        <v>1160</v>
      </c>
      <c r="E304" s="365"/>
      <c r="F304" s="363"/>
      <c r="G304" s="363"/>
      <c r="H304" s="363"/>
      <c r="I304" s="363"/>
      <c r="J304" s="363"/>
      <c r="K304" s="370">
        <v>46014</v>
      </c>
      <c r="L304" s="370">
        <v>46014</v>
      </c>
      <c r="M304" s="370">
        <v>46018</v>
      </c>
      <c r="N304" s="370">
        <v>46019</v>
      </c>
      <c r="O304" s="370">
        <v>46020</v>
      </c>
      <c r="P304" s="370">
        <v>46020</v>
      </c>
      <c r="Q304" s="370">
        <v>46020</v>
      </c>
      <c r="R304" s="370">
        <v>46020</v>
      </c>
      <c r="S304" s="370">
        <v>46020</v>
      </c>
      <c r="T304" s="370">
        <v>46020</v>
      </c>
      <c r="U304" s="370">
        <v>46022</v>
      </c>
      <c r="V304" s="370">
        <v>46022</v>
      </c>
      <c r="W304" s="370">
        <v>46024</v>
      </c>
      <c r="X304" s="370">
        <v>46024</v>
      </c>
      <c r="Y304" s="370">
        <v>46024</v>
      </c>
      <c r="Z304" s="370">
        <v>46024</v>
      </c>
      <c r="AA304" s="370">
        <v>46034</v>
      </c>
      <c r="AB304" s="370">
        <v>46034</v>
      </c>
      <c r="AC304" s="375"/>
      <c r="AD304" s="382"/>
    </row>
    <row r="305" spans="1:30" ht="15.5" outlineLevel="1" x14ac:dyDescent="0.35">
      <c r="A305" s="363"/>
      <c r="B305" s="364"/>
      <c r="C305" s="364" t="str">
        <f t="shared" si="57"/>
        <v>C(15-22)+06</v>
      </c>
      <c r="D305" s="365" t="s">
        <v>1161</v>
      </c>
      <c r="E305" s="365"/>
      <c r="F305" s="363"/>
      <c r="G305" s="363"/>
      <c r="H305" s="363"/>
      <c r="I305" s="363"/>
      <c r="J305" s="363"/>
      <c r="K305" s="370">
        <v>46014</v>
      </c>
      <c r="L305" s="370">
        <v>46014</v>
      </c>
      <c r="M305" s="370">
        <v>46024</v>
      </c>
      <c r="N305" s="370">
        <v>46025</v>
      </c>
      <c r="O305" s="370">
        <v>46025</v>
      </c>
      <c r="P305" s="370">
        <v>46025</v>
      </c>
      <c r="Q305" s="370">
        <v>46025</v>
      </c>
      <c r="R305" s="370">
        <v>46025</v>
      </c>
      <c r="S305" s="370">
        <v>46025</v>
      </c>
      <c r="T305" s="370">
        <v>46025</v>
      </c>
      <c r="U305" s="370">
        <v>46025</v>
      </c>
      <c r="V305" s="370">
        <v>46025</v>
      </c>
      <c r="W305" s="370">
        <v>46027</v>
      </c>
      <c r="X305" s="370">
        <v>46027</v>
      </c>
      <c r="Y305" s="370">
        <v>46028</v>
      </c>
      <c r="Z305" s="370">
        <v>46028</v>
      </c>
      <c r="AA305" s="370">
        <v>46034</v>
      </c>
      <c r="AB305" s="370">
        <v>46034</v>
      </c>
      <c r="AC305" s="375"/>
      <c r="AD305" s="382"/>
    </row>
    <row r="306" spans="1:30" ht="15.5" outlineLevel="1" x14ac:dyDescent="0.35">
      <c r="A306" s="363"/>
      <c r="B306" s="364"/>
      <c r="C306" s="364" t="str">
        <f t="shared" si="57"/>
        <v>C(15-22)+06</v>
      </c>
      <c r="D306" s="365" t="s">
        <v>1162</v>
      </c>
      <c r="E306" s="365"/>
      <c r="F306" s="363"/>
      <c r="G306" s="363"/>
      <c r="H306" s="363"/>
      <c r="I306" s="363"/>
      <c r="J306" s="363"/>
      <c r="K306" s="370">
        <v>46014</v>
      </c>
      <c r="L306" s="370">
        <v>46014</v>
      </c>
      <c r="M306" s="370">
        <v>46028</v>
      </c>
      <c r="N306" s="370">
        <v>46028</v>
      </c>
      <c r="O306" s="370">
        <v>46029</v>
      </c>
      <c r="P306" s="370">
        <v>46029</v>
      </c>
      <c r="Q306" s="370">
        <v>46029</v>
      </c>
      <c r="R306" s="370">
        <v>46029</v>
      </c>
      <c r="S306" s="370">
        <v>46029</v>
      </c>
      <c r="T306" s="370">
        <v>46029</v>
      </c>
      <c r="U306" s="370">
        <v>46029</v>
      </c>
      <c r="V306" s="370">
        <v>46029</v>
      </c>
      <c r="W306" s="370">
        <v>46030</v>
      </c>
      <c r="X306" s="370">
        <v>46030</v>
      </c>
      <c r="Y306" s="370">
        <v>46030</v>
      </c>
      <c r="Z306" s="370">
        <v>46030</v>
      </c>
      <c r="AA306" s="370">
        <v>46034</v>
      </c>
      <c r="AB306" s="370">
        <v>46034</v>
      </c>
      <c r="AC306" s="375"/>
      <c r="AD306" s="382"/>
    </row>
    <row r="307" spans="1:30" ht="15.5" outlineLevel="1" x14ac:dyDescent="0.35">
      <c r="A307" s="363"/>
      <c r="B307" s="364"/>
      <c r="C307" s="364" t="str">
        <f t="shared" si="57"/>
        <v>C(15-22)+06</v>
      </c>
      <c r="D307" s="365" t="s">
        <v>1163</v>
      </c>
      <c r="E307" s="365"/>
      <c r="F307" s="363"/>
      <c r="G307" s="363"/>
      <c r="H307" s="363"/>
      <c r="I307" s="363"/>
      <c r="J307" s="363"/>
      <c r="K307" s="370">
        <v>46014</v>
      </c>
      <c r="L307" s="370">
        <v>46014</v>
      </c>
      <c r="M307" s="370">
        <v>46029</v>
      </c>
      <c r="N307" s="370">
        <v>46030</v>
      </c>
      <c r="O307" s="370">
        <v>46031</v>
      </c>
      <c r="P307" s="370">
        <v>46031</v>
      </c>
      <c r="Q307" s="370">
        <v>46031</v>
      </c>
      <c r="R307" s="370">
        <v>46031</v>
      </c>
      <c r="S307" s="370">
        <v>46031</v>
      </c>
      <c r="T307" s="370">
        <v>46031</v>
      </c>
      <c r="U307" s="370">
        <v>46031</v>
      </c>
      <c r="V307" s="370">
        <v>46031</v>
      </c>
      <c r="W307" s="370">
        <v>46033</v>
      </c>
      <c r="X307" s="370">
        <v>46033</v>
      </c>
      <c r="Y307" s="370">
        <v>46033</v>
      </c>
      <c r="Z307" s="370">
        <v>46033</v>
      </c>
      <c r="AA307" s="370">
        <v>46034</v>
      </c>
      <c r="AB307" s="370">
        <v>46034</v>
      </c>
      <c r="AC307" s="375"/>
      <c r="AD307" s="382"/>
    </row>
    <row r="308" spans="1:30" ht="31" x14ac:dyDescent="0.35">
      <c r="A308" s="363">
        <f>+A303+1</f>
        <v>62</v>
      </c>
      <c r="B308" s="363" t="s">
        <v>402</v>
      </c>
      <c r="C308" s="364" t="str" cm="1">
        <f t="array" ref="C308">INDEX('Master Sheet '!$BD$19:$BD$451, MATCH(1, ('Master Sheet '!$B$19:$B$451=B308)*1, 0))</f>
        <v>A(00-02)+03</v>
      </c>
      <c r="D308" s="365"/>
      <c r="E308" s="421" t="s">
        <v>1209</v>
      </c>
      <c r="F308" s="363" t="s">
        <v>1215</v>
      </c>
      <c r="G308" s="363">
        <v>15</v>
      </c>
      <c r="H308" s="363" t="s">
        <v>1134</v>
      </c>
      <c r="I308" s="363" t="s">
        <v>1174</v>
      </c>
      <c r="J308" s="380">
        <v>46019</v>
      </c>
      <c r="K308" s="366"/>
      <c r="L308" s="366"/>
      <c r="M308" s="366"/>
      <c r="N308" s="365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72"/>
      <c r="AC308" s="441">
        <f>Z312</f>
        <v>46034</v>
      </c>
      <c r="AD308" s="384" t="s">
        <v>1175</v>
      </c>
    </row>
    <row r="309" spans="1:30" ht="15.5" outlineLevel="1" x14ac:dyDescent="0.35">
      <c r="A309" s="363"/>
      <c r="B309" s="364"/>
      <c r="C309" s="364" t="str">
        <f t="shared" ref="C309:C312" si="58">C308</f>
        <v>A(00-02)+03</v>
      </c>
      <c r="D309" s="365" t="s">
        <v>1160</v>
      </c>
      <c r="E309" s="365"/>
      <c r="F309" s="363"/>
      <c r="G309" s="363"/>
      <c r="H309" s="363"/>
      <c r="I309" s="363"/>
      <c r="J309" s="363"/>
      <c r="K309" s="370">
        <v>46019</v>
      </c>
      <c r="L309" s="370">
        <v>46019</v>
      </c>
      <c r="M309" s="370">
        <v>46024</v>
      </c>
      <c r="N309" s="370">
        <v>46026</v>
      </c>
      <c r="O309" s="370">
        <v>46027</v>
      </c>
      <c r="P309" s="370">
        <v>46027</v>
      </c>
      <c r="Q309" s="370">
        <v>46027</v>
      </c>
      <c r="R309" s="370">
        <v>46027</v>
      </c>
      <c r="S309" s="370">
        <v>46027</v>
      </c>
      <c r="T309" s="370">
        <v>46027</v>
      </c>
      <c r="U309" s="370">
        <v>46027</v>
      </c>
      <c r="V309" s="370">
        <v>46027</v>
      </c>
      <c r="W309" s="370">
        <v>46028</v>
      </c>
      <c r="X309" s="370">
        <v>46028</v>
      </c>
      <c r="Y309" s="370">
        <v>46028</v>
      </c>
      <c r="Z309" s="370">
        <v>46028</v>
      </c>
      <c r="AA309" s="370">
        <v>46035</v>
      </c>
      <c r="AB309" s="370">
        <v>46035</v>
      </c>
      <c r="AC309" s="375"/>
      <c r="AD309" s="382"/>
    </row>
    <row r="310" spans="1:30" ht="15.5" outlineLevel="1" x14ac:dyDescent="0.35">
      <c r="A310" s="363"/>
      <c r="B310" s="364"/>
      <c r="C310" s="364" t="str">
        <f t="shared" si="58"/>
        <v>A(00-02)+03</v>
      </c>
      <c r="D310" s="365" t="s">
        <v>1161</v>
      </c>
      <c r="E310" s="365"/>
      <c r="F310" s="363"/>
      <c r="G310" s="363"/>
      <c r="H310" s="363"/>
      <c r="I310" s="363"/>
      <c r="J310" s="363"/>
      <c r="K310" s="370">
        <v>46019</v>
      </c>
      <c r="L310" s="370">
        <v>46019</v>
      </c>
      <c r="M310" s="370">
        <v>46027</v>
      </c>
      <c r="N310" s="370">
        <v>46028</v>
      </c>
      <c r="O310" s="370">
        <v>46029</v>
      </c>
      <c r="P310" s="370">
        <v>46029</v>
      </c>
      <c r="Q310" s="370">
        <v>46029</v>
      </c>
      <c r="R310" s="370">
        <v>46029</v>
      </c>
      <c r="S310" s="370">
        <v>46029</v>
      </c>
      <c r="T310" s="370">
        <v>46029</v>
      </c>
      <c r="U310" s="370">
        <v>46029</v>
      </c>
      <c r="V310" s="370">
        <v>46029</v>
      </c>
      <c r="W310" s="370">
        <v>46030</v>
      </c>
      <c r="X310" s="370">
        <v>46030</v>
      </c>
      <c r="Y310" s="370">
        <v>46030</v>
      </c>
      <c r="Z310" s="370">
        <v>46030</v>
      </c>
      <c r="AA310" s="370">
        <v>46035</v>
      </c>
      <c r="AB310" s="370">
        <v>46035</v>
      </c>
      <c r="AC310" s="375"/>
      <c r="AD310" s="382"/>
    </row>
    <row r="311" spans="1:30" ht="15.5" outlineLevel="1" x14ac:dyDescent="0.35">
      <c r="A311" s="363"/>
      <c r="B311" s="364"/>
      <c r="C311" s="364" t="str">
        <f t="shared" si="58"/>
        <v>A(00-02)+03</v>
      </c>
      <c r="D311" s="365" t="s">
        <v>1162</v>
      </c>
      <c r="E311" s="365"/>
      <c r="F311" s="363"/>
      <c r="G311" s="363"/>
      <c r="H311" s="363"/>
      <c r="I311" s="363"/>
      <c r="J311" s="363"/>
      <c r="K311" s="370">
        <v>46019</v>
      </c>
      <c r="L311" s="370">
        <v>46019</v>
      </c>
      <c r="M311" s="370">
        <v>46029</v>
      </c>
      <c r="N311" s="370">
        <v>46030</v>
      </c>
      <c r="O311" s="370">
        <v>46031</v>
      </c>
      <c r="P311" s="370">
        <v>46031</v>
      </c>
      <c r="Q311" s="370">
        <v>46031</v>
      </c>
      <c r="R311" s="370">
        <v>46031</v>
      </c>
      <c r="S311" s="370">
        <v>46031</v>
      </c>
      <c r="T311" s="370">
        <v>46031</v>
      </c>
      <c r="U311" s="370">
        <v>46031</v>
      </c>
      <c r="V311" s="370">
        <v>46031</v>
      </c>
      <c r="W311" s="370">
        <v>46032</v>
      </c>
      <c r="X311" s="370">
        <v>46032</v>
      </c>
      <c r="Y311" s="370">
        <v>46032</v>
      </c>
      <c r="Z311" s="370">
        <v>46032</v>
      </c>
      <c r="AA311" s="370">
        <v>46035</v>
      </c>
      <c r="AB311" s="370">
        <v>46035</v>
      </c>
      <c r="AC311" s="375"/>
      <c r="AD311" s="382"/>
    </row>
    <row r="312" spans="1:30" ht="15.5" outlineLevel="1" x14ac:dyDescent="0.35">
      <c r="A312" s="363"/>
      <c r="B312" s="364"/>
      <c r="C312" s="364" t="str">
        <f t="shared" si="58"/>
        <v>A(00-02)+03</v>
      </c>
      <c r="D312" s="365" t="s">
        <v>1163</v>
      </c>
      <c r="E312" s="365"/>
      <c r="F312" s="363"/>
      <c r="G312" s="363"/>
      <c r="H312" s="363"/>
      <c r="I312" s="363"/>
      <c r="J312" s="363"/>
      <c r="K312" s="370">
        <v>46019</v>
      </c>
      <c r="L312" s="370">
        <v>46019</v>
      </c>
      <c r="M312" s="370">
        <v>46031</v>
      </c>
      <c r="N312" s="370">
        <v>46032</v>
      </c>
      <c r="O312" s="370">
        <v>46033</v>
      </c>
      <c r="P312" s="370">
        <v>46033</v>
      </c>
      <c r="Q312" s="370">
        <v>46033</v>
      </c>
      <c r="R312" s="370">
        <v>46033</v>
      </c>
      <c r="S312" s="370">
        <v>46033</v>
      </c>
      <c r="T312" s="370">
        <v>46033</v>
      </c>
      <c r="U312" s="370">
        <v>46033</v>
      </c>
      <c r="V312" s="370">
        <v>46033</v>
      </c>
      <c r="W312" s="370">
        <v>46034</v>
      </c>
      <c r="X312" s="370">
        <v>46034</v>
      </c>
      <c r="Y312" s="370">
        <v>46034</v>
      </c>
      <c r="Z312" s="370">
        <v>46034</v>
      </c>
      <c r="AA312" s="370">
        <v>46035</v>
      </c>
      <c r="AB312" s="370">
        <v>46035</v>
      </c>
      <c r="AC312" s="375"/>
      <c r="AD312" s="382"/>
    </row>
    <row r="313" spans="1:30" ht="15.5" x14ac:dyDescent="0.35">
      <c r="A313" s="363">
        <f>+A308+1</f>
        <v>63</v>
      </c>
      <c r="B313" s="385" t="s">
        <v>1064</v>
      </c>
      <c r="C313" s="364" t="str" cm="1">
        <f t="array" ref="C313">INDEX('Master Sheet '!$BD$19:$BD$451, MATCH(1, ('Master Sheet '!$B$19:$B$451=B313)*1, 0))</f>
        <v>D(30-45)+06</v>
      </c>
      <c r="D313" s="365"/>
      <c r="E313" s="365" t="s">
        <v>1139</v>
      </c>
      <c r="F313" s="363" t="s">
        <v>1214</v>
      </c>
      <c r="G313" s="363">
        <v>13</v>
      </c>
      <c r="H313" s="363" t="s">
        <v>1134</v>
      </c>
      <c r="I313" s="363" t="s">
        <v>1177</v>
      </c>
      <c r="J313" s="380">
        <v>46018</v>
      </c>
      <c r="K313" s="366"/>
      <c r="L313" s="366"/>
      <c r="M313" s="366"/>
      <c r="N313" s="365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72"/>
      <c r="AC313" s="441">
        <f>Z317</f>
        <v>46035</v>
      </c>
      <c r="AD313" s="384" t="s">
        <v>1175</v>
      </c>
    </row>
    <row r="314" spans="1:30" ht="15.5" outlineLevel="1" x14ac:dyDescent="0.35">
      <c r="A314" s="363"/>
      <c r="B314" s="364"/>
      <c r="C314" s="364" t="str">
        <f t="shared" ref="C314:C317" si="59">C313</f>
        <v>D(30-45)+06</v>
      </c>
      <c r="D314" s="365" t="s">
        <v>1160</v>
      </c>
      <c r="E314" s="365"/>
      <c r="F314" s="363"/>
      <c r="G314" s="363"/>
      <c r="H314" s="363"/>
      <c r="I314" s="363"/>
      <c r="J314" s="363"/>
      <c r="K314" s="370">
        <v>46017</v>
      </c>
      <c r="L314" s="370">
        <v>46017</v>
      </c>
      <c r="M314" s="370">
        <v>46017</v>
      </c>
      <c r="N314" s="370">
        <v>46018</v>
      </c>
      <c r="O314" s="370">
        <v>46019</v>
      </c>
      <c r="P314" s="370">
        <v>46019</v>
      </c>
      <c r="Q314" s="370">
        <v>46019</v>
      </c>
      <c r="R314" s="370">
        <v>46019</v>
      </c>
      <c r="S314" s="370">
        <v>46019</v>
      </c>
      <c r="T314" s="370">
        <v>46019</v>
      </c>
      <c r="U314" s="370">
        <v>46019</v>
      </c>
      <c r="V314" s="370">
        <v>46019</v>
      </c>
      <c r="W314" s="370">
        <v>46020</v>
      </c>
      <c r="X314" s="370">
        <v>46020</v>
      </c>
      <c r="Y314" s="370">
        <v>46020</v>
      </c>
      <c r="Z314" s="370">
        <v>46020</v>
      </c>
      <c r="AA314" s="370">
        <v>46036</v>
      </c>
      <c r="AB314" s="370">
        <v>46036</v>
      </c>
      <c r="AC314" s="375"/>
      <c r="AD314" s="382"/>
    </row>
    <row r="315" spans="1:30" ht="15.5" outlineLevel="1" x14ac:dyDescent="0.35">
      <c r="A315" s="363"/>
      <c r="B315" s="364"/>
      <c r="C315" s="364" t="str">
        <f t="shared" si="59"/>
        <v>D(30-45)+06</v>
      </c>
      <c r="D315" s="365" t="s">
        <v>1161</v>
      </c>
      <c r="E315" s="365"/>
      <c r="F315" s="363"/>
      <c r="G315" s="363"/>
      <c r="H315" s="363"/>
      <c r="I315" s="363"/>
      <c r="J315" s="363"/>
      <c r="K315" s="370">
        <v>46017</v>
      </c>
      <c r="L315" s="370">
        <v>46017</v>
      </c>
      <c r="M315" s="370">
        <v>46019</v>
      </c>
      <c r="N315" s="370">
        <v>46020</v>
      </c>
      <c r="O315" s="370">
        <v>46020</v>
      </c>
      <c r="P315" s="370">
        <v>46020</v>
      </c>
      <c r="Q315" s="370">
        <v>46020</v>
      </c>
      <c r="R315" s="370">
        <v>46020</v>
      </c>
      <c r="S315" s="370">
        <v>46020</v>
      </c>
      <c r="T315" s="370">
        <v>46020</v>
      </c>
      <c r="U315" s="370">
        <v>46022</v>
      </c>
      <c r="V315" s="370">
        <v>46022</v>
      </c>
      <c r="W315" s="370">
        <v>46025</v>
      </c>
      <c r="X315" s="370">
        <v>46025</v>
      </c>
      <c r="Y315" s="370">
        <v>46026</v>
      </c>
      <c r="Z315" s="370">
        <v>46026</v>
      </c>
      <c r="AA315" s="370">
        <v>46036</v>
      </c>
      <c r="AB315" s="370">
        <v>46036</v>
      </c>
      <c r="AC315" s="375"/>
      <c r="AD315" s="382"/>
    </row>
    <row r="316" spans="1:30" ht="15.5" outlineLevel="1" x14ac:dyDescent="0.35">
      <c r="A316" s="363"/>
      <c r="B316" s="364"/>
      <c r="C316" s="364" t="str">
        <f t="shared" si="59"/>
        <v>D(30-45)+06</v>
      </c>
      <c r="D316" s="365" t="s">
        <v>1162</v>
      </c>
      <c r="E316" s="365"/>
      <c r="F316" s="363"/>
      <c r="G316" s="363"/>
      <c r="H316" s="363"/>
      <c r="I316" s="363"/>
      <c r="J316" s="363"/>
      <c r="K316" s="370">
        <v>46017</v>
      </c>
      <c r="L316" s="370">
        <v>46017</v>
      </c>
      <c r="M316" s="370">
        <v>46025</v>
      </c>
      <c r="N316" s="370">
        <v>46026</v>
      </c>
      <c r="O316" s="370">
        <v>46027</v>
      </c>
      <c r="P316" s="370">
        <v>46027</v>
      </c>
      <c r="Q316" s="370">
        <v>46027</v>
      </c>
      <c r="R316" s="370">
        <v>46027</v>
      </c>
      <c r="S316" s="370">
        <v>46027</v>
      </c>
      <c r="T316" s="370">
        <v>46027</v>
      </c>
      <c r="U316" s="370">
        <v>46027</v>
      </c>
      <c r="V316" s="370">
        <v>46027</v>
      </c>
      <c r="W316" s="370">
        <v>46028</v>
      </c>
      <c r="X316" s="370">
        <v>46028</v>
      </c>
      <c r="Y316" s="370">
        <v>46031</v>
      </c>
      <c r="Z316" s="370">
        <v>46031</v>
      </c>
      <c r="AA316" s="370">
        <v>46036</v>
      </c>
      <c r="AB316" s="370">
        <v>46036</v>
      </c>
      <c r="AC316" s="375"/>
      <c r="AD316" s="382"/>
    </row>
    <row r="317" spans="1:30" ht="15.5" outlineLevel="1" x14ac:dyDescent="0.35">
      <c r="A317" s="363"/>
      <c r="B317" s="364"/>
      <c r="C317" s="364" t="str">
        <f t="shared" si="59"/>
        <v>D(30-45)+06</v>
      </c>
      <c r="D317" s="365" t="s">
        <v>1163</v>
      </c>
      <c r="E317" s="365"/>
      <c r="F317" s="363"/>
      <c r="G317" s="363"/>
      <c r="H317" s="363"/>
      <c r="I317" s="363"/>
      <c r="J317" s="363"/>
      <c r="K317" s="370">
        <v>46017</v>
      </c>
      <c r="L317" s="370">
        <v>46017</v>
      </c>
      <c r="M317" s="370">
        <v>46031</v>
      </c>
      <c r="N317" s="370">
        <v>46032</v>
      </c>
      <c r="O317" s="370">
        <v>46033</v>
      </c>
      <c r="P317" s="370">
        <v>46033</v>
      </c>
      <c r="Q317" s="370">
        <v>46033</v>
      </c>
      <c r="R317" s="370">
        <v>46033</v>
      </c>
      <c r="S317" s="370">
        <v>46033</v>
      </c>
      <c r="T317" s="370">
        <v>46033</v>
      </c>
      <c r="U317" s="370">
        <v>46034</v>
      </c>
      <c r="V317" s="370">
        <v>46034</v>
      </c>
      <c r="W317" s="370">
        <v>46035</v>
      </c>
      <c r="X317" s="370">
        <v>46035</v>
      </c>
      <c r="Y317" s="370">
        <v>46035</v>
      </c>
      <c r="Z317" s="370">
        <v>46035</v>
      </c>
      <c r="AA317" s="370">
        <v>46036</v>
      </c>
      <c r="AB317" s="370">
        <v>46036</v>
      </c>
      <c r="AC317" s="375"/>
      <c r="AD317" s="382"/>
    </row>
    <row r="318" spans="1:30" ht="15.5" x14ac:dyDescent="0.35">
      <c r="A318" s="363">
        <f>+A313+1</f>
        <v>64</v>
      </c>
      <c r="B318" s="385" t="s">
        <v>1073</v>
      </c>
      <c r="C318" s="364" t="str" cm="1">
        <f t="array" ref="C318">INDEX('Master Sheet '!$BD$19:$BD$451, MATCH(1, ('Master Sheet '!$B$19:$B$451=B318)*1, 0))</f>
        <v>C(15-30)+03</v>
      </c>
      <c r="D318" s="365"/>
      <c r="E318" s="365" t="s">
        <v>1139</v>
      </c>
      <c r="F318" s="363" t="s">
        <v>1409</v>
      </c>
      <c r="G318" s="363">
        <v>11</v>
      </c>
      <c r="H318" s="363" t="s">
        <v>1134</v>
      </c>
      <c r="I318" s="363" t="s">
        <v>1188</v>
      </c>
      <c r="J318" s="380">
        <v>46022</v>
      </c>
      <c r="K318" s="438"/>
      <c r="L318" s="438"/>
      <c r="M318" s="438"/>
      <c r="N318" s="439"/>
      <c r="O318" s="438"/>
      <c r="P318" s="438"/>
      <c r="Q318" s="438"/>
      <c r="R318" s="438"/>
      <c r="S318" s="438"/>
      <c r="T318" s="438"/>
      <c r="U318" s="438"/>
      <c r="V318" s="438"/>
      <c r="W318" s="438"/>
      <c r="X318" s="438"/>
      <c r="Y318" s="438"/>
      <c r="Z318" s="438"/>
      <c r="AA318" s="438"/>
      <c r="AB318" s="440"/>
      <c r="AC318" s="441">
        <f>Z322</f>
        <v>46036</v>
      </c>
      <c r="AD318" s="384" t="s">
        <v>1175</v>
      </c>
    </row>
    <row r="319" spans="1:30" ht="15.5" outlineLevel="1" x14ac:dyDescent="0.35">
      <c r="A319" s="363"/>
      <c r="B319" s="364"/>
      <c r="C319" s="364" t="str">
        <f t="shared" ref="C319:C322" si="60">C318</f>
        <v>C(15-30)+03</v>
      </c>
      <c r="D319" s="365" t="s">
        <v>1160</v>
      </c>
      <c r="E319" s="365"/>
      <c r="F319" s="363"/>
      <c r="G319" s="363"/>
      <c r="H319" s="363"/>
      <c r="I319" s="363"/>
      <c r="J319" s="363"/>
      <c r="K319" s="370">
        <v>46025</v>
      </c>
      <c r="L319" s="370">
        <v>46025</v>
      </c>
      <c r="M319" s="370">
        <v>46027</v>
      </c>
      <c r="N319" s="370">
        <v>46029</v>
      </c>
      <c r="O319" s="370">
        <v>46030</v>
      </c>
      <c r="P319" s="370">
        <v>46030</v>
      </c>
      <c r="Q319" s="370">
        <v>46030</v>
      </c>
      <c r="R319" s="370">
        <v>46030</v>
      </c>
      <c r="S319" s="370">
        <v>46030</v>
      </c>
      <c r="T319" s="370">
        <v>46030</v>
      </c>
      <c r="U319" s="370">
        <v>46030</v>
      </c>
      <c r="V319" s="370">
        <v>46030</v>
      </c>
      <c r="W319" s="370">
        <v>46031</v>
      </c>
      <c r="X319" s="370">
        <v>46031</v>
      </c>
      <c r="Y319" s="370">
        <v>46031</v>
      </c>
      <c r="Z319" s="370">
        <v>46031</v>
      </c>
      <c r="AA319" s="370">
        <v>46037</v>
      </c>
      <c r="AB319" s="370">
        <v>46037</v>
      </c>
      <c r="AC319" s="375"/>
      <c r="AD319" s="382"/>
    </row>
    <row r="320" spans="1:30" ht="15.5" outlineLevel="1" x14ac:dyDescent="0.35">
      <c r="A320" s="363"/>
      <c r="B320" s="364"/>
      <c r="C320" s="364" t="str">
        <f t="shared" si="60"/>
        <v>C(15-30)+03</v>
      </c>
      <c r="D320" s="365" t="s">
        <v>1161</v>
      </c>
      <c r="E320" s="365"/>
      <c r="F320" s="363"/>
      <c r="G320" s="363"/>
      <c r="H320" s="363"/>
      <c r="I320" s="363"/>
      <c r="J320" s="363"/>
      <c r="K320" s="370">
        <v>46025</v>
      </c>
      <c r="L320" s="370">
        <v>46025</v>
      </c>
      <c r="M320" s="370">
        <v>46029</v>
      </c>
      <c r="N320" s="370">
        <v>46030</v>
      </c>
      <c r="O320" s="370">
        <v>46031</v>
      </c>
      <c r="P320" s="370">
        <v>46031</v>
      </c>
      <c r="Q320" s="370">
        <v>46031</v>
      </c>
      <c r="R320" s="370">
        <v>46031</v>
      </c>
      <c r="S320" s="370">
        <v>46031</v>
      </c>
      <c r="T320" s="370">
        <v>46031</v>
      </c>
      <c r="U320" s="370">
        <v>46031</v>
      </c>
      <c r="V320" s="370">
        <v>46031</v>
      </c>
      <c r="W320" s="370">
        <v>46032</v>
      </c>
      <c r="X320" s="370">
        <v>46032</v>
      </c>
      <c r="Y320" s="370">
        <v>46032</v>
      </c>
      <c r="Z320" s="370">
        <v>46032</v>
      </c>
      <c r="AA320" s="370">
        <v>46037</v>
      </c>
      <c r="AB320" s="370">
        <v>46037</v>
      </c>
      <c r="AC320" s="375"/>
      <c r="AD320" s="382"/>
    </row>
    <row r="321" spans="1:30" ht="15.5" outlineLevel="1" x14ac:dyDescent="0.35">
      <c r="A321" s="363"/>
      <c r="B321" s="364"/>
      <c r="C321" s="364" t="str">
        <f t="shared" si="60"/>
        <v>C(15-30)+03</v>
      </c>
      <c r="D321" s="365" t="s">
        <v>1162</v>
      </c>
      <c r="E321" s="365"/>
      <c r="F321" s="363"/>
      <c r="G321" s="363"/>
      <c r="H321" s="363"/>
      <c r="I321" s="363"/>
      <c r="J321" s="363"/>
      <c r="K321" s="370">
        <v>46025</v>
      </c>
      <c r="L321" s="370">
        <v>46025</v>
      </c>
      <c r="M321" s="370">
        <v>46031</v>
      </c>
      <c r="N321" s="370">
        <v>46032</v>
      </c>
      <c r="O321" s="370">
        <v>46033</v>
      </c>
      <c r="P321" s="370">
        <v>46033</v>
      </c>
      <c r="Q321" s="370">
        <v>46034</v>
      </c>
      <c r="R321" s="370">
        <v>46034</v>
      </c>
      <c r="S321" s="370">
        <v>46034</v>
      </c>
      <c r="T321" s="370">
        <v>46034</v>
      </c>
      <c r="U321" s="370">
        <v>46034</v>
      </c>
      <c r="V321" s="370">
        <v>46034</v>
      </c>
      <c r="W321" s="370">
        <v>46035</v>
      </c>
      <c r="X321" s="370">
        <v>46035</v>
      </c>
      <c r="Y321" s="370">
        <v>46035</v>
      </c>
      <c r="Z321" s="370">
        <v>46035</v>
      </c>
      <c r="AA321" s="370">
        <v>46037</v>
      </c>
      <c r="AB321" s="370">
        <v>46037</v>
      </c>
      <c r="AC321" s="375"/>
      <c r="AD321" s="382"/>
    </row>
    <row r="322" spans="1:30" ht="15.5" outlineLevel="1" x14ac:dyDescent="0.35">
      <c r="A322" s="363"/>
      <c r="B322" s="364"/>
      <c r="C322" s="364" t="str">
        <f t="shared" si="60"/>
        <v>C(15-30)+03</v>
      </c>
      <c r="D322" s="365" t="s">
        <v>1163</v>
      </c>
      <c r="E322" s="365"/>
      <c r="F322" s="363"/>
      <c r="G322" s="363"/>
      <c r="H322" s="363"/>
      <c r="I322" s="363"/>
      <c r="J322" s="363"/>
      <c r="K322" s="370">
        <v>46025</v>
      </c>
      <c r="L322" s="370">
        <v>46025</v>
      </c>
      <c r="M322" s="370">
        <v>46033</v>
      </c>
      <c r="N322" s="370">
        <v>46034</v>
      </c>
      <c r="O322" s="370">
        <v>46035</v>
      </c>
      <c r="P322" s="370">
        <v>46035</v>
      </c>
      <c r="Q322" s="370">
        <v>46035</v>
      </c>
      <c r="R322" s="370">
        <v>46035</v>
      </c>
      <c r="S322" s="370">
        <v>46035</v>
      </c>
      <c r="T322" s="370">
        <v>46035</v>
      </c>
      <c r="U322" s="370">
        <v>46035</v>
      </c>
      <c r="V322" s="370">
        <v>46035</v>
      </c>
      <c r="W322" s="370">
        <v>46036</v>
      </c>
      <c r="X322" s="370">
        <v>46036</v>
      </c>
      <c r="Y322" s="370">
        <v>46036</v>
      </c>
      <c r="Z322" s="370">
        <v>46036</v>
      </c>
      <c r="AA322" s="370">
        <v>46037</v>
      </c>
      <c r="AB322" s="370">
        <v>46037</v>
      </c>
      <c r="AC322" s="375"/>
      <c r="AD322" s="382"/>
    </row>
    <row r="323" spans="1:30" ht="15.5" x14ac:dyDescent="0.35">
      <c r="A323" s="363">
        <f>+A318+1</f>
        <v>65</v>
      </c>
      <c r="B323" s="363" t="s">
        <v>997</v>
      </c>
      <c r="C323" s="364" t="str" cm="1">
        <f t="array" ref="C323">INDEX('Master Sheet '!$BD$19:$BD$451, MATCH(1, ('Master Sheet '!$B$19:$B$451=B323)*1, 0))</f>
        <v>C(15-30)+00_1RC</v>
      </c>
      <c r="D323" s="365"/>
      <c r="E323" s="365" t="s">
        <v>1139</v>
      </c>
      <c r="F323" s="363" t="s">
        <v>1268</v>
      </c>
      <c r="G323" s="363">
        <v>12</v>
      </c>
      <c r="H323" s="363" t="s">
        <v>1133</v>
      </c>
      <c r="I323" s="363" t="s">
        <v>1131</v>
      </c>
      <c r="J323" s="380">
        <v>46013</v>
      </c>
      <c r="K323" s="366"/>
      <c r="L323" s="366"/>
      <c r="M323" s="366"/>
      <c r="N323" s="365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72"/>
      <c r="AC323" s="441">
        <f>Z327</f>
        <v>46037</v>
      </c>
      <c r="AD323" s="384" t="s">
        <v>1175</v>
      </c>
    </row>
    <row r="324" spans="1:30" ht="15.5" outlineLevel="1" x14ac:dyDescent="0.35">
      <c r="A324" s="363"/>
      <c r="B324" s="364"/>
      <c r="C324" s="364" t="str">
        <f t="shared" ref="C324:C327" si="61">C323</f>
        <v>C(15-30)+00_1RC</v>
      </c>
      <c r="D324" s="365" t="s">
        <v>1160</v>
      </c>
      <c r="E324" s="365"/>
      <c r="F324" s="363"/>
      <c r="G324" s="363"/>
      <c r="H324" s="363"/>
      <c r="I324" s="363"/>
      <c r="J324" s="363"/>
      <c r="K324" s="370">
        <v>46014</v>
      </c>
      <c r="L324" s="370">
        <v>46014</v>
      </c>
      <c r="M324" s="370">
        <v>46016</v>
      </c>
      <c r="N324" s="370">
        <v>46018</v>
      </c>
      <c r="O324" s="370">
        <v>46019</v>
      </c>
      <c r="P324" s="370">
        <v>46019</v>
      </c>
      <c r="Q324" s="370">
        <v>46019</v>
      </c>
      <c r="R324" s="370">
        <v>46019</v>
      </c>
      <c r="S324" s="370">
        <v>46019</v>
      </c>
      <c r="T324" s="370">
        <v>46019</v>
      </c>
      <c r="U324" s="370">
        <v>46019</v>
      </c>
      <c r="V324" s="370">
        <v>46019</v>
      </c>
      <c r="W324" s="370">
        <v>46030</v>
      </c>
      <c r="X324" s="370">
        <v>46030</v>
      </c>
      <c r="Y324" s="370">
        <v>46031</v>
      </c>
      <c r="Z324" s="370">
        <v>46031</v>
      </c>
      <c r="AA324" s="370">
        <v>46038</v>
      </c>
      <c r="AB324" s="370">
        <v>46038</v>
      </c>
      <c r="AC324" s="375"/>
      <c r="AD324" s="382"/>
    </row>
    <row r="325" spans="1:30" ht="15.5" outlineLevel="1" x14ac:dyDescent="0.35">
      <c r="A325" s="363"/>
      <c r="B325" s="364"/>
      <c r="C325" s="364" t="str">
        <f t="shared" si="61"/>
        <v>C(15-30)+00_1RC</v>
      </c>
      <c r="D325" s="365" t="s">
        <v>1161</v>
      </c>
      <c r="E325" s="365"/>
      <c r="F325" s="363"/>
      <c r="G325" s="363"/>
      <c r="H325" s="363"/>
      <c r="I325" s="363"/>
      <c r="J325" s="363"/>
      <c r="K325" s="370">
        <v>46014</v>
      </c>
      <c r="L325" s="370">
        <v>46014</v>
      </c>
      <c r="M325" s="370">
        <v>46020</v>
      </c>
      <c r="N325" s="370">
        <v>46022</v>
      </c>
      <c r="O325" s="370">
        <v>46024</v>
      </c>
      <c r="P325" s="370">
        <v>46024</v>
      </c>
      <c r="Q325" s="370">
        <v>46024</v>
      </c>
      <c r="R325" s="370">
        <v>46024</v>
      </c>
      <c r="S325" s="370">
        <v>46024</v>
      </c>
      <c r="T325" s="370">
        <v>46024</v>
      </c>
      <c r="U325" s="370">
        <v>46024</v>
      </c>
      <c r="V325" s="370">
        <v>46024</v>
      </c>
      <c r="W325" s="370">
        <v>46032</v>
      </c>
      <c r="X325" s="370">
        <v>46032</v>
      </c>
      <c r="Y325" s="370">
        <v>46033</v>
      </c>
      <c r="Z325" s="370">
        <v>46033</v>
      </c>
      <c r="AA325" s="370">
        <v>46038</v>
      </c>
      <c r="AB325" s="370">
        <v>46038</v>
      </c>
      <c r="AC325" s="375"/>
      <c r="AD325" s="382"/>
    </row>
    <row r="326" spans="1:30" ht="15.5" outlineLevel="1" x14ac:dyDescent="0.35">
      <c r="A326" s="363"/>
      <c r="B326" s="364"/>
      <c r="C326" s="364" t="str">
        <f t="shared" si="61"/>
        <v>C(15-30)+00_1RC</v>
      </c>
      <c r="D326" s="365" t="s">
        <v>1162</v>
      </c>
      <c r="E326" s="365"/>
      <c r="F326" s="363"/>
      <c r="G326" s="363"/>
      <c r="H326" s="363"/>
      <c r="I326" s="363"/>
      <c r="J326" s="363"/>
      <c r="K326" s="370">
        <v>46014</v>
      </c>
      <c r="L326" s="370">
        <v>46014</v>
      </c>
      <c r="M326" s="370">
        <v>46025</v>
      </c>
      <c r="N326" s="370">
        <v>46026</v>
      </c>
      <c r="O326" s="370">
        <v>46027</v>
      </c>
      <c r="P326" s="370">
        <v>46027</v>
      </c>
      <c r="Q326" s="370">
        <v>46027</v>
      </c>
      <c r="R326" s="370">
        <v>46027</v>
      </c>
      <c r="S326" s="370">
        <v>46027</v>
      </c>
      <c r="T326" s="370">
        <v>46027</v>
      </c>
      <c r="U326" s="370">
        <v>46027</v>
      </c>
      <c r="V326" s="370">
        <v>46027</v>
      </c>
      <c r="W326" s="370">
        <v>46034</v>
      </c>
      <c r="X326" s="370">
        <v>46034</v>
      </c>
      <c r="Y326" s="370">
        <v>46035</v>
      </c>
      <c r="Z326" s="370">
        <v>46035</v>
      </c>
      <c r="AA326" s="370">
        <v>46038</v>
      </c>
      <c r="AB326" s="370">
        <v>46038</v>
      </c>
      <c r="AC326" s="375"/>
      <c r="AD326" s="382"/>
    </row>
    <row r="327" spans="1:30" ht="15.5" outlineLevel="1" x14ac:dyDescent="0.35">
      <c r="A327" s="363"/>
      <c r="B327" s="364"/>
      <c r="C327" s="364" t="str">
        <f t="shared" si="61"/>
        <v>C(15-30)+00_1RC</v>
      </c>
      <c r="D327" s="365" t="s">
        <v>1163</v>
      </c>
      <c r="E327" s="365"/>
      <c r="F327" s="363"/>
      <c r="G327" s="363"/>
      <c r="H327" s="363"/>
      <c r="I327" s="363"/>
      <c r="J327" s="363"/>
      <c r="K327" s="370">
        <v>46014</v>
      </c>
      <c r="L327" s="370">
        <v>46014</v>
      </c>
      <c r="M327" s="370">
        <v>46032</v>
      </c>
      <c r="N327" s="370">
        <v>46033</v>
      </c>
      <c r="O327" s="370">
        <v>46034</v>
      </c>
      <c r="P327" s="370">
        <v>46034</v>
      </c>
      <c r="Q327" s="370">
        <v>46034</v>
      </c>
      <c r="R327" s="370">
        <v>46034</v>
      </c>
      <c r="S327" s="370">
        <v>46034</v>
      </c>
      <c r="T327" s="370">
        <v>46034</v>
      </c>
      <c r="U327" s="370">
        <v>46034</v>
      </c>
      <c r="V327" s="370">
        <v>46034</v>
      </c>
      <c r="W327" s="370">
        <v>46036</v>
      </c>
      <c r="X327" s="370">
        <v>46036</v>
      </c>
      <c r="Y327" s="370">
        <v>46037</v>
      </c>
      <c r="Z327" s="370">
        <v>46037</v>
      </c>
      <c r="AA327" s="370">
        <v>46038</v>
      </c>
      <c r="AB327" s="370">
        <v>46038</v>
      </c>
      <c r="AC327" s="375"/>
      <c r="AD327" s="382"/>
    </row>
    <row r="328" spans="1:30" ht="15.5" x14ac:dyDescent="0.35">
      <c r="A328" s="363">
        <f>+A323+1</f>
        <v>66</v>
      </c>
      <c r="B328" s="385" t="s">
        <v>959</v>
      </c>
      <c r="C328" s="364" t="str" cm="1">
        <f t="array" ref="C328">INDEX('Master Sheet '!$BD$19:$BD$451, MATCH(1, ('Master Sheet '!$B$19:$B$451=B328)*1, 0))</f>
        <v>A(00-02)+09_1RC</v>
      </c>
      <c r="D328" s="365"/>
      <c r="E328" s="365" t="s">
        <v>1129</v>
      </c>
      <c r="F328" s="363" t="s">
        <v>1222</v>
      </c>
      <c r="G328" s="363">
        <v>15</v>
      </c>
      <c r="H328" s="363" t="s">
        <v>1133</v>
      </c>
      <c r="I328" s="363" t="s">
        <v>1131</v>
      </c>
      <c r="J328" s="380">
        <v>46024</v>
      </c>
      <c r="K328" s="366"/>
      <c r="L328" s="366"/>
      <c r="M328" s="366"/>
      <c r="N328" s="365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72"/>
      <c r="AC328" s="441">
        <f>Z332</f>
        <v>46040</v>
      </c>
      <c r="AD328" s="384" t="s">
        <v>1175</v>
      </c>
    </row>
    <row r="329" spans="1:30" ht="15.5" outlineLevel="1" x14ac:dyDescent="0.35">
      <c r="A329" s="363"/>
      <c r="B329" s="364"/>
      <c r="C329" s="364" t="str">
        <f t="shared" ref="C329:C332" si="62">C328</f>
        <v>A(00-02)+09_1RC</v>
      </c>
      <c r="D329" s="365" t="s">
        <v>1160</v>
      </c>
      <c r="E329" s="365"/>
      <c r="F329" s="363"/>
      <c r="G329" s="363"/>
      <c r="H329" s="363"/>
      <c r="I329" s="363"/>
      <c r="J329" s="363"/>
      <c r="K329" s="370">
        <v>46025</v>
      </c>
      <c r="L329" s="370">
        <v>46025</v>
      </c>
      <c r="M329" s="370">
        <v>46027</v>
      </c>
      <c r="N329" s="370">
        <v>46028</v>
      </c>
      <c r="O329" s="370">
        <v>46029</v>
      </c>
      <c r="P329" s="370">
        <v>46029</v>
      </c>
      <c r="Q329" s="370">
        <v>46029</v>
      </c>
      <c r="R329" s="370">
        <v>46029</v>
      </c>
      <c r="S329" s="370">
        <v>46029</v>
      </c>
      <c r="T329" s="370">
        <v>46029</v>
      </c>
      <c r="U329" s="370">
        <v>46029</v>
      </c>
      <c r="V329" s="370">
        <v>46029</v>
      </c>
      <c r="W329" s="370">
        <v>46030</v>
      </c>
      <c r="X329" s="370">
        <v>46030</v>
      </c>
      <c r="Y329" s="370">
        <v>46033</v>
      </c>
      <c r="Z329" s="370">
        <v>46033</v>
      </c>
      <c r="AA329" s="370">
        <v>46041</v>
      </c>
      <c r="AB329" s="370">
        <v>46041</v>
      </c>
      <c r="AC329" s="375"/>
      <c r="AD329" s="382"/>
    </row>
    <row r="330" spans="1:30" ht="15.5" outlineLevel="1" x14ac:dyDescent="0.35">
      <c r="A330" s="363"/>
      <c r="B330" s="364"/>
      <c r="C330" s="364" t="str">
        <f t="shared" si="62"/>
        <v>A(00-02)+09_1RC</v>
      </c>
      <c r="D330" s="365" t="s">
        <v>1161</v>
      </c>
      <c r="E330" s="365"/>
      <c r="F330" s="363"/>
      <c r="G330" s="363"/>
      <c r="H330" s="363"/>
      <c r="I330" s="363"/>
      <c r="J330" s="363"/>
      <c r="K330" s="370">
        <v>46025</v>
      </c>
      <c r="L330" s="370">
        <v>46025</v>
      </c>
      <c r="M330" s="370">
        <v>46029</v>
      </c>
      <c r="N330" s="370">
        <v>46030</v>
      </c>
      <c r="O330" s="370">
        <v>46031</v>
      </c>
      <c r="P330" s="370">
        <v>46031</v>
      </c>
      <c r="Q330" s="370">
        <v>46032</v>
      </c>
      <c r="R330" s="370">
        <v>46032</v>
      </c>
      <c r="S330" s="370">
        <v>46032</v>
      </c>
      <c r="T330" s="370">
        <v>46032</v>
      </c>
      <c r="U330" s="370">
        <v>46033</v>
      </c>
      <c r="V330" s="370">
        <v>46033</v>
      </c>
      <c r="W330" s="370">
        <v>46034</v>
      </c>
      <c r="X330" s="370">
        <v>46034</v>
      </c>
      <c r="Y330" s="370">
        <v>46035</v>
      </c>
      <c r="Z330" s="370">
        <v>46035</v>
      </c>
      <c r="AA330" s="370">
        <v>46041</v>
      </c>
      <c r="AB330" s="370">
        <v>46041</v>
      </c>
      <c r="AC330" s="375"/>
      <c r="AD330" s="382"/>
    </row>
    <row r="331" spans="1:30" ht="15.5" outlineLevel="1" x14ac:dyDescent="0.35">
      <c r="A331" s="363"/>
      <c r="B331" s="364"/>
      <c r="C331" s="364" t="str">
        <f t="shared" si="62"/>
        <v>A(00-02)+09_1RC</v>
      </c>
      <c r="D331" s="365" t="s">
        <v>1162</v>
      </c>
      <c r="E331" s="365"/>
      <c r="F331" s="363"/>
      <c r="G331" s="363"/>
      <c r="H331" s="363"/>
      <c r="I331" s="363"/>
      <c r="J331" s="363"/>
      <c r="K331" s="370">
        <v>46025</v>
      </c>
      <c r="L331" s="370">
        <v>46025</v>
      </c>
      <c r="M331" s="370">
        <v>46034</v>
      </c>
      <c r="N331" s="370">
        <v>46035</v>
      </c>
      <c r="O331" s="370">
        <v>46036</v>
      </c>
      <c r="P331" s="370">
        <v>46036</v>
      </c>
      <c r="Q331" s="370">
        <v>46036</v>
      </c>
      <c r="R331" s="370">
        <v>46036</v>
      </c>
      <c r="S331" s="370">
        <v>46036</v>
      </c>
      <c r="T331" s="370">
        <v>46036</v>
      </c>
      <c r="U331" s="370">
        <v>46036</v>
      </c>
      <c r="V331" s="370">
        <v>46036</v>
      </c>
      <c r="W331" s="370">
        <v>46037</v>
      </c>
      <c r="X331" s="370">
        <v>46037</v>
      </c>
      <c r="Y331" s="370">
        <v>46038</v>
      </c>
      <c r="Z331" s="370">
        <v>46038</v>
      </c>
      <c r="AA331" s="370">
        <v>46041</v>
      </c>
      <c r="AB331" s="370">
        <v>46041</v>
      </c>
      <c r="AC331" s="375"/>
      <c r="AD331" s="382"/>
    </row>
    <row r="332" spans="1:30" ht="15.5" outlineLevel="1" x14ac:dyDescent="0.35">
      <c r="A332" s="363"/>
      <c r="B332" s="364"/>
      <c r="C332" s="364" t="str">
        <f t="shared" si="62"/>
        <v>A(00-02)+09_1RC</v>
      </c>
      <c r="D332" s="365" t="s">
        <v>1163</v>
      </c>
      <c r="E332" s="365"/>
      <c r="F332" s="363"/>
      <c r="G332" s="363"/>
      <c r="H332" s="363"/>
      <c r="I332" s="363"/>
      <c r="J332" s="363"/>
      <c r="K332" s="370">
        <v>46025</v>
      </c>
      <c r="L332" s="370">
        <v>46025</v>
      </c>
      <c r="M332" s="370">
        <v>46036</v>
      </c>
      <c r="N332" s="370">
        <v>46037</v>
      </c>
      <c r="O332" s="370">
        <v>46038</v>
      </c>
      <c r="P332" s="370">
        <v>46038</v>
      </c>
      <c r="Q332" s="370">
        <v>46038</v>
      </c>
      <c r="R332" s="370">
        <v>46038</v>
      </c>
      <c r="S332" s="370">
        <v>46038</v>
      </c>
      <c r="T332" s="370">
        <v>46038</v>
      </c>
      <c r="U332" s="370">
        <v>46038</v>
      </c>
      <c r="V332" s="370">
        <v>46038</v>
      </c>
      <c r="W332" s="370">
        <v>46039</v>
      </c>
      <c r="X332" s="370">
        <v>46039</v>
      </c>
      <c r="Y332" s="370">
        <v>46040</v>
      </c>
      <c r="Z332" s="370">
        <v>46040</v>
      </c>
      <c r="AA332" s="370">
        <v>46041</v>
      </c>
      <c r="AB332" s="370">
        <v>46041</v>
      </c>
      <c r="AC332" s="375"/>
      <c r="AD332" s="382"/>
    </row>
    <row r="333" spans="1:30" ht="15.5" x14ac:dyDescent="0.35">
      <c r="A333" s="363">
        <f>+A328+1</f>
        <v>67</v>
      </c>
      <c r="B333" s="385" t="s">
        <v>703</v>
      </c>
      <c r="C333" s="364" t="str" cm="1">
        <f t="array" ref="C333">INDEX('Master Sheet '!$BD$19:$BD$451, MATCH(1, ('Master Sheet '!$B$19:$B$451=B333)*1, 0))</f>
        <v>A(00-02)+09</v>
      </c>
      <c r="D333" s="365"/>
      <c r="E333" s="365" t="s">
        <v>1139</v>
      </c>
      <c r="F333" s="363" t="s">
        <v>1221</v>
      </c>
      <c r="G333" s="363">
        <v>14</v>
      </c>
      <c r="H333" s="363" t="s">
        <v>1133</v>
      </c>
      <c r="I333" s="363" t="s">
        <v>1131</v>
      </c>
      <c r="J333" s="380">
        <v>46028</v>
      </c>
      <c r="K333" s="438"/>
      <c r="L333" s="438"/>
      <c r="M333" s="438"/>
      <c r="N333" s="439"/>
      <c r="O333" s="438"/>
      <c r="P333" s="438"/>
      <c r="Q333" s="438"/>
      <c r="R333" s="438"/>
      <c r="S333" s="438"/>
      <c r="T333" s="438"/>
      <c r="U333" s="438"/>
      <c r="V333" s="438"/>
      <c r="W333" s="438"/>
      <c r="X333" s="438"/>
      <c r="Y333" s="438"/>
      <c r="Z333" s="438"/>
      <c r="AA333" s="438"/>
      <c r="AB333" s="440"/>
      <c r="AC333" s="441">
        <f>Z337</f>
        <v>46041</v>
      </c>
      <c r="AD333" s="384" t="s">
        <v>1175</v>
      </c>
    </row>
    <row r="334" spans="1:30" ht="15.5" outlineLevel="1" x14ac:dyDescent="0.35">
      <c r="A334" s="363"/>
      <c r="B334" s="364"/>
      <c r="C334" s="364" t="str">
        <f t="shared" ref="C334:C337" si="63">C333</f>
        <v>A(00-02)+09</v>
      </c>
      <c r="D334" s="365" t="s">
        <v>1160</v>
      </c>
      <c r="E334" s="365"/>
      <c r="F334" s="363"/>
      <c r="G334" s="363"/>
      <c r="H334" s="363"/>
      <c r="I334" s="363"/>
      <c r="J334" s="363"/>
      <c r="K334" s="370">
        <v>46028</v>
      </c>
      <c r="L334" s="370">
        <v>46028</v>
      </c>
      <c r="M334" s="370">
        <v>46029</v>
      </c>
      <c r="N334" s="370">
        <v>46030</v>
      </c>
      <c r="O334" s="370">
        <v>46030</v>
      </c>
      <c r="P334" s="370">
        <v>46030</v>
      </c>
      <c r="Q334" s="370">
        <v>46030</v>
      </c>
      <c r="R334" s="370">
        <v>46030</v>
      </c>
      <c r="S334" s="370">
        <v>46030</v>
      </c>
      <c r="T334" s="370">
        <v>46030</v>
      </c>
      <c r="U334" s="370">
        <v>46032</v>
      </c>
      <c r="V334" s="370">
        <v>46032</v>
      </c>
      <c r="W334" s="370">
        <v>46033</v>
      </c>
      <c r="X334" s="370">
        <v>46033</v>
      </c>
      <c r="Y334" s="370">
        <v>46034</v>
      </c>
      <c r="Z334" s="370">
        <v>46034</v>
      </c>
      <c r="AA334" s="370">
        <v>46042</v>
      </c>
      <c r="AB334" s="370">
        <v>46042</v>
      </c>
      <c r="AC334" s="375"/>
      <c r="AD334" s="382"/>
    </row>
    <row r="335" spans="1:30" ht="15.5" outlineLevel="1" x14ac:dyDescent="0.35">
      <c r="A335" s="363"/>
      <c r="B335" s="364"/>
      <c r="C335" s="364" t="str">
        <f t="shared" si="63"/>
        <v>A(00-02)+09</v>
      </c>
      <c r="D335" s="365" t="s">
        <v>1161</v>
      </c>
      <c r="E335" s="365"/>
      <c r="F335" s="363"/>
      <c r="G335" s="363"/>
      <c r="H335" s="363"/>
      <c r="I335" s="363"/>
      <c r="J335" s="363"/>
      <c r="K335" s="370">
        <v>46028</v>
      </c>
      <c r="L335" s="370">
        <v>46028</v>
      </c>
      <c r="M335" s="370">
        <v>46032</v>
      </c>
      <c r="N335" s="370">
        <v>46033</v>
      </c>
      <c r="O335" s="370">
        <v>46034</v>
      </c>
      <c r="P335" s="370">
        <v>46034</v>
      </c>
      <c r="Q335" s="370">
        <v>46034</v>
      </c>
      <c r="R335" s="370">
        <v>46034</v>
      </c>
      <c r="S335" s="370">
        <v>46034</v>
      </c>
      <c r="T335" s="370">
        <v>46034</v>
      </c>
      <c r="U335" s="370">
        <v>46034</v>
      </c>
      <c r="V335" s="370">
        <v>46034</v>
      </c>
      <c r="W335" s="370">
        <v>46035</v>
      </c>
      <c r="X335" s="370">
        <v>46035</v>
      </c>
      <c r="Y335" s="370">
        <v>46035</v>
      </c>
      <c r="Z335" s="370">
        <v>46035</v>
      </c>
      <c r="AA335" s="370">
        <v>46042</v>
      </c>
      <c r="AB335" s="370">
        <v>46042</v>
      </c>
      <c r="AC335" s="375"/>
      <c r="AD335" s="382"/>
    </row>
    <row r="336" spans="1:30" ht="15.5" outlineLevel="1" x14ac:dyDescent="0.35">
      <c r="A336" s="363"/>
      <c r="B336" s="364"/>
      <c r="C336" s="364" t="str">
        <f t="shared" si="63"/>
        <v>A(00-02)+09</v>
      </c>
      <c r="D336" s="365" t="s">
        <v>1162</v>
      </c>
      <c r="E336" s="365"/>
      <c r="F336" s="363"/>
      <c r="G336" s="363"/>
      <c r="H336" s="363"/>
      <c r="I336" s="363"/>
      <c r="J336" s="363"/>
      <c r="K336" s="370">
        <v>46028</v>
      </c>
      <c r="L336" s="370">
        <v>46028</v>
      </c>
      <c r="M336" s="370">
        <v>46034</v>
      </c>
      <c r="N336" s="370">
        <v>46035</v>
      </c>
      <c r="O336" s="370">
        <v>46035</v>
      </c>
      <c r="P336" s="370">
        <v>46035</v>
      </c>
      <c r="Q336" s="370">
        <v>46035</v>
      </c>
      <c r="R336" s="370">
        <v>46035</v>
      </c>
      <c r="S336" s="370">
        <v>46035</v>
      </c>
      <c r="T336" s="370">
        <v>46035</v>
      </c>
      <c r="U336" s="370">
        <v>46035</v>
      </c>
      <c r="V336" s="370">
        <v>46035</v>
      </c>
      <c r="W336" s="370">
        <v>46036</v>
      </c>
      <c r="X336" s="370">
        <v>46036</v>
      </c>
      <c r="Y336" s="370">
        <v>46037</v>
      </c>
      <c r="Z336" s="370">
        <v>46037</v>
      </c>
      <c r="AA336" s="370">
        <v>46042</v>
      </c>
      <c r="AB336" s="370">
        <v>46042</v>
      </c>
      <c r="AC336" s="375"/>
      <c r="AD336" s="382"/>
    </row>
    <row r="337" spans="1:30" ht="15.5" outlineLevel="1" x14ac:dyDescent="0.35">
      <c r="A337" s="363"/>
      <c r="B337" s="364"/>
      <c r="C337" s="364" t="str">
        <f t="shared" si="63"/>
        <v>A(00-02)+09</v>
      </c>
      <c r="D337" s="365" t="s">
        <v>1163</v>
      </c>
      <c r="E337" s="365"/>
      <c r="F337" s="363"/>
      <c r="G337" s="363"/>
      <c r="H337" s="363"/>
      <c r="I337" s="363"/>
      <c r="J337" s="363"/>
      <c r="K337" s="370">
        <v>46028</v>
      </c>
      <c r="L337" s="370">
        <v>46028</v>
      </c>
      <c r="M337" s="370">
        <v>46037</v>
      </c>
      <c r="N337" s="370">
        <v>46037</v>
      </c>
      <c r="O337" s="370">
        <v>46039</v>
      </c>
      <c r="P337" s="370">
        <v>46039</v>
      </c>
      <c r="Q337" s="370">
        <v>46039</v>
      </c>
      <c r="R337" s="370">
        <v>46039</v>
      </c>
      <c r="S337" s="370">
        <v>46039</v>
      </c>
      <c r="T337" s="370">
        <v>46039</v>
      </c>
      <c r="U337" s="370">
        <v>46039</v>
      </c>
      <c r="V337" s="370">
        <v>46039</v>
      </c>
      <c r="W337" s="370">
        <v>46041</v>
      </c>
      <c r="X337" s="370">
        <v>46041</v>
      </c>
      <c r="Y337" s="370">
        <v>46041</v>
      </c>
      <c r="Z337" s="370">
        <v>46041</v>
      </c>
      <c r="AA337" s="370">
        <v>46042</v>
      </c>
      <c r="AB337" s="370">
        <v>46042</v>
      </c>
      <c r="AC337" s="375"/>
      <c r="AD337" s="382"/>
    </row>
    <row r="338" spans="1:30" ht="15.5" x14ac:dyDescent="0.35">
      <c r="A338" s="363">
        <f>+A333+1</f>
        <v>68</v>
      </c>
      <c r="B338" s="385" t="s">
        <v>567</v>
      </c>
      <c r="C338" s="364" t="str" cm="1">
        <f t="array" ref="C338">INDEX('Master Sheet '!$BD$19:$BD$451, MATCH(1, ('Master Sheet '!$B$19:$B$451=B338)*1, 0))</f>
        <v>C(15-22)+09</v>
      </c>
      <c r="D338" s="365"/>
      <c r="E338" s="365" t="s">
        <v>1139</v>
      </c>
      <c r="F338" s="363" t="s">
        <v>1407</v>
      </c>
      <c r="G338" s="363">
        <v>16</v>
      </c>
      <c r="H338" s="363" t="s">
        <v>1186</v>
      </c>
      <c r="I338" s="363" t="s">
        <v>1182</v>
      </c>
      <c r="J338" s="380">
        <v>46031</v>
      </c>
      <c r="K338" s="366"/>
      <c r="L338" s="366"/>
      <c r="M338" s="366"/>
      <c r="N338" s="365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72"/>
      <c r="AC338" s="441">
        <f>Z342</f>
        <v>46043</v>
      </c>
      <c r="AD338" s="384" t="s">
        <v>1175</v>
      </c>
    </row>
    <row r="339" spans="1:30" ht="15.5" outlineLevel="1" x14ac:dyDescent="0.35">
      <c r="A339" s="363"/>
      <c r="B339" s="364"/>
      <c r="C339" s="364" t="str">
        <f t="shared" ref="C339:C342" si="64">C338</f>
        <v>C(15-22)+09</v>
      </c>
      <c r="D339" s="365" t="s">
        <v>1160</v>
      </c>
      <c r="E339" s="365"/>
      <c r="F339" s="363"/>
      <c r="G339" s="363"/>
      <c r="H339" s="363"/>
      <c r="I339" s="363"/>
      <c r="J339" s="363"/>
      <c r="K339" s="370">
        <v>46033</v>
      </c>
      <c r="L339" s="370">
        <v>46033</v>
      </c>
      <c r="M339" s="370">
        <v>46033</v>
      </c>
      <c r="N339" s="370">
        <v>46034</v>
      </c>
      <c r="O339" s="370">
        <v>46034</v>
      </c>
      <c r="P339" s="370">
        <v>46034</v>
      </c>
      <c r="Q339" s="370">
        <v>46034</v>
      </c>
      <c r="R339" s="370">
        <v>46034</v>
      </c>
      <c r="S339" s="370">
        <v>46034</v>
      </c>
      <c r="T339" s="370">
        <v>46034</v>
      </c>
      <c r="U339" s="370">
        <v>46034</v>
      </c>
      <c r="V339" s="370">
        <v>46034</v>
      </c>
      <c r="W339" s="370">
        <v>46035</v>
      </c>
      <c r="X339" s="370">
        <v>46035</v>
      </c>
      <c r="Y339" s="370">
        <v>46035</v>
      </c>
      <c r="Z339" s="370">
        <v>46035</v>
      </c>
      <c r="AA339" s="370">
        <v>44583</v>
      </c>
      <c r="AB339" s="370">
        <v>44583</v>
      </c>
      <c r="AC339" s="375"/>
      <c r="AD339" s="382"/>
    </row>
    <row r="340" spans="1:30" ht="15.5" outlineLevel="1" x14ac:dyDescent="0.35">
      <c r="A340" s="363"/>
      <c r="B340" s="364"/>
      <c r="C340" s="364" t="str">
        <f t="shared" si="64"/>
        <v>C(15-22)+09</v>
      </c>
      <c r="D340" s="365" t="s">
        <v>1161</v>
      </c>
      <c r="E340" s="365"/>
      <c r="F340" s="363"/>
      <c r="G340" s="363"/>
      <c r="H340" s="363"/>
      <c r="I340" s="363"/>
      <c r="J340" s="363"/>
      <c r="K340" s="370">
        <v>46033</v>
      </c>
      <c r="L340" s="370">
        <v>46033</v>
      </c>
      <c r="M340" s="370">
        <v>46034</v>
      </c>
      <c r="N340" s="370">
        <v>46034</v>
      </c>
      <c r="O340" s="370">
        <v>46035</v>
      </c>
      <c r="P340" s="370">
        <v>46035</v>
      </c>
      <c r="Q340" s="370">
        <v>46035</v>
      </c>
      <c r="R340" s="370">
        <v>46035</v>
      </c>
      <c r="S340" s="370">
        <v>46035</v>
      </c>
      <c r="T340" s="370">
        <v>46035</v>
      </c>
      <c r="U340" s="370">
        <v>46035</v>
      </c>
      <c r="V340" s="370">
        <v>46035</v>
      </c>
      <c r="W340" s="370">
        <v>46037</v>
      </c>
      <c r="X340" s="370">
        <v>46037</v>
      </c>
      <c r="Y340" s="370">
        <v>46037</v>
      </c>
      <c r="Z340" s="370">
        <v>46037</v>
      </c>
      <c r="AA340" s="370">
        <v>44583</v>
      </c>
      <c r="AB340" s="370">
        <v>44583</v>
      </c>
      <c r="AC340" s="375"/>
      <c r="AD340" s="382"/>
    </row>
    <row r="341" spans="1:30" ht="15.5" outlineLevel="1" x14ac:dyDescent="0.35">
      <c r="A341" s="363"/>
      <c r="B341" s="364"/>
      <c r="C341" s="364" t="str">
        <f t="shared" si="64"/>
        <v>C(15-22)+09</v>
      </c>
      <c r="D341" s="365" t="s">
        <v>1162</v>
      </c>
      <c r="E341" s="365"/>
      <c r="F341" s="363"/>
      <c r="G341" s="363"/>
      <c r="H341" s="363"/>
      <c r="I341" s="363"/>
      <c r="J341" s="363"/>
      <c r="K341" s="370">
        <v>46033</v>
      </c>
      <c r="L341" s="370">
        <v>46033</v>
      </c>
      <c r="M341" s="370">
        <v>46038</v>
      </c>
      <c r="N341" s="370">
        <v>46039</v>
      </c>
      <c r="O341" s="370">
        <v>46040</v>
      </c>
      <c r="P341" s="370">
        <v>46040</v>
      </c>
      <c r="Q341" s="370">
        <v>46040</v>
      </c>
      <c r="R341" s="370">
        <v>46040</v>
      </c>
      <c r="S341" s="370">
        <v>46040</v>
      </c>
      <c r="T341" s="370">
        <v>46040</v>
      </c>
      <c r="U341" s="370">
        <v>46040</v>
      </c>
      <c r="V341" s="370">
        <v>46040</v>
      </c>
      <c r="W341" s="370">
        <v>46041</v>
      </c>
      <c r="X341" s="370">
        <v>46041</v>
      </c>
      <c r="Y341" s="370">
        <v>46041</v>
      </c>
      <c r="Z341" s="370">
        <v>46041</v>
      </c>
      <c r="AA341" s="370">
        <v>44583</v>
      </c>
      <c r="AB341" s="370">
        <v>44583</v>
      </c>
      <c r="AC341" s="375"/>
      <c r="AD341" s="382"/>
    </row>
    <row r="342" spans="1:30" ht="15.5" outlineLevel="1" x14ac:dyDescent="0.35">
      <c r="A342" s="363"/>
      <c r="B342" s="364"/>
      <c r="C342" s="364" t="str">
        <f t="shared" si="64"/>
        <v>C(15-22)+09</v>
      </c>
      <c r="D342" s="365" t="s">
        <v>1163</v>
      </c>
      <c r="E342" s="365"/>
      <c r="F342" s="363"/>
      <c r="G342" s="363"/>
      <c r="H342" s="363"/>
      <c r="I342" s="363"/>
      <c r="J342" s="363"/>
      <c r="K342" s="370">
        <v>46033</v>
      </c>
      <c r="L342" s="370">
        <v>46033</v>
      </c>
      <c r="M342" s="370">
        <v>46040</v>
      </c>
      <c r="N342" s="370">
        <v>46041</v>
      </c>
      <c r="O342" s="370">
        <v>46042</v>
      </c>
      <c r="P342" s="370">
        <v>46042</v>
      </c>
      <c r="Q342" s="370">
        <v>46042</v>
      </c>
      <c r="R342" s="370">
        <v>46042</v>
      </c>
      <c r="S342" s="370">
        <v>46042</v>
      </c>
      <c r="T342" s="370">
        <v>46042</v>
      </c>
      <c r="U342" s="370">
        <v>46042</v>
      </c>
      <c r="V342" s="370">
        <v>46042</v>
      </c>
      <c r="W342" s="370">
        <v>46043</v>
      </c>
      <c r="X342" s="370">
        <v>46043</v>
      </c>
      <c r="Y342" s="370">
        <v>46043</v>
      </c>
      <c r="Z342" s="370">
        <v>46043</v>
      </c>
      <c r="AA342" s="370">
        <v>44583</v>
      </c>
      <c r="AB342" s="370">
        <v>44583</v>
      </c>
      <c r="AC342" s="375"/>
      <c r="AD342" s="382"/>
    </row>
    <row r="343" spans="1:30" ht="15.5" x14ac:dyDescent="0.35">
      <c r="A343" s="363">
        <f>+A338+1</f>
        <v>69</v>
      </c>
      <c r="B343" s="363" t="s">
        <v>1085</v>
      </c>
      <c r="C343" s="364" t="str" cm="1">
        <f t="array" ref="C343">INDEX('Master Sheet '!$BD$19:$BD$451, MATCH(1, ('Master Sheet '!$B$19:$B$451=B343)*1, 0))</f>
        <v>A(00-02)+09</v>
      </c>
      <c r="D343" s="365"/>
      <c r="E343" s="365" t="s">
        <v>1139</v>
      </c>
      <c r="F343" s="363" t="s">
        <v>1187</v>
      </c>
      <c r="G343" s="363">
        <v>14</v>
      </c>
      <c r="H343" s="363" t="s">
        <v>1134</v>
      </c>
      <c r="I343" s="363" t="s">
        <v>1362</v>
      </c>
      <c r="J343" s="380">
        <v>46020</v>
      </c>
      <c r="K343" s="366"/>
      <c r="L343" s="366"/>
      <c r="M343" s="366"/>
      <c r="N343" s="365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72"/>
      <c r="AC343" s="441">
        <f>Z347</f>
        <v>46047</v>
      </c>
      <c r="AD343" s="384" t="s">
        <v>1175</v>
      </c>
    </row>
    <row r="344" spans="1:30" ht="15.5" outlineLevel="1" x14ac:dyDescent="0.35">
      <c r="A344" s="363"/>
      <c r="B344" s="364"/>
      <c r="C344" s="364" t="str">
        <f t="shared" ref="C344:C347" si="65">C343</f>
        <v>A(00-02)+09</v>
      </c>
      <c r="D344" s="365" t="s">
        <v>1160</v>
      </c>
      <c r="E344" s="365"/>
      <c r="F344" s="363"/>
      <c r="G344" s="363"/>
      <c r="H344" s="363"/>
      <c r="I344" s="363"/>
      <c r="J344" s="363"/>
      <c r="K344" s="370">
        <v>46021</v>
      </c>
      <c r="L344" s="370">
        <v>46021</v>
      </c>
      <c r="M344" s="370">
        <v>46023</v>
      </c>
      <c r="N344" s="370">
        <v>46026</v>
      </c>
      <c r="O344" s="370">
        <v>46027</v>
      </c>
      <c r="P344" s="370">
        <v>46027</v>
      </c>
      <c r="Q344" s="370">
        <v>46027</v>
      </c>
      <c r="R344" s="370">
        <v>46027</v>
      </c>
      <c r="S344" s="370">
        <v>46027</v>
      </c>
      <c r="T344" s="370">
        <v>46027</v>
      </c>
      <c r="U344" s="370">
        <v>46027</v>
      </c>
      <c r="V344" s="370">
        <v>46027</v>
      </c>
      <c r="W344" s="370">
        <v>46028</v>
      </c>
      <c r="X344" s="370">
        <v>46028</v>
      </c>
      <c r="Y344" s="370">
        <v>46028</v>
      </c>
      <c r="Z344" s="370">
        <v>46028</v>
      </c>
      <c r="AA344" s="370">
        <v>46048</v>
      </c>
      <c r="AB344" s="370">
        <v>46048</v>
      </c>
      <c r="AC344" s="375"/>
      <c r="AD344" s="382"/>
    </row>
    <row r="345" spans="1:30" ht="15.5" outlineLevel="1" x14ac:dyDescent="0.35">
      <c r="A345" s="363"/>
      <c r="B345" s="364"/>
      <c r="C345" s="364" t="str">
        <f t="shared" si="65"/>
        <v>A(00-02)+09</v>
      </c>
      <c r="D345" s="365" t="s">
        <v>1161</v>
      </c>
      <c r="E345" s="365"/>
      <c r="F345" s="363"/>
      <c r="G345" s="363"/>
      <c r="H345" s="363"/>
      <c r="I345" s="363"/>
      <c r="J345" s="363"/>
      <c r="K345" s="370">
        <v>46021</v>
      </c>
      <c r="L345" s="370">
        <v>46021</v>
      </c>
      <c r="M345" s="370">
        <v>46029</v>
      </c>
      <c r="N345" s="370">
        <v>46031</v>
      </c>
      <c r="O345" s="370">
        <v>46032</v>
      </c>
      <c r="P345" s="370">
        <v>46032</v>
      </c>
      <c r="Q345" s="370">
        <v>46032</v>
      </c>
      <c r="R345" s="370">
        <v>46032</v>
      </c>
      <c r="S345" s="370">
        <v>46032</v>
      </c>
      <c r="T345" s="370">
        <v>46032</v>
      </c>
      <c r="U345" s="370">
        <v>46032</v>
      </c>
      <c r="V345" s="370">
        <v>46032</v>
      </c>
      <c r="W345" s="370">
        <v>46034</v>
      </c>
      <c r="X345" s="370">
        <v>46034</v>
      </c>
      <c r="Y345" s="370">
        <v>46034</v>
      </c>
      <c r="Z345" s="370">
        <v>46034</v>
      </c>
      <c r="AA345" s="370">
        <v>46048</v>
      </c>
      <c r="AB345" s="370">
        <v>46048</v>
      </c>
      <c r="AC345" s="375"/>
      <c r="AD345" s="382"/>
    </row>
    <row r="346" spans="1:30" ht="15.5" outlineLevel="1" x14ac:dyDescent="0.35">
      <c r="A346" s="363"/>
      <c r="B346" s="364"/>
      <c r="C346" s="364" t="str">
        <f t="shared" si="65"/>
        <v>A(00-02)+09</v>
      </c>
      <c r="D346" s="365" t="s">
        <v>1162</v>
      </c>
      <c r="E346" s="365"/>
      <c r="F346" s="363"/>
      <c r="G346" s="363"/>
      <c r="H346" s="363"/>
      <c r="I346" s="363"/>
      <c r="J346" s="363"/>
      <c r="K346" s="370">
        <v>46021</v>
      </c>
      <c r="L346" s="370">
        <v>46021</v>
      </c>
      <c r="M346" s="370">
        <v>46037</v>
      </c>
      <c r="N346" s="370">
        <v>46040</v>
      </c>
      <c r="O346" s="370">
        <v>46041</v>
      </c>
      <c r="P346" s="370">
        <v>46041</v>
      </c>
      <c r="Q346" s="370">
        <v>46041</v>
      </c>
      <c r="R346" s="370">
        <v>46041</v>
      </c>
      <c r="S346" s="370">
        <v>46041</v>
      </c>
      <c r="T346" s="370">
        <v>46041</v>
      </c>
      <c r="U346" s="370">
        <v>46041</v>
      </c>
      <c r="V346" s="370">
        <v>46041</v>
      </c>
      <c r="W346" s="370">
        <v>46042</v>
      </c>
      <c r="X346" s="370">
        <v>46042</v>
      </c>
      <c r="Y346" s="370">
        <v>46042</v>
      </c>
      <c r="Z346" s="370">
        <v>46042</v>
      </c>
      <c r="AA346" s="370">
        <v>46048</v>
      </c>
      <c r="AB346" s="370">
        <v>46048</v>
      </c>
      <c r="AC346" s="375"/>
      <c r="AD346" s="382"/>
    </row>
    <row r="347" spans="1:30" ht="15.5" outlineLevel="1" x14ac:dyDescent="0.35">
      <c r="A347" s="363"/>
      <c r="B347" s="364"/>
      <c r="C347" s="364" t="str">
        <f t="shared" si="65"/>
        <v>A(00-02)+09</v>
      </c>
      <c r="D347" s="365" t="s">
        <v>1163</v>
      </c>
      <c r="E347" s="365"/>
      <c r="F347" s="363"/>
      <c r="G347" s="363"/>
      <c r="H347" s="363"/>
      <c r="I347" s="363"/>
      <c r="J347" s="363"/>
      <c r="K347" s="370">
        <v>46021</v>
      </c>
      <c r="L347" s="370">
        <v>46021</v>
      </c>
      <c r="M347" s="370">
        <v>46044</v>
      </c>
      <c r="N347" s="370">
        <v>46046</v>
      </c>
      <c r="O347" s="370">
        <v>46046</v>
      </c>
      <c r="P347" s="370">
        <v>46046</v>
      </c>
      <c r="Q347" s="370">
        <v>46046</v>
      </c>
      <c r="R347" s="370">
        <v>46046</v>
      </c>
      <c r="S347" s="370">
        <v>46046</v>
      </c>
      <c r="T347" s="370">
        <v>46046</v>
      </c>
      <c r="U347" s="370">
        <v>46046</v>
      </c>
      <c r="V347" s="370">
        <v>46046</v>
      </c>
      <c r="W347" s="370">
        <v>46047</v>
      </c>
      <c r="X347" s="370">
        <v>46047</v>
      </c>
      <c r="Y347" s="370">
        <v>46047</v>
      </c>
      <c r="Z347" s="370">
        <v>46047</v>
      </c>
      <c r="AA347" s="370">
        <v>46048</v>
      </c>
      <c r="AB347" s="370">
        <v>46048</v>
      </c>
      <c r="AC347" s="375"/>
      <c r="AD347" s="382"/>
    </row>
    <row r="348" spans="1:30" ht="15.5" x14ac:dyDescent="0.35">
      <c r="A348" s="363">
        <f>+A343+1</f>
        <v>70</v>
      </c>
      <c r="B348" s="385" t="s">
        <v>900</v>
      </c>
      <c r="C348" s="364" t="str" cm="1">
        <f t="array" ref="C348">INDEX('Master Sheet '!$BD$19:$BD$451, MATCH(1, ('Master Sheet '!$B$19:$B$451=B348)*1, 0))</f>
        <v>A(00-02)+00_1RC</v>
      </c>
      <c r="D348" s="365"/>
      <c r="E348" s="365" t="s">
        <v>1139</v>
      </c>
      <c r="F348" s="363" t="s">
        <v>1208</v>
      </c>
      <c r="G348" s="363">
        <v>12</v>
      </c>
      <c r="H348" s="363" t="s">
        <v>1186</v>
      </c>
      <c r="I348" s="363" t="s">
        <v>1142</v>
      </c>
      <c r="J348" s="380">
        <v>46014</v>
      </c>
      <c r="K348" s="366"/>
      <c r="L348" s="366"/>
      <c r="M348" s="366"/>
      <c r="N348" s="365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72"/>
      <c r="AC348" s="441">
        <f>Z352</f>
        <v>46049</v>
      </c>
      <c r="AD348" s="384" t="s">
        <v>1175</v>
      </c>
    </row>
    <row r="349" spans="1:30" ht="15.5" outlineLevel="1" x14ac:dyDescent="0.35">
      <c r="A349" s="363"/>
      <c r="B349" s="364"/>
      <c r="C349" s="364" t="str">
        <f t="shared" ref="C349:C352" si="66">C348</f>
        <v>A(00-02)+00_1RC</v>
      </c>
      <c r="D349" s="365" t="s">
        <v>1160</v>
      </c>
      <c r="E349" s="365"/>
      <c r="F349" s="363"/>
      <c r="G349" s="363"/>
      <c r="H349" s="363"/>
      <c r="I349" s="363"/>
      <c r="J349" s="363"/>
      <c r="K349" s="370">
        <v>46016</v>
      </c>
      <c r="L349" s="370">
        <v>46016</v>
      </c>
      <c r="M349" s="370">
        <v>46029</v>
      </c>
      <c r="N349" s="370">
        <v>46030</v>
      </c>
      <c r="O349" s="370">
        <v>46031</v>
      </c>
      <c r="P349" s="370">
        <v>46031</v>
      </c>
      <c r="Q349" s="370">
        <v>46031</v>
      </c>
      <c r="R349" s="370">
        <v>46031</v>
      </c>
      <c r="S349" s="370">
        <v>46031</v>
      </c>
      <c r="T349" s="370">
        <v>46031</v>
      </c>
      <c r="U349" s="370">
        <v>46031</v>
      </c>
      <c r="V349" s="370">
        <v>46031</v>
      </c>
      <c r="W349" s="370">
        <v>46032</v>
      </c>
      <c r="X349" s="370">
        <v>46032</v>
      </c>
      <c r="Y349" s="370">
        <v>46033</v>
      </c>
      <c r="Z349" s="370">
        <v>46033</v>
      </c>
      <c r="AA349" s="370">
        <v>46050</v>
      </c>
      <c r="AB349" s="370">
        <v>46050</v>
      </c>
      <c r="AC349" s="375"/>
      <c r="AD349" s="382"/>
    </row>
    <row r="350" spans="1:30" ht="15.5" outlineLevel="1" x14ac:dyDescent="0.35">
      <c r="A350" s="363"/>
      <c r="B350" s="364"/>
      <c r="C350" s="364" t="str">
        <f t="shared" si="66"/>
        <v>A(00-02)+00_1RC</v>
      </c>
      <c r="D350" s="365" t="s">
        <v>1161</v>
      </c>
      <c r="E350" s="365"/>
      <c r="F350" s="363"/>
      <c r="G350" s="363"/>
      <c r="H350" s="363"/>
      <c r="I350" s="363"/>
      <c r="J350" s="363"/>
      <c r="K350" s="370">
        <v>46016</v>
      </c>
      <c r="L350" s="370">
        <v>46016</v>
      </c>
      <c r="M350" s="370">
        <v>46032</v>
      </c>
      <c r="N350" s="370">
        <v>46033</v>
      </c>
      <c r="O350" s="370">
        <v>46034</v>
      </c>
      <c r="P350" s="370">
        <v>46034</v>
      </c>
      <c r="Q350" s="370">
        <v>46034</v>
      </c>
      <c r="R350" s="370">
        <v>46034</v>
      </c>
      <c r="S350" s="370">
        <v>46034</v>
      </c>
      <c r="T350" s="370">
        <v>46034</v>
      </c>
      <c r="U350" s="370">
        <v>46034</v>
      </c>
      <c r="V350" s="370">
        <v>46034</v>
      </c>
      <c r="W350" s="370">
        <v>46035</v>
      </c>
      <c r="X350" s="370">
        <v>46035</v>
      </c>
      <c r="Y350" s="370">
        <v>46037</v>
      </c>
      <c r="Z350" s="370">
        <v>46037</v>
      </c>
      <c r="AA350" s="370">
        <v>46050</v>
      </c>
      <c r="AB350" s="370">
        <v>46050</v>
      </c>
      <c r="AC350" s="375"/>
      <c r="AD350" s="382"/>
    </row>
    <row r="351" spans="1:30" ht="15.5" outlineLevel="1" x14ac:dyDescent="0.35">
      <c r="A351" s="363"/>
      <c r="B351" s="364"/>
      <c r="C351" s="364" t="str">
        <f t="shared" si="66"/>
        <v>A(00-02)+00_1RC</v>
      </c>
      <c r="D351" s="365" t="s">
        <v>1162</v>
      </c>
      <c r="E351" s="365"/>
      <c r="F351" s="363"/>
      <c r="G351" s="363"/>
      <c r="H351" s="363"/>
      <c r="I351" s="363"/>
      <c r="J351" s="363"/>
      <c r="K351" s="370">
        <v>46016</v>
      </c>
      <c r="L351" s="370">
        <v>46016</v>
      </c>
      <c r="M351" s="370">
        <v>46039</v>
      </c>
      <c r="N351" s="370">
        <v>46040</v>
      </c>
      <c r="O351" s="370">
        <v>46041</v>
      </c>
      <c r="P351" s="370">
        <v>46041</v>
      </c>
      <c r="Q351" s="370">
        <v>46041</v>
      </c>
      <c r="R351" s="370">
        <v>46041</v>
      </c>
      <c r="S351" s="370">
        <v>46041</v>
      </c>
      <c r="T351" s="370">
        <v>46041</v>
      </c>
      <c r="U351" s="370">
        <v>46041</v>
      </c>
      <c r="V351" s="370">
        <v>46041</v>
      </c>
      <c r="W351" s="370">
        <v>46043</v>
      </c>
      <c r="X351" s="370">
        <v>46043</v>
      </c>
      <c r="Y351" s="370">
        <v>46043</v>
      </c>
      <c r="Z351" s="370">
        <v>46043</v>
      </c>
      <c r="AA351" s="370">
        <v>46050</v>
      </c>
      <c r="AB351" s="370">
        <v>46050</v>
      </c>
      <c r="AC351" s="375"/>
      <c r="AD351" s="382"/>
    </row>
    <row r="352" spans="1:30" ht="15.5" outlineLevel="1" x14ac:dyDescent="0.35">
      <c r="A352" s="363"/>
      <c r="B352" s="364"/>
      <c r="C352" s="364" t="str">
        <f t="shared" si="66"/>
        <v>A(00-02)+00_1RC</v>
      </c>
      <c r="D352" s="365" t="s">
        <v>1163</v>
      </c>
      <c r="E352" s="365"/>
      <c r="F352" s="363"/>
      <c r="G352" s="363"/>
      <c r="H352" s="363"/>
      <c r="I352" s="363"/>
      <c r="J352" s="363"/>
      <c r="K352" s="370">
        <v>46016</v>
      </c>
      <c r="L352" s="370">
        <v>46016</v>
      </c>
      <c r="M352" s="370">
        <v>46044</v>
      </c>
      <c r="N352" s="370">
        <v>46046</v>
      </c>
      <c r="O352" s="370">
        <v>46047</v>
      </c>
      <c r="P352" s="370">
        <v>46047</v>
      </c>
      <c r="Q352" s="370">
        <v>46047</v>
      </c>
      <c r="R352" s="370">
        <v>46047</v>
      </c>
      <c r="S352" s="370">
        <v>46047</v>
      </c>
      <c r="T352" s="370">
        <v>46047</v>
      </c>
      <c r="U352" s="370">
        <v>46047</v>
      </c>
      <c r="V352" s="370">
        <v>46047</v>
      </c>
      <c r="W352" s="370">
        <v>46048</v>
      </c>
      <c r="X352" s="370">
        <v>46048</v>
      </c>
      <c r="Y352" s="370">
        <v>46049</v>
      </c>
      <c r="Z352" s="370">
        <v>46049</v>
      </c>
      <c r="AA352" s="370">
        <v>46050</v>
      </c>
      <c r="AB352" s="370">
        <v>46050</v>
      </c>
      <c r="AC352" s="375"/>
      <c r="AD352" s="382"/>
    </row>
    <row r="353" spans="1:30" ht="31" x14ac:dyDescent="0.35">
      <c r="A353" s="363">
        <f>+A348+1</f>
        <v>71</v>
      </c>
      <c r="B353" s="363" t="s">
        <v>1099</v>
      </c>
      <c r="C353" s="364" t="str" cm="1">
        <f t="array" ref="C353">INDEX('Master Sheet '!$BD$19:$BD$451, MATCH(1, ('Master Sheet '!$B$19:$B$451=B353)*1, 0))</f>
        <v>A(00-02)+00</v>
      </c>
      <c r="D353" s="365"/>
      <c r="E353" s="421" t="s">
        <v>1373</v>
      </c>
      <c r="F353" s="363" t="s">
        <v>1143</v>
      </c>
      <c r="G353" s="363">
        <v>18</v>
      </c>
      <c r="H353" s="363" t="s">
        <v>1134</v>
      </c>
      <c r="I353" s="363" t="s">
        <v>1132</v>
      </c>
      <c r="J353" s="380">
        <v>45945</v>
      </c>
      <c r="K353" s="366"/>
      <c r="L353" s="366"/>
      <c r="M353" s="366"/>
      <c r="N353" s="365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72"/>
      <c r="AC353" s="441">
        <f>Z357</f>
        <v>46049</v>
      </c>
      <c r="AD353" s="384" t="s">
        <v>1175</v>
      </c>
    </row>
    <row r="354" spans="1:30" ht="15.5" outlineLevel="1" x14ac:dyDescent="0.35">
      <c r="A354" s="363"/>
      <c r="B354" s="364"/>
      <c r="C354" s="364" t="str">
        <f t="shared" ref="C354:C357" si="67">C353</f>
        <v>A(00-02)+00</v>
      </c>
      <c r="D354" s="365" t="s">
        <v>1160</v>
      </c>
      <c r="E354" s="365"/>
      <c r="F354" s="363"/>
      <c r="G354" s="363"/>
      <c r="H354" s="363"/>
      <c r="I354" s="363"/>
      <c r="J354" s="363"/>
      <c r="K354" s="370">
        <v>45945</v>
      </c>
      <c r="L354" s="370">
        <v>45945</v>
      </c>
      <c r="M354" s="370">
        <v>45956</v>
      </c>
      <c r="N354" s="370">
        <v>45965</v>
      </c>
      <c r="O354" s="370">
        <v>45966</v>
      </c>
      <c r="P354" s="370">
        <v>45966</v>
      </c>
      <c r="Q354" s="370">
        <v>45966</v>
      </c>
      <c r="R354" s="370">
        <v>45966</v>
      </c>
      <c r="S354" s="370">
        <v>45966</v>
      </c>
      <c r="T354" s="370">
        <v>45966</v>
      </c>
      <c r="U354" s="370">
        <v>45966</v>
      </c>
      <c r="V354" s="370">
        <v>45966</v>
      </c>
      <c r="W354" s="370">
        <v>45967</v>
      </c>
      <c r="X354" s="370">
        <v>45967</v>
      </c>
      <c r="Y354" s="370">
        <v>45967</v>
      </c>
      <c r="Z354" s="370">
        <v>45967</v>
      </c>
      <c r="AA354" s="370">
        <v>46050</v>
      </c>
      <c r="AB354" s="370">
        <v>46050</v>
      </c>
      <c r="AC354" s="375"/>
      <c r="AD354" s="382"/>
    </row>
    <row r="355" spans="1:30" ht="15.5" outlineLevel="1" x14ac:dyDescent="0.35">
      <c r="A355" s="363"/>
      <c r="B355" s="364"/>
      <c r="C355" s="364" t="str">
        <f t="shared" si="67"/>
        <v>A(00-02)+00</v>
      </c>
      <c r="D355" s="365" t="s">
        <v>1161</v>
      </c>
      <c r="E355" s="365"/>
      <c r="F355" s="363"/>
      <c r="G355" s="363"/>
      <c r="H355" s="363"/>
      <c r="I355" s="363"/>
      <c r="J355" s="363"/>
      <c r="K355" s="370">
        <v>45945</v>
      </c>
      <c r="L355" s="370">
        <v>45945</v>
      </c>
      <c r="M355" s="370">
        <v>46033</v>
      </c>
      <c r="N355" s="370">
        <v>46037</v>
      </c>
      <c r="O355" s="370">
        <v>46038</v>
      </c>
      <c r="P355" s="370">
        <v>46038</v>
      </c>
      <c r="Q355" s="370">
        <v>46038</v>
      </c>
      <c r="R355" s="370">
        <v>46038</v>
      </c>
      <c r="S355" s="370">
        <v>46038</v>
      </c>
      <c r="T355" s="370">
        <v>46038</v>
      </c>
      <c r="U355" s="370">
        <v>46038</v>
      </c>
      <c r="V355" s="370">
        <v>46038</v>
      </c>
      <c r="W355" s="370">
        <v>46039</v>
      </c>
      <c r="X355" s="370">
        <v>46039</v>
      </c>
      <c r="Y355" s="370">
        <v>46039</v>
      </c>
      <c r="Z355" s="370">
        <v>46039</v>
      </c>
      <c r="AA355" s="370">
        <v>46050</v>
      </c>
      <c r="AB355" s="370">
        <v>46050</v>
      </c>
      <c r="AC355" s="375"/>
      <c r="AD355" s="382"/>
    </row>
    <row r="356" spans="1:30" ht="15.5" outlineLevel="1" x14ac:dyDescent="0.35">
      <c r="A356" s="363"/>
      <c r="B356" s="364"/>
      <c r="C356" s="364" t="str">
        <f t="shared" si="67"/>
        <v>A(00-02)+00</v>
      </c>
      <c r="D356" s="365" t="s">
        <v>1162</v>
      </c>
      <c r="E356" s="365"/>
      <c r="F356" s="363"/>
      <c r="G356" s="363"/>
      <c r="H356" s="363"/>
      <c r="I356" s="363"/>
      <c r="J356" s="363"/>
      <c r="K356" s="370">
        <v>45945</v>
      </c>
      <c r="L356" s="370">
        <v>45945</v>
      </c>
      <c r="M356" s="370">
        <v>46040</v>
      </c>
      <c r="N356" s="370">
        <v>46042</v>
      </c>
      <c r="O356" s="370">
        <v>46042</v>
      </c>
      <c r="P356" s="370">
        <v>46042</v>
      </c>
      <c r="Q356" s="370">
        <v>46042</v>
      </c>
      <c r="R356" s="370">
        <v>46042</v>
      </c>
      <c r="S356" s="370">
        <v>46042</v>
      </c>
      <c r="T356" s="370">
        <v>46042</v>
      </c>
      <c r="U356" s="370">
        <v>46042</v>
      </c>
      <c r="V356" s="370">
        <v>46042</v>
      </c>
      <c r="W356" s="370">
        <v>46043</v>
      </c>
      <c r="X356" s="370">
        <v>46043</v>
      </c>
      <c r="Y356" s="370">
        <v>46043</v>
      </c>
      <c r="Z356" s="370">
        <v>46043</v>
      </c>
      <c r="AA356" s="370">
        <v>46050</v>
      </c>
      <c r="AB356" s="370">
        <v>46050</v>
      </c>
      <c r="AC356" s="375"/>
      <c r="AD356" s="382"/>
    </row>
    <row r="357" spans="1:30" ht="15.5" outlineLevel="1" x14ac:dyDescent="0.35">
      <c r="A357" s="363"/>
      <c r="B357" s="364"/>
      <c r="C357" s="364" t="str">
        <f t="shared" si="67"/>
        <v>A(00-02)+00</v>
      </c>
      <c r="D357" s="365" t="s">
        <v>1163</v>
      </c>
      <c r="E357" s="365"/>
      <c r="F357" s="363"/>
      <c r="G357" s="363"/>
      <c r="H357" s="363"/>
      <c r="I357" s="363"/>
      <c r="J357" s="363"/>
      <c r="K357" s="370">
        <v>45945</v>
      </c>
      <c r="L357" s="370">
        <v>45945</v>
      </c>
      <c r="M357" s="370">
        <v>46045</v>
      </c>
      <c r="N357" s="370">
        <v>46046</v>
      </c>
      <c r="O357" s="370">
        <v>46047</v>
      </c>
      <c r="P357" s="370">
        <v>46047</v>
      </c>
      <c r="Q357" s="370">
        <v>46047</v>
      </c>
      <c r="R357" s="370">
        <v>46047</v>
      </c>
      <c r="S357" s="370">
        <v>46047</v>
      </c>
      <c r="T357" s="370">
        <v>46047</v>
      </c>
      <c r="U357" s="370">
        <v>46047</v>
      </c>
      <c r="V357" s="370">
        <v>46047</v>
      </c>
      <c r="W357" s="370">
        <v>46049</v>
      </c>
      <c r="X357" s="370">
        <v>46049</v>
      </c>
      <c r="Y357" s="370">
        <v>46049</v>
      </c>
      <c r="Z357" s="370">
        <v>46049</v>
      </c>
      <c r="AA357" s="370">
        <v>46050</v>
      </c>
      <c r="AB357" s="370">
        <v>46050</v>
      </c>
      <c r="AC357" s="375"/>
      <c r="AD357" s="382"/>
    </row>
    <row r="358" spans="1:30" ht="15.5" x14ac:dyDescent="0.35">
      <c r="A358" s="363">
        <f>+A353+1</f>
        <v>72</v>
      </c>
      <c r="B358" s="385" t="s">
        <v>925</v>
      </c>
      <c r="C358" s="364" t="str" cm="1">
        <f t="array" ref="C358">INDEX('Master Sheet '!$BD$19:$BD$451, MATCH(1, ('Master Sheet '!$B$19:$B$451=B358)*1, 0))</f>
        <v>A(00-02)+09</v>
      </c>
      <c r="D358" s="365"/>
      <c r="E358" s="365" t="s">
        <v>1139</v>
      </c>
      <c r="F358" s="363" t="s">
        <v>1205</v>
      </c>
      <c r="G358" s="363">
        <v>12</v>
      </c>
      <c r="H358" s="363" t="s">
        <v>1186</v>
      </c>
      <c r="I358" s="363" t="s">
        <v>1142</v>
      </c>
      <c r="J358" s="380">
        <v>46037</v>
      </c>
      <c r="K358" s="366"/>
      <c r="L358" s="366"/>
      <c r="M358" s="366"/>
      <c r="N358" s="365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72"/>
      <c r="AC358" s="441">
        <f>Z362</f>
        <v>46050</v>
      </c>
      <c r="AD358" s="384" t="s">
        <v>1175</v>
      </c>
    </row>
    <row r="359" spans="1:30" ht="15.5" outlineLevel="1" x14ac:dyDescent="0.35">
      <c r="A359" s="363"/>
      <c r="B359" s="364"/>
      <c r="C359" s="364" t="str">
        <f t="shared" ref="C359:C362" si="68">C358</f>
        <v>A(00-02)+09</v>
      </c>
      <c r="D359" s="365" t="s">
        <v>1160</v>
      </c>
      <c r="E359" s="365"/>
      <c r="F359" s="363"/>
      <c r="G359" s="363"/>
      <c r="H359" s="363"/>
      <c r="I359" s="363"/>
      <c r="J359" s="363"/>
      <c r="K359" s="370">
        <v>46039</v>
      </c>
      <c r="L359" s="370">
        <v>46039</v>
      </c>
      <c r="M359" s="370">
        <v>46040</v>
      </c>
      <c r="N359" s="370">
        <v>46041</v>
      </c>
      <c r="O359" s="370">
        <v>46042</v>
      </c>
      <c r="P359" s="370">
        <v>46042</v>
      </c>
      <c r="Q359" s="370">
        <v>46042</v>
      </c>
      <c r="R359" s="370">
        <v>46042</v>
      </c>
      <c r="S359" s="370">
        <v>46042</v>
      </c>
      <c r="T359" s="370">
        <v>46042</v>
      </c>
      <c r="U359" s="370">
        <v>46042</v>
      </c>
      <c r="V359" s="370">
        <v>46042</v>
      </c>
      <c r="W359" s="370">
        <v>46043</v>
      </c>
      <c r="X359" s="370">
        <v>46043</v>
      </c>
      <c r="Y359" s="370">
        <v>46043</v>
      </c>
      <c r="Z359" s="370">
        <v>46043</v>
      </c>
      <c r="AA359" s="370">
        <v>46051</v>
      </c>
      <c r="AB359" s="370">
        <v>46051</v>
      </c>
      <c r="AC359" s="375"/>
      <c r="AD359" s="382"/>
    </row>
    <row r="360" spans="1:30" ht="15.5" outlineLevel="1" x14ac:dyDescent="0.35">
      <c r="A360" s="363"/>
      <c r="B360" s="364"/>
      <c r="C360" s="364" t="str">
        <f t="shared" si="68"/>
        <v>A(00-02)+09</v>
      </c>
      <c r="D360" s="365" t="s">
        <v>1161</v>
      </c>
      <c r="E360" s="365"/>
      <c r="F360" s="363"/>
      <c r="G360" s="363"/>
      <c r="H360" s="363"/>
      <c r="I360" s="363"/>
      <c r="J360" s="363"/>
      <c r="K360" s="370">
        <v>46039</v>
      </c>
      <c r="L360" s="370">
        <v>46039</v>
      </c>
      <c r="M360" s="370">
        <v>46042</v>
      </c>
      <c r="N360" s="370">
        <v>46043</v>
      </c>
      <c r="O360" s="370">
        <v>46044</v>
      </c>
      <c r="P360" s="370">
        <v>46044</v>
      </c>
      <c r="Q360" s="370">
        <v>46044</v>
      </c>
      <c r="R360" s="370">
        <v>46044</v>
      </c>
      <c r="S360" s="370">
        <v>46044</v>
      </c>
      <c r="T360" s="370">
        <v>46044</v>
      </c>
      <c r="U360" s="370">
        <v>46044</v>
      </c>
      <c r="V360" s="370">
        <v>46044</v>
      </c>
      <c r="W360" s="370">
        <v>46045</v>
      </c>
      <c r="X360" s="370">
        <v>46045</v>
      </c>
      <c r="Y360" s="370">
        <v>46045</v>
      </c>
      <c r="Z360" s="370">
        <v>46045</v>
      </c>
      <c r="AA360" s="370">
        <v>46051</v>
      </c>
      <c r="AB360" s="370">
        <v>46051</v>
      </c>
      <c r="AC360" s="375"/>
      <c r="AD360" s="382"/>
    </row>
    <row r="361" spans="1:30" ht="15.5" outlineLevel="1" x14ac:dyDescent="0.35">
      <c r="A361" s="363"/>
      <c r="B361" s="364"/>
      <c r="C361" s="364" t="str">
        <f t="shared" si="68"/>
        <v>A(00-02)+09</v>
      </c>
      <c r="D361" s="365" t="s">
        <v>1162</v>
      </c>
      <c r="E361" s="365"/>
      <c r="F361" s="363"/>
      <c r="G361" s="363"/>
      <c r="H361" s="363"/>
      <c r="I361" s="363"/>
      <c r="J361" s="363"/>
      <c r="K361" s="370">
        <v>46039</v>
      </c>
      <c r="L361" s="370">
        <v>46039</v>
      </c>
      <c r="M361" s="370">
        <v>46045</v>
      </c>
      <c r="N361" s="370">
        <v>46046</v>
      </c>
      <c r="O361" s="370">
        <v>46047</v>
      </c>
      <c r="P361" s="370">
        <v>46047</v>
      </c>
      <c r="Q361" s="370">
        <v>46047</v>
      </c>
      <c r="R361" s="370">
        <v>46047</v>
      </c>
      <c r="S361" s="370">
        <v>46047</v>
      </c>
      <c r="T361" s="370">
        <v>46047</v>
      </c>
      <c r="U361" s="370">
        <v>46047</v>
      </c>
      <c r="V361" s="370">
        <v>46047</v>
      </c>
      <c r="W361" s="370">
        <v>46049</v>
      </c>
      <c r="X361" s="370">
        <v>46049</v>
      </c>
      <c r="Y361" s="370">
        <v>46049</v>
      </c>
      <c r="Z361" s="370">
        <v>46049</v>
      </c>
      <c r="AA361" s="370">
        <v>46051</v>
      </c>
      <c r="AB361" s="370">
        <v>46051</v>
      </c>
      <c r="AC361" s="375"/>
      <c r="AD361" s="382"/>
    </row>
    <row r="362" spans="1:30" ht="15.5" outlineLevel="1" x14ac:dyDescent="0.35">
      <c r="A362" s="363"/>
      <c r="B362" s="364"/>
      <c r="C362" s="364" t="str">
        <f t="shared" si="68"/>
        <v>A(00-02)+09</v>
      </c>
      <c r="D362" s="365" t="s">
        <v>1163</v>
      </c>
      <c r="E362" s="365"/>
      <c r="F362" s="363"/>
      <c r="G362" s="363"/>
      <c r="H362" s="363"/>
      <c r="I362" s="363"/>
      <c r="J362" s="363"/>
      <c r="K362" s="370">
        <v>46039</v>
      </c>
      <c r="L362" s="370">
        <v>46039</v>
      </c>
      <c r="M362" s="370">
        <v>46047</v>
      </c>
      <c r="N362" s="370">
        <v>46048</v>
      </c>
      <c r="O362" s="370">
        <v>46049</v>
      </c>
      <c r="P362" s="370">
        <v>46049</v>
      </c>
      <c r="Q362" s="370">
        <v>46049</v>
      </c>
      <c r="R362" s="370">
        <v>46049</v>
      </c>
      <c r="S362" s="370">
        <v>46049</v>
      </c>
      <c r="T362" s="370">
        <v>46049</v>
      </c>
      <c r="U362" s="370">
        <v>46049</v>
      </c>
      <c r="V362" s="370">
        <v>46049</v>
      </c>
      <c r="W362" s="370">
        <v>46050</v>
      </c>
      <c r="X362" s="370">
        <v>46050</v>
      </c>
      <c r="Y362" s="370">
        <v>46050</v>
      </c>
      <c r="Z362" s="370">
        <v>46050</v>
      </c>
      <c r="AA362" s="370">
        <v>46051</v>
      </c>
      <c r="AB362" s="370">
        <v>46051</v>
      </c>
      <c r="AC362" s="375"/>
      <c r="AD362" s="382"/>
    </row>
    <row r="363" spans="1:30" ht="15.5" x14ac:dyDescent="0.35">
      <c r="A363" s="363">
        <f>+A358+1</f>
        <v>73</v>
      </c>
      <c r="B363" s="363" t="s">
        <v>1005</v>
      </c>
      <c r="C363" s="364" t="str" cm="1">
        <f t="array" ref="C363">INDEX('Master Sheet '!$BD$19:$BD$451, MATCH(1, ('Master Sheet '!$B$19:$B$451=B363)*1, 0))</f>
        <v>C(15-22)+03</v>
      </c>
      <c r="D363" s="365"/>
      <c r="E363" s="365" t="s">
        <v>1129</v>
      </c>
      <c r="F363" s="363" t="s">
        <v>1125</v>
      </c>
      <c r="G363" s="363">
        <v>14</v>
      </c>
      <c r="H363" s="363" t="s">
        <v>1133</v>
      </c>
      <c r="I363" s="363" t="s">
        <v>1206</v>
      </c>
      <c r="J363" s="380">
        <v>46037</v>
      </c>
      <c r="K363" s="366"/>
      <c r="L363" s="366"/>
      <c r="M363" s="366"/>
      <c r="N363" s="365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440"/>
      <c r="AC363" s="441">
        <f>Z367</f>
        <v>46050</v>
      </c>
      <c r="AD363" s="384" t="s">
        <v>1175</v>
      </c>
    </row>
    <row r="364" spans="1:30" ht="15.5" outlineLevel="1" x14ac:dyDescent="0.35">
      <c r="A364" s="363"/>
      <c r="B364" s="364"/>
      <c r="C364" s="364" t="str">
        <f t="shared" ref="C364:C367" si="69">C363</f>
        <v>C(15-22)+03</v>
      </c>
      <c r="D364" s="365" t="s">
        <v>1160</v>
      </c>
      <c r="E364" s="365"/>
      <c r="F364" s="363"/>
      <c r="G364" s="363"/>
      <c r="H364" s="363"/>
      <c r="I364" s="363"/>
      <c r="J364" s="363"/>
      <c r="K364" s="436">
        <v>46037</v>
      </c>
      <c r="L364" s="436">
        <v>46037</v>
      </c>
      <c r="M364" s="436">
        <v>46037</v>
      </c>
      <c r="N364" s="370">
        <v>46038</v>
      </c>
      <c r="O364" s="370">
        <v>46039</v>
      </c>
      <c r="P364" s="370">
        <v>46039</v>
      </c>
      <c r="Q364" s="370">
        <v>46039</v>
      </c>
      <c r="R364" s="370">
        <v>46039</v>
      </c>
      <c r="S364" s="370">
        <v>46039</v>
      </c>
      <c r="T364" s="370">
        <v>46039</v>
      </c>
      <c r="U364" s="370">
        <v>46039</v>
      </c>
      <c r="V364" s="370">
        <v>46039</v>
      </c>
      <c r="W364" s="370">
        <v>46040</v>
      </c>
      <c r="X364" s="370">
        <v>46040</v>
      </c>
      <c r="Y364" s="370">
        <v>46040</v>
      </c>
      <c r="Z364" s="370">
        <v>46040</v>
      </c>
      <c r="AA364" s="370">
        <v>46051</v>
      </c>
      <c r="AB364" s="370">
        <v>46051</v>
      </c>
      <c r="AC364" s="377"/>
      <c r="AD364" s="382"/>
    </row>
    <row r="365" spans="1:30" ht="15.5" outlineLevel="1" x14ac:dyDescent="0.35">
      <c r="A365" s="363"/>
      <c r="B365" s="364"/>
      <c r="C365" s="364" t="str">
        <f t="shared" si="69"/>
        <v>C(15-22)+03</v>
      </c>
      <c r="D365" s="365" t="s">
        <v>1161</v>
      </c>
      <c r="E365" s="365"/>
      <c r="F365" s="363"/>
      <c r="G365" s="363"/>
      <c r="H365" s="363"/>
      <c r="I365" s="363"/>
      <c r="J365" s="363"/>
      <c r="K365" s="436">
        <v>46037</v>
      </c>
      <c r="L365" s="436">
        <v>46037</v>
      </c>
      <c r="M365" s="370">
        <v>46041</v>
      </c>
      <c r="N365" s="370">
        <v>46042</v>
      </c>
      <c r="O365" s="370">
        <v>46042</v>
      </c>
      <c r="P365" s="370">
        <v>46042</v>
      </c>
      <c r="Q365" s="370">
        <v>46042</v>
      </c>
      <c r="R365" s="370">
        <v>46042</v>
      </c>
      <c r="S365" s="370">
        <v>46042</v>
      </c>
      <c r="T365" s="370">
        <v>46042</v>
      </c>
      <c r="U365" s="370">
        <v>46042</v>
      </c>
      <c r="V365" s="370">
        <v>46042</v>
      </c>
      <c r="W365" s="370">
        <v>46043</v>
      </c>
      <c r="X365" s="370">
        <v>46043</v>
      </c>
      <c r="Y365" s="370">
        <v>46043</v>
      </c>
      <c r="Z365" s="370">
        <v>46043</v>
      </c>
      <c r="AA365" s="370">
        <v>46051</v>
      </c>
      <c r="AB365" s="370">
        <v>46051</v>
      </c>
      <c r="AC365" s="375"/>
      <c r="AD365" s="382"/>
    </row>
    <row r="366" spans="1:30" ht="15.5" outlineLevel="1" x14ac:dyDescent="0.35">
      <c r="A366" s="363"/>
      <c r="B366" s="364"/>
      <c r="C366" s="364" t="str">
        <f t="shared" si="69"/>
        <v>C(15-22)+03</v>
      </c>
      <c r="D366" s="365" t="s">
        <v>1162</v>
      </c>
      <c r="E366" s="365"/>
      <c r="F366" s="363"/>
      <c r="G366" s="363"/>
      <c r="H366" s="363"/>
      <c r="I366" s="363"/>
      <c r="J366" s="363"/>
      <c r="K366" s="436">
        <v>46037</v>
      </c>
      <c r="L366" s="436">
        <v>46037</v>
      </c>
      <c r="M366" s="370">
        <v>46042</v>
      </c>
      <c r="N366" s="370">
        <v>46044</v>
      </c>
      <c r="O366" s="370">
        <v>46045</v>
      </c>
      <c r="P366" s="370">
        <v>46045</v>
      </c>
      <c r="Q366" s="370">
        <v>46045</v>
      </c>
      <c r="R366" s="370">
        <v>46045</v>
      </c>
      <c r="S366" s="370">
        <v>46045</v>
      </c>
      <c r="T366" s="370">
        <v>46045</v>
      </c>
      <c r="U366" s="370">
        <v>46045</v>
      </c>
      <c r="V366" s="370">
        <v>46045</v>
      </c>
      <c r="W366" s="370">
        <v>46046</v>
      </c>
      <c r="X366" s="370">
        <v>46046</v>
      </c>
      <c r="Y366" s="370">
        <v>46046</v>
      </c>
      <c r="Z366" s="370">
        <v>46046</v>
      </c>
      <c r="AA366" s="370">
        <v>46051</v>
      </c>
      <c r="AB366" s="370">
        <v>46051</v>
      </c>
      <c r="AC366" s="375"/>
      <c r="AD366" s="382"/>
    </row>
    <row r="367" spans="1:30" ht="15.5" outlineLevel="1" x14ac:dyDescent="0.35">
      <c r="A367" s="363"/>
      <c r="B367" s="364"/>
      <c r="C367" s="364" t="str">
        <f t="shared" si="69"/>
        <v>C(15-22)+03</v>
      </c>
      <c r="D367" s="365" t="s">
        <v>1163</v>
      </c>
      <c r="E367" s="365"/>
      <c r="F367" s="363"/>
      <c r="G367" s="363"/>
      <c r="H367" s="363"/>
      <c r="I367" s="363"/>
      <c r="J367" s="363"/>
      <c r="K367" s="436">
        <v>46037</v>
      </c>
      <c r="L367" s="436">
        <v>46037</v>
      </c>
      <c r="M367" s="370">
        <v>46047</v>
      </c>
      <c r="N367" s="370">
        <v>46049</v>
      </c>
      <c r="O367" s="370">
        <v>46049</v>
      </c>
      <c r="P367" s="370">
        <v>46049</v>
      </c>
      <c r="Q367" s="370">
        <v>46049</v>
      </c>
      <c r="R367" s="370">
        <v>46049</v>
      </c>
      <c r="S367" s="370">
        <v>46049</v>
      </c>
      <c r="T367" s="370">
        <v>46049</v>
      </c>
      <c r="U367" s="370">
        <v>46049</v>
      </c>
      <c r="V367" s="370">
        <v>46049</v>
      </c>
      <c r="W367" s="370">
        <v>46050</v>
      </c>
      <c r="X367" s="370">
        <v>46050</v>
      </c>
      <c r="Y367" s="370">
        <v>46050</v>
      </c>
      <c r="Z367" s="370">
        <v>46050</v>
      </c>
      <c r="AA367" s="370">
        <v>46051</v>
      </c>
      <c r="AB367" s="370">
        <v>46051</v>
      </c>
      <c r="AC367" s="375"/>
      <c r="AD367" s="382"/>
    </row>
    <row r="368" spans="1:30" ht="15.5" x14ac:dyDescent="0.35">
      <c r="A368" s="363">
        <f>+A363+1</f>
        <v>74</v>
      </c>
      <c r="B368" s="385" t="s">
        <v>316</v>
      </c>
      <c r="C368" s="364" t="str" cm="1">
        <f t="array" ref="C368">INDEX('Master Sheet '!$BD$19:$BD$451, MATCH(1, ('Master Sheet '!$B$19:$B$451=B368)*1, 0))</f>
        <v>A(00-02)+03_1RC</v>
      </c>
      <c r="D368" s="365"/>
      <c r="E368" s="365" t="s">
        <v>1168</v>
      </c>
      <c r="F368" s="363" t="s">
        <v>1271</v>
      </c>
      <c r="G368" s="363">
        <v>12</v>
      </c>
      <c r="H368" s="363" t="s">
        <v>1133</v>
      </c>
      <c r="I368" s="363" t="s">
        <v>1173</v>
      </c>
      <c r="J368" s="380">
        <v>46033</v>
      </c>
      <c r="K368" s="366"/>
      <c r="L368" s="366"/>
      <c r="M368" s="366"/>
      <c r="N368" s="365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72"/>
      <c r="AC368" s="441">
        <f>Z372</f>
        <v>46051</v>
      </c>
      <c r="AD368" s="384" t="s">
        <v>1175</v>
      </c>
    </row>
    <row r="369" spans="1:30" ht="15.5" outlineLevel="1" x14ac:dyDescent="0.35">
      <c r="A369" s="363"/>
      <c r="B369" s="364"/>
      <c r="C369" s="364" t="str">
        <f t="shared" ref="C369:C372" si="70">C368</f>
        <v>A(00-02)+03_1RC</v>
      </c>
      <c r="D369" s="365" t="s">
        <v>1160</v>
      </c>
      <c r="E369" s="365"/>
      <c r="F369" s="363"/>
      <c r="G369" s="363"/>
      <c r="H369" s="363"/>
      <c r="I369" s="363"/>
      <c r="J369" s="363"/>
      <c r="K369" s="370">
        <v>46034</v>
      </c>
      <c r="L369" s="370">
        <v>46034</v>
      </c>
      <c r="M369" s="370">
        <v>45671</v>
      </c>
      <c r="N369" s="370">
        <v>45672</v>
      </c>
      <c r="O369" s="370">
        <v>45672</v>
      </c>
      <c r="P369" s="370">
        <v>45672</v>
      </c>
      <c r="Q369" s="370">
        <v>45672</v>
      </c>
      <c r="R369" s="370">
        <v>45672</v>
      </c>
      <c r="S369" s="370">
        <v>45672</v>
      </c>
      <c r="T369" s="370">
        <v>45672</v>
      </c>
      <c r="U369" s="370">
        <v>45672</v>
      </c>
      <c r="V369" s="370">
        <v>45672</v>
      </c>
      <c r="W369" s="370">
        <v>46039</v>
      </c>
      <c r="X369" s="370">
        <v>46039</v>
      </c>
      <c r="Y369" s="370">
        <v>46040</v>
      </c>
      <c r="Z369" s="370">
        <v>46040</v>
      </c>
      <c r="AA369" s="370">
        <v>46052</v>
      </c>
      <c r="AB369" s="370">
        <v>46052</v>
      </c>
      <c r="AC369" s="375"/>
      <c r="AD369" s="382"/>
    </row>
    <row r="370" spans="1:30" ht="15.5" outlineLevel="1" x14ac:dyDescent="0.35">
      <c r="A370" s="363"/>
      <c r="B370" s="364"/>
      <c r="C370" s="364" t="str">
        <f t="shared" si="70"/>
        <v>A(00-02)+03_1RC</v>
      </c>
      <c r="D370" s="365" t="s">
        <v>1161</v>
      </c>
      <c r="E370" s="365"/>
      <c r="F370" s="363"/>
      <c r="G370" s="363"/>
      <c r="H370" s="363"/>
      <c r="I370" s="363"/>
      <c r="J370" s="363"/>
      <c r="K370" s="370">
        <v>46034</v>
      </c>
      <c r="L370" s="370">
        <v>46034</v>
      </c>
      <c r="M370" s="370">
        <v>46040</v>
      </c>
      <c r="N370" s="370">
        <v>46041</v>
      </c>
      <c r="O370" s="370">
        <v>46041</v>
      </c>
      <c r="P370" s="370">
        <v>46041</v>
      </c>
      <c r="Q370" s="370">
        <v>46041</v>
      </c>
      <c r="R370" s="370">
        <v>46041</v>
      </c>
      <c r="S370" s="370">
        <v>46041</v>
      </c>
      <c r="T370" s="370">
        <v>46041</v>
      </c>
      <c r="U370" s="370">
        <v>46041</v>
      </c>
      <c r="V370" s="370">
        <v>46041</v>
      </c>
      <c r="W370" s="370">
        <v>46042</v>
      </c>
      <c r="X370" s="370">
        <v>46042</v>
      </c>
      <c r="Y370" s="370">
        <v>46043</v>
      </c>
      <c r="Z370" s="370">
        <v>46043</v>
      </c>
      <c r="AA370" s="370">
        <v>46052</v>
      </c>
      <c r="AB370" s="370">
        <v>46052</v>
      </c>
      <c r="AC370" s="375"/>
      <c r="AD370" s="382"/>
    </row>
    <row r="371" spans="1:30" ht="15.5" outlineLevel="1" x14ac:dyDescent="0.35">
      <c r="A371" s="363"/>
      <c r="B371" s="364"/>
      <c r="C371" s="364" t="str">
        <f t="shared" si="70"/>
        <v>A(00-02)+03_1RC</v>
      </c>
      <c r="D371" s="365" t="s">
        <v>1162</v>
      </c>
      <c r="E371" s="365"/>
      <c r="F371" s="363"/>
      <c r="G371" s="363"/>
      <c r="H371" s="363"/>
      <c r="I371" s="363"/>
      <c r="J371" s="363"/>
      <c r="K371" s="370">
        <v>46034</v>
      </c>
      <c r="L371" s="370">
        <v>46034</v>
      </c>
      <c r="M371" s="370">
        <v>46042</v>
      </c>
      <c r="N371" s="370">
        <v>46043</v>
      </c>
      <c r="O371" s="370">
        <v>46044</v>
      </c>
      <c r="P371" s="370">
        <v>46044</v>
      </c>
      <c r="Q371" s="370">
        <v>46044</v>
      </c>
      <c r="R371" s="370">
        <v>46044</v>
      </c>
      <c r="S371" s="370">
        <v>46044</v>
      </c>
      <c r="T371" s="370">
        <v>46044</v>
      </c>
      <c r="U371" s="370">
        <v>46044</v>
      </c>
      <c r="V371" s="370">
        <v>46044</v>
      </c>
      <c r="W371" s="370">
        <v>46045</v>
      </c>
      <c r="X371" s="370">
        <v>46045</v>
      </c>
      <c r="Y371" s="370">
        <v>46046</v>
      </c>
      <c r="Z371" s="370">
        <v>46046</v>
      </c>
      <c r="AA371" s="370">
        <v>46052</v>
      </c>
      <c r="AB371" s="370">
        <v>46052</v>
      </c>
      <c r="AC371" s="375"/>
      <c r="AD371" s="382"/>
    </row>
    <row r="372" spans="1:30" ht="15.5" outlineLevel="1" x14ac:dyDescent="0.35">
      <c r="A372" s="363"/>
      <c r="B372" s="364"/>
      <c r="C372" s="364" t="str">
        <f t="shared" si="70"/>
        <v>A(00-02)+03_1RC</v>
      </c>
      <c r="D372" s="365" t="s">
        <v>1163</v>
      </c>
      <c r="E372" s="365"/>
      <c r="F372" s="363"/>
      <c r="G372" s="363"/>
      <c r="H372" s="363"/>
      <c r="I372" s="363"/>
      <c r="J372" s="363"/>
      <c r="K372" s="370">
        <v>46034</v>
      </c>
      <c r="L372" s="370">
        <v>46034</v>
      </c>
      <c r="M372" s="370">
        <v>46047</v>
      </c>
      <c r="N372" s="370">
        <v>46049</v>
      </c>
      <c r="O372" s="370">
        <v>46049</v>
      </c>
      <c r="P372" s="370">
        <v>46049</v>
      </c>
      <c r="Q372" s="370">
        <v>46049</v>
      </c>
      <c r="R372" s="370">
        <v>46049</v>
      </c>
      <c r="S372" s="370">
        <v>46049</v>
      </c>
      <c r="T372" s="370">
        <v>46049</v>
      </c>
      <c r="U372" s="370">
        <v>46049</v>
      </c>
      <c r="V372" s="370">
        <v>46049</v>
      </c>
      <c r="W372" s="370">
        <v>46050</v>
      </c>
      <c r="X372" s="370">
        <v>46050</v>
      </c>
      <c r="Y372" s="370">
        <v>46051</v>
      </c>
      <c r="Z372" s="370">
        <v>46051</v>
      </c>
      <c r="AA372" s="370">
        <v>46052</v>
      </c>
      <c r="AB372" s="370">
        <v>46052</v>
      </c>
      <c r="AC372" s="375"/>
      <c r="AD372" s="382"/>
    </row>
    <row r="373" spans="1:30" ht="31" x14ac:dyDescent="0.35">
      <c r="A373" s="363">
        <f>+A368+1</f>
        <v>75</v>
      </c>
      <c r="B373" s="385" t="s">
        <v>1029</v>
      </c>
      <c r="C373" s="364" t="str" cm="1">
        <f t="array" ref="C373">INDEX('Master Sheet '!$BD$19:$BD$451, MATCH(1, ('Master Sheet '!$B$19:$B$451=B373)*1, 0))</f>
        <v>A(00-02)+03</v>
      </c>
      <c r="D373" s="365"/>
      <c r="E373" s="421" t="s">
        <v>1209</v>
      </c>
      <c r="F373" s="363" t="s">
        <v>1216</v>
      </c>
      <c r="G373" s="363">
        <v>12</v>
      </c>
      <c r="H373" s="363" t="s">
        <v>1134</v>
      </c>
      <c r="I373" s="363" t="s">
        <v>1174</v>
      </c>
      <c r="J373" s="380">
        <v>46022</v>
      </c>
      <c r="K373" s="438"/>
      <c r="L373" s="438"/>
      <c r="M373" s="438"/>
      <c r="N373" s="439"/>
      <c r="O373" s="438"/>
      <c r="P373" s="438"/>
      <c r="Q373" s="438"/>
      <c r="R373" s="438"/>
      <c r="S373" s="438"/>
      <c r="T373" s="438"/>
      <c r="U373" s="438"/>
      <c r="V373" s="438"/>
      <c r="W373" s="438"/>
      <c r="X373" s="438"/>
      <c r="Y373" s="438"/>
      <c r="Z373" s="438"/>
      <c r="AA373" s="438"/>
      <c r="AB373" s="440"/>
      <c r="AC373" s="441">
        <f>Z377</f>
        <v>46051</v>
      </c>
      <c r="AD373" s="384" t="s">
        <v>1175</v>
      </c>
    </row>
    <row r="374" spans="1:30" ht="15.5" outlineLevel="1" x14ac:dyDescent="0.35">
      <c r="A374" s="363"/>
      <c r="B374" s="364"/>
      <c r="C374" s="364" t="str">
        <f t="shared" ref="C374:C377" si="71">C373</f>
        <v>A(00-02)+03</v>
      </c>
      <c r="D374" s="365" t="s">
        <v>1160</v>
      </c>
      <c r="E374" s="365"/>
      <c r="F374" s="363"/>
      <c r="G374" s="363"/>
      <c r="H374" s="363"/>
      <c r="I374" s="363"/>
      <c r="J374" s="363"/>
      <c r="K374" s="370">
        <v>46025</v>
      </c>
      <c r="L374" s="370">
        <v>46025</v>
      </c>
      <c r="M374" s="370">
        <v>46033</v>
      </c>
      <c r="N374" s="370">
        <v>46035</v>
      </c>
      <c r="O374" s="370">
        <v>46037</v>
      </c>
      <c r="P374" s="370">
        <v>46037</v>
      </c>
      <c r="Q374" s="370">
        <v>46037</v>
      </c>
      <c r="R374" s="370">
        <v>46037</v>
      </c>
      <c r="S374" s="370">
        <v>46037</v>
      </c>
      <c r="T374" s="370">
        <v>46037</v>
      </c>
      <c r="U374" s="370">
        <v>46037</v>
      </c>
      <c r="V374" s="370">
        <v>46037</v>
      </c>
      <c r="W374" s="370">
        <v>46038</v>
      </c>
      <c r="X374" s="370">
        <v>46038</v>
      </c>
      <c r="Y374" s="370">
        <v>46038</v>
      </c>
      <c r="Z374" s="370">
        <v>46038</v>
      </c>
      <c r="AA374" s="370">
        <v>46052</v>
      </c>
      <c r="AB374" s="370">
        <v>46052</v>
      </c>
      <c r="AC374" s="375"/>
      <c r="AD374" s="382"/>
    </row>
    <row r="375" spans="1:30" ht="15.5" outlineLevel="1" x14ac:dyDescent="0.35">
      <c r="A375" s="363"/>
      <c r="B375" s="364"/>
      <c r="C375" s="364" t="str">
        <f t="shared" si="71"/>
        <v>A(00-02)+03</v>
      </c>
      <c r="D375" s="365" t="s">
        <v>1161</v>
      </c>
      <c r="E375" s="365"/>
      <c r="F375" s="363"/>
      <c r="G375" s="363"/>
      <c r="H375" s="363"/>
      <c r="I375" s="363"/>
      <c r="J375" s="363"/>
      <c r="K375" s="370">
        <v>46025</v>
      </c>
      <c r="L375" s="370">
        <v>46025</v>
      </c>
      <c r="M375" s="370">
        <v>46038</v>
      </c>
      <c r="N375" s="370">
        <v>46039</v>
      </c>
      <c r="O375" s="370">
        <v>46040</v>
      </c>
      <c r="P375" s="370">
        <v>46040</v>
      </c>
      <c r="Q375" s="370">
        <v>46040</v>
      </c>
      <c r="R375" s="370">
        <v>46040</v>
      </c>
      <c r="S375" s="370">
        <v>46040</v>
      </c>
      <c r="T375" s="370">
        <v>46040</v>
      </c>
      <c r="U375" s="370">
        <v>46040</v>
      </c>
      <c r="V375" s="370">
        <v>46040</v>
      </c>
      <c r="W375" s="370">
        <v>46041</v>
      </c>
      <c r="X375" s="370">
        <v>46041</v>
      </c>
      <c r="Y375" s="370">
        <v>46041</v>
      </c>
      <c r="Z375" s="370">
        <v>46041</v>
      </c>
      <c r="AA375" s="370">
        <v>46052</v>
      </c>
      <c r="AB375" s="370">
        <v>46052</v>
      </c>
      <c r="AC375" s="375"/>
      <c r="AD375" s="382"/>
    </row>
    <row r="376" spans="1:30" ht="15.5" outlineLevel="1" x14ac:dyDescent="0.35">
      <c r="A376" s="363"/>
      <c r="B376" s="364"/>
      <c r="C376" s="364" t="str">
        <f t="shared" si="71"/>
        <v>A(00-02)+03</v>
      </c>
      <c r="D376" s="365" t="s">
        <v>1162</v>
      </c>
      <c r="E376" s="365"/>
      <c r="F376" s="363"/>
      <c r="G376" s="363"/>
      <c r="H376" s="363"/>
      <c r="I376" s="363"/>
      <c r="J376" s="363"/>
      <c r="K376" s="370">
        <v>46025</v>
      </c>
      <c r="L376" s="370">
        <v>46025</v>
      </c>
      <c r="M376" s="370">
        <v>46041</v>
      </c>
      <c r="N376" s="370">
        <v>46043</v>
      </c>
      <c r="O376" s="370">
        <v>46046</v>
      </c>
      <c r="P376" s="370">
        <v>46046</v>
      </c>
      <c r="Q376" s="370">
        <v>46046</v>
      </c>
      <c r="R376" s="370">
        <v>46046</v>
      </c>
      <c r="S376" s="370">
        <v>46046</v>
      </c>
      <c r="T376" s="370">
        <v>46046</v>
      </c>
      <c r="U376" s="370">
        <v>46046</v>
      </c>
      <c r="V376" s="370">
        <v>46046</v>
      </c>
      <c r="W376" s="370">
        <v>46047</v>
      </c>
      <c r="X376" s="370">
        <v>46047</v>
      </c>
      <c r="Y376" s="370">
        <v>46047</v>
      </c>
      <c r="Z376" s="370">
        <v>46047</v>
      </c>
      <c r="AA376" s="370">
        <v>46052</v>
      </c>
      <c r="AB376" s="370">
        <v>46052</v>
      </c>
      <c r="AC376" s="375"/>
      <c r="AD376" s="382"/>
    </row>
    <row r="377" spans="1:30" ht="15.5" outlineLevel="1" x14ac:dyDescent="0.35">
      <c r="A377" s="363"/>
      <c r="B377" s="364"/>
      <c r="C377" s="364" t="str">
        <f t="shared" si="71"/>
        <v>A(00-02)+03</v>
      </c>
      <c r="D377" s="365" t="s">
        <v>1163</v>
      </c>
      <c r="E377" s="365"/>
      <c r="F377" s="363"/>
      <c r="G377" s="363"/>
      <c r="H377" s="363"/>
      <c r="I377" s="363"/>
      <c r="J377" s="363"/>
      <c r="K377" s="370">
        <v>46025</v>
      </c>
      <c r="L377" s="370">
        <v>46025</v>
      </c>
      <c r="M377" s="370">
        <v>46047</v>
      </c>
      <c r="N377" s="370">
        <v>46049</v>
      </c>
      <c r="O377" s="370">
        <v>46050</v>
      </c>
      <c r="P377" s="370">
        <v>46050</v>
      </c>
      <c r="Q377" s="370">
        <v>46050</v>
      </c>
      <c r="R377" s="370">
        <v>46050</v>
      </c>
      <c r="S377" s="370">
        <v>46050</v>
      </c>
      <c r="T377" s="370">
        <v>46050</v>
      </c>
      <c r="U377" s="370">
        <v>46050</v>
      </c>
      <c r="V377" s="370">
        <v>46050</v>
      </c>
      <c r="W377" s="370">
        <v>46051</v>
      </c>
      <c r="X377" s="370">
        <v>46051</v>
      </c>
      <c r="Y377" s="370">
        <v>46051</v>
      </c>
      <c r="Z377" s="370">
        <v>46051</v>
      </c>
      <c r="AA377" s="370">
        <v>46052</v>
      </c>
      <c r="AB377" s="370">
        <v>46052</v>
      </c>
      <c r="AC377" s="375"/>
      <c r="AD377" s="382"/>
    </row>
    <row r="378" spans="1:30" ht="31" x14ac:dyDescent="0.35">
      <c r="A378" s="363">
        <f>+A373+1</f>
        <v>76</v>
      </c>
      <c r="B378" s="363" t="s">
        <v>1189</v>
      </c>
      <c r="C378" s="364" t="str" cm="1">
        <f t="array" ref="C378">INDEX('Master Sheet '!$BD$19:$BD$451, MATCH(1, ('Master Sheet '!$B$19:$B$451=B378)*1, 0))</f>
        <v>A(00-02)+06</v>
      </c>
      <c r="D378" s="365"/>
      <c r="E378" s="421" t="s">
        <v>1203</v>
      </c>
      <c r="F378" s="363" t="s">
        <v>1214</v>
      </c>
      <c r="G378" s="363">
        <v>13</v>
      </c>
      <c r="H378" s="363" t="s">
        <v>1134</v>
      </c>
      <c r="I378" s="363" t="s">
        <v>1177</v>
      </c>
      <c r="J378" s="380">
        <v>46038</v>
      </c>
      <c r="K378" s="366"/>
      <c r="L378" s="366"/>
      <c r="M378" s="366"/>
      <c r="N378" s="365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72"/>
      <c r="AC378" s="441">
        <f>Z382</f>
        <v>46051</v>
      </c>
      <c r="AD378" s="384" t="s">
        <v>1175</v>
      </c>
    </row>
    <row r="379" spans="1:30" ht="15.5" outlineLevel="1" x14ac:dyDescent="0.35">
      <c r="A379" s="363"/>
      <c r="B379" s="364"/>
      <c r="C379" s="364" t="str">
        <f t="shared" ref="C379:C382" si="72">C378</f>
        <v>A(00-02)+06</v>
      </c>
      <c r="D379" s="365" t="s">
        <v>1160</v>
      </c>
      <c r="E379" s="365"/>
      <c r="F379" s="363"/>
      <c r="G379" s="363"/>
      <c r="H379" s="363"/>
      <c r="I379" s="363"/>
      <c r="J379" s="363"/>
      <c r="K379" s="370">
        <v>46038</v>
      </c>
      <c r="L379" s="370">
        <v>46038</v>
      </c>
      <c r="M379" s="370">
        <v>46040</v>
      </c>
      <c r="N379" s="370">
        <v>46042</v>
      </c>
      <c r="O379" s="370">
        <v>46042</v>
      </c>
      <c r="P379" s="370">
        <v>46042</v>
      </c>
      <c r="Q379" s="370">
        <v>46042</v>
      </c>
      <c r="R379" s="370">
        <v>46042</v>
      </c>
      <c r="S379" s="370">
        <v>46042</v>
      </c>
      <c r="T379" s="370">
        <v>46042</v>
      </c>
      <c r="U379" s="370">
        <v>46042</v>
      </c>
      <c r="V379" s="370">
        <v>46042</v>
      </c>
      <c r="W379" s="370">
        <v>46043</v>
      </c>
      <c r="X379" s="370">
        <v>46043</v>
      </c>
      <c r="Y379" s="370">
        <v>46043</v>
      </c>
      <c r="Z379" s="370">
        <v>46043</v>
      </c>
      <c r="AA379" s="370">
        <v>46052</v>
      </c>
      <c r="AB379" s="370">
        <v>46052</v>
      </c>
      <c r="AC379" s="375"/>
      <c r="AD379" s="382"/>
    </row>
    <row r="380" spans="1:30" ht="15.5" outlineLevel="1" x14ac:dyDescent="0.35">
      <c r="A380" s="363"/>
      <c r="B380" s="364"/>
      <c r="C380" s="364" t="str">
        <f t="shared" si="72"/>
        <v>A(00-02)+06</v>
      </c>
      <c r="D380" s="365" t="s">
        <v>1161</v>
      </c>
      <c r="E380" s="365"/>
      <c r="F380" s="363"/>
      <c r="G380" s="363"/>
      <c r="H380" s="363"/>
      <c r="I380" s="363"/>
      <c r="J380" s="363"/>
      <c r="K380" s="370">
        <v>46038</v>
      </c>
      <c r="L380" s="370">
        <v>46038</v>
      </c>
      <c r="M380" s="370">
        <v>46042</v>
      </c>
      <c r="N380" s="370">
        <v>46043</v>
      </c>
      <c r="O380" s="370">
        <v>46044</v>
      </c>
      <c r="P380" s="370">
        <v>46044</v>
      </c>
      <c r="Q380" s="370">
        <v>46044</v>
      </c>
      <c r="R380" s="370">
        <v>46044</v>
      </c>
      <c r="S380" s="370">
        <v>46044</v>
      </c>
      <c r="T380" s="370">
        <v>46044</v>
      </c>
      <c r="U380" s="370">
        <v>46044</v>
      </c>
      <c r="V380" s="370">
        <v>46044</v>
      </c>
      <c r="W380" s="370">
        <v>46045</v>
      </c>
      <c r="X380" s="370">
        <v>46045</v>
      </c>
      <c r="Y380" s="370">
        <v>46045</v>
      </c>
      <c r="Z380" s="370">
        <v>46045</v>
      </c>
      <c r="AA380" s="370">
        <v>46052</v>
      </c>
      <c r="AB380" s="370">
        <v>46052</v>
      </c>
      <c r="AC380" s="375"/>
      <c r="AD380" s="382"/>
    </row>
    <row r="381" spans="1:30" ht="15.5" outlineLevel="1" x14ac:dyDescent="0.35">
      <c r="A381" s="363"/>
      <c r="B381" s="364"/>
      <c r="C381" s="364" t="str">
        <f t="shared" si="72"/>
        <v>A(00-02)+06</v>
      </c>
      <c r="D381" s="365" t="s">
        <v>1162</v>
      </c>
      <c r="E381" s="365"/>
      <c r="F381" s="363"/>
      <c r="G381" s="363"/>
      <c r="H381" s="363"/>
      <c r="I381" s="363"/>
      <c r="J381" s="363"/>
      <c r="K381" s="370">
        <v>46038</v>
      </c>
      <c r="L381" s="370">
        <v>46038</v>
      </c>
      <c r="M381" s="370">
        <v>46045</v>
      </c>
      <c r="N381" s="370">
        <v>46046</v>
      </c>
      <c r="O381" s="370">
        <v>46047</v>
      </c>
      <c r="P381" s="370">
        <v>46047</v>
      </c>
      <c r="Q381" s="370">
        <v>46047</v>
      </c>
      <c r="R381" s="370">
        <v>46047</v>
      </c>
      <c r="S381" s="370">
        <v>46047</v>
      </c>
      <c r="T381" s="370">
        <v>46047</v>
      </c>
      <c r="U381" s="370">
        <v>46047</v>
      </c>
      <c r="V381" s="370">
        <v>46047</v>
      </c>
      <c r="W381" s="370">
        <v>46049</v>
      </c>
      <c r="X381" s="370">
        <v>46049</v>
      </c>
      <c r="Y381" s="370">
        <v>46049</v>
      </c>
      <c r="Z381" s="370">
        <v>46049</v>
      </c>
      <c r="AA381" s="370">
        <v>46052</v>
      </c>
      <c r="AB381" s="370">
        <v>46052</v>
      </c>
      <c r="AC381" s="375"/>
      <c r="AD381" s="382"/>
    </row>
    <row r="382" spans="1:30" ht="15.5" outlineLevel="1" x14ac:dyDescent="0.35">
      <c r="A382" s="363"/>
      <c r="B382" s="364"/>
      <c r="C382" s="364" t="str">
        <f t="shared" si="72"/>
        <v>A(00-02)+06</v>
      </c>
      <c r="D382" s="365" t="s">
        <v>1163</v>
      </c>
      <c r="E382" s="365"/>
      <c r="F382" s="363"/>
      <c r="G382" s="363"/>
      <c r="H382" s="363"/>
      <c r="I382" s="363"/>
      <c r="J382" s="363"/>
      <c r="K382" s="370">
        <v>46038</v>
      </c>
      <c r="L382" s="370">
        <v>46038</v>
      </c>
      <c r="M382" s="370">
        <v>46049</v>
      </c>
      <c r="N382" s="370">
        <v>46050</v>
      </c>
      <c r="O382" s="370">
        <v>46050</v>
      </c>
      <c r="P382" s="370">
        <v>46050</v>
      </c>
      <c r="Q382" s="370">
        <v>46050</v>
      </c>
      <c r="R382" s="370">
        <v>46050</v>
      </c>
      <c r="S382" s="370">
        <v>46050</v>
      </c>
      <c r="T382" s="370">
        <v>46050</v>
      </c>
      <c r="U382" s="370">
        <v>46050</v>
      </c>
      <c r="V382" s="370">
        <v>46050</v>
      </c>
      <c r="W382" s="370">
        <v>46051</v>
      </c>
      <c r="X382" s="370">
        <v>46051</v>
      </c>
      <c r="Y382" s="370">
        <v>46051</v>
      </c>
      <c r="Z382" s="370">
        <v>46051</v>
      </c>
      <c r="AA382" s="370">
        <v>46052</v>
      </c>
      <c r="AB382" s="370">
        <v>46052</v>
      </c>
      <c r="AC382" s="375"/>
      <c r="AD382" s="382"/>
    </row>
    <row r="383" spans="1:30" ht="15.5" x14ac:dyDescent="0.35">
      <c r="A383" s="363">
        <f>+A378+1</f>
        <v>77</v>
      </c>
      <c r="B383" s="363" t="s">
        <v>1042</v>
      </c>
      <c r="C383" s="364" t="str" cm="1">
        <f t="array" ref="C383">INDEX('Master Sheet '!$BD$19:$BD$451, MATCH(1, ('Master Sheet '!$B$19:$B$451=B383)*1, 0))</f>
        <v>C(15-22)+03</v>
      </c>
      <c r="D383" s="365"/>
      <c r="E383" s="365" t="s">
        <v>1364</v>
      </c>
      <c r="F383" s="363" t="s">
        <v>1179</v>
      </c>
      <c r="G383" s="363">
        <v>13</v>
      </c>
      <c r="H383" s="363" t="s">
        <v>1134</v>
      </c>
      <c r="I383" s="363" t="s">
        <v>1132</v>
      </c>
      <c r="J383" s="380">
        <v>46039</v>
      </c>
      <c r="K383" s="366"/>
      <c r="L383" s="366"/>
      <c r="M383" s="366"/>
      <c r="N383" s="365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72"/>
      <c r="AC383" s="441">
        <f>Z387</f>
        <v>46052</v>
      </c>
      <c r="AD383" s="384" t="s">
        <v>1175</v>
      </c>
    </row>
    <row r="384" spans="1:30" ht="15.5" outlineLevel="1" x14ac:dyDescent="0.35">
      <c r="A384" s="363"/>
      <c r="B384" s="364"/>
      <c r="C384" s="364" t="str">
        <f t="shared" ref="C384:C387" si="73">C383</f>
        <v>C(15-22)+03</v>
      </c>
      <c r="D384" s="365" t="s">
        <v>1160</v>
      </c>
      <c r="E384" s="365"/>
      <c r="F384" s="363"/>
      <c r="G384" s="363"/>
      <c r="H384" s="363"/>
      <c r="I384" s="363"/>
      <c r="J384" s="363"/>
      <c r="K384" s="370">
        <v>46039</v>
      </c>
      <c r="L384" s="370">
        <v>46039</v>
      </c>
      <c r="M384" s="370">
        <v>46040</v>
      </c>
      <c r="N384" s="370">
        <v>46043</v>
      </c>
      <c r="O384" s="370">
        <v>46044</v>
      </c>
      <c r="P384" s="370">
        <v>46044</v>
      </c>
      <c r="Q384" s="370">
        <v>46044</v>
      </c>
      <c r="R384" s="370">
        <v>46044</v>
      </c>
      <c r="S384" s="370">
        <v>46044</v>
      </c>
      <c r="T384" s="370">
        <v>46044</v>
      </c>
      <c r="U384" s="370">
        <v>46044</v>
      </c>
      <c r="V384" s="370">
        <v>46044</v>
      </c>
      <c r="W384" s="370">
        <v>46045</v>
      </c>
      <c r="X384" s="370">
        <v>46045</v>
      </c>
      <c r="Y384" s="370">
        <v>46045</v>
      </c>
      <c r="Z384" s="370">
        <v>46045</v>
      </c>
      <c r="AA384" s="370">
        <v>46053</v>
      </c>
      <c r="AB384" s="370">
        <v>46053</v>
      </c>
      <c r="AC384" s="375"/>
      <c r="AD384" s="382"/>
    </row>
    <row r="385" spans="1:30" ht="15.5" outlineLevel="1" x14ac:dyDescent="0.35">
      <c r="A385" s="363"/>
      <c r="B385" s="364"/>
      <c r="C385" s="364" t="str">
        <f t="shared" si="73"/>
        <v>C(15-22)+03</v>
      </c>
      <c r="D385" s="365" t="s">
        <v>1161</v>
      </c>
      <c r="E385" s="365"/>
      <c r="F385" s="363"/>
      <c r="G385" s="363"/>
      <c r="H385" s="363"/>
      <c r="I385" s="363"/>
      <c r="J385" s="363"/>
      <c r="K385" s="370">
        <v>46039</v>
      </c>
      <c r="L385" s="370">
        <v>46039</v>
      </c>
      <c r="M385" s="370">
        <v>46045</v>
      </c>
      <c r="N385" s="370">
        <v>46047</v>
      </c>
      <c r="O385" s="370">
        <v>46047</v>
      </c>
      <c r="P385" s="370">
        <v>46047</v>
      </c>
      <c r="Q385" s="370">
        <v>46047</v>
      </c>
      <c r="R385" s="370">
        <v>46047</v>
      </c>
      <c r="S385" s="370">
        <v>46047</v>
      </c>
      <c r="T385" s="370">
        <v>46047</v>
      </c>
      <c r="U385" s="370">
        <v>46047</v>
      </c>
      <c r="V385" s="370">
        <v>46047</v>
      </c>
      <c r="W385" s="370">
        <v>46049</v>
      </c>
      <c r="X385" s="370">
        <v>46049</v>
      </c>
      <c r="Y385" s="370">
        <v>46049</v>
      </c>
      <c r="Z385" s="370">
        <v>46049</v>
      </c>
      <c r="AA385" s="370">
        <v>46053</v>
      </c>
      <c r="AB385" s="370">
        <v>46053</v>
      </c>
      <c r="AC385" s="375"/>
      <c r="AD385" s="382"/>
    </row>
    <row r="386" spans="1:30" ht="15.5" outlineLevel="1" x14ac:dyDescent="0.35">
      <c r="A386" s="363"/>
      <c r="B386" s="364"/>
      <c r="C386" s="364" t="str">
        <f t="shared" si="73"/>
        <v>C(15-22)+03</v>
      </c>
      <c r="D386" s="365" t="s">
        <v>1162</v>
      </c>
      <c r="E386" s="365"/>
      <c r="F386" s="363"/>
      <c r="G386" s="363"/>
      <c r="H386" s="363"/>
      <c r="I386" s="363"/>
      <c r="J386" s="363"/>
      <c r="K386" s="370">
        <v>46039</v>
      </c>
      <c r="L386" s="370">
        <v>46039</v>
      </c>
      <c r="M386" s="370">
        <v>46049</v>
      </c>
      <c r="N386" s="370">
        <v>46050</v>
      </c>
      <c r="O386" s="370">
        <v>46050</v>
      </c>
      <c r="P386" s="370">
        <v>46050</v>
      </c>
      <c r="Q386" s="370">
        <v>46050</v>
      </c>
      <c r="R386" s="370">
        <v>46050</v>
      </c>
      <c r="S386" s="370">
        <v>46050</v>
      </c>
      <c r="T386" s="370">
        <v>46050</v>
      </c>
      <c r="U386" s="370">
        <v>46050</v>
      </c>
      <c r="V386" s="370">
        <v>46050</v>
      </c>
      <c r="W386" s="370">
        <v>46051</v>
      </c>
      <c r="X386" s="370">
        <v>46051</v>
      </c>
      <c r="Y386" s="370">
        <v>46051</v>
      </c>
      <c r="Z386" s="370">
        <v>46051</v>
      </c>
      <c r="AA386" s="370">
        <v>46053</v>
      </c>
      <c r="AB386" s="370">
        <v>46053</v>
      </c>
      <c r="AC386" s="375"/>
      <c r="AD386" s="382"/>
    </row>
    <row r="387" spans="1:30" ht="15.5" outlineLevel="1" x14ac:dyDescent="0.35">
      <c r="A387" s="363"/>
      <c r="B387" s="364"/>
      <c r="C387" s="364" t="str">
        <f t="shared" si="73"/>
        <v>C(15-22)+03</v>
      </c>
      <c r="D387" s="365" t="s">
        <v>1163</v>
      </c>
      <c r="E387" s="365"/>
      <c r="F387" s="363"/>
      <c r="G387" s="363"/>
      <c r="H387" s="363"/>
      <c r="I387" s="363"/>
      <c r="J387" s="363"/>
      <c r="K387" s="370">
        <v>46039</v>
      </c>
      <c r="L387" s="370">
        <v>46039</v>
      </c>
      <c r="M387" s="370">
        <v>46050</v>
      </c>
      <c r="N387" s="370">
        <v>46051</v>
      </c>
      <c r="O387" s="370">
        <v>46051</v>
      </c>
      <c r="P387" s="370">
        <v>46051</v>
      </c>
      <c r="Q387" s="370">
        <v>46051</v>
      </c>
      <c r="R387" s="370">
        <v>46051</v>
      </c>
      <c r="S387" s="370">
        <v>46051</v>
      </c>
      <c r="T387" s="370">
        <v>46051</v>
      </c>
      <c r="U387" s="370">
        <v>46051</v>
      </c>
      <c r="V387" s="370">
        <v>46051</v>
      </c>
      <c r="W387" s="370">
        <v>46052</v>
      </c>
      <c r="X387" s="370">
        <v>46052</v>
      </c>
      <c r="Y387" s="370">
        <v>46052</v>
      </c>
      <c r="Z387" s="370">
        <v>46052</v>
      </c>
      <c r="AA387" s="370">
        <v>46053</v>
      </c>
      <c r="AB387" s="370">
        <v>46053</v>
      </c>
      <c r="AC387" s="375"/>
      <c r="AD387" s="382"/>
    </row>
    <row r="388" spans="1:30" ht="15.5" x14ac:dyDescent="0.35">
      <c r="A388" s="363">
        <f>+A383+1</f>
        <v>78</v>
      </c>
      <c r="B388" s="385" t="s">
        <v>1103</v>
      </c>
      <c r="C388" s="364" t="str" cm="1">
        <f t="array" ref="C388">INDEX('Master Sheet '!$BD$19:$BD$451, MATCH(1, ('Master Sheet '!$B$19:$B$451=B388)*1, 0))</f>
        <v>D(30-45)+06_1RC</v>
      </c>
      <c r="D388" s="365"/>
      <c r="E388" s="365" t="s">
        <v>1139</v>
      </c>
      <c r="F388" s="363" t="s">
        <v>1269</v>
      </c>
      <c r="G388" s="363">
        <v>15</v>
      </c>
      <c r="H388" s="363" t="s">
        <v>1134</v>
      </c>
      <c r="I388" s="363" t="s">
        <v>1363</v>
      </c>
      <c r="J388" s="380">
        <v>46019</v>
      </c>
      <c r="K388" s="366"/>
      <c r="L388" s="366"/>
      <c r="M388" s="366"/>
      <c r="N388" s="365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72"/>
      <c r="AC388" s="441">
        <f>Z392</f>
        <v>46053</v>
      </c>
      <c r="AD388" s="384" t="s">
        <v>1175</v>
      </c>
    </row>
    <row r="389" spans="1:30" ht="15.5" outlineLevel="1" x14ac:dyDescent="0.35">
      <c r="A389" s="363"/>
      <c r="B389" s="364"/>
      <c r="C389" s="364" t="str">
        <f t="shared" ref="C389:C392" si="74">C388</f>
        <v>D(30-45)+06_1RC</v>
      </c>
      <c r="D389" s="365" t="s">
        <v>1160</v>
      </c>
      <c r="E389" s="365"/>
      <c r="F389" s="363"/>
      <c r="G389" s="363"/>
      <c r="H389" s="363"/>
      <c r="I389" s="363"/>
      <c r="J389" s="363"/>
      <c r="K389" s="370">
        <v>46022</v>
      </c>
      <c r="L389" s="370">
        <v>46022</v>
      </c>
      <c r="M389" s="370">
        <v>46027</v>
      </c>
      <c r="N389" s="370">
        <v>46030</v>
      </c>
      <c r="O389" s="370">
        <v>46031</v>
      </c>
      <c r="P389" s="370">
        <v>46031</v>
      </c>
      <c r="Q389" s="370">
        <v>46033</v>
      </c>
      <c r="R389" s="370">
        <v>46033</v>
      </c>
      <c r="S389" s="370">
        <v>46033</v>
      </c>
      <c r="T389" s="370">
        <v>46033</v>
      </c>
      <c r="U389" s="370">
        <v>46033</v>
      </c>
      <c r="V389" s="370">
        <v>46033</v>
      </c>
      <c r="W389" s="370">
        <v>46034</v>
      </c>
      <c r="X389" s="370">
        <v>46034</v>
      </c>
      <c r="Y389" s="370">
        <v>46037</v>
      </c>
      <c r="Z389" s="370">
        <v>46037</v>
      </c>
      <c r="AA389" s="370">
        <v>46053</v>
      </c>
      <c r="AB389" s="370">
        <v>46053</v>
      </c>
      <c r="AC389" s="375"/>
      <c r="AD389" s="382"/>
    </row>
    <row r="390" spans="1:30" ht="15.5" outlineLevel="1" x14ac:dyDescent="0.35">
      <c r="A390" s="363"/>
      <c r="B390" s="364"/>
      <c r="C390" s="364" t="str">
        <f t="shared" si="74"/>
        <v>D(30-45)+06_1RC</v>
      </c>
      <c r="D390" s="365" t="s">
        <v>1161</v>
      </c>
      <c r="E390" s="365"/>
      <c r="F390" s="363"/>
      <c r="G390" s="363"/>
      <c r="H390" s="363"/>
      <c r="I390" s="363"/>
      <c r="J390" s="363"/>
      <c r="K390" s="370">
        <v>46022</v>
      </c>
      <c r="L390" s="370">
        <v>46022</v>
      </c>
      <c r="M390" s="370">
        <v>46037</v>
      </c>
      <c r="N390" s="370">
        <v>46040</v>
      </c>
      <c r="O390" s="370">
        <v>46040</v>
      </c>
      <c r="P390" s="370">
        <v>46040</v>
      </c>
      <c r="Q390" s="370">
        <v>46041</v>
      </c>
      <c r="R390" s="370">
        <v>46041</v>
      </c>
      <c r="S390" s="370">
        <v>46041</v>
      </c>
      <c r="T390" s="370">
        <v>46041</v>
      </c>
      <c r="U390" s="370">
        <v>46041</v>
      </c>
      <c r="V390" s="370">
        <v>46041</v>
      </c>
      <c r="W390" s="370">
        <v>46043</v>
      </c>
      <c r="X390" s="370">
        <v>46043</v>
      </c>
      <c r="Y390" s="370">
        <v>46043</v>
      </c>
      <c r="Z390" s="370">
        <v>46043</v>
      </c>
      <c r="AA390" s="370">
        <v>46053</v>
      </c>
      <c r="AB390" s="370">
        <v>46053</v>
      </c>
      <c r="AC390" s="375"/>
      <c r="AD390" s="382"/>
    </row>
    <row r="391" spans="1:30" ht="15.5" outlineLevel="1" x14ac:dyDescent="0.35">
      <c r="A391" s="363"/>
      <c r="B391" s="364"/>
      <c r="C391" s="364" t="str">
        <f t="shared" si="74"/>
        <v>D(30-45)+06_1RC</v>
      </c>
      <c r="D391" s="365" t="s">
        <v>1162</v>
      </c>
      <c r="E391" s="365"/>
      <c r="F391" s="363"/>
      <c r="G391" s="363"/>
      <c r="H391" s="363"/>
      <c r="I391" s="363"/>
      <c r="J391" s="363"/>
      <c r="K391" s="370">
        <v>46022</v>
      </c>
      <c r="L391" s="370">
        <v>46022</v>
      </c>
      <c r="M391" s="370">
        <v>46043</v>
      </c>
      <c r="N391" s="370">
        <v>46047</v>
      </c>
      <c r="O391" s="370">
        <v>46047</v>
      </c>
      <c r="P391" s="370">
        <v>46047</v>
      </c>
      <c r="Q391" s="370">
        <v>46047</v>
      </c>
      <c r="R391" s="370">
        <v>46047</v>
      </c>
      <c r="S391" s="370">
        <v>46047</v>
      </c>
      <c r="T391" s="370">
        <v>46047</v>
      </c>
      <c r="U391" s="370">
        <v>46047</v>
      </c>
      <c r="V391" s="370">
        <v>46047</v>
      </c>
      <c r="W391" s="370">
        <v>46049</v>
      </c>
      <c r="X391" s="370">
        <v>46049</v>
      </c>
      <c r="Y391" s="370">
        <v>46049</v>
      </c>
      <c r="Z391" s="370">
        <v>46049</v>
      </c>
      <c r="AA391" s="370">
        <v>46053</v>
      </c>
      <c r="AB391" s="370">
        <v>46053</v>
      </c>
      <c r="AC391" s="375"/>
      <c r="AD391" s="382"/>
    </row>
    <row r="392" spans="1:30" ht="15.5" outlineLevel="1" x14ac:dyDescent="0.35">
      <c r="A392" s="363"/>
      <c r="B392" s="364"/>
      <c r="C392" s="364" t="str">
        <f t="shared" si="74"/>
        <v>D(30-45)+06_1RC</v>
      </c>
      <c r="D392" s="365" t="s">
        <v>1163</v>
      </c>
      <c r="E392" s="365"/>
      <c r="F392" s="363"/>
      <c r="G392" s="363"/>
      <c r="H392" s="363"/>
      <c r="I392" s="363"/>
      <c r="J392" s="363"/>
      <c r="K392" s="370">
        <v>46022</v>
      </c>
      <c r="L392" s="370">
        <v>46022</v>
      </c>
      <c r="M392" s="370">
        <v>46051</v>
      </c>
      <c r="N392" s="370">
        <v>46052</v>
      </c>
      <c r="O392" s="370">
        <v>46052</v>
      </c>
      <c r="P392" s="370">
        <v>46052</v>
      </c>
      <c r="Q392" s="370">
        <v>46052</v>
      </c>
      <c r="R392" s="370">
        <v>46052</v>
      </c>
      <c r="S392" s="370">
        <v>46052</v>
      </c>
      <c r="T392" s="370">
        <v>46052</v>
      </c>
      <c r="U392" s="370">
        <v>46052</v>
      </c>
      <c r="V392" s="370">
        <v>46052</v>
      </c>
      <c r="W392" s="370">
        <v>46053</v>
      </c>
      <c r="X392" s="370">
        <v>46053</v>
      </c>
      <c r="Y392" s="370">
        <v>46053</v>
      </c>
      <c r="Z392" s="370">
        <v>46053</v>
      </c>
      <c r="AA392" s="370">
        <v>46053</v>
      </c>
      <c r="AB392" s="370">
        <v>46053</v>
      </c>
      <c r="AC392" s="375"/>
      <c r="AD392" s="382"/>
    </row>
    <row r="393" spans="1:30" ht="15.5" x14ac:dyDescent="0.35">
      <c r="A393" s="363">
        <f>+A388+1</f>
        <v>79</v>
      </c>
      <c r="B393" s="385" t="s">
        <v>992</v>
      </c>
      <c r="C393" s="364" t="str" cm="1">
        <f t="array" ref="C393">INDEX('Master Sheet '!$BD$19:$BD$451, MATCH(1, ('Master Sheet '!$B$19:$B$451=B393)*1, 0))</f>
        <v>A(00-02)+03</v>
      </c>
      <c r="D393" s="365"/>
      <c r="E393" s="365" t="s">
        <v>1139</v>
      </c>
      <c r="F393" s="363" t="s">
        <v>1221</v>
      </c>
      <c r="G393" s="363">
        <v>14</v>
      </c>
      <c r="H393" s="363" t="s">
        <v>1133</v>
      </c>
      <c r="I393" s="363" t="s">
        <v>1131</v>
      </c>
      <c r="J393" s="380">
        <v>46041</v>
      </c>
      <c r="K393" s="438"/>
      <c r="L393" s="438"/>
      <c r="M393" s="438"/>
      <c r="N393" s="439"/>
      <c r="O393" s="438"/>
      <c r="P393" s="438"/>
      <c r="Q393" s="438"/>
      <c r="R393" s="438"/>
      <c r="S393" s="438"/>
      <c r="T393" s="438"/>
      <c r="U393" s="438"/>
      <c r="V393" s="438"/>
      <c r="W393" s="438"/>
      <c r="X393" s="438"/>
      <c r="Y393" s="438"/>
      <c r="Z393" s="438"/>
      <c r="AA393" s="438"/>
      <c r="AB393" s="440"/>
      <c r="AC393" s="441">
        <f>Z397</f>
        <v>46053</v>
      </c>
      <c r="AD393" s="384" t="s">
        <v>1175</v>
      </c>
    </row>
    <row r="394" spans="1:30" ht="15.5" outlineLevel="1" x14ac:dyDescent="0.35">
      <c r="A394" s="363"/>
      <c r="B394" s="364"/>
      <c r="C394" s="364" t="str">
        <f t="shared" ref="C394:C397" si="75">C393</f>
        <v>A(00-02)+03</v>
      </c>
      <c r="D394" s="365" t="s">
        <v>1160</v>
      </c>
      <c r="E394" s="365"/>
      <c r="F394" s="363"/>
      <c r="G394" s="363"/>
      <c r="H394" s="363"/>
      <c r="I394" s="363"/>
      <c r="J394" s="363"/>
      <c r="K394" s="370">
        <v>46044</v>
      </c>
      <c r="L394" s="370">
        <v>46044</v>
      </c>
      <c r="M394" s="370">
        <v>46046</v>
      </c>
      <c r="N394" s="370">
        <v>46048</v>
      </c>
      <c r="O394" s="370">
        <v>46049</v>
      </c>
      <c r="P394" s="370">
        <v>46049</v>
      </c>
      <c r="Q394" s="370">
        <v>46049</v>
      </c>
      <c r="R394" s="370">
        <v>46049</v>
      </c>
      <c r="S394" s="370">
        <v>46049</v>
      </c>
      <c r="T394" s="370">
        <v>46049</v>
      </c>
      <c r="U394" s="370">
        <v>46049</v>
      </c>
      <c r="V394" s="370">
        <v>46049</v>
      </c>
      <c r="W394" s="370">
        <v>46050</v>
      </c>
      <c r="X394" s="370">
        <v>46050</v>
      </c>
      <c r="Y394" s="370">
        <v>46050</v>
      </c>
      <c r="Z394" s="370">
        <v>46050</v>
      </c>
      <c r="AA394" s="370">
        <v>46053</v>
      </c>
      <c r="AB394" s="370">
        <v>46053</v>
      </c>
      <c r="AC394" s="375"/>
      <c r="AD394" s="382"/>
    </row>
    <row r="395" spans="1:30" ht="15.5" outlineLevel="1" x14ac:dyDescent="0.35">
      <c r="A395" s="363"/>
      <c r="B395" s="364"/>
      <c r="C395" s="364" t="str">
        <f t="shared" si="75"/>
        <v>A(00-02)+03</v>
      </c>
      <c r="D395" s="365" t="s">
        <v>1161</v>
      </c>
      <c r="E395" s="365"/>
      <c r="F395" s="363"/>
      <c r="G395" s="363"/>
      <c r="H395" s="363"/>
      <c r="I395" s="363"/>
      <c r="J395" s="363"/>
      <c r="K395" s="370">
        <v>46044</v>
      </c>
      <c r="L395" s="370">
        <v>46044</v>
      </c>
      <c r="M395" s="370">
        <v>46046</v>
      </c>
      <c r="N395" s="370">
        <v>46048</v>
      </c>
      <c r="O395" s="370">
        <v>46049</v>
      </c>
      <c r="P395" s="370">
        <v>46049</v>
      </c>
      <c r="Q395" s="370">
        <v>46049</v>
      </c>
      <c r="R395" s="370">
        <v>46049</v>
      </c>
      <c r="S395" s="370">
        <v>46049</v>
      </c>
      <c r="T395" s="370">
        <v>46049</v>
      </c>
      <c r="U395" s="370">
        <v>46049</v>
      </c>
      <c r="V395" s="370">
        <v>46049</v>
      </c>
      <c r="W395" s="370">
        <v>46051</v>
      </c>
      <c r="X395" s="370">
        <v>46051</v>
      </c>
      <c r="Y395" s="370">
        <v>46051</v>
      </c>
      <c r="Z395" s="370">
        <v>46051</v>
      </c>
      <c r="AA395" s="370">
        <v>46053</v>
      </c>
      <c r="AB395" s="370">
        <v>46053</v>
      </c>
      <c r="AC395" s="375"/>
      <c r="AD395" s="382"/>
    </row>
    <row r="396" spans="1:30" ht="15.5" outlineLevel="1" x14ac:dyDescent="0.35">
      <c r="A396" s="363"/>
      <c r="B396" s="364"/>
      <c r="C396" s="364" t="str">
        <f t="shared" si="75"/>
        <v>A(00-02)+03</v>
      </c>
      <c r="D396" s="365" t="s">
        <v>1162</v>
      </c>
      <c r="E396" s="365"/>
      <c r="F396" s="363"/>
      <c r="G396" s="363"/>
      <c r="H396" s="363"/>
      <c r="I396" s="363"/>
      <c r="J396" s="363"/>
      <c r="K396" s="370">
        <v>46044</v>
      </c>
      <c r="L396" s="370">
        <v>46044</v>
      </c>
      <c r="M396" s="370">
        <v>46051</v>
      </c>
      <c r="N396" s="370">
        <v>46051</v>
      </c>
      <c r="O396" s="370">
        <v>46051</v>
      </c>
      <c r="P396" s="370">
        <v>46051</v>
      </c>
      <c r="Q396" s="370">
        <v>46051</v>
      </c>
      <c r="R396" s="370">
        <v>46051</v>
      </c>
      <c r="S396" s="370">
        <v>46051</v>
      </c>
      <c r="T396" s="370">
        <v>46051</v>
      </c>
      <c r="U396" s="370">
        <v>46051</v>
      </c>
      <c r="V396" s="370">
        <v>46051</v>
      </c>
      <c r="W396" s="370">
        <v>46052</v>
      </c>
      <c r="X396" s="370">
        <v>46052</v>
      </c>
      <c r="Y396" s="370">
        <v>46052</v>
      </c>
      <c r="Z396" s="370">
        <v>46052</v>
      </c>
      <c r="AA396" s="370">
        <v>46053</v>
      </c>
      <c r="AB396" s="370">
        <v>46053</v>
      </c>
      <c r="AC396" s="375"/>
      <c r="AD396" s="382"/>
    </row>
    <row r="397" spans="1:30" ht="15.5" outlineLevel="1" x14ac:dyDescent="0.35">
      <c r="A397" s="363"/>
      <c r="B397" s="364"/>
      <c r="C397" s="364" t="str">
        <f t="shared" si="75"/>
        <v>A(00-02)+03</v>
      </c>
      <c r="D397" s="365" t="s">
        <v>1163</v>
      </c>
      <c r="E397" s="365"/>
      <c r="F397" s="363"/>
      <c r="G397" s="363"/>
      <c r="H397" s="363"/>
      <c r="I397" s="363"/>
      <c r="J397" s="363"/>
      <c r="K397" s="370">
        <v>46044</v>
      </c>
      <c r="L397" s="370">
        <v>46044</v>
      </c>
      <c r="M397" s="370">
        <v>46052</v>
      </c>
      <c r="N397" s="370">
        <v>46052</v>
      </c>
      <c r="O397" s="370">
        <v>46052</v>
      </c>
      <c r="P397" s="370">
        <v>46052</v>
      </c>
      <c r="Q397" s="370">
        <v>46052</v>
      </c>
      <c r="R397" s="370">
        <v>46052</v>
      </c>
      <c r="S397" s="370">
        <v>46052</v>
      </c>
      <c r="T397" s="370">
        <v>46052</v>
      </c>
      <c r="U397" s="370">
        <v>46052</v>
      </c>
      <c r="V397" s="370">
        <v>46052</v>
      </c>
      <c r="W397" s="370">
        <v>46053</v>
      </c>
      <c r="X397" s="370">
        <v>46053</v>
      </c>
      <c r="Y397" s="370">
        <v>46053</v>
      </c>
      <c r="Z397" s="370">
        <v>46053</v>
      </c>
      <c r="AA397" s="370">
        <v>46053</v>
      </c>
      <c r="AB397" s="370">
        <v>46053</v>
      </c>
      <c r="AC397" s="375"/>
      <c r="AD397" s="382"/>
    </row>
    <row r="398" spans="1:30" ht="31" x14ac:dyDescent="0.35">
      <c r="A398" s="363">
        <f>+A393+1</f>
        <v>80</v>
      </c>
      <c r="B398" s="363" t="s">
        <v>1094</v>
      </c>
      <c r="C398" s="364" t="str" cm="1">
        <f t="array" ref="C398">INDEX('Master Sheet '!$BD$19:$BD$451, MATCH(1, ('Master Sheet '!$B$19:$B$451=B398)*1, 0))</f>
        <v>D(30-45)+00</v>
      </c>
      <c r="D398" s="365"/>
      <c r="E398" s="421" t="s">
        <v>1373</v>
      </c>
      <c r="F398" s="363" t="s">
        <v>1217</v>
      </c>
      <c r="G398" s="363">
        <v>15</v>
      </c>
      <c r="H398" s="363" t="s">
        <v>1134</v>
      </c>
      <c r="I398" s="363" t="s">
        <v>1174</v>
      </c>
      <c r="J398" s="380">
        <v>46031</v>
      </c>
      <c r="K398" s="366"/>
      <c r="L398" s="366"/>
      <c r="M398" s="366"/>
      <c r="N398" s="365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72"/>
      <c r="AC398" s="441">
        <f>Z402</f>
        <v>46053</v>
      </c>
      <c r="AD398" s="384" t="s">
        <v>1175</v>
      </c>
    </row>
    <row r="399" spans="1:30" ht="15.5" outlineLevel="1" x14ac:dyDescent="0.35">
      <c r="A399" s="363"/>
      <c r="B399" s="364"/>
      <c r="C399" s="364" t="str">
        <f t="shared" ref="C399:C402" si="76">C398</f>
        <v>D(30-45)+00</v>
      </c>
      <c r="D399" s="365" t="s">
        <v>1160</v>
      </c>
      <c r="E399" s="365"/>
      <c r="F399" s="363"/>
      <c r="G399" s="363"/>
      <c r="H399" s="363"/>
      <c r="I399" s="363"/>
      <c r="J399" s="363"/>
      <c r="K399" s="370">
        <v>46032</v>
      </c>
      <c r="L399" s="370">
        <v>46032</v>
      </c>
      <c r="M399" s="370">
        <v>46033</v>
      </c>
      <c r="N399" s="370">
        <v>46034</v>
      </c>
      <c r="O399" s="370">
        <v>46035</v>
      </c>
      <c r="P399" s="370">
        <v>46035</v>
      </c>
      <c r="Q399" s="370">
        <v>46035</v>
      </c>
      <c r="R399" s="370">
        <v>46035</v>
      </c>
      <c r="S399" s="370">
        <v>46035</v>
      </c>
      <c r="T399" s="370">
        <v>46035</v>
      </c>
      <c r="U399" s="370">
        <v>46035</v>
      </c>
      <c r="V399" s="370">
        <v>46035</v>
      </c>
      <c r="W399" s="370">
        <v>46037</v>
      </c>
      <c r="X399" s="370">
        <v>46037</v>
      </c>
      <c r="Y399" s="370">
        <v>46037</v>
      </c>
      <c r="Z399" s="370">
        <v>46037</v>
      </c>
      <c r="AA399" s="370">
        <v>46053</v>
      </c>
      <c r="AB399" s="370">
        <v>46053</v>
      </c>
      <c r="AC399" s="375"/>
      <c r="AD399" s="382"/>
    </row>
    <row r="400" spans="1:30" ht="15.5" outlineLevel="1" x14ac:dyDescent="0.35">
      <c r="A400" s="363"/>
      <c r="B400" s="364"/>
      <c r="C400" s="364" t="str">
        <f t="shared" si="76"/>
        <v>D(30-45)+00</v>
      </c>
      <c r="D400" s="365" t="s">
        <v>1161</v>
      </c>
      <c r="E400" s="365"/>
      <c r="F400" s="363"/>
      <c r="G400" s="363"/>
      <c r="H400" s="363"/>
      <c r="I400" s="363"/>
      <c r="J400" s="363"/>
      <c r="K400" s="370">
        <v>46032</v>
      </c>
      <c r="L400" s="370">
        <v>46032</v>
      </c>
      <c r="M400" s="370">
        <v>46041</v>
      </c>
      <c r="N400" s="370">
        <v>46042</v>
      </c>
      <c r="O400" s="370">
        <v>46043</v>
      </c>
      <c r="P400" s="370">
        <v>46043</v>
      </c>
      <c r="Q400" s="370">
        <v>46043</v>
      </c>
      <c r="R400" s="370">
        <v>46043</v>
      </c>
      <c r="S400" s="370">
        <v>46043</v>
      </c>
      <c r="T400" s="370">
        <v>46043</v>
      </c>
      <c r="U400" s="370">
        <v>46043</v>
      </c>
      <c r="V400" s="370">
        <v>46043</v>
      </c>
      <c r="W400" s="370">
        <v>46045</v>
      </c>
      <c r="X400" s="370">
        <v>46045</v>
      </c>
      <c r="Y400" s="370">
        <v>46045</v>
      </c>
      <c r="Z400" s="370">
        <v>46045</v>
      </c>
      <c r="AA400" s="370">
        <v>46053</v>
      </c>
      <c r="AB400" s="370">
        <v>46053</v>
      </c>
      <c r="AC400" s="375"/>
      <c r="AD400" s="382"/>
    </row>
    <row r="401" spans="1:30" ht="15.5" outlineLevel="1" x14ac:dyDescent="0.35">
      <c r="A401" s="363"/>
      <c r="B401" s="364"/>
      <c r="C401" s="364" t="str">
        <f t="shared" si="76"/>
        <v>D(30-45)+00</v>
      </c>
      <c r="D401" s="365" t="s">
        <v>1162</v>
      </c>
      <c r="E401" s="365"/>
      <c r="F401" s="363"/>
      <c r="G401" s="363"/>
      <c r="H401" s="363"/>
      <c r="I401" s="363"/>
      <c r="J401" s="363"/>
      <c r="K401" s="370">
        <v>46032</v>
      </c>
      <c r="L401" s="370">
        <v>46032</v>
      </c>
      <c r="M401" s="370">
        <v>46044</v>
      </c>
      <c r="N401" s="370">
        <v>46047</v>
      </c>
      <c r="O401" s="370">
        <v>46047</v>
      </c>
      <c r="P401" s="370">
        <v>46047</v>
      </c>
      <c r="Q401" s="370">
        <v>46047</v>
      </c>
      <c r="R401" s="370">
        <v>46047</v>
      </c>
      <c r="S401" s="370">
        <v>46047</v>
      </c>
      <c r="T401" s="370">
        <v>46047</v>
      </c>
      <c r="U401" s="370">
        <v>46047</v>
      </c>
      <c r="V401" s="370">
        <v>46047</v>
      </c>
      <c r="W401" s="370">
        <v>46049</v>
      </c>
      <c r="X401" s="370">
        <v>46049</v>
      </c>
      <c r="Y401" s="370">
        <v>46049</v>
      </c>
      <c r="Z401" s="370">
        <v>46049</v>
      </c>
      <c r="AA401" s="370">
        <v>46053</v>
      </c>
      <c r="AB401" s="370">
        <v>46053</v>
      </c>
      <c r="AC401" s="375"/>
      <c r="AD401" s="382"/>
    </row>
    <row r="402" spans="1:30" ht="15.5" outlineLevel="1" x14ac:dyDescent="0.35">
      <c r="A402" s="363"/>
      <c r="B402" s="364"/>
      <c r="C402" s="364" t="str">
        <f t="shared" si="76"/>
        <v>D(30-45)+00</v>
      </c>
      <c r="D402" s="365" t="s">
        <v>1163</v>
      </c>
      <c r="E402" s="365"/>
      <c r="F402" s="363"/>
      <c r="G402" s="363"/>
      <c r="H402" s="363"/>
      <c r="I402" s="363"/>
      <c r="J402" s="363"/>
      <c r="K402" s="370">
        <v>46032</v>
      </c>
      <c r="L402" s="370">
        <v>46032</v>
      </c>
      <c r="M402" s="370">
        <v>46050</v>
      </c>
      <c r="N402" s="370">
        <v>46051</v>
      </c>
      <c r="O402" s="370">
        <v>46052</v>
      </c>
      <c r="P402" s="370">
        <v>46052</v>
      </c>
      <c r="Q402" s="370">
        <v>46052</v>
      </c>
      <c r="R402" s="370">
        <v>46052</v>
      </c>
      <c r="S402" s="370">
        <v>46052</v>
      </c>
      <c r="T402" s="370">
        <v>46052</v>
      </c>
      <c r="U402" s="370">
        <v>46052</v>
      </c>
      <c r="V402" s="370">
        <v>46052</v>
      </c>
      <c r="W402" s="370">
        <v>46053</v>
      </c>
      <c r="X402" s="370">
        <v>46053</v>
      </c>
      <c r="Y402" s="370">
        <v>46053</v>
      </c>
      <c r="Z402" s="370">
        <v>46053</v>
      </c>
      <c r="AA402" s="370">
        <v>46053</v>
      </c>
      <c r="AB402" s="370">
        <v>46053</v>
      </c>
      <c r="AC402" s="375"/>
      <c r="AD402" s="382"/>
    </row>
    <row r="403" spans="1:30" ht="15.5" x14ac:dyDescent="0.35">
      <c r="A403" s="363">
        <f>+A398+1</f>
        <v>81</v>
      </c>
      <c r="B403" s="363" t="s">
        <v>401</v>
      </c>
      <c r="C403" s="364" t="str" cm="1">
        <f t="array" ref="C403">INDEX('Master Sheet '!$BD$19:$BD$451, MATCH(1, ('Master Sheet '!$B$19:$B$451=B403)*1, 0))</f>
        <v>A(00-02)+06</v>
      </c>
      <c r="D403" s="365"/>
      <c r="E403" s="365" t="s">
        <v>1364</v>
      </c>
      <c r="F403" s="363" t="s">
        <v>1215</v>
      </c>
      <c r="G403" s="363">
        <v>15</v>
      </c>
      <c r="H403" s="363" t="s">
        <v>1134</v>
      </c>
      <c r="I403" s="363" t="s">
        <v>1174</v>
      </c>
      <c r="J403" s="380">
        <v>46039</v>
      </c>
      <c r="K403" s="366"/>
      <c r="L403" s="366"/>
      <c r="M403" s="366"/>
      <c r="N403" s="365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72"/>
      <c r="AC403" s="441">
        <f>Z407</f>
        <v>46053</v>
      </c>
      <c r="AD403" s="384" t="s">
        <v>1175</v>
      </c>
    </row>
    <row r="404" spans="1:30" ht="15.5" outlineLevel="1" x14ac:dyDescent="0.35">
      <c r="A404" s="363"/>
      <c r="B404" s="364"/>
      <c r="C404" s="364" t="str">
        <f t="shared" ref="C404:C407" si="77">C403</f>
        <v>A(00-02)+06</v>
      </c>
      <c r="D404" s="365" t="s">
        <v>1160</v>
      </c>
      <c r="E404" s="365"/>
      <c r="F404" s="363"/>
      <c r="G404" s="363"/>
      <c r="H404" s="363"/>
      <c r="I404" s="363"/>
      <c r="J404" s="363"/>
      <c r="K404" s="370">
        <v>46039</v>
      </c>
      <c r="L404" s="370">
        <v>46039</v>
      </c>
      <c r="M404" s="370">
        <v>46043</v>
      </c>
      <c r="N404" s="370">
        <v>46046</v>
      </c>
      <c r="O404" s="370">
        <v>46047</v>
      </c>
      <c r="P404" s="370">
        <v>46047</v>
      </c>
      <c r="Q404" s="370">
        <v>46047</v>
      </c>
      <c r="R404" s="370">
        <v>46047</v>
      </c>
      <c r="S404" s="370">
        <v>46047</v>
      </c>
      <c r="T404" s="370">
        <v>46047</v>
      </c>
      <c r="U404" s="370">
        <v>46047</v>
      </c>
      <c r="V404" s="370">
        <v>46047</v>
      </c>
      <c r="W404" s="370">
        <v>46050</v>
      </c>
      <c r="X404" s="370">
        <v>46050</v>
      </c>
      <c r="Y404" s="370">
        <v>46050</v>
      </c>
      <c r="Z404" s="370">
        <v>46050</v>
      </c>
      <c r="AA404" s="370">
        <v>46053</v>
      </c>
      <c r="AB404" s="370">
        <v>46053</v>
      </c>
      <c r="AC404" s="375"/>
      <c r="AD404" s="382"/>
    </row>
    <row r="405" spans="1:30" ht="15.5" outlineLevel="1" x14ac:dyDescent="0.35">
      <c r="A405" s="363"/>
      <c r="B405" s="364"/>
      <c r="C405" s="364" t="str">
        <f t="shared" si="77"/>
        <v>A(00-02)+06</v>
      </c>
      <c r="D405" s="365" t="s">
        <v>1161</v>
      </c>
      <c r="E405" s="365"/>
      <c r="F405" s="363"/>
      <c r="G405" s="363"/>
      <c r="H405" s="363"/>
      <c r="I405" s="363"/>
      <c r="J405" s="363"/>
      <c r="K405" s="370">
        <v>46039</v>
      </c>
      <c r="L405" s="370">
        <v>46039</v>
      </c>
      <c r="M405" s="370">
        <v>46049</v>
      </c>
      <c r="N405" s="370">
        <v>46050</v>
      </c>
      <c r="O405" s="370">
        <v>46051</v>
      </c>
      <c r="P405" s="370">
        <v>46051</v>
      </c>
      <c r="Q405" s="370">
        <v>46051</v>
      </c>
      <c r="R405" s="370">
        <v>46051</v>
      </c>
      <c r="S405" s="370">
        <v>46051</v>
      </c>
      <c r="T405" s="370">
        <v>46051</v>
      </c>
      <c r="U405" s="370">
        <v>46051</v>
      </c>
      <c r="V405" s="370">
        <v>46051</v>
      </c>
      <c r="W405" s="370">
        <v>46052</v>
      </c>
      <c r="X405" s="370">
        <v>46052</v>
      </c>
      <c r="Y405" s="370">
        <v>46052</v>
      </c>
      <c r="Z405" s="370">
        <v>46052</v>
      </c>
      <c r="AA405" s="370">
        <v>46053</v>
      </c>
      <c r="AB405" s="370">
        <v>46053</v>
      </c>
      <c r="AC405" s="375"/>
      <c r="AD405" s="382"/>
    </row>
    <row r="406" spans="1:30" ht="15.5" outlineLevel="1" x14ac:dyDescent="0.35">
      <c r="A406" s="363"/>
      <c r="B406" s="364"/>
      <c r="C406" s="364" t="str">
        <f t="shared" si="77"/>
        <v>A(00-02)+06</v>
      </c>
      <c r="D406" s="365" t="s">
        <v>1162</v>
      </c>
      <c r="E406" s="365"/>
      <c r="F406" s="363"/>
      <c r="G406" s="363"/>
      <c r="H406" s="363"/>
      <c r="I406" s="363"/>
      <c r="J406" s="363"/>
      <c r="K406" s="370">
        <v>46039</v>
      </c>
      <c r="L406" s="370">
        <v>46039</v>
      </c>
      <c r="M406" s="370">
        <v>46051</v>
      </c>
      <c r="N406" s="370">
        <v>46052</v>
      </c>
      <c r="O406" s="370">
        <v>46052</v>
      </c>
      <c r="P406" s="370">
        <v>46052</v>
      </c>
      <c r="Q406" s="370">
        <v>46052</v>
      </c>
      <c r="R406" s="370">
        <v>46052</v>
      </c>
      <c r="S406" s="370">
        <v>46052</v>
      </c>
      <c r="T406" s="370">
        <v>46052</v>
      </c>
      <c r="U406" s="370">
        <v>46052</v>
      </c>
      <c r="V406" s="370">
        <v>46052</v>
      </c>
      <c r="W406" s="370">
        <v>46053</v>
      </c>
      <c r="X406" s="370">
        <v>46053</v>
      </c>
      <c r="Y406" s="370">
        <v>46053</v>
      </c>
      <c r="Z406" s="370">
        <v>46053</v>
      </c>
      <c r="AA406" s="370">
        <v>46053</v>
      </c>
      <c r="AB406" s="370">
        <v>46053</v>
      </c>
      <c r="AC406" s="375"/>
      <c r="AD406" s="382"/>
    </row>
    <row r="407" spans="1:30" ht="15.5" outlineLevel="1" x14ac:dyDescent="0.35">
      <c r="A407" s="363"/>
      <c r="B407" s="364"/>
      <c r="C407" s="364" t="str">
        <f t="shared" si="77"/>
        <v>A(00-02)+06</v>
      </c>
      <c r="D407" s="365" t="s">
        <v>1163</v>
      </c>
      <c r="E407" s="365"/>
      <c r="F407" s="363"/>
      <c r="G407" s="363"/>
      <c r="H407" s="363"/>
      <c r="I407" s="363"/>
      <c r="J407" s="363"/>
      <c r="K407" s="370">
        <v>46039</v>
      </c>
      <c r="L407" s="370">
        <v>46039</v>
      </c>
      <c r="M407" s="370">
        <v>46051</v>
      </c>
      <c r="N407" s="370">
        <v>46052</v>
      </c>
      <c r="O407" s="370">
        <v>46052</v>
      </c>
      <c r="P407" s="370">
        <v>46052</v>
      </c>
      <c r="Q407" s="370">
        <v>46052</v>
      </c>
      <c r="R407" s="370">
        <v>46052</v>
      </c>
      <c r="S407" s="370">
        <v>46052</v>
      </c>
      <c r="T407" s="370">
        <v>46052</v>
      </c>
      <c r="U407" s="370">
        <v>46052</v>
      </c>
      <c r="V407" s="370">
        <v>46052</v>
      </c>
      <c r="W407" s="370">
        <v>46053</v>
      </c>
      <c r="X407" s="370">
        <v>46053</v>
      </c>
      <c r="Y407" s="370">
        <v>46053</v>
      </c>
      <c r="Z407" s="370">
        <v>46053</v>
      </c>
      <c r="AA407" s="370">
        <v>46053</v>
      </c>
      <c r="AB407" s="370">
        <v>46053</v>
      </c>
      <c r="AC407" s="375"/>
      <c r="AD407" s="382"/>
    </row>
    <row r="408" spans="1:30" ht="15.5" x14ac:dyDescent="0.35">
      <c r="A408" s="363">
        <f>+A403+1</f>
        <v>82</v>
      </c>
      <c r="B408" s="385" t="s">
        <v>264</v>
      </c>
      <c r="C408" s="364" t="str" cm="1">
        <f t="array" ref="C408">INDEX('Master Sheet '!$BD$19:$BD$451, MATCH(1, ('Master Sheet '!$B$19:$B$451=B408)*1, 0))</f>
        <v>A(00-02)+03</v>
      </c>
      <c r="D408" s="365"/>
      <c r="E408" s="365" t="s">
        <v>1139</v>
      </c>
      <c r="F408" s="363" t="s">
        <v>1224</v>
      </c>
      <c r="G408" s="363">
        <v>13</v>
      </c>
      <c r="H408" s="363" t="s">
        <v>1133</v>
      </c>
      <c r="I408" s="363" t="s">
        <v>1131</v>
      </c>
      <c r="J408" s="380">
        <v>46040</v>
      </c>
      <c r="K408" s="438"/>
      <c r="L408" s="438"/>
      <c r="M408" s="438"/>
      <c r="N408" s="439"/>
      <c r="O408" s="438"/>
      <c r="P408" s="438"/>
      <c r="Q408" s="438"/>
      <c r="R408" s="438"/>
      <c r="S408" s="438"/>
      <c r="T408" s="438"/>
      <c r="U408" s="438"/>
      <c r="V408" s="438"/>
      <c r="W408" s="438"/>
      <c r="X408" s="438"/>
      <c r="Y408" s="438"/>
      <c r="Z408" s="438"/>
      <c r="AA408" s="438"/>
      <c r="AB408" s="440"/>
      <c r="AC408" s="441">
        <f>Z412</f>
        <v>46058</v>
      </c>
      <c r="AD408" s="384" t="s">
        <v>1175</v>
      </c>
    </row>
    <row r="409" spans="1:30" ht="15.5" outlineLevel="1" x14ac:dyDescent="0.35">
      <c r="A409" s="363"/>
      <c r="B409" s="364"/>
      <c r="C409" s="364" t="str">
        <f t="shared" ref="C409:C412" si="78">C408</f>
        <v>A(00-02)+03</v>
      </c>
      <c r="D409" s="365" t="s">
        <v>1160</v>
      </c>
      <c r="E409" s="365"/>
      <c r="F409" s="363"/>
      <c r="G409" s="363"/>
      <c r="H409" s="363"/>
      <c r="I409" s="363"/>
      <c r="J409" s="363"/>
      <c r="K409" s="370">
        <v>46042</v>
      </c>
      <c r="L409" s="370">
        <v>46042</v>
      </c>
      <c r="M409" s="370">
        <v>46044</v>
      </c>
      <c r="N409" s="370">
        <v>46046</v>
      </c>
      <c r="O409" s="370">
        <v>46047</v>
      </c>
      <c r="P409" s="370">
        <v>46047</v>
      </c>
      <c r="Q409" s="370">
        <v>46047</v>
      </c>
      <c r="R409" s="370">
        <v>46047</v>
      </c>
      <c r="S409" s="370">
        <v>46047</v>
      </c>
      <c r="T409" s="370">
        <v>46047</v>
      </c>
      <c r="U409" s="370">
        <v>46047</v>
      </c>
      <c r="V409" s="370">
        <v>46047</v>
      </c>
      <c r="W409" s="370">
        <v>46049</v>
      </c>
      <c r="X409" s="370">
        <v>46049</v>
      </c>
      <c r="Y409" s="370">
        <v>46049</v>
      </c>
      <c r="Z409" s="370">
        <v>46049</v>
      </c>
      <c r="AA409" s="370">
        <v>46059</v>
      </c>
      <c r="AB409" s="370">
        <v>46059</v>
      </c>
      <c r="AC409" s="375"/>
      <c r="AD409" s="382"/>
    </row>
    <row r="410" spans="1:30" ht="15.5" outlineLevel="1" x14ac:dyDescent="0.35">
      <c r="A410" s="363"/>
      <c r="B410" s="364"/>
      <c r="C410" s="364" t="str">
        <f t="shared" si="78"/>
        <v>A(00-02)+03</v>
      </c>
      <c r="D410" s="365" t="s">
        <v>1161</v>
      </c>
      <c r="E410" s="365"/>
      <c r="F410" s="363"/>
      <c r="G410" s="363"/>
      <c r="H410" s="363"/>
      <c r="I410" s="363"/>
      <c r="J410" s="363"/>
      <c r="K410" s="370">
        <v>46042</v>
      </c>
      <c r="L410" s="370">
        <v>46042</v>
      </c>
      <c r="M410" s="370">
        <v>46049</v>
      </c>
      <c r="N410" s="370">
        <v>46051</v>
      </c>
      <c r="O410" s="370">
        <v>46052</v>
      </c>
      <c r="P410" s="370">
        <v>46052</v>
      </c>
      <c r="Q410" s="370">
        <v>46052</v>
      </c>
      <c r="R410" s="370">
        <v>46052</v>
      </c>
      <c r="S410" s="370">
        <v>46052</v>
      </c>
      <c r="T410" s="370">
        <v>46052</v>
      </c>
      <c r="U410" s="370">
        <v>46052</v>
      </c>
      <c r="V410" s="370">
        <v>46052</v>
      </c>
      <c r="W410" s="370">
        <v>46053</v>
      </c>
      <c r="X410" s="370">
        <v>46053</v>
      </c>
      <c r="Y410" s="370">
        <v>46053</v>
      </c>
      <c r="Z410" s="370">
        <v>46053</v>
      </c>
      <c r="AA410" s="370">
        <v>46059</v>
      </c>
      <c r="AB410" s="370">
        <v>46059</v>
      </c>
      <c r="AC410" s="375"/>
      <c r="AD410" s="382"/>
    </row>
    <row r="411" spans="1:30" ht="15.5" outlineLevel="1" x14ac:dyDescent="0.35">
      <c r="A411" s="363"/>
      <c r="B411" s="364"/>
      <c r="C411" s="364" t="str">
        <f t="shared" si="78"/>
        <v>A(00-02)+03</v>
      </c>
      <c r="D411" s="365" t="s">
        <v>1162</v>
      </c>
      <c r="E411" s="365"/>
      <c r="F411" s="363"/>
      <c r="G411" s="363"/>
      <c r="H411" s="363"/>
      <c r="I411" s="363"/>
      <c r="J411" s="363"/>
      <c r="K411" s="370">
        <v>46042</v>
      </c>
      <c r="L411" s="370">
        <v>46042</v>
      </c>
      <c r="M411" s="370">
        <v>46052</v>
      </c>
      <c r="N411" s="370">
        <v>46053</v>
      </c>
      <c r="O411" s="370">
        <v>46054</v>
      </c>
      <c r="P411" s="370">
        <v>46054</v>
      </c>
      <c r="Q411" s="370">
        <v>46054</v>
      </c>
      <c r="R411" s="370">
        <v>46054</v>
      </c>
      <c r="S411" s="370">
        <v>46054</v>
      </c>
      <c r="T411" s="370">
        <v>46054</v>
      </c>
      <c r="U411" s="370">
        <v>46054</v>
      </c>
      <c r="V411" s="370">
        <v>46054</v>
      </c>
      <c r="W411" s="370">
        <v>46055</v>
      </c>
      <c r="X411" s="370">
        <v>46055</v>
      </c>
      <c r="Y411" s="370">
        <v>46055</v>
      </c>
      <c r="Z411" s="370">
        <v>46055</v>
      </c>
      <c r="AA411" s="370">
        <v>46059</v>
      </c>
      <c r="AB411" s="370">
        <v>46059</v>
      </c>
      <c r="AC411" s="375"/>
      <c r="AD411" s="382"/>
    </row>
    <row r="412" spans="1:30" ht="15.5" outlineLevel="1" x14ac:dyDescent="0.35">
      <c r="A412" s="363"/>
      <c r="B412" s="364"/>
      <c r="C412" s="364" t="str">
        <f t="shared" si="78"/>
        <v>A(00-02)+03</v>
      </c>
      <c r="D412" s="365" t="s">
        <v>1163</v>
      </c>
      <c r="E412" s="365"/>
      <c r="F412" s="363"/>
      <c r="G412" s="363"/>
      <c r="H412" s="363"/>
      <c r="I412" s="363"/>
      <c r="J412" s="363"/>
      <c r="K412" s="370">
        <v>46042</v>
      </c>
      <c r="L412" s="370">
        <v>46042</v>
      </c>
      <c r="M412" s="370">
        <v>46055</v>
      </c>
      <c r="N412" s="370">
        <v>46056</v>
      </c>
      <c r="O412" s="370">
        <v>46056</v>
      </c>
      <c r="P412" s="370">
        <v>46056</v>
      </c>
      <c r="Q412" s="370">
        <v>46056</v>
      </c>
      <c r="R412" s="370">
        <v>46056</v>
      </c>
      <c r="S412" s="370">
        <v>46056</v>
      </c>
      <c r="T412" s="370">
        <v>46056</v>
      </c>
      <c r="U412" s="370">
        <v>46056</v>
      </c>
      <c r="V412" s="370">
        <v>46056</v>
      </c>
      <c r="W412" s="370">
        <v>46058</v>
      </c>
      <c r="X412" s="370">
        <v>46058</v>
      </c>
      <c r="Y412" s="370">
        <v>46058</v>
      </c>
      <c r="Z412" s="370">
        <v>46058</v>
      </c>
      <c r="AA412" s="370">
        <v>46059</v>
      </c>
      <c r="AB412" s="370">
        <v>46059</v>
      </c>
      <c r="AC412" s="375"/>
      <c r="AD412" s="382"/>
    </row>
    <row r="413" spans="1:30" ht="15.5" x14ac:dyDescent="0.35">
      <c r="A413" s="363">
        <f>+A408+1</f>
        <v>83</v>
      </c>
      <c r="B413" s="385" t="s">
        <v>986</v>
      </c>
      <c r="C413" s="364" t="str" cm="1">
        <f t="array" ref="C413">INDEX('Master Sheet '!$BD$19:$BD$451, MATCH(1, ('Master Sheet '!$B$19:$B$451=B413)*1, 0))</f>
        <v>A(00-02)+00</v>
      </c>
      <c r="D413" s="365"/>
      <c r="E413" s="365" t="s">
        <v>1139</v>
      </c>
      <c r="F413" s="363" t="s">
        <v>1222</v>
      </c>
      <c r="G413" s="363">
        <v>15</v>
      </c>
      <c r="H413" s="363" t="s">
        <v>1133</v>
      </c>
      <c r="I413" s="363" t="s">
        <v>1369</v>
      </c>
      <c r="J413" s="380">
        <v>46041</v>
      </c>
      <c r="K413" s="366"/>
      <c r="L413" s="366"/>
      <c r="M413" s="366"/>
      <c r="N413" s="365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72"/>
      <c r="AC413" s="441">
        <f>Z417</f>
        <v>46058</v>
      </c>
      <c r="AD413" s="384" t="s">
        <v>1175</v>
      </c>
    </row>
    <row r="414" spans="1:30" ht="15.5" outlineLevel="1" x14ac:dyDescent="0.35">
      <c r="A414" s="363"/>
      <c r="B414" s="364"/>
      <c r="C414" s="364" t="str">
        <f t="shared" ref="C414:C417" si="79">C413</f>
        <v>A(00-02)+00</v>
      </c>
      <c r="D414" s="365" t="s">
        <v>1160</v>
      </c>
      <c r="E414" s="365"/>
      <c r="F414" s="363"/>
      <c r="G414" s="363"/>
      <c r="H414" s="363"/>
      <c r="I414" s="363"/>
      <c r="J414" s="363"/>
      <c r="K414" s="370">
        <v>46043</v>
      </c>
      <c r="L414" s="370">
        <v>46043</v>
      </c>
      <c r="M414" s="370">
        <v>46047</v>
      </c>
      <c r="N414" s="370">
        <v>46049</v>
      </c>
      <c r="O414" s="370">
        <v>46049</v>
      </c>
      <c r="P414" s="370">
        <v>46049</v>
      </c>
      <c r="Q414" s="370">
        <v>46050</v>
      </c>
      <c r="R414" s="370">
        <v>46050</v>
      </c>
      <c r="S414" s="370">
        <v>46050</v>
      </c>
      <c r="T414" s="370">
        <v>46050</v>
      </c>
      <c r="U414" s="370">
        <v>46050</v>
      </c>
      <c r="V414" s="370">
        <v>46050</v>
      </c>
      <c r="W414" s="370">
        <v>46054</v>
      </c>
      <c r="X414" s="370">
        <v>46054</v>
      </c>
      <c r="Y414" s="370">
        <v>46054</v>
      </c>
      <c r="Z414" s="370">
        <v>46054</v>
      </c>
      <c r="AA414" s="370">
        <v>46059</v>
      </c>
      <c r="AB414" s="370">
        <v>46059</v>
      </c>
      <c r="AC414" s="375"/>
      <c r="AD414" s="382"/>
    </row>
    <row r="415" spans="1:30" ht="15.5" outlineLevel="1" x14ac:dyDescent="0.35">
      <c r="A415" s="363"/>
      <c r="B415" s="364"/>
      <c r="C415" s="364" t="str">
        <f t="shared" si="79"/>
        <v>A(00-02)+00</v>
      </c>
      <c r="D415" s="365" t="s">
        <v>1161</v>
      </c>
      <c r="E415" s="365"/>
      <c r="F415" s="363"/>
      <c r="G415" s="363"/>
      <c r="H415" s="363"/>
      <c r="I415" s="363"/>
      <c r="J415" s="363"/>
      <c r="K415" s="370">
        <v>46043</v>
      </c>
      <c r="L415" s="370">
        <v>46043</v>
      </c>
      <c r="M415" s="370">
        <v>46049</v>
      </c>
      <c r="N415" s="370">
        <v>46050</v>
      </c>
      <c r="O415" s="370">
        <v>46051</v>
      </c>
      <c r="P415" s="370">
        <v>46051</v>
      </c>
      <c r="Q415" s="370">
        <v>46051</v>
      </c>
      <c r="R415" s="370">
        <v>46051</v>
      </c>
      <c r="S415" s="370">
        <v>46051</v>
      </c>
      <c r="T415" s="370">
        <v>46051</v>
      </c>
      <c r="U415" s="370">
        <v>46051</v>
      </c>
      <c r="V415" s="370">
        <v>46051</v>
      </c>
      <c r="W415" s="370">
        <v>46055</v>
      </c>
      <c r="X415" s="370">
        <v>46055</v>
      </c>
      <c r="Y415" s="370">
        <v>49708</v>
      </c>
      <c r="Z415" s="370">
        <v>49708</v>
      </c>
      <c r="AA415" s="370">
        <v>46059</v>
      </c>
      <c r="AB415" s="370">
        <v>46059</v>
      </c>
      <c r="AC415" s="375"/>
      <c r="AD415" s="382"/>
    </row>
    <row r="416" spans="1:30" ht="15.5" outlineLevel="1" x14ac:dyDescent="0.35">
      <c r="A416" s="363"/>
      <c r="B416" s="364"/>
      <c r="C416" s="364" t="str">
        <f t="shared" si="79"/>
        <v>A(00-02)+00</v>
      </c>
      <c r="D416" s="365" t="s">
        <v>1162</v>
      </c>
      <c r="E416" s="365"/>
      <c r="F416" s="363"/>
      <c r="G416" s="363"/>
      <c r="H416" s="363"/>
      <c r="I416" s="363"/>
      <c r="J416" s="363"/>
      <c r="K416" s="370">
        <v>46043</v>
      </c>
      <c r="L416" s="370">
        <v>46043</v>
      </c>
      <c r="M416" s="370">
        <v>46054</v>
      </c>
      <c r="N416" s="370">
        <v>46055</v>
      </c>
      <c r="O416" s="370">
        <v>46055</v>
      </c>
      <c r="P416" s="370">
        <v>46055</v>
      </c>
      <c r="Q416" s="370">
        <v>46055</v>
      </c>
      <c r="R416" s="370">
        <v>46055</v>
      </c>
      <c r="S416" s="370">
        <v>46055</v>
      </c>
      <c r="T416" s="370">
        <v>46055</v>
      </c>
      <c r="U416" s="370">
        <v>46055</v>
      </c>
      <c r="V416" s="370">
        <v>46055</v>
      </c>
      <c r="W416" s="370">
        <v>49708</v>
      </c>
      <c r="X416" s="370">
        <v>49708</v>
      </c>
      <c r="Y416" s="370">
        <v>49708</v>
      </c>
      <c r="Z416" s="370">
        <v>49708</v>
      </c>
      <c r="AA416" s="370">
        <v>46059</v>
      </c>
      <c r="AB416" s="370">
        <v>46059</v>
      </c>
      <c r="AC416" s="375"/>
      <c r="AD416" s="382"/>
    </row>
    <row r="417" spans="1:30" ht="15.5" outlineLevel="1" x14ac:dyDescent="0.35">
      <c r="A417" s="363"/>
      <c r="B417" s="364"/>
      <c r="C417" s="364" t="str">
        <f t="shared" si="79"/>
        <v>A(00-02)+00</v>
      </c>
      <c r="D417" s="365" t="s">
        <v>1163</v>
      </c>
      <c r="E417" s="365"/>
      <c r="F417" s="363"/>
      <c r="G417" s="363"/>
      <c r="H417" s="363"/>
      <c r="I417" s="363"/>
      <c r="J417" s="363"/>
      <c r="K417" s="370">
        <v>46043</v>
      </c>
      <c r="L417" s="370">
        <v>46043</v>
      </c>
      <c r="M417" s="370">
        <v>46055</v>
      </c>
      <c r="N417" s="370">
        <v>46056</v>
      </c>
      <c r="O417" s="370">
        <v>46057</v>
      </c>
      <c r="P417" s="370">
        <v>46057</v>
      </c>
      <c r="Q417" s="370">
        <v>46057</v>
      </c>
      <c r="R417" s="370">
        <v>46057</v>
      </c>
      <c r="S417" s="370">
        <v>46057</v>
      </c>
      <c r="T417" s="370">
        <v>46057</v>
      </c>
      <c r="U417" s="370">
        <v>46057</v>
      </c>
      <c r="V417" s="370">
        <v>46057</v>
      </c>
      <c r="W417" s="370">
        <v>46058</v>
      </c>
      <c r="X417" s="370">
        <v>46058</v>
      </c>
      <c r="Y417" s="370">
        <v>46058</v>
      </c>
      <c r="Z417" s="370">
        <v>46058</v>
      </c>
      <c r="AA417" s="370">
        <v>46059</v>
      </c>
      <c r="AB417" s="370">
        <v>46059</v>
      </c>
      <c r="AC417" s="375"/>
      <c r="AD417" s="382"/>
    </row>
    <row r="418" spans="1:30" ht="15.5" x14ac:dyDescent="0.35">
      <c r="A418" s="363">
        <f>+A413+1</f>
        <v>84</v>
      </c>
      <c r="B418" s="363" t="s">
        <v>935</v>
      </c>
      <c r="C418" s="364" t="str" cm="1">
        <f t="array" ref="C418">INDEX('Master Sheet '!$BD$19:$BD$451, MATCH(1, ('Master Sheet '!$B$19:$B$451=B418)*1, 0))</f>
        <v>A(00-02)+03</v>
      </c>
      <c r="D418" s="365"/>
      <c r="E418" s="365" t="s">
        <v>1180</v>
      </c>
      <c r="F418" s="363" t="s">
        <v>1273</v>
      </c>
      <c r="G418" s="363">
        <v>13</v>
      </c>
      <c r="H418" s="363" t="s">
        <v>1133</v>
      </c>
      <c r="I418" s="363" t="s">
        <v>1368</v>
      </c>
      <c r="J418" s="380">
        <v>46032</v>
      </c>
      <c r="K418" s="366"/>
      <c r="L418" s="366"/>
      <c r="M418" s="366"/>
      <c r="N418" s="365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72"/>
      <c r="AC418" s="441">
        <f>Z422</f>
        <v>46058</v>
      </c>
      <c r="AD418" s="384" t="s">
        <v>1175</v>
      </c>
    </row>
    <row r="419" spans="1:30" ht="15.5" outlineLevel="1" x14ac:dyDescent="0.35">
      <c r="A419" s="363"/>
      <c r="B419" s="364"/>
      <c r="C419" s="364" t="str">
        <f t="shared" ref="C419:C422" si="80">C418</f>
        <v>A(00-02)+03</v>
      </c>
      <c r="D419" s="365" t="s">
        <v>1160</v>
      </c>
      <c r="E419" s="365"/>
      <c r="F419" s="363"/>
      <c r="G419" s="363"/>
      <c r="H419" s="363"/>
      <c r="I419" s="363"/>
      <c r="J419" s="363"/>
      <c r="K419" s="370">
        <v>46034</v>
      </c>
      <c r="L419" s="370">
        <v>46034</v>
      </c>
      <c r="M419" s="370">
        <v>46037</v>
      </c>
      <c r="N419" s="370">
        <v>46043</v>
      </c>
      <c r="O419" s="370">
        <v>46044</v>
      </c>
      <c r="P419" s="370">
        <v>46044</v>
      </c>
      <c r="Q419" s="370">
        <v>46044</v>
      </c>
      <c r="R419" s="370">
        <v>46044</v>
      </c>
      <c r="S419" s="370">
        <v>46044</v>
      </c>
      <c r="T419" s="370">
        <v>46044</v>
      </c>
      <c r="U419" s="370">
        <v>46045</v>
      </c>
      <c r="V419" s="370">
        <v>46045</v>
      </c>
      <c r="W419" s="370">
        <v>46046</v>
      </c>
      <c r="X419" s="370">
        <v>46046</v>
      </c>
      <c r="Y419" s="370">
        <v>46047</v>
      </c>
      <c r="Z419" s="370">
        <v>46047</v>
      </c>
      <c r="AA419" s="370">
        <v>46059</v>
      </c>
      <c r="AB419" s="370">
        <v>46059</v>
      </c>
      <c r="AC419" s="375"/>
      <c r="AD419" s="382"/>
    </row>
    <row r="420" spans="1:30" ht="15.5" outlineLevel="1" x14ac:dyDescent="0.35">
      <c r="A420" s="363"/>
      <c r="B420" s="364"/>
      <c r="C420" s="364" t="str">
        <f t="shared" si="80"/>
        <v>A(00-02)+03</v>
      </c>
      <c r="D420" s="365" t="s">
        <v>1161</v>
      </c>
      <c r="E420" s="365"/>
      <c r="F420" s="363"/>
      <c r="G420" s="363"/>
      <c r="H420" s="363"/>
      <c r="I420" s="363"/>
      <c r="J420" s="363"/>
      <c r="K420" s="370">
        <v>46034</v>
      </c>
      <c r="L420" s="370">
        <v>46034</v>
      </c>
      <c r="M420" s="370">
        <v>46046</v>
      </c>
      <c r="N420" s="370">
        <v>46049</v>
      </c>
      <c r="O420" s="370">
        <v>46049</v>
      </c>
      <c r="P420" s="370">
        <v>46049</v>
      </c>
      <c r="Q420" s="370">
        <v>46049</v>
      </c>
      <c r="R420" s="370">
        <v>46049</v>
      </c>
      <c r="S420" s="370">
        <v>46049</v>
      </c>
      <c r="T420" s="370">
        <v>46049</v>
      </c>
      <c r="U420" s="370">
        <v>46049</v>
      </c>
      <c r="V420" s="370">
        <v>46049</v>
      </c>
      <c r="W420" s="370">
        <v>46050</v>
      </c>
      <c r="X420" s="370">
        <v>46050</v>
      </c>
      <c r="Y420" s="370">
        <v>46050</v>
      </c>
      <c r="Z420" s="370">
        <v>46050</v>
      </c>
      <c r="AA420" s="370">
        <v>46059</v>
      </c>
      <c r="AB420" s="370">
        <v>46059</v>
      </c>
      <c r="AC420" s="375"/>
      <c r="AD420" s="382"/>
    </row>
    <row r="421" spans="1:30" ht="15.5" outlineLevel="1" x14ac:dyDescent="0.35">
      <c r="A421" s="363"/>
      <c r="B421" s="364"/>
      <c r="C421" s="364" t="str">
        <f t="shared" si="80"/>
        <v>A(00-02)+03</v>
      </c>
      <c r="D421" s="365" t="s">
        <v>1162</v>
      </c>
      <c r="E421" s="365"/>
      <c r="F421" s="363"/>
      <c r="G421" s="363"/>
      <c r="H421" s="363"/>
      <c r="I421" s="363"/>
      <c r="J421" s="363"/>
      <c r="K421" s="370">
        <v>46034</v>
      </c>
      <c r="L421" s="370">
        <v>46034</v>
      </c>
      <c r="M421" s="370">
        <v>46051</v>
      </c>
      <c r="N421" s="370">
        <v>46052</v>
      </c>
      <c r="O421" s="370">
        <v>46053</v>
      </c>
      <c r="P421" s="370">
        <v>46053</v>
      </c>
      <c r="Q421" s="370">
        <v>46053</v>
      </c>
      <c r="R421" s="370">
        <v>46053</v>
      </c>
      <c r="S421" s="370">
        <v>46053</v>
      </c>
      <c r="T421" s="370">
        <v>46053</v>
      </c>
      <c r="U421" s="370">
        <v>46053</v>
      </c>
      <c r="V421" s="370">
        <v>46053</v>
      </c>
      <c r="W421" s="370">
        <v>46054</v>
      </c>
      <c r="X421" s="370">
        <v>46054</v>
      </c>
      <c r="Y421" s="370">
        <v>46054</v>
      </c>
      <c r="Z421" s="370">
        <v>46054</v>
      </c>
      <c r="AA421" s="370">
        <v>46059</v>
      </c>
      <c r="AB421" s="370">
        <v>46059</v>
      </c>
      <c r="AC421" s="375"/>
      <c r="AD421" s="382"/>
    </row>
    <row r="422" spans="1:30" ht="15.5" outlineLevel="1" x14ac:dyDescent="0.35">
      <c r="A422" s="363"/>
      <c r="B422" s="364"/>
      <c r="C422" s="364" t="str">
        <f t="shared" si="80"/>
        <v>A(00-02)+03</v>
      </c>
      <c r="D422" s="365" t="s">
        <v>1163</v>
      </c>
      <c r="E422" s="365"/>
      <c r="F422" s="363"/>
      <c r="G422" s="363"/>
      <c r="H422" s="363"/>
      <c r="I422" s="363"/>
      <c r="J422" s="363"/>
      <c r="K422" s="370">
        <v>46034</v>
      </c>
      <c r="L422" s="370">
        <v>46034</v>
      </c>
      <c r="M422" s="370">
        <v>46055</v>
      </c>
      <c r="N422" s="370">
        <v>46057</v>
      </c>
      <c r="O422" s="370">
        <v>46057</v>
      </c>
      <c r="P422" s="370">
        <v>46057</v>
      </c>
      <c r="Q422" s="370">
        <v>46057</v>
      </c>
      <c r="R422" s="370">
        <v>46057</v>
      </c>
      <c r="S422" s="370">
        <v>46057</v>
      </c>
      <c r="T422" s="370">
        <v>46057</v>
      </c>
      <c r="U422" s="370">
        <v>46057</v>
      </c>
      <c r="V422" s="370">
        <v>46057</v>
      </c>
      <c r="W422" s="370">
        <v>46058</v>
      </c>
      <c r="X422" s="370">
        <v>46058</v>
      </c>
      <c r="Y422" s="370">
        <v>46058</v>
      </c>
      <c r="Z422" s="370">
        <v>46058</v>
      </c>
      <c r="AA422" s="370">
        <v>46059</v>
      </c>
      <c r="AB422" s="370">
        <v>46059</v>
      </c>
      <c r="AC422" s="375"/>
      <c r="AD422" s="382"/>
    </row>
    <row r="423" spans="1:30" ht="15.5" x14ac:dyDescent="0.35">
      <c r="A423" s="363">
        <f>+A418+1</f>
        <v>85</v>
      </c>
      <c r="B423" s="363" t="s">
        <v>568</v>
      </c>
      <c r="C423" s="364" t="str" cm="1">
        <f t="array" ref="C423">INDEX('Master Sheet '!$BD$19:$BD$451, MATCH(1, ('Master Sheet '!$B$19:$B$451=B423)*1, 0))</f>
        <v>A(00-02)+09</v>
      </c>
      <c r="D423" s="365"/>
      <c r="E423" s="365" t="s">
        <v>1139</v>
      </c>
      <c r="F423" s="363" t="s">
        <v>1272</v>
      </c>
      <c r="G423" s="363">
        <v>12</v>
      </c>
      <c r="H423" s="363" t="s">
        <v>1134</v>
      </c>
      <c r="I423" s="363" t="s">
        <v>1177</v>
      </c>
      <c r="J423" s="380">
        <v>46049</v>
      </c>
      <c r="K423" s="366"/>
      <c r="L423" s="366"/>
      <c r="M423" s="366"/>
      <c r="N423" s="365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72"/>
      <c r="AC423" s="441">
        <f>Z427</f>
        <v>46058</v>
      </c>
      <c r="AD423" s="384" t="s">
        <v>1175</v>
      </c>
    </row>
    <row r="424" spans="1:30" ht="15.5" outlineLevel="1" x14ac:dyDescent="0.35">
      <c r="A424" s="363"/>
      <c r="B424" s="364"/>
      <c r="C424" s="364" t="str">
        <f t="shared" ref="C424:C427" si="81">C423</f>
        <v>A(00-02)+09</v>
      </c>
      <c r="D424" s="365" t="s">
        <v>1160</v>
      </c>
      <c r="E424" s="365"/>
      <c r="F424" s="363"/>
      <c r="G424" s="363"/>
      <c r="H424" s="363"/>
      <c r="I424" s="363"/>
      <c r="J424" s="363"/>
      <c r="K424" s="370">
        <v>46050</v>
      </c>
      <c r="L424" s="370">
        <v>46050</v>
      </c>
      <c r="M424" s="370">
        <v>46050</v>
      </c>
      <c r="N424" s="370">
        <v>46051</v>
      </c>
      <c r="O424" s="370">
        <v>46051</v>
      </c>
      <c r="P424" s="370">
        <v>46051</v>
      </c>
      <c r="Q424" s="370">
        <v>46051</v>
      </c>
      <c r="R424" s="370">
        <v>46051</v>
      </c>
      <c r="S424" s="370">
        <v>46051</v>
      </c>
      <c r="T424" s="370">
        <v>46051</v>
      </c>
      <c r="U424" s="370">
        <v>46051</v>
      </c>
      <c r="V424" s="370">
        <v>46051</v>
      </c>
      <c r="W424" s="370">
        <v>46052</v>
      </c>
      <c r="X424" s="370">
        <v>46052</v>
      </c>
      <c r="Y424" s="370">
        <v>46052</v>
      </c>
      <c r="Z424" s="370">
        <v>46052</v>
      </c>
      <c r="AA424" s="370">
        <v>46059</v>
      </c>
      <c r="AB424" s="370">
        <v>46059</v>
      </c>
      <c r="AC424" s="375"/>
      <c r="AD424" s="382"/>
    </row>
    <row r="425" spans="1:30" ht="15.5" outlineLevel="1" x14ac:dyDescent="0.35">
      <c r="A425" s="363"/>
      <c r="B425" s="364"/>
      <c r="C425" s="364" t="str">
        <f t="shared" si="81"/>
        <v>A(00-02)+09</v>
      </c>
      <c r="D425" s="365" t="s">
        <v>1161</v>
      </c>
      <c r="E425" s="365"/>
      <c r="F425" s="363"/>
      <c r="G425" s="363"/>
      <c r="H425" s="363"/>
      <c r="I425" s="363"/>
      <c r="J425" s="363"/>
      <c r="K425" s="370">
        <v>46050</v>
      </c>
      <c r="L425" s="370">
        <v>46050</v>
      </c>
      <c r="M425" s="370">
        <v>46052</v>
      </c>
      <c r="N425" s="370">
        <v>46053</v>
      </c>
      <c r="O425" s="370">
        <v>46053</v>
      </c>
      <c r="P425" s="370">
        <v>46053</v>
      </c>
      <c r="Q425" s="370">
        <v>46053</v>
      </c>
      <c r="R425" s="370">
        <v>46053</v>
      </c>
      <c r="S425" s="370">
        <v>46053</v>
      </c>
      <c r="T425" s="370">
        <v>46053</v>
      </c>
      <c r="U425" s="370">
        <v>46053</v>
      </c>
      <c r="V425" s="370">
        <v>46053</v>
      </c>
      <c r="W425" s="370">
        <v>46054</v>
      </c>
      <c r="X425" s="370">
        <v>46054</v>
      </c>
      <c r="Y425" s="370">
        <v>46054</v>
      </c>
      <c r="Z425" s="370">
        <v>46054</v>
      </c>
      <c r="AA425" s="370">
        <v>46059</v>
      </c>
      <c r="AB425" s="370">
        <v>46059</v>
      </c>
      <c r="AC425" s="375"/>
      <c r="AD425" s="382"/>
    </row>
    <row r="426" spans="1:30" ht="15.5" outlineLevel="1" x14ac:dyDescent="0.35">
      <c r="A426" s="363"/>
      <c r="B426" s="364"/>
      <c r="C426" s="364" t="str">
        <f t="shared" si="81"/>
        <v>A(00-02)+09</v>
      </c>
      <c r="D426" s="365" t="s">
        <v>1162</v>
      </c>
      <c r="E426" s="365"/>
      <c r="F426" s="363"/>
      <c r="G426" s="363"/>
      <c r="H426" s="363"/>
      <c r="I426" s="363"/>
      <c r="J426" s="363"/>
      <c r="K426" s="370">
        <v>46050</v>
      </c>
      <c r="L426" s="370">
        <v>46050</v>
      </c>
      <c r="M426" s="370">
        <v>46054</v>
      </c>
      <c r="N426" s="370">
        <v>46055</v>
      </c>
      <c r="O426" s="370">
        <v>46055</v>
      </c>
      <c r="P426" s="370">
        <v>46055</v>
      </c>
      <c r="Q426" s="370">
        <v>46055</v>
      </c>
      <c r="R426" s="370">
        <v>46055</v>
      </c>
      <c r="S426" s="370">
        <v>46055</v>
      </c>
      <c r="T426" s="370">
        <v>46055</v>
      </c>
      <c r="U426" s="370">
        <v>46055</v>
      </c>
      <c r="V426" s="370">
        <v>46055</v>
      </c>
      <c r="W426" s="370">
        <v>46056</v>
      </c>
      <c r="X426" s="370">
        <v>46056</v>
      </c>
      <c r="Y426" s="370">
        <v>46056</v>
      </c>
      <c r="Z426" s="370">
        <v>46056</v>
      </c>
      <c r="AA426" s="370">
        <v>46059</v>
      </c>
      <c r="AB426" s="370">
        <v>46059</v>
      </c>
      <c r="AC426" s="375"/>
      <c r="AD426" s="382"/>
    </row>
    <row r="427" spans="1:30" ht="15.5" outlineLevel="1" x14ac:dyDescent="0.35">
      <c r="A427" s="363"/>
      <c r="B427" s="364"/>
      <c r="C427" s="364" t="str">
        <f t="shared" si="81"/>
        <v>A(00-02)+09</v>
      </c>
      <c r="D427" s="365" t="s">
        <v>1163</v>
      </c>
      <c r="E427" s="365"/>
      <c r="F427" s="363"/>
      <c r="G427" s="363"/>
      <c r="H427" s="363"/>
      <c r="I427" s="363"/>
      <c r="J427" s="363"/>
      <c r="K427" s="370">
        <v>46050</v>
      </c>
      <c r="L427" s="370">
        <v>46050</v>
      </c>
      <c r="M427" s="370">
        <v>46055</v>
      </c>
      <c r="N427" s="370">
        <v>46056</v>
      </c>
      <c r="O427" s="370">
        <v>46056</v>
      </c>
      <c r="P427" s="370">
        <v>46056</v>
      </c>
      <c r="Q427" s="370">
        <v>46056</v>
      </c>
      <c r="R427" s="370">
        <v>46056</v>
      </c>
      <c r="S427" s="370">
        <v>46056</v>
      </c>
      <c r="T427" s="370">
        <v>46056</v>
      </c>
      <c r="U427" s="370">
        <v>46056</v>
      </c>
      <c r="V427" s="370">
        <v>46056</v>
      </c>
      <c r="W427" s="370">
        <v>46058</v>
      </c>
      <c r="X427" s="370">
        <v>46058</v>
      </c>
      <c r="Y427" s="370">
        <v>46058</v>
      </c>
      <c r="Z427" s="370">
        <v>46058</v>
      </c>
      <c r="AA427" s="370">
        <v>46059</v>
      </c>
      <c r="AB427" s="370">
        <v>46059</v>
      </c>
      <c r="AC427" s="375"/>
      <c r="AD427" s="382"/>
    </row>
    <row r="428" spans="1:30" ht="31" x14ac:dyDescent="0.35">
      <c r="A428" s="363">
        <f>+A423+1</f>
        <v>86</v>
      </c>
      <c r="B428" s="385" t="s">
        <v>1010</v>
      </c>
      <c r="C428" s="364" t="str" cm="1">
        <f t="array" ref="C428">INDEX('Master Sheet '!$BD$19:$BD$451, MATCH(1, ('Master Sheet '!$B$19:$B$451=B428)*1, 0))</f>
        <v>C(15-30)+09_1RC</v>
      </c>
      <c r="D428" s="365"/>
      <c r="E428" s="421" t="s">
        <v>1361</v>
      </c>
      <c r="F428" s="363" t="s">
        <v>1220</v>
      </c>
      <c r="G428" s="363">
        <v>16</v>
      </c>
      <c r="H428" s="363" t="s">
        <v>1133</v>
      </c>
      <c r="I428" s="363" t="s">
        <v>1173</v>
      </c>
      <c r="J428" s="380">
        <v>46033</v>
      </c>
      <c r="K428" s="366"/>
      <c r="L428" s="366"/>
      <c r="M428" s="366"/>
      <c r="N428" s="365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72"/>
      <c r="AC428" s="441">
        <f>Z432</f>
        <v>46058</v>
      </c>
      <c r="AD428" s="384" t="s">
        <v>1175</v>
      </c>
    </row>
    <row r="429" spans="1:30" ht="15.5" outlineLevel="1" x14ac:dyDescent="0.35">
      <c r="A429" s="363"/>
      <c r="B429" s="364"/>
      <c r="C429" s="364" t="str">
        <f t="shared" ref="C429:C432" si="82">C428</f>
        <v>C(15-30)+09_1RC</v>
      </c>
      <c r="D429" s="365" t="s">
        <v>1160</v>
      </c>
      <c r="E429" s="365"/>
      <c r="F429" s="363"/>
      <c r="G429" s="363"/>
      <c r="H429" s="363"/>
      <c r="I429" s="363"/>
      <c r="J429" s="363"/>
      <c r="K429" s="370">
        <v>46034</v>
      </c>
      <c r="L429" s="370">
        <v>46034</v>
      </c>
      <c r="M429" s="370">
        <v>46037</v>
      </c>
      <c r="N429" s="370">
        <v>46040</v>
      </c>
      <c r="O429" s="370">
        <v>46041</v>
      </c>
      <c r="P429" s="370">
        <v>46041</v>
      </c>
      <c r="Q429" s="370">
        <v>46041</v>
      </c>
      <c r="R429" s="370">
        <v>46041</v>
      </c>
      <c r="S429" s="370">
        <v>46041</v>
      </c>
      <c r="T429" s="370">
        <v>46041</v>
      </c>
      <c r="U429" s="370">
        <v>46041</v>
      </c>
      <c r="V429" s="370">
        <v>46041</v>
      </c>
      <c r="W429" s="370">
        <v>46042</v>
      </c>
      <c r="X429" s="370">
        <v>46042</v>
      </c>
      <c r="Y429" s="370">
        <v>46042</v>
      </c>
      <c r="Z429" s="370">
        <v>46043</v>
      </c>
      <c r="AA429" s="370">
        <v>46059</v>
      </c>
      <c r="AB429" s="370">
        <v>46059</v>
      </c>
      <c r="AC429" s="375"/>
      <c r="AD429" s="382"/>
    </row>
    <row r="430" spans="1:30" ht="15.5" outlineLevel="1" x14ac:dyDescent="0.35">
      <c r="A430" s="363"/>
      <c r="B430" s="364"/>
      <c r="C430" s="364" t="str">
        <f t="shared" si="82"/>
        <v>C(15-30)+09_1RC</v>
      </c>
      <c r="D430" s="365" t="s">
        <v>1161</v>
      </c>
      <c r="E430" s="365"/>
      <c r="F430" s="363"/>
      <c r="G430" s="363"/>
      <c r="H430" s="363"/>
      <c r="I430" s="363"/>
      <c r="J430" s="363"/>
      <c r="K430" s="370">
        <v>46034</v>
      </c>
      <c r="L430" s="370">
        <v>46034</v>
      </c>
      <c r="M430" s="370">
        <v>46044</v>
      </c>
      <c r="N430" s="370">
        <v>46048</v>
      </c>
      <c r="O430" s="370">
        <v>46049</v>
      </c>
      <c r="P430" s="370">
        <v>46049</v>
      </c>
      <c r="Q430" s="370">
        <v>46049</v>
      </c>
      <c r="R430" s="370">
        <v>46049</v>
      </c>
      <c r="S430" s="370">
        <v>46049</v>
      </c>
      <c r="T430" s="370">
        <v>46049</v>
      </c>
      <c r="U430" s="370">
        <v>46049</v>
      </c>
      <c r="V430" s="370">
        <v>46049</v>
      </c>
      <c r="W430" s="370">
        <v>46051</v>
      </c>
      <c r="X430" s="370">
        <v>46051</v>
      </c>
      <c r="Y430" s="370">
        <v>46052</v>
      </c>
      <c r="Z430" s="370">
        <v>46052</v>
      </c>
      <c r="AA430" s="370">
        <v>46059</v>
      </c>
      <c r="AB430" s="370">
        <v>46059</v>
      </c>
      <c r="AC430" s="375"/>
      <c r="AD430" s="382"/>
    </row>
    <row r="431" spans="1:30" ht="15.5" outlineLevel="1" x14ac:dyDescent="0.35">
      <c r="A431" s="363"/>
      <c r="B431" s="364"/>
      <c r="C431" s="364" t="str">
        <f t="shared" si="82"/>
        <v>C(15-30)+09_1RC</v>
      </c>
      <c r="D431" s="365" t="s">
        <v>1162</v>
      </c>
      <c r="E431" s="365"/>
      <c r="F431" s="363"/>
      <c r="G431" s="363"/>
      <c r="H431" s="363"/>
      <c r="I431" s="363"/>
      <c r="J431" s="363"/>
      <c r="K431" s="370">
        <v>46034</v>
      </c>
      <c r="L431" s="370">
        <v>46034</v>
      </c>
      <c r="M431" s="370">
        <v>46053</v>
      </c>
      <c r="N431" s="370">
        <v>46053</v>
      </c>
      <c r="O431" s="370">
        <v>46053</v>
      </c>
      <c r="P431" s="370">
        <v>46053</v>
      </c>
      <c r="Q431" s="370">
        <v>46053</v>
      </c>
      <c r="R431" s="370">
        <v>46053</v>
      </c>
      <c r="S431" s="370">
        <v>46053</v>
      </c>
      <c r="T431" s="370">
        <v>46053</v>
      </c>
      <c r="U431" s="370">
        <v>46053</v>
      </c>
      <c r="V431" s="370">
        <v>46053</v>
      </c>
      <c r="W431" s="370">
        <v>46054</v>
      </c>
      <c r="X431" s="370">
        <v>46054</v>
      </c>
      <c r="Y431" s="370">
        <v>46054</v>
      </c>
      <c r="Z431" s="370">
        <v>46054</v>
      </c>
      <c r="AA431" s="370">
        <v>46059</v>
      </c>
      <c r="AB431" s="370">
        <v>46059</v>
      </c>
      <c r="AC431" s="375"/>
      <c r="AD431" s="382"/>
    </row>
    <row r="432" spans="1:30" ht="15.5" outlineLevel="1" x14ac:dyDescent="0.35">
      <c r="A432" s="363"/>
      <c r="B432" s="364"/>
      <c r="C432" s="364" t="str">
        <f t="shared" si="82"/>
        <v>C(15-30)+09_1RC</v>
      </c>
      <c r="D432" s="365" t="s">
        <v>1163</v>
      </c>
      <c r="E432" s="365"/>
      <c r="F432" s="363"/>
      <c r="G432" s="363"/>
      <c r="H432" s="363"/>
      <c r="I432" s="363"/>
      <c r="J432" s="363"/>
      <c r="K432" s="370">
        <v>46034</v>
      </c>
      <c r="L432" s="370">
        <v>46034</v>
      </c>
      <c r="M432" s="370">
        <v>46054</v>
      </c>
      <c r="N432" s="370">
        <v>46056</v>
      </c>
      <c r="O432" s="370">
        <v>46057</v>
      </c>
      <c r="P432" s="370">
        <v>46057</v>
      </c>
      <c r="Q432" s="370">
        <v>46057</v>
      </c>
      <c r="R432" s="370">
        <v>46057</v>
      </c>
      <c r="S432" s="370">
        <v>46057</v>
      </c>
      <c r="T432" s="370">
        <v>46057</v>
      </c>
      <c r="U432" s="370">
        <v>46057</v>
      </c>
      <c r="V432" s="370">
        <v>46057</v>
      </c>
      <c r="W432" s="370">
        <v>46058</v>
      </c>
      <c r="X432" s="370">
        <v>46058</v>
      </c>
      <c r="Y432" s="370">
        <v>46058</v>
      </c>
      <c r="Z432" s="370">
        <v>46058</v>
      </c>
      <c r="AA432" s="370">
        <v>46059</v>
      </c>
      <c r="AB432" s="370">
        <v>46059</v>
      </c>
      <c r="AC432" s="375"/>
      <c r="AD432" s="382"/>
    </row>
    <row r="433" spans="1:30" ht="15.5" x14ac:dyDescent="0.35">
      <c r="A433" s="363">
        <f>+A428+1</f>
        <v>87</v>
      </c>
      <c r="B433" s="363" t="s">
        <v>916</v>
      </c>
      <c r="C433" s="364" t="str" cm="1">
        <f t="array" ref="C433">INDEX('Master Sheet '!$BD$19:$BD$451, MATCH(1, ('Master Sheet '!$B$19:$B$451=B433)*1, 0))</f>
        <v>A(00-02)+09</v>
      </c>
      <c r="D433" s="365"/>
      <c r="E433" s="365" t="s">
        <v>1139</v>
      </c>
      <c r="F433" s="363" t="s">
        <v>1407</v>
      </c>
      <c r="G433" s="363">
        <v>13</v>
      </c>
      <c r="H433" s="363" t="s">
        <v>1186</v>
      </c>
      <c r="I433" s="363" t="s">
        <v>1142</v>
      </c>
      <c r="J433" s="380">
        <v>46053</v>
      </c>
      <c r="K433" s="366"/>
      <c r="L433" s="366"/>
      <c r="M433" s="366"/>
      <c r="N433" s="365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72"/>
      <c r="AC433" s="441">
        <f>Z437</f>
        <v>46061</v>
      </c>
      <c r="AD433" s="384" t="s">
        <v>1175</v>
      </c>
    </row>
    <row r="434" spans="1:30" ht="15.5" outlineLevel="1" x14ac:dyDescent="0.35">
      <c r="A434" s="363"/>
      <c r="B434" s="364"/>
      <c r="C434" s="364" t="str">
        <f t="shared" ref="C434:C437" si="83">C433</f>
        <v>A(00-02)+09</v>
      </c>
      <c r="D434" s="365" t="s">
        <v>1160</v>
      </c>
      <c r="E434" s="365"/>
      <c r="F434" s="363"/>
      <c r="G434" s="363"/>
      <c r="H434" s="363"/>
      <c r="I434" s="363"/>
      <c r="J434" s="363"/>
      <c r="K434" s="370">
        <v>46053</v>
      </c>
      <c r="L434" s="370">
        <v>46053</v>
      </c>
      <c r="M434" s="370">
        <v>46053</v>
      </c>
      <c r="N434" s="370">
        <v>46054</v>
      </c>
      <c r="O434" s="370">
        <v>46055</v>
      </c>
      <c r="P434" s="370">
        <v>46055</v>
      </c>
      <c r="Q434" s="370">
        <v>46055</v>
      </c>
      <c r="R434" s="370">
        <v>46055</v>
      </c>
      <c r="S434" s="370">
        <v>46055</v>
      </c>
      <c r="T434" s="370">
        <v>46055</v>
      </c>
      <c r="U434" s="370">
        <v>46055</v>
      </c>
      <c r="V434" s="370">
        <v>46055</v>
      </c>
      <c r="W434" s="370">
        <v>46057</v>
      </c>
      <c r="X434" s="370">
        <v>46057</v>
      </c>
      <c r="Y434" s="370">
        <v>46059</v>
      </c>
      <c r="Z434" s="370">
        <v>46059</v>
      </c>
      <c r="AA434" s="370">
        <v>46062</v>
      </c>
      <c r="AB434" s="370">
        <v>46062</v>
      </c>
      <c r="AC434" s="375"/>
      <c r="AD434" s="382"/>
    </row>
    <row r="435" spans="1:30" ht="15.5" outlineLevel="1" x14ac:dyDescent="0.35">
      <c r="A435" s="363"/>
      <c r="B435" s="364"/>
      <c r="C435" s="364" t="str">
        <f t="shared" si="83"/>
        <v>A(00-02)+09</v>
      </c>
      <c r="D435" s="365" t="s">
        <v>1161</v>
      </c>
      <c r="E435" s="365"/>
      <c r="F435" s="363"/>
      <c r="G435" s="363"/>
      <c r="H435" s="363"/>
      <c r="I435" s="363"/>
      <c r="J435" s="363"/>
      <c r="K435" s="370">
        <v>46053</v>
      </c>
      <c r="L435" s="370">
        <v>46053</v>
      </c>
      <c r="M435" s="370">
        <v>46053</v>
      </c>
      <c r="N435" s="370">
        <v>46054</v>
      </c>
      <c r="O435" s="370">
        <v>46057</v>
      </c>
      <c r="P435" s="370">
        <v>46057</v>
      </c>
      <c r="Q435" s="370">
        <v>46057</v>
      </c>
      <c r="R435" s="370">
        <v>46057</v>
      </c>
      <c r="S435" s="370">
        <v>46057</v>
      </c>
      <c r="T435" s="370">
        <v>46057</v>
      </c>
      <c r="U435" s="370">
        <v>46057</v>
      </c>
      <c r="V435" s="370">
        <v>46057</v>
      </c>
      <c r="W435" s="370">
        <v>46058</v>
      </c>
      <c r="X435" s="370">
        <v>46058</v>
      </c>
      <c r="Y435" s="370">
        <v>46059</v>
      </c>
      <c r="Z435" s="370">
        <v>46059</v>
      </c>
      <c r="AA435" s="370">
        <v>46062</v>
      </c>
      <c r="AB435" s="370">
        <v>46062</v>
      </c>
      <c r="AC435" s="375"/>
      <c r="AD435" s="382"/>
    </row>
    <row r="436" spans="1:30" ht="15.5" outlineLevel="1" x14ac:dyDescent="0.35">
      <c r="A436" s="363"/>
      <c r="B436" s="364"/>
      <c r="C436" s="364" t="str">
        <f t="shared" si="83"/>
        <v>A(00-02)+09</v>
      </c>
      <c r="D436" s="365" t="s">
        <v>1162</v>
      </c>
      <c r="E436" s="365"/>
      <c r="F436" s="363"/>
      <c r="G436" s="363"/>
      <c r="H436" s="363"/>
      <c r="I436" s="363"/>
      <c r="J436" s="363"/>
      <c r="K436" s="370">
        <v>46053</v>
      </c>
      <c r="L436" s="370">
        <v>46053</v>
      </c>
      <c r="M436" s="370">
        <v>46057</v>
      </c>
      <c r="N436" s="370">
        <v>46058</v>
      </c>
      <c r="O436" s="370">
        <v>46058</v>
      </c>
      <c r="P436" s="370">
        <v>46058</v>
      </c>
      <c r="Q436" s="370">
        <v>46058</v>
      </c>
      <c r="R436" s="370">
        <v>46058</v>
      </c>
      <c r="S436" s="370">
        <v>46058</v>
      </c>
      <c r="T436" s="370">
        <v>46058</v>
      </c>
      <c r="U436" s="370">
        <v>46058</v>
      </c>
      <c r="V436" s="370">
        <v>46058</v>
      </c>
      <c r="W436" s="370">
        <v>46060</v>
      </c>
      <c r="X436" s="370">
        <v>46060</v>
      </c>
      <c r="Y436" s="370">
        <v>46060</v>
      </c>
      <c r="Z436" s="370">
        <v>46060</v>
      </c>
      <c r="AA436" s="370">
        <v>46062</v>
      </c>
      <c r="AB436" s="370">
        <v>46062</v>
      </c>
      <c r="AC436" s="375"/>
      <c r="AD436" s="382"/>
    </row>
    <row r="437" spans="1:30" ht="15.5" outlineLevel="1" x14ac:dyDescent="0.35">
      <c r="A437" s="363"/>
      <c r="B437" s="364"/>
      <c r="C437" s="364" t="str">
        <f t="shared" si="83"/>
        <v>A(00-02)+09</v>
      </c>
      <c r="D437" s="365" t="s">
        <v>1163</v>
      </c>
      <c r="E437" s="365"/>
      <c r="F437" s="363"/>
      <c r="G437" s="363"/>
      <c r="H437" s="363"/>
      <c r="I437" s="363"/>
      <c r="J437" s="363"/>
      <c r="K437" s="370">
        <v>46053</v>
      </c>
      <c r="L437" s="370">
        <v>46053</v>
      </c>
      <c r="M437" s="370">
        <v>46059</v>
      </c>
      <c r="N437" s="370">
        <v>46060</v>
      </c>
      <c r="O437" s="370">
        <v>46060</v>
      </c>
      <c r="P437" s="370">
        <v>46060</v>
      </c>
      <c r="Q437" s="370">
        <v>46060</v>
      </c>
      <c r="R437" s="370">
        <v>46060</v>
      </c>
      <c r="S437" s="370">
        <v>46060</v>
      </c>
      <c r="T437" s="370">
        <v>46060</v>
      </c>
      <c r="U437" s="370">
        <v>46060</v>
      </c>
      <c r="V437" s="370">
        <v>46060</v>
      </c>
      <c r="W437" s="370">
        <v>46061</v>
      </c>
      <c r="X437" s="370">
        <v>46061</v>
      </c>
      <c r="Y437" s="370">
        <v>46061</v>
      </c>
      <c r="Z437" s="370">
        <v>46061</v>
      </c>
      <c r="AA437" s="370">
        <v>46062</v>
      </c>
      <c r="AB437" s="370">
        <v>46062</v>
      </c>
      <c r="AC437" s="375"/>
      <c r="AD437" s="382"/>
    </row>
    <row r="438" spans="1:30" ht="15.5" x14ac:dyDescent="0.35">
      <c r="A438" s="363">
        <f>+A433+1</f>
        <v>88</v>
      </c>
      <c r="B438" s="385" t="s">
        <v>1056</v>
      </c>
      <c r="C438" s="364" t="str" cm="1">
        <f t="array" ref="C438">INDEX('Master Sheet '!$BD$19:$BD$451, MATCH(1, ('Master Sheet '!$B$19:$B$451=B438)*1, 0))</f>
        <v>D(45-60)+09_1RC</v>
      </c>
      <c r="D438" s="365"/>
      <c r="E438" s="365" t="s">
        <v>1364</v>
      </c>
      <c r="F438" s="363" t="s">
        <v>1409</v>
      </c>
      <c r="G438" s="363">
        <v>15</v>
      </c>
      <c r="H438" s="363" t="s">
        <v>1134</v>
      </c>
      <c r="I438" s="363" t="s">
        <v>1188</v>
      </c>
      <c r="J438" s="380">
        <v>46039</v>
      </c>
      <c r="K438" s="438"/>
      <c r="L438" s="438"/>
      <c r="M438" s="438"/>
      <c r="N438" s="439"/>
      <c r="O438" s="438"/>
      <c r="P438" s="438"/>
      <c r="Q438" s="438"/>
      <c r="R438" s="438"/>
      <c r="S438" s="438"/>
      <c r="T438" s="438"/>
      <c r="U438" s="438"/>
      <c r="V438" s="438"/>
      <c r="W438" s="438"/>
      <c r="X438" s="438"/>
      <c r="Y438" s="438"/>
      <c r="Z438" s="438"/>
      <c r="AA438" s="438"/>
      <c r="AB438" s="440"/>
      <c r="AC438" s="441">
        <f>Z442</f>
        <v>46061</v>
      </c>
      <c r="AD438" s="384" t="s">
        <v>1175</v>
      </c>
    </row>
    <row r="439" spans="1:30" ht="15.5" outlineLevel="1" x14ac:dyDescent="0.35">
      <c r="A439" s="363"/>
      <c r="B439" s="364"/>
      <c r="C439" s="364" t="str">
        <f t="shared" ref="C439:C442" si="84">C438</f>
        <v>D(45-60)+09_1RC</v>
      </c>
      <c r="D439" s="365" t="s">
        <v>1160</v>
      </c>
      <c r="E439" s="365"/>
      <c r="F439" s="363"/>
      <c r="G439" s="363"/>
      <c r="H439" s="363"/>
      <c r="I439" s="363"/>
      <c r="J439" s="363"/>
      <c r="K439" s="370">
        <v>46040</v>
      </c>
      <c r="L439" s="370">
        <v>46040</v>
      </c>
      <c r="M439" s="370">
        <v>46041</v>
      </c>
      <c r="N439" s="370">
        <v>46043</v>
      </c>
      <c r="O439" s="370">
        <v>46044</v>
      </c>
      <c r="P439" s="370">
        <v>46044</v>
      </c>
      <c r="Q439" s="370">
        <v>46044</v>
      </c>
      <c r="R439" s="370">
        <v>46044</v>
      </c>
      <c r="S439" s="370">
        <v>46044</v>
      </c>
      <c r="T439" s="370">
        <v>46044</v>
      </c>
      <c r="U439" s="370">
        <v>46044</v>
      </c>
      <c r="V439" s="370">
        <v>46044</v>
      </c>
      <c r="W439" s="370">
        <v>46056</v>
      </c>
      <c r="X439" s="370">
        <v>46056</v>
      </c>
      <c r="Y439" s="370">
        <v>46057</v>
      </c>
      <c r="Z439" s="370">
        <v>46057</v>
      </c>
      <c r="AA439" s="370">
        <v>46062</v>
      </c>
      <c r="AB439" s="370">
        <v>46062</v>
      </c>
      <c r="AC439" s="375"/>
      <c r="AD439" s="382"/>
    </row>
    <row r="440" spans="1:30" ht="15.5" outlineLevel="1" x14ac:dyDescent="0.35">
      <c r="A440" s="363"/>
      <c r="B440" s="364"/>
      <c r="C440" s="364" t="str">
        <f t="shared" si="84"/>
        <v>D(45-60)+09_1RC</v>
      </c>
      <c r="D440" s="365" t="s">
        <v>1161</v>
      </c>
      <c r="E440" s="365"/>
      <c r="F440" s="363"/>
      <c r="G440" s="363"/>
      <c r="H440" s="363"/>
      <c r="I440" s="363"/>
      <c r="J440" s="363"/>
      <c r="K440" s="370">
        <v>46040</v>
      </c>
      <c r="L440" s="370">
        <v>46040</v>
      </c>
      <c r="M440" s="370">
        <v>46044</v>
      </c>
      <c r="N440" s="370">
        <v>46047</v>
      </c>
      <c r="O440" s="370">
        <v>46049</v>
      </c>
      <c r="P440" s="370">
        <v>46049</v>
      </c>
      <c r="Q440" s="370">
        <v>46049</v>
      </c>
      <c r="R440" s="370">
        <v>46049</v>
      </c>
      <c r="S440" s="370">
        <v>46049</v>
      </c>
      <c r="T440" s="370">
        <v>46049</v>
      </c>
      <c r="U440" s="370">
        <v>46049</v>
      </c>
      <c r="V440" s="370">
        <v>46049</v>
      </c>
      <c r="W440" s="370">
        <v>46057</v>
      </c>
      <c r="X440" s="370">
        <v>46057</v>
      </c>
      <c r="Y440" s="370">
        <v>46058</v>
      </c>
      <c r="Z440" s="370">
        <v>46058</v>
      </c>
      <c r="AA440" s="370">
        <v>46062</v>
      </c>
      <c r="AB440" s="370">
        <v>46062</v>
      </c>
      <c r="AC440" s="375"/>
      <c r="AD440" s="382"/>
    </row>
    <row r="441" spans="1:30" ht="15.5" outlineLevel="1" x14ac:dyDescent="0.35">
      <c r="A441" s="363"/>
      <c r="B441" s="364"/>
      <c r="C441" s="364" t="str">
        <f t="shared" si="84"/>
        <v>D(45-60)+09_1RC</v>
      </c>
      <c r="D441" s="365" t="s">
        <v>1162</v>
      </c>
      <c r="E441" s="365"/>
      <c r="F441" s="363"/>
      <c r="G441" s="363"/>
      <c r="H441" s="363"/>
      <c r="I441" s="363"/>
      <c r="J441" s="363"/>
      <c r="K441" s="370">
        <v>46040</v>
      </c>
      <c r="L441" s="370">
        <v>46040</v>
      </c>
      <c r="M441" s="370">
        <v>46050</v>
      </c>
      <c r="N441" s="370">
        <v>46052</v>
      </c>
      <c r="O441" s="370">
        <v>46053</v>
      </c>
      <c r="P441" s="370">
        <v>46053</v>
      </c>
      <c r="Q441" s="370">
        <v>46053</v>
      </c>
      <c r="R441" s="370">
        <v>46053</v>
      </c>
      <c r="S441" s="370">
        <v>46053</v>
      </c>
      <c r="T441" s="370">
        <v>46053</v>
      </c>
      <c r="U441" s="370">
        <v>46053</v>
      </c>
      <c r="V441" s="370">
        <v>46053</v>
      </c>
      <c r="W441" s="370">
        <v>46057</v>
      </c>
      <c r="X441" s="370">
        <v>46057</v>
      </c>
      <c r="Y441" s="370">
        <v>46058</v>
      </c>
      <c r="Z441" s="370">
        <v>46058</v>
      </c>
      <c r="AA441" s="370">
        <v>46062</v>
      </c>
      <c r="AB441" s="370">
        <v>46062</v>
      </c>
      <c r="AC441" s="375"/>
      <c r="AD441" s="382"/>
    </row>
    <row r="442" spans="1:30" ht="15.5" outlineLevel="1" x14ac:dyDescent="0.35">
      <c r="A442" s="363"/>
      <c r="B442" s="364"/>
      <c r="C442" s="364" t="str">
        <f t="shared" si="84"/>
        <v>D(45-60)+09_1RC</v>
      </c>
      <c r="D442" s="365" t="s">
        <v>1163</v>
      </c>
      <c r="E442" s="365"/>
      <c r="F442" s="363"/>
      <c r="G442" s="363"/>
      <c r="H442" s="363"/>
      <c r="I442" s="363"/>
      <c r="J442" s="363"/>
      <c r="K442" s="370">
        <v>46040</v>
      </c>
      <c r="L442" s="370">
        <v>46040</v>
      </c>
      <c r="M442" s="370">
        <v>46053</v>
      </c>
      <c r="N442" s="370">
        <v>46055</v>
      </c>
      <c r="O442" s="370">
        <v>46055</v>
      </c>
      <c r="P442" s="370">
        <v>46055</v>
      </c>
      <c r="Q442" s="370">
        <v>46055</v>
      </c>
      <c r="R442" s="370">
        <v>46055</v>
      </c>
      <c r="S442" s="370">
        <v>46055</v>
      </c>
      <c r="T442" s="370">
        <v>46055</v>
      </c>
      <c r="U442" s="370">
        <v>46055</v>
      </c>
      <c r="V442" s="370">
        <v>46055</v>
      </c>
      <c r="W442" s="370">
        <v>46058</v>
      </c>
      <c r="X442" s="370">
        <v>46058</v>
      </c>
      <c r="Y442" s="370">
        <v>46061</v>
      </c>
      <c r="Z442" s="370">
        <v>46061</v>
      </c>
      <c r="AA442" s="370">
        <v>46062</v>
      </c>
      <c r="AB442" s="370">
        <v>46062</v>
      </c>
      <c r="AC442" s="375"/>
      <c r="AD442" s="382"/>
    </row>
    <row r="443" spans="1:30" ht="15.5" x14ac:dyDescent="0.35">
      <c r="A443" s="363">
        <f>+A438+1</f>
        <v>89</v>
      </c>
      <c r="B443" s="385" t="s">
        <v>917</v>
      </c>
      <c r="C443" s="364" t="str" cm="1">
        <f t="array" ref="C443">INDEX('Master Sheet '!$BD$19:$BD$451, MATCH(1, ('Master Sheet '!$B$19:$B$451=B443)*1, 0))</f>
        <v>D(30-45)+03</v>
      </c>
      <c r="D443" s="365"/>
      <c r="E443" s="365" t="s">
        <v>1139</v>
      </c>
      <c r="F443" s="363" t="s">
        <v>1407</v>
      </c>
      <c r="G443" s="363">
        <v>16</v>
      </c>
      <c r="H443" s="363" t="s">
        <v>1186</v>
      </c>
      <c r="I443" s="363" t="s">
        <v>1182</v>
      </c>
      <c r="J443" s="380">
        <v>46051</v>
      </c>
      <c r="K443" s="366"/>
      <c r="L443" s="366"/>
      <c r="M443" s="366"/>
      <c r="N443" s="365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72"/>
      <c r="AC443" s="441">
        <f>Z447</f>
        <v>46063</v>
      </c>
      <c r="AD443" s="384" t="s">
        <v>1175</v>
      </c>
    </row>
    <row r="444" spans="1:30" ht="15.5" outlineLevel="1" x14ac:dyDescent="0.35">
      <c r="A444" s="363"/>
      <c r="B444" s="364"/>
      <c r="C444" s="364" t="str">
        <f t="shared" ref="C444:C447" si="85">C443</f>
        <v>D(30-45)+03</v>
      </c>
      <c r="D444" s="365" t="s">
        <v>1160</v>
      </c>
      <c r="E444" s="365"/>
      <c r="F444" s="363"/>
      <c r="G444" s="363"/>
      <c r="H444" s="363"/>
      <c r="I444" s="363"/>
      <c r="J444" s="363"/>
      <c r="K444" s="370">
        <v>46052</v>
      </c>
      <c r="L444" s="370">
        <v>46052</v>
      </c>
      <c r="M444" s="370">
        <v>46052</v>
      </c>
      <c r="N444" s="370">
        <v>46053</v>
      </c>
      <c r="O444" s="370">
        <v>46054</v>
      </c>
      <c r="P444" s="370">
        <v>46054</v>
      </c>
      <c r="Q444" s="370">
        <v>46054</v>
      </c>
      <c r="R444" s="370">
        <v>46054</v>
      </c>
      <c r="S444" s="370">
        <v>46054</v>
      </c>
      <c r="T444" s="370">
        <v>46054</v>
      </c>
      <c r="U444" s="370">
        <v>46054</v>
      </c>
      <c r="V444" s="370">
        <v>46054</v>
      </c>
      <c r="W444" s="370">
        <v>46057</v>
      </c>
      <c r="X444" s="370">
        <v>46057</v>
      </c>
      <c r="Y444" s="370">
        <v>46059</v>
      </c>
      <c r="Z444" s="370">
        <v>46059</v>
      </c>
      <c r="AA444" s="370">
        <v>46064</v>
      </c>
      <c r="AB444" s="370">
        <v>46064</v>
      </c>
      <c r="AC444" s="375"/>
      <c r="AD444" s="382"/>
    </row>
    <row r="445" spans="1:30" ht="15.5" outlineLevel="1" x14ac:dyDescent="0.35">
      <c r="A445" s="363"/>
      <c r="B445" s="364"/>
      <c r="C445" s="364" t="str">
        <f t="shared" si="85"/>
        <v>D(30-45)+03</v>
      </c>
      <c r="D445" s="365" t="s">
        <v>1161</v>
      </c>
      <c r="E445" s="365"/>
      <c r="F445" s="363"/>
      <c r="G445" s="363"/>
      <c r="H445" s="363"/>
      <c r="I445" s="363"/>
      <c r="J445" s="363"/>
      <c r="K445" s="370">
        <v>46052</v>
      </c>
      <c r="L445" s="370">
        <v>46052</v>
      </c>
      <c r="M445" s="370">
        <v>46053</v>
      </c>
      <c r="N445" s="370">
        <v>46054</v>
      </c>
      <c r="O445" s="370">
        <v>46057</v>
      </c>
      <c r="P445" s="370">
        <v>46057</v>
      </c>
      <c r="Q445" s="370">
        <v>46057</v>
      </c>
      <c r="R445" s="370">
        <v>46057</v>
      </c>
      <c r="S445" s="370">
        <v>46057</v>
      </c>
      <c r="T445" s="370">
        <v>46057</v>
      </c>
      <c r="U445" s="370">
        <v>46057</v>
      </c>
      <c r="V445" s="370">
        <v>46057</v>
      </c>
      <c r="W445" s="370">
        <v>46058</v>
      </c>
      <c r="X445" s="370">
        <v>46058</v>
      </c>
      <c r="Y445" s="370">
        <v>46060</v>
      </c>
      <c r="Z445" s="370">
        <v>46060</v>
      </c>
      <c r="AA445" s="370">
        <v>46064</v>
      </c>
      <c r="AB445" s="370">
        <v>46064</v>
      </c>
      <c r="AC445" s="375"/>
      <c r="AD445" s="382"/>
    </row>
    <row r="446" spans="1:30" ht="15.5" outlineLevel="1" x14ac:dyDescent="0.35">
      <c r="A446" s="363"/>
      <c r="B446" s="364"/>
      <c r="C446" s="364" t="str">
        <f t="shared" si="85"/>
        <v>D(30-45)+03</v>
      </c>
      <c r="D446" s="365" t="s">
        <v>1162</v>
      </c>
      <c r="E446" s="365"/>
      <c r="F446" s="363"/>
      <c r="G446" s="363"/>
      <c r="H446" s="363"/>
      <c r="I446" s="363"/>
      <c r="J446" s="363"/>
      <c r="K446" s="370">
        <v>46052</v>
      </c>
      <c r="L446" s="370">
        <v>46052</v>
      </c>
      <c r="M446" s="370">
        <v>46057</v>
      </c>
      <c r="N446" s="370">
        <v>46058</v>
      </c>
      <c r="O446" s="370">
        <v>46058</v>
      </c>
      <c r="P446" s="370">
        <v>46058</v>
      </c>
      <c r="Q446" s="370">
        <v>46058</v>
      </c>
      <c r="R446" s="370">
        <v>46058</v>
      </c>
      <c r="S446" s="370">
        <v>46058</v>
      </c>
      <c r="T446" s="370">
        <v>46058</v>
      </c>
      <c r="U446" s="370">
        <v>46058</v>
      </c>
      <c r="V446" s="370">
        <v>46058</v>
      </c>
      <c r="W446" s="370">
        <v>46059</v>
      </c>
      <c r="X446" s="370">
        <v>46059</v>
      </c>
      <c r="Y446" s="370">
        <v>46061</v>
      </c>
      <c r="Z446" s="370">
        <v>46061</v>
      </c>
      <c r="AA446" s="370">
        <v>46064</v>
      </c>
      <c r="AB446" s="370">
        <v>46064</v>
      </c>
      <c r="AC446" s="375"/>
      <c r="AD446" s="382"/>
    </row>
    <row r="447" spans="1:30" ht="15.5" outlineLevel="1" x14ac:dyDescent="0.35">
      <c r="A447" s="363"/>
      <c r="B447" s="364"/>
      <c r="C447" s="364" t="str">
        <f t="shared" si="85"/>
        <v>D(30-45)+03</v>
      </c>
      <c r="D447" s="365" t="s">
        <v>1163</v>
      </c>
      <c r="E447" s="365"/>
      <c r="F447" s="363"/>
      <c r="G447" s="363"/>
      <c r="H447" s="363"/>
      <c r="I447" s="363"/>
      <c r="J447" s="363"/>
      <c r="K447" s="370">
        <v>46052</v>
      </c>
      <c r="L447" s="370">
        <v>46052</v>
      </c>
      <c r="M447" s="370">
        <v>46058</v>
      </c>
      <c r="N447" s="370">
        <v>46060</v>
      </c>
      <c r="O447" s="370">
        <v>46061</v>
      </c>
      <c r="P447" s="370">
        <v>46061</v>
      </c>
      <c r="Q447" s="370">
        <v>46061</v>
      </c>
      <c r="R447" s="370">
        <v>46061</v>
      </c>
      <c r="S447" s="370">
        <v>46062</v>
      </c>
      <c r="T447" s="370">
        <v>46062</v>
      </c>
      <c r="U447" s="370">
        <v>46062</v>
      </c>
      <c r="V447" s="370">
        <v>46062</v>
      </c>
      <c r="W447" s="370">
        <v>46063</v>
      </c>
      <c r="X447" s="370">
        <v>46063</v>
      </c>
      <c r="Y447" s="370">
        <v>46063</v>
      </c>
      <c r="Z447" s="370">
        <v>46063</v>
      </c>
      <c r="AA447" s="370">
        <v>46064</v>
      </c>
      <c r="AB447" s="370">
        <v>46064</v>
      </c>
      <c r="AC447" s="375"/>
      <c r="AD447" s="382"/>
    </row>
    <row r="448" spans="1:30" ht="46.5" x14ac:dyDescent="0.35">
      <c r="A448" s="363">
        <f>+A443+1</f>
        <v>90</v>
      </c>
      <c r="B448" s="363" t="s">
        <v>1090</v>
      </c>
      <c r="C448" s="364" t="str" cm="1">
        <f t="array" ref="C448">INDEX('Master Sheet '!$BD$19:$BD$451, MATCH(1, ('Master Sheet '!$B$19:$B$451=B448)*1, 0))</f>
        <v>D(30-45)+00</v>
      </c>
      <c r="D448" s="365"/>
      <c r="E448" s="421" t="s">
        <v>1374</v>
      </c>
      <c r="F448" s="363" t="s">
        <v>1211</v>
      </c>
      <c r="G448" s="363">
        <v>12</v>
      </c>
      <c r="H448" s="363" t="s">
        <v>1134</v>
      </c>
      <c r="I448" s="363" t="s">
        <v>1300</v>
      </c>
      <c r="J448" s="380">
        <v>46019</v>
      </c>
      <c r="K448" s="366"/>
      <c r="L448" s="366"/>
      <c r="M448" s="366"/>
      <c r="N448" s="365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72"/>
      <c r="AC448" s="441">
        <f>Z452</f>
        <v>46063</v>
      </c>
      <c r="AD448" s="384" t="s">
        <v>1175</v>
      </c>
    </row>
    <row r="449" spans="1:30" ht="15.5" outlineLevel="1" x14ac:dyDescent="0.35">
      <c r="A449" s="363"/>
      <c r="B449" s="364"/>
      <c r="C449" s="364" t="str">
        <f t="shared" ref="C449:C452" si="86">C448</f>
        <v>D(30-45)+00</v>
      </c>
      <c r="D449" s="365" t="s">
        <v>1160</v>
      </c>
      <c r="E449" s="365"/>
      <c r="F449" s="363"/>
      <c r="G449" s="363"/>
      <c r="H449" s="363"/>
      <c r="I449" s="363"/>
      <c r="J449" s="363"/>
      <c r="K449" s="370">
        <v>46019</v>
      </c>
      <c r="L449" s="370">
        <v>46019</v>
      </c>
      <c r="M449" s="370">
        <v>46019</v>
      </c>
      <c r="N449" s="370">
        <v>46025</v>
      </c>
      <c r="O449" s="370">
        <v>46025</v>
      </c>
      <c r="P449" s="370">
        <v>46025</v>
      </c>
      <c r="Q449" s="370">
        <v>46026</v>
      </c>
      <c r="R449" s="370">
        <v>46026</v>
      </c>
      <c r="S449" s="370">
        <v>46026</v>
      </c>
      <c r="T449" s="370">
        <v>46026</v>
      </c>
      <c r="U449" s="370">
        <v>46026</v>
      </c>
      <c r="V449" s="370">
        <v>46026</v>
      </c>
      <c r="W449" s="370">
        <v>46033</v>
      </c>
      <c r="X449" s="370">
        <v>46033</v>
      </c>
      <c r="Y449" s="370">
        <v>46034</v>
      </c>
      <c r="Z449" s="370">
        <v>46034</v>
      </c>
      <c r="AA449" s="370">
        <v>46064</v>
      </c>
      <c r="AB449" s="370">
        <v>46064</v>
      </c>
      <c r="AC449" s="375"/>
      <c r="AD449" s="382"/>
    </row>
    <row r="450" spans="1:30" ht="15.5" outlineLevel="1" x14ac:dyDescent="0.35">
      <c r="A450" s="363"/>
      <c r="B450" s="364"/>
      <c r="C450" s="364" t="str">
        <f t="shared" si="86"/>
        <v>D(30-45)+00</v>
      </c>
      <c r="D450" s="365" t="s">
        <v>1161</v>
      </c>
      <c r="E450" s="365"/>
      <c r="F450" s="363"/>
      <c r="G450" s="363"/>
      <c r="H450" s="363"/>
      <c r="I450" s="363"/>
      <c r="J450" s="363"/>
      <c r="K450" s="370">
        <v>46019</v>
      </c>
      <c r="L450" s="370">
        <v>46019</v>
      </c>
      <c r="M450" s="370">
        <v>46041</v>
      </c>
      <c r="N450" s="370">
        <v>46045</v>
      </c>
      <c r="O450" s="370">
        <v>46046</v>
      </c>
      <c r="P450" s="370">
        <v>46046</v>
      </c>
      <c r="Q450" s="370">
        <v>46046</v>
      </c>
      <c r="R450" s="370">
        <v>46046</v>
      </c>
      <c r="S450" s="370">
        <v>46046</v>
      </c>
      <c r="T450" s="370">
        <v>46046</v>
      </c>
      <c r="U450" s="370">
        <v>46046</v>
      </c>
      <c r="V450" s="370">
        <v>46046</v>
      </c>
      <c r="W450" s="370">
        <v>46047</v>
      </c>
      <c r="X450" s="370">
        <v>46047</v>
      </c>
      <c r="Y450" s="370">
        <v>46051</v>
      </c>
      <c r="Z450" s="370">
        <v>46051</v>
      </c>
      <c r="AA450" s="370">
        <v>46064</v>
      </c>
      <c r="AB450" s="370">
        <v>46064</v>
      </c>
      <c r="AC450" s="375"/>
      <c r="AD450" s="382"/>
    </row>
    <row r="451" spans="1:30" ht="15.5" outlineLevel="1" x14ac:dyDescent="0.35">
      <c r="A451" s="363"/>
      <c r="B451" s="364"/>
      <c r="C451" s="364" t="str">
        <f t="shared" si="86"/>
        <v>D(30-45)+00</v>
      </c>
      <c r="D451" s="365" t="s">
        <v>1162</v>
      </c>
      <c r="E451" s="365"/>
      <c r="F451" s="363"/>
      <c r="G451" s="363"/>
      <c r="H451" s="363"/>
      <c r="I451" s="363"/>
      <c r="J451" s="363"/>
      <c r="K451" s="370">
        <v>46019</v>
      </c>
      <c r="L451" s="370">
        <v>46019</v>
      </c>
      <c r="M451" s="370">
        <v>46050</v>
      </c>
      <c r="N451" s="370">
        <v>46053</v>
      </c>
      <c r="O451" s="370">
        <v>46054</v>
      </c>
      <c r="P451" s="370">
        <v>46054</v>
      </c>
      <c r="Q451" s="370">
        <v>46054</v>
      </c>
      <c r="R451" s="370">
        <v>46054</v>
      </c>
      <c r="S451" s="370">
        <v>46054</v>
      </c>
      <c r="T451" s="370">
        <v>46054</v>
      </c>
      <c r="U451" s="370">
        <v>46054</v>
      </c>
      <c r="V451" s="370">
        <v>46054</v>
      </c>
      <c r="W451" s="370">
        <v>46056</v>
      </c>
      <c r="X451" s="370">
        <v>46056</v>
      </c>
      <c r="Y451" s="370">
        <v>46056</v>
      </c>
      <c r="Z451" s="370">
        <v>46056</v>
      </c>
      <c r="AA451" s="370">
        <v>46064</v>
      </c>
      <c r="AB451" s="370">
        <v>46064</v>
      </c>
      <c r="AC451" s="375"/>
      <c r="AD451" s="382"/>
    </row>
    <row r="452" spans="1:30" ht="15.5" outlineLevel="1" x14ac:dyDescent="0.35">
      <c r="A452" s="363"/>
      <c r="B452" s="364"/>
      <c r="C452" s="364" t="str">
        <f t="shared" si="86"/>
        <v>D(30-45)+00</v>
      </c>
      <c r="D452" s="365" t="s">
        <v>1163</v>
      </c>
      <c r="E452" s="365"/>
      <c r="F452" s="363"/>
      <c r="G452" s="363"/>
      <c r="H452" s="363"/>
      <c r="I452" s="363"/>
      <c r="J452" s="363"/>
      <c r="K452" s="370">
        <v>46019</v>
      </c>
      <c r="L452" s="370">
        <v>46019</v>
      </c>
      <c r="M452" s="370">
        <v>46055</v>
      </c>
      <c r="N452" s="370">
        <v>46058</v>
      </c>
      <c r="O452" s="370">
        <v>46061</v>
      </c>
      <c r="P452" s="370">
        <v>46061</v>
      </c>
      <c r="Q452" s="370">
        <v>46061</v>
      </c>
      <c r="R452" s="370">
        <v>46061</v>
      </c>
      <c r="S452" s="370">
        <v>46061</v>
      </c>
      <c r="T452" s="370">
        <v>46061</v>
      </c>
      <c r="U452" s="370">
        <v>46061</v>
      </c>
      <c r="V452" s="370">
        <v>46061</v>
      </c>
      <c r="W452" s="370">
        <v>46063</v>
      </c>
      <c r="X452" s="370">
        <v>46063</v>
      </c>
      <c r="Y452" s="370">
        <v>46063</v>
      </c>
      <c r="Z452" s="370">
        <v>46063</v>
      </c>
      <c r="AA452" s="370">
        <v>46064</v>
      </c>
      <c r="AB452" s="370">
        <v>46064</v>
      </c>
      <c r="AC452" s="375"/>
      <c r="AD452" s="382"/>
    </row>
    <row r="453" spans="1:30" ht="15.5" x14ac:dyDescent="0.35">
      <c r="A453" s="363">
        <f>+A448+1</f>
        <v>91</v>
      </c>
      <c r="B453" s="385" t="s">
        <v>978</v>
      </c>
      <c r="C453" s="364" t="str" cm="1">
        <f t="array" ref="C453">INDEX('Master Sheet '!$BD$19:$BD$451, MATCH(1, ('Master Sheet '!$B$19:$B$451=B453)*1, 0))</f>
        <v>A(00-02)+00</v>
      </c>
      <c r="D453" s="365"/>
      <c r="E453" s="365" t="s">
        <v>1139</v>
      </c>
      <c r="F453" s="363" t="s">
        <v>1271</v>
      </c>
      <c r="G453" s="363">
        <v>12</v>
      </c>
      <c r="H453" s="363" t="s">
        <v>1133</v>
      </c>
      <c r="I453" s="363" t="s">
        <v>1173</v>
      </c>
      <c r="J453" s="380">
        <v>46051</v>
      </c>
      <c r="K453" s="366"/>
      <c r="L453" s="366"/>
      <c r="M453" s="366"/>
      <c r="N453" s="365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72"/>
      <c r="AC453" s="441">
        <f>Z457</f>
        <v>46064</v>
      </c>
      <c r="AD453" s="384" t="s">
        <v>1175</v>
      </c>
    </row>
    <row r="454" spans="1:30" ht="15.5" outlineLevel="1" x14ac:dyDescent="0.35">
      <c r="A454" s="363"/>
      <c r="B454" s="364"/>
      <c r="C454" s="364" t="str">
        <f t="shared" ref="C454:C457" si="87">C453</f>
        <v>A(00-02)+00</v>
      </c>
      <c r="D454" s="365" t="s">
        <v>1160</v>
      </c>
      <c r="E454" s="365"/>
      <c r="F454" s="363"/>
      <c r="G454" s="363"/>
      <c r="H454" s="363"/>
      <c r="I454" s="363"/>
      <c r="J454" s="363"/>
      <c r="K454" s="370">
        <v>46052</v>
      </c>
      <c r="L454" s="370">
        <v>46052</v>
      </c>
      <c r="M454" s="370">
        <v>46052</v>
      </c>
      <c r="N454" s="370">
        <v>46053</v>
      </c>
      <c r="O454" s="370">
        <v>46054</v>
      </c>
      <c r="P454" s="370">
        <v>46054</v>
      </c>
      <c r="Q454" s="370">
        <v>46054</v>
      </c>
      <c r="R454" s="370">
        <v>46054</v>
      </c>
      <c r="S454" s="370">
        <v>46054</v>
      </c>
      <c r="T454" s="370">
        <v>46054</v>
      </c>
      <c r="U454" s="370">
        <v>46054</v>
      </c>
      <c r="V454" s="370">
        <v>46054</v>
      </c>
      <c r="W454" s="370">
        <v>46055</v>
      </c>
      <c r="X454" s="370">
        <v>46055</v>
      </c>
      <c r="Y454" s="370">
        <v>46055</v>
      </c>
      <c r="Z454" s="370">
        <v>46055</v>
      </c>
      <c r="AA454" s="370">
        <v>46066</v>
      </c>
      <c r="AB454" s="370">
        <v>46066</v>
      </c>
      <c r="AC454" s="375"/>
      <c r="AD454" s="382"/>
    </row>
    <row r="455" spans="1:30" ht="15.5" outlineLevel="1" x14ac:dyDescent="0.35">
      <c r="A455" s="363"/>
      <c r="B455" s="364"/>
      <c r="C455" s="364" t="str">
        <f t="shared" si="87"/>
        <v>A(00-02)+00</v>
      </c>
      <c r="D455" s="365" t="s">
        <v>1161</v>
      </c>
      <c r="E455" s="365"/>
      <c r="F455" s="363"/>
      <c r="G455" s="363"/>
      <c r="H455" s="363"/>
      <c r="I455" s="363"/>
      <c r="J455" s="363"/>
      <c r="K455" s="370">
        <v>46052</v>
      </c>
      <c r="L455" s="370">
        <v>46052</v>
      </c>
      <c r="M455" s="370">
        <v>46055</v>
      </c>
      <c r="N455" s="370">
        <v>46057</v>
      </c>
      <c r="O455" s="370">
        <v>46058</v>
      </c>
      <c r="P455" s="370">
        <v>46058</v>
      </c>
      <c r="Q455" s="370">
        <v>46058</v>
      </c>
      <c r="R455" s="370">
        <v>46058</v>
      </c>
      <c r="S455" s="370">
        <v>46058</v>
      </c>
      <c r="T455" s="370">
        <v>46058</v>
      </c>
      <c r="U455" s="370">
        <v>46058</v>
      </c>
      <c r="V455" s="370">
        <v>46058</v>
      </c>
      <c r="W455" s="370">
        <v>46059</v>
      </c>
      <c r="X455" s="370">
        <v>46059</v>
      </c>
      <c r="Y455" s="370">
        <v>46059</v>
      </c>
      <c r="Z455" s="370">
        <v>46059</v>
      </c>
      <c r="AA455" s="370">
        <v>46066</v>
      </c>
      <c r="AB455" s="370">
        <v>46066</v>
      </c>
      <c r="AC455" s="375"/>
      <c r="AD455" s="382"/>
    </row>
    <row r="456" spans="1:30" ht="15.5" outlineLevel="1" x14ac:dyDescent="0.35">
      <c r="A456" s="363"/>
      <c r="B456" s="364"/>
      <c r="C456" s="364" t="str">
        <f t="shared" si="87"/>
        <v>A(00-02)+00</v>
      </c>
      <c r="D456" s="365" t="s">
        <v>1162</v>
      </c>
      <c r="E456" s="365"/>
      <c r="F456" s="363"/>
      <c r="G456" s="363"/>
      <c r="H456" s="363"/>
      <c r="I456" s="363"/>
      <c r="J456" s="363"/>
      <c r="K456" s="370">
        <v>46052</v>
      </c>
      <c r="L456" s="370">
        <v>46052</v>
      </c>
      <c r="M456" s="370">
        <v>46059</v>
      </c>
      <c r="N456" s="370">
        <v>46060</v>
      </c>
      <c r="O456" s="370">
        <v>46061</v>
      </c>
      <c r="P456" s="370">
        <v>46061</v>
      </c>
      <c r="Q456" s="370">
        <v>46061</v>
      </c>
      <c r="R456" s="370">
        <v>46061</v>
      </c>
      <c r="S456" s="370">
        <v>46061</v>
      </c>
      <c r="T456" s="370">
        <v>46061</v>
      </c>
      <c r="U456" s="370">
        <v>46061</v>
      </c>
      <c r="V456" s="370">
        <v>46061</v>
      </c>
      <c r="W456" s="370">
        <v>46062</v>
      </c>
      <c r="X456" s="370">
        <v>46062</v>
      </c>
      <c r="Y456" s="370">
        <v>46062</v>
      </c>
      <c r="Z456" s="370">
        <v>46062</v>
      </c>
      <c r="AA456" s="370">
        <v>46066</v>
      </c>
      <c r="AB456" s="370">
        <v>46066</v>
      </c>
      <c r="AC456" s="375"/>
      <c r="AD456" s="382"/>
    </row>
    <row r="457" spans="1:30" ht="15.5" outlineLevel="1" x14ac:dyDescent="0.35">
      <c r="A457" s="363"/>
      <c r="B457" s="364"/>
      <c r="C457" s="364" t="str">
        <f t="shared" si="87"/>
        <v>A(00-02)+00</v>
      </c>
      <c r="D457" s="365" t="s">
        <v>1163</v>
      </c>
      <c r="E457" s="365"/>
      <c r="F457" s="363"/>
      <c r="G457" s="363"/>
      <c r="H457" s="363"/>
      <c r="I457" s="363"/>
      <c r="J457" s="363"/>
      <c r="K457" s="370">
        <v>46052</v>
      </c>
      <c r="L457" s="370">
        <v>46052</v>
      </c>
      <c r="M457" s="370">
        <v>46061</v>
      </c>
      <c r="N457" s="370">
        <v>46062</v>
      </c>
      <c r="O457" s="370">
        <v>46063</v>
      </c>
      <c r="P457" s="370">
        <v>46063</v>
      </c>
      <c r="Q457" s="370">
        <v>46063</v>
      </c>
      <c r="R457" s="370">
        <v>46063</v>
      </c>
      <c r="S457" s="370">
        <v>46063</v>
      </c>
      <c r="T457" s="370">
        <v>46063</v>
      </c>
      <c r="U457" s="370">
        <v>46063</v>
      </c>
      <c r="V457" s="370">
        <v>46063</v>
      </c>
      <c r="W457" s="370">
        <v>46064</v>
      </c>
      <c r="X457" s="370">
        <v>46064</v>
      </c>
      <c r="Y457" s="370">
        <v>46064</v>
      </c>
      <c r="Z457" s="370">
        <v>46064</v>
      </c>
      <c r="AA457" s="370">
        <v>46066</v>
      </c>
      <c r="AB457" s="370">
        <v>46066</v>
      </c>
      <c r="AC457" s="375"/>
      <c r="AD457" s="382"/>
    </row>
    <row r="458" spans="1:30" ht="15.5" x14ac:dyDescent="0.35">
      <c r="A458" s="363">
        <f>+A453+1</f>
        <v>92</v>
      </c>
      <c r="B458" s="385" t="s">
        <v>1004</v>
      </c>
      <c r="C458" s="364" t="str" cm="1">
        <f t="array" ref="C458">INDEX('Master Sheet '!$BD$19:$BD$451, MATCH(1, ('Master Sheet '!$B$19:$B$451=B458)*1, 0))</f>
        <v>A(00-02)+06</v>
      </c>
      <c r="D458" s="365"/>
      <c r="E458" s="365" t="s">
        <v>1371</v>
      </c>
      <c r="F458" s="363" t="s">
        <v>1370</v>
      </c>
      <c r="G458" s="363">
        <v>16</v>
      </c>
      <c r="H458" s="363" t="s">
        <v>1133</v>
      </c>
      <c r="I458" s="363" t="s">
        <v>1206</v>
      </c>
      <c r="J458" s="380">
        <v>46051</v>
      </c>
      <c r="K458" s="366"/>
      <c r="L458" s="366"/>
      <c r="M458" s="366"/>
      <c r="N458" s="365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72"/>
      <c r="AC458" s="441">
        <f>Z462</f>
        <v>46065</v>
      </c>
      <c r="AD458" s="384" t="s">
        <v>1175</v>
      </c>
    </row>
    <row r="459" spans="1:30" ht="15.5" outlineLevel="1" x14ac:dyDescent="0.35">
      <c r="A459" s="363"/>
      <c r="B459" s="364"/>
      <c r="C459" s="364" t="str">
        <f t="shared" ref="C459:C462" si="88">C458</f>
        <v>A(00-02)+06</v>
      </c>
      <c r="D459" s="365" t="s">
        <v>1160</v>
      </c>
      <c r="E459" s="365"/>
      <c r="F459" s="363"/>
      <c r="G459" s="363"/>
      <c r="H459" s="363"/>
      <c r="I459" s="363"/>
      <c r="J459" s="363"/>
      <c r="K459" s="370">
        <v>46052</v>
      </c>
      <c r="L459" s="370">
        <v>46052</v>
      </c>
      <c r="M459" s="370">
        <v>46053</v>
      </c>
      <c r="N459" s="370">
        <v>46053</v>
      </c>
      <c r="O459" s="370">
        <v>46053</v>
      </c>
      <c r="P459" s="370">
        <v>46053</v>
      </c>
      <c r="Q459" s="370">
        <v>46053</v>
      </c>
      <c r="R459" s="370">
        <v>46053</v>
      </c>
      <c r="S459" s="370">
        <v>46053</v>
      </c>
      <c r="T459" s="370">
        <v>46053</v>
      </c>
      <c r="U459" s="370">
        <v>46053</v>
      </c>
      <c r="V459" s="370">
        <v>46053</v>
      </c>
      <c r="W459" s="370">
        <v>46054</v>
      </c>
      <c r="X459" s="370">
        <v>46054</v>
      </c>
      <c r="Y459" s="370">
        <v>46055</v>
      </c>
      <c r="Z459" s="370">
        <v>46055</v>
      </c>
      <c r="AA459" s="370">
        <v>46066</v>
      </c>
      <c r="AB459" s="370">
        <v>46066</v>
      </c>
      <c r="AC459" s="375"/>
      <c r="AD459" s="382"/>
    </row>
    <row r="460" spans="1:30" ht="15.5" outlineLevel="1" x14ac:dyDescent="0.35">
      <c r="A460" s="363"/>
      <c r="B460" s="364"/>
      <c r="C460" s="364" t="str">
        <f t="shared" si="88"/>
        <v>A(00-02)+06</v>
      </c>
      <c r="D460" s="365" t="s">
        <v>1161</v>
      </c>
      <c r="E460" s="365"/>
      <c r="F460" s="363"/>
      <c r="G460" s="363"/>
      <c r="H460" s="363"/>
      <c r="I460" s="363"/>
      <c r="J460" s="363"/>
      <c r="K460" s="370">
        <v>46052</v>
      </c>
      <c r="L460" s="370">
        <v>46052</v>
      </c>
      <c r="M460" s="370">
        <v>46055</v>
      </c>
      <c r="N460" s="370">
        <v>46056</v>
      </c>
      <c r="O460" s="370">
        <v>46056</v>
      </c>
      <c r="P460" s="370">
        <v>46056</v>
      </c>
      <c r="Q460" s="370">
        <v>46056</v>
      </c>
      <c r="R460" s="370">
        <v>46056</v>
      </c>
      <c r="S460" s="370">
        <v>46056</v>
      </c>
      <c r="T460" s="370">
        <v>46056</v>
      </c>
      <c r="U460" s="370">
        <v>46056</v>
      </c>
      <c r="V460" s="370">
        <v>46056</v>
      </c>
      <c r="W460" s="370">
        <v>46057</v>
      </c>
      <c r="X460" s="370">
        <v>46057</v>
      </c>
      <c r="Y460" s="370">
        <v>46057</v>
      </c>
      <c r="Z460" s="370">
        <v>46057</v>
      </c>
      <c r="AA460" s="370">
        <v>46066</v>
      </c>
      <c r="AB460" s="370">
        <v>46066</v>
      </c>
      <c r="AC460" s="375"/>
      <c r="AD460" s="382"/>
    </row>
    <row r="461" spans="1:30" ht="15.5" outlineLevel="1" x14ac:dyDescent="0.35">
      <c r="A461" s="363"/>
      <c r="B461" s="364"/>
      <c r="C461" s="364" t="str">
        <f t="shared" si="88"/>
        <v>A(00-02)+06</v>
      </c>
      <c r="D461" s="365" t="s">
        <v>1162</v>
      </c>
      <c r="E461" s="365"/>
      <c r="F461" s="363"/>
      <c r="G461" s="363"/>
      <c r="H461" s="363"/>
      <c r="I461" s="363"/>
      <c r="J461" s="363"/>
      <c r="K461" s="370">
        <v>46052</v>
      </c>
      <c r="L461" s="370">
        <v>46052</v>
      </c>
      <c r="M461" s="370">
        <v>46056</v>
      </c>
      <c r="N461" s="370">
        <v>46057</v>
      </c>
      <c r="O461" s="370">
        <v>46059</v>
      </c>
      <c r="P461" s="370">
        <v>46059</v>
      </c>
      <c r="Q461" s="370">
        <v>46059</v>
      </c>
      <c r="R461" s="370">
        <v>46059</v>
      </c>
      <c r="S461" s="370">
        <v>46059</v>
      </c>
      <c r="T461" s="370">
        <v>46059</v>
      </c>
      <c r="U461" s="370">
        <v>46059</v>
      </c>
      <c r="V461" s="370">
        <v>46059</v>
      </c>
      <c r="W461" s="370">
        <v>46060</v>
      </c>
      <c r="X461" s="370">
        <v>46060</v>
      </c>
      <c r="Y461" s="370">
        <v>46060</v>
      </c>
      <c r="Z461" s="370">
        <v>46060</v>
      </c>
      <c r="AA461" s="370">
        <v>46066</v>
      </c>
      <c r="AB461" s="370">
        <v>46066</v>
      </c>
      <c r="AC461" s="375"/>
      <c r="AD461" s="382"/>
    </row>
    <row r="462" spans="1:30" ht="15.5" outlineLevel="1" x14ac:dyDescent="0.35">
      <c r="A462" s="363"/>
      <c r="B462" s="364"/>
      <c r="C462" s="364" t="str">
        <f t="shared" si="88"/>
        <v>A(00-02)+06</v>
      </c>
      <c r="D462" s="365" t="s">
        <v>1163</v>
      </c>
      <c r="E462" s="365"/>
      <c r="F462" s="363"/>
      <c r="G462" s="363"/>
      <c r="H462" s="363"/>
      <c r="I462" s="363"/>
      <c r="J462" s="363"/>
      <c r="K462" s="370">
        <v>46052</v>
      </c>
      <c r="L462" s="370">
        <v>46052</v>
      </c>
      <c r="M462" s="370">
        <v>46062</v>
      </c>
      <c r="N462" s="370">
        <v>46064</v>
      </c>
      <c r="O462" s="370">
        <v>46064</v>
      </c>
      <c r="P462" s="370">
        <v>46064</v>
      </c>
      <c r="Q462" s="370">
        <v>46064</v>
      </c>
      <c r="R462" s="370">
        <v>46064</v>
      </c>
      <c r="S462" s="370">
        <v>46064</v>
      </c>
      <c r="T462" s="370">
        <v>46064</v>
      </c>
      <c r="U462" s="370">
        <v>46064</v>
      </c>
      <c r="V462" s="370">
        <v>46064</v>
      </c>
      <c r="W462" s="370">
        <v>46065</v>
      </c>
      <c r="X462" s="370">
        <v>46065</v>
      </c>
      <c r="Y462" s="370">
        <v>46065</v>
      </c>
      <c r="Z462" s="370">
        <v>46065</v>
      </c>
      <c r="AA462" s="370">
        <v>46066</v>
      </c>
      <c r="AB462" s="370">
        <v>46066</v>
      </c>
      <c r="AC462" s="375"/>
      <c r="AD462" s="382"/>
    </row>
    <row r="463" spans="1:30" ht="15.5" x14ac:dyDescent="0.35">
      <c r="A463" s="363">
        <f>+A458+1</f>
        <v>93</v>
      </c>
      <c r="B463" s="363" t="s">
        <v>1041</v>
      </c>
      <c r="C463" s="364" t="str" cm="1">
        <f t="array" ref="C463">INDEX('Master Sheet '!$BD$19:$BD$451, MATCH(1, ('Master Sheet '!$B$19:$B$451=B463)*1, 0))</f>
        <v>A(00-02)+06</v>
      </c>
      <c r="D463" s="365"/>
      <c r="E463" s="365" t="s">
        <v>1139</v>
      </c>
      <c r="F463" s="363" t="s">
        <v>1179</v>
      </c>
      <c r="G463" s="363">
        <v>13</v>
      </c>
      <c r="H463" s="363" t="s">
        <v>1134</v>
      </c>
      <c r="I463" s="363" t="s">
        <v>1132</v>
      </c>
      <c r="J463" s="380">
        <v>46056</v>
      </c>
      <c r="K463" s="366"/>
      <c r="L463" s="366"/>
      <c r="M463" s="366"/>
      <c r="N463" s="365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72"/>
      <c r="AC463" s="441">
        <f>Z467</f>
        <v>46067</v>
      </c>
      <c r="AD463" s="384" t="s">
        <v>1175</v>
      </c>
    </row>
    <row r="464" spans="1:30" ht="15.5" outlineLevel="1" x14ac:dyDescent="0.35">
      <c r="A464" s="363"/>
      <c r="B464" s="364"/>
      <c r="C464" s="364" t="str">
        <f t="shared" ref="C464:C467" si="89">C463</f>
        <v>A(00-02)+06</v>
      </c>
      <c r="D464" s="365" t="s">
        <v>1160</v>
      </c>
      <c r="E464" s="365"/>
      <c r="F464" s="363"/>
      <c r="G464" s="363"/>
      <c r="H464" s="363"/>
      <c r="I464" s="363"/>
      <c r="J464" s="363"/>
      <c r="K464" s="370">
        <v>46057</v>
      </c>
      <c r="L464" s="370">
        <v>46057</v>
      </c>
      <c r="M464" s="370">
        <v>46058</v>
      </c>
      <c r="N464" s="370">
        <v>46060</v>
      </c>
      <c r="O464" s="370">
        <v>46061</v>
      </c>
      <c r="P464" s="370">
        <v>46061</v>
      </c>
      <c r="Q464" s="370">
        <v>46061</v>
      </c>
      <c r="R464" s="370">
        <v>46061</v>
      </c>
      <c r="S464" s="370">
        <v>46061</v>
      </c>
      <c r="T464" s="370">
        <v>46061</v>
      </c>
      <c r="U464" s="370">
        <v>46061</v>
      </c>
      <c r="V464" s="370">
        <v>46061</v>
      </c>
      <c r="W464" s="370">
        <v>46062</v>
      </c>
      <c r="X464" s="370">
        <v>46062</v>
      </c>
      <c r="Y464" s="370">
        <v>46062</v>
      </c>
      <c r="Z464" s="370">
        <v>46062</v>
      </c>
      <c r="AA464" s="370">
        <v>46068</v>
      </c>
      <c r="AB464" s="370">
        <v>46068</v>
      </c>
      <c r="AC464" s="375"/>
      <c r="AD464" s="382"/>
    </row>
    <row r="465" spans="1:30" ht="15.5" outlineLevel="1" x14ac:dyDescent="0.35">
      <c r="A465" s="363"/>
      <c r="B465" s="364"/>
      <c r="C465" s="364" t="str">
        <f t="shared" si="89"/>
        <v>A(00-02)+06</v>
      </c>
      <c r="D465" s="365" t="s">
        <v>1161</v>
      </c>
      <c r="E465" s="365"/>
      <c r="F465" s="363"/>
      <c r="G465" s="363"/>
      <c r="H465" s="363"/>
      <c r="I465" s="363"/>
      <c r="J465" s="363"/>
      <c r="K465" s="370">
        <v>46057</v>
      </c>
      <c r="L465" s="370">
        <v>46057</v>
      </c>
      <c r="M465" s="370">
        <v>46062</v>
      </c>
      <c r="N465" s="370">
        <v>46063</v>
      </c>
      <c r="O465" s="370">
        <v>46063</v>
      </c>
      <c r="P465" s="370">
        <v>46063</v>
      </c>
      <c r="Q465" s="370">
        <v>46063</v>
      </c>
      <c r="R465" s="370">
        <v>46063</v>
      </c>
      <c r="S465" s="370">
        <v>46063</v>
      </c>
      <c r="T465" s="370">
        <v>46063</v>
      </c>
      <c r="U465" s="370">
        <v>46063</v>
      </c>
      <c r="V465" s="370">
        <v>46063</v>
      </c>
      <c r="W465" s="370">
        <v>46064</v>
      </c>
      <c r="X465" s="370">
        <v>46064</v>
      </c>
      <c r="Y465" s="370">
        <v>46064</v>
      </c>
      <c r="Z465" s="370">
        <v>46064</v>
      </c>
      <c r="AA465" s="370">
        <v>46068</v>
      </c>
      <c r="AB465" s="370">
        <v>46068</v>
      </c>
      <c r="AC465" s="375"/>
      <c r="AD465" s="382"/>
    </row>
    <row r="466" spans="1:30" ht="15.5" outlineLevel="1" x14ac:dyDescent="0.35">
      <c r="A466" s="363"/>
      <c r="B466" s="364"/>
      <c r="C466" s="364" t="str">
        <f t="shared" si="89"/>
        <v>A(00-02)+06</v>
      </c>
      <c r="D466" s="365" t="s">
        <v>1162</v>
      </c>
      <c r="E466" s="365"/>
      <c r="F466" s="363"/>
      <c r="G466" s="363"/>
      <c r="H466" s="363"/>
      <c r="I466" s="363"/>
      <c r="J466" s="363"/>
      <c r="K466" s="370">
        <v>46057</v>
      </c>
      <c r="L466" s="370">
        <v>46057</v>
      </c>
      <c r="M466" s="370">
        <v>46064</v>
      </c>
      <c r="N466" s="370">
        <v>46066</v>
      </c>
      <c r="O466" s="370">
        <v>46066</v>
      </c>
      <c r="P466" s="370">
        <v>46066</v>
      </c>
      <c r="Q466" s="370">
        <v>46066</v>
      </c>
      <c r="R466" s="370">
        <v>46066</v>
      </c>
      <c r="S466" s="370">
        <v>46066</v>
      </c>
      <c r="T466" s="370">
        <v>46066</v>
      </c>
      <c r="U466" s="370">
        <v>46066</v>
      </c>
      <c r="V466" s="370">
        <v>46066</v>
      </c>
      <c r="W466" s="370">
        <v>46067</v>
      </c>
      <c r="X466" s="370">
        <v>46067</v>
      </c>
      <c r="Y466" s="370">
        <v>46067</v>
      </c>
      <c r="Z466" s="370">
        <v>46067</v>
      </c>
      <c r="AA466" s="370">
        <v>46068</v>
      </c>
      <c r="AB466" s="370">
        <v>46068</v>
      </c>
      <c r="AC466" s="375"/>
      <c r="AD466" s="382"/>
    </row>
    <row r="467" spans="1:30" ht="15.5" outlineLevel="1" x14ac:dyDescent="0.35">
      <c r="A467" s="363"/>
      <c r="B467" s="364"/>
      <c r="C467" s="364" t="str">
        <f t="shared" si="89"/>
        <v>A(00-02)+06</v>
      </c>
      <c r="D467" s="365" t="s">
        <v>1163</v>
      </c>
      <c r="E467" s="365"/>
      <c r="F467" s="363"/>
      <c r="G467" s="363"/>
      <c r="H467" s="363"/>
      <c r="I467" s="363"/>
      <c r="J467" s="363"/>
      <c r="K467" s="370">
        <v>46057</v>
      </c>
      <c r="L467" s="370">
        <v>46057</v>
      </c>
      <c r="M467" s="370">
        <v>46064</v>
      </c>
      <c r="N467" s="370">
        <v>46066</v>
      </c>
      <c r="O467" s="370">
        <v>46066</v>
      </c>
      <c r="P467" s="370">
        <v>46066</v>
      </c>
      <c r="Q467" s="370">
        <v>46066</v>
      </c>
      <c r="R467" s="370">
        <v>46066</v>
      </c>
      <c r="S467" s="370">
        <v>46066</v>
      </c>
      <c r="T467" s="370">
        <v>46066</v>
      </c>
      <c r="U467" s="370">
        <v>46066</v>
      </c>
      <c r="V467" s="370">
        <v>46066</v>
      </c>
      <c r="W467" s="370">
        <v>46067</v>
      </c>
      <c r="X467" s="370">
        <v>46067</v>
      </c>
      <c r="Y467" s="370">
        <v>46067</v>
      </c>
      <c r="Z467" s="370">
        <v>46067</v>
      </c>
      <c r="AA467" s="370">
        <v>46068</v>
      </c>
      <c r="AB467" s="370">
        <v>46068</v>
      </c>
      <c r="AC467" s="375"/>
      <c r="AD467" s="382"/>
    </row>
    <row r="468" spans="1:30" ht="31" x14ac:dyDescent="0.35">
      <c r="A468" s="363">
        <f>+A463+1</f>
        <v>94</v>
      </c>
      <c r="B468" s="363" t="s">
        <v>412</v>
      </c>
      <c r="C468" s="364" t="str" cm="1">
        <f t="array" ref="C468">INDEX('Master Sheet '!$BD$19:$BD$451, MATCH(1, ('Master Sheet '!$B$19:$B$451=B468)*1, 0))</f>
        <v>A(00-02)+03</v>
      </c>
      <c r="D468" s="365"/>
      <c r="E468" s="421" t="s">
        <v>1209</v>
      </c>
      <c r="F468" s="363" t="s">
        <v>1217</v>
      </c>
      <c r="G468" s="363">
        <v>15</v>
      </c>
      <c r="H468" s="363" t="s">
        <v>1134</v>
      </c>
      <c r="I468" s="363" t="s">
        <v>1174</v>
      </c>
      <c r="J468" s="380">
        <v>46056</v>
      </c>
      <c r="K468" s="452"/>
      <c r="L468" s="452"/>
      <c r="M468" s="452"/>
      <c r="N468" s="453"/>
      <c r="O468" s="452"/>
      <c r="P468" s="452"/>
      <c r="Q468" s="452"/>
      <c r="R468" s="452"/>
      <c r="S468" s="452"/>
      <c r="T468" s="452"/>
      <c r="U468" s="452"/>
      <c r="V468" s="452"/>
      <c r="W468" s="452"/>
      <c r="X468" s="452"/>
      <c r="Y468" s="452"/>
      <c r="Z468" s="452"/>
      <c r="AA468" s="452"/>
      <c r="AB468" s="454"/>
      <c r="AC468" s="441">
        <f>Z472</f>
        <v>46069</v>
      </c>
      <c r="AD468" s="384" t="s">
        <v>1175</v>
      </c>
    </row>
    <row r="469" spans="1:30" ht="15.5" outlineLevel="1" x14ac:dyDescent="0.35">
      <c r="A469" s="363"/>
      <c r="B469" s="364"/>
      <c r="C469" s="364" t="str">
        <f t="shared" ref="C469:C472" si="90">C468</f>
        <v>A(00-02)+03</v>
      </c>
      <c r="D469" s="365" t="s">
        <v>1160</v>
      </c>
      <c r="E469" s="365"/>
      <c r="F469" s="363"/>
      <c r="G469" s="363"/>
      <c r="H469" s="363"/>
      <c r="I469" s="363"/>
      <c r="J469" s="363"/>
      <c r="K469" s="370">
        <v>46057</v>
      </c>
      <c r="L469" s="370">
        <v>46057</v>
      </c>
      <c r="M469" s="370">
        <v>46058</v>
      </c>
      <c r="N469" s="370">
        <v>46059</v>
      </c>
      <c r="O469" s="370">
        <v>46060</v>
      </c>
      <c r="P469" s="370">
        <v>46060</v>
      </c>
      <c r="Q469" s="370">
        <v>46060</v>
      </c>
      <c r="R469" s="370">
        <v>46060</v>
      </c>
      <c r="S469" s="370">
        <v>46060</v>
      </c>
      <c r="T469" s="370">
        <v>46060</v>
      </c>
      <c r="U469" s="370">
        <v>46060</v>
      </c>
      <c r="V469" s="370">
        <v>46060</v>
      </c>
      <c r="W469" s="370">
        <v>46061</v>
      </c>
      <c r="X469" s="370">
        <v>46061</v>
      </c>
      <c r="Y469" s="370">
        <v>46061</v>
      </c>
      <c r="Z469" s="370">
        <v>46061</v>
      </c>
      <c r="AA469" s="370">
        <v>46070</v>
      </c>
      <c r="AB469" s="370">
        <v>46070</v>
      </c>
      <c r="AC469" s="379"/>
      <c r="AD469" s="382"/>
    </row>
    <row r="470" spans="1:30" ht="15.5" outlineLevel="1" x14ac:dyDescent="0.35">
      <c r="A470" s="363"/>
      <c r="B470" s="364"/>
      <c r="C470" s="364" t="str">
        <f t="shared" si="90"/>
        <v>A(00-02)+03</v>
      </c>
      <c r="D470" s="365" t="s">
        <v>1161</v>
      </c>
      <c r="E470" s="365"/>
      <c r="F470" s="363"/>
      <c r="G470" s="363"/>
      <c r="H470" s="363"/>
      <c r="I470" s="363"/>
      <c r="J470" s="363"/>
      <c r="K470" s="370">
        <v>46057</v>
      </c>
      <c r="L470" s="370">
        <v>46057</v>
      </c>
      <c r="M470" s="370">
        <v>46060</v>
      </c>
      <c r="N470" s="370">
        <v>46061</v>
      </c>
      <c r="O470" s="370">
        <v>46062</v>
      </c>
      <c r="P470" s="370">
        <v>46062</v>
      </c>
      <c r="Q470" s="370">
        <v>46062</v>
      </c>
      <c r="R470" s="370">
        <v>46062</v>
      </c>
      <c r="S470" s="370">
        <v>46062</v>
      </c>
      <c r="T470" s="370">
        <v>46062</v>
      </c>
      <c r="U470" s="370">
        <v>46062</v>
      </c>
      <c r="V470" s="370">
        <v>46062</v>
      </c>
      <c r="W470" s="370">
        <v>46063</v>
      </c>
      <c r="X470" s="370">
        <v>46063</v>
      </c>
      <c r="Y470" s="370">
        <v>46063</v>
      </c>
      <c r="Z470" s="370">
        <v>46063</v>
      </c>
      <c r="AA470" s="370">
        <v>46070</v>
      </c>
      <c r="AB470" s="370">
        <v>46070</v>
      </c>
      <c r="AC470" s="379"/>
      <c r="AD470" s="382"/>
    </row>
    <row r="471" spans="1:30" ht="15.5" outlineLevel="1" x14ac:dyDescent="0.35">
      <c r="A471" s="363"/>
      <c r="B471" s="364"/>
      <c r="C471" s="364" t="str">
        <f t="shared" si="90"/>
        <v>A(00-02)+03</v>
      </c>
      <c r="D471" s="365" t="s">
        <v>1162</v>
      </c>
      <c r="E471" s="365"/>
      <c r="F471" s="363"/>
      <c r="G471" s="363"/>
      <c r="H471" s="363"/>
      <c r="I471" s="363"/>
      <c r="J471" s="363"/>
      <c r="K471" s="370">
        <v>46057</v>
      </c>
      <c r="L471" s="370">
        <v>46057</v>
      </c>
      <c r="M471" s="370">
        <v>46064</v>
      </c>
      <c r="N471" s="370">
        <v>46066</v>
      </c>
      <c r="O471" s="370">
        <v>46066</v>
      </c>
      <c r="P471" s="370">
        <v>46066</v>
      </c>
      <c r="Q471" s="370">
        <v>46066</v>
      </c>
      <c r="R471" s="370">
        <v>46066</v>
      </c>
      <c r="S471" s="370">
        <v>46066</v>
      </c>
      <c r="T471" s="370">
        <v>46066</v>
      </c>
      <c r="U471" s="370">
        <v>46066</v>
      </c>
      <c r="V471" s="370">
        <v>46066</v>
      </c>
      <c r="W471" s="370">
        <v>46067</v>
      </c>
      <c r="X471" s="370">
        <v>46067</v>
      </c>
      <c r="Y471" s="370">
        <v>46067</v>
      </c>
      <c r="Z471" s="370">
        <v>46067</v>
      </c>
      <c r="AA471" s="370">
        <v>46070</v>
      </c>
      <c r="AB471" s="370">
        <v>46070</v>
      </c>
      <c r="AC471" s="379"/>
      <c r="AD471" s="382"/>
    </row>
    <row r="472" spans="1:30" ht="15.5" outlineLevel="1" x14ac:dyDescent="0.35">
      <c r="A472" s="363"/>
      <c r="B472" s="364"/>
      <c r="C472" s="364" t="str">
        <f t="shared" si="90"/>
        <v>A(00-02)+03</v>
      </c>
      <c r="D472" s="365" t="s">
        <v>1163</v>
      </c>
      <c r="E472" s="365"/>
      <c r="F472" s="363"/>
      <c r="G472" s="363"/>
      <c r="H472" s="363"/>
      <c r="I472" s="363"/>
      <c r="J472" s="363"/>
      <c r="K472" s="370">
        <v>46057</v>
      </c>
      <c r="L472" s="370">
        <v>46057</v>
      </c>
      <c r="M472" s="370">
        <v>46066</v>
      </c>
      <c r="N472" s="370">
        <v>46068</v>
      </c>
      <c r="O472" s="370">
        <v>46068</v>
      </c>
      <c r="P472" s="370">
        <v>46068</v>
      </c>
      <c r="Q472" s="370">
        <v>46068</v>
      </c>
      <c r="R472" s="370">
        <v>46068</v>
      </c>
      <c r="S472" s="370">
        <v>46068</v>
      </c>
      <c r="T472" s="370">
        <v>46068</v>
      </c>
      <c r="U472" s="370">
        <v>46068</v>
      </c>
      <c r="V472" s="370">
        <v>46068</v>
      </c>
      <c r="W472" s="370">
        <v>46069</v>
      </c>
      <c r="X472" s="370">
        <v>46069</v>
      </c>
      <c r="Y472" s="370">
        <v>46069</v>
      </c>
      <c r="Z472" s="370">
        <v>46069</v>
      </c>
      <c r="AA472" s="370">
        <v>46070</v>
      </c>
      <c r="AB472" s="370">
        <v>46070</v>
      </c>
      <c r="AC472" s="379"/>
      <c r="AD472" s="382"/>
    </row>
    <row r="473" spans="1:30" ht="31" x14ac:dyDescent="0.35">
      <c r="A473" s="363">
        <f>+A468+1</f>
        <v>95</v>
      </c>
      <c r="B473" s="363" t="s">
        <v>1107</v>
      </c>
      <c r="C473" s="364" t="str" cm="1">
        <f t="array" ref="C473">INDEX('Master Sheet '!$BD$19:$BD$451, MATCH(1, ('Master Sheet '!$B$19:$B$451=B473)*1, 0))</f>
        <v>A(00-02)+00</v>
      </c>
      <c r="D473" s="365"/>
      <c r="E473" s="421" t="s">
        <v>1209</v>
      </c>
      <c r="F473" s="363" t="s">
        <v>1213</v>
      </c>
      <c r="G473" s="363">
        <v>13</v>
      </c>
      <c r="H473" s="363" t="s">
        <v>1134</v>
      </c>
      <c r="I473" s="363" t="s">
        <v>1177</v>
      </c>
      <c r="J473" s="380">
        <v>46056</v>
      </c>
      <c r="K473" s="366"/>
      <c r="L473" s="366"/>
      <c r="M473" s="366"/>
      <c r="N473" s="365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72"/>
      <c r="AC473" s="441">
        <f>Z477</f>
        <v>46070</v>
      </c>
      <c r="AD473" s="384" t="s">
        <v>1175</v>
      </c>
    </row>
    <row r="474" spans="1:30" ht="15.5" outlineLevel="1" x14ac:dyDescent="0.35">
      <c r="A474" s="363"/>
      <c r="B474" s="364"/>
      <c r="C474" s="364" t="str">
        <f t="shared" ref="C474:C477" si="91">C473</f>
        <v>A(00-02)+00</v>
      </c>
      <c r="D474" s="365" t="s">
        <v>1160</v>
      </c>
      <c r="E474" s="365"/>
      <c r="F474" s="363"/>
      <c r="G474" s="363"/>
      <c r="H474" s="363"/>
      <c r="I474" s="363"/>
      <c r="J474" s="363"/>
      <c r="K474" s="370">
        <v>46056</v>
      </c>
      <c r="L474" s="370">
        <v>46056</v>
      </c>
      <c r="M474" s="370">
        <v>46058</v>
      </c>
      <c r="N474" s="370">
        <v>46059</v>
      </c>
      <c r="O474" s="370">
        <v>46059</v>
      </c>
      <c r="P474" s="370">
        <v>46059</v>
      </c>
      <c r="Q474" s="370">
        <v>46059</v>
      </c>
      <c r="R474" s="370">
        <v>46059</v>
      </c>
      <c r="S474" s="370">
        <v>46059</v>
      </c>
      <c r="T474" s="370">
        <v>46059</v>
      </c>
      <c r="U474" s="370">
        <v>46059</v>
      </c>
      <c r="V474" s="370">
        <v>46059</v>
      </c>
      <c r="W474" s="370">
        <v>46060</v>
      </c>
      <c r="X474" s="370">
        <v>46060</v>
      </c>
      <c r="Y474" s="370">
        <v>46060</v>
      </c>
      <c r="Z474" s="370">
        <v>46060</v>
      </c>
      <c r="AA474" s="370">
        <v>46071</v>
      </c>
      <c r="AB474" s="370">
        <v>46071</v>
      </c>
      <c r="AC474" s="375"/>
      <c r="AD474" s="382"/>
    </row>
    <row r="475" spans="1:30" ht="15.5" outlineLevel="1" x14ac:dyDescent="0.35">
      <c r="A475" s="363"/>
      <c r="B475" s="364"/>
      <c r="C475" s="364" t="str">
        <f t="shared" si="91"/>
        <v>A(00-02)+00</v>
      </c>
      <c r="D475" s="365" t="s">
        <v>1161</v>
      </c>
      <c r="E475" s="365"/>
      <c r="F475" s="363"/>
      <c r="G475" s="363"/>
      <c r="H475" s="363"/>
      <c r="I475" s="363"/>
      <c r="J475" s="363"/>
      <c r="K475" s="370">
        <v>46056</v>
      </c>
      <c r="L475" s="370">
        <v>46056</v>
      </c>
      <c r="M475" s="370">
        <v>46060</v>
      </c>
      <c r="N475" s="370">
        <v>46061</v>
      </c>
      <c r="O475" s="370">
        <v>46062</v>
      </c>
      <c r="P475" s="370">
        <v>46062</v>
      </c>
      <c r="Q475" s="370">
        <v>46062</v>
      </c>
      <c r="R475" s="370">
        <v>46062</v>
      </c>
      <c r="S475" s="370">
        <v>46062</v>
      </c>
      <c r="T475" s="370">
        <v>46062</v>
      </c>
      <c r="U475" s="370">
        <v>46062</v>
      </c>
      <c r="V475" s="370">
        <v>46062</v>
      </c>
      <c r="W475" s="370">
        <v>46063</v>
      </c>
      <c r="X475" s="370">
        <v>46063</v>
      </c>
      <c r="Y475" s="370">
        <v>46063</v>
      </c>
      <c r="Z475" s="370">
        <v>46063</v>
      </c>
      <c r="AA475" s="370">
        <v>46071</v>
      </c>
      <c r="AB475" s="370">
        <v>46071</v>
      </c>
      <c r="AC475" s="375"/>
      <c r="AD475" s="382"/>
    </row>
    <row r="476" spans="1:30" ht="15.5" outlineLevel="1" x14ac:dyDescent="0.35">
      <c r="A476" s="363"/>
      <c r="B476" s="364"/>
      <c r="C476" s="364" t="str">
        <f t="shared" si="91"/>
        <v>A(00-02)+00</v>
      </c>
      <c r="D476" s="365" t="s">
        <v>1162</v>
      </c>
      <c r="E476" s="365"/>
      <c r="F476" s="363"/>
      <c r="G476" s="363"/>
      <c r="H476" s="363"/>
      <c r="I476" s="363"/>
      <c r="J476" s="363"/>
      <c r="K476" s="370">
        <v>46056</v>
      </c>
      <c r="L476" s="370">
        <v>46056</v>
      </c>
      <c r="M476" s="370">
        <v>46065</v>
      </c>
      <c r="N476" s="370">
        <v>46067</v>
      </c>
      <c r="O476" s="370">
        <v>46067</v>
      </c>
      <c r="P476" s="370">
        <v>46067</v>
      </c>
      <c r="Q476" s="370">
        <v>46067</v>
      </c>
      <c r="R476" s="370">
        <v>46067</v>
      </c>
      <c r="S476" s="370">
        <v>46067</v>
      </c>
      <c r="T476" s="370">
        <v>46067</v>
      </c>
      <c r="U476" s="370">
        <v>46067</v>
      </c>
      <c r="V476" s="370">
        <v>46067</v>
      </c>
      <c r="W476" s="370">
        <v>46068</v>
      </c>
      <c r="X476" s="370">
        <v>46068</v>
      </c>
      <c r="Y476" s="370">
        <v>46068</v>
      </c>
      <c r="Z476" s="370">
        <v>46068</v>
      </c>
      <c r="AA476" s="370">
        <v>46071</v>
      </c>
      <c r="AB476" s="370">
        <v>46071</v>
      </c>
      <c r="AC476" s="375"/>
      <c r="AD476" s="382"/>
    </row>
    <row r="477" spans="1:30" ht="15.5" outlineLevel="1" x14ac:dyDescent="0.35">
      <c r="A477" s="363"/>
      <c r="B477" s="364"/>
      <c r="C477" s="364" t="str">
        <f t="shared" si="91"/>
        <v>A(00-02)+00</v>
      </c>
      <c r="D477" s="365" t="s">
        <v>1163</v>
      </c>
      <c r="E477" s="365"/>
      <c r="F477" s="363"/>
      <c r="G477" s="363"/>
      <c r="H477" s="363"/>
      <c r="I477" s="363"/>
      <c r="J477" s="363"/>
      <c r="K477" s="370">
        <v>46056</v>
      </c>
      <c r="L477" s="370">
        <v>46056</v>
      </c>
      <c r="M477" s="370">
        <v>46068</v>
      </c>
      <c r="N477" s="370">
        <v>46069</v>
      </c>
      <c r="O477" s="370">
        <v>46069</v>
      </c>
      <c r="P477" s="370">
        <v>46069</v>
      </c>
      <c r="Q477" s="370">
        <v>46069</v>
      </c>
      <c r="R477" s="370">
        <v>46069</v>
      </c>
      <c r="S477" s="370">
        <v>46069</v>
      </c>
      <c r="T477" s="370">
        <v>46069</v>
      </c>
      <c r="U477" s="370">
        <v>46069</v>
      </c>
      <c r="V477" s="370">
        <v>46069</v>
      </c>
      <c r="W477" s="370">
        <v>46070</v>
      </c>
      <c r="X477" s="370">
        <v>46070</v>
      </c>
      <c r="Y477" s="370">
        <v>46070</v>
      </c>
      <c r="Z477" s="370">
        <v>46070</v>
      </c>
      <c r="AA477" s="370">
        <v>46071</v>
      </c>
      <c r="AB477" s="370">
        <v>46071</v>
      </c>
      <c r="AC477" s="375"/>
      <c r="AD477" s="382"/>
    </row>
    <row r="478" spans="1:30" ht="15.5" x14ac:dyDescent="0.35">
      <c r="A478" s="363">
        <f>+A473+1</f>
        <v>96</v>
      </c>
      <c r="B478" s="385" t="s">
        <v>1100</v>
      </c>
      <c r="C478" s="364" t="str" cm="1">
        <f t="array" ref="C478">INDEX('Master Sheet '!$BD$19:$BD$451, MATCH(1, ('Master Sheet '!$B$19:$B$451=B478)*1, 0))</f>
        <v>A(00-02)+00</v>
      </c>
      <c r="D478" s="365"/>
      <c r="E478" s="365" t="s">
        <v>1139</v>
      </c>
      <c r="F478" s="363" t="s">
        <v>1409</v>
      </c>
      <c r="G478" s="363">
        <v>15</v>
      </c>
      <c r="H478" s="363" t="s">
        <v>1134</v>
      </c>
      <c r="I478" s="363" t="s">
        <v>1188</v>
      </c>
      <c r="J478" s="380">
        <v>46061</v>
      </c>
      <c r="K478" s="438"/>
      <c r="L478" s="438"/>
      <c r="M478" s="438"/>
      <c r="N478" s="439"/>
      <c r="O478" s="438"/>
      <c r="P478" s="438"/>
      <c r="Q478" s="438"/>
      <c r="R478" s="438"/>
      <c r="S478" s="438"/>
      <c r="T478" s="438"/>
      <c r="U478" s="438"/>
      <c r="V478" s="438"/>
      <c r="W478" s="438"/>
      <c r="X478" s="438"/>
      <c r="Y478" s="438"/>
      <c r="Z478" s="438"/>
      <c r="AA478" s="438"/>
      <c r="AB478" s="440"/>
      <c r="AC478" s="441">
        <f>Z482</f>
        <v>46071</v>
      </c>
      <c r="AD478" s="384" t="s">
        <v>1175</v>
      </c>
    </row>
    <row r="479" spans="1:30" ht="15.5" outlineLevel="1" x14ac:dyDescent="0.35">
      <c r="A479" s="363"/>
      <c r="B479" s="364"/>
      <c r="C479" s="364" t="str">
        <f t="shared" ref="C479:C482" si="92">C478</f>
        <v>A(00-02)+00</v>
      </c>
      <c r="D479" s="365" t="s">
        <v>1160</v>
      </c>
      <c r="E479" s="365"/>
      <c r="F479" s="363"/>
      <c r="G479" s="363"/>
      <c r="H479" s="363"/>
      <c r="I479" s="363"/>
      <c r="J479" s="363"/>
      <c r="K479" s="370">
        <v>46064</v>
      </c>
      <c r="L479" s="370">
        <v>46064</v>
      </c>
      <c r="M479" s="370">
        <v>46064</v>
      </c>
      <c r="N479" s="370">
        <v>46066</v>
      </c>
      <c r="O479" s="370">
        <v>46066</v>
      </c>
      <c r="P479" s="370">
        <v>46066</v>
      </c>
      <c r="Q479" s="370">
        <v>46066</v>
      </c>
      <c r="R479" s="370">
        <v>46066</v>
      </c>
      <c r="S479" s="370">
        <v>46066</v>
      </c>
      <c r="T479" s="370">
        <v>46066</v>
      </c>
      <c r="U479" s="370">
        <v>46066</v>
      </c>
      <c r="V479" s="370">
        <v>46066</v>
      </c>
      <c r="W479" s="370">
        <v>46067</v>
      </c>
      <c r="X479" s="370">
        <v>46067</v>
      </c>
      <c r="Y479" s="370">
        <v>46067</v>
      </c>
      <c r="Z479" s="370">
        <v>46067</v>
      </c>
      <c r="AA479" s="370">
        <v>46072</v>
      </c>
      <c r="AB479" s="370">
        <v>46072</v>
      </c>
      <c r="AC479" s="375"/>
      <c r="AD479" s="382"/>
    </row>
    <row r="480" spans="1:30" ht="15.5" outlineLevel="1" x14ac:dyDescent="0.35">
      <c r="A480" s="363"/>
      <c r="B480" s="364"/>
      <c r="C480" s="364" t="str">
        <f t="shared" si="92"/>
        <v>A(00-02)+00</v>
      </c>
      <c r="D480" s="365" t="s">
        <v>1161</v>
      </c>
      <c r="E480" s="365"/>
      <c r="F480" s="363"/>
      <c r="G480" s="363"/>
      <c r="H480" s="363"/>
      <c r="I480" s="363"/>
      <c r="J480" s="363"/>
      <c r="K480" s="370">
        <v>46064</v>
      </c>
      <c r="L480" s="370">
        <v>46064</v>
      </c>
      <c r="M480" s="370">
        <v>46064</v>
      </c>
      <c r="N480" s="370">
        <v>46067</v>
      </c>
      <c r="O480" s="370">
        <v>46067</v>
      </c>
      <c r="P480" s="370">
        <v>46067</v>
      </c>
      <c r="Q480" s="370">
        <v>46067</v>
      </c>
      <c r="R480" s="370">
        <v>46067</v>
      </c>
      <c r="S480" s="370">
        <v>46067</v>
      </c>
      <c r="T480" s="370">
        <v>46067</v>
      </c>
      <c r="U480" s="370">
        <v>46067</v>
      </c>
      <c r="V480" s="370">
        <v>46067</v>
      </c>
      <c r="W480" s="370">
        <v>46068</v>
      </c>
      <c r="X480" s="370">
        <v>46068</v>
      </c>
      <c r="Y480" s="370">
        <v>46068</v>
      </c>
      <c r="Z480" s="370">
        <v>46068</v>
      </c>
      <c r="AA480" s="370">
        <v>46072</v>
      </c>
      <c r="AB480" s="370">
        <v>46072</v>
      </c>
      <c r="AC480" s="375"/>
      <c r="AD480" s="382"/>
    </row>
    <row r="481" spans="1:30" ht="15.5" outlineLevel="1" x14ac:dyDescent="0.35">
      <c r="A481" s="363"/>
      <c r="B481" s="364"/>
      <c r="C481" s="364" t="str">
        <f t="shared" si="92"/>
        <v>A(00-02)+00</v>
      </c>
      <c r="D481" s="365" t="s">
        <v>1162</v>
      </c>
      <c r="E481" s="365"/>
      <c r="F481" s="363"/>
      <c r="G481" s="363"/>
      <c r="H481" s="363"/>
      <c r="I481" s="363"/>
      <c r="J481" s="363"/>
      <c r="K481" s="370">
        <v>46064</v>
      </c>
      <c r="L481" s="370">
        <v>46064</v>
      </c>
      <c r="M481" s="370">
        <v>46068</v>
      </c>
      <c r="N481" s="370">
        <v>46069</v>
      </c>
      <c r="O481" s="370">
        <v>46069</v>
      </c>
      <c r="P481" s="370">
        <v>46069</v>
      </c>
      <c r="Q481" s="370">
        <v>46069</v>
      </c>
      <c r="R481" s="370">
        <v>46069</v>
      </c>
      <c r="S481" s="370">
        <v>46069</v>
      </c>
      <c r="T481" s="370">
        <v>46069</v>
      </c>
      <c r="U481" s="370">
        <v>46069</v>
      </c>
      <c r="V481" s="370">
        <v>46069</v>
      </c>
      <c r="W481" s="370">
        <v>46070</v>
      </c>
      <c r="X481" s="370">
        <v>46070</v>
      </c>
      <c r="Y481" s="370">
        <v>46070</v>
      </c>
      <c r="Z481" s="370">
        <v>46070</v>
      </c>
      <c r="AA481" s="370">
        <v>46072</v>
      </c>
      <c r="AB481" s="370">
        <v>46072</v>
      </c>
      <c r="AC481" s="375"/>
      <c r="AD481" s="382"/>
    </row>
    <row r="482" spans="1:30" ht="15.5" outlineLevel="1" x14ac:dyDescent="0.35">
      <c r="A482" s="363"/>
      <c r="B482" s="364"/>
      <c r="C482" s="364" t="str">
        <f t="shared" si="92"/>
        <v>A(00-02)+00</v>
      </c>
      <c r="D482" s="365" t="s">
        <v>1163</v>
      </c>
      <c r="E482" s="365"/>
      <c r="F482" s="363"/>
      <c r="G482" s="363"/>
      <c r="H482" s="363"/>
      <c r="I482" s="363"/>
      <c r="J482" s="363"/>
      <c r="K482" s="370">
        <v>46064</v>
      </c>
      <c r="L482" s="370">
        <v>46064</v>
      </c>
      <c r="M482" s="370">
        <v>46069</v>
      </c>
      <c r="N482" s="370">
        <v>46070</v>
      </c>
      <c r="O482" s="370">
        <v>46070</v>
      </c>
      <c r="P482" s="370">
        <v>46070</v>
      </c>
      <c r="Q482" s="370">
        <v>46070</v>
      </c>
      <c r="R482" s="370">
        <v>46070</v>
      </c>
      <c r="S482" s="370">
        <v>46070</v>
      </c>
      <c r="T482" s="370">
        <v>46070</v>
      </c>
      <c r="U482" s="370">
        <v>46070</v>
      </c>
      <c r="V482" s="370">
        <v>46070</v>
      </c>
      <c r="W482" s="370">
        <v>46071</v>
      </c>
      <c r="X482" s="370">
        <v>46071</v>
      </c>
      <c r="Y482" s="370">
        <v>46071</v>
      </c>
      <c r="Z482" s="370">
        <v>46071</v>
      </c>
      <c r="AA482" s="370">
        <v>46072</v>
      </c>
      <c r="AB482" s="370">
        <v>46072</v>
      </c>
      <c r="AC482" s="375"/>
      <c r="AD482" s="382"/>
    </row>
    <row r="483" spans="1:30" ht="15.5" x14ac:dyDescent="0.35">
      <c r="A483" s="363">
        <f>+A478+1</f>
        <v>97</v>
      </c>
      <c r="B483" s="363" t="s">
        <v>1039</v>
      </c>
      <c r="C483" s="364" t="str" cm="1">
        <f t="array" ref="C483">INDEX('Master Sheet '!$BD$19:$BD$451, MATCH(1, ('Master Sheet '!$B$19:$B$451=B483)*1, 0))</f>
        <v>D(30-45)+03</v>
      </c>
      <c r="D483" s="365"/>
      <c r="E483" s="365" t="s">
        <v>1139</v>
      </c>
      <c r="F483" s="363" t="s">
        <v>1215</v>
      </c>
      <c r="G483" s="363">
        <v>15</v>
      </c>
      <c r="H483" s="363" t="s">
        <v>1134</v>
      </c>
      <c r="I483" s="363" t="s">
        <v>1174</v>
      </c>
      <c r="J483" s="380">
        <v>46056</v>
      </c>
      <c r="K483" s="452"/>
      <c r="L483" s="452"/>
      <c r="M483" s="452"/>
      <c r="N483" s="365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72"/>
      <c r="AC483" s="441">
        <f>Z487</f>
        <v>46071</v>
      </c>
      <c r="AD483" s="384" t="s">
        <v>1175</v>
      </c>
    </row>
    <row r="484" spans="1:30" ht="15.5" outlineLevel="1" x14ac:dyDescent="0.35">
      <c r="A484" s="363"/>
      <c r="B484" s="364"/>
      <c r="C484" s="364" t="str">
        <f t="shared" ref="C484:C487" si="93">C483</f>
        <v>D(30-45)+03</v>
      </c>
      <c r="D484" s="365" t="s">
        <v>1160</v>
      </c>
      <c r="E484" s="365"/>
      <c r="F484" s="363"/>
      <c r="G484" s="363"/>
      <c r="H484" s="363"/>
      <c r="I484" s="363"/>
      <c r="J484" s="363"/>
      <c r="K484" s="370">
        <v>46057</v>
      </c>
      <c r="L484" s="370">
        <v>46057</v>
      </c>
      <c r="M484" s="370">
        <v>46058</v>
      </c>
      <c r="N484" s="370">
        <v>46060</v>
      </c>
      <c r="O484" s="370">
        <v>46061</v>
      </c>
      <c r="P484" s="370">
        <v>46061</v>
      </c>
      <c r="Q484" s="370">
        <v>46061</v>
      </c>
      <c r="R484" s="370">
        <v>46061</v>
      </c>
      <c r="S484" s="370">
        <v>46061</v>
      </c>
      <c r="T484" s="370">
        <v>46061</v>
      </c>
      <c r="U484" s="370">
        <v>46061</v>
      </c>
      <c r="V484" s="370">
        <v>46061</v>
      </c>
      <c r="W484" s="370">
        <v>46062</v>
      </c>
      <c r="X484" s="370">
        <v>46062</v>
      </c>
      <c r="Y484" s="370">
        <v>46062</v>
      </c>
      <c r="Z484" s="370">
        <v>46062</v>
      </c>
      <c r="AA484" s="370">
        <v>46072</v>
      </c>
      <c r="AB484" s="370">
        <v>46072</v>
      </c>
      <c r="AC484" s="379"/>
      <c r="AD484" s="382"/>
    </row>
    <row r="485" spans="1:30" ht="15.5" outlineLevel="1" x14ac:dyDescent="0.35">
      <c r="A485" s="363"/>
      <c r="B485" s="364"/>
      <c r="C485" s="364" t="str">
        <f t="shared" si="93"/>
        <v>D(30-45)+03</v>
      </c>
      <c r="D485" s="365" t="s">
        <v>1161</v>
      </c>
      <c r="E485" s="365"/>
      <c r="F485" s="363"/>
      <c r="G485" s="363"/>
      <c r="H485" s="363"/>
      <c r="I485" s="363"/>
      <c r="J485" s="363"/>
      <c r="K485" s="370">
        <v>46057</v>
      </c>
      <c r="L485" s="370">
        <v>46057</v>
      </c>
      <c r="M485" s="370">
        <v>46061</v>
      </c>
      <c r="N485" s="370">
        <v>46063</v>
      </c>
      <c r="O485" s="370">
        <v>46063</v>
      </c>
      <c r="P485" s="370">
        <v>46063</v>
      </c>
      <c r="Q485" s="370">
        <v>46063</v>
      </c>
      <c r="R485" s="370">
        <v>46063</v>
      </c>
      <c r="S485" s="370">
        <v>46063</v>
      </c>
      <c r="T485" s="370">
        <v>46063</v>
      </c>
      <c r="U485" s="370">
        <v>46063</v>
      </c>
      <c r="V485" s="370">
        <v>46063</v>
      </c>
      <c r="W485" s="370">
        <v>46064</v>
      </c>
      <c r="X485" s="370">
        <v>46064</v>
      </c>
      <c r="Y485" s="370">
        <v>46064</v>
      </c>
      <c r="Z485" s="370">
        <v>46064</v>
      </c>
      <c r="AA485" s="370">
        <v>46072</v>
      </c>
      <c r="AB485" s="370">
        <v>46072</v>
      </c>
      <c r="AC485" s="379"/>
      <c r="AD485" s="382"/>
    </row>
    <row r="486" spans="1:30" ht="15.5" outlineLevel="1" x14ac:dyDescent="0.35">
      <c r="A486" s="363"/>
      <c r="B486" s="364"/>
      <c r="C486" s="364" t="str">
        <f t="shared" si="93"/>
        <v>D(30-45)+03</v>
      </c>
      <c r="D486" s="365" t="s">
        <v>1162</v>
      </c>
      <c r="E486" s="365"/>
      <c r="F486" s="363"/>
      <c r="G486" s="363"/>
      <c r="H486" s="363"/>
      <c r="I486" s="363"/>
      <c r="J486" s="363"/>
      <c r="K486" s="370">
        <v>46057</v>
      </c>
      <c r="L486" s="370">
        <v>46057</v>
      </c>
      <c r="M486" s="370">
        <v>46065</v>
      </c>
      <c r="N486" s="370">
        <v>46066</v>
      </c>
      <c r="O486" s="370">
        <v>46067</v>
      </c>
      <c r="P486" s="370">
        <v>46067</v>
      </c>
      <c r="Q486" s="370">
        <v>46067</v>
      </c>
      <c r="R486" s="370">
        <v>46067</v>
      </c>
      <c r="S486" s="370">
        <v>46067</v>
      </c>
      <c r="T486" s="370">
        <v>46067</v>
      </c>
      <c r="U486" s="370">
        <v>46067</v>
      </c>
      <c r="V486" s="370">
        <v>46067</v>
      </c>
      <c r="W486" s="370">
        <v>46068</v>
      </c>
      <c r="X486" s="370">
        <v>46068</v>
      </c>
      <c r="Y486" s="370">
        <v>46069</v>
      </c>
      <c r="Z486" s="370">
        <v>46069</v>
      </c>
      <c r="AA486" s="370">
        <v>46072</v>
      </c>
      <c r="AB486" s="370">
        <v>46072</v>
      </c>
      <c r="AC486" s="379"/>
      <c r="AD486" s="382"/>
    </row>
    <row r="487" spans="1:30" ht="15.5" outlineLevel="1" x14ac:dyDescent="0.35">
      <c r="A487" s="363"/>
      <c r="B487" s="364"/>
      <c r="C487" s="364" t="str">
        <f t="shared" si="93"/>
        <v>D(30-45)+03</v>
      </c>
      <c r="D487" s="365" t="s">
        <v>1163</v>
      </c>
      <c r="E487" s="365"/>
      <c r="F487" s="363"/>
      <c r="G487" s="363"/>
      <c r="H487" s="363"/>
      <c r="I487" s="363"/>
      <c r="J487" s="363"/>
      <c r="K487" s="370">
        <v>46057</v>
      </c>
      <c r="L487" s="370">
        <v>46057</v>
      </c>
      <c r="M487" s="370">
        <v>46068</v>
      </c>
      <c r="N487" s="370">
        <v>46070</v>
      </c>
      <c r="O487" s="370">
        <v>46070</v>
      </c>
      <c r="P487" s="370">
        <v>46070</v>
      </c>
      <c r="Q487" s="370">
        <v>46070</v>
      </c>
      <c r="R487" s="370">
        <v>46070</v>
      </c>
      <c r="S487" s="370">
        <v>46070</v>
      </c>
      <c r="T487" s="370">
        <v>46070</v>
      </c>
      <c r="U487" s="370">
        <v>46070</v>
      </c>
      <c r="V487" s="370">
        <v>46070</v>
      </c>
      <c r="W487" s="370">
        <v>46071</v>
      </c>
      <c r="X487" s="370">
        <v>46071</v>
      </c>
      <c r="Y487" s="370">
        <v>46071</v>
      </c>
      <c r="Z487" s="370">
        <v>46071</v>
      </c>
      <c r="AA487" s="370">
        <v>46072</v>
      </c>
      <c r="AB487" s="370">
        <v>46072</v>
      </c>
      <c r="AC487" s="379"/>
      <c r="AD487" s="382"/>
    </row>
    <row r="488" spans="1:30" ht="15.5" x14ac:dyDescent="0.35">
      <c r="A488" s="363">
        <f>+A483+1</f>
        <v>98</v>
      </c>
      <c r="B488" s="385" t="s">
        <v>919</v>
      </c>
      <c r="C488" s="364" t="str" cm="1">
        <f t="array" ref="C488">INDEX('Master Sheet '!$BD$19:$BD$451, MATCH(1, ('Master Sheet '!$B$19:$B$451=B488)*1, 0))</f>
        <v>D(45-60)+00</v>
      </c>
      <c r="D488" s="365"/>
      <c r="E488" s="365" t="s">
        <v>1139</v>
      </c>
      <c r="F488" s="363" t="s">
        <v>1407</v>
      </c>
      <c r="G488" s="363">
        <v>16</v>
      </c>
      <c r="H488" s="363" t="s">
        <v>1186</v>
      </c>
      <c r="I488" s="363" t="s">
        <v>1182</v>
      </c>
      <c r="J488" s="380">
        <v>46061</v>
      </c>
      <c r="K488" s="366"/>
      <c r="L488" s="366"/>
      <c r="M488" s="366"/>
      <c r="N488" s="365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72"/>
      <c r="AC488" s="441">
        <f>Z492</f>
        <v>46072</v>
      </c>
      <c r="AD488" s="384" t="s">
        <v>1175</v>
      </c>
    </row>
    <row r="489" spans="1:30" ht="15.5" outlineLevel="1" x14ac:dyDescent="0.35">
      <c r="A489" s="363"/>
      <c r="B489" s="364"/>
      <c r="C489" s="364" t="str">
        <f t="shared" ref="C489:C492" si="94">C488</f>
        <v>D(45-60)+00</v>
      </c>
      <c r="D489" s="365" t="s">
        <v>1160</v>
      </c>
      <c r="E489" s="365"/>
      <c r="F489" s="363"/>
      <c r="G489" s="363"/>
      <c r="H489" s="363"/>
      <c r="I489" s="363"/>
      <c r="J489" s="363"/>
      <c r="K489" s="370">
        <v>46062</v>
      </c>
      <c r="L489" s="370">
        <v>46062</v>
      </c>
      <c r="M489" s="370">
        <v>46063</v>
      </c>
      <c r="N489" s="370">
        <v>46065</v>
      </c>
      <c r="O489" s="370">
        <v>46066</v>
      </c>
      <c r="P489" s="370">
        <v>46066</v>
      </c>
      <c r="Q489" s="370">
        <v>46066</v>
      </c>
      <c r="R489" s="370">
        <v>46066</v>
      </c>
      <c r="S489" s="370">
        <v>46066</v>
      </c>
      <c r="T489" s="370">
        <v>46066</v>
      </c>
      <c r="U489" s="370">
        <v>46066</v>
      </c>
      <c r="V489" s="370">
        <v>46066</v>
      </c>
      <c r="W489" s="370">
        <v>46067</v>
      </c>
      <c r="X489" s="370">
        <v>46067</v>
      </c>
      <c r="Y489" s="370">
        <v>46067</v>
      </c>
      <c r="Z489" s="370">
        <v>46067</v>
      </c>
      <c r="AA489" s="370">
        <v>46073</v>
      </c>
      <c r="AB489" s="370">
        <v>46073</v>
      </c>
      <c r="AC489" s="375"/>
      <c r="AD489" s="382"/>
    </row>
    <row r="490" spans="1:30" ht="15.5" outlineLevel="1" x14ac:dyDescent="0.35">
      <c r="A490" s="363"/>
      <c r="B490" s="364"/>
      <c r="C490" s="364" t="str">
        <f t="shared" si="94"/>
        <v>D(45-60)+00</v>
      </c>
      <c r="D490" s="365" t="s">
        <v>1161</v>
      </c>
      <c r="E490" s="365"/>
      <c r="F490" s="363"/>
      <c r="G490" s="363"/>
      <c r="H490" s="363"/>
      <c r="I490" s="363"/>
      <c r="J490" s="363"/>
      <c r="K490" s="370">
        <v>46062</v>
      </c>
      <c r="L490" s="370">
        <v>46062</v>
      </c>
      <c r="M490" s="370">
        <v>46066</v>
      </c>
      <c r="N490" s="370">
        <v>46067</v>
      </c>
      <c r="O490" s="370">
        <v>46068</v>
      </c>
      <c r="P490" s="370">
        <v>46068</v>
      </c>
      <c r="Q490" s="370">
        <v>46068</v>
      </c>
      <c r="R490" s="370">
        <v>46068</v>
      </c>
      <c r="S490" s="370">
        <v>46068</v>
      </c>
      <c r="T490" s="370">
        <v>46068</v>
      </c>
      <c r="U490" s="370">
        <v>46069</v>
      </c>
      <c r="V490" s="370">
        <v>46069</v>
      </c>
      <c r="W490" s="370">
        <v>46070</v>
      </c>
      <c r="X490" s="370">
        <v>46070</v>
      </c>
      <c r="Y490" s="370">
        <v>46070</v>
      </c>
      <c r="Z490" s="370">
        <v>46070</v>
      </c>
      <c r="AA490" s="370">
        <v>46073</v>
      </c>
      <c r="AB490" s="370">
        <v>46073</v>
      </c>
      <c r="AC490" s="375"/>
      <c r="AD490" s="382"/>
    </row>
    <row r="491" spans="1:30" ht="15.5" outlineLevel="1" x14ac:dyDescent="0.35">
      <c r="A491" s="363"/>
      <c r="B491" s="364"/>
      <c r="C491" s="364" t="str">
        <f t="shared" si="94"/>
        <v>D(45-60)+00</v>
      </c>
      <c r="D491" s="365" t="s">
        <v>1162</v>
      </c>
      <c r="E491" s="365"/>
      <c r="F491" s="363"/>
      <c r="G491" s="363"/>
      <c r="H491" s="363"/>
      <c r="I491" s="363"/>
      <c r="J491" s="363"/>
      <c r="K491" s="370">
        <v>46062</v>
      </c>
      <c r="L491" s="370">
        <v>46062</v>
      </c>
      <c r="M491" s="370">
        <v>46066</v>
      </c>
      <c r="N491" s="370">
        <v>46067</v>
      </c>
      <c r="O491" s="370">
        <v>46068</v>
      </c>
      <c r="P491" s="370">
        <v>46068</v>
      </c>
      <c r="Q491" s="370">
        <v>46068</v>
      </c>
      <c r="R491" s="370">
        <v>46068</v>
      </c>
      <c r="S491" s="370">
        <v>46068</v>
      </c>
      <c r="T491" s="370">
        <v>46068</v>
      </c>
      <c r="U491" s="370">
        <v>46070</v>
      </c>
      <c r="V491" s="370">
        <v>46070</v>
      </c>
      <c r="W491" s="370">
        <v>46071</v>
      </c>
      <c r="X491" s="370">
        <v>46071</v>
      </c>
      <c r="Y491" s="370">
        <v>46071</v>
      </c>
      <c r="Z491" s="370">
        <v>46071</v>
      </c>
      <c r="AA491" s="370">
        <v>46073</v>
      </c>
      <c r="AB491" s="370">
        <v>46073</v>
      </c>
      <c r="AC491" s="375"/>
      <c r="AD491" s="382"/>
    </row>
    <row r="492" spans="1:30" ht="15.5" outlineLevel="1" x14ac:dyDescent="0.35">
      <c r="A492" s="363"/>
      <c r="B492" s="364"/>
      <c r="C492" s="364" t="str">
        <f t="shared" si="94"/>
        <v>D(45-60)+00</v>
      </c>
      <c r="D492" s="365" t="s">
        <v>1163</v>
      </c>
      <c r="E492" s="365"/>
      <c r="F492" s="363"/>
      <c r="G492" s="363"/>
      <c r="H492" s="363"/>
      <c r="I492" s="363"/>
      <c r="J492" s="363"/>
      <c r="K492" s="370">
        <v>46062</v>
      </c>
      <c r="L492" s="370">
        <v>46062</v>
      </c>
      <c r="M492" s="370">
        <v>46069</v>
      </c>
      <c r="N492" s="370">
        <v>46071</v>
      </c>
      <c r="O492" s="370">
        <v>46071</v>
      </c>
      <c r="P492" s="370">
        <v>46071</v>
      </c>
      <c r="Q492" s="370">
        <v>46071</v>
      </c>
      <c r="R492" s="370">
        <v>46071</v>
      </c>
      <c r="S492" s="370">
        <v>46071</v>
      </c>
      <c r="T492" s="370">
        <v>46071</v>
      </c>
      <c r="U492" s="370">
        <v>46071</v>
      </c>
      <c r="V492" s="370">
        <v>46071</v>
      </c>
      <c r="W492" s="370">
        <v>46072</v>
      </c>
      <c r="X492" s="370">
        <v>46072</v>
      </c>
      <c r="Y492" s="370">
        <v>46072</v>
      </c>
      <c r="Z492" s="370">
        <v>46072</v>
      </c>
      <c r="AA492" s="370">
        <v>46073</v>
      </c>
      <c r="AB492" s="370">
        <v>46073</v>
      </c>
      <c r="AC492" s="375"/>
      <c r="AD492" s="382"/>
    </row>
    <row r="493" spans="1:30" ht="15.5" x14ac:dyDescent="0.35">
      <c r="A493" s="363">
        <f>+A488+1</f>
        <v>99</v>
      </c>
      <c r="B493" s="385" t="s">
        <v>1105</v>
      </c>
      <c r="C493" s="364" t="str" cm="1">
        <f t="array" ref="C493">INDEX('Master Sheet '!$BD$19:$BD$451, MATCH(1, ('Master Sheet '!$B$19:$B$451=B493)*1, 0))</f>
        <v>A(00-02)+03</v>
      </c>
      <c r="D493" s="365"/>
      <c r="E493" s="365" t="s">
        <v>1139</v>
      </c>
      <c r="F493" s="363" t="s">
        <v>1269</v>
      </c>
      <c r="G493" s="363">
        <v>15</v>
      </c>
      <c r="H493" s="363" t="s">
        <v>1134</v>
      </c>
      <c r="I493" s="363" t="s">
        <v>1363</v>
      </c>
      <c r="J493" s="380">
        <v>46056</v>
      </c>
      <c r="K493" s="452"/>
      <c r="L493" s="452"/>
      <c r="M493" s="452"/>
      <c r="N493" s="453"/>
      <c r="O493" s="452"/>
      <c r="P493" s="452"/>
      <c r="Q493" s="452"/>
      <c r="R493" s="452"/>
      <c r="S493" s="452"/>
      <c r="T493" s="452"/>
      <c r="U493" s="452"/>
      <c r="V493" s="452"/>
      <c r="W493" s="452"/>
      <c r="X493" s="452"/>
      <c r="Y493" s="452"/>
      <c r="Z493" s="452"/>
      <c r="AA493" s="452"/>
      <c r="AB493" s="454"/>
      <c r="AC493" s="441">
        <f>Z497</f>
        <v>46072</v>
      </c>
      <c r="AD493" s="384" t="s">
        <v>1175</v>
      </c>
    </row>
    <row r="494" spans="1:30" ht="15.5" outlineLevel="1" x14ac:dyDescent="0.35">
      <c r="A494" s="363"/>
      <c r="B494" s="364"/>
      <c r="C494" s="364" t="str">
        <f t="shared" ref="C494:C497" si="95">C493</f>
        <v>A(00-02)+03</v>
      </c>
      <c r="D494" s="365" t="s">
        <v>1160</v>
      </c>
      <c r="E494" s="365"/>
      <c r="F494" s="363"/>
      <c r="G494" s="363"/>
      <c r="H494" s="363"/>
      <c r="I494" s="363"/>
      <c r="J494" s="363"/>
      <c r="K494" s="370">
        <v>46057</v>
      </c>
      <c r="L494" s="370">
        <v>46057</v>
      </c>
      <c r="M494" s="370">
        <v>46058</v>
      </c>
      <c r="N494" s="370">
        <v>46060</v>
      </c>
      <c r="O494" s="370">
        <v>46061</v>
      </c>
      <c r="P494" s="370">
        <v>46061</v>
      </c>
      <c r="Q494" s="370">
        <v>46061</v>
      </c>
      <c r="R494" s="370">
        <v>46061</v>
      </c>
      <c r="S494" s="370">
        <v>46061</v>
      </c>
      <c r="T494" s="370">
        <v>46061</v>
      </c>
      <c r="U494" s="370">
        <v>46061</v>
      </c>
      <c r="V494" s="370">
        <v>46061</v>
      </c>
      <c r="W494" s="370">
        <v>46064</v>
      </c>
      <c r="X494" s="370">
        <v>46064</v>
      </c>
      <c r="Y494" s="370">
        <v>46064</v>
      </c>
      <c r="Z494" s="370">
        <v>46064</v>
      </c>
      <c r="AA494" s="370">
        <v>46073</v>
      </c>
      <c r="AB494" s="370">
        <v>46073</v>
      </c>
      <c r="AC494" s="379"/>
      <c r="AD494" s="382"/>
    </row>
    <row r="495" spans="1:30" ht="15.5" outlineLevel="1" x14ac:dyDescent="0.35">
      <c r="A495" s="363"/>
      <c r="B495" s="364"/>
      <c r="C495" s="364" t="str">
        <f t="shared" si="95"/>
        <v>A(00-02)+03</v>
      </c>
      <c r="D495" s="365" t="s">
        <v>1161</v>
      </c>
      <c r="E495" s="365"/>
      <c r="F495" s="363"/>
      <c r="G495" s="363"/>
      <c r="H495" s="363"/>
      <c r="I495" s="363"/>
      <c r="J495" s="363"/>
      <c r="K495" s="370">
        <v>46057</v>
      </c>
      <c r="L495" s="370">
        <v>46057</v>
      </c>
      <c r="M495" s="370">
        <v>46063</v>
      </c>
      <c r="N495" s="370">
        <v>46065</v>
      </c>
      <c r="O495" s="370">
        <v>46066</v>
      </c>
      <c r="P495" s="370">
        <v>46066</v>
      </c>
      <c r="Q495" s="370">
        <v>46066</v>
      </c>
      <c r="R495" s="370">
        <v>46066</v>
      </c>
      <c r="S495" s="370">
        <v>46066</v>
      </c>
      <c r="T495" s="370">
        <v>46066</v>
      </c>
      <c r="U495" s="370">
        <v>46066</v>
      </c>
      <c r="V495" s="370">
        <v>46066</v>
      </c>
      <c r="W495" s="370">
        <v>46067</v>
      </c>
      <c r="X495" s="370">
        <v>46067</v>
      </c>
      <c r="Y495" s="370">
        <v>46067</v>
      </c>
      <c r="Z495" s="370">
        <v>46067</v>
      </c>
      <c r="AA495" s="370">
        <v>46073</v>
      </c>
      <c r="AB495" s="370">
        <v>46073</v>
      </c>
      <c r="AC495" s="379"/>
      <c r="AD495" s="382"/>
    </row>
    <row r="496" spans="1:30" ht="15.5" outlineLevel="1" x14ac:dyDescent="0.35">
      <c r="A496" s="363"/>
      <c r="B496" s="364"/>
      <c r="C496" s="364" t="str">
        <f t="shared" si="95"/>
        <v>A(00-02)+03</v>
      </c>
      <c r="D496" s="365" t="s">
        <v>1162</v>
      </c>
      <c r="E496" s="365"/>
      <c r="F496" s="363"/>
      <c r="G496" s="363"/>
      <c r="H496" s="363"/>
      <c r="I496" s="363"/>
      <c r="J496" s="363"/>
      <c r="K496" s="370">
        <v>46057</v>
      </c>
      <c r="L496" s="370">
        <v>46057</v>
      </c>
      <c r="M496" s="370">
        <v>46067</v>
      </c>
      <c r="N496" s="370">
        <v>46069</v>
      </c>
      <c r="O496" s="370">
        <v>46069</v>
      </c>
      <c r="P496" s="370">
        <v>46069</v>
      </c>
      <c r="Q496" s="370">
        <v>46069</v>
      </c>
      <c r="R496" s="370">
        <v>46069</v>
      </c>
      <c r="S496" s="370">
        <v>46069</v>
      </c>
      <c r="T496" s="370">
        <v>46069</v>
      </c>
      <c r="U496" s="370">
        <v>46069</v>
      </c>
      <c r="V496" s="370">
        <v>46069</v>
      </c>
      <c r="W496" s="370">
        <v>46070</v>
      </c>
      <c r="X496" s="370">
        <v>46070</v>
      </c>
      <c r="Y496" s="370">
        <v>46070</v>
      </c>
      <c r="Z496" s="370">
        <v>46070</v>
      </c>
      <c r="AA496" s="370">
        <v>46073</v>
      </c>
      <c r="AB496" s="370">
        <v>46073</v>
      </c>
      <c r="AC496" s="379"/>
      <c r="AD496" s="382"/>
    </row>
    <row r="497" spans="1:30" ht="15.5" outlineLevel="1" x14ac:dyDescent="0.35">
      <c r="A497" s="363"/>
      <c r="B497" s="364"/>
      <c r="C497" s="364" t="str">
        <f t="shared" si="95"/>
        <v>A(00-02)+03</v>
      </c>
      <c r="D497" s="365" t="s">
        <v>1163</v>
      </c>
      <c r="E497" s="365"/>
      <c r="F497" s="363"/>
      <c r="G497" s="363"/>
      <c r="H497" s="363"/>
      <c r="I497" s="363"/>
      <c r="J497" s="363"/>
      <c r="K497" s="370">
        <v>46057</v>
      </c>
      <c r="L497" s="370">
        <v>46057</v>
      </c>
      <c r="M497" s="370">
        <v>46069</v>
      </c>
      <c r="N497" s="370">
        <v>46071</v>
      </c>
      <c r="O497" s="370">
        <v>46071</v>
      </c>
      <c r="P497" s="370">
        <v>46071</v>
      </c>
      <c r="Q497" s="370">
        <v>46071</v>
      </c>
      <c r="R497" s="370">
        <v>46071</v>
      </c>
      <c r="S497" s="370">
        <v>46071</v>
      </c>
      <c r="T497" s="370">
        <v>46071</v>
      </c>
      <c r="U497" s="370">
        <v>46071</v>
      </c>
      <c r="V497" s="370">
        <v>46071</v>
      </c>
      <c r="W497" s="370">
        <v>46072</v>
      </c>
      <c r="X497" s="370">
        <v>46072</v>
      </c>
      <c r="Y497" s="370">
        <v>46072</v>
      </c>
      <c r="Z497" s="370">
        <v>46072</v>
      </c>
      <c r="AA497" s="370">
        <v>46073</v>
      </c>
      <c r="AB497" s="370">
        <v>46073</v>
      </c>
      <c r="AC497" s="379"/>
      <c r="AD497" s="382"/>
    </row>
    <row r="498" spans="1:30" ht="31" x14ac:dyDescent="0.35">
      <c r="A498" s="363">
        <f>+A493+1</f>
        <v>100</v>
      </c>
      <c r="B498" s="385" t="s">
        <v>887</v>
      </c>
      <c r="C498" s="364" t="str" cm="1">
        <f t="array" ref="C498">INDEX('Master Sheet '!$BD$19:$BD$451, MATCH(1, ('Master Sheet '!$B$19:$B$451=B498)*1, 0))</f>
        <v>B(00-07)+09</v>
      </c>
      <c r="D498" s="365"/>
      <c r="E498" s="421" t="s">
        <v>1361</v>
      </c>
      <c r="F498" s="363" t="s">
        <v>1205</v>
      </c>
      <c r="G498" s="363">
        <v>15</v>
      </c>
      <c r="H498" s="363" t="s">
        <v>1186</v>
      </c>
      <c r="I498" s="363" t="s">
        <v>1372</v>
      </c>
      <c r="J498" s="380">
        <v>46058</v>
      </c>
      <c r="K498" s="366"/>
      <c r="L498" s="366"/>
      <c r="M498" s="366"/>
      <c r="N498" s="365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72"/>
      <c r="AC498" s="441">
        <f>Z502</f>
        <v>46073</v>
      </c>
      <c r="AD498" s="384" t="s">
        <v>1175</v>
      </c>
    </row>
    <row r="499" spans="1:30" ht="15.5" outlineLevel="1" x14ac:dyDescent="0.35">
      <c r="A499" s="363"/>
      <c r="B499" s="364"/>
      <c r="C499" s="364" t="str">
        <f t="shared" ref="C499:C502" si="96">C498</f>
        <v>B(00-07)+09</v>
      </c>
      <c r="D499" s="365" t="s">
        <v>1160</v>
      </c>
      <c r="E499" s="365"/>
      <c r="F499" s="363"/>
      <c r="G499" s="363"/>
      <c r="H499" s="363"/>
      <c r="I499" s="363"/>
      <c r="J499" s="363"/>
      <c r="K499" s="370">
        <v>46058</v>
      </c>
      <c r="L499" s="370">
        <v>46058</v>
      </c>
      <c r="M499" s="370">
        <v>46061</v>
      </c>
      <c r="N499" s="370">
        <v>46066</v>
      </c>
      <c r="O499" s="370">
        <v>46066</v>
      </c>
      <c r="P499" s="370">
        <v>46066</v>
      </c>
      <c r="Q499" s="370">
        <v>46066</v>
      </c>
      <c r="R499" s="370">
        <v>46066</v>
      </c>
      <c r="S499" s="370">
        <v>46066</v>
      </c>
      <c r="T499" s="370">
        <v>46066</v>
      </c>
      <c r="U499" s="370">
        <v>46066</v>
      </c>
      <c r="V499" s="370">
        <v>46066</v>
      </c>
      <c r="W499" s="370">
        <v>46067</v>
      </c>
      <c r="X499" s="370">
        <v>46067</v>
      </c>
      <c r="Y499" s="370">
        <v>46067</v>
      </c>
      <c r="Z499" s="370">
        <v>46067</v>
      </c>
      <c r="AA499" s="370">
        <v>46074</v>
      </c>
      <c r="AB499" s="370">
        <v>46074</v>
      </c>
      <c r="AC499" s="375"/>
      <c r="AD499" s="382"/>
    </row>
    <row r="500" spans="1:30" ht="15.5" outlineLevel="1" x14ac:dyDescent="0.35">
      <c r="A500" s="363"/>
      <c r="B500" s="364"/>
      <c r="C500" s="364" t="str">
        <f t="shared" si="96"/>
        <v>B(00-07)+09</v>
      </c>
      <c r="D500" s="365" t="s">
        <v>1161</v>
      </c>
      <c r="E500" s="365"/>
      <c r="F500" s="363"/>
      <c r="G500" s="363"/>
      <c r="H500" s="363"/>
      <c r="I500" s="363"/>
      <c r="J500" s="363"/>
      <c r="K500" s="370">
        <v>46058</v>
      </c>
      <c r="L500" s="370">
        <v>46058</v>
      </c>
      <c r="M500" s="370">
        <v>46065</v>
      </c>
      <c r="N500" s="370">
        <v>46068</v>
      </c>
      <c r="O500" s="370">
        <v>46068</v>
      </c>
      <c r="P500" s="370">
        <v>46068</v>
      </c>
      <c r="Q500" s="370">
        <v>46068</v>
      </c>
      <c r="R500" s="370">
        <v>46068</v>
      </c>
      <c r="S500" s="370">
        <v>46068</v>
      </c>
      <c r="T500" s="370">
        <v>46068</v>
      </c>
      <c r="U500" s="370">
        <v>46068</v>
      </c>
      <c r="V500" s="370">
        <v>46068</v>
      </c>
      <c r="W500" s="370">
        <v>46069</v>
      </c>
      <c r="X500" s="370">
        <v>46069</v>
      </c>
      <c r="Y500" s="370">
        <v>46069</v>
      </c>
      <c r="Z500" s="370">
        <v>46069</v>
      </c>
      <c r="AA500" s="370">
        <v>46074</v>
      </c>
      <c r="AB500" s="370">
        <v>46074</v>
      </c>
      <c r="AC500" s="375"/>
      <c r="AD500" s="382"/>
    </row>
    <row r="501" spans="1:30" ht="15.5" outlineLevel="1" x14ac:dyDescent="0.35">
      <c r="A501" s="363"/>
      <c r="B501" s="364"/>
      <c r="C501" s="364" t="str">
        <f t="shared" si="96"/>
        <v>B(00-07)+09</v>
      </c>
      <c r="D501" s="365" t="s">
        <v>1162</v>
      </c>
      <c r="E501" s="365"/>
      <c r="F501" s="363"/>
      <c r="G501" s="363"/>
      <c r="H501" s="363"/>
      <c r="I501" s="363"/>
      <c r="J501" s="363"/>
      <c r="K501" s="370">
        <v>46058</v>
      </c>
      <c r="L501" s="370">
        <v>46058</v>
      </c>
      <c r="M501" s="370">
        <v>46068</v>
      </c>
      <c r="N501" s="370">
        <v>46070</v>
      </c>
      <c r="O501" s="370">
        <v>46070</v>
      </c>
      <c r="P501" s="370">
        <v>46070</v>
      </c>
      <c r="Q501" s="370">
        <v>46070</v>
      </c>
      <c r="R501" s="370">
        <v>46070</v>
      </c>
      <c r="S501" s="370">
        <v>46070</v>
      </c>
      <c r="T501" s="370">
        <v>46070</v>
      </c>
      <c r="U501" s="370">
        <v>46070</v>
      </c>
      <c r="V501" s="370">
        <v>46070</v>
      </c>
      <c r="W501" s="370">
        <v>46071</v>
      </c>
      <c r="X501" s="370">
        <v>46071</v>
      </c>
      <c r="Y501" s="370">
        <v>46071</v>
      </c>
      <c r="Z501" s="370">
        <v>46071</v>
      </c>
      <c r="AA501" s="370">
        <v>46074</v>
      </c>
      <c r="AB501" s="370">
        <v>46074</v>
      </c>
      <c r="AC501" s="375"/>
      <c r="AD501" s="382"/>
    </row>
    <row r="502" spans="1:30" ht="15.5" outlineLevel="1" x14ac:dyDescent="0.35">
      <c r="A502" s="363"/>
      <c r="B502" s="364"/>
      <c r="C502" s="364" t="str">
        <f t="shared" si="96"/>
        <v>B(00-07)+09</v>
      </c>
      <c r="D502" s="365" t="s">
        <v>1163</v>
      </c>
      <c r="E502" s="365"/>
      <c r="F502" s="363"/>
      <c r="G502" s="363"/>
      <c r="H502" s="363"/>
      <c r="I502" s="363"/>
      <c r="J502" s="363"/>
      <c r="K502" s="370">
        <v>46058</v>
      </c>
      <c r="L502" s="370">
        <v>46058</v>
      </c>
      <c r="M502" s="370">
        <v>46069</v>
      </c>
      <c r="N502" s="370">
        <v>46071</v>
      </c>
      <c r="O502" s="370">
        <v>46072</v>
      </c>
      <c r="P502" s="370">
        <v>46072</v>
      </c>
      <c r="Q502" s="370">
        <v>46072</v>
      </c>
      <c r="R502" s="370">
        <v>46072</v>
      </c>
      <c r="S502" s="370">
        <v>46072</v>
      </c>
      <c r="T502" s="370">
        <v>46072</v>
      </c>
      <c r="U502" s="370">
        <v>46072</v>
      </c>
      <c r="V502" s="370">
        <v>46072</v>
      </c>
      <c r="W502" s="370">
        <v>46073</v>
      </c>
      <c r="X502" s="370">
        <v>46073</v>
      </c>
      <c r="Y502" s="370">
        <v>46073</v>
      </c>
      <c r="Z502" s="370">
        <v>46073</v>
      </c>
      <c r="AA502" s="370">
        <v>46074</v>
      </c>
      <c r="AB502" s="370">
        <v>46074</v>
      </c>
      <c r="AC502" s="375"/>
      <c r="AD502" s="382"/>
    </row>
    <row r="503" spans="1:30" ht="15.5" x14ac:dyDescent="0.35">
      <c r="A503" s="363">
        <f>+A498+1</f>
        <v>101</v>
      </c>
      <c r="B503" s="385" t="s">
        <v>969</v>
      </c>
      <c r="C503" s="364" t="str" cm="1">
        <f t="array" ref="C503">INDEX('Master Sheet '!$BD$19:$BD$451, MATCH(1, ('Master Sheet '!$B$19:$B$451=B503)*1, 0))</f>
        <v>A(00-02)+06_1RC</v>
      </c>
      <c r="D503" s="365"/>
      <c r="E503" s="365" t="s">
        <v>1139</v>
      </c>
      <c r="F503" s="363" t="s">
        <v>1271</v>
      </c>
      <c r="G503" s="363">
        <v>12</v>
      </c>
      <c r="H503" s="363" t="s">
        <v>1133</v>
      </c>
      <c r="I503" s="363" t="s">
        <v>1173</v>
      </c>
      <c r="J503" s="380">
        <v>46065</v>
      </c>
      <c r="K503" s="366"/>
      <c r="L503" s="366"/>
      <c r="M503" s="366"/>
      <c r="N503" s="365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72"/>
      <c r="AC503" s="441">
        <f>Z507</f>
        <v>46075</v>
      </c>
      <c r="AD503" s="384" t="s">
        <v>1175</v>
      </c>
    </row>
    <row r="504" spans="1:30" ht="15.5" outlineLevel="1" x14ac:dyDescent="0.35">
      <c r="A504" s="363"/>
      <c r="B504" s="364"/>
      <c r="C504" s="364" t="str">
        <f t="shared" ref="C504:C507" si="97">C503</f>
        <v>A(00-02)+06_1RC</v>
      </c>
      <c r="D504" s="365" t="s">
        <v>1160</v>
      </c>
      <c r="E504" s="365"/>
      <c r="F504" s="363"/>
      <c r="G504" s="363"/>
      <c r="H504" s="363"/>
      <c r="I504" s="363"/>
      <c r="J504" s="363"/>
      <c r="K504" s="370">
        <v>46067</v>
      </c>
      <c r="L504" s="370">
        <v>46067</v>
      </c>
      <c r="M504" s="370">
        <v>46068</v>
      </c>
      <c r="N504" s="370">
        <v>46069</v>
      </c>
      <c r="O504" s="370">
        <v>46069</v>
      </c>
      <c r="P504" s="370">
        <v>46069</v>
      </c>
      <c r="Q504" s="370">
        <v>46069</v>
      </c>
      <c r="R504" s="370">
        <v>46069</v>
      </c>
      <c r="S504" s="370">
        <v>46069</v>
      </c>
      <c r="T504" s="370">
        <v>46069</v>
      </c>
      <c r="U504" s="370">
        <v>46069</v>
      </c>
      <c r="V504" s="370">
        <v>46069</v>
      </c>
      <c r="W504" s="370">
        <v>46071</v>
      </c>
      <c r="X504" s="370">
        <v>46071</v>
      </c>
      <c r="Y504" s="370">
        <v>46071</v>
      </c>
      <c r="Z504" s="370">
        <v>46072</v>
      </c>
      <c r="AA504" s="370">
        <v>46076</v>
      </c>
      <c r="AB504" s="370">
        <v>46076</v>
      </c>
      <c r="AC504" s="375"/>
      <c r="AD504" s="382"/>
    </row>
    <row r="505" spans="1:30" ht="15.5" outlineLevel="1" x14ac:dyDescent="0.35">
      <c r="A505" s="363"/>
      <c r="B505" s="364"/>
      <c r="C505" s="364" t="str">
        <f t="shared" si="97"/>
        <v>A(00-02)+06_1RC</v>
      </c>
      <c r="D505" s="365" t="s">
        <v>1161</v>
      </c>
      <c r="E505" s="365"/>
      <c r="F505" s="363"/>
      <c r="G505" s="363"/>
      <c r="H505" s="363"/>
      <c r="I505" s="363"/>
      <c r="J505" s="363"/>
      <c r="K505" s="370">
        <v>46067</v>
      </c>
      <c r="L505" s="370">
        <v>46067</v>
      </c>
      <c r="M505" s="370">
        <v>46069</v>
      </c>
      <c r="N505" s="370">
        <v>46070</v>
      </c>
      <c r="O505" s="370">
        <v>46070</v>
      </c>
      <c r="P505" s="370">
        <v>46070</v>
      </c>
      <c r="Q505" s="370">
        <v>46070</v>
      </c>
      <c r="R505" s="370">
        <v>46070</v>
      </c>
      <c r="S505" s="370">
        <v>46070</v>
      </c>
      <c r="T505" s="370">
        <v>46070</v>
      </c>
      <c r="U505" s="370">
        <v>46070</v>
      </c>
      <c r="V505" s="370">
        <v>46070</v>
      </c>
      <c r="W505" s="370">
        <v>46071</v>
      </c>
      <c r="X505" s="370">
        <v>46071</v>
      </c>
      <c r="Y505" s="370">
        <v>46073</v>
      </c>
      <c r="Z505" s="370">
        <v>46073</v>
      </c>
      <c r="AA505" s="370">
        <v>46076</v>
      </c>
      <c r="AB505" s="370">
        <v>46076</v>
      </c>
      <c r="AC505" s="375"/>
      <c r="AD505" s="382"/>
    </row>
    <row r="506" spans="1:30" ht="15.5" outlineLevel="1" x14ac:dyDescent="0.35">
      <c r="A506" s="363"/>
      <c r="B506" s="364"/>
      <c r="C506" s="364" t="str">
        <f t="shared" si="97"/>
        <v>A(00-02)+06_1RC</v>
      </c>
      <c r="D506" s="365" t="s">
        <v>1162</v>
      </c>
      <c r="E506" s="365"/>
      <c r="F506" s="363"/>
      <c r="G506" s="363"/>
      <c r="H506" s="363"/>
      <c r="I506" s="363"/>
      <c r="J506" s="363"/>
      <c r="K506" s="370">
        <v>46067</v>
      </c>
      <c r="L506" s="370">
        <v>46067</v>
      </c>
      <c r="M506" s="370">
        <v>46070</v>
      </c>
      <c r="N506" s="370">
        <v>46072</v>
      </c>
      <c r="O506" s="370">
        <v>46072</v>
      </c>
      <c r="P506" s="370">
        <v>46072</v>
      </c>
      <c r="Q506" s="370">
        <v>46072</v>
      </c>
      <c r="R506" s="370">
        <v>46072</v>
      </c>
      <c r="S506" s="370">
        <v>46072</v>
      </c>
      <c r="T506" s="370">
        <v>46072</v>
      </c>
      <c r="U506" s="370">
        <v>46072</v>
      </c>
      <c r="V506" s="370">
        <v>46072</v>
      </c>
      <c r="W506" s="370">
        <v>46073</v>
      </c>
      <c r="X506" s="370">
        <v>46073</v>
      </c>
      <c r="Y506" s="370">
        <v>46074</v>
      </c>
      <c r="Z506" s="370">
        <v>46074</v>
      </c>
      <c r="AA506" s="370">
        <v>46076</v>
      </c>
      <c r="AB506" s="370">
        <v>46076</v>
      </c>
      <c r="AC506" s="375"/>
      <c r="AD506" s="382"/>
    </row>
    <row r="507" spans="1:30" ht="15.5" outlineLevel="1" x14ac:dyDescent="0.35">
      <c r="A507" s="363"/>
      <c r="B507" s="364"/>
      <c r="C507" s="364" t="str">
        <f t="shared" si="97"/>
        <v>A(00-02)+06_1RC</v>
      </c>
      <c r="D507" s="365" t="s">
        <v>1163</v>
      </c>
      <c r="E507" s="365"/>
      <c r="F507" s="363"/>
      <c r="G507" s="363"/>
      <c r="H507" s="363"/>
      <c r="I507" s="363"/>
      <c r="J507" s="363"/>
      <c r="K507" s="370">
        <v>46067</v>
      </c>
      <c r="L507" s="370">
        <v>46067</v>
      </c>
      <c r="M507" s="370">
        <v>46072</v>
      </c>
      <c r="N507" s="370">
        <v>46073</v>
      </c>
      <c r="O507" s="370">
        <v>46073</v>
      </c>
      <c r="P507" s="370">
        <v>46073</v>
      </c>
      <c r="Q507" s="370">
        <v>46073</v>
      </c>
      <c r="R507" s="370">
        <v>46073</v>
      </c>
      <c r="S507" s="370">
        <v>46073</v>
      </c>
      <c r="T507" s="370">
        <v>46073</v>
      </c>
      <c r="U507" s="370">
        <v>46073</v>
      </c>
      <c r="V507" s="370">
        <v>46073</v>
      </c>
      <c r="W507" s="370">
        <v>46074</v>
      </c>
      <c r="X507" s="370">
        <v>46074</v>
      </c>
      <c r="Y507" s="370">
        <v>46075</v>
      </c>
      <c r="Z507" s="370">
        <v>46075</v>
      </c>
      <c r="AA507" s="370">
        <v>46076</v>
      </c>
      <c r="AB507" s="370">
        <v>46076</v>
      </c>
      <c r="AC507" s="375"/>
      <c r="AD507" s="382"/>
    </row>
    <row r="508" spans="1:30" ht="15.5" x14ac:dyDescent="0.35">
      <c r="A508" s="363">
        <f>+A503+1</f>
        <v>102</v>
      </c>
      <c r="B508" s="363" t="s">
        <v>1086</v>
      </c>
      <c r="C508" s="364" t="str" cm="1">
        <f t="array" ref="C508">INDEX('Master Sheet '!$BD$19:$BD$451, MATCH(1, ('Master Sheet '!$B$19:$B$451=B508)*1, 0))</f>
        <v>D(30-45)+06_1RC</v>
      </c>
      <c r="D508" s="365"/>
      <c r="E508" s="365" t="s">
        <v>1129</v>
      </c>
      <c r="F508" s="363" t="s">
        <v>1187</v>
      </c>
      <c r="G508" s="363">
        <v>14</v>
      </c>
      <c r="H508" s="363" t="s">
        <v>1134</v>
      </c>
      <c r="I508" s="363" t="s">
        <v>1362</v>
      </c>
      <c r="J508" s="380">
        <v>46056</v>
      </c>
      <c r="K508" s="366"/>
      <c r="L508" s="366"/>
      <c r="M508" s="366"/>
      <c r="N508" s="365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72"/>
      <c r="AC508" s="441">
        <f>Z512</f>
        <v>46075</v>
      </c>
      <c r="AD508" s="384" t="s">
        <v>1175</v>
      </c>
    </row>
    <row r="509" spans="1:30" ht="15.5" outlineLevel="1" x14ac:dyDescent="0.35">
      <c r="A509" s="363"/>
      <c r="B509" s="364"/>
      <c r="C509" s="364" t="str">
        <f t="shared" ref="C509:C512" si="98">C508</f>
        <v>D(30-45)+06_1RC</v>
      </c>
      <c r="D509" s="365" t="s">
        <v>1160</v>
      </c>
      <c r="E509" s="365"/>
      <c r="F509" s="363"/>
      <c r="G509" s="363"/>
      <c r="H509" s="363"/>
      <c r="I509" s="363"/>
      <c r="J509" s="363"/>
      <c r="K509" s="370">
        <v>46056</v>
      </c>
      <c r="L509" s="370">
        <v>46056</v>
      </c>
      <c r="M509" s="370">
        <v>46058</v>
      </c>
      <c r="N509" s="370">
        <v>46060</v>
      </c>
      <c r="O509" s="370">
        <v>46060</v>
      </c>
      <c r="P509" s="370">
        <v>46060</v>
      </c>
      <c r="Q509" s="370">
        <v>46060</v>
      </c>
      <c r="R509" s="370">
        <v>46060</v>
      </c>
      <c r="S509" s="370">
        <v>46060</v>
      </c>
      <c r="T509" s="370">
        <v>46060</v>
      </c>
      <c r="U509" s="370">
        <v>46060</v>
      </c>
      <c r="V509" s="370">
        <v>46060</v>
      </c>
      <c r="W509" s="370">
        <v>46061</v>
      </c>
      <c r="X509" s="370">
        <v>46061</v>
      </c>
      <c r="Y509" s="370">
        <v>46062</v>
      </c>
      <c r="Z509" s="370">
        <v>46062</v>
      </c>
      <c r="AA509" s="370">
        <v>46076</v>
      </c>
      <c r="AB509" s="370">
        <v>46076</v>
      </c>
      <c r="AC509" s="375"/>
      <c r="AD509" s="382"/>
    </row>
    <row r="510" spans="1:30" ht="15.5" outlineLevel="1" x14ac:dyDescent="0.35">
      <c r="A510" s="363"/>
      <c r="B510" s="364"/>
      <c r="C510" s="364" t="str">
        <f t="shared" si="98"/>
        <v>D(30-45)+06_1RC</v>
      </c>
      <c r="D510" s="365" t="s">
        <v>1161</v>
      </c>
      <c r="E510" s="365"/>
      <c r="F510" s="363"/>
      <c r="G510" s="363"/>
      <c r="H510" s="363"/>
      <c r="I510" s="363"/>
      <c r="J510" s="363"/>
      <c r="K510" s="370">
        <v>46056</v>
      </c>
      <c r="L510" s="370">
        <v>46056</v>
      </c>
      <c r="M510" s="370">
        <v>46062</v>
      </c>
      <c r="N510" s="370">
        <v>46064</v>
      </c>
      <c r="O510" s="370">
        <v>46064</v>
      </c>
      <c r="P510" s="370">
        <v>46064</v>
      </c>
      <c r="Q510" s="370">
        <v>46064</v>
      </c>
      <c r="R510" s="370">
        <v>46064</v>
      </c>
      <c r="S510" s="370">
        <v>46064</v>
      </c>
      <c r="T510" s="370">
        <v>46064</v>
      </c>
      <c r="U510" s="370">
        <v>46064</v>
      </c>
      <c r="V510" s="370">
        <v>46064</v>
      </c>
      <c r="W510" s="370">
        <v>46065</v>
      </c>
      <c r="X510" s="370">
        <v>46065</v>
      </c>
      <c r="Y510" s="370">
        <v>46065</v>
      </c>
      <c r="Z510" s="370">
        <v>46065</v>
      </c>
      <c r="AA510" s="370">
        <v>46076</v>
      </c>
      <c r="AB510" s="370">
        <v>46076</v>
      </c>
      <c r="AC510" s="375"/>
      <c r="AD510" s="382"/>
    </row>
    <row r="511" spans="1:30" ht="15.5" outlineLevel="1" x14ac:dyDescent="0.35">
      <c r="A511" s="363"/>
      <c r="B511" s="364"/>
      <c r="C511" s="364" t="str">
        <f t="shared" si="98"/>
        <v>D(30-45)+06_1RC</v>
      </c>
      <c r="D511" s="365" t="s">
        <v>1162</v>
      </c>
      <c r="E511" s="365"/>
      <c r="F511" s="363"/>
      <c r="G511" s="363"/>
      <c r="H511" s="363"/>
      <c r="I511" s="363"/>
      <c r="J511" s="363"/>
      <c r="K511" s="370">
        <v>46056</v>
      </c>
      <c r="L511" s="370">
        <v>46056</v>
      </c>
      <c r="M511" s="370">
        <v>46065</v>
      </c>
      <c r="N511" s="370">
        <v>46067</v>
      </c>
      <c r="O511" s="370">
        <v>46068</v>
      </c>
      <c r="P511" s="370">
        <v>46068</v>
      </c>
      <c r="Q511" s="370">
        <v>46068</v>
      </c>
      <c r="R511" s="370">
        <v>46068</v>
      </c>
      <c r="S511" s="370">
        <v>46068</v>
      </c>
      <c r="T511" s="370">
        <v>46068</v>
      </c>
      <c r="U511" s="370">
        <v>46068</v>
      </c>
      <c r="V511" s="370">
        <v>46068</v>
      </c>
      <c r="W511" s="370">
        <v>46069</v>
      </c>
      <c r="X511" s="370">
        <v>46069</v>
      </c>
      <c r="Y511" s="370">
        <v>46070</v>
      </c>
      <c r="Z511" s="370">
        <v>46070</v>
      </c>
      <c r="AA511" s="370">
        <v>46076</v>
      </c>
      <c r="AB511" s="370">
        <v>46076</v>
      </c>
      <c r="AC511" s="375"/>
      <c r="AD511" s="382"/>
    </row>
    <row r="512" spans="1:30" ht="15.5" outlineLevel="1" x14ac:dyDescent="0.35">
      <c r="A512" s="363"/>
      <c r="B512" s="364"/>
      <c r="C512" s="364" t="str">
        <f t="shared" si="98"/>
        <v>D(30-45)+06_1RC</v>
      </c>
      <c r="D512" s="365" t="s">
        <v>1163</v>
      </c>
      <c r="E512" s="365"/>
      <c r="F512" s="363"/>
      <c r="G512" s="363"/>
      <c r="H512" s="363"/>
      <c r="I512" s="363"/>
      <c r="J512" s="363"/>
      <c r="K512" s="370">
        <v>46056</v>
      </c>
      <c r="L512" s="370">
        <v>46056</v>
      </c>
      <c r="M512" s="370">
        <v>46071</v>
      </c>
      <c r="N512" s="370">
        <v>46073</v>
      </c>
      <c r="O512" s="370">
        <v>46074</v>
      </c>
      <c r="P512" s="370">
        <v>46074</v>
      </c>
      <c r="Q512" s="370">
        <v>46074</v>
      </c>
      <c r="R512" s="370">
        <v>46074</v>
      </c>
      <c r="S512" s="370">
        <v>46074</v>
      </c>
      <c r="T512" s="370">
        <v>46074</v>
      </c>
      <c r="U512" s="370">
        <v>46074</v>
      </c>
      <c r="V512" s="370">
        <v>46074</v>
      </c>
      <c r="W512" s="370">
        <v>46075</v>
      </c>
      <c r="X512" s="370">
        <v>46075</v>
      </c>
      <c r="Y512" s="370">
        <v>46075</v>
      </c>
      <c r="Z512" s="370">
        <v>46075</v>
      </c>
      <c r="AA512" s="370">
        <v>46076</v>
      </c>
      <c r="AB512" s="370">
        <v>46076</v>
      </c>
      <c r="AC512" s="375"/>
      <c r="AD512" s="382"/>
    </row>
    <row r="513" spans="1:30" ht="15.5" x14ac:dyDescent="0.35">
      <c r="A513" s="363">
        <f>+A508+1</f>
        <v>103</v>
      </c>
      <c r="B513" s="385" t="s">
        <v>962</v>
      </c>
      <c r="C513" s="364" t="str" cm="1">
        <f t="array" ref="C513">INDEX('Master Sheet '!$BD$19:$BD$451, MATCH(1, ('Master Sheet '!$B$19:$B$451=B513)*1, 0))</f>
        <v>A(00-02)+06</v>
      </c>
      <c r="D513" s="365"/>
      <c r="E513" s="421" t="s">
        <v>1180</v>
      </c>
      <c r="F513" s="363" t="s">
        <v>1220</v>
      </c>
      <c r="G513" s="363">
        <v>16</v>
      </c>
      <c r="H513" s="363" t="s">
        <v>1133</v>
      </c>
      <c r="I513" s="363" t="s">
        <v>1173</v>
      </c>
      <c r="J513" s="380">
        <v>46063</v>
      </c>
      <c r="K513" s="366"/>
      <c r="L513" s="366"/>
      <c r="M513" s="366"/>
      <c r="N513" s="365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72"/>
      <c r="AC513" s="441">
        <f>Z517</f>
        <v>46076</v>
      </c>
      <c r="AD513" s="384" t="s">
        <v>1175</v>
      </c>
    </row>
    <row r="514" spans="1:30" ht="15.5" outlineLevel="1" x14ac:dyDescent="0.35">
      <c r="A514" s="363"/>
      <c r="B514" s="364"/>
      <c r="C514" s="364" t="str">
        <f t="shared" ref="C514:C517" si="99">C513</f>
        <v>A(00-02)+06</v>
      </c>
      <c r="D514" s="365" t="s">
        <v>1160</v>
      </c>
      <c r="E514" s="365"/>
      <c r="F514" s="363"/>
      <c r="G514" s="363"/>
      <c r="H514" s="363"/>
      <c r="I514" s="363"/>
      <c r="J514" s="363"/>
      <c r="K514" s="370">
        <v>46065</v>
      </c>
      <c r="L514" s="370">
        <v>46065</v>
      </c>
      <c r="M514" s="370">
        <v>46065</v>
      </c>
      <c r="N514" s="370">
        <v>46067</v>
      </c>
      <c r="O514" s="370">
        <v>46067</v>
      </c>
      <c r="P514" s="370">
        <v>46067</v>
      </c>
      <c r="Q514" s="370">
        <v>46067</v>
      </c>
      <c r="R514" s="370">
        <v>46067</v>
      </c>
      <c r="S514" s="370">
        <v>46067</v>
      </c>
      <c r="T514" s="370">
        <v>46067</v>
      </c>
      <c r="U514" s="370">
        <v>46067</v>
      </c>
      <c r="V514" s="370">
        <v>46067</v>
      </c>
      <c r="W514" s="370">
        <v>46068</v>
      </c>
      <c r="X514" s="370">
        <v>46068</v>
      </c>
      <c r="Y514" s="370">
        <v>46068</v>
      </c>
      <c r="Z514" s="370">
        <v>46068</v>
      </c>
      <c r="AA514" s="370">
        <v>46076</v>
      </c>
      <c r="AB514" s="370">
        <v>46076</v>
      </c>
      <c r="AC514" s="375"/>
      <c r="AD514" s="382"/>
    </row>
    <row r="515" spans="1:30" ht="15.5" outlineLevel="1" x14ac:dyDescent="0.35">
      <c r="A515" s="363"/>
      <c r="B515" s="364"/>
      <c r="C515" s="364" t="str">
        <f t="shared" si="99"/>
        <v>A(00-02)+06</v>
      </c>
      <c r="D515" s="365" t="s">
        <v>1161</v>
      </c>
      <c r="E515" s="365"/>
      <c r="F515" s="363"/>
      <c r="G515" s="363"/>
      <c r="H515" s="363"/>
      <c r="I515" s="363"/>
      <c r="J515" s="363"/>
      <c r="K515" s="370">
        <v>46065</v>
      </c>
      <c r="L515" s="370">
        <v>46065</v>
      </c>
      <c r="M515" s="370">
        <v>46068</v>
      </c>
      <c r="N515" s="370">
        <v>46069</v>
      </c>
      <c r="O515" s="370">
        <v>46070</v>
      </c>
      <c r="P515" s="370">
        <v>46070</v>
      </c>
      <c r="Q515" s="370">
        <v>46070</v>
      </c>
      <c r="R515" s="370">
        <v>46070</v>
      </c>
      <c r="S515" s="370">
        <v>46070</v>
      </c>
      <c r="T515" s="370">
        <v>46070</v>
      </c>
      <c r="U515" s="370">
        <v>46070</v>
      </c>
      <c r="V515" s="370">
        <v>46070</v>
      </c>
      <c r="W515" s="370">
        <v>46071</v>
      </c>
      <c r="X515" s="370">
        <v>46071</v>
      </c>
      <c r="Y515" s="370">
        <v>46071</v>
      </c>
      <c r="Z515" s="370">
        <v>46071</v>
      </c>
      <c r="AA515" s="370">
        <v>46076</v>
      </c>
      <c r="AB515" s="370">
        <v>46076</v>
      </c>
      <c r="AC515" s="375"/>
      <c r="AD515" s="382"/>
    </row>
    <row r="516" spans="1:30" ht="15.5" outlineLevel="1" x14ac:dyDescent="0.35">
      <c r="A516" s="363"/>
      <c r="B516" s="364"/>
      <c r="C516" s="364" t="str">
        <f t="shared" si="99"/>
        <v>A(00-02)+06</v>
      </c>
      <c r="D516" s="365" t="s">
        <v>1162</v>
      </c>
      <c r="E516" s="365"/>
      <c r="F516" s="363"/>
      <c r="G516" s="363"/>
      <c r="H516" s="363"/>
      <c r="I516" s="363"/>
      <c r="J516" s="363"/>
      <c r="K516" s="370">
        <v>46065</v>
      </c>
      <c r="L516" s="370">
        <v>46065</v>
      </c>
      <c r="M516" s="370">
        <v>46071</v>
      </c>
      <c r="N516" s="370">
        <v>46072</v>
      </c>
      <c r="O516" s="370">
        <v>46072</v>
      </c>
      <c r="P516" s="370">
        <v>46072</v>
      </c>
      <c r="Q516" s="370">
        <v>46072</v>
      </c>
      <c r="R516" s="370">
        <v>46072</v>
      </c>
      <c r="S516" s="370">
        <v>46072</v>
      </c>
      <c r="T516" s="370">
        <v>46072</v>
      </c>
      <c r="U516" s="370">
        <v>46072</v>
      </c>
      <c r="V516" s="370">
        <v>46072</v>
      </c>
      <c r="W516" s="370">
        <v>46073</v>
      </c>
      <c r="X516" s="370">
        <v>46073</v>
      </c>
      <c r="Y516" s="370">
        <v>46073</v>
      </c>
      <c r="Z516" s="370">
        <v>46073</v>
      </c>
      <c r="AA516" s="370">
        <v>46076</v>
      </c>
      <c r="AB516" s="370">
        <v>46076</v>
      </c>
      <c r="AC516" s="375"/>
      <c r="AD516" s="382"/>
    </row>
    <row r="517" spans="1:30" ht="15.5" outlineLevel="1" x14ac:dyDescent="0.35">
      <c r="A517" s="363"/>
      <c r="B517" s="364"/>
      <c r="C517" s="364" t="str">
        <f t="shared" si="99"/>
        <v>A(00-02)+06</v>
      </c>
      <c r="D517" s="365" t="s">
        <v>1163</v>
      </c>
      <c r="E517" s="365"/>
      <c r="F517" s="363"/>
      <c r="G517" s="363"/>
      <c r="H517" s="363"/>
      <c r="I517" s="363"/>
      <c r="J517" s="363"/>
      <c r="K517" s="370">
        <v>46065</v>
      </c>
      <c r="L517" s="370">
        <v>46065</v>
      </c>
      <c r="M517" s="370">
        <v>46073</v>
      </c>
      <c r="N517" s="370">
        <v>46074</v>
      </c>
      <c r="O517" s="370">
        <v>46075</v>
      </c>
      <c r="P517" s="370">
        <v>46075</v>
      </c>
      <c r="Q517" s="370">
        <v>46075</v>
      </c>
      <c r="R517" s="370">
        <v>46075</v>
      </c>
      <c r="S517" s="370">
        <v>46075</v>
      </c>
      <c r="T517" s="370">
        <v>46075</v>
      </c>
      <c r="U517" s="370">
        <v>46075</v>
      </c>
      <c r="V517" s="370">
        <v>46075</v>
      </c>
      <c r="W517" s="370">
        <v>46076</v>
      </c>
      <c r="X517" s="370">
        <v>46076</v>
      </c>
      <c r="Y517" s="370">
        <v>46076</v>
      </c>
      <c r="Z517" s="370">
        <v>46076</v>
      </c>
      <c r="AA517" s="370">
        <v>46076</v>
      </c>
      <c r="AB517" s="370">
        <v>46076</v>
      </c>
      <c r="AC517" s="375"/>
      <c r="AD517" s="382"/>
    </row>
    <row r="518" spans="1:30" ht="15.5" x14ac:dyDescent="0.35">
      <c r="A518" s="363">
        <f>+A513+1</f>
        <v>104</v>
      </c>
      <c r="B518" s="385" t="s">
        <v>970</v>
      </c>
      <c r="C518" s="364" t="str" cm="1">
        <f t="array" ref="C518">INDEX('Master Sheet '!$BD$19:$BD$451, MATCH(1, ('Master Sheet '!$B$19:$B$451=B518)*1, 0))</f>
        <v>C(15-22)+03</v>
      </c>
      <c r="D518" s="365"/>
      <c r="E518" s="365" t="s">
        <v>1139</v>
      </c>
      <c r="F518" s="363" t="s">
        <v>1221</v>
      </c>
      <c r="G518" s="363">
        <v>14</v>
      </c>
      <c r="H518" s="363" t="s">
        <v>1133</v>
      </c>
      <c r="I518" s="363" t="s">
        <v>1131</v>
      </c>
      <c r="J518" s="380">
        <v>46062</v>
      </c>
      <c r="K518" s="438"/>
      <c r="L518" s="438"/>
      <c r="M518" s="438"/>
      <c r="N518" s="439"/>
      <c r="O518" s="438"/>
      <c r="P518" s="438"/>
      <c r="Q518" s="438"/>
      <c r="R518" s="438"/>
      <c r="S518" s="438"/>
      <c r="T518" s="438"/>
      <c r="U518" s="438"/>
      <c r="V518" s="438"/>
      <c r="W518" s="438"/>
      <c r="X518" s="438"/>
      <c r="Y518" s="438"/>
      <c r="Z518" s="438"/>
      <c r="AA518" s="438"/>
      <c r="AB518" s="440"/>
      <c r="AC518" s="441">
        <f>Z522</f>
        <v>46076</v>
      </c>
      <c r="AD518" s="384" t="s">
        <v>1175</v>
      </c>
    </row>
    <row r="519" spans="1:30" ht="15.5" outlineLevel="1" x14ac:dyDescent="0.35">
      <c r="A519" s="363"/>
      <c r="B519" s="364"/>
      <c r="C519" s="364" t="str">
        <f t="shared" ref="C519:C522" si="100">C518</f>
        <v>C(15-22)+03</v>
      </c>
      <c r="D519" s="365" t="s">
        <v>1160</v>
      </c>
      <c r="E519" s="365"/>
      <c r="F519" s="363"/>
      <c r="G519" s="363"/>
      <c r="H519" s="363"/>
      <c r="I519" s="363"/>
      <c r="J519" s="363"/>
      <c r="K519" s="370">
        <v>46064</v>
      </c>
      <c r="L519" s="370">
        <v>46064</v>
      </c>
      <c r="M519" s="370">
        <v>46065</v>
      </c>
      <c r="N519" s="370">
        <v>46067</v>
      </c>
      <c r="O519" s="370">
        <v>46067</v>
      </c>
      <c r="P519" s="370">
        <v>46067</v>
      </c>
      <c r="Q519" s="370">
        <v>46067</v>
      </c>
      <c r="R519" s="370">
        <v>46067</v>
      </c>
      <c r="S519" s="370">
        <v>46067</v>
      </c>
      <c r="T519" s="370">
        <v>46067</v>
      </c>
      <c r="U519" s="370">
        <v>46068</v>
      </c>
      <c r="V519" s="370">
        <v>46068</v>
      </c>
      <c r="W519" s="370">
        <v>46068</v>
      </c>
      <c r="X519" s="370">
        <v>46068</v>
      </c>
      <c r="Y519" s="370">
        <v>46069</v>
      </c>
      <c r="Z519" s="370">
        <v>46069</v>
      </c>
      <c r="AA519" s="370">
        <v>46077</v>
      </c>
      <c r="AB519" s="370">
        <v>46077</v>
      </c>
      <c r="AC519" s="375"/>
      <c r="AD519" s="382"/>
    </row>
    <row r="520" spans="1:30" ht="15.5" outlineLevel="1" x14ac:dyDescent="0.35">
      <c r="A520" s="363"/>
      <c r="B520" s="364"/>
      <c r="C520" s="364" t="str">
        <f t="shared" si="100"/>
        <v>C(15-22)+03</v>
      </c>
      <c r="D520" s="365" t="s">
        <v>1161</v>
      </c>
      <c r="E520" s="365"/>
      <c r="F520" s="363"/>
      <c r="G520" s="363"/>
      <c r="H520" s="363"/>
      <c r="I520" s="363"/>
      <c r="J520" s="363"/>
      <c r="K520" s="370">
        <v>46064</v>
      </c>
      <c r="L520" s="370">
        <v>46064</v>
      </c>
      <c r="M520" s="370">
        <v>46068</v>
      </c>
      <c r="N520" s="370">
        <v>46070</v>
      </c>
      <c r="O520" s="370">
        <v>46070</v>
      </c>
      <c r="P520" s="370">
        <v>46070</v>
      </c>
      <c r="Q520" s="370">
        <v>46070</v>
      </c>
      <c r="R520" s="370">
        <v>46070</v>
      </c>
      <c r="S520" s="370">
        <v>46070</v>
      </c>
      <c r="T520" s="370">
        <v>46070</v>
      </c>
      <c r="U520" s="370">
        <v>46070</v>
      </c>
      <c r="V520" s="370">
        <v>46070</v>
      </c>
      <c r="W520" s="370">
        <v>46071</v>
      </c>
      <c r="X520" s="370">
        <v>46071</v>
      </c>
      <c r="Y520" s="370">
        <v>46072</v>
      </c>
      <c r="Z520" s="370">
        <v>46072</v>
      </c>
      <c r="AA520" s="370">
        <v>46077</v>
      </c>
      <c r="AB520" s="370">
        <v>46077</v>
      </c>
      <c r="AC520" s="375"/>
      <c r="AD520" s="382"/>
    </row>
    <row r="521" spans="1:30" ht="15.5" outlineLevel="1" x14ac:dyDescent="0.35">
      <c r="A521" s="363"/>
      <c r="B521" s="364"/>
      <c r="C521" s="364" t="str">
        <f t="shared" si="100"/>
        <v>C(15-22)+03</v>
      </c>
      <c r="D521" s="365" t="s">
        <v>1162</v>
      </c>
      <c r="E521" s="365"/>
      <c r="F521" s="363"/>
      <c r="G521" s="363"/>
      <c r="H521" s="363"/>
      <c r="I521" s="363"/>
      <c r="J521" s="363"/>
      <c r="K521" s="370">
        <v>46064</v>
      </c>
      <c r="L521" s="370">
        <v>46064</v>
      </c>
      <c r="M521" s="370">
        <v>46071</v>
      </c>
      <c r="N521" s="370">
        <v>46072</v>
      </c>
      <c r="O521" s="370">
        <v>46073</v>
      </c>
      <c r="P521" s="370">
        <v>46073</v>
      </c>
      <c r="Q521" s="370">
        <v>46073</v>
      </c>
      <c r="R521" s="370">
        <v>46073</v>
      </c>
      <c r="S521" s="370">
        <v>46073</v>
      </c>
      <c r="T521" s="370">
        <v>46073</v>
      </c>
      <c r="U521" s="370">
        <v>46073</v>
      </c>
      <c r="V521" s="370">
        <v>46073</v>
      </c>
      <c r="W521" s="370">
        <v>46074</v>
      </c>
      <c r="X521" s="370">
        <v>46074</v>
      </c>
      <c r="Y521" s="370">
        <v>46074</v>
      </c>
      <c r="Z521" s="370">
        <v>46074</v>
      </c>
      <c r="AA521" s="370">
        <v>46077</v>
      </c>
      <c r="AB521" s="370">
        <v>46077</v>
      </c>
      <c r="AC521" s="375"/>
      <c r="AD521" s="382"/>
    </row>
    <row r="522" spans="1:30" ht="15.5" outlineLevel="1" x14ac:dyDescent="0.35">
      <c r="A522" s="363"/>
      <c r="B522" s="364"/>
      <c r="C522" s="364" t="str">
        <f t="shared" si="100"/>
        <v>C(15-22)+03</v>
      </c>
      <c r="D522" s="365" t="s">
        <v>1163</v>
      </c>
      <c r="E522" s="365"/>
      <c r="F522" s="363"/>
      <c r="G522" s="363"/>
      <c r="H522" s="363"/>
      <c r="I522" s="363"/>
      <c r="J522" s="363"/>
      <c r="K522" s="370">
        <v>46064</v>
      </c>
      <c r="L522" s="370">
        <v>46064</v>
      </c>
      <c r="M522" s="370">
        <v>46072</v>
      </c>
      <c r="N522" s="370">
        <v>46074</v>
      </c>
      <c r="O522" s="370">
        <v>46075</v>
      </c>
      <c r="P522" s="370">
        <v>46075</v>
      </c>
      <c r="Q522" s="370">
        <v>46075</v>
      </c>
      <c r="R522" s="370">
        <v>46075</v>
      </c>
      <c r="S522" s="370">
        <v>46075</v>
      </c>
      <c r="T522" s="370">
        <v>46075</v>
      </c>
      <c r="U522" s="370">
        <v>46075</v>
      </c>
      <c r="V522" s="370">
        <v>46075</v>
      </c>
      <c r="W522" s="370">
        <v>46076</v>
      </c>
      <c r="X522" s="370">
        <v>46076</v>
      </c>
      <c r="Y522" s="370">
        <v>46076</v>
      </c>
      <c r="Z522" s="370">
        <v>46076</v>
      </c>
      <c r="AA522" s="370">
        <v>46077</v>
      </c>
      <c r="AB522" s="370">
        <v>46077</v>
      </c>
      <c r="AC522" s="375"/>
      <c r="AD522" s="382"/>
    </row>
    <row r="523" spans="1:30" ht="31" x14ac:dyDescent="0.35">
      <c r="A523" s="363">
        <f>+A518+1</f>
        <v>105</v>
      </c>
      <c r="B523" s="363" t="s">
        <v>1092</v>
      </c>
      <c r="C523" s="364" t="str" cm="1">
        <f t="array" ref="C523">INDEX('Master Sheet '!$BD$19:$BD$451, MATCH(1, ('Master Sheet '!$B$19:$B$451=B523)*1, 0))</f>
        <v>D(30-45)+03</v>
      </c>
      <c r="D523" s="365"/>
      <c r="E523" s="421" t="s">
        <v>1227</v>
      </c>
      <c r="F523" s="363" t="s">
        <v>1143</v>
      </c>
      <c r="G523" s="363">
        <v>18</v>
      </c>
      <c r="H523" s="363" t="s">
        <v>1134</v>
      </c>
      <c r="I523" s="363" t="s">
        <v>1132</v>
      </c>
      <c r="J523" s="380">
        <v>46056</v>
      </c>
      <c r="K523" s="366"/>
      <c r="L523" s="366"/>
      <c r="M523" s="366"/>
      <c r="N523" s="365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72"/>
      <c r="AC523" s="441">
        <f>Z527</f>
        <v>46078</v>
      </c>
      <c r="AD523" s="384" t="s">
        <v>1175</v>
      </c>
    </row>
    <row r="524" spans="1:30" ht="15.5" outlineLevel="1" x14ac:dyDescent="0.35">
      <c r="A524" s="363"/>
      <c r="B524" s="364"/>
      <c r="C524" s="364" t="str">
        <f t="shared" ref="C524:C527" si="101">C523</f>
        <v>D(30-45)+03</v>
      </c>
      <c r="D524" s="365" t="s">
        <v>1160</v>
      </c>
      <c r="E524" s="365"/>
      <c r="F524" s="363"/>
      <c r="G524" s="363"/>
      <c r="H524" s="363"/>
      <c r="I524" s="363"/>
      <c r="J524" s="363"/>
      <c r="K524" s="370">
        <v>46056</v>
      </c>
      <c r="L524" s="370">
        <v>46056</v>
      </c>
      <c r="M524" s="370">
        <v>46058</v>
      </c>
      <c r="N524" s="370">
        <v>46060</v>
      </c>
      <c r="O524" s="370">
        <v>46060</v>
      </c>
      <c r="P524" s="370">
        <v>46060</v>
      </c>
      <c r="Q524" s="370">
        <v>46060</v>
      </c>
      <c r="R524" s="370">
        <v>46060</v>
      </c>
      <c r="S524" s="370">
        <v>46060</v>
      </c>
      <c r="T524" s="370">
        <v>46060</v>
      </c>
      <c r="U524" s="370">
        <v>46060</v>
      </c>
      <c r="V524" s="370">
        <v>46060</v>
      </c>
      <c r="W524" s="370">
        <v>46061</v>
      </c>
      <c r="X524" s="370">
        <v>46061</v>
      </c>
      <c r="Y524" s="370">
        <v>46061</v>
      </c>
      <c r="Z524" s="370">
        <v>46061</v>
      </c>
      <c r="AA524" s="370">
        <v>46079</v>
      </c>
      <c r="AB524" s="370">
        <v>46079</v>
      </c>
      <c r="AC524" s="375"/>
      <c r="AD524" s="382"/>
    </row>
    <row r="525" spans="1:30" ht="15.5" outlineLevel="1" x14ac:dyDescent="0.35">
      <c r="A525" s="363"/>
      <c r="B525" s="364"/>
      <c r="C525" s="364" t="str">
        <f t="shared" si="101"/>
        <v>D(30-45)+03</v>
      </c>
      <c r="D525" s="365" t="s">
        <v>1161</v>
      </c>
      <c r="E525" s="365"/>
      <c r="F525" s="363"/>
      <c r="G525" s="363"/>
      <c r="H525" s="363"/>
      <c r="I525" s="363"/>
      <c r="J525" s="363"/>
      <c r="K525" s="370">
        <v>46056</v>
      </c>
      <c r="L525" s="370">
        <v>46056</v>
      </c>
      <c r="M525" s="370">
        <v>46064</v>
      </c>
      <c r="N525" s="370">
        <v>46066</v>
      </c>
      <c r="O525" s="370">
        <v>46067</v>
      </c>
      <c r="P525" s="370">
        <v>46067</v>
      </c>
      <c r="Q525" s="370">
        <v>46067</v>
      </c>
      <c r="R525" s="370">
        <v>46067</v>
      </c>
      <c r="S525" s="370">
        <v>46067</v>
      </c>
      <c r="T525" s="370">
        <v>46067</v>
      </c>
      <c r="U525" s="370">
        <v>46067</v>
      </c>
      <c r="V525" s="370">
        <v>46067</v>
      </c>
      <c r="W525" s="370">
        <v>46068</v>
      </c>
      <c r="X525" s="370">
        <v>46068</v>
      </c>
      <c r="Y525" s="370">
        <v>46068</v>
      </c>
      <c r="Z525" s="370">
        <v>46068</v>
      </c>
      <c r="AA525" s="370">
        <v>46079</v>
      </c>
      <c r="AB525" s="370">
        <v>46079</v>
      </c>
      <c r="AC525" s="375"/>
      <c r="AD525" s="382"/>
    </row>
    <row r="526" spans="1:30" ht="15.5" outlineLevel="1" x14ac:dyDescent="0.35">
      <c r="A526" s="363"/>
      <c r="B526" s="364"/>
      <c r="C526" s="364" t="str">
        <f t="shared" si="101"/>
        <v>D(30-45)+03</v>
      </c>
      <c r="D526" s="365" t="s">
        <v>1162</v>
      </c>
      <c r="E526" s="365"/>
      <c r="F526" s="363"/>
      <c r="G526" s="363"/>
      <c r="H526" s="363"/>
      <c r="I526" s="363"/>
      <c r="J526" s="363"/>
      <c r="K526" s="370">
        <v>46056</v>
      </c>
      <c r="L526" s="370">
        <v>46056</v>
      </c>
      <c r="M526" s="370">
        <v>46068</v>
      </c>
      <c r="N526" s="370">
        <v>46071</v>
      </c>
      <c r="O526" s="370">
        <v>46071</v>
      </c>
      <c r="P526" s="370">
        <v>46071</v>
      </c>
      <c r="Q526" s="370">
        <v>46071</v>
      </c>
      <c r="R526" s="370">
        <v>46071</v>
      </c>
      <c r="S526" s="370">
        <v>46071</v>
      </c>
      <c r="T526" s="370">
        <v>46071</v>
      </c>
      <c r="U526" s="370">
        <v>46071</v>
      </c>
      <c r="V526" s="370">
        <v>46071</v>
      </c>
      <c r="W526" s="370">
        <v>46072</v>
      </c>
      <c r="X526" s="370">
        <v>46072</v>
      </c>
      <c r="Y526" s="370">
        <v>46073</v>
      </c>
      <c r="Z526" s="370">
        <v>46073</v>
      </c>
      <c r="AA526" s="370">
        <v>46079</v>
      </c>
      <c r="AB526" s="370">
        <v>46079</v>
      </c>
      <c r="AC526" s="375"/>
      <c r="AD526" s="382"/>
    </row>
    <row r="527" spans="1:30" ht="15.5" outlineLevel="1" x14ac:dyDescent="0.35">
      <c r="A527" s="363"/>
      <c r="B527" s="364"/>
      <c r="C527" s="364" t="str">
        <f t="shared" si="101"/>
        <v>D(30-45)+03</v>
      </c>
      <c r="D527" s="365" t="s">
        <v>1163</v>
      </c>
      <c r="E527" s="365"/>
      <c r="F527" s="363"/>
      <c r="G527" s="363"/>
      <c r="H527" s="363"/>
      <c r="I527" s="363"/>
      <c r="J527" s="363"/>
      <c r="K527" s="370">
        <v>46056</v>
      </c>
      <c r="L527" s="370">
        <v>46056</v>
      </c>
      <c r="M527" s="370">
        <v>46074</v>
      </c>
      <c r="N527" s="370">
        <v>46076</v>
      </c>
      <c r="O527" s="370">
        <v>46077</v>
      </c>
      <c r="P527" s="370">
        <v>46077</v>
      </c>
      <c r="Q527" s="370">
        <v>46077</v>
      </c>
      <c r="R527" s="370">
        <v>46077</v>
      </c>
      <c r="S527" s="370">
        <v>46077</v>
      </c>
      <c r="T527" s="370">
        <v>46077</v>
      </c>
      <c r="U527" s="370">
        <v>46077</v>
      </c>
      <c r="V527" s="370">
        <v>46077</v>
      </c>
      <c r="W527" s="370">
        <v>46078</v>
      </c>
      <c r="X527" s="370">
        <v>46078</v>
      </c>
      <c r="Y527" s="370">
        <v>46078</v>
      </c>
      <c r="Z527" s="370">
        <v>46078</v>
      </c>
      <c r="AA527" s="370">
        <v>46079</v>
      </c>
      <c r="AB527" s="370">
        <v>46079</v>
      </c>
      <c r="AC527" s="375"/>
      <c r="AD527" s="382"/>
    </row>
    <row r="528" spans="1:30" ht="31" x14ac:dyDescent="0.35">
      <c r="A528" s="363">
        <f>+A523+1</f>
        <v>106</v>
      </c>
      <c r="B528" s="363" t="s">
        <v>413</v>
      </c>
      <c r="C528" s="364" t="str" cm="1">
        <f t="array" ref="C528">INDEX('Master Sheet '!$BD$19:$BD$451, MATCH(1, ('Master Sheet '!$B$19:$B$451=B528)*1, 0))</f>
        <v>A(00-02)+03_2RC</v>
      </c>
      <c r="D528" s="365"/>
      <c r="E528" s="421" t="s">
        <v>1361</v>
      </c>
      <c r="F528" s="363" t="s">
        <v>1217</v>
      </c>
      <c r="G528" s="363">
        <v>15</v>
      </c>
      <c r="H528" s="363" t="s">
        <v>1134</v>
      </c>
      <c r="I528" s="363" t="s">
        <v>1174</v>
      </c>
      <c r="J528" s="380">
        <v>46063</v>
      </c>
      <c r="K528" s="452"/>
      <c r="L528" s="452"/>
      <c r="M528" s="452"/>
      <c r="N528" s="453"/>
      <c r="O528" s="452"/>
      <c r="P528" s="452"/>
      <c r="Q528" s="452"/>
      <c r="R528" s="452"/>
      <c r="S528" s="452"/>
      <c r="T528" s="452"/>
      <c r="U528" s="452"/>
      <c r="V528" s="452"/>
      <c r="W528" s="452"/>
      <c r="X528" s="452"/>
      <c r="Y528" s="452"/>
      <c r="Z528" s="452"/>
      <c r="AA528" s="452"/>
      <c r="AB528" s="454"/>
      <c r="AC528" s="441">
        <f>Z532</f>
        <v>46081</v>
      </c>
      <c r="AD528" s="384" t="s">
        <v>1175</v>
      </c>
    </row>
    <row r="529" spans="1:30" ht="15.5" outlineLevel="1" x14ac:dyDescent="0.35">
      <c r="A529" s="363"/>
      <c r="B529" s="364"/>
      <c r="C529" s="364" t="str">
        <f t="shared" ref="C529:C532" si="102">C528</f>
        <v>A(00-02)+03_2RC</v>
      </c>
      <c r="D529" s="365" t="s">
        <v>1160</v>
      </c>
      <c r="E529" s="365"/>
      <c r="F529" s="363"/>
      <c r="G529" s="363"/>
      <c r="H529" s="363"/>
      <c r="I529" s="363"/>
      <c r="J529" s="363"/>
      <c r="K529" s="370">
        <v>46064</v>
      </c>
      <c r="L529" s="370">
        <v>46064</v>
      </c>
      <c r="M529" s="370">
        <v>46064</v>
      </c>
      <c r="N529" s="370">
        <v>46065</v>
      </c>
      <c r="O529" s="370">
        <v>46066</v>
      </c>
      <c r="P529" s="370">
        <v>46066</v>
      </c>
      <c r="Q529" s="370">
        <v>46066</v>
      </c>
      <c r="R529" s="370">
        <v>46066</v>
      </c>
      <c r="S529" s="370">
        <v>46066</v>
      </c>
      <c r="T529" s="370">
        <v>46066</v>
      </c>
      <c r="U529" s="370">
        <v>46066</v>
      </c>
      <c r="V529" s="370">
        <v>46066</v>
      </c>
      <c r="W529" s="370">
        <v>46067</v>
      </c>
      <c r="X529" s="370">
        <v>46067</v>
      </c>
      <c r="Y529" s="370">
        <v>46069</v>
      </c>
      <c r="Z529" s="370">
        <v>46069</v>
      </c>
      <c r="AA529" s="370">
        <v>46083</v>
      </c>
      <c r="AB529" s="370">
        <v>46083</v>
      </c>
      <c r="AC529" s="379"/>
      <c r="AD529" s="382"/>
    </row>
    <row r="530" spans="1:30" ht="15.5" outlineLevel="1" x14ac:dyDescent="0.35">
      <c r="A530" s="363"/>
      <c r="B530" s="364"/>
      <c r="C530" s="364" t="str">
        <f t="shared" si="102"/>
        <v>A(00-02)+03_2RC</v>
      </c>
      <c r="D530" s="365" t="s">
        <v>1161</v>
      </c>
      <c r="E530" s="365"/>
      <c r="F530" s="363"/>
      <c r="G530" s="363"/>
      <c r="H530" s="363"/>
      <c r="I530" s="363"/>
      <c r="J530" s="363"/>
      <c r="K530" s="370">
        <v>46064</v>
      </c>
      <c r="L530" s="370">
        <v>46064</v>
      </c>
      <c r="M530" s="370">
        <v>46070</v>
      </c>
      <c r="N530" s="370">
        <v>46072</v>
      </c>
      <c r="O530" s="370">
        <v>46072</v>
      </c>
      <c r="P530" s="370">
        <v>46072</v>
      </c>
      <c r="Q530" s="370">
        <v>46072</v>
      </c>
      <c r="R530" s="370">
        <v>46072</v>
      </c>
      <c r="S530" s="370">
        <v>46072</v>
      </c>
      <c r="T530" s="370">
        <v>46072</v>
      </c>
      <c r="U530" s="370">
        <v>46072</v>
      </c>
      <c r="V530" s="370">
        <v>46072</v>
      </c>
      <c r="W530" s="370">
        <v>46073</v>
      </c>
      <c r="X530" s="370">
        <v>46073</v>
      </c>
      <c r="Y530" s="370">
        <v>46074</v>
      </c>
      <c r="Z530" s="370">
        <v>46074</v>
      </c>
      <c r="AA530" s="370">
        <v>46083</v>
      </c>
      <c r="AB530" s="370">
        <v>46083</v>
      </c>
      <c r="AC530" s="379"/>
      <c r="AD530" s="382"/>
    </row>
    <row r="531" spans="1:30" ht="15.5" outlineLevel="1" x14ac:dyDescent="0.35">
      <c r="A531" s="363"/>
      <c r="B531" s="364"/>
      <c r="C531" s="364" t="str">
        <f t="shared" si="102"/>
        <v>A(00-02)+03_2RC</v>
      </c>
      <c r="D531" s="365" t="s">
        <v>1162</v>
      </c>
      <c r="E531" s="365"/>
      <c r="F531" s="363"/>
      <c r="G531" s="363"/>
      <c r="H531" s="363"/>
      <c r="I531" s="363"/>
      <c r="J531" s="363"/>
      <c r="K531" s="370">
        <v>46064</v>
      </c>
      <c r="L531" s="370">
        <v>46064</v>
      </c>
      <c r="M531" s="370">
        <v>46073</v>
      </c>
      <c r="N531" s="370">
        <v>46074</v>
      </c>
      <c r="O531" s="370">
        <v>46075</v>
      </c>
      <c r="P531" s="370">
        <v>46075</v>
      </c>
      <c r="Q531" s="370">
        <v>46075</v>
      </c>
      <c r="R531" s="370">
        <v>46075</v>
      </c>
      <c r="S531" s="370">
        <v>46075</v>
      </c>
      <c r="T531" s="370">
        <v>46075</v>
      </c>
      <c r="U531" s="370">
        <v>46075</v>
      </c>
      <c r="V531" s="370">
        <v>46075</v>
      </c>
      <c r="W531" s="370">
        <v>46076</v>
      </c>
      <c r="X531" s="370">
        <v>46076</v>
      </c>
      <c r="Y531" s="370">
        <v>46078</v>
      </c>
      <c r="Z531" s="370">
        <v>46078</v>
      </c>
      <c r="AA531" s="370">
        <v>46083</v>
      </c>
      <c r="AB531" s="370">
        <v>46083</v>
      </c>
      <c r="AC531" s="379"/>
      <c r="AD531" s="382"/>
    </row>
    <row r="532" spans="1:30" ht="15.5" outlineLevel="1" x14ac:dyDescent="0.35">
      <c r="A532" s="363"/>
      <c r="B532" s="364"/>
      <c r="C532" s="364" t="str">
        <f t="shared" si="102"/>
        <v>A(00-02)+03_2RC</v>
      </c>
      <c r="D532" s="365" t="s">
        <v>1163</v>
      </c>
      <c r="E532" s="365"/>
      <c r="F532" s="363"/>
      <c r="G532" s="363"/>
      <c r="H532" s="363"/>
      <c r="I532" s="363"/>
      <c r="J532" s="363"/>
      <c r="K532" s="370">
        <v>46064</v>
      </c>
      <c r="L532" s="370">
        <v>46064</v>
      </c>
      <c r="M532" s="370">
        <v>46076</v>
      </c>
      <c r="N532" s="370">
        <v>46078</v>
      </c>
      <c r="O532" s="370">
        <v>46078</v>
      </c>
      <c r="P532" s="370">
        <v>46078</v>
      </c>
      <c r="Q532" s="370">
        <v>46078</v>
      </c>
      <c r="R532" s="370">
        <v>46078</v>
      </c>
      <c r="S532" s="370">
        <v>46078</v>
      </c>
      <c r="T532" s="370">
        <v>46078</v>
      </c>
      <c r="U532" s="370">
        <v>46078</v>
      </c>
      <c r="V532" s="370">
        <v>46078</v>
      </c>
      <c r="W532" s="370">
        <v>46079</v>
      </c>
      <c r="X532" s="370">
        <v>46079</v>
      </c>
      <c r="Y532" s="370">
        <v>46081</v>
      </c>
      <c r="Z532" s="370">
        <v>46081</v>
      </c>
      <c r="AA532" s="370">
        <v>46083</v>
      </c>
      <c r="AB532" s="370">
        <v>46083</v>
      </c>
      <c r="AC532" s="379"/>
      <c r="AD532" s="382"/>
    </row>
    <row r="533" spans="1:30" ht="15.5" x14ac:dyDescent="0.35">
      <c r="A533" s="363">
        <f>+A528+1</f>
        <v>107</v>
      </c>
      <c r="B533" s="363" t="s">
        <v>1190</v>
      </c>
      <c r="C533" s="364" t="str" cm="1">
        <f t="array" ref="C533">INDEX('Master Sheet '!$BD$19:$BD$451, MATCH(1, ('Master Sheet '!$B$19:$B$451=B533)*1, 0))</f>
        <v>A(00-02)+03</v>
      </c>
      <c r="D533" s="365"/>
      <c r="E533" s="365" t="s">
        <v>1139</v>
      </c>
      <c r="F533" s="363" t="s">
        <v>1272</v>
      </c>
      <c r="G533" s="363">
        <v>16</v>
      </c>
      <c r="H533" s="363" t="s">
        <v>1134</v>
      </c>
      <c r="I533" s="363" t="s">
        <v>1177</v>
      </c>
      <c r="J533" s="380">
        <v>46065</v>
      </c>
      <c r="K533" s="366"/>
      <c r="L533" s="366"/>
      <c r="M533" s="366"/>
      <c r="N533" s="365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72"/>
      <c r="AC533" s="441">
        <f>Z537</f>
        <v>46081</v>
      </c>
      <c r="AD533" s="384" t="s">
        <v>1175</v>
      </c>
    </row>
    <row r="534" spans="1:30" ht="15.5" outlineLevel="1" x14ac:dyDescent="0.35">
      <c r="A534" s="363"/>
      <c r="B534" s="364"/>
      <c r="C534" s="364" t="str">
        <f t="shared" ref="C534:C537" si="103">C533</f>
        <v>A(00-02)+03</v>
      </c>
      <c r="D534" s="365" t="s">
        <v>1160</v>
      </c>
      <c r="E534" s="365"/>
      <c r="F534" s="363"/>
      <c r="G534" s="363"/>
      <c r="H534" s="363"/>
      <c r="I534" s="363"/>
      <c r="J534" s="363"/>
      <c r="K534" s="370">
        <v>46065</v>
      </c>
      <c r="L534" s="370">
        <v>46065</v>
      </c>
      <c r="M534" s="370">
        <v>46066</v>
      </c>
      <c r="N534" s="370">
        <v>46070</v>
      </c>
      <c r="O534" s="370">
        <v>46071</v>
      </c>
      <c r="P534" s="370">
        <v>46071</v>
      </c>
      <c r="Q534" s="370">
        <v>46071</v>
      </c>
      <c r="R534" s="370">
        <v>46071</v>
      </c>
      <c r="S534" s="370">
        <v>46071</v>
      </c>
      <c r="T534" s="370">
        <v>46071</v>
      </c>
      <c r="U534" s="370">
        <v>46072</v>
      </c>
      <c r="V534" s="370">
        <v>46072</v>
      </c>
      <c r="W534" s="370">
        <v>46073</v>
      </c>
      <c r="X534" s="370">
        <v>46073</v>
      </c>
      <c r="Y534" s="370">
        <v>46073</v>
      </c>
      <c r="Z534" s="370">
        <v>46073</v>
      </c>
      <c r="AA534" s="370">
        <v>46082</v>
      </c>
      <c r="AB534" s="370">
        <v>46082</v>
      </c>
      <c r="AC534" s="375"/>
      <c r="AD534" s="382"/>
    </row>
    <row r="535" spans="1:30" ht="15.5" outlineLevel="1" x14ac:dyDescent="0.35">
      <c r="A535" s="363"/>
      <c r="B535" s="364"/>
      <c r="C535" s="364" t="str">
        <f t="shared" si="103"/>
        <v>A(00-02)+03</v>
      </c>
      <c r="D535" s="365" t="s">
        <v>1161</v>
      </c>
      <c r="E535" s="365"/>
      <c r="F535" s="363"/>
      <c r="G535" s="363"/>
      <c r="H535" s="363"/>
      <c r="I535" s="363"/>
      <c r="J535" s="363"/>
      <c r="K535" s="370">
        <v>46065</v>
      </c>
      <c r="L535" s="370">
        <v>46065</v>
      </c>
      <c r="M535" s="370">
        <v>46073</v>
      </c>
      <c r="N535" s="370">
        <v>46074</v>
      </c>
      <c r="O535" s="370">
        <v>46074</v>
      </c>
      <c r="P535" s="370">
        <v>46074</v>
      </c>
      <c r="Q535" s="370">
        <v>46074</v>
      </c>
      <c r="R535" s="370">
        <v>46074</v>
      </c>
      <c r="S535" s="370">
        <v>46074</v>
      </c>
      <c r="T535" s="370">
        <v>46074</v>
      </c>
      <c r="U535" s="370">
        <v>46074</v>
      </c>
      <c r="V535" s="370">
        <v>46074</v>
      </c>
      <c r="W535" s="370">
        <v>46075</v>
      </c>
      <c r="X535" s="370">
        <v>46075</v>
      </c>
      <c r="Y535" s="370">
        <v>46075</v>
      </c>
      <c r="Z535" s="370">
        <v>46075</v>
      </c>
      <c r="AA535" s="370">
        <v>46082</v>
      </c>
      <c r="AB535" s="370">
        <v>46082</v>
      </c>
      <c r="AC535" s="375"/>
      <c r="AD535" s="382"/>
    </row>
    <row r="536" spans="1:30" ht="15.5" outlineLevel="1" x14ac:dyDescent="0.35">
      <c r="A536" s="363"/>
      <c r="B536" s="364"/>
      <c r="C536" s="364" t="str">
        <f t="shared" si="103"/>
        <v>A(00-02)+03</v>
      </c>
      <c r="D536" s="365" t="s">
        <v>1162</v>
      </c>
      <c r="E536" s="365"/>
      <c r="F536" s="363"/>
      <c r="G536" s="363"/>
      <c r="H536" s="363"/>
      <c r="I536" s="363"/>
      <c r="J536" s="363"/>
      <c r="K536" s="370">
        <v>46065</v>
      </c>
      <c r="L536" s="370">
        <v>46065</v>
      </c>
      <c r="M536" s="370">
        <v>46074</v>
      </c>
      <c r="N536" s="370">
        <v>46076</v>
      </c>
      <c r="O536" s="370">
        <v>46077</v>
      </c>
      <c r="P536" s="370">
        <v>46077</v>
      </c>
      <c r="Q536" s="370">
        <v>46077</v>
      </c>
      <c r="R536" s="370">
        <v>46077</v>
      </c>
      <c r="S536" s="370">
        <v>46077</v>
      </c>
      <c r="T536" s="370">
        <v>46077</v>
      </c>
      <c r="U536" s="370">
        <v>46077</v>
      </c>
      <c r="V536" s="370">
        <v>46077</v>
      </c>
      <c r="W536" s="370">
        <v>46078</v>
      </c>
      <c r="X536" s="370">
        <v>46078</v>
      </c>
      <c r="Y536" s="370">
        <v>46078</v>
      </c>
      <c r="Z536" s="370">
        <v>46078</v>
      </c>
      <c r="AA536" s="370">
        <v>46082</v>
      </c>
      <c r="AB536" s="370">
        <v>46082</v>
      </c>
      <c r="AC536" s="375"/>
      <c r="AD536" s="382"/>
    </row>
    <row r="537" spans="1:30" ht="15.5" outlineLevel="1" x14ac:dyDescent="0.35">
      <c r="A537" s="363"/>
      <c r="B537" s="364"/>
      <c r="C537" s="364" t="str">
        <f t="shared" si="103"/>
        <v>A(00-02)+03</v>
      </c>
      <c r="D537" s="365" t="s">
        <v>1163</v>
      </c>
      <c r="E537" s="365"/>
      <c r="F537" s="363"/>
      <c r="G537" s="363"/>
      <c r="H537" s="363"/>
      <c r="I537" s="363"/>
      <c r="J537" s="363"/>
      <c r="K537" s="370">
        <v>46065</v>
      </c>
      <c r="L537" s="370">
        <v>46065</v>
      </c>
      <c r="M537" s="370">
        <v>46078</v>
      </c>
      <c r="N537" s="370">
        <v>46080</v>
      </c>
      <c r="O537" s="370">
        <v>46080</v>
      </c>
      <c r="P537" s="370">
        <v>46080</v>
      </c>
      <c r="Q537" s="370">
        <v>46080</v>
      </c>
      <c r="R537" s="370">
        <v>46080</v>
      </c>
      <c r="S537" s="370">
        <v>46080</v>
      </c>
      <c r="T537" s="370">
        <v>46080</v>
      </c>
      <c r="U537" s="370">
        <v>46080</v>
      </c>
      <c r="V537" s="370">
        <v>46080</v>
      </c>
      <c r="W537" s="370">
        <v>46081</v>
      </c>
      <c r="X537" s="370">
        <v>46081</v>
      </c>
      <c r="Y537" s="370">
        <v>46081</v>
      </c>
      <c r="Z537" s="370">
        <v>46081</v>
      </c>
      <c r="AA537" s="370">
        <v>46082</v>
      </c>
      <c r="AB537" s="370">
        <v>46082</v>
      </c>
      <c r="AC537" s="375"/>
      <c r="AD537" s="382"/>
    </row>
    <row r="538" spans="1:30" ht="15.5" x14ac:dyDescent="0.35">
      <c r="A538" s="363">
        <f>+A533+1</f>
        <v>108</v>
      </c>
      <c r="B538" s="363" t="s">
        <v>1191</v>
      </c>
      <c r="C538" s="364" t="str" cm="1">
        <f t="array" ref="C538">INDEX('Master Sheet '!$BD$19:$BD$451, MATCH(1, ('Master Sheet '!$B$19:$B$451=B538)*1, 0))</f>
        <v>A(00-02)+03</v>
      </c>
      <c r="D538" s="365"/>
      <c r="E538" s="421" t="s">
        <v>1129</v>
      </c>
      <c r="F538" s="363" t="s">
        <v>1214</v>
      </c>
      <c r="G538" s="363">
        <v>13</v>
      </c>
      <c r="H538" s="363" t="s">
        <v>1134</v>
      </c>
      <c r="I538" s="363" t="s">
        <v>1177</v>
      </c>
      <c r="J538" s="380">
        <v>46063</v>
      </c>
      <c r="K538" s="366"/>
      <c r="L538" s="366"/>
      <c r="M538" s="366"/>
      <c r="N538" s="365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72"/>
      <c r="AC538" s="441">
        <f>Z542</f>
        <v>46081</v>
      </c>
      <c r="AD538" s="384" t="s">
        <v>1175</v>
      </c>
    </row>
    <row r="539" spans="1:30" ht="15.5" outlineLevel="1" x14ac:dyDescent="0.35">
      <c r="A539" s="363"/>
      <c r="B539" s="364"/>
      <c r="C539" s="364" t="str">
        <f t="shared" ref="C539:C542" si="104">C538</f>
        <v>A(00-02)+03</v>
      </c>
      <c r="D539" s="365" t="s">
        <v>1160</v>
      </c>
      <c r="E539" s="365"/>
      <c r="F539" s="363"/>
      <c r="G539" s="363"/>
      <c r="H539" s="363"/>
      <c r="I539" s="363"/>
      <c r="J539" s="363"/>
      <c r="K539" s="370">
        <v>46065</v>
      </c>
      <c r="L539" s="370">
        <v>46065</v>
      </c>
      <c r="M539" s="370">
        <v>46066</v>
      </c>
      <c r="N539" s="370">
        <v>46070</v>
      </c>
      <c r="O539" s="370">
        <v>46071</v>
      </c>
      <c r="P539" s="370">
        <v>46071</v>
      </c>
      <c r="Q539" s="370">
        <v>46071</v>
      </c>
      <c r="R539" s="370">
        <v>46071</v>
      </c>
      <c r="S539" s="370">
        <v>46071</v>
      </c>
      <c r="T539" s="370">
        <v>46071</v>
      </c>
      <c r="U539" s="370">
        <v>46072</v>
      </c>
      <c r="V539" s="370">
        <v>46072</v>
      </c>
      <c r="W539" s="370">
        <v>46073</v>
      </c>
      <c r="X539" s="370">
        <v>46073</v>
      </c>
      <c r="Y539" s="370">
        <v>46074</v>
      </c>
      <c r="Z539" s="370">
        <v>46074</v>
      </c>
      <c r="AA539" s="370">
        <v>46082</v>
      </c>
      <c r="AB539" s="370">
        <v>46082</v>
      </c>
      <c r="AC539" s="375"/>
      <c r="AD539" s="382"/>
    </row>
    <row r="540" spans="1:30" ht="15.5" outlineLevel="1" x14ac:dyDescent="0.35">
      <c r="A540" s="363"/>
      <c r="B540" s="364"/>
      <c r="C540" s="364" t="str">
        <f t="shared" si="104"/>
        <v>A(00-02)+03</v>
      </c>
      <c r="D540" s="365" t="s">
        <v>1161</v>
      </c>
      <c r="E540" s="365"/>
      <c r="F540" s="363"/>
      <c r="G540" s="363"/>
      <c r="H540" s="363"/>
      <c r="I540" s="363"/>
      <c r="J540" s="363"/>
      <c r="K540" s="370">
        <v>46065</v>
      </c>
      <c r="L540" s="370">
        <v>46065</v>
      </c>
      <c r="M540" s="370">
        <v>46074</v>
      </c>
      <c r="N540" s="370">
        <v>46076</v>
      </c>
      <c r="O540" s="370">
        <v>46076</v>
      </c>
      <c r="P540" s="370">
        <v>46076</v>
      </c>
      <c r="Q540" s="370">
        <v>46076</v>
      </c>
      <c r="R540" s="370">
        <v>46076</v>
      </c>
      <c r="S540" s="370">
        <v>46076</v>
      </c>
      <c r="T540" s="370">
        <v>46076</v>
      </c>
      <c r="U540" s="370">
        <v>46076</v>
      </c>
      <c r="V540" s="370">
        <v>46076</v>
      </c>
      <c r="W540" s="370">
        <v>46077</v>
      </c>
      <c r="X540" s="370">
        <v>46077</v>
      </c>
      <c r="Y540" s="370">
        <v>46077</v>
      </c>
      <c r="Z540" s="370">
        <v>46077</v>
      </c>
      <c r="AA540" s="370">
        <v>46082</v>
      </c>
      <c r="AB540" s="370">
        <v>46082</v>
      </c>
      <c r="AC540" s="375"/>
      <c r="AD540" s="382"/>
    </row>
    <row r="541" spans="1:30" ht="15.5" outlineLevel="1" x14ac:dyDescent="0.35">
      <c r="A541" s="363"/>
      <c r="B541" s="364"/>
      <c r="C541" s="364" t="str">
        <f t="shared" si="104"/>
        <v>A(00-02)+03</v>
      </c>
      <c r="D541" s="365" t="s">
        <v>1162</v>
      </c>
      <c r="E541" s="365"/>
      <c r="F541" s="363"/>
      <c r="G541" s="363"/>
      <c r="H541" s="363"/>
      <c r="I541" s="363"/>
      <c r="J541" s="363"/>
      <c r="K541" s="370">
        <v>46065</v>
      </c>
      <c r="L541" s="370">
        <v>46065</v>
      </c>
      <c r="M541" s="370">
        <v>46076</v>
      </c>
      <c r="N541" s="370">
        <v>46077</v>
      </c>
      <c r="O541" s="370">
        <v>46078</v>
      </c>
      <c r="P541" s="370">
        <v>46078</v>
      </c>
      <c r="Q541" s="370">
        <v>46078</v>
      </c>
      <c r="R541" s="370">
        <v>46078</v>
      </c>
      <c r="S541" s="370">
        <v>46078</v>
      </c>
      <c r="T541" s="370">
        <v>46078</v>
      </c>
      <c r="U541" s="370">
        <v>46078</v>
      </c>
      <c r="V541" s="370">
        <v>46078</v>
      </c>
      <c r="W541" s="370">
        <v>46079</v>
      </c>
      <c r="X541" s="370">
        <v>46079</v>
      </c>
      <c r="Y541" s="370">
        <v>46080</v>
      </c>
      <c r="Z541" s="370">
        <v>46080</v>
      </c>
      <c r="AA541" s="370">
        <v>46082</v>
      </c>
      <c r="AB541" s="370">
        <v>46082</v>
      </c>
      <c r="AC541" s="375"/>
      <c r="AD541" s="382"/>
    </row>
    <row r="542" spans="1:30" ht="15.5" outlineLevel="1" x14ac:dyDescent="0.35">
      <c r="A542" s="363"/>
      <c r="B542" s="364"/>
      <c r="C542" s="364" t="str">
        <f t="shared" si="104"/>
        <v>A(00-02)+03</v>
      </c>
      <c r="D542" s="365" t="s">
        <v>1163</v>
      </c>
      <c r="E542" s="365"/>
      <c r="F542" s="363"/>
      <c r="G542" s="363"/>
      <c r="H542" s="363"/>
      <c r="I542" s="363"/>
      <c r="J542" s="363"/>
      <c r="K542" s="370">
        <v>46065</v>
      </c>
      <c r="L542" s="370">
        <v>46065</v>
      </c>
      <c r="M542" s="370">
        <v>46078</v>
      </c>
      <c r="N542" s="370">
        <v>46080</v>
      </c>
      <c r="O542" s="370">
        <v>46080</v>
      </c>
      <c r="P542" s="370">
        <v>46080</v>
      </c>
      <c r="Q542" s="370">
        <v>46080</v>
      </c>
      <c r="R542" s="370">
        <v>46080</v>
      </c>
      <c r="S542" s="370">
        <v>46080</v>
      </c>
      <c r="T542" s="370">
        <v>46080</v>
      </c>
      <c r="U542" s="370">
        <v>46080</v>
      </c>
      <c r="V542" s="370">
        <v>46080</v>
      </c>
      <c r="W542" s="370">
        <v>46081</v>
      </c>
      <c r="X542" s="370">
        <v>46081</v>
      </c>
      <c r="Y542" s="370">
        <v>46081</v>
      </c>
      <c r="Z542" s="370">
        <v>46081</v>
      </c>
      <c r="AA542" s="370">
        <v>46082</v>
      </c>
      <c r="AB542" s="370">
        <v>46082</v>
      </c>
      <c r="AC542" s="375"/>
      <c r="AD542" s="382"/>
    </row>
    <row r="543" spans="1:30" ht="31" x14ac:dyDescent="0.35">
      <c r="A543" s="363">
        <f>+A538+1</f>
        <v>109</v>
      </c>
      <c r="B543" s="385" t="s">
        <v>889</v>
      </c>
      <c r="C543" s="364" t="str" cm="1">
        <f t="array" ref="C543">INDEX('Master Sheet '!$BD$19:$BD$451, MATCH(1, ('Master Sheet '!$B$19:$B$451=B543)*1, 0))</f>
        <v>B(00-15)+03</v>
      </c>
      <c r="D543" s="365"/>
      <c r="E543" s="421" t="s">
        <v>1227</v>
      </c>
      <c r="F543" s="363" t="s">
        <v>1205</v>
      </c>
      <c r="G543" s="363">
        <v>16</v>
      </c>
      <c r="H543" s="363" t="s">
        <v>1186</v>
      </c>
      <c r="I543" s="363" t="s">
        <v>1182</v>
      </c>
      <c r="J543" s="380">
        <v>46071</v>
      </c>
      <c r="K543" s="366"/>
      <c r="L543" s="366"/>
      <c r="M543" s="366"/>
      <c r="N543" s="365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72"/>
      <c r="AC543" s="441">
        <f>Z547</f>
        <v>46087</v>
      </c>
      <c r="AD543" s="384" t="s">
        <v>1175</v>
      </c>
    </row>
    <row r="544" spans="1:30" ht="15.5" outlineLevel="1" x14ac:dyDescent="0.35">
      <c r="A544" s="363"/>
      <c r="B544" s="364"/>
      <c r="C544" s="364" t="str">
        <f t="shared" ref="C544:C547" si="105">C543</f>
        <v>B(00-15)+03</v>
      </c>
      <c r="D544" s="365" t="s">
        <v>1160</v>
      </c>
      <c r="E544" s="365"/>
      <c r="F544" s="363"/>
      <c r="G544" s="363"/>
      <c r="H544" s="363"/>
      <c r="I544" s="363"/>
      <c r="J544" s="363"/>
      <c r="K544" s="370">
        <v>46072</v>
      </c>
      <c r="L544" s="370">
        <v>46072</v>
      </c>
      <c r="M544" s="370">
        <v>46073</v>
      </c>
      <c r="N544" s="370">
        <v>46076</v>
      </c>
      <c r="O544" s="370">
        <v>46077</v>
      </c>
      <c r="P544" s="370">
        <v>46077</v>
      </c>
      <c r="Q544" s="370">
        <v>46077</v>
      </c>
      <c r="R544" s="370">
        <v>46077</v>
      </c>
      <c r="S544" s="370">
        <v>46077</v>
      </c>
      <c r="T544" s="370">
        <v>46077</v>
      </c>
      <c r="U544" s="370">
        <v>46077</v>
      </c>
      <c r="V544" s="370">
        <v>46077</v>
      </c>
      <c r="W544" s="370">
        <v>46078</v>
      </c>
      <c r="X544" s="370">
        <v>46078</v>
      </c>
      <c r="Y544" s="370">
        <v>46079</v>
      </c>
      <c r="Z544" s="370">
        <v>46079</v>
      </c>
      <c r="AA544" s="370">
        <v>46089</v>
      </c>
      <c r="AB544" s="370">
        <v>46089</v>
      </c>
      <c r="AC544" s="375"/>
      <c r="AD544" s="382"/>
    </row>
    <row r="545" spans="1:30" ht="15.5" outlineLevel="1" x14ac:dyDescent="0.35">
      <c r="A545" s="363"/>
      <c r="B545" s="364"/>
      <c r="C545" s="364" t="str">
        <f t="shared" si="105"/>
        <v>B(00-15)+03</v>
      </c>
      <c r="D545" s="365" t="s">
        <v>1161</v>
      </c>
      <c r="E545" s="365"/>
      <c r="F545" s="363"/>
      <c r="G545" s="363"/>
      <c r="H545" s="363"/>
      <c r="I545" s="363"/>
      <c r="J545" s="363"/>
      <c r="K545" s="370">
        <v>46072</v>
      </c>
      <c r="L545" s="370">
        <v>46072</v>
      </c>
      <c r="M545" s="370">
        <v>46079</v>
      </c>
      <c r="N545" s="370">
        <v>46080</v>
      </c>
      <c r="O545" s="370">
        <v>46080</v>
      </c>
      <c r="P545" s="370">
        <v>46080</v>
      </c>
      <c r="Q545" s="370">
        <v>46080</v>
      </c>
      <c r="R545" s="370">
        <v>46080</v>
      </c>
      <c r="S545" s="370">
        <v>46080</v>
      </c>
      <c r="T545" s="370">
        <v>46080</v>
      </c>
      <c r="U545" s="370">
        <v>46080</v>
      </c>
      <c r="V545" s="370">
        <v>46080</v>
      </c>
      <c r="W545" s="370">
        <v>46081</v>
      </c>
      <c r="X545" s="370">
        <v>46081</v>
      </c>
      <c r="Y545" s="370">
        <v>46081</v>
      </c>
      <c r="Z545" s="370">
        <v>46081</v>
      </c>
      <c r="AA545" s="370">
        <v>46089</v>
      </c>
      <c r="AB545" s="370">
        <v>46089</v>
      </c>
      <c r="AC545" s="375"/>
      <c r="AD545" s="382"/>
    </row>
    <row r="546" spans="1:30" ht="15.5" outlineLevel="1" x14ac:dyDescent="0.35">
      <c r="A546" s="363"/>
      <c r="B546" s="364"/>
      <c r="C546" s="364" t="str">
        <f t="shared" si="105"/>
        <v>B(00-15)+03</v>
      </c>
      <c r="D546" s="365" t="s">
        <v>1162</v>
      </c>
      <c r="E546" s="365"/>
      <c r="F546" s="363"/>
      <c r="G546" s="363"/>
      <c r="H546" s="363"/>
      <c r="I546" s="363"/>
      <c r="J546" s="363"/>
      <c r="K546" s="370">
        <v>46072</v>
      </c>
      <c r="L546" s="370">
        <v>46072</v>
      </c>
      <c r="M546" s="370">
        <v>46082</v>
      </c>
      <c r="N546" s="370">
        <v>46083</v>
      </c>
      <c r="O546" s="370">
        <v>46083</v>
      </c>
      <c r="P546" s="370">
        <v>46083</v>
      </c>
      <c r="Q546" s="370">
        <v>46083</v>
      </c>
      <c r="R546" s="370">
        <v>46083</v>
      </c>
      <c r="S546" s="370">
        <v>46083</v>
      </c>
      <c r="T546" s="370">
        <v>46083</v>
      </c>
      <c r="U546" s="370">
        <v>46083</v>
      </c>
      <c r="V546" s="370">
        <v>46083</v>
      </c>
      <c r="W546" s="370">
        <v>46085</v>
      </c>
      <c r="X546" s="370">
        <v>46085</v>
      </c>
      <c r="Y546" s="370">
        <v>46085</v>
      </c>
      <c r="Z546" s="370">
        <v>46085</v>
      </c>
      <c r="AA546" s="370">
        <v>46089</v>
      </c>
      <c r="AB546" s="370">
        <v>46089</v>
      </c>
      <c r="AC546" s="375"/>
      <c r="AD546" s="382"/>
    </row>
    <row r="547" spans="1:30" ht="15.5" outlineLevel="1" x14ac:dyDescent="0.35">
      <c r="A547" s="363"/>
      <c r="B547" s="364"/>
      <c r="C547" s="364" t="str">
        <f t="shared" si="105"/>
        <v>B(00-15)+03</v>
      </c>
      <c r="D547" s="365" t="s">
        <v>1163</v>
      </c>
      <c r="E547" s="365"/>
      <c r="F547" s="363"/>
      <c r="G547" s="363"/>
      <c r="H547" s="363"/>
      <c r="I547" s="363"/>
      <c r="J547" s="363"/>
      <c r="K547" s="370">
        <v>46072</v>
      </c>
      <c r="L547" s="370">
        <v>46072</v>
      </c>
      <c r="M547" s="370">
        <v>46084</v>
      </c>
      <c r="N547" s="370">
        <v>46086</v>
      </c>
      <c r="O547" s="370">
        <v>46086</v>
      </c>
      <c r="P547" s="370">
        <v>46086</v>
      </c>
      <c r="Q547" s="370">
        <v>46086</v>
      </c>
      <c r="R547" s="370">
        <v>46086</v>
      </c>
      <c r="S547" s="370">
        <v>46086</v>
      </c>
      <c r="T547" s="370">
        <v>46086</v>
      </c>
      <c r="U547" s="370">
        <v>46086</v>
      </c>
      <c r="V547" s="370">
        <v>46086</v>
      </c>
      <c r="W547" s="370">
        <v>46087</v>
      </c>
      <c r="X547" s="370">
        <v>46087</v>
      </c>
      <c r="Y547" s="370">
        <v>46087</v>
      </c>
      <c r="Z547" s="370">
        <v>46087</v>
      </c>
      <c r="AA547" s="370">
        <v>46089</v>
      </c>
      <c r="AB547" s="370">
        <v>46089</v>
      </c>
      <c r="AC547" s="375"/>
      <c r="AD547" s="382"/>
    </row>
    <row r="548" spans="1:30" ht="46.5" x14ac:dyDescent="0.35">
      <c r="A548" s="363">
        <f>+A543+1</f>
        <v>110</v>
      </c>
      <c r="B548" s="385" t="s">
        <v>902</v>
      </c>
      <c r="C548" s="364" t="str" cm="1">
        <f t="array" ref="C548">INDEX('Master Sheet '!$BD$19:$BD$451, MATCH(1, ('Master Sheet '!$B$19:$B$451=B548)*1, 0))</f>
        <v>C(15-30)+03_2RC</v>
      </c>
      <c r="D548" s="365"/>
      <c r="E548" s="421" t="s">
        <v>1391</v>
      </c>
      <c r="F548" s="363" t="s">
        <v>1375</v>
      </c>
      <c r="G548" s="363">
        <v>15</v>
      </c>
      <c r="H548" s="363" t="s">
        <v>1186</v>
      </c>
      <c r="I548" s="363" t="s">
        <v>1372</v>
      </c>
      <c r="J548" s="380">
        <v>46073</v>
      </c>
      <c r="K548" s="366"/>
      <c r="L548" s="366"/>
      <c r="M548" s="366"/>
      <c r="N548" s="365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72"/>
      <c r="AC548" s="441">
        <f>Z552</f>
        <v>46089</v>
      </c>
      <c r="AD548" s="384" t="s">
        <v>1175</v>
      </c>
    </row>
    <row r="549" spans="1:30" ht="15.5" outlineLevel="1" x14ac:dyDescent="0.35">
      <c r="A549" s="363"/>
      <c r="B549" s="364"/>
      <c r="C549" s="364" t="str">
        <f t="shared" ref="C549:C552" si="106">C548</f>
        <v>C(15-30)+03_2RC</v>
      </c>
      <c r="D549" s="365" t="s">
        <v>1160</v>
      </c>
      <c r="E549" s="365"/>
      <c r="F549" s="363"/>
      <c r="G549" s="363"/>
      <c r="H549" s="363"/>
      <c r="I549" s="363"/>
      <c r="J549" s="363"/>
      <c r="K549" s="370">
        <v>46074</v>
      </c>
      <c r="L549" s="370">
        <v>46074</v>
      </c>
      <c r="M549" s="370">
        <v>46075</v>
      </c>
      <c r="N549" s="370">
        <v>46076</v>
      </c>
      <c r="O549" s="370">
        <v>46077</v>
      </c>
      <c r="P549" s="370">
        <v>46077</v>
      </c>
      <c r="Q549" s="370">
        <v>46077</v>
      </c>
      <c r="R549" s="370">
        <v>46077</v>
      </c>
      <c r="S549" s="370">
        <v>46077</v>
      </c>
      <c r="T549" s="370">
        <v>46077</v>
      </c>
      <c r="U549" s="370">
        <v>46077</v>
      </c>
      <c r="V549" s="370">
        <v>46077</v>
      </c>
      <c r="W549" s="370">
        <v>46078</v>
      </c>
      <c r="X549" s="370">
        <v>46078</v>
      </c>
      <c r="Y549" s="370">
        <v>46078</v>
      </c>
      <c r="Z549" s="370">
        <v>46078</v>
      </c>
      <c r="AA549" s="370">
        <v>46090</v>
      </c>
      <c r="AB549" s="370">
        <v>46090</v>
      </c>
      <c r="AC549" s="375"/>
      <c r="AD549" s="382"/>
    </row>
    <row r="550" spans="1:30" ht="15.5" outlineLevel="1" x14ac:dyDescent="0.35">
      <c r="A550" s="363"/>
      <c r="B550" s="364"/>
      <c r="C550" s="364" t="str">
        <f t="shared" si="106"/>
        <v>C(15-30)+03_2RC</v>
      </c>
      <c r="D550" s="365" t="s">
        <v>1161</v>
      </c>
      <c r="E550" s="365"/>
      <c r="F550" s="363"/>
      <c r="G550" s="363"/>
      <c r="H550" s="363"/>
      <c r="I550" s="363"/>
      <c r="J550" s="363"/>
      <c r="K550" s="370">
        <v>46074</v>
      </c>
      <c r="L550" s="370">
        <v>46074</v>
      </c>
      <c r="M550" s="370">
        <v>46079</v>
      </c>
      <c r="N550" s="370">
        <v>46080</v>
      </c>
      <c r="O550" s="370">
        <v>46081</v>
      </c>
      <c r="P550" s="370">
        <v>46081</v>
      </c>
      <c r="Q550" s="370">
        <v>46081</v>
      </c>
      <c r="R550" s="370">
        <v>46081</v>
      </c>
      <c r="S550" s="370">
        <v>46081</v>
      </c>
      <c r="T550" s="370">
        <v>46081</v>
      </c>
      <c r="U550" s="370">
        <v>46081</v>
      </c>
      <c r="V550" s="370">
        <v>46081</v>
      </c>
      <c r="W550" s="370">
        <v>46082</v>
      </c>
      <c r="X550" s="370">
        <v>46082</v>
      </c>
      <c r="Y550" s="370">
        <v>46082</v>
      </c>
      <c r="Z550" s="370">
        <v>46082</v>
      </c>
      <c r="AA550" s="370">
        <v>46090</v>
      </c>
      <c r="AB550" s="370">
        <v>46090</v>
      </c>
      <c r="AC550" s="375"/>
      <c r="AD550" s="382"/>
    </row>
    <row r="551" spans="1:30" ht="15.5" outlineLevel="1" x14ac:dyDescent="0.35">
      <c r="A551" s="363"/>
      <c r="B551" s="364"/>
      <c r="C551" s="364" t="str">
        <f t="shared" si="106"/>
        <v>C(15-30)+03_2RC</v>
      </c>
      <c r="D551" s="365" t="s">
        <v>1162</v>
      </c>
      <c r="E551" s="365"/>
      <c r="F551" s="363"/>
      <c r="G551" s="363"/>
      <c r="H551" s="363"/>
      <c r="I551" s="363"/>
      <c r="J551" s="363"/>
      <c r="K551" s="370">
        <v>46074</v>
      </c>
      <c r="L551" s="370">
        <v>46074</v>
      </c>
      <c r="M551" s="370">
        <v>46082</v>
      </c>
      <c r="N551" s="370">
        <v>46084</v>
      </c>
      <c r="O551" s="370">
        <v>46084</v>
      </c>
      <c r="P551" s="370">
        <v>46084</v>
      </c>
      <c r="Q551" s="370">
        <v>46084</v>
      </c>
      <c r="R551" s="370">
        <v>46084</v>
      </c>
      <c r="S551" s="370">
        <v>46084</v>
      </c>
      <c r="T551" s="370">
        <v>46084</v>
      </c>
      <c r="U551" s="370">
        <v>46084</v>
      </c>
      <c r="V551" s="370">
        <v>46084</v>
      </c>
      <c r="W551" s="370">
        <v>46086</v>
      </c>
      <c r="X551" s="370">
        <v>46086</v>
      </c>
      <c r="Y551" s="370">
        <v>46088</v>
      </c>
      <c r="Z551" s="370">
        <v>46088</v>
      </c>
      <c r="AA551" s="370">
        <v>46090</v>
      </c>
      <c r="AB551" s="370">
        <v>46090</v>
      </c>
      <c r="AC551" s="375"/>
      <c r="AD551" s="382"/>
    </row>
    <row r="552" spans="1:30" ht="15.5" outlineLevel="1" x14ac:dyDescent="0.35">
      <c r="A552" s="363"/>
      <c r="B552" s="364"/>
      <c r="C552" s="364" t="str">
        <f t="shared" si="106"/>
        <v>C(15-30)+03_2RC</v>
      </c>
      <c r="D552" s="365" t="s">
        <v>1163</v>
      </c>
      <c r="E552" s="365"/>
      <c r="F552" s="363"/>
      <c r="G552" s="363"/>
      <c r="H552" s="363"/>
      <c r="I552" s="363"/>
      <c r="J552" s="363"/>
      <c r="K552" s="370">
        <v>46074</v>
      </c>
      <c r="L552" s="370">
        <v>46074</v>
      </c>
      <c r="M552" s="370">
        <v>46084</v>
      </c>
      <c r="N552" s="370">
        <v>46086</v>
      </c>
      <c r="O552" s="370">
        <v>46087</v>
      </c>
      <c r="P552" s="370">
        <v>46087</v>
      </c>
      <c r="Q552" s="370">
        <v>46087</v>
      </c>
      <c r="R552" s="370">
        <v>46087</v>
      </c>
      <c r="S552" s="370">
        <v>46087</v>
      </c>
      <c r="T552" s="370">
        <v>46087</v>
      </c>
      <c r="U552" s="370">
        <v>46087</v>
      </c>
      <c r="V552" s="370">
        <v>46087</v>
      </c>
      <c r="W552" s="370">
        <v>46088</v>
      </c>
      <c r="X552" s="370">
        <v>46088</v>
      </c>
      <c r="Y552" s="370">
        <v>46089</v>
      </c>
      <c r="Z552" s="370">
        <v>46089</v>
      </c>
      <c r="AA552" s="370">
        <v>46090</v>
      </c>
      <c r="AB552" s="370">
        <v>46090</v>
      </c>
      <c r="AC552" s="375"/>
      <c r="AD552" s="382"/>
    </row>
    <row r="553" spans="1:30" ht="15.5" x14ac:dyDescent="0.35">
      <c r="A553" s="363">
        <f>+A548+1</f>
        <v>111</v>
      </c>
      <c r="B553" s="385" t="s">
        <v>370</v>
      </c>
      <c r="C553" s="364" t="str" cm="1">
        <f t="array" ref="C553">INDEX('Master Sheet '!$BD$19:$BD$451, MATCH(1, ('Master Sheet '!$B$19:$B$451=B553)*1, 0))</f>
        <v>A(00-02)+00</v>
      </c>
      <c r="D553" s="365"/>
      <c r="E553" s="365" t="s">
        <v>1139</v>
      </c>
      <c r="F553" s="363" t="s">
        <v>1271</v>
      </c>
      <c r="G553" s="363">
        <v>12</v>
      </c>
      <c r="H553" s="363" t="s">
        <v>1133</v>
      </c>
      <c r="I553" s="363" t="s">
        <v>1173</v>
      </c>
      <c r="J553" s="380">
        <v>46077</v>
      </c>
      <c r="K553" s="366"/>
      <c r="L553" s="366"/>
      <c r="M553" s="366"/>
      <c r="N553" s="365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72"/>
      <c r="AC553" s="441">
        <f>Z557</f>
        <v>46091</v>
      </c>
      <c r="AD553" s="384" t="s">
        <v>1175</v>
      </c>
    </row>
    <row r="554" spans="1:30" ht="15.5" outlineLevel="1" x14ac:dyDescent="0.35">
      <c r="A554" s="363"/>
      <c r="B554" s="364"/>
      <c r="C554" s="364" t="str">
        <f t="shared" ref="C554:C557" si="107">C553</f>
        <v>A(00-02)+00</v>
      </c>
      <c r="D554" s="365" t="s">
        <v>1160</v>
      </c>
      <c r="E554" s="365"/>
      <c r="F554" s="363"/>
      <c r="G554" s="363"/>
      <c r="H554" s="363"/>
      <c r="I554" s="363"/>
      <c r="J554" s="363"/>
      <c r="K554" s="370">
        <v>46077</v>
      </c>
      <c r="L554" s="370">
        <v>46077</v>
      </c>
      <c r="M554" s="370">
        <v>46079</v>
      </c>
      <c r="N554" s="370">
        <v>46081</v>
      </c>
      <c r="O554" s="370">
        <v>46081</v>
      </c>
      <c r="P554" s="370">
        <v>46081</v>
      </c>
      <c r="Q554" s="370">
        <v>46081</v>
      </c>
      <c r="R554" s="370">
        <v>46081</v>
      </c>
      <c r="S554" s="370">
        <v>46081</v>
      </c>
      <c r="T554" s="370">
        <v>46081</v>
      </c>
      <c r="U554" s="370">
        <v>46081</v>
      </c>
      <c r="V554" s="370">
        <v>46081</v>
      </c>
      <c r="W554" s="370">
        <v>46082</v>
      </c>
      <c r="X554" s="370">
        <v>46082</v>
      </c>
      <c r="Y554" s="370">
        <v>46082</v>
      </c>
      <c r="Z554" s="370">
        <v>46082</v>
      </c>
      <c r="AA554" s="370">
        <v>46093</v>
      </c>
      <c r="AB554" s="370">
        <v>46093</v>
      </c>
      <c r="AC554" s="375"/>
      <c r="AD554" s="382"/>
    </row>
    <row r="555" spans="1:30" ht="15.5" outlineLevel="1" x14ac:dyDescent="0.35">
      <c r="A555" s="363"/>
      <c r="B555" s="364"/>
      <c r="C555" s="364" t="str">
        <f t="shared" si="107"/>
        <v>A(00-02)+00</v>
      </c>
      <c r="D555" s="365" t="s">
        <v>1161</v>
      </c>
      <c r="E555" s="365"/>
      <c r="F555" s="363"/>
      <c r="G555" s="363"/>
      <c r="H555" s="363"/>
      <c r="I555" s="363"/>
      <c r="J555" s="363"/>
      <c r="K555" s="370">
        <v>46077</v>
      </c>
      <c r="L555" s="370">
        <v>46077</v>
      </c>
      <c r="M555" s="370">
        <v>46081</v>
      </c>
      <c r="N555" s="370">
        <v>46083</v>
      </c>
      <c r="O555" s="370">
        <v>46083</v>
      </c>
      <c r="P555" s="370">
        <v>46083</v>
      </c>
      <c r="Q555" s="370">
        <v>46083</v>
      </c>
      <c r="R555" s="370">
        <v>46083</v>
      </c>
      <c r="S555" s="370">
        <v>46083</v>
      </c>
      <c r="T555" s="370">
        <v>46083</v>
      </c>
      <c r="U555" s="370">
        <v>46083</v>
      </c>
      <c r="V555" s="370">
        <v>46083</v>
      </c>
      <c r="W555" s="370">
        <v>46084</v>
      </c>
      <c r="X555" s="370">
        <v>46084</v>
      </c>
      <c r="Y555" s="370">
        <v>46084</v>
      </c>
      <c r="Z555" s="370">
        <v>46084</v>
      </c>
      <c r="AA555" s="370">
        <v>46093</v>
      </c>
      <c r="AB555" s="370">
        <v>46093</v>
      </c>
      <c r="AC555" s="375"/>
      <c r="AD555" s="382"/>
    </row>
    <row r="556" spans="1:30" ht="15.5" outlineLevel="1" x14ac:dyDescent="0.35">
      <c r="A556" s="363"/>
      <c r="B556" s="364"/>
      <c r="C556" s="364" t="str">
        <f t="shared" si="107"/>
        <v>A(00-02)+00</v>
      </c>
      <c r="D556" s="365" t="s">
        <v>1162</v>
      </c>
      <c r="E556" s="365"/>
      <c r="F556" s="363"/>
      <c r="G556" s="363"/>
      <c r="H556" s="363"/>
      <c r="I556" s="363"/>
      <c r="J556" s="363"/>
      <c r="K556" s="370">
        <v>46077</v>
      </c>
      <c r="L556" s="370">
        <v>46077</v>
      </c>
      <c r="M556" s="370">
        <v>46084</v>
      </c>
      <c r="N556" s="370">
        <v>46086</v>
      </c>
      <c r="O556" s="370">
        <v>46086</v>
      </c>
      <c r="P556" s="370">
        <v>46086</v>
      </c>
      <c r="Q556" s="370">
        <v>46086</v>
      </c>
      <c r="R556" s="370">
        <v>46086</v>
      </c>
      <c r="S556" s="370">
        <v>46086</v>
      </c>
      <c r="T556" s="370">
        <v>46086</v>
      </c>
      <c r="U556" s="370">
        <v>46086</v>
      </c>
      <c r="V556" s="370">
        <v>46086</v>
      </c>
      <c r="W556" s="370">
        <v>46087</v>
      </c>
      <c r="X556" s="370">
        <v>46087</v>
      </c>
      <c r="Y556" s="370">
        <v>46087</v>
      </c>
      <c r="Z556" s="370">
        <v>46087</v>
      </c>
      <c r="AA556" s="370">
        <v>46093</v>
      </c>
      <c r="AB556" s="370">
        <v>46093</v>
      </c>
      <c r="AC556" s="375"/>
      <c r="AD556" s="382"/>
    </row>
    <row r="557" spans="1:30" ht="15.5" outlineLevel="1" x14ac:dyDescent="0.35">
      <c r="A557" s="363"/>
      <c r="B557" s="364"/>
      <c r="C557" s="364" t="str">
        <f t="shared" si="107"/>
        <v>A(00-02)+00</v>
      </c>
      <c r="D557" s="365" t="s">
        <v>1163</v>
      </c>
      <c r="E557" s="365"/>
      <c r="F557" s="363"/>
      <c r="G557" s="363"/>
      <c r="H557" s="363"/>
      <c r="I557" s="363"/>
      <c r="J557" s="363"/>
      <c r="K557" s="370">
        <v>46077</v>
      </c>
      <c r="L557" s="370">
        <v>46077</v>
      </c>
      <c r="M557" s="370">
        <v>46087</v>
      </c>
      <c r="N557" s="370">
        <v>46089</v>
      </c>
      <c r="O557" s="370">
        <v>46089</v>
      </c>
      <c r="P557" s="370">
        <v>46089</v>
      </c>
      <c r="Q557" s="370">
        <v>46089</v>
      </c>
      <c r="R557" s="370">
        <v>46089</v>
      </c>
      <c r="S557" s="370">
        <v>46089</v>
      </c>
      <c r="T557" s="370">
        <v>46089</v>
      </c>
      <c r="U557" s="370">
        <v>46089</v>
      </c>
      <c r="V557" s="370">
        <v>46089</v>
      </c>
      <c r="W557" s="370">
        <v>46090</v>
      </c>
      <c r="X557" s="370">
        <v>46090</v>
      </c>
      <c r="Y557" s="370">
        <v>46091</v>
      </c>
      <c r="Z557" s="370">
        <v>46091</v>
      </c>
      <c r="AA557" s="370">
        <v>46093</v>
      </c>
      <c r="AB557" s="370">
        <v>46093</v>
      </c>
      <c r="AC557" s="375"/>
      <c r="AD557" s="382"/>
    </row>
    <row r="558" spans="1:30" ht="15.5" x14ac:dyDescent="0.35">
      <c r="A558" s="363">
        <f>+A553+1</f>
        <v>112</v>
      </c>
      <c r="B558" s="385" t="s">
        <v>1097</v>
      </c>
      <c r="C558" s="364" t="str" cm="1">
        <f t="array" ref="C558">INDEX('Master Sheet '!$BD$19:$BD$451, MATCH(1, ('Master Sheet '!$B$19:$B$451=B558)*1, 0))</f>
        <v>D(30-45)+00</v>
      </c>
      <c r="D558" s="365"/>
      <c r="E558" s="365" t="s">
        <v>1129</v>
      </c>
      <c r="F558" s="363" t="s">
        <v>1409</v>
      </c>
      <c r="G558" s="363">
        <v>15</v>
      </c>
      <c r="H558" s="363" t="s">
        <v>1134</v>
      </c>
      <c r="I558" s="363" t="s">
        <v>1188</v>
      </c>
      <c r="J558" s="380">
        <v>46079</v>
      </c>
      <c r="K558" s="438"/>
      <c r="L558" s="438"/>
      <c r="M558" s="438"/>
      <c r="N558" s="439"/>
      <c r="O558" s="438"/>
      <c r="P558" s="438"/>
      <c r="Q558" s="438"/>
      <c r="R558" s="438"/>
      <c r="S558" s="438"/>
      <c r="T558" s="438"/>
      <c r="U558" s="438"/>
      <c r="V558" s="438"/>
      <c r="W558" s="438"/>
      <c r="X558" s="438"/>
      <c r="Y558" s="438"/>
      <c r="Z558" s="438"/>
      <c r="AA558" s="438"/>
      <c r="AB558" s="440"/>
      <c r="AC558" s="441">
        <f>Z562</f>
        <v>46091</v>
      </c>
      <c r="AD558" s="384" t="s">
        <v>1175</v>
      </c>
    </row>
    <row r="559" spans="1:30" ht="15.5" outlineLevel="1" x14ac:dyDescent="0.35">
      <c r="A559" s="363"/>
      <c r="B559" s="364"/>
      <c r="C559" s="364" t="str">
        <f t="shared" ref="C559:C562" si="108">C558</f>
        <v>D(30-45)+00</v>
      </c>
      <c r="D559" s="365" t="s">
        <v>1160</v>
      </c>
      <c r="E559" s="365"/>
      <c r="F559" s="363"/>
      <c r="G559" s="363"/>
      <c r="H559" s="363"/>
      <c r="I559" s="363"/>
      <c r="J559" s="363"/>
      <c r="K559" s="370">
        <v>46079</v>
      </c>
      <c r="L559" s="370">
        <v>46079</v>
      </c>
      <c r="M559" s="370">
        <v>46080</v>
      </c>
      <c r="N559" s="370">
        <v>46081</v>
      </c>
      <c r="O559" s="370">
        <v>46081</v>
      </c>
      <c r="P559" s="370">
        <v>46081</v>
      </c>
      <c r="Q559" s="370">
        <v>46081</v>
      </c>
      <c r="R559" s="370">
        <v>46081</v>
      </c>
      <c r="S559" s="370">
        <v>46081</v>
      </c>
      <c r="T559" s="370">
        <v>46081</v>
      </c>
      <c r="U559" s="370">
        <v>46081</v>
      </c>
      <c r="V559" s="370">
        <v>46081</v>
      </c>
      <c r="W559" s="370">
        <v>46082</v>
      </c>
      <c r="X559" s="370">
        <v>46082</v>
      </c>
      <c r="Y559" s="370">
        <v>46082</v>
      </c>
      <c r="Z559" s="370">
        <v>46082</v>
      </c>
      <c r="AA559" s="370">
        <v>46093</v>
      </c>
      <c r="AB559" s="370">
        <v>46093</v>
      </c>
      <c r="AC559" s="375"/>
      <c r="AD559" s="382"/>
    </row>
    <row r="560" spans="1:30" ht="15.5" outlineLevel="1" x14ac:dyDescent="0.35">
      <c r="A560" s="363"/>
      <c r="B560" s="364"/>
      <c r="C560" s="364" t="str">
        <f t="shared" si="108"/>
        <v>D(30-45)+00</v>
      </c>
      <c r="D560" s="365" t="s">
        <v>1161</v>
      </c>
      <c r="E560" s="365"/>
      <c r="F560" s="363"/>
      <c r="G560" s="363"/>
      <c r="H560" s="363"/>
      <c r="I560" s="363"/>
      <c r="J560" s="363"/>
      <c r="K560" s="370">
        <v>46079</v>
      </c>
      <c r="L560" s="370">
        <v>46079</v>
      </c>
      <c r="M560" s="370">
        <v>46082</v>
      </c>
      <c r="N560" s="370">
        <v>46083</v>
      </c>
      <c r="O560" s="370">
        <v>46083</v>
      </c>
      <c r="P560" s="370">
        <v>46083</v>
      </c>
      <c r="Q560" s="370">
        <v>46083</v>
      </c>
      <c r="R560" s="370">
        <v>46083</v>
      </c>
      <c r="S560" s="370">
        <v>46083</v>
      </c>
      <c r="T560" s="370">
        <v>46083</v>
      </c>
      <c r="U560" s="370">
        <v>46083</v>
      </c>
      <c r="V560" s="370">
        <v>46083</v>
      </c>
      <c r="W560" s="370">
        <v>46084</v>
      </c>
      <c r="X560" s="370">
        <v>46084</v>
      </c>
      <c r="Y560" s="370">
        <v>46084</v>
      </c>
      <c r="Z560" s="370">
        <v>46084</v>
      </c>
      <c r="AA560" s="370">
        <v>46093</v>
      </c>
      <c r="AB560" s="370">
        <v>46093</v>
      </c>
      <c r="AC560" s="375"/>
      <c r="AD560" s="382"/>
    </row>
    <row r="561" spans="1:30" ht="15.5" outlineLevel="1" x14ac:dyDescent="0.35">
      <c r="A561" s="363"/>
      <c r="B561" s="364"/>
      <c r="C561" s="364" t="str">
        <f t="shared" si="108"/>
        <v>D(30-45)+00</v>
      </c>
      <c r="D561" s="365" t="s">
        <v>1162</v>
      </c>
      <c r="E561" s="365"/>
      <c r="F561" s="363"/>
      <c r="G561" s="363"/>
      <c r="H561" s="363"/>
      <c r="I561" s="363"/>
      <c r="J561" s="363"/>
      <c r="K561" s="370">
        <v>46079</v>
      </c>
      <c r="L561" s="370">
        <v>46079</v>
      </c>
      <c r="M561" s="370">
        <v>46056</v>
      </c>
      <c r="N561" s="370">
        <v>46086</v>
      </c>
      <c r="O561" s="370">
        <v>46086</v>
      </c>
      <c r="P561" s="370">
        <v>46086</v>
      </c>
      <c r="Q561" s="370">
        <v>46086</v>
      </c>
      <c r="R561" s="370">
        <v>46086</v>
      </c>
      <c r="S561" s="370">
        <v>46086</v>
      </c>
      <c r="T561" s="370">
        <v>46086</v>
      </c>
      <c r="U561" s="370">
        <v>46086</v>
      </c>
      <c r="V561" s="370">
        <v>46086</v>
      </c>
      <c r="W561" s="370">
        <v>46087</v>
      </c>
      <c r="X561" s="370">
        <v>46087</v>
      </c>
      <c r="Y561" s="370">
        <v>46087</v>
      </c>
      <c r="Z561" s="370">
        <v>46087</v>
      </c>
      <c r="AA561" s="370">
        <v>46093</v>
      </c>
      <c r="AB561" s="370">
        <v>46093</v>
      </c>
      <c r="AC561" s="375"/>
      <c r="AD561" s="382"/>
    </row>
    <row r="562" spans="1:30" ht="15.5" outlineLevel="1" x14ac:dyDescent="0.35">
      <c r="A562" s="363"/>
      <c r="B562" s="364"/>
      <c r="C562" s="364" t="str">
        <f t="shared" si="108"/>
        <v>D(30-45)+00</v>
      </c>
      <c r="D562" s="365" t="s">
        <v>1163</v>
      </c>
      <c r="E562" s="365"/>
      <c r="F562" s="363"/>
      <c r="G562" s="363"/>
      <c r="H562" s="363"/>
      <c r="I562" s="363"/>
      <c r="J562" s="363"/>
      <c r="K562" s="370">
        <v>46079</v>
      </c>
      <c r="L562" s="370">
        <v>46079</v>
      </c>
      <c r="M562" s="370">
        <v>46088</v>
      </c>
      <c r="N562" s="370">
        <v>46090</v>
      </c>
      <c r="O562" s="370">
        <v>46090</v>
      </c>
      <c r="P562" s="370">
        <v>46090</v>
      </c>
      <c r="Q562" s="370">
        <v>46090</v>
      </c>
      <c r="R562" s="370">
        <v>46090</v>
      </c>
      <c r="S562" s="370">
        <v>46090</v>
      </c>
      <c r="T562" s="370">
        <v>46090</v>
      </c>
      <c r="U562" s="370">
        <v>46090</v>
      </c>
      <c r="V562" s="370">
        <v>46090</v>
      </c>
      <c r="W562" s="370">
        <v>46091</v>
      </c>
      <c r="X562" s="370">
        <v>46091</v>
      </c>
      <c r="Y562" s="370">
        <v>46091</v>
      </c>
      <c r="Z562" s="370">
        <v>46091</v>
      </c>
      <c r="AA562" s="370">
        <v>46093</v>
      </c>
      <c r="AB562" s="370">
        <v>46093</v>
      </c>
      <c r="AC562" s="375"/>
      <c r="AD562" s="382"/>
    </row>
    <row r="563" spans="1:30" ht="31" x14ac:dyDescent="0.35">
      <c r="A563" s="363">
        <f>+A558+1</f>
        <v>113</v>
      </c>
      <c r="B563" s="385" t="s">
        <v>1101</v>
      </c>
      <c r="C563" s="364" t="str" cm="1">
        <f t="array" ref="C563">INDEX('Master Sheet '!$BD$19:$BD$451, MATCH(1, ('Master Sheet '!$B$19:$B$451=B563)*1, 0))</f>
        <v>C(15-30)+00_1RC</v>
      </c>
      <c r="D563" s="365"/>
      <c r="E563" s="421" t="s">
        <v>1392</v>
      </c>
      <c r="F563" s="363" t="s">
        <v>1269</v>
      </c>
      <c r="G563" s="363">
        <v>15</v>
      </c>
      <c r="H563" s="363" t="s">
        <v>1134</v>
      </c>
      <c r="I563" s="363" t="s">
        <v>1363</v>
      </c>
      <c r="J563" s="380">
        <v>46073</v>
      </c>
      <c r="K563" s="452"/>
      <c r="L563" s="452"/>
      <c r="M563" s="452"/>
      <c r="N563" s="453"/>
      <c r="O563" s="452"/>
      <c r="P563" s="452"/>
      <c r="Q563" s="452"/>
      <c r="R563" s="452"/>
      <c r="S563" s="452"/>
      <c r="T563" s="452"/>
      <c r="U563" s="452"/>
      <c r="V563" s="452"/>
      <c r="W563" s="452"/>
      <c r="X563" s="452"/>
      <c r="Y563" s="452"/>
      <c r="Z563" s="452"/>
      <c r="AA563" s="452"/>
      <c r="AB563" s="454"/>
      <c r="AC563" s="441">
        <f>Z567</f>
        <v>46091</v>
      </c>
      <c r="AD563" s="384" t="s">
        <v>1175</v>
      </c>
    </row>
    <row r="564" spans="1:30" ht="15.5" outlineLevel="1" x14ac:dyDescent="0.35">
      <c r="A564" s="363"/>
      <c r="B564" s="364"/>
      <c r="C564" s="364" t="str">
        <f t="shared" ref="C564:C567" si="109">C563</f>
        <v>C(15-30)+00_1RC</v>
      </c>
      <c r="D564" s="365" t="s">
        <v>1160</v>
      </c>
      <c r="E564" s="365"/>
      <c r="F564" s="363"/>
      <c r="G564" s="363"/>
      <c r="H564" s="363"/>
      <c r="I564" s="363"/>
      <c r="J564" s="363"/>
      <c r="K564" s="370">
        <v>46073</v>
      </c>
      <c r="L564" s="370">
        <v>46073</v>
      </c>
      <c r="M564" s="370">
        <v>46075</v>
      </c>
      <c r="N564" s="370">
        <v>46077</v>
      </c>
      <c r="O564" s="370">
        <v>46078</v>
      </c>
      <c r="P564" s="370">
        <v>46078</v>
      </c>
      <c r="Q564" s="370">
        <v>46078</v>
      </c>
      <c r="R564" s="370">
        <v>46078</v>
      </c>
      <c r="S564" s="370">
        <v>46078</v>
      </c>
      <c r="T564" s="370">
        <v>46078</v>
      </c>
      <c r="U564" s="370">
        <v>46078</v>
      </c>
      <c r="V564" s="370">
        <v>46078</v>
      </c>
      <c r="W564" s="370">
        <v>46079</v>
      </c>
      <c r="X564" s="370">
        <v>46079</v>
      </c>
      <c r="Y564" s="370">
        <v>46080</v>
      </c>
      <c r="Z564" s="370">
        <v>46080</v>
      </c>
      <c r="AA564" s="370">
        <v>46093</v>
      </c>
      <c r="AB564" s="370">
        <v>46093</v>
      </c>
      <c r="AC564" s="379"/>
      <c r="AD564" s="382"/>
    </row>
    <row r="565" spans="1:30" ht="15.5" outlineLevel="1" x14ac:dyDescent="0.35">
      <c r="A565" s="363"/>
      <c r="B565" s="364"/>
      <c r="C565" s="364" t="str">
        <f t="shared" si="109"/>
        <v>C(15-30)+00_1RC</v>
      </c>
      <c r="D565" s="365" t="s">
        <v>1161</v>
      </c>
      <c r="E565" s="365"/>
      <c r="F565" s="363"/>
      <c r="G565" s="363"/>
      <c r="H565" s="363"/>
      <c r="I565" s="363"/>
      <c r="J565" s="363"/>
      <c r="K565" s="370">
        <v>46073</v>
      </c>
      <c r="L565" s="370">
        <v>46073</v>
      </c>
      <c r="M565" s="370">
        <v>46078</v>
      </c>
      <c r="N565" s="370">
        <v>46080</v>
      </c>
      <c r="O565" s="370">
        <v>46081</v>
      </c>
      <c r="P565" s="370">
        <v>46081</v>
      </c>
      <c r="Q565" s="370">
        <v>46081</v>
      </c>
      <c r="R565" s="370">
        <v>46081</v>
      </c>
      <c r="S565" s="370">
        <v>46081</v>
      </c>
      <c r="T565" s="370">
        <v>46081</v>
      </c>
      <c r="U565" s="370">
        <v>46081</v>
      </c>
      <c r="V565" s="370">
        <v>46081</v>
      </c>
      <c r="W565" s="370">
        <v>46082</v>
      </c>
      <c r="X565" s="370">
        <v>46082</v>
      </c>
      <c r="Y565" s="370">
        <v>46083</v>
      </c>
      <c r="Z565" s="370">
        <v>46083</v>
      </c>
      <c r="AA565" s="370">
        <v>46093</v>
      </c>
      <c r="AB565" s="370">
        <v>46093</v>
      </c>
      <c r="AC565" s="379"/>
      <c r="AD565" s="382"/>
    </row>
    <row r="566" spans="1:30" ht="15.5" outlineLevel="1" x14ac:dyDescent="0.35">
      <c r="A566" s="363"/>
      <c r="B566" s="364"/>
      <c r="C566" s="364" t="str">
        <f t="shared" si="109"/>
        <v>C(15-30)+00_1RC</v>
      </c>
      <c r="D566" s="365" t="s">
        <v>1162</v>
      </c>
      <c r="E566" s="365"/>
      <c r="F566" s="363"/>
      <c r="G566" s="363"/>
      <c r="H566" s="363"/>
      <c r="I566" s="363"/>
      <c r="J566" s="363"/>
      <c r="K566" s="370">
        <v>46073</v>
      </c>
      <c r="L566" s="370">
        <v>46073</v>
      </c>
      <c r="M566" s="370">
        <v>46082</v>
      </c>
      <c r="N566" s="370">
        <v>46083</v>
      </c>
      <c r="O566" s="370">
        <v>46083</v>
      </c>
      <c r="P566" s="370">
        <v>46083</v>
      </c>
      <c r="Q566" s="370">
        <v>46083</v>
      </c>
      <c r="R566" s="370">
        <v>46083</v>
      </c>
      <c r="S566" s="370">
        <v>46083</v>
      </c>
      <c r="T566" s="370">
        <v>46083</v>
      </c>
      <c r="U566" s="370">
        <v>46083</v>
      </c>
      <c r="V566" s="370">
        <v>46083</v>
      </c>
      <c r="W566" s="370">
        <v>46084</v>
      </c>
      <c r="X566" s="370">
        <v>46084</v>
      </c>
      <c r="Y566" s="370">
        <v>46086</v>
      </c>
      <c r="Z566" s="370">
        <v>46086</v>
      </c>
      <c r="AA566" s="370">
        <v>46093</v>
      </c>
      <c r="AB566" s="370">
        <v>46093</v>
      </c>
      <c r="AC566" s="379"/>
      <c r="AD566" s="382"/>
    </row>
    <row r="567" spans="1:30" ht="15.5" outlineLevel="1" x14ac:dyDescent="0.35">
      <c r="A567" s="363"/>
      <c r="B567" s="364"/>
      <c r="C567" s="364" t="str">
        <f t="shared" si="109"/>
        <v>C(15-30)+00_1RC</v>
      </c>
      <c r="D567" s="365" t="s">
        <v>1163</v>
      </c>
      <c r="E567" s="365"/>
      <c r="F567" s="363"/>
      <c r="G567" s="363"/>
      <c r="H567" s="363"/>
      <c r="I567" s="363"/>
      <c r="J567" s="363"/>
      <c r="K567" s="370">
        <v>46073</v>
      </c>
      <c r="L567" s="370">
        <v>46073</v>
      </c>
      <c r="M567" s="370">
        <v>46087</v>
      </c>
      <c r="N567" s="370">
        <v>46089</v>
      </c>
      <c r="O567" s="370">
        <v>46089</v>
      </c>
      <c r="P567" s="370">
        <v>46089</v>
      </c>
      <c r="Q567" s="370">
        <v>46089</v>
      </c>
      <c r="R567" s="370">
        <v>46089</v>
      </c>
      <c r="S567" s="370">
        <v>46089</v>
      </c>
      <c r="T567" s="370">
        <v>46089</v>
      </c>
      <c r="U567" s="370">
        <v>46089</v>
      </c>
      <c r="V567" s="370">
        <v>46089</v>
      </c>
      <c r="W567" s="370">
        <v>46090</v>
      </c>
      <c r="X567" s="370">
        <v>46090</v>
      </c>
      <c r="Y567" s="370">
        <v>46091</v>
      </c>
      <c r="Z567" s="370">
        <v>46091</v>
      </c>
      <c r="AA567" s="370">
        <v>46093</v>
      </c>
      <c r="AB567" s="370">
        <v>46093</v>
      </c>
      <c r="AC567" s="379"/>
      <c r="AD567" s="382"/>
    </row>
    <row r="568" spans="1:30" ht="15.5" x14ac:dyDescent="0.35">
      <c r="A568" s="363">
        <f>+A563+1</f>
        <v>114</v>
      </c>
      <c r="B568" s="385" t="s">
        <v>368</v>
      </c>
      <c r="C568" s="364" t="str" cm="1">
        <f t="array" ref="C568">INDEX('Master Sheet '!$BD$19:$BD$451, MATCH(1, ('Master Sheet '!$B$19:$B$451=B568)*1, 0))</f>
        <v>A(00-02)+00</v>
      </c>
      <c r="D568" s="365"/>
      <c r="E568" s="365" t="s">
        <v>1139</v>
      </c>
      <c r="F568" s="363" t="s">
        <v>1220</v>
      </c>
      <c r="G568" s="363">
        <v>16</v>
      </c>
      <c r="H568" s="363" t="s">
        <v>1133</v>
      </c>
      <c r="I568" s="363" t="s">
        <v>1173</v>
      </c>
      <c r="J568" s="380">
        <v>46076</v>
      </c>
      <c r="K568" s="366"/>
      <c r="L568" s="366"/>
      <c r="M568" s="366"/>
      <c r="N568" s="365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72"/>
      <c r="AC568" s="441">
        <f>Z572</f>
        <v>46092</v>
      </c>
      <c r="AD568" s="384" t="s">
        <v>1175</v>
      </c>
    </row>
    <row r="569" spans="1:30" ht="15.5" outlineLevel="1" x14ac:dyDescent="0.35">
      <c r="A569" s="363"/>
      <c r="B569" s="364"/>
      <c r="C569" s="364" t="str">
        <f t="shared" ref="C569:C572" si="110">C568</f>
        <v>A(00-02)+00</v>
      </c>
      <c r="D569" s="365" t="s">
        <v>1160</v>
      </c>
      <c r="E569" s="365"/>
      <c r="F569" s="363"/>
      <c r="G569" s="363"/>
      <c r="H569" s="363"/>
      <c r="I569" s="363"/>
      <c r="J569" s="363"/>
      <c r="K569" s="370">
        <v>46077</v>
      </c>
      <c r="L569" s="370">
        <v>46077</v>
      </c>
      <c r="M569" s="370">
        <v>46079</v>
      </c>
      <c r="N569" s="370">
        <v>46080</v>
      </c>
      <c r="O569" s="370">
        <v>46080</v>
      </c>
      <c r="P569" s="370">
        <v>46080</v>
      </c>
      <c r="Q569" s="370">
        <v>46080</v>
      </c>
      <c r="R569" s="370">
        <v>46080</v>
      </c>
      <c r="S569" s="370">
        <v>46080</v>
      </c>
      <c r="T569" s="370">
        <v>46080</v>
      </c>
      <c r="U569" s="370">
        <v>46080</v>
      </c>
      <c r="V569" s="370">
        <v>46080</v>
      </c>
      <c r="W569" s="370">
        <v>46081</v>
      </c>
      <c r="X569" s="370">
        <v>46081</v>
      </c>
      <c r="Y569" s="370">
        <v>46081</v>
      </c>
      <c r="Z569" s="370">
        <v>46081</v>
      </c>
      <c r="AA569" s="370">
        <v>46093</v>
      </c>
      <c r="AB569" s="370">
        <v>46093</v>
      </c>
      <c r="AC569" s="375"/>
      <c r="AD569" s="382"/>
    </row>
    <row r="570" spans="1:30" ht="15.5" outlineLevel="1" x14ac:dyDescent="0.35">
      <c r="A570" s="363"/>
      <c r="B570" s="364"/>
      <c r="C570" s="364" t="str">
        <f t="shared" si="110"/>
        <v>A(00-02)+00</v>
      </c>
      <c r="D570" s="365" t="s">
        <v>1161</v>
      </c>
      <c r="E570" s="365"/>
      <c r="F570" s="363"/>
      <c r="G570" s="363"/>
      <c r="H570" s="363"/>
      <c r="I570" s="363"/>
      <c r="J570" s="363"/>
      <c r="K570" s="370">
        <v>46077</v>
      </c>
      <c r="L570" s="370">
        <v>46077</v>
      </c>
      <c r="M570" s="370">
        <v>46081</v>
      </c>
      <c r="N570" s="370">
        <v>46083</v>
      </c>
      <c r="O570" s="370">
        <v>46083</v>
      </c>
      <c r="P570" s="370">
        <v>46083</v>
      </c>
      <c r="Q570" s="370">
        <v>46083</v>
      </c>
      <c r="R570" s="370">
        <v>46083</v>
      </c>
      <c r="S570" s="370">
        <v>46083</v>
      </c>
      <c r="T570" s="370">
        <v>46083</v>
      </c>
      <c r="U570" s="370">
        <v>46083</v>
      </c>
      <c r="V570" s="370">
        <v>46083</v>
      </c>
      <c r="W570" s="370">
        <v>46084</v>
      </c>
      <c r="X570" s="370">
        <v>46084</v>
      </c>
      <c r="Y570" s="370">
        <v>46084</v>
      </c>
      <c r="Z570" s="370">
        <v>46084</v>
      </c>
      <c r="AA570" s="370">
        <v>46093</v>
      </c>
      <c r="AB570" s="370">
        <v>46093</v>
      </c>
      <c r="AC570" s="375"/>
      <c r="AD570" s="382"/>
    </row>
    <row r="571" spans="1:30" ht="15.5" outlineLevel="1" x14ac:dyDescent="0.35">
      <c r="A571" s="363"/>
      <c r="B571" s="364"/>
      <c r="C571" s="364" t="str">
        <f t="shared" si="110"/>
        <v>A(00-02)+00</v>
      </c>
      <c r="D571" s="365" t="s">
        <v>1162</v>
      </c>
      <c r="E571" s="365"/>
      <c r="F571" s="363"/>
      <c r="G571" s="363"/>
      <c r="H571" s="363"/>
      <c r="I571" s="363"/>
      <c r="J571" s="363"/>
      <c r="K571" s="370">
        <v>46077</v>
      </c>
      <c r="L571" s="370">
        <v>46077</v>
      </c>
      <c r="M571" s="370">
        <v>46084</v>
      </c>
      <c r="N571" s="370">
        <v>46086</v>
      </c>
      <c r="O571" s="370">
        <v>46086</v>
      </c>
      <c r="P571" s="370">
        <v>46086</v>
      </c>
      <c r="Q571" s="370">
        <v>46086</v>
      </c>
      <c r="R571" s="370">
        <v>46086</v>
      </c>
      <c r="S571" s="370">
        <v>46086</v>
      </c>
      <c r="T571" s="370">
        <v>46086</v>
      </c>
      <c r="U571" s="370">
        <v>46086</v>
      </c>
      <c r="V571" s="370">
        <v>46086</v>
      </c>
      <c r="W571" s="370">
        <v>46087</v>
      </c>
      <c r="X571" s="370">
        <v>46087</v>
      </c>
      <c r="Y571" s="370">
        <v>46088</v>
      </c>
      <c r="Z571" s="370">
        <v>46088</v>
      </c>
      <c r="AA571" s="370">
        <v>46093</v>
      </c>
      <c r="AB571" s="370">
        <v>46093</v>
      </c>
      <c r="AC571" s="375"/>
      <c r="AD571" s="382"/>
    </row>
    <row r="572" spans="1:30" ht="15.5" outlineLevel="1" x14ac:dyDescent="0.35">
      <c r="A572" s="363"/>
      <c r="B572" s="364"/>
      <c r="C572" s="364" t="str">
        <f t="shared" si="110"/>
        <v>A(00-02)+00</v>
      </c>
      <c r="D572" s="365" t="s">
        <v>1163</v>
      </c>
      <c r="E572" s="365"/>
      <c r="F572" s="363"/>
      <c r="G572" s="363"/>
      <c r="H572" s="363"/>
      <c r="I572" s="363"/>
      <c r="J572" s="363"/>
      <c r="K572" s="370">
        <v>46077</v>
      </c>
      <c r="L572" s="370">
        <v>46077</v>
      </c>
      <c r="M572" s="370">
        <v>46088</v>
      </c>
      <c r="N572" s="370">
        <v>46090</v>
      </c>
      <c r="O572" s="370">
        <v>46090</v>
      </c>
      <c r="P572" s="370">
        <v>46090</v>
      </c>
      <c r="Q572" s="370">
        <v>46090</v>
      </c>
      <c r="R572" s="370">
        <v>46090</v>
      </c>
      <c r="S572" s="370">
        <v>46090</v>
      </c>
      <c r="T572" s="370">
        <v>46090</v>
      </c>
      <c r="U572" s="370">
        <v>46090</v>
      </c>
      <c r="V572" s="370">
        <v>46090</v>
      </c>
      <c r="W572" s="370">
        <v>46091</v>
      </c>
      <c r="X572" s="370">
        <v>46091</v>
      </c>
      <c r="Y572" s="370">
        <v>46092</v>
      </c>
      <c r="Z572" s="370">
        <v>46092</v>
      </c>
      <c r="AA572" s="370">
        <v>46093</v>
      </c>
      <c r="AB572" s="370">
        <v>46093</v>
      </c>
      <c r="AC572" s="375"/>
      <c r="AD572" s="382"/>
    </row>
    <row r="573" spans="1:30" ht="15.5" x14ac:dyDescent="0.35">
      <c r="A573" s="363">
        <f>+A568+1</f>
        <v>115</v>
      </c>
      <c r="B573" s="363" t="s">
        <v>1075</v>
      </c>
      <c r="C573" s="364" t="str" cm="1">
        <f t="array" ref="C573">INDEX('Master Sheet '!$BD$19:$BD$451, MATCH(1, ('Master Sheet '!$B$19:$B$451=B573)*1, 0))</f>
        <v>D(30-45)+03</v>
      </c>
      <c r="D573" s="365"/>
      <c r="E573" s="421" t="s">
        <v>1139</v>
      </c>
      <c r="F573" s="363" t="s">
        <v>1217</v>
      </c>
      <c r="G573" s="363">
        <v>15</v>
      </c>
      <c r="H573" s="363" t="s">
        <v>1134</v>
      </c>
      <c r="I573" s="363" t="s">
        <v>1174</v>
      </c>
      <c r="J573" s="380">
        <v>46075</v>
      </c>
      <c r="K573" s="452"/>
      <c r="L573" s="452"/>
      <c r="M573" s="452"/>
      <c r="N573" s="453"/>
      <c r="O573" s="452"/>
      <c r="P573" s="452"/>
      <c r="Q573" s="452"/>
      <c r="R573" s="452"/>
      <c r="S573" s="452"/>
      <c r="T573" s="452"/>
      <c r="U573" s="452"/>
      <c r="V573" s="452"/>
      <c r="W573" s="452"/>
      <c r="X573" s="452"/>
      <c r="Y573" s="452"/>
      <c r="Z573" s="452"/>
      <c r="AA573" s="452"/>
      <c r="AB573" s="454"/>
      <c r="AC573" s="441">
        <f>Z577</f>
        <v>46093</v>
      </c>
      <c r="AD573" s="384" t="s">
        <v>1175</v>
      </c>
    </row>
    <row r="574" spans="1:30" ht="15.5" outlineLevel="1" x14ac:dyDescent="0.35">
      <c r="A574" s="363"/>
      <c r="B574" s="364"/>
      <c r="C574" s="364" t="str">
        <f t="shared" ref="C574:C577" si="111">C573</f>
        <v>D(30-45)+03</v>
      </c>
      <c r="D574" s="365" t="s">
        <v>1160</v>
      </c>
      <c r="E574" s="365"/>
      <c r="F574" s="363"/>
      <c r="G574" s="363"/>
      <c r="H574" s="363"/>
      <c r="I574" s="363"/>
      <c r="J574" s="363"/>
      <c r="K574" s="370">
        <v>46076</v>
      </c>
      <c r="L574" s="370">
        <v>46076</v>
      </c>
      <c r="M574" s="370">
        <v>46078</v>
      </c>
      <c r="N574" s="370">
        <v>46081</v>
      </c>
      <c r="O574" s="370">
        <v>46082</v>
      </c>
      <c r="P574" s="370">
        <v>46082</v>
      </c>
      <c r="Q574" s="370">
        <v>46082</v>
      </c>
      <c r="R574" s="370">
        <v>46082</v>
      </c>
      <c r="S574" s="370">
        <v>46082</v>
      </c>
      <c r="T574" s="370">
        <v>46082</v>
      </c>
      <c r="U574" s="370">
        <v>46082</v>
      </c>
      <c r="V574" s="370">
        <v>46082</v>
      </c>
      <c r="W574" s="370">
        <v>46083</v>
      </c>
      <c r="X574" s="370">
        <v>46083</v>
      </c>
      <c r="Y574" s="370">
        <v>46083</v>
      </c>
      <c r="Z574" s="370">
        <v>46083</v>
      </c>
      <c r="AA574" s="370">
        <v>46095</v>
      </c>
      <c r="AB574" s="370">
        <v>46095</v>
      </c>
      <c r="AC574" s="379"/>
      <c r="AD574" s="382"/>
    </row>
    <row r="575" spans="1:30" ht="15.5" outlineLevel="1" x14ac:dyDescent="0.35">
      <c r="A575" s="363"/>
      <c r="B575" s="364"/>
      <c r="C575" s="364" t="str">
        <f t="shared" si="111"/>
        <v>D(30-45)+03</v>
      </c>
      <c r="D575" s="365" t="s">
        <v>1161</v>
      </c>
      <c r="E575" s="365"/>
      <c r="F575" s="363"/>
      <c r="G575" s="363"/>
      <c r="H575" s="363"/>
      <c r="I575" s="363"/>
      <c r="J575" s="363"/>
      <c r="K575" s="370">
        <v>46076</v>
      </c>
      <c r="L575" s="370">
        <v>46076</v>
      </c>
      <c r="M575" s="370">
        <v>46082</v>
      </c>
      <c r="N575" s="370">
        <v>46084</v>
      </c>
      <c r="O575" s="370">
        <v>46084</v>
      </c>
      <c r="P575" s="370">
        <v>46084</v>
      </c>
      <c r="Q575" s="370">
        <v>46084</v>
      </c>
      <c r="R575" s="370">
        <v>46084</v>
      </c>
      <c r="S575" s="370">
        <v>46084</v>
      </c>
      <c r="T575" s="370">
        <v>46084</v>
      </c>
      <c r="U575" s="370">
        <v>46084</v>
      </c>
      <c r="V575" s="370">
        <v>46084</v>
      </c>
      <c r="W575" s="370">
        <v>46086</v>
      </c>
      <c r="X575" s="370">
        <v>46086</v>
      </c>
      <c r="Y575" s="370">
        <v>46086</v>
      </c>
      <c r="Z575" s="370">
        <v>46086</v>
      </c>
      <c r="AA575" s="370">
        <v>46095</v>
      </c>
      <c r="AB575" s="370">
        <v>46095</v>
      </c>
      <c r="AC575" s="379"/>
      <c r="AD575" s="382"/>
    </row>
    <row r="576" spans="1:30" ht="15.5" outlineLevel="1" x14ac:dyDescent="0.35">
      <c r="A576" s="363"/>
      <c r="B576" s="364"/>
      <c r="C576" s="364" t="str">
        <f t="shared" si="111"/>
        <v>D(30-45)+03</v>
      </c>
      <c r="D576" s="365" t="s">
        <v>1162</v>
      </c>
      <c r="E576" s="365"/>
      <c r="F576" s="363"/>
      <c r="G576" s="363"/>
      <c r="H576" s="363"/>
      <c r="I576" s="363"/>
      <c r="J576" s="363"/>
      <c r="K576" s="370">
        <v>46076</v>
      </c>
      <c r="L576" s="370">
        <v>46076</v>
      </c>
      <c r="M576" s="370">
        <v>46086</v>
      </c>
      <c r="N576" s="370">
        <v>46088</v>
      </c>
      <c r="O576" s="370">
        <v>46089</v>
      </c>
      <c r="P576" s="370">
        <v>46089</v>
      </c>
      <c r="Q576" s="370">
        <v>46089</v>
      </c>
      <c r="R576" s="370">
        <v>46089</v>
      </c>
      <c r="S576" s="370">
        <v>46089</v>
      </c>
      <c r="T576" s="370">
        <v>46089</v>
      </c>
      <c r="U576" s="370">
        <v>46089</v>
      </c>
      <c r="V576" s="370">
        <v>46089</v>
      </c>
      <c r="W576" s="370">
        <v>46090</v>
      </c>
      <c r="X576" s="370">
        <v>46090</v>
      </c>
      <c r="Y576" s="370">
        <v>46090</v>
      </c>
      <c r="Z576" s="370">
        <v>46090</v>
      </c>
      <c r="AA576" s="370">
        <v>46095</v>
      </c>
      <c r="AB576" s="370">
        <v>46095</v>
      </c>
      <c r="AC576" s="379"/>
      <c r="AD576" s="382"/>
    </row>
    <row r="577" spans="1:30" ht="15.5" outlineLevel="1" x14ac:dyDescent="0.35">
      <c r="A577" s="363"/>
      <c r="B577" s="364"/>
      <c r="C577" s="364" t="str">
        <f t="shared" si="111"/>
        <v>D(30-45)+03</v>
      </c>
      <c r="D577" s="365" t="s">
        <v>1163</v>
      </c>
      <c r="E577" s="365"/>
      <c r="F577" s="363"/>
      <c r="G577" s="363"/>
      <c r="H577" s="363"/>
      <c r="I577" s="363"/>
      <c r="J577" s="363"/>
      <c r="K577" s="370">
        <v>46076</v>
      </c>
      <c r="L577" s="370">
        <v>46076</v>
      </c>
      <c r="M577" s="370">
        <v>46090</v>
      </c>
      <c r="N577" s="370">
        <v>46092</v>
      </c>
      <c r="O577" s="370">
        <v>46092</v>
      </c>
      <c r="P577" s="370">
        <v>46092</v>
      </c>
      <c r="Q577" s="370">
        <v>46092</v>
      </c>
      <c r="R577" s="370">
        <v>46092</v>
      </c>
      <c r="S577" s="370">
        <v>46092</v>
      </c>
      <c r="T577" s="370">
        <v>46092</v>
      </c>
      <c r="U577" s="370">
        <v>46092</v>
      </c>
      <c r="V577" s="370">
        <v>46092</v>
      </c>
      <c r="W577" s="370">
        <v>46093</v>
      </c>
      <c r="X577" s="370">
        <v>46093</v>
      </c>
      <c r="Y577" s="370">
        <v>46093</v>
      </c>
      <c r="Z577" s="370">
        <v>46093</v>
      </c>
      <c r="AA577" s="370">
        <v>46095</v>
      </c>
      <c r="AB577" s="370">
        <v>46095</v>
      </c>
      <c r="AC577" s="379"/>
      <c r="AD577" s="382"/>
    </row>
    <row r="578" spans="1:30" ht="15.5" x14ac:dyDescent="0.35">
      <c r="A578" s="363">
        <f>+A573+1</f>
        <v>116</v>
      </c>
      <c r="B578" s="385" t="s">
        <v>655</v>
      </c>
      <c r="C578" s="364" t="str" cm="1">
        <f t="array" ref="C578">INDEX('Master Sheet '!$BD$19:$BD$451, MATCH(1, ('Master Sheet '!$B$19:$B$451=B578)*1, 0))</f>
        <v>C(15-22)+09</v>
      </c>
      <c r="D578" s="365"/>
      <c r="E578" s="421" t="s">
        <v>1129</v>
      </c>
      <c r="F578" s="363" t="s">
        <v>1375</v>
      </c>
      <c r="G578" s="363">
        <v>15</v>
      </c>
      <c r="H578" s="363" t="s">
        <v>1186</v>
      </c>
      <c r="I578" s="363" t="s">
        <v>1372</v>
      </c>
      <c r="J578" s="380">
        <v>46089</v>
      </c>
      <c r="K578" s="366"/>
      <c r="L578" s="366"/>
      <c r="M578" s="366"/>
      <c r="N578" s="365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72"/>
      <c r="AC578" s="441">
        <f>Z582</f>
        <v>46095</v>
      </c>
      <c r="AD578" s="384" t="s">
        <v>1175</v>
      </c>
    </row>
    <row r="579" spans="1:30" ht="15.5" outlineLevel="1" x14ac:dyDescent="0.35">
      <c r="A579" s="363"/>
      <c r="B579" s="364"/>
      <c r="C579" s="364" t="str">
        <f t="shared" ref="C579:C582" si="112">C578</f>
        <v>C(15-22)+09</v>
      </c>
      <c r="D579" s="365" t="s">
        <v>1160</v>
      </c>
      <c r="E579" s="365"/>
      <c r="F579" s="363"/>
      <c r="G579" s="363"/>
      <c r="H579" s="363"/>
      <c r="I579" s="363"/>
      <c r="J579" s="363"/>
      <c r="K579" s="370">
        <v>46089</v>
      </c>
      <c r="L579" s="370">
        <v>46089</v>
      </c>
      <c r="M579" s="370">
        <v>46089</v>
      </c>
      <c r="N579" s="370">
        <v>46090</v>
      </c>
      <c r="O579" s="370">
        <v>46090</v>
      </c>
      <c r="P579" s="370">
        <v>46090</v>
      </c>
      <c r="Q579" s="370">
        <v>46090</v>
      </c>
      <c r="R579" s="370">
        <v>46090</v>
      </c>
      <c r="S579" s="370">
        <v>46090</v>
      </c>
      <c r="T579" s="370">
        <v>46090</v>
      </c>
      <c r="U579" s="370">
        <v>46090</v>
      </c>
      <c r="V579" s="370">
        <v>46090</v>
      </c>
      <c r="W579" s="370">
        <v>46092</v>
      </c>
      <c r="X579" s="370">
        <v>46092</v>
      </c>
      <c r="Y579" s="370">
        <v>46092</v>
      </c>
      <c r="Z579" s="370">
        <v>46092</v>
      </c>
      <c r="AA579" s="370">
        <v>46097</v>
      </c>
      <c r="AB579" s="370">
        <v>46097</v>
      </c>
      <c r="AC579" s="375"/>
      <c r="AD579" s="382"/>
    </row>
    <row r="580" spans="1:30" ht="15.5" outlineLevel="1" x14ac:dyDescent="0.35">
      <c r="A580" s="363"/>
      <c r="B580" s="364"/>
      <c r="C580" s="364" t="str">
        <f t="shared" si="112"/>
        <v>C(15-22)+09</v>
      </c>
      <c r="D580" s="365" t="s">
        <v>1161</v>
      </c>
      <c r="E580" s="365"/>
      <c r="F580" s="363"/>
      <c r="G580" s="363"/>
      <c r="H580" s="363"/>
      <c r="I580" s="363"/>
      <c r="J580" s="363"/>
      <c r="K580" s="370">
        <v>46089</v>
      </c>
      <c r="L580" s="370">
        <v>46089</v>
      </c>
      <c r="M580" s="370">
        <v>46089</v>
      </c>
      <c r="N580" s="370">
        <v>46090</v>
      </c>
      <c r="O580" s="370">
        <v>46091</v>
      </c>
      <c r="P580" s="370">
        <v>46091</v>
      </c>
      <c r="Q580" s="370">
        <v>46091</v>
      </c>
      <c r="R580" s="370">
        <v>46091</v>
      </c>
      <c r="S580" s="370">
        <v>46091</v>
      </c>
      <c r="T580" s="370">
        <v>46091</v>
      </c>
      <c r="U580" s="370">
        <v>46091</v>
      </c>
      <c r="V580" s="370">
        <v>46091</v>
      </c>
      <c r="W580" s="370">
        <v>46093</v>
      </c>
      <c r="X580" s="370">
        <v>46093</v>
      </c>
      <c r="Y580" s="370">
        <v>46093</v>
      </c>
      <c r="Z580" s="370">
        <v>46093</v>
      </c>
      <c r="AA580" s="370">
        <v>46097</v>
      </c>
      <c r="AB580" s="370">
        <v>46097</v>
      </c>
      <c r="AC580" s="375"/>
      <c r="AD580" s="382"/>
    </row>
    <row r="581" spans="1:30" ht="15.5" outlineLevel="1" x14ac:dyDescent="0.35">
      <c r="A581" s="363"/>
      <c r="B581" s="364"/>
      <c r="C581" s="364" t="str">
        <f t="shared" si="112"/>
        <v>C(15-22)+09</v>
      </c>
      <c r="D581" s="365" t="s">
        <v>1162</v>
      </c>
      <c r="E581" s="365"/>
      <c r="F581" s="363"/>
      <c r="G581" s="363"/>
      <c r="H581" s="363"/>
      <c r="I581" s="363"/>
      <c r="J581" s="363"/>
      <c r="K581" s="370">
        <v>46089</v>
      </c>
      <c r="L581" s="370">
        <v>46089</v>
      </c>
      <c r="M581" s="370">
        <v>46090</v>
      </c>
      <c r="N581" s="370">
        <v>46092</v>
      </c>
      <c r="O581" s="370">
        <v>46092</v>
      </c>
      <c r="P581" s="370">
        <v>46092</v>
      </c>
      <c r="Q581" s="370">
        <v>46092</v>
      </c>
      <c r="R581" s="370">
        <v>46092</v>
      </c>
      <c r="S581" s="370">
        <v>46092</v>
      </c>
      <c r="T581" s="370">
        <v>46092</v>
      </c>
      <c r="U581" s="370">
        <v>46092</v>
      </c>
      <c r="V581" s="370">
        <v>46092</v>
      </c>
      <c r="W581" s="370">
        <v>46094</v>
      </c>
      <c r="X581" s="370">
        <v>46094</v>
      </c>
      <c r="Y581" s="370">
        <v>46094</v>
      </c>
      <c r="Z581" s="370">
        <v>46094</v>
      </c>
      <c r="AA581" s="370">
        <v>46097</v>
      </c>
      <c r="AB581" s="370">
        <v>46097</v>
      </c>
      <c r="AC581" s="375"/>
      <c r="AD581" s="382"/>
    </row>
    <row r="582" spans="1:30" ht="15.5" outlineLevel="1" x14ac:dyDescent="0.35">
      <c r="A582" s="363"/>
      <c r="B582" s="364"/>
      <c r="C582" s="364" t="str">
        <f t="shared" si="112"/>
        <v>C(15-22)+09</v>
      </c>
      <c r="D582" s="365" t="s">
        <v>1163</v>
      </c>
      <c r="E582" s="365"/>
      <c r="F582" s="363"/>
      <c r="G582" s="363"/>
      <c r="H582" s="363"/>
      <c r="I582" s="363"/>
      <c r="J582" s="363"/>
      <c r="K582" s="370">
        <v>46089</v>
      </c>
      <c r="L582" s="370">
        <v>46089</v>
      </c>
      <c r="M582" s="370">
        <v>46090</v>
      </c>
      <c r="N582" s="370">
        <v>46093</v>
      </c>
      <c r="O582" s="370">
        <v>46093</v>
      </c>
      <c r="P582" s="370">
        <v>46093</v>
      </c>
      <c r="Q582" s="370">
        <v>46093</v>
      </c>
      <c r="R582" s="370">
        <v>46093</v>
      </c>
      <c r="S582" s="370">
        <v>46093</v>
      </c>
      <c r="T582" s="370">
        <v>46093</v>
      </c>
      <c r="U582" s="370">
        <v>46093</v>
      </c>
      <c r="V582" s="370">
        <v>46093</v>
      </c>
      <c r="W582" s="370">
        <v>46095</v>
      </c>
      <c r="X582" s="370">
        <v>46095</v>
      </c>
      <c r="Y582" s="370">
        <v>46095</v>
      </c>
      <c r="Z582" s="370">
        <v>46095</v>
      </c>
      <c r="AA582" s="370">
        <v>46097</v>
      </c>
      <c r="AB582" s="370">
        <v>46097</v>
      </c>
      <c r="AC582" s="375"/>
      <c r="AD582" s="382"/>
    </row>
    <row r="583" spans="1:30" ht="15.5" x14ac:dyDescent="0.35">
      <c r="A583" s="363">
        <f>+A578+1</f>
        <v>117</v>
      </c>
      <c r="B583" s="363" t="s">
        <v>1088</v>
      </c>
      <c r="C583" s="364" t="str" cm="1">
        <f t="array" ref="C583">INDEX('Master Sheet '!$BD$19:$BD$451, MATCH(1, ('Master Sheet '!$B$19:$B$451=B583)*1, 0))</f>
        <v>D(45-60)+03</v>
      </c>
      <c r="D583" s="365"/>
      <c r="E583" s="365" t="s">
        <v>1129</v>
      </c>
      <c r="F583" s="363" t="s">
        <v>1211</v>
      </c>
      <c r="G583" s="363">
        <v>12</v>
      </c>
      <c r="H583" s="363" t="s">
        <v>1134</v>
      </c>
      <c r="I583" s="363" t="s">
        <v>1300</v>
      </c>
      <c r="J583" s="380">
        <v>46072</v>
      </c>
      <c r="K583" s="366"/>
      <c r="L583" s="366"/>
      <c r="M583" s="366"/>
      <c r="N583" s="365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72"/>
      <c r="AC583" s="441">
        <f>Z587</f>
        <v>46100</v>
      </c>
      <c r="AD583" s="384" t="s">
        <v>1175</v>
      </c>
    </row>
    <row r="584" spans="1:30" ht="15.5" outlineLevel="1" x14ac:dyDescent="0.35">
      <c r="A584" s="363"/>
      <c r="B584" s="364"/>
      <c r="C584" s="364" t="str">
        <f t="shared" ref="C584:C587" si="113">C583</f>
        <v>D(45-60)+03</v>
      </c>
      <c r="D584" s="365" t="s">
        <v>1160</v>
      </c>
      <c r="E584" s="365"/>
      <c r="F584" s="363"/>
      <c r="G584" s="363"/>
      <c r="H584" s="363"/>
      <c r="I584" s="363"/>
      <c r="J584" s="363"/>
      <c r="K584" s="370">
        <v>46073</v>
      </c>
      <c r="L584" s="370">
        <v>46073</v>
      </c>
      <c r="M584" s="370">
        <v>46074</v>
      </c>
      <c r="N584" s="370">
        <v>46076</v>
      </c>
      <c r="O584" s="370">
        <v>46077</v>
      </c>
      <c r="P584" s="370">
        <v>46077</v>
      </c>
      <c r="Q584" s="370">
        <v>46077</v>
      </c>
      <c r="R584" s="370">
        <v>46077</v>
      </c>
      <c r="S584" s="370">
        <v>46077</v>
      </c>
      <c r="T584" s="370">
        <v>46077</v>
      </c>
      <c r="U584" s="370">
        <v>46077</v>
      </c>
      <c r="V584" s="370">
        <v>46077</v>
      </c>
      <c r="W584" s="370">
        <v>46078</v>
      </c>
      <c r="X584" s="370">
        <v>46078</v>
      </c>
      <c r="Y584" s="370">
        <v>46078</v>
      </c>
      <c r="Z584" s="370">
        <v>46078</v>
      </c>
      <c r="AA584" s="370">
        <v>46103</v>
      </c>
      <c r="AB584" s="370">
        <v>46103</v>
      </c>
      <c r="AC584" s="375"/>
      <c r="AD584" s="382"/>
    </row>
    <row r="585" spans="1:30" ht="15.5" outlineLevel="1" x14ac:dyDescent="0.35">
      <c r="A585" s="363"/>
      <c r="B585" s="364"/>
      <c r="C585" s="364" t="str">
        <f t="shared" si="113"/>
        <v>D(45-60)+03</v>
      </c>
      <c r="D585" s="365" t="s">
        <v>1161</v>
      </c>
      <c r="E585" s="365"/>
      <c r="F585" s="363"/>
      <c r="G585" s="363"/>
      <c r="H585" s="363"/>
      <c r="I585" s="363"/>
      <c r="J585" s="363"/>
      <c r="K585" s="370">
        <v>46073</v>
      </c>
      <c r="L585" s="370">
        <v>46073</v>
      </c>
      <c r="M585" s="370">
        <v>46078</v>
      </c>
      <c r="N585" s="370">
        <v>46080</v>
      </c>
      <c r="O585" s="370">
        <v>46081</v>
      </c>
      <c r="P585" s="370">
        <v>46081</v>
      </c>
      <c r="Q585" s="370">
        <v>46081</v>
      </c>
      <c r="R585" s="370">
        <v>46081</v>
      </c>
      <c r="S585" s="370">
        <v>46081</v>
      </c>
      <c r="T585" s="370">
        <v>46081</v>
      </c>
      <c r="U585" s="370">
        <v>46081</v>
      </c>
      <c r="V585" s="370">
        <v>46081</v>
      </c>
      <c r="W585" s="370">
        <v>46082</v>
      </c>
      <c r="X585" s="370">
        <v>46082</v>
      </c>
      <c r="Y585" s="370">
        <v>46083</v>
      </c>
      <c r="Z585" s="370">
        <v>46083</v>
      </c>
      <c r="AA585" s="370">
        <v>46103</v>
      </c>
      <c r="AB585" s="370">
        <v>46103</v>
      </c>
      <c r="AC585" s="375"/>
      <c r="AD585" s="382"/>
    </row>
    <row r="586" spans="1:30" ht="15.5" outlineLevel="1" x14ac:dyDescent="0.35">
      <c r="A586" s="363"/>
      <c r="B586" s="364"/>
      <c r="C586" s="364" t="str">
        <f t="shared" si="113"/>
        <v>D(45-60)+03</v>
      </c>
      <c r="D586" s="365" t="s">
        <v>1162</v>
      </c>
      <c r="E586" s="365"/>
      <c r="F586" s="363"/>
      <c r="G586" s="363"/>
      <c r="H586" s="363"/>
      <c r="I586" s="363"/>
      <c r="J586" s="363"/>
      <c r="K586" s="370">
        <v>46073</v>
      </c>
      <c r="L586" s="370">
        <v>46073</v>
      </c>
      <c r="M586" s="370">
        <v>46085</v>
      </c>
      <c r="N586" s="370">
        <v>46089</v>
      </c>
      <c r="O586" s="370">
        <v>46089</v>
      </c>
      <c r="P586" s="370">
        <v>46089</v>
      </c>
      <c r="Q586" s="370">
        <v>46089</v>
      </c>
      <c r="R586" s="370">
        <v>46089</v>
      </c>
      <c r="S586" s="370">
        <v>46089</v>
      </c>
      <c r="T586" s="370">
        <v>46089</v>
      </c>
      <c r="U586" s="370">
        <v>46089</v>
      </c>
      <c r="V586" s="370">
        <v>46089</v>
      </c>
      <c r="W586" s="370">
        <v>46090</v>
      </c>
      <c r="X586" s="370">
        <v>46090</v>
      </c>
      <c r="Y586" s="370">
        <v>46090</v>
      </c>
      <c r="Z586" s="370">
        <v>46090</v>
      </c>
      <c r="AA586" s="370">
        <v>46103</v>
      </c>
      <c r="AB586" s="370">
        <v>46103</v>
      </c>
      <c r="AC586" s="375"/>
      <c r="AD586" s="382"/>
    </row>
    <row r="587" spans="1:30" ht="15.5" outlineLevel="1" x14ac:dyDescent="0.35">
      <c r="A587" s="363"/>
      <c r="B587" s="364"/>
      <c r="C587" s="364" t="str">
        <f t="shared" si="113"/>
        <v>D(45-60)+03</v>
      </c>
      <c r="D587" s="365" t="s">
        <v>1163</v>
      </c>
      <c r="E587" s="365"/>
      <c r="F587" s="363"/>
      <c r="G587" s="363"/>
      <c r="H587" s="363"/>
      <c r="I587" s="363"/>
      <c r="J587" s="363"/>
      <c r="K587" s="370">
        <v>46073</v>
      </c>
      <c r="L587" s="370">
        <v>46073</v>
      </c>
      <c r="M587" s="370">
        <v>46092</v>
      </c>
      <c r="N587" s="370">
        <v>46098</v>
      </c>
      <c r="O587" s="370">
        <v>46098</v>
      </c>
      <c r="P587" s="370">
        <v>46098</v>
      </c>
      <c r="Q587" s="370">
        <v>46098</v>
      </c>
      <c r="R587" s="370">
        <v>46098</v>
      </c>
      <c r="S587" s="370">
        <v>46098</v>
      </c>
      <c r="T587" s="370">
        <v>46098</v>
      </c>
      <c r="U587" s="370">
        <v>46098</v>
      </c>
      <c r="V587" s="370">
        <v>46098</v>
      </c>
      <c r="W587" s="370">
        <v>46099</v>
      </c>
      <c r="X587" s="370">
        <v>46099</v>
      </c>
      <c r="Y587" s="370">
        <v>46100</v>
      </c>
      <c r="Z587" s="370">
        <v>46100</v>
      </c>
      <c r="AA587" s="370">
        <v>46103</v>
      </c>
      <c r="AB587" s="370">
        <v>46103</v>
      </c>
      <c r="AC587" s="375"/>
      <c r="AD587" s="382"/>
    </row>
    <row r="588" spans="1:30" ht="15.5" x14ac:dyDescent="0.35">
      <c r="A588" s="363">
        <f>+A583+1</f>
        <v>118</v>
      </c>
      <c r="B588" s="363" t="s">
        <v>613</v>
      </c>
      <c r="C588" s="364" t="str" cm="1">
        <f t="array" ref="C588">INDEX('Master Sheet '!$BD$19:$BD$451, MATCH(1, ('Master Sheet '!$B$19:$B$451=B588)*1, 0))</f>
        <v>D(45-60)+00</v>
      </c>
      <c r="D588" s="365"/>
      <c r="E588" s="365" t="s">
        <v>1129</v>
      </c>
      <c r="F588" s="363" t="s">
        <v>1407</v>
      </c>
      <c r="G588" s="363">
        <v>13</v>
      </c>
      <c r="H588" s="363" t="s">
        <v>1186</v>
      </c>
      <c r="I588" s="363" t="s">
        <v>1142</v>
      </c>
      <c r="J588" s="380">
        <v>46076</v>
      </c>
      <c r="K588" s="366"/>
      <c r="L588" s="366"/>
      <c r="M588" s="366"/>
      <c r="N588" s="365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72"/>
      <c r="AC588" s="441">
        <f>Z592</f>
        <v>46109</v>
      </c>
      <c r="AD588" s="384" t="s">
        <v>1175</v>
      </c>
    </row>
    <row r="589" spans="1:30" ht="15.5" outlineLevel="1" x14ac:dyDescent="0.35">
      <c r="A589" s="363"/>
      <c r="B589" s="364"/>
      <c r="C589" s="364" t="str">
        <f t="shared" ref="C589:C592" si="114">C588</f>
        <v>D(45-60)+00</v>
      </c>
      <c r="D589" s="365" t="s">
        <v>1160</v>
      </c>
      <c r="E589" s="365"/>
      <c r="F589" s="363"/>
      <c r="G589" s="363"/>
      <c r="H589" s="363"/>
      <c r="I589" s="363"/>
      <c r="J589" s="363"/>
      <c r="K589" s="370">
        <v>46076</v>
      </c>
      <c r="L589" s="370">
        <v>46076</v>
      </c>
      <c r="M589" s="370">
        <v>46076</v>
      </c>
      <c r="N589" s="370">
        <v>46077</v>
      </c>
      <c r="O589" s="370">
        <v>46078</v>
      </c>
      <c r="P589" s="370">
        <v>46078</v>
      </c>
      <c r="Q589" s="370">
        <v>46078</v>
      </c>
      <c r="R589" s="370">
        <v>46078</v>
      </c>
      <c r="S589" s="370">
        <v>46078</v>
      </c>
      <c r="T589" s="370">
        <v>46078</v>
      </c>
      <c r="U589" s="370">
        <v>46078</v>
      </c>
      <c r="V589" s="370">
        <v>46078</v>
      </c>
      <c r="W589" s="370">
        <v>46080</v>
      </c>
      <c r="X589" s="370">
        <v>46080</v>
      </c>
      <c r="Y589" s="370">
        <v>46081</v>
      </c>
      <c r="Z589" s="370">
        <v>46081</v>
      </c>
      <c r="AA589" s="370">
        <v>46111</v>
      </c>
      <c r="AB589" s="370">
        <v>46111</v>
      </c>
      <c r="AC589" s="375"/>
      <c r="AD589" s="382"/>
    </row>
    <row r="590" spans="1:30" ht="15.5" outlineLevel="1" x14ac:dyDescent="0.35">
      <c r="A590" s="363"/>
      <c r="B590" s="364"/>
      <c r="C590" s="364" t="str">
        <f t="shared" si="114"/>
        <v>D(45-60)+00</v>
      </c>
      <c r="D590" s="365" t="s">
        <v>1161</v>
      </c>
      <c r="E590" s="365"/>
      <c r="F590" s="363"/>
      <c r="G590" s="363"/>
      <c r="H590" s="363"/>
      <c r="I590" s="363"/>
      <c r="J590" s="363"/>
      <c r="K590" s="370">
        <v>46076</v>
      </c>
      <c r="L590" s="370">
        <v>46076</v>
      </c>
      <c r="M590" s="370">
        <v>46083</v>
      </c>
      <c r="N590" s="370">
        <v>46086</v>
      </c>
      <c r="O590" s="370">
        <v>46086</v>
      </c>
      <c r="P590" s="370">
        <v>46086</v>
      </c>
      <c r="Q590" s="370">
        <v>46086</v>
      </c>
      <c r="R590" s="370">
        <v>46086</v>
      </c>
      <c r="S590" s="370">
        <v>46086</v>
      </c>
      <c r="T590" s="370">
        <v>46086</v>
      </c>
      <c r="U590" s="370">
        <v>46086</v>
      </c>
      <c r="V590" s="370">
        <v>46086</v>
      </c>
      <c r="W590" s="370">
        <v>46087</v>
      </c>
      <c r="X590" s="370">
        <v>46087</v>
      </c>
      <c r="Y590" s="370">
        <v>46087</v>
      </c>
      <c r="Z590" s="370">
        <v>46087</v>
      </c>
      <c r="AA590" s="370">
        <v>46111</v>
      </c>
      <c r="AB590" s="370">
        <v>46111</v>
      </c>
      <c r="AC590" s="375"/>
      <c r="AD590" s="382"/>
    </row>
    <row r="591" spans="1:30" ht="15.5" outlineLevel="1" x14ac:dyDescent="0.35">
      <c r="A591" s="363"/>
      <c r="B591" s="364"/>
      <c r="C591" s="364" t="str">
        <f t="shared" si="114"/>
        <v>D(45-60)+00</v>
      </c>
      <c r="D591" s="365" t="s">
        <v>1162</v>
      </c>
      <c r="E591" s="365"/>
      <c r="F591" s="363"/>
      <c r="G591" s="363"/>
      <c r="H591" s="363"/>
      <c r="I591" s="363"/>
      <c r="J591" s="363"/>
      <c r="K591" s="370">
        <v>46076</v>
      </c>
      <c r="L591" s="370">
        <v>46076</v>
      </c>
      <c r="M591" s="370">
        <v>46089</v>
      </c>
      <c r="N591" s="370">
        <v>46092</v>
      </c>
      <c r="O591" s="370">
        <v>46092</v>
      </c>
      <c r="P591" s="370">
        <v>46092</v>
      </c>
      <c r="Q591" s="370">
        <v>46092</v>
      </c>
      <c r="R591" s="370">
        <v>46092</v>
      </c>
      <c r="S591" s="370">
        <v>46092</v>
      </c>
      <c r="T591" s="370">
        <v>46092</v>
      </c>
      <c r="U591" s="370">
        <v>46092</v>
      </c>
      <c r="V591" s="370">
        <v>46092</v>
      </c>
      <c r="W591" s="370">
        <v>46093</v>
      </c>
      <c r="X591" s="370">
        <v>46093</v>
      </c>
      <c r="Y591" s="370">
        <v>46093</v>
      </c>
      <c r="Z591" s="370">
        <v>46093</v>
      </c>
      <c r="AA591" s="370">
        <v>46111</v>
      </c>
      <c r="AB591" s="370">
        <v>46111</v>
      </c>
      <c r="AC591" s="375"/>
      <c r="AD591" s="382"/>
    </row>
    <row r="592" spans="1:30" ht="15.5" outlineLevel="1" x14ac:dyDescent="0.35">
      <c r="A592" s="363"/>
      <c r="B592" s="364"/>
      <c r="C592" s="364" t="str">
        <f t="shared" si="114"/>
        <v>D(45-60)+00</v>
      </c>
      <c r="D592" s="365" t="s">
        <v>1163</v>
      </c>
      <c r="E592" s="365"/>
      <c r="F592" s="363"/>
      <c r="G592" s="363"/>
      <c r="H592" s="363"/>
      <c r="I592" s="363"/>
      <c r="J592" s="363"/>
      <c r="K592" s="370">
        <v>46076</v>
      </c>
      <c r="L592" s="370">
        <v>46076</v>
      </c>
      <c r="M592" s="370">
        <v>45728</v>
      </c>
      <c r="N592" s="370">
        <v>46104</v>
      </c>
      <c r="O592" s="370">
        <v>46106</v>
      </c>
      <c r="P592" s="370">
        <v>46106</v>
      </c>
      <c r="Q592" s="370">
        <v>46106</v>
      </c>
      <c r="R592" s="370">
        <v>46106</v>
      </c>
      <c r="S592" s="370">
        <v>46106</v>
      </c>
      <c r="T592" s="370">
        <v>46106</v>
      </c>
      <c r="U592" s="370">
        <v>46106</v>
      </c>
      <c r="V592" s="370">
        <v>46106</v>
      </c>
      <c r="W592" s="370">
        <v>46109</v>
      </c>
      <c r="X592" s="370">
        <v>46109</v>
      </c>
      <c r="Y592" s="370">
        <v>46109</v>
      </c>
      <c r="Z592" s="370">
        <v>46109</v>
      </c>
      <c r="AA592" s="370">
        <v>46111</v>
      </c>
      <c r="AB592" s="370">
        <v>46111</v>
      </c>
      <c r="AC592" s="375"/>
      <c r="AD592" s="382"/>
    </row>
    <row r="593" spans="1:30" ht="15.5" x14ac:dyDescent="0.35">
      <c r="A593" s="363">
        <f>+A588+1</f>
        <v>119</v>
      </c>
      <c r="B593" s="363" t="s">
        <v>1108</v>
      </c>
      <c r="C593" s="364" t="str" cm="1">
        <f t="array" ref="C593">INDEX('Master Sheet '!$BD$19:$BD$451, MATCH(1, ('Master Sheet '!$B$19:$B$451=B593)*1, 0))</f>
        <v>D(45-60)+03</v>
      </c>
      <c r="D593" s="365"/>
      <c r="E593" s="421" t="s">
        <v>1139</v>
      </c>
      <c r="F593" s="363" t="s">
        <v>1214</v>
      </c>
      <c r="G593" s="363">
        <v>13</v>
      </c>
      <c r="H593" s="363" t="s">
        <v>1134</v>
      </c>
      <c r="I593" s="363" t="s">
        <v>1177</v>
      </c>
      <c r="J593" s="380">
        <v>46081</v>
      </c>
      <c r="K593" s="366"/>
      <c r="L593" s="366"/>
      <c r="M593" s="366"/>
      <c r="N593" s="365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72"/>
      <c r="AC593" s="441">
        <f>Z597</f>
        <v>46110</v>
      </c>
      <c r="AD593" s="384" t="s">
        <v>1175</v>
      </c>
    </row>
    <row r="594" spans="1:30" ht="15.5" outlineLevel="1" x14ac:dyDescent="0.35">
      <c r="A594" s="363"/>
      <c r="B594" s="364"/>
      <c r="C594" s="364" t="str">
        <f t="shared" ref="C594:C597" si="115">C593</f>
        <v>D(45-60)+03</v>
      </c>
      <c r="D594" s="365" t="s">
        <v>1160</v>
      </c>
      <c r="E594" s="365"/>
      <c r="F594" s="363"/>
      <c r="G594" s="363"/>
      <c r="H594" s="363"/>
      <c r="I594" s="363"/>
      <c r="J594" s="363"/>
      <c r="K594" s="370">
        <v>46082</v>
      </c>
      <c r="L594" s="370">
        <v>46082</v>
      </c>
      <c r="M594" s="370">
        <v>46082</v>
      </c>
      <c r="N594" s="370">
        <v>46085</v>
      </c>
      <c r="O594" s="370">
        <v>46086</v>
      </c>
      <c r="P594" s="370">
        <v>46086</v>
      </c>
      <c r="Q594" s="370">
        <v>46086</v>
      </c>
      <c r="R594" s="370">
        <v>46086</v>
      </c>
      <c r="S594" s="370">
        <v>46086</v>
      </c>
      <c r="T594" s="370">
        <v>46086</v>
      </c>
      <c r="U594" s="370">
        <v>46086</v>
      </c>
      <c r="V594" s="370">
        <v>46086</v>
      </c>
      <c r="W594" s="370">
        <v>46087</v>
      </c>
      <c r="X594" s="370">
        <v>46087</v>
      </c>
      <c r="Y594" s="370">
        <v>46087</v>
      </c>
      <c r="Z594" s="370">
        <v>46087</v>
      </c>
      <c r="AA594" s="370"/>
      <c r="AB594" s="373"/>
      <c r="AC594" s="375"/>
      <c r="AD594" s="382"/>
    </row>
    <row r="595" spans="1:30" ht="15.5" outlineLevel="1" x14ac:dyDescent="0.35">
      <c r="A595" s="363"/>
      <c r="B595" s="364"/>
      <c r="C595" s="364" t="str">
        <f t="shared" si="115"/>
        <v>D(45-60)+03</v>
      </c>
      <c r="D595" s="365" t="s">
        <v>1161</v>
      </c>
      <c r="E595" s="365"/>
      <c r="F595" s="363"/>
      <c r="G595" s="363"/>
      <c r="H595" s="363"/>
      <c r="I595" s="363"/>
      <c r="J595" s="363"/>
      <c r="K595" s="370">
        <v>46082</v>
      </c>
      <c r="L595" s="370">
        <v>46082</v>
      </c>
      <c r="M595" s="370">
        <v>46088</v>
      </c>
      <c r="N595" s="370">
        <v>46090</v>
      </c>
      <c r="O595" s="370">
        <v>46090</v>
      </c>
      <c r="P595" s="370">
        <v>46090</v>
      </c>
      <c r="Q595" s="370">
        <v>46090</v>
      </c>
      <c r="R595" s="370">
        <v>46090</v>
      </c>
      <c r="S595" s="370">
        <v>46090</v>
      </c>
      <c r="T595" s="370">
        <v>46090</v>
      </c>
      <c r="U595" s="370">
        <v>46090</v>
      </c>
      <c r="V595" s="370">
        <v>46090</v>
      </c>
      <c r="W595" s="370">
        <v>46091</v>
      </c>
      <c r="X595" s="370">
        <v>46091</v>
      </c>
      <c r="Y595" s="370">
        <v>46091</v>
      </c>
      <c r="Z595" s="370">
        <v>46091</v>
      </c>
      <c r="AA595" s="370"/>
      <c r="AB595" s="373"/>
      <c r="AC595" s="375"/>
      <c r="AD595" s="382"/>
    </row>
    <row r="596" spans="1:30" ht="15.5" outlineLevel="1" x14ac:dyDescent="0.35">
      <c r="A596" s="363"/>
      <c r="B596" s="364"/>
      <c r="C596" s="364" t="str">
        <f t="shared" si="115"/>
        <v>D(45-60)+03</v>
      </c>
      <c r="D596" s="365" t="s">
        <v>1162</v>
      </c>
      <c r="E596" s="365"/>
      <c r="F596" s="363"/>
      <c r="G596" s="363"/>
      <c r="H596" s="363"/>
      <c r="I596" s="363"/>
      <c r="J596" s="363"/>
      <c r="K596" s="370">
        <v>46082</v>
      </c>
      <c r="L596" s="370">
        <v>46082</v>
      </c>
      <c r="M596" s="370">
        <v>46094</v>
      </c>
      <c r="N596" s="370">
        <v>46098</v>
      </c>
      <c r="O596" s="370">
        <v>46098</v>
      </c>
      <c r="P596" s="370">
        <v>46098</v>
      </c>
      <c r="Q596" s="370">
        <v>46098</v>
      </c>
      <c r="R596" s="370">
        <v>46098</v>
      </c>
      <c r="S596" s="370">
        <v>46098</v>
      </c>
      <c r="T596" s="370">
        <v>46098</v>
      </c>
      <c r="U596" s="370">
        <v>46098</v>
      </c>
      <c r="V596" s="370">
        <v>46098</v>
      </c>
      <c r="W596" s="370">
        <v>46074</v>
      </c>
      <c r="X596" s="370">
        <v>46074</v>
      </c>
      <c r="Y596" s="370">
        <v>46074</v>
      </c>
      <c r="Z596" s="370">
        <v>46074</v>
      </c>
      <c r="AA596" s="370"/>
      <c r="AB596" s="373"/>
      <c r="AC596" s="375"/>
      <c r="AD596" s="382"/>
    </row>
    <row r="597" spans="1:30" ht="15.5" outlineLevel="1" x14ac:dyDescent="0.35">
      <c r="A597" s="363"/>
      <c r="B597" s="364"/>
      <c r="C597" s="364" t="str">
        <f t="shared" si="115"/>
        <v>D(45-60)+03</v>
      </c>
      <c r="D597" s="365" t="s">
        <v>1163</v>
      </c>
      <c r="E597" s="365"/>
      <c r="F597" s="363"/>
      <c r="G597" s="363"/>
      <c r="H597" s="363"/>
      <c r="I597" s="363"/>
      <c r="J597" s="363"/>
      <c r="K597" s="370">
        <v>46082</v>
      </c>
      <c r="L597" s="370">
        <v>46082</v>
      </c>
      <c r="M597" s="370">
        <v>46107</v>
      </c>
      <c r="N597" s="370">
        <v>46109</v>
      </c>
      <c r="O597" s="370">
        <v>46109</v>
      </c>
      <c r="P597" s="370">
        <v>46109</v>
      </c>
      <c r="Q597" s="370">
        <v>46109</v>
      </c>
      <c r="R597" s="370">
        <v>46109</v>
      </c>
      <c r="S597" s="370">
        <v>46109</v>
      </c>
      <c r="T597" s="370">
        <v>46109</v>
      </c>
      <c r="U597" s="370">
        <v>46109</v>
      </c>
      <c r="V597" s="370">
        <v>46109</v>
      </c>
      <c r="W597" s="370">
        <v>46110</v>
      </c>
      <c r="X597" s="370">
        <v>46110</v>
      </c>
      <c r="Y597" s="370">
        <v>46110</v>
      </c>
      <c r="Z597" s="370">
        <v>46110</v>
      </c>
      <c r="AA597" s="370"/>
      <c r="AB597" s="373"/>
      <c r="AC597" s="375"/>
      <c r="AD597" s="382"/>
    </row>
    <row r="598" spans="1:30" ht="31" x14ac:dyDescent="0.35">
      <c r="A598" s="363">
        <f>+A593+1</f>
        <v>120</v>
      </c>
      <c r="B598" s="385" t="s">
        <v>669</v>
      </c>
      <c r="C598" s="364" t="str" cm="1">
        <f t="array" ref="C598">INDEX('Master Sheet '!$BD$19:$BD$451, MATCH(1, ('Master Sheet '!$B$19:$B$451=B598)*1, 0))</f>
        <v>C(15-30)+03</v>
      </c>
      <c r="D598" s="365"/>
      <c r="E598" s="421" t="s">
        <v>1361</v>
      </c>
      <c r="F598" s="363" t="s">
        <v>1375</v>
      </c>
      <c r="G598" s="363">
        <v>15</v>
      </c>
      <c r="H598" s="363" t="s">
        <v>1186</v>
      </c>
      <c r="I598" s="363" t="s">
        <v>1142</v>
      </c>
      <c r="J598" s="380">
        <v>46054</v>
      </c>
      <c r="K598" s="366"/>
      <c r="L598" s="366"/>
      <c r="M598" s="366"/>
      <c r="N598" s="365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72"/>
      <c r="AC598" s="441">
        <f>Z602</f>
        <v>46112</v>
      </c>
      <c r="AD598" s="384" t="s">
        <v>1175</v>
      </c>
    </row>
    <row r="599" spans="1:30" ht="15.5" outlineLevel="1" x14ac:dyDescent="0.35">
      <c r="A599" s="363"/>
      <c r="B599" s="364"/>
      <c r="C599" s="364" t="str">
        <f t="shared" ref="C599:C602" si="116">C598</f>
        <v>C(15-30)+03</v>
      </c>
      <c r="D599" s="365" t="s">
        <v>1160</v>
      </c>
      <c r="E599" s="365"/>
      <c r="F599" s="363"/>
      <c r="G599" s="363"/>
      <c r="H599" s="363"/>
      <c r="I599" s="363"/>
      <c r="J599" s="363"/>
      <c r="K599" s="370">
        <v>46055</v>
      </c>
      <c r="L599" s="370">
        <v>46055</v>
      </c>
      <c r="M599" s="370">
        <v>46058</v>
      </c>
      <c r="N599" s="370">
        <v>46061</v>
      </c>
      <c r="O599" s="370">
        <v>46062</v>
      </c>
      <c r="P599" s="370">
        <v>46062</v>
      </c>
      <c r="Q599" s="370">
        <v>46062</v>
      </c>
      <c r="R599" s="370">
        <v>46062</v>
      </c>
      <c r="S599" s="370">
        <v>46062</v>
      </c>
      <c r="T599" s="370">
        <v>46062</v>
      </c>
      <c r="U599" s="370">
        <v>46062</v>
      </c>
      <c r="V599" s="370">
        <v>46062</v>
      </c>
      <c r="W599" s="370">
        <v>46063</v>
      </c>
      <c r="X599" s="370">
        <v>46063</v>
      </c>
      <c r="Y599" s="370">
        <v>46063</v>
      </c>
      <c r="Z599" s="370">
        <v>46063</v>
      </c>
      <c r="AA599" s="370"/>
      <c r="AB599" s="373"/>
      <c r="AC599" s="375"/>
      <c r="AD599" s="382"/>
    </row>
    <row r="600" spans="1:30" ht="15.5" outlineLevel="1" x14ac:dyDescent="0.35">
      <c r="A600" s="363"/>
      <c r="B600" s="364"/>
      <c r="C600" s="364" t="str">
        <f t="shared" si="116"/>
        <v>C(15-30)+03</v>
      </c>
      <c r="D600" s="365" t="s">
        <v>1161</v>
      </c>
      <c r="E600" s="365"/>
      <c r="F600" s="363"/>
      <c r="G600" s="363"/>
      <c r="H600" s="363"/>
      <c r="I600" s="363"/>
      <c r="J600" s="363"/>
      <c r="K600" s="370">
        <v>46055</v>
      </c>
      <c r="L600" s="370">
        <v>46055</v>
      </c>
      <c r="M600" s="370">
        <v>46065</v>
      </c>
      <c r="N600" s="370">
        <v>46067</v>
      </c>
      <c r="O600" s="370">
        <v>46067</v>
      </c>
      <c r="P600" s="370">
        <v>46067</v>
      </c>
      <c r="Q600" s="370">
        <v>46067</v>
      </c>
      <c r="R600" s="370">
        <v>46067</v>
      </c>
      <c r="S600" s="370">
        <v>46067</v>
      </c>
      <c r="T600" s="370">
        <v>46067</v>
      </c>
      <c r="U600" s="370">
        <v>46067</v>
      </c>
      <c r="V600" s="370">
        <v>46067</v>
      </c>
      <c r="W600" s="370">
        <v>45703</v>
      </c>
      <c r="X600" s="370">
        <v>45703</v>
      </c>
      <c r="Y600" s="370">
        <v>45703</v>
      </c>
      <c r="Z600" s="370">
        <v>45703</v>
      </c>
      <c r="AA600" s="370"/>
      <c r="AB600" s="373"/>
      <c r="AC600" s="375"/>
      <c r="AD600" s="382"/>
    </row>
    <row r="601" spans="1:30" ht="15.5" outlineLevel="1" x14ac:dyDescent="0.35">
      <c r="A601" s="363"/>
      <c r="B601" s="364"/>
      <c r="C601" s="364" t="str">
        <f t="shared" si="116"/>
        <v>C(15-30)+03</v>
      </c>
      <c r="D601" s="365" t="s">
        <v>1162</v>
      </c>
      <c r="E601" s="365"/>
      <c r="F601" s="363"/>
      <c r="G601" s="363"/>
      <c r="H601" s="363"/>
      <c r="I601" s="363"/>
      <c r="J601" s="363"/>
      <c r="K601" s="370">
        <v>46055</v>
      </c>
      <c r="L601" s="370">
        <v>46055</v>
      </c>
      <c r="M601" s="370">
        <v>46103</v>
      </c>
      <c r="N601" s="370">
        <v>46107</v>
      </c>
      <c r="O601" s="370">
        <v>46107</v>
      </c>
      <c r="P601" s="370">
        <v>46107</v>
      </c>
      <c r="Q601" s="370">
        <v>46107</v>
      </c>
      <c r="R601" s="370">
        <v>46107</v>
      </c>
      <c r="S601" s="370">
        <v>46107</v>
      </c>
      <c r="T601" s="370">
        <v>46107</v>
      </c>
      <c r="U601" s="370">
        <v>46107</v>
      </c>
      <c r="V601" s="370">
        <v>46107</v>
      </c>
      <c r="W601" s="370">
        <v>46108</v>
      </c>
      <c r="X601" s="370">
        <v>46108</v>
      </c>
      <c r="Y601" s="370">
        <v>46108</v>
      </c>
      <c r="Z601" s="370">
        <v>46108</v>
      </c>
      <c r="AA601" s="370"/>
      <c r="AB601" s="373"/>
      <c r="AC601" s="375"/>
      <c r="AD601" s="382"/>
    </row>
    <row r="602" spans="1:30" ht="15.5" outlineLevel="1" x14ac:dyDescent="0.35">
      <c r="A602" s="363"/>
      <c r="B602" s="364"/>
      <c r="C602" s="364" t="str">
        <f t="shared" si="116"/>
        <v>C(15-30)+03</v>
      </c>
      <c r="D602" s="365" t="s">
        <v>1163</v>
      </c>
      <c r="E602" s="365"/>
      <c r="F602" s="363"/>
      <c r="G602" s="363"/>
      <c r="H602" s="363"/>
      <c r="I602" s="363"/>
      <c r="J602" s="363"/>
      <c r="K602" s="370">
        <v>46055</v>
      </c>
      <c r="L602" s="370">
        <v>46055</v>
      </c>
      <c r="M602" s="370">
        <v>46109</v>
      </c>
      <c r="N602" s="370">
        <v>46111</v>
      </c>
      <c r="O602" s="370">
        <v>46111</v>
      </c>
      <c r="P602" s="370">
        <v>46111</v>
      </c>
      <c r="Q602" s="370">
        <v>46111</v>
      </c>
      <c r="R602" s="370">
        <v>46111</v>
      </c>
      <c r="S602" s="370">
        <v>46111</v>
      </c>
      <c r="T602" s="370">
        <v>46111</v>
      </c>
      <c r="U602" s="370">
        <v>46111</v>
      </c>
      <c r="V602" s="370">
        <v>46111</v>
      </c>
      <c r="W602" s="370">
        <v>46112</v>
      </c>
      <c r="X602" s="370">
        <v>46112</v>
      </c>
      <c r="Y602" s="370">
        <v>46112</v>
      </c>
      <c r="Z602" s="370">
        <v>46112</v>
      </c>
      <c r="AA602" s="370"/>
      <c r="AB602" s="373"/>
      <c r="AC602" s="375"/>
      <c r="AD602" s="382"/>
    </row>
    <row r="603" spans="1:30" ht="15.5" x14ac:dyDescent="0.35">
      <c r="A603" s="363">
        <f>+A598+1</f>
        <v>121</v>
      </c>
      <c r="B603" s="385" t="s">
        <v>1032</v>
      </c>
      <c r="C603" s="364" t="str" cm="1">
        <f t="array" ref="C603">INDEX('Master Sheet '!$BD$19:$BD$451, MATCH(1, ('Master Sheet '!$B$19:$B$451=B603)*1, 0))</f>
        <v>D(45-60)+00</v>
      </c>
      <c r="D603" s="365"/>
      <c r="E603" s="365" t="s">
        <v>1139</v>
      </c>
      <c r="F603" s="363" t="s">
        <v>1269</v>
      </c>
      <c r="G603" s="363">
        <v>15</v>
      </c>
      <c r="H603" s="363" t="s">
        <v>1134</v>
      </c>
      <c r="I603" s="363" t="s">
        <v>1363</v>
      </c>
      <c r="J603" s="380">
        <v>46093</v>
      </c>
      <c r="K603" s="452"/>
      <c r="L603" s="452"/>
      <c r="M603" s="452"/>
      <c r="N603" s="453"/>
      <c r="O603" s="452"/>
      <c r="P603" s="452"/>
      <c r="Q603" s="452"/>
      <c r="R603" s="452"/>
      <c r="S603" s="452"/>
      <c r="T603" s="452"/>
      <c r="U603" s="452"/>
      <c r="V603" s="452"/>
      <c r="W603" s="452"/>
      <c r="X603" s="452"/>
      <c r="Y603" s="452"/>
      <c r="Z603" s="452"/>
      <c r="AA603" s="452"/>
      <c r="AB603" s="454"/>
      <c r="AC603" s="441">
        <f>Z607</f>
        <v>46125</v>
      </c>
      <c r="AD603" s="384" t="s">
        <v>1175</v>
      </c>
    </row>
    <row r="604" spans="1:30" ht="15.5" outlineLevel="1" x14ac:dyDescent="0.35">
      <c r="A604" s="363"/>
      <c r="B604" s="364"/>
      <c r="C604" s="364" t="str">
        <f t="shared" ref="C604:C607" si="117">C603</f>
        <v>D(45-60)+00</v>
      </c>
      <c r="D604" s="365" t="s">
        <v>1160</v>
      </c>
      <c r="E604" s="365"/>
      <c r="F604" s="363"/>
      <c r="G604" s="363"/>
      <c r="H604" s="363"/>
      <c r="I604" s="363"/>
      <c r="J604" s="363"/>
      <c r="K604" s="370">
        <v>46113</v>
      </c>
      <c r="L604" s="370">
        <v>46113</v>
      </c>
      <c r="M604" s="370">
        <v>46113</v>
      </c>
      <c r="N604" s="370">
        <v>46113</v>
      </c>
      <c r="O604" s="370">
        <v>46113</v>
      </c>
      <c r="P604" s="370">
        <v>46113</v>
      </c>
      <c r="Q604" s="370">
        <v>46113</v>
      </c>
      <c r="R604" s="370">
        <v>46113</v>
      </c>
      <c r="S604" s="370">
        <v>46113</v>
      </c>
      <c r="T604" s="370">
        <v>46113</v>
      </c>
      <c r="U604" s="370">
        <v>46113</v>
      </c>
      <c r="V604" s="370">
        <v>46113</v>
      </c>
      <c r="W604" s="370">
        <v>46114</v>
      </c>
      <c r="X604" s="370">
        <v>46114</v>
      </c>
      <c r="Y604" s="370">
        <v>46114</v>
      </c>
      <c r="Z604" s="370">
        <v>46114</v>
      </c>
      <c r="AA604" s="370"/>
      <c r="AB604" s="373"/>
      <c r="AC604" s="379"/>
      <c r="AD604" s="382"/>
    </row>
    <row r="605" spans="1:30" ht="15.5" outlineLevel="1" x14ac:dyDescent="0.35">
      <c r="A605" s="363"/>
      <c r="B605" s="364"/>
      <c r="C605" s="364" t="str">
        <f t="shared" si="117"/>
        <v>D(45-60)+00</v>
      </c>
      <c r="D605" s="365" t="s">
        <v>1161</v>
      </c>
      <c r="E605" s="365"/>
      <c r="F605" s="363"/>
      <c r="G605" s="363"/>
      <c r="H605" s="363"/>
      <c r="I605" s="363"/>
      <c r="J605" s="363"/>
      <c r="K605" s="370">
        <v>46113</v>
      </c>
      <c r="L605" s="370">
        <v>46113</v>
      </c>
      <c r="M605" s="370">
        <v>46115</v>
      </c>
      <c r="N605" s="370">
        <v>46115</v>
      </c>
      <c r="O605" s="370">
        <v>46115</v>
      </c>
      <c r="P605" s="370">
        <v>46115</v>
      </c>
      <c r="Q605" s="370">
        <v>46115</v>
      </c>
      <c r="R605" s="370">
        <v>46115</v>
      </c>
      <c r="S605" s="370">
        <v>46115</v>
      </c>
      <c r="T605" s="370">
        <v>46115</v>
      </c>
      <c r="U605" s="370">
        <v>46115</v>
      </c>
      <c r="V605" s="370">
        <v>46115</v>
      </c>
      <c r="W605" s="370">
        <v>46086</v>
      </c>
      <c r="X605" s="370">
        <v>46086</v>
      </c>
      <c r="Y605" s="370">
        <v>46086</v>
      </c>
      <c r="Z605" s="370">
        <v>46086</v>
      </c>
      <c r="AA605" s="370"/>
      <c r="AB605" s="373"/>
      <c r="AC605" s="379"/>
      <c r="AD605" s="382"/>
    </row>
    <row r="606" spans="1:30" ht="15.5" outlineLevel="1" x14ac:dyDescent="0.35">
      <c r="A606" s="363"/>
      <c r="B606" s="364"/>
      <c r="C606" s="364" t="str">
        <f t="shared" si="117"/>
        <v>D(45-60)+00</v>
      </c>
      <c r="D606" s="365" t="s">
        <v>1162</v>
      </c>
      <c r="E606" s="365"/>
      <c r="F606" s="363"/>
      <c r="G606" s="363"/>
      <c r="H606" s="363"/>
      <c r="I606" s="363"/>
      <c r="J606" s="363"/>
      <c r="K606" s="370">
        <v>46113</v>
      </c>
      <c r="L606" s="370">
        <v>46113</v>
      </c>
      <c r="M606" s="370">
        <v>46118</v>
      </c>
      <c r="N606" s="370">
        <v>46120</v>
      </c>
      <c r="O606" s="370">
        <v>46121</v>
      </c>
      <c r="P606" s="370">
        <v>46121</v>
      </c>
      <c r="Q606" s="370">
        <v>46121</v>
      </c>
      <c r="R606" s="370">
        <v>46121</v>
      </c>
      <c r="S606" s="370">
        <v>46121</v>
      </c>
      <c r="T606" s="370">
        <v>46121</v>
      </c>
      <c r="U606" s="370">
        <v>46121</v>
      </c>
      <c r="V606" s="370">
        <v>46121</v>
      </c>
      <c r="W606" s="370">
        <v>46122</v>
      </c>
      <c r="X606" s="370">
        <v>46122</v>
      </c>
      <c r="Y606" s="370">
        <v>46123</v>
      </c>
      <c r="Z606" s="370">
        <v>46123</v>
      </c>
      <c r="AA606" s="370"/>
      <c r="AB606" s="373"/>
      <c r="AC606" s="379"/>
      <c r="AD606" s="382"/>
    </row>
    <row r="607" spans="1:30" ht="15.5" outlineLevel="1" x14ac:dyDescent="0.35">
      <c r="A607" s="363"/>
      <c r="B607" s="364"/>
      <c r="C607" s="364" t="str">
        <f t="shared" si="117"/>
        <v>D(45-60)+00</v>
      </c>
      <c r="D607" s="365" t="s">
        <v>1163</v>
      </c>
      <c r="E607" s="365"/>
      <c r="F607" s="363"/>
      <c r="G607" s="363"/>
      <c r="H607" s="363"/>
      <c r="I607" s="363"/>
      <c r="J607" s="363"/>
      <c r="K607" s="370">
        <v>46113</v>
      </c>
      <c r="L607" s="370">
        <v>46113</v>
      </c>
      <c r="M607" s="370">
        <v>46122</v>
      </c>
      <c r="N607" s="370">
        <v>46124</v>
      </c>
      <c r="O607" s="370">
        <v>46124</v>
      </c>
      <c r="P607" s="370">
        <v>46124</v>
      </c>
      <c r="Q607" s="370">
        <v>46124</v>
      </c>
      <c r="R607" s="370">
        <v>46124</v>
      </c>
      <c r="S607" s="370">
        <v>46124</v>
      </c>
      <c r="T607" s="370">
        <v>46124</v>
      </c>
      <c r="U607" s="370">
        <v>46124</v>
      </c>
      <c r="V607" s="370">
        <v>46124</v>
      </c>
      <c r="W607" s="370">
        <v>46125</v>
      </c>
      <c r="X607" s="370">
        <v>46125</v>
      </c>
      <c r="Y607" s="370">
        <v>46125</v>
      </c>
      <c r="Z607" s="370">
        <v>46125</v>
      </c>
      <c r="AA607" s="370"/>
      <c r="AB607" s="373"/>
      <c r="AC607" s="379"/>
      <c r="AD607" s="382"/>
    </row>
    <row r="608" spans="1:30" ht="31" x14ac:dyDescent="0.35">
      <c r="A608" s="363">
        <f>+A603+1</f>
        <v>122</v>
      </c>
      <c r="B608" s="363" t="s">
        <v>473</v>
      </c>
      <c r="C608" s="364" t="str" cm="1">
        <f t="array" ref="C608">INDEX('Master Sheet '!$BD$19:$BD$451, MATCH(1, ('Master Sheet '!$B$19:$B$451=B608)*1, 0))</f>
        <v>A(00-02)+00_1RC</v>
      </c>
      <c r="D608" s="365"/>
      <c r="E608" s="421" t="s">
        <v>1392</v>
      </c>
      <c r="F608" s="363" t="s">
        <v>1215</v>
      </c>
      <c r="G608" s="363">
        <v>15</v>
      </c>
      <c r="H608" s="363" t="s">
        <v>1134</v>
      </c>
      <c r="I608" s="363" t="s">
        <v>1174</v>
      </c>
      <c r="J608" s="380">
        <v>46098</v>
      </c>
      <c r="K608" s="452"/>
      <c r="L608" s="452"/>
      <c r="M608" s="452"/>
      <c r="N608" s="365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72"/>
      <c r="AC608" s="441">
        <f>Z612</f>
        <v>46131</v>
      </c>
      <c r="AD608" s="384" t="s">
        <v>1175</v>
      </c>
    </row>
    <row r="609" spans="1:30" ht="15.5" outlineLevel="1" x14ac:dyDescent="0.35">
      <c r="A609" s="363"/>
      <c r="B609" s="364"/>
      <c r="C609" s="364" t="str">
        <f t="shared" ref="C609:C612" si="118">C608</f>
        <v>A(00-02)+00_1RC</v>
      </c>
      <c r="D609" s="365" t="s">
        <v>1160</v>
      </c>
      <c r="E609" s="365"/>
      <c r="F609" s="363"/>
      <c r="G609" s="363"/>
      <c r="H609" s="363"/>
      <c r="I609" s="363"/>
      <c r="J609" s="363"/>
      <c r="K609" s="370">
        <v>46098</v>
      </c>
      <c r="L609" s="370">
        <v>46098</v>
      </c>
      <c r="M609" s="370">
        <v>46104</v>
      </c>
      <c r="N609" s="370">
        <v>46109</v>
      </c>
      <c r="O609" s="370">
        <v>46109</v>
      </c>
      <c r="P609" s="370">
        <v>46109</v>
      </c>
      <c r="Q609" s="370">
        <v>46109</v>
      </c>
      <c r="R609" s="370">
        <v>46109</v>
      </c>
      <c r="S609" s="370">
        <v>46109</v>
      </c>
      <c r="T609" s="370">
        <v>46109</v>
      </c>
      <c r="U609" s="370">
        <v>46109</v>
      </c>
      <c r="V609" s="370">
        <v>46109</v>
      </c>
      <c r="W609" s="370">
        <v>46110</v>
      </c>
      <c r="X609" s="370">
        <v>46110</v>
      </c>
      <c r="Y609" s="370">
        <v>46111</v>
      </c>
      <c r="Z609" s="370">
        <v>46111</v>
      </c>
      <c r="AA609" s="370"/>
      <c r="AB609" s="373"/>
      <c r="AC609" s="379"/>
      <c r="AD609" s="382"/>
    </row>
    <row r="610" spans="1:30" ht="15.5" outlineLevel="1" x14ac:dyDescent="0.35">
      <c r="A610" s="363"/>
      <c r="B610" s="364"/>
      <c r="C610" s="364" t="str">
        <f t="shared" si="118"/>
        <v>A(00-02)+00_1RC</v>
      </c>
      <c r="D610" s="365" t="s">
        <v>1161</v>
      </c>
      <c r="E610" s="365"/>
      <c r="F610" s="363"/>
      <c r="G610" s="363"/>
      <c r="H610" s="363"/>
      <c r="I610" s="363"/>
      <c r="J610" s="363"/>
      <c r="K610" s="370">
        <v>46098</v>
      </c>
      <c r="L610" s="370">
        <v>46098</v>
      </c>
      <c r="M610" s="370">
        <v>46082</v>
      </c>
      <c r="N610" s="370">
        <v>46084</v>
      </c>
      <c r="O610" s="370">
        <v>46084</v>
      </c>
      <c r="P610" s="370">
        <v>46084</v>
      </c>
      <c r="Q610" s="370">
        <v>46084</v>
      </c>
      <c r="R610" s="370">
        <v>46084</v>
      </c>
      <c r="S610" s="370">
        <v>46084</v>
      </c>
      <c r="T610" s="370">
        <v>46084</v>
      </c>
      <c r="U610" s="370">
        <v>46084</v>
      </c>
      <c r="V610" s="370">
        <v>46084</v>
      </c>
      <c r="W610" s="370">
        <v>46085</v>
      </c>
      <c r="X610" s="370">
        <v>46085</v>
      </c>
      <c r="Y610" s="370">
        <v>46085</v>
      </c>
      <c r="Z610" s="370">
        <v>46085</v>
      </c>
      <c r="AA610" s="370"/>
      <c r="AB610" s="373"/>
      <c r="AC610" s="379"/>
      <c r="AD610" s="382"/>
    </row>
    <row r="611" spans="1:30" ht="15.5" outlineLevel="1" x14ac:dyDescent="0.35">
      <c r="A611" s="363"/>
      <c r="B611" s="364"/>
      <c r="C611" s="364" t="str">
        <f t="shared" si="118"/>
        <v>A(00-02)+00_1RC</v>
      </c>
      <c r="D611" s="365" t="s">
        <v>1162</v>
      </c>
      <c r="E611" s="365"/>
      <c r="F611" s="363"/>
      <c r="G611" s="363"/>
      <c r="H611" s="363"/>
      <c r="I611" s="363"/>
      <c r="J611" s="363"/>
      <c r="K611" s="370">
        <v>46098</v>
      </c>
      <c r="L611" s="370">
        <v>46098</v>
      </c>
      <c r="M611" s="370">
        <v>46120</v>
      </c>
      <c r="N611" s="370">
        <v>46123</v>
      </c>
      <c r="O611" s="370">
        <v>46123</v>
      </c>
      <c r="P611" s="370">
        <v>46123</v>
      </c>
      <c r="Q611" s="370">
        <v>46123</v>
      </c>
      <c r="R611" s="370">
        <v>46123</v>
      </c>
      <c r="S611" s="370">
        <v>46123</v>
      </c>
      <c r="T611" s="370">
        <v>46123</v>
      </c>
      <c r="U611" s="370">
        <v>46123</v>
      </c>
      <c r="V611" s="370">
        <v>46123</v>
      </c>
      <c r="W611" s="370">
        <v>46124</v>
      </c>
      <c r="X611" s="370">
        <v>46124</v>
      </c>
      <c r="Y611" s="370">
        <v>46124</v>
      </c>
      <c r="Z611" s="370">
        <v>46124</v>
      </c>
      <c r="AA611" s="370"/>
      <c r="AB611" s="373"/>
      <c r="AC611" s="379"/>
      <c r="AD611" s="382"/>
    </row>
    <row r="612" spans="1:30" ht="15.5" outlineLevel="1" x14ac:dyDescent="0.35">
      <c r="A612" s="363"/>
      <c r="B612" s="364"/>
      <c r="C612" s="364" t="str">
        <f t="shared" si="118"/>
        <v>A(00-02)+00_1RC</v>
      </c>
      <c r="D612" s="365" t="s">
        <v>1163</v>
      </c>
      <c r="E612" s="365"/>
      <c r="F612" s="363"/>
      <c r="G612" s="363"/>
      <c r="H612" s="363"/>
      <c r="I612" s="363"/>
      <c r="J612" s="363"/>
      <c r="K612" s="370">
        <v>46098</v>
      </c>
      <c r="L612" s="370">
        <v>46098</v>
      </c>
      <c r="M612" s="370">
        <v>46129</v>
      </c>
      <c r="N612" s="370">
        <v>46130</v>
      </c>
      <c r="O612" s="370">
        <v>46130</v>
      </c>
      <c r="P612" s="370">
        <v>46130</v>
      </c>
      <c r="Q612" s="370">
        <v>46130</v>
      </c>
      <c r="R612" s="370">
        <v>46130</v>
      </c>
      <c r="S612" s="370">
        <v>46130</v>
      </c>
      <c r="T612" s="370">
        <v>46130</v>
      </c>
      <c r="U612" s="370">
        <v>46130</v>
      </c>
      <c r="V612" s="370">
        <v>46130</v>
      </c>
      <c r="W612" s="370">
        <v>46131</v>
      </c>
      <c r="X612" s="370">
        <v>46131</v>
      </c>
      <c r="Y612" s="370">
        <v>46131</v>
      </c>
      <c r="Z612" s="370">
        <v>46131</v>
      </c>
      <c r="AA612" s="370"/>
      <c r="AB612" s="373"/>
      <c r="AC612" s="379"/>
      <c r="AD612" s="382"/>
    </row>
    <row r="613" spans="1:30" ht="15.5" x14ac:dyDescent="0.35">
      <c r="A613" s="363">
        <f>+A608+1</f>
        <v>123</v>
      </c>
      <c r="B613" s="385" t="s">
        <v>1230</v>
      </c>
      <c r="C613" s="364" t="str" cm="1">
        <f t="array" ref="C613">INDEX('Master Sheet '!$BD$19:$BD$451, MATCH(1, ('Master Sheet '!$B$19:$B$451=B613)*1, 0))</f>
        <v>D(30-45)+06_1RC</v>
      </c>
      <c r="D613" s="365"/>
      <c r="E613" s="365" t="s">
        <v>1180</v>
      </c>
      <c r="F613" s="363" t="s">
        <v>1370</v>
      </c>
      <c r="G613" s="363">
        <v>16</v>
      </c>
      <c r="H613" s="363" t="s">
        <v>1133</v>
      </c>
      <c r="I613" s="363" t="s">
        <v>1206</v>
      </c>
      <c r="J613" s="380">
        <v>46118</v>
      </c>
      <c r="K613" s="366"/>
      <c r="L613" s="366"/>
      <c r="M613" s="366"/>
      <c r="N613" s="365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72"/>
      <c r="AC613" s="441">
        <f>Z617</f>
        <v>46135</v>
      </c>
      <c r="AD613" s="384" t="s">
        <v>1175</v>
      </c>
    </row>
    <row r="614" spans="1:30" ht="15.5" outlineLevel="1" x14ac:dyDescent="0.35">
      <c r="A614" s="363"/>
      <c r="B614" s="364"/>
      <c r="C614" s="364" t="str">
        <f t="shared" ref="C614:C617" si="119">C613</f>
        <v>D(30-45)+06_1RC</v>
      </c>
      <c r="D614" s="365" t="s">
        <v>1160</v>
      </c>
      <c r="E614" s="365"/>
      <c r="F614" s="363"/>
      <c r="G614" s="363"/>
      <c r="H614" s="363"/>
      <c r="I614" s="363"/>
      <c r="J614" s="363"/>
      <c r="K614" s="370">
        <v>46118</v>
      </c>
      <c r="L614" s="370">
        <v>46118</v>
      </c>
      <c r="M614" s="370">
        <v>46118</v>
      </c>
      <c r="N614" s="370">
        <v>46121</v>
      </c>
      <c r="O614" s="370">
        <v>46121</v>
      </c>
      <c r="P614" s="370">
        <v>46121</v>
      </c>
      <c r="Q614" s="370">
        <v>46121</v>
      </c>
      <c r="R614" s="370">
        <v>46121</v>
      </c>
      <c r="S614" s="370">
        <v>46121</v>
      </c>
      <c r="T614" s="370">
        <v>46121</v>
      </c>
      <c r="U614" s="370">
        <v>46121</v>
      </c>
      <c r="V614" s="370">
        <v>46121</v>
      </c>
      <c r="W614" s="370">
        <v>46122</v>
      </c>
      <c r="X614" s="370">
        <v>46122</v>
      </c>
      <c r="Y614" s="370">
        <v>46124</v>
      </c>
      <c r="Z614" s="370">
        <v>46124</v>
      </c>
      <c r="AA614" s="370"/>
      <c r="AB614" s="370"/>
      <c r="AC614" s="375"/>
      <c r="AD614" s="382"/>
    </row>
    <row r="615" spans="1:30" ht="15.5" outlineLevel="1" x14ac:dyDescent="0.35">
      <c r="A615" s="363"/>
      <c r="B615" s="364"/>
      <c r="C615" s="364" t="str">
        <f t="shared" si="119"/>
        <v>D(30-45)+06_1RC</v>
      </c>
      <c r="D615" s="365" t="s">
        <v>1161</v>
      </c>
      <c r="E615" s="365"/>
      <c r="F615" s="363"/>
      <c r="G615" s="363"/>
      <c r="H615" s="363"/>
      <c r="I615" s="363"/>
      <c r="J615" s="363"/>
      <c r="K615" s="370">
        <v>46118</v>
      </c>
      <c r="L615" s="370">
        <v>46118</v>
      </c>
      <c r="M615" s="370">
        <v>46124</v>
      </c>
      <c r="N615" s="370">
        <v>46126</v>
      </c>
      <c r="O615" s="370">
        <v>46126</v>
      </c>
      <c r="P615" s="370">
        <v>46126</v>
      </c>
      <c r="Q615" s="370">
        <v>46126</v>
      </c>
      <c r="R615" s="370">
        <v>46126</v>
      </c>
      <c r="S615" s="370">
        <v>46126</v>
      </c>
      <c r="T615" s="370">
        <v>46126</v>
      </c>
      <c r="U615" s="370">
        <v>46126</v>
      </c>
      <c r="V615" s="370">
        <v>46126</v>
      </c>
      <c r="W615" s="370">
        <v>46128</v>
      </c>
      <c r="X615" s="370">
        <v>46128</v>
      </c>
      <c r="Y615" s="370">
        <v>46128</v>
      </c>
      <c r="Z615" s="370">
        <v>46128</v>
      </c>
      <c r="AA615" s="370"/>
      <c r="AB615" s="370"/>
      <c r="AC615" s="375"/>
      <c r="AD615" s="382"/>
    </row>
    <row r="616" spans="1:30" ht="15.5" outlineLevel="1" x14ac:dyDescent="0.35">
      <c r="A616" s="363"/>
      <c r="B616" s="364"/>
      <c r="C616" s="364" t="str">
        <f t="shared" si="119"/>
        <v>D(30-45)+06_1RC</v>
      </c>
      <c r="D616" s="365" t="s">
        <v>1162</v>
      </c>
      <c r="E616" s="365"/>
      <c r="F616" s="363"/>
      <c r="G616" s="363"/>
      <c r="H616" s="363"/>
      <c r="I616" s="363"/>
      <c r="J616" s="363"/>
      <c r="K616" s="370">
        <v>46118</v>
      </c>
      <c r="L616" s="370">
        <v>46118</v>
      </c>
      <c r="M616" s="370">
        <v>46129</v>
      </c>
      <c r="N616" s="370">
        <v>46130</v>
      </c>
      <c r="O616" s="370">
        <v>46130</v>
      </c>
      <c r="P616" s="370">
        <v>46130</v>
      </c>
      <c r="Q616" s="370">
        <v>46130</v>
      </c>
      <c r="R616" s="370">
        <v>46130</v>
      </c>
      <c r="S616" s="370">
        <v>46130</v>
      </c>
      <c r="T616" s="370">
        <v>46130</v>
      </c>
      <c r="U616" s="370">
        <v>46130</v>
      </c>
      <c r="V616" s="370">
        <v>46130</v>
      </c>
      <c r="W616" s="370">
        <v>46131</v>
      </c>
      <c r="X616" s="370">
        <v>46131</v>
      </c>
      <c r="Y616" s="370">
        <v>46132</v>
      </c>
      <c r="Z616" s="370">
        <v>46132</v>
      </c>
      <c r="AA616" s="370"/>
      <c r="AB616" s="370"/>
      <c r="AC616" s="375"/>
      <c r="AD616" s="382"/>
    </row>
    <row r="617" spans="1:30" ht="15.5" outlineLevel="1" x14ac:dyDescent="0.35">
      <c r="A617" s="363"/>
      <c r="B617" s="364"/>
      <c r="C617" s="364" t="str">
        <f t="shared" si="119"/>
        <v>D(30-45)+06_1RC</v>
      </c>
      <c r="D617" s="365" t="s">
        <v>1163</v>
      </c>
      <c r="E617" s="365"/>
      <c r="F617" s="363"/>
      <c r="G617" s="363"/>
      <c r="H617" s="363"/>
      <c r="I617" s="363"/>
      <c r="J617" s="363"/>
      <c r="K617" s="370">
        <v>46118</v>
      </c>
      <c r="L617" s="370">
        <v>46118</v>
      </c>
      <c r="M617" s="370">
        <v>46131</v>
      </c>
      <c r="N617" s="370">
        <v>46134</v>
      </c>
      <c r="O617" s="370">
        <v>46134</v>
      </c>
      <c r="P617" s="370">
        <v>46134</v>
      </c>
      <c r="Q617" s="370">
        <v>46134</v>
      </c>
      <c r="R617" s="370">
        <v>46134</v>
      </c>
      <c r="S617" s="370">
        <v>46134</v>
      </c>
      <c r="T617" s="370">
        <v>46134</v>
      </c>
      <c r="U617" s="370">
        <v>46134</v>
      </c>
      <c r="V617" s="370">
        <v>46135</v>
      </c>
      <c r="W617" s="370">
        <v>46135</v>
      </c>
      <c r="X617" s="370">
        <v>46135</v>
      </c>
      <c r="Y617" s="370">
        <v>46135</v>
      </c>
      <c r="Z617" s="370">
        <v>46135</v>
      </c>
      <c r="AA617" s="370"/>
      <c r="AB617" s="370"/>
      <c r="AC617" s="375"/>
      <c r="AD617" s="382"/>
    </row>
    <row r="618" spans="1:30" ht="15.5" x14ac:dyDescent="0.35">
      <c r="A618" s="363">
        <f>+A613+1</f>
        <v>124</v>
      </c>
      <c r="B618" s="363" t="s">
        <v>1059</v>
      </c>
      <c r="C618" s="364" t="str" cm="1">
        <f t="array" ref="C618">INDEX('Master Sheet '!$BD$19:$BD$451, MATCH(1, ('Master Sheet '!$B$19:$B$451=B618)*1, 0))</f>
        <v>DD(30-52)+25</v>
      </c>
      <c r="D618" s="365"/>
      <c r="E618" s="365" t="s">
        <v>1129</v>
      </c>
      <c r="F618" s="363" t="s">
        <v>1409</v>
      </c>
      <c r="G618" s="363">
        <v>15</v>
      </c>
      <c r="H618" s="363" t="s">
        <v>1134</v>
      </c>
      <c r="I618" s="363" t="s">
        <v>1188</v>
      </c>
      <c r="J618" s="380">
        <v>46122</v>
      </c>
      <c r="K618" s="366"/>
      <c r="L618" s="366"/>
      <c r="M618" s="366"/>
      <c r="N618" s="365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72"/>
      <c r="AC618" s="441">
        <f>Z622</f>
        <v>46142</v>
      </c>
      <c r="AD618" s="384" t="s">
        <v>1175</v>
      </c>
    </row>
    <row r="619" spans="1:30" ht="15.5" outlineLevel="1" x14ac:dyDescent="0.35">
      <c r="A619" s="363"/>
      <c r="B619" s="364"/>
      <c r="C619" s="364" t="str">
        <f t="shared" ref="C619:C622" si="120">C618</f>
        <v>DD(30-52)+25</v>
      </c>
      <c r="D619" s="365" t="s">
        <v>1160</v>
      </c>
      <c r="E619" s="365"/>
      <c r="F619" s="363"/>
      <c r="G619" s="363"/>
      <c r="H619" s="363"/>
      <c r="I619" s="363"/>
      <c r="J619" s="363"/>
      <c r="K619" s="370">
        <v>46124</v>
      </c>
      <c r="L619" s="370">
        <v>46124</v>
      </c>
      <c r="M619" s="370">
        <v>46127</v>
      </c>
      <c r="N619" s="370">
        <v>46132</v>
      </c>
      <c r="O619" s="370">
        <v>46132</v>
      </c>
      <c r="P619" s="370">
        <v>46132</v>
      </c>
      <c r="Q619" s="370">
        <v>46132</v>
      </c>
      <c r="R619" s="370">
        <v>46132</v>
      </c>
      <c r="S619" s="370">
        <v>46132</v>
      </c>
      <c r="T619" s="370">
        <v>46132</v>
      </c>
      <c r="U619" s="370">
        <v>46132</v>
      </c>
      <c r="V619" s="370">
        <v>46132</v>
      </c>
      <c r="W619" s="370">
        <v>46133</v>
      </c>
      <c r="X619" s="370">
        <v>46133</v>
      </c>
      <c r="Y619" s="370">
        <v>46134</v>
      </c>
      <c r="Z619" s="370">
        <v>46134</v>
      </c>
      <c r="AA619" s="370"/>
      <c r="AB619" s="370"/>
      <c r="AC619" s="375"/>
      <c r="AD619" s="382"/>
    </row>
    <row r="620" spans="1:30" ht="15.5" outlineLevel="1" x14ac:dyDescent="0.35">
      <c r="A620" s="363"/>
      <c r="B620" s="364"/>
      <c r="C620" s="364" t="str">
        <f t="shared" si="120"/>
        <v>DD(30-52)+25</v>
      </c>
      <c r="D620" s="365" t="s">
        <v>1161</v>
      </c>
      <c r="E620" s="365"/>
      <c r="F620" s="363"/>
      <c r="G620" s="363"/>
      <c r="H620" s="363"/>
      <c r="I620" s="363"/>
      <c r="J620" s="363"/>
      <c r="K620" s="370">
        <v>46124</v>
      </c>
      <c r="L620" s="370">
        <v>46124</v>
      </c>
      <c r="M620" s="370">
        <v>46134</v>
      </c>
      <c r="N620" s="370">
        <v>46136</v>
      </c>
      <c r="O620" s="370">
        <v>46137</v>
      </c>
      <c r="P620" s="370">
        <v>46137</v>
      </c>
      <c r="Q620" s="370">
        <v>46137</v>
      </c>
      <c r="R620" s="370">
        <v>46137</v>
      </c>
      <c r="S620" s="370">
        <v>46137</v>
      </c>
      <c r="T620" s="370">
        <v>46137</v>
      </c>
      <c r="U620" s="370">
        <v>46137</v>
      </c>
      <c r="V620" s="370">
        <v>46137</v>
      </c>
      <c r="W620" s="370">
        <v>46138</v>
      </c>
      <c r="X620" s="370">
        <v>46138</v>
      </c>
      <c r="Y620" s="370">
        <v>46138</v>
      </c>
      <c r="Z620" s="370">
        <v>46138</v>
      </c>
      <c r="AA620" s="370"/>
      <c r="AB620" s="370"/>
      <c r="AC620" s="375"/>
      <c r="AD620" s="382"/>
    </row>
    <row r="621" spans="1:30" ht="15.5" outlineLevel="1" x14ac:dyDescent="0.35">
      <c r="A621" s="363"/>
      <c r="B621" s="364"/>
      <c r="C621" s="364" t="str">
        <f t="shared" si="120"/>
        <v>DD(30-52)+25</v>
      </c>
      <c r="D621" s="365" t="s">
        <v>1162</v>
      </c>
      <c r="E621" s="365"/>
      <c r="F621" s="363"/>
      <c r="G621" s="363"/>
      <c r="H621" s="363"/>
      <c r="I621" s="363"/>
      <c r="J621" s="363"/>
      <c r="K621" s="370">
        <v>46124</v>
      </c>
      <c r="L621" s="370">
        <v>46124</v>
      </c>
      <c r="M621" s="370">
        <v>46137</v>
      </c>
      <c r="N621" s="370">
        <v>46139</v>
      </c>
      <c r="O621" s="370">
        <v>46139</v>
      </c>
      <c r="P621" s="370">
        <v>46139</v>
      </c>
      <c r="Q621" s="370">
        <v>46139</v>
      </c>
      <c r="R621" s="370">
        <v>46139</v>
      </c>
      <c r="S621" s="370">
        <v>46139</v>
      </c>
      <c r="T621" s="370">
        <v>46139</v>
      </c>
      <c r="U621" s="370">
        <v>46139</v>
      </c>
      <c r="V621" s="370">
        <v>46139</v>
      </c>
      <c r="W621" s="370">
        <v>46140</v>
      </c>
      <c r="X621" s="370">
        <v>46140</v>
      </c>
      <c r="Y621" s="370">
        <v>46140</v>
      </c>
      <c r="Z621" s="370">
        <v>46140</v>
      </c>
      <c r="AA621" s="370"/>
      <c r="AB621" s="370"/>
      <c r="AC621" s="375"/>
      <c r="AD621" s="382"/>
    </row>
    <row r="622" spans="1:30" ht="15.5" outlineLevel="1" x14ac:dyDescent="0.35">
      <c r="A622" s="363"/>
      <c r="B622" s="364"/>
      <c r="C622" s="364" t="str">
        <f t="shared" si="120"/>
        <v>DD(30-52)+25</v>
      </c>
      <c r="D622" s="365" t="s">
        <v>1163</v>
      </c>
      <c r="E622" s="365"/>
      <c r="F622" s="363"/>
      <c r="G622" s="363"/>
      <c r="H622" s="363"/>
      <c r="I622" s="363"/>
      <c r="J622" s="363"/>
      <c r="K622" s="370">
        <v>46124</v>
      </c>
      <c r="L622" s="370">
        <v>46124</v>
      </c>
      <c r="M622" s="370">
        <v>46139</v>
      </c>
      <c r="N622" s="370">
        <v>46141</v>
      </c>
      <c r="O622" s="370">
        <v>46141</v>
      </c>
      <c r="P622" s="370">
        <v>46141</v>
      </c>
      <c r="Q622" s="370">
        <v>46141</v>
      </c>
      <c r="R622" s="370">
        <v>46141</v>
      </c>
      <c r="S622" s="370">
        <v>46141</v>
      </c>
      <c r="T622" s="370">
        <v>46141</v>
      </c>
      <c r="U622" s="370">
        <v>46141</v>
      </c>
      <c r="V622" s="370">
        <v>46141</v>
      </c>
      <c r="W622" s="370">
        <v>46142</v>
      </c>
      <c r="X622" s="370">
        <v>46142</v>
      </c>
      <c r="Y622" s="370">
        <v>46142</v>
      </c>
      <c r="Z622" s="370">
        <v>46142</v>
      </c>
      <c r="AA622" s="370"/>
      <c r="AB622" s="370"/>
      <c r="AC622" s="375"/>
      <c r="AD622" s="382"/>
    </row>
    <row r="623" spans="1:30" ht="62" x14ac:dyDescent="0.35">
      <c r="A623" s="363">
        <f>+A618+1</f>
        <v>125</v>
      </c>
      <c r="B623" s="363" t="s">
        <v>608</v>
      </c>
      <c r="C623" s="364" t="str" cm="1">
        <f t="array" ref="C623">INDEX('Master Sheet '!$BD$19:$BD$451, MATCH(1, ('Master Sheet '!$B$19:$B$451=B623)*1, 0))</f>
        <v>DD(30-52)+18_1RC</v>
      </c>
      <c r="D623" s="365"/>
      <c r="E623" s="365" t="s">
        <v>1139</v>
      </c>
      <c r="F623" s="363" t="s">
        <v>1205</v>
      </c>
      <c r="G623" s="363">
        <v>16</v>
      </c>
      <c r="H623" s="363" t="s">
        <v>1186</v>
      </c>
      <c r="I623" s="363" t="s">
        <v>1142</v>
      </c>
      <c r="J623" s="380">
        <v>46115</v>
      </c>
      <c r="K623" s="366"/>
      <c r="L623" s="366"/>
      <c r="M623" s="366"/>
      <c r="N623" s="365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72"/>
      <c r="AC623" s="441"/>
      <c r="AD623" s="586" t="s">
        <v>1569</v>
      </c>
    </row>
    <row r="624" spans="1:30" ht="15.5" outlineLevel="1" x14ac:dyDescent="0.35">
      <c r="A624" s="363"/>
      <c r="B624" s="364"/>
      <c r="C624" s="364" t="str">
        <f t="shared" ref="C624:C627" si="121">C623</f>
        <v>DD(30-52)+18_1RC</v>
      </c>
      <c r="D624" s="365" t="s">
        <v>1160</v>
      </c>
      <c r="E624" s="365"/>
      <c r="F624" s="363"/>
      <c r="G624" s="363"/>
      <c r="H624" s="363"/>
      <c r="I624" s="363"/>
      <c r="J624" s="363"/>
      <c r="K624" s="367">
        <v>46122</v>
      </c>
      <c r="L624" s="367">
        <v>46122</v>
      </c>
      <c r="M624" s="367">
        <v>46130</v>
      </c>
      <c r="N624" s="367">
        <v>46131</v>
      </c>
      <c r="O624" s="367">
        <v>46131</v>
      </c>
      <c r="P624" s="367">
        <v>46131</v>
      </c>
      <c r="Q624" s="367">
        <v>46131</v>
      </c>
      <c r="R624" s="367">
        <v>46131</v>
      </c>
      <c r="S624" s="367">
        <v>46131</v>
      </c>
      <c r="T624" s="367">
        <v>46131</v>
      </c>
      <c r="U624" s="367">
        <v>46131</v>
      </c>
      <c r="V624" s="367">
        <v>46131</v>
      </c>
      <c r="W624" s="367">
        <v>46132</v>
      </c>
      <c r="X624" s="367">
        <v>46132</v>
      </c>
      <c r="Y624" s="367">
        <v>46133</v>
      </c>
      <c r="Z624" s="367">
        <v>46133</v>
      </c>
      <c r="AA624" s="367"/>
      <c r="AB624" s="367"/>
      <c r="AC624" s="375"/>
      <c r="AD624" s="382"/>
    </row>
    <row r="625" spans="1:30" ht="15.5" outlineLevel="1" x14ac:dyDescent="0.35">
      <c r="A625" s="363"/>
      <c r="B625" s="364"/>
      <c r="C625" s="364" t="str">
        <f t="shared" si="121"/>
        <v>DD(30-52)+18_1RC</v>
      </c>
      <c r="D625" s="365" t="s">
        <v>1161</v>
      </c>
      <c r="E625" s="365"/>
      <c r="F625" s="363"/>
      <c r="G625" s="363"/>
      <c r="H625" s="363"/>
      <c r="I625" s="363"/>
      <c r="J625" s="363"/>
      <c r="K625" s="367">
        <v>46122</v>
      </c>
      <c r="L625" s="367">
        <v>46122</v>
      </c>
      <c r="M625" s="367">
        <v>46131</v>
      </c>
      <c r="N625" s="367">
        <v>46132</v>
      </c>
      <c r="O625" s="367">
        <v>46133</v>
      </c>
      <c r="P625" s="367">
        <v>46133</v>
      </c>
      <c r="Q625" s="367">
        <v>46133</v>
      </c>
      <c r="R625" s="367">
        <v>46133</v>
      </c>
      <c r="S625" s="367">
        <v>46133</v>
      </c>
      <c r="T625" s="367">
        <v>46133</v>
      </c>
      <c r="U625" s="367">
        <v>46133</v>
      </c>
      <c r="V625" s="367">
        <v>46133</v>
      </c>
      <c r="W625" s="367">
        <v>46134</v>
      </c>
      <c r="X625" s="367">
        <v>46134</v>
      </c>
      <c r="Y625" s="367">
        <v>46135</v>
      </c>
      <c r="Z625" s="367">
        <v>46135</v>
      </c>
      <c r="AA625" s="367"/>
      <c r="AB625" s="367"/>
      <c r="AC625" s="375"/>
      <c r="AD625" s="382"/>
    </row>
    <row r="626" spans="1:30" ht="15.5" outlineLevel="1" x14ac:dyDescent="0.35">
      <c r="A626" s="363"/>
      <c r="B626" s="364"/>
      <c r="C626" s="364" t="str">
        <f t="shared" si="121"/>
        <v>DD(30-52)+18_1RC</v>
      </c>
      <c r="D626" s="365" t="s">
        <v>1162</v>
      </c>
      <c r="E626" s="365"/>
      <c r="F626" s="363"/>
      <c r="G626" s="363"/>
      <c r="H626" s="363"/>
      <c r="I626" s="363"/>
      <c r="J626" s="363"/>
      <c r="K626" s="367">
        <v>46122</v>
      </c>
      <c r="L626" s="367">
        <v>46122</v>
      </c>
      <c r="M626" s="367">
        <v>46143</v>
      </c>
      <c r="N626" s="367">
        <v>46144</v>
      </c>
      <c r="O626" s="367">
        <v>46144</v>
      </c>
      <c r="P626" s="367">
        <v>46144</v>
      </c>
      <c r="Q626" s="367">
        <v>46144</v>
      </c>
      <c r="R626" s="367">
        <v>46144</v>
      </c>
      <c r="S626" s="367">
        <v>46144</v>
      </c>
      <c r="T626" s="367">
        <v>46144</v>
      </c>
      <c r="U626" s="367">
        <v>46144</v>
      </c>
      <c r="V626" s="367">
        <v>46144</v>
      </c>
      <c r="W626" s="367">
        <v>46145</v>
      </c>
      <c r="X626" s="367">
        <v>46145</v>
      </c>
      <c r="Y626" s="367"/>
      <c r="Z626" s="367"/>
      <c r="AA626" s="367"/>
      <c r="AB626" s="367"/>
      <c r="AC626" s="375"/>
      <c r="AD626" s="382"/>
    </row>
    <row r="627" spans="1:30" ht="15.5" outlineLevel="1" x14ac:dyDescent="0.35">
      <c r="A627" s="363"/>
      <c r="B627" s="364"/>
      <c r="C627" s="364" t="str">
        <f t="shared" si="121"/>
        <v>DD(30-52)+18_1RC</v>
      </c>
      <c r="D627" s="365" t="s">
        <v>1163</v>
      </c>
      <c r="E627" s="365"/>
      <c r="F627" s="363"/>
      <c r="G627" s="363"/>
      <c r="H627" s="363"/>
      <c r="I627" s="363"/>
      <c r="J627" s="363"/>
      <c r="K627" s="367">
        <v>46122</v>
      </c>
      <c r="L627" s="367">
        <v>46122</v>
      </c>
      <c r="M627" s="367"/>
      <c r="N627" s="367"/>
      <c r="O627" s="367"/>
      <c r="P627" s="367"/>
      <c r="Q627" s="367"/>
      <c r="R627" s="367"/>
      <c r="S627" s="367"/>
      <c r="T627" s="367"/>
      <c r="U627" s="367"/>
      <c r="V627" s="367"/>
      <c r="W627" s="367"/>
      <c r="X627" s="367"/>
      <c r="Y627" s="367"/>
      <c r="Z627" s="367"/>
      <c r="AA627" s="367"/>
      <c r="AB627" s="367"/>
      <c r="AC627" s="375"/>
      <c r="AD627" s="382"/>
    </row>
    <row r="628" spans="1:30" ht="62" x14ac:dyDescent="0.35">
      <c r="A628" s="363">
        <f>+A623+1</f>
        <v>126</v>
      </c>
      <c r="B628" s="385" t="s">
        <v>908</v>
      </c>
      <c r="C628" s="364" t="str" cm="1">
        <f t="array" ref="C628">INDEX('Master Sheet '!$BD$19:$BD$451, MATCH(1, ('Master Sheet '!$B$19:$B$451=B628)*1, 0))</f>
        <v>DD(30-52)+18_2RC</v>
      </c>
      <c r="D628" s="365"/>
      <c r="E628" s="421" t="s">
        <v>1129</v>
      </c>
      <c r="F628" s="363" t="s">
        <v>1407</v>
      </c>
      <c r="G628" s="363">
        <v>13</v>
      </c>
      <c r="H628" s="363" t="s">
        <v>1186</v>
      </c>
      <c r="I628" s="363" t="s">
        <v>1142</v>
      </c>
      <c r="J628" s="380">
        <v>46118</v>
      </c>
      <c r="K628" s="366"/>
      <c r="L628" s="366"/>
      <c r="M628" s="366"/>
      <c r="N628" s="365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72"/>
      <c r="AC628" s="441"/>
      <c r="AD628" s="586" t="s">
        <v>1568</v>
      </c>
    </row>
    <row r="629" spans="1:30" ht="15.5" outlineLevel="1" x14ac:dyDescent="0.35">
      <c r="A629" s="363"/>
      <c r="B629" s="364"/>
      <c r="C629" s="364" t="str">
        <f t="shared" ref="C629:C632" si="122">C628</f>
        <v>DD(30-52)+18_2RC</v>
      </c>
      <c r="D629" s="365" t="s">
        <v>1160</v>
      </c>
      <c r="E629" s="365"/>
      <c r="F629" s="363"/>
      <c r="G629" s="363"/>
      <c r="H629" s="363"/>
      <c r="I629" s="363"/>
      <c r="J629" s="363"/>
      <c r="K629" s="367">
        <v>46122</v>
      </c>
      <c r="L629" s="367">
        <v>46122</v>
      </c>
      <c r="M629" s="367">
        <v>46130</v>
      </c>
      <c r="N629" s="367">
        <v>46131</v>
      </c>
      <c r="O629" s="367">
        <v>46131</v>
      </c>
      <c r="P629" s="367">
        <v>46131</v>
      </c>
      <c r="Q629" s="367">
        <v>46131</v>
      </c>
      <c r="R629" s="367">
        <v>46131</v>
      </c>
      <c r="S629" s="367">
        <v>46131</v>
      </c>
      <c r="T629" s="367">
        <v>46131</v>
      </c>
      <c r="U629" s="367">
        <v>46131</v>
      </c>
      <c r="V629" s="367">
        <v>46131</v>
      </c>
      <c r="W629" s="367">
        <v>46132</v>
      </c>
      <c r="X629" s="367">
        <v>46132</v>
      </c>
      <c r="Y629" s="367">
        <v>46133</v>
      </c>
      <c r="Z629" s="367">
        <v>46133</v>
      </c>
      <c r="AA629" s="367"/>
      <c r="AB629" s="374"/>
      <c r="AC629" s="375"/>
      <c r="AD629" s="382"/>
    </row>
    <row r="630" spans="1:30" ht="15.5" outlineLevel="1" x14ac:dyDescent="0.35">
      <c r="A630" s="363"/>
      <c r="B630" s="364"/>
      <c r="C630" s="364" t="str">
        <f t="shared" si="122"/>
        <v>DD(30-52)+18_2RC</v>
      </c>
      <c r="D630" s="365" t="s">
        <v>1161</v>
      </c>
      <c r="E630" s="365"/>
      <c r="F630" s="363"/>
      <c r="G630" s="363"/>
      <c r="H630" s="363"/>
      <c r="I630" s="363"/>
      <c r="J630" s="363"/>
      <c r="K630" s="367">
        <v>46122</v>
      </c>
      <c r="L630" s="367">
        <v>46122</v>
      </c>
      <c r="M630" s="367">
        <v>46131</v>
      </c>
      <c r="N630" s="367">
        <v>46132</v>
      </c>
      <c r="O630" s="367">
        <v>46133</v>
      </c>
      <c r="P630" s="367">
        <v>46133</v>
      </c>
      <c r="Q630" s="367">
        <v>46133</v>
      </c>
      <c r="R630" s="367">
        <v>46133</v>
      </c>
      <c r="S630" s="367">
        <v>46133</v>
      </c>
      <c r="T630" s="367">
        <v>46133</v>
      </c>
      <c r="U630" s="367">
        <v>46133</v>
      </c>
      <c r="V630" s="367">
        <v>46133</v>
      </c>
      <c r="W630" s="367">
        <v>46134</v>
      </c>
      <c r="X630" s="367">
        <v>46134</v>
      </c>
      <c r="Y630" s="367">
        <v>46135</v>
      </c>
      <c r="Z630" s="367">
        <v>46135</v>
      </c>
      <c r="AA630" s="367"/>
      <c r="AB630" s="374"/>
      <c r="AC630" s="375"/>
      <c r="AD630" s="382"/>
    </row>
    <row r="631" spans="1:30" ht="15.5" outlineLevel="1" x14ac:dyDescent="0.35">
      <c r="A631" s="363"/>
      <c r="B631" s="364"/>
      <c r="C631" s="364" t="str">
        <f t="shared" si="122"/>
        <v>DD(30-52)+18_2RC</v>
      </c>
      <c r="D631" s="365" t="s">
        <v>1162</v>
      </c>
      <c r="E631" s="365"/>
      <c r="F631" s="363"/>
      <c r="G631" s="363"/>
      <c r="H631" s="363"/>
      <c r="I631" s="363"/>
      <c r="J631" s="363"/>
      <c r="K631" s="367">
        <v>46122</v>
      </c>
      <c r="L631" s="367">
        <v>46122</v>
      </c>
      <c r="M631" s="367">
        <v>46136</v>
      </c>
      <c r="N631" s="367">
        <v>46137</v>
      </c>
      <c r="O631" s="367">
        <v>46138</v>
      </c>
      <c r="P631" s="367">
        <v>46138</v>
      </c>
      <c r="Q631" s="367">
        <v>46138</v>
      </c>
      <c r="R631" s="367">
        <v>46138</v>
      </c>
      <c r="S631" s="367">
        <v>46138</v>
      </c>
      <c r="T631" s="367">
        <v>46138</v>
      </c>
      <c r="U631" s="367">
        <v>46138</v>
      </c>
      <c r="V631" s="367">
        <v>46138</v>
      </c>
      <c r="W631" s="367">
        <v>46139</v>
      </c>
      <c r="X631" s="367">
        <v>46139</v>
      </c>
      <c r="Y631" s="367">
        <v>46145</v>
      </c>
      <c r="Z631" s="367">
        <v>46145</v>
      </c>
      <c r="AA631" s="367"/>
      <c r="AB631" s="374"/>
      <c r="AC631" s="375"/>
      <c r="AD631" s="382"/>
    </row>
    <row r="632" spans="1:30" ht="15.5" outlineLevel="1" x14ac:dyDescent="0.35">
      <c r="A632" s="363"/>
      <c r="B632" s="364"/>
      <c r="C632" s="364" t="str">
        <f t="shared" si="122"/>
        <v>DD(30-52)+18_2RC</v>
      </c>
      <c r="D632" s="365" t="s">
        <v>1163</v>
      </c>
      <c r="E632" s="365"/>
      <c r="F632" s="363"/>
      <c r="G632" s="363"/>
      <c r="H632" s="363"/>
      <c r="I632" s="363"/>
      <c r="J632" s="363"/>
      <c r="K632" s="367">
        <v>46122</v>
      </c>
      <c r="L632" s="367">
        <v>46122</v>
      </c>
      <c r="M632" s="367">
        <v>46143</v>
      </c>
      <c r="N632" s="367">
        <v>46144</v>
      </c>
      <c r="O632" s="367">
        <v>46144</v>
      </c>
      <c r="P632" s="367">
        <v>46144</v>
      </c>
      <c r="Q632" s="367">
        <v>46144</v>
      </c>
      <c r="R632" s="367">
        <v>46144</v>
      </c>
      <c r="S632" s="367">
        <v>46144</v>
      </c>
      <c r="T632" s="367">
        <v>46144</v>
      </c>
      <c r="U632" s="367">
        <v>46144</v>
      </c>
      <c r="V632" s="367">
        <v>46144</v>
      </c>
      <c r="W632" s="367">
        <v>46145</v>
      </c>
      <c r="X632" s="367">
        <v>46145</v>
      </c>
      <c r="Y632" s="367"/>
      <c r="Z632" s="367"/>
      <c r="AA632" s="367"/>
      <c r="AB632" s="374"/>
      <c r="AC632" s="375"/>
      <c r="AD632" s="382"/>
    </row>
    <row r="633" spans="1:30" ht="15.5" x14ac:dyDescent="0.35">
      <c r="A633" s="363">
        <f>+A628+1</f>
        <v>127</v>
      </c>
      <c r="B633" s="385" t="s">
        <v>1003</v>
      </c>
      <c r="C633" s="364" t="str" cm="1">
        <f t="array" ref="C633">INDEX('Master Sheet '!$BD$19:$BD$451, MATCH(1, ('Master Sheet '!$B$19:$B$451=B633)*1, 0))</f>
        <v>A(00-02)+03</v>
      </c>
      <c r="D633" s="365"/>
      <c r="E633" s="365" t="s">
        <v>1129</v>
      </c>
      <c r="F633" s="363" t="s">
        <v>1557</v>
      </c>
      <c r="G633" s="363">
        <v>15</v>
      </c>
      <c r="H633" s="363" t="s">
        <v>1133</v>
      </c>
      <c r="I633" s="363" t="s">
        <v>1131</v>
      </c>
      <c r="J633" s="380">
        <v>46111</v>
      </c>
      <c r="K633" s="438"/>
      <c r="L633" s="438"/>
      <c r="M633" s="438"/>
      <c r="N633" s="439"/>
      <c r="O633" s="438"/>
      <c r="P633" s="438"/>
      <c r="Q633" s="438"/>
      <c r="R633" s="438"/>
      <c r="S633" s="438"/>
      <c r="T633" s="438"/>
      <c r="U633" s="438"/>
      <c r="V633" s="438"/>
      <c r="W633" s="438"/>
      <c r="X633" s="438"/>
      <c r="Y633" s="438"/>
      <c r="Z633" s="438"/>
      <c r="AA633" s="438"/>
      <c r="AB633" s="440"/>
      <c r="AC633" s="441"/>
      <c r="AD633" s="586" t="s">
        <v>1556</v>
      </c>
    </row>
    <row r="634" spans="1:30" ht="15.5" outlineLevel="1" x14ac:dyDescent="0.35">
      <c r="A634" s="363"/>
      <c r="B634" s="364"/>
      <c r="C634" s="364" t="str">
        <f t="shared" ref="C634:C636" si="123">C633</f>
        <v>A(00-02)+03</v>
      </c>
      <c r="D634" s="365" t="s">
        <v>1160</v>
      </c>
      <c r="E634" s="365"/>
      <c r="F634" s="363"/>
      <c r="G634" s="363"/>
      <c r="H634" s="363"/>
      <c r="I634" s="363"/>
      <c r="J634" s="363"/>
      <c r="K634" s="367"/>
      <c r="L634" s="367"/>
      <c r="M634" s="367"/>
      <c r="N634" s="367"/>
      <c r="O634" s="367"/>
      <c r="P634" s="367"/>
      <c r="Q634" s="367"/>
      <c r="R634" s="367"/>
      <c r="S634" s="367"/>
      <c r="T634" s="367"/>
      <c r="U634" s="367"/>
      <c r="V634" s="367"/>
      <c r="W634" s="367"/>
      <c r="X634" s="367"/>
      <c r="Y634" s="367"/>
      <c r="Z634" s="367"/>
      <c r="AA634" s="367"/>
      <c r="AB634" s="374"/>
      <c r="AC634" s="375"/>
      <c r="AD634" s="382"/>
    </row>
    <row r="635" spans="1:30" ht="15.5" outlineLevel="1" x14ac:dyDescent="0.35">
      <c r="A635" s="363"/>
      <c r="B635" s="364"/>
      <c r="C635" s="364" t="str">
        <f t="shared" si="123"/>
        <v>A(00-02)+03</v>
      </c>
      <c r="D635" s="365" t="s">
        <v>1161</v>
      </c>
      <c r="E635" s="365"/>
      <c r="F635" s="363"/>
      <c r="G635" s="363"/>
      <c r="H635" s="363"/>
      <c r="I635" s="363"/>
      <c r="J635" s="363"/>
      <c r="K635" s="367"/>
      <c r="L635" s="367"/>
      <c r="M635" s="367"/>
      <c r="N635" s="367"/>
      <c r="O635" s="367"/>
      <c r="P635" s="367"/>
      <c r="Q635" s="367"/>
      <c r="R635" s="367"/>
      <c r="S635" s="367"/>
      <c r="T635" s="367"/>
      <c r="U635" s="367"/>
      <c r="V635" s="367"/>
      <c r="W635" s="367"/>
      <c r="X635" s="367"/>
      <c r="Y635" s="367"/>
      <c r="Z635" s="367"/>
      <c r="AA635" s="367"/>
      <c r="AB635" s="374"/>
      <c r="AC635" s="375"/>
      <c r="AD635" s="382"/>
    </row>
    <row r="636" spans="1:30" ht="15.5" outlineLevel="1" x14ac:dyDescent="0.35">
      <c r="A636" s="363"/>
      <c r="B636" s="364"/>
      <c r="C636" s="364" t="str">
        <f t="shared" si="123"/>
        <v>A(00-02)+03</v>
      </c>
      <c r="D636" s="365" t="s">
        <v>1162</v>
      </c>
      <c r="E636" s="365"/>
      <c r="F636" s="363"/>
      <c r="G636" s="363"/>
      <c r="H636" s="363"/>
      <c r="I636" s="363"/>
      <c r="J636" s="363"/>
      <c r="K636" s="367"/>
      <c r="L636" s="367"/>
      <c r="M636" s="367"/>
      <c r="N636" s="367"/>
      <c r="O636" s="367"/>
      <c r="P636" s="367"/>
      <c r="Q636" s="367"/>
      <c r="R636" s="367"/>
      <c r="S636" s="367"/>
      <c r="T636" s="367"/>
      <c r="U636" s="367"/>
      <c r="V636" s="367"/>
      <c r="W636" s="367"/>
      <c r="X636" s="367"/>
      <c r="Y636" s="367"/>
      <c r="Z636" s="367"/>
      <c r="AA636" s="367"/>
      <c r="AB636" s="374"/>
      <c r="AC636" s="375"/>
      <c r="AD636" s="382"/>
    </row>
    <row r="637" spans="1:30" ht="15.5" outlineLevel="1" x14ac:dyDescent="0.35">
      <c r="A637" s="363"/>
      <c r="B637" s="364"/>
      <c r="C637" s="364" t="str">
        <f>C636</f>
        <v>A(00-02)+03</v>
      </c>
      <c r="D637" s="365" t="s">
        <v>1163</v>
      </c>
      <c r="E637" s="365"/>
      <c r="F637" s="363"/>
      <c r="G637" s="363"/>
      <c r="H637" s="363"/>
      <c r="I637" s="363"/>
      <c r="J637" s="363"/>
      <c r="K637" s="367"/>
      <c r="L637" s="367"/>
      <c r="M637" s="367"/>
      <c r="N637" s="367"/>
      <c r="O637" s="367"/>
      <c r="P637" s="367"/>
      <c r="Q637" s="367"/>
      <c r="R637" s="367"/>
      <c r="S637" s="367"/>
      <c r="T637" s="367"/>
      <c r="U637" s="367"/>
      <c r="V637" s="367"/>
      <c r="W637" s="367"/>
      <c r="X637" s="367"/>
      <c r="Y637" s="367"/>
      <c r="Z637" s="367"/>
      <c r="AA637" s="367"/>
      <c r="AB637" s="374"/>
      <c r="AC637" s="375"/>
      <c r="AD637" s="382"/>
    </row>
    <row r="638" spans="1:30" ht="62" x14ac:dyDescent="0.35">
      <c r="A638" s="363">
        <f>+A633+1</f>
        <v>128</v>
      </c>
      <c r="B638" s="385" t="s">
        <v>1229</v>
      </c>
      <c r="C638" s="364" t="str" cm="1">
        <f t="array" ref="C638">INDEX('Master Sheet '!$BD$19:$BD$451, MATCH(1, ('Master Sheet '!$B$19:$B$451=B638)*1, 0))</f>
        <v>D(45-60)+03_1RC</v>
      </c>
      <c r="D638" s="365"/>
      <c r="E638" s="365" t="s">
        <v>1180</v>
      </c>
      <c r="F638" s="363" t="s">
        <v>1370</v>
      </c>
      <c r="G638" s="363">
        <v>16</v>
      </c>
      <c r="H638" s="363" t="s">
        <v>1133</v>
      </c>
      <c r="I638" s="363" t="s">
        <v>1206</v>
      </c>
      <c r="J638" s="380">
        <v>46130</v>
      </c>
      <c r="K638" s="366"/>
      <c r="L638" s="366"/>
      <c r="M638" s="366"/>
      <c r="N638" s="365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72"/>
      <c r="AC638" s="441"/>
      <c r="AD638" s="586" t="s">
        <v>1571</v>
      </c>
    </row>
    <row r="639" spans="1:30" ht="15.5" outlineLevel="1" x14ac:dyDescent="0.35">
      <c r="A639" s="363"/>
      <c r="B639" s="364"/>
      <c r="C639" s="364" t="str">
        <f t="shared" ref="C639:C647" si="124">C638</f>
        <v>D(45-60)+03_1RC</v>
      </c>
      <c r="D639" s="365" t="s">
        <v>1160</v>
      </c>
      <c r="E639" s="365"/>
      <c r="F639" s="363"/>
      <c r="G639" s="363"/>
      <c r="H639" s="363"/>
      <c r="I639" s="363"/>
      <c r="J639" s="363"/>
      <c r="K639" s="367">
        <v>46130</v>
      </c>
      <c r="L639" s="367">
        <v>46130</v>
      </c>
      <c r="M639" s="367">
        <v>46133</v>
      </c>
      <c r="N639" s="367">
        <v>46136</v>
      </c>
      <c r="O639" s="367">
        <v>46136</v>
      </c>
      <c r="P639" s="367">
        <v>46136</v>
      </c>
      <c r="Q639" s="367">
        <v>46136</v>
      </c>
      <c r="R639" s="367">
        <v>46136</v>
      </c>
      <c r="S639" s="367">
        <v>46136</v>
      </c>
      <c r="T639" s="367">
        <v>46136</v>
      </c>
      <c r="U639" s="367">
        <v>46136</v>
      </c>
      <c r="V639" s="367">
        <v>46136</v>
      </c>
      <c r="W639" s="367">
        <v>46137</v>
      </c>
      <c r="X639" s="367">
        <v>46137</v>
      </c>
      <c r="Y639" s="367">
        <v>46138</v>
      </c>
      <c r="Z639" s="367">
        <v>46138</v>
      </c>
      <c r="AA639" s="367"/>
      <c r="AB639" s="367"/>
      <c r="AC639" s="375"/>
      <c r="AD639" s="382"/>
    </row>
    <row r="640" spans="1:30" ht="15.5" outlineLevel="1" x14ac:dyDescent="0.35">
      <c r="A640" s="363"/>
      <c r="B640" s="364"/>
      <c r="C640" s="364" t="str">
        <f t="shared" si="124"/>
        <v>D(45-60)+03_1RC</v>
      </c>
      <c r="D640" s="365" t="s">
        <v>1161</v>
      </c>
      <c r="E640" s="365"/>
      <c r="F640" s="363"/>
      <c r="G640" s="363"/>
      <c r="H640" s="363"/>
      <c r="I640" s="363"/>
      <c r="J640" s="363"/>
      <c r="K640" s="367">
        <v>46130</v>
      </c>
      <c r="L640" s="367">
        <v>46130</v>
      </c>
      <c r="M640" s="367">
        <v>46137</v>
      </c>
      <c r="N640" s="367">
        <v>46141</v>
      </c>
      <c r="O640" s="367">
        <v>46141</v>
      </c>
      <c r="P640" s="367">
        <v>46141</v>
      </c>
      <c r="Q640" s="367">
        <v>46141</v>
      </c>
      <c r="R640" s="367">
        <v>46141</v>
      </c>
      <c r="S640" s="367">
        <v>46141</v>
      </c>
      <c r="T640" s="367">
        <v>46141</v>
      </c>
      <c r="U640" s="367">
        <v>46141</v>
      </c>
      <c r="V640" s="367">
        <v>46141</v>
      </c>
      <c r="W640" s="367">
        <v>46142</v>
      </c>
      <c r="X640" s="367">
        <v>46142</v>
      </c>
      <c r="Y640" s="367">
        <v>46142</v>
      </c>
      <c r="Z640" s="367">
        <v>46142</v>
      </c>
      <c r="AA640" s="367"/>
      <c r="AB640" s="367"/>
      <c r="AC640" s="375"/>
      <c r="AD640" s="382"/>
    </row>
    <row r="641" spans="1:30" ht="15.5" outlineLevel="1" x14ac:dyDescent="0.35">
      <c r="A641" s="363"/>
      <c r="B641" s="364"/>
      <c r="C641" s="364" t="str">
        <f t="shared" si="124"/>
        <v>D(45-60)+03_1RC</v>
      </c>
      <c r="D641" s="365" t="s">
        <v>1162</v>
      </c>
      <c r="E641" s="365"/>
      <c r="F641" s="363"/>
      <c r="G641" s="363"/>
      <c r="H641" s="363"/>
      <c r="I641" s="363"/>
      <c r="J641" s="363"/>
      <c r="K641" s="367">
        <v>46130</v>
      </c>
      <c r="L641" s="367">
        <v>46130</v>
      </c>
      <c r="M641" s="367">
        <v>46142</v>
      </c>
      <c r="N641" s="367">
        <v>46144</v>
      </c>
      <c r="O641" s="367">
        <v>46144</v>
      </c>
      <c r="P641" s="367">
        <v>46144</v>
      </c>
      <c r="Q641" s="367">
        <v>46144</v>
      </c>
      <c r="R641" s="367">
        <v>46144</v>
      </c>
      <c r="S641" s="367">
        <v>46144</v>
      </c>
      <c r="T641" s="367">
        <v>46144</v>
      </c>
      <c r="U641" s="367">
        <v>46144</v>
      </c>
      <c r="V641" s="367">
        <v>46144</v>
      </c>
      <c r="W641" s="367">
        <v>46145</v>
      </c>
      <c r="X641" s="367">
        <v>46145</v>
      </c>
      <c r="Y641" s="367"/>
      <c r="Z641" s="367"/>
      <c r="AA641" s="367"/>
      <c r="AB641" s="367"/>
      <c r="AC641" s="375"/>
      <c r="AD641" s="382"/>
    </row>
    <row r="642" spans="1:30" ht="15.5" outlineLevel="1" x14ac:dyDescent="0.35">
      <c r="A642" s="363"/>
      <c r="B642" s="364"/>
      <c r="C642" s="364" t="str">
        <f t="shared" si="124"/>
        <v>D(45-60)+03_1RC</v>
      </c>
      <c r="D642" s="365" t="s">
        <v>1163</v>
      </c>
      <c r="E642" s="365"/>
      <c r="F642" s="363"/>
      <c r="G642" s="363"/>
      <c r="H642" s="363"/>
      <c r="I642" s="363"/>
      <c r="J642" s="363"/>
      <c r="K642" s="367">
        <v>46130</v>
      </c>
      <c r="L642" s="367">
        <v>46130</v>
      </c>
      <c r="M642" s="367"/>
      <c r="N642" s="367"/>
      <c r="O642" s="367"/>
      <c r="P642" s="367"/>
      <c r="Q642" s="367"/>
      <c r="R642" s="367"/>
      <c r="S642" s="367"/>
      <c r="T642" s="367"/>
      <c r="U642" s="367"/>
      <c r="V642" s="367"/>
      <c r="W642" s="367"/>
      <c r="X642" s="367"/>
      <c r="Y642" s="367"/>
      <c r="Z642" s="367"/>
      <c r="AA642" s="367"/>
      <c r="AB642" s="367"/>
      <c r="AC642" s="375"/>
      <c r="AD642" s="382"/>
    </row>
    <row r="643" spans="1:30" ht="15.5" x14ac:dyDescent="0.35">
      <c r="A643" s="363">
        <f>+A638+1</f>
        <v>129</v>
      </c>
      <c r="B643" s="385" t="s">
        <v>938</v>
      </c>
      <c r="C643" s="364" t="str" cm="1">
        <f t="array" ref="C643">INDEX('Master Sheet '!$BD$19:$BD$451, MATCH(1, ('Master Sheet '!$B$19:$B$451=B643)*1, 0))</f>
        <v>C(15-22)+03</v>
      </c>
      <c r="D643" s="365"/>
      <c r="E643" s="365"/>
      <c r="F643" s="363" t="s">
        <v>1370</v>
      </c>
      <c r="G643" s="363">
        <v>16</v>
      </c>
      <c r="H643" s="363" t="s">
        <v>1133</v>
      </c>
      <c r="I643" s="363" t="s">
        <v>1206</v>
      </c>
      <c r="J643" s="380">
        <v>46146</v>
      </c>
      <c r="K643" s="366"/>
      <c r="L643" s="366"/>
      <c r="M643" s="366"/>
      <c r="N643" s="365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72"/>
      <c r="AC643" s="441"/>
      <c r="AD643" s="586" t="s">
        <v>1570</v>
      </c>
    </row>
    <row r="644" spans="1:30" ht="15.5" outlineLevel="1" x14ac:dyDescent="0.35">
      <c r="A644" s="363"/>
      <c r="B644" s="364"/>
      <c r="C644" s="364" t="str">
        <f t="shared" si="124"/>
        <v>C(15-22)+03</v>
      </c>
      <c r="D644" s="365" t="s">
        <v>1160</v>
      </c>
      <c r="E644" s="365"/>
      <c r="F644" s="363"/>
      <c r="G644" s="363"/>
      <c r="H644" s="363"/>
      <c r="I644" s="363"/>
      <c r="J644" s="363"/>
      <c r="K644" s="367"/>
      <c r="L644" s="367"/>
      <c r="M644" s="367"/>
      <c r="N644" s="367"/>
      <c r="O644" s="367"/>
      <c r="P644" s="367"/>
      <c r="Q644" s="367"/>
      <c r="R644" s="367"/>
      <c r="S644" s="367"/>
      <c r="T644" s="367"/>
      <c r="U644" s="367"/>
      <c r="V644" s="367"/>
      <c r="W644" s="367"/>
      <c r="X644" s="367"/>
      <c r="Y644" s="367"/>
      <c r="Z644" s="367"/>
      <c r="AA644" s="367"/>
      <c r="AB644" s="367"/>
      <c r="AC644" s="375"/>
      <c r="AD644" s="382"/>
    </row>
    <row r="645" spans="1:30" ht="15.5" outlineLevel="1" x14ac:dyDescent="0.35">
      <c r="A645" s="363"/>
      <c r="B645" s="364"/>
      <c r="C645" s="364" t="str">
        <f t="shared" si="124"/>
        <v>C(15-22)+03</v>
      </c>
      <c r="D645" s="365" t="s">
        <v>1161</v>
      </c>
      <c r="E645" s="365"/>
      <c r="F645" s="363"/>
      <c r="G645" s="363"/>
      <c r="H645" s="363"/>
      <c r="I645" s="363"/>
      <c r="J645" s="363"/>
      <c r="K645" s="367"/>
      <c r="L645" s="367"/>
      <c r="M645" s="367"/>
      <c r="N645" s="367"/>
      <c r="O645" s="367"/>
      <c r="P645" s="367"/>
      <c r="Q645" s="367"/>
      <c r="R645" s="367"/>
      <c r="S645" s="367"/>
      <c r="T645" s="367"/>
      <c r="U645" s="367"/>
      <c r="V645" s="367"/>
      <c r="W645" s="367"/>
      <c r="X645" s="367"/>
      <c r="Y645" s="367"/>
      <c r="Z645" s="367"/>
      <c r="AA645" s="367"/>
      <c r="AB645" s="367"/>
      <c r="AC645" s="375"/>
      <c r="AD645" s="382"/>
    </row>
    <row r="646" spans="1:30" ht="15.5" outlineLevel="1" x14ac:dyDescent="0.35">
      <c r="A646" s="363"/>
      <c r="B646" s="364"/>
      <c r="C646" s="364" t="str">
        <f t="shared" si="124"/>
        <v>C(15-22)+03</v>
      </c>
      <c r="D646" s="365" t="s">
        <v>1162</v>
      </c>
      <c r="E646" s="365"/>
      <c r="F646" s="363"/>
      <c r="G646" s="363"/>
      <c r="H646" s="363"/>
      <c r="I646" s="363"/>
      <c r="J646" s="363"/>
      <c r="K646" s="367"/>
      <c r="L646" s="367"/>
      <c r="M646" s="367"/>
      <c r="N646" s="367"/>
      <c r="O646" s="367"/>
      <c r="P646" s="367"/>
      <c r="Q646" s="367"/>
      <c r="R646" s="367"/>
      <c r="S646" s="367"/>
      <c r="T646" s="367"/>
      <c r="U646" s="367"/>
      <c r="V646" s="367"/>
      <c r="W646" s="367"/>
      <c r="X646" s="367"/>
      <c r="Y646" s="367"/>
      <c r="Z646" s="367"/>
      <c r="AA646" s="367"/>
      <c r="AB646" s="367"/>
      <c r="AC646" s="375"/>
      <c r="AD646" s="382"/>
    </row>
    <row r="647" spans="1:30" ht="15.5" outlineLevel="1" x14ac:dyDescent="0.35">
      <c r="A647" s="363"/>
      <c r="B647" s="364"/>
      <c r="C647" s="364" t="str">
        <f t="shared" si="124"/>
        <v>C(15-22)+03</v>
      </c>
      <c r="D647" s="365" t="s">
        <v>1163</v>
      </c>
      <c r="E647" s="365"/>
      <c r="F647" s="363"/>
      <c r="G647" s="363"/>
      <c r="H647" s="363"/>
      <c r="I647" s="363"/>
      <c r="J647" s="363"/>
      <c r="K647" s="367"/>
      <c r="L647" s="367"/>
      <c r="M647" s="367"/>
      <c r="N647" s="367"/>
      <c r="O647" s="367"/>
      <c r="P647" s="367"/>
      <c r="Q647" s="367"/>
      <c r="R647" s="367"/>
      <c r="S647" s="367"/>
      <c r="T647" s="367"/>
      <c r="U647" s="367"/>
      <c r="V647" s="367"/>
      <c r="W647" s="367"/>
      <c r="X647" s="367"/>
      <c r="Y647" s="367"/>
      <c r="Z647" s="367"/>
      <c r="AA647" s="367"/>
      <c r="AB647" s="367"/>
      <c r="AC647" s="375"/>
      <c r="AD647" s="382"/>
    </row>
    <row r="648" spans="1:30" ht="62" x14ac:dyDescent="0.35">
      <c r="A648" s="363">
        <f>+A638+1</f>
        <v>129</v>
      </c>
      <c r="B648" s="363" t="s">
        <v>1058</v>
      </c>
      <c r="C648" s="364" t="str" cm="1">
        <f t="array" ref="C648">INDEX('Master Sheet '!$BD$19:$BD$451, MATCH(1, ('Master Sheet '!$B$19:$B$451=B648)*1, 0))</f>
        <v>DD(30-52)+25</v>
      </c>
      <c r="D648" s="365"/>
      <c r="E648" s="365" t="s">
        <v>1129</v>
      </c>
      <c r="F648" s="363" t="s">
        <v>1272</v>
      </c>
      <c r="G648" s="363">
        <v>15</v>
      </c>
      <c r="H648" s="363" t="s">
        <v>1134</v>
      </c>
      <c r="I648" s="363" t="s">
        <v>1177</v>
      </c>
      <c r="J648" s="380">
        <v>46117</v>
      </c>
      <c r="K648" s="366"/>
      <c r="L648" s="366"/>
      <c r="M648" s="366"/>
      <c r="N648" s="365"/>
      <c r="O648" s="366"/>
      <c r="P648" s="366"/>
      <c r="Q648" s="366"/>
      <c r="R648" s="366"/>
      <c r="S648" s="366"/>
      <c r="T648" s="366"/>
      <c r="U648" s="366"/>
      <c r="V648" s="366"/>
      <c r="W648" s="366"/>
      <c r="X648" s="366"/>
      <c r="Y648" s="366"/>
      <c r="Z648" s="366"/>
      <c r="AA648" s="366"/>
      <c r="AB648" s="372"/>
      <c r="AC648" s="441"/>
      <c r="AD648" s="586" t="s">
        <v>1565</v>
      </c>
    </row>
    <row r="649" spans="1:30" ht="15.5" outlineLevel="1" x14ac:dyDescent="0.35">
      <c r="A649" s="363"/>
      <c r="B649" s="364"/>
      <c r="C649" s="364" t="str">
        <f t="shared" ref="C649:C652" si="125">C648</f>
        <v>DD(30-52)+25</v>
      </c>
      <c r="D649" s="365" t="s">
        <v>1160</v>
      </c>
      <c r="E649" s="365"/>
      <c r="F649" s="363"/>
      <c r="G649" s="363"/>
      <c r="H649" s="363"/>
      <c r="I649" s="363"/>
      <c r="J649" s="363"/>
      <c r="K649" s="367">
        <v>46124</v>
      </c>
      <c r="L649" s="367">
        <v>46124</v>
      </c>
      <c r="M649" s="367">
        <v>46127</v>
      </c>
      <c r="N649" s="367">
        <v>46131</v>
      </c>
      <c r="O649" s="367">
        <v>46131</v>
      </c>
      <c r="P649" s="367">
        <v>46131</v>
      </c>
      <c r="Q649" s="367">
        <v>46131</v>
      </c>
      <c r="R649" s="367">
        <v>46131</v>
      </c>
      <c r="S649" s="367">
        <v>46131</v>
      </c>
      <c r="T649" s="367">
        <v>46131</v>
      </c>
      <c r="U649" s="367">
        <v>46131</v>
      </c>
      <c r="V649" s="367">
        <v>46131</v>
      </c>
      <c r="W649" s="367">
        <v>46132</v>
      </c>
      <c r="X649" s="367">
        <v>46132</v>
      </c>
      <c r="Y649" s="367">
        <v>46133</v>
      </c>
      <c r="Z649" s="367">
        <v>46133</v>
      </c>
      <c r="AA649" s="367"/>
      <c r="AB649" s="367"/>
      <c r="AC649" s="375"/>
      <c r="AD649" s="382"/>
    </row>
    <row r="650" spans="1:30" ht="15.5" outlineLevel="1" x14ac:dyDescent="0.35">
      <c r="A650" s="363"/>
      <c r="B650" s="364"/>
      <c r="C650" s="364" t="str">
        <f t="shared" si="125"/>
        <v>DD(30-52)+25</v>
      </c>
      <c r="D650" s="365" t="s">
        <v>1161</v>
      </c>
      <c r="E650" s="365"/>
      <c r="F650" s="363"/>
      <c r="G650" s="363"/>
      <c r="H650" s="363"/>
      <c r="I650" s="363"/>
      <c r="J650" s="363"/>
      <c r="K650" s="367">
        <v>46124</v>
      </c>
      <c r="L650" s="367">
        <v>46124</v>
      </c>
      <c r="M650" s="367">
        <v>46134</v>
      </c>
      <c r="N650" s="367">
        <v>46136</v>
      </c>
      <c r="O650" s="367">
        <v>46137</v>
      </c>
      <c r="P650" s="367">
        <v>46137</v>
      </c>
      <c r="Q650" s="367">
        <v>46137</v>
      </c>
      <c r="R650" s="367">
        <v>46137</v>
      </c>
      <c r="S650" s="367">
        <v>46137</v>
      </c>
      <c r="T650" s="367">
        <v>46137</v>
      </c>
      <c r="U650" s="367">
        <v>46137</v>
      </c>
      <c r="V650" s="367">
        <v>46137</v>
      </c>
      <c r="W650" s="367">
        <v>46138</v>
      </c>
      <c r="X650" s="367">
        <v>46138</v>
      </c>
      <c r="Y650" s="367">
        <v>46138</v>
      </c>
      <c r="Z650" s="367">
        <v>46138</v>
      </c>
      <c r="AA650" s="367"/>
      <c r="AB650" s="367"/>
      <c r="AC650" s="375"/>
      <c r="AD650" s="382"/>
    </row>
    <row r="651" spans="1:30" ht="15.5" outlineLevel="1" x14ac:dyDescent="0.35">
      <c r="A651" s="363"/>
      <c r="B651" s="364"/>
      <c r="C651" s="364" t="str">
        <f t="shared" si="125"/>
        <v>DD(30-52)+25</v>
      </c>
      <c r="D651" s="365" t="s">
        <v>1162</v>
      </c>
      <c r="E651" s="365"/>
      <c r="F651" s="363"/>
      <c r="G651" s="363"/>
      <c r="H651" s="363"/>
      <c r="I651" s="363"/>
      <c r="J651" s="363"/>
      <c r="K651" s="367">
        <v>46124</v>
      </c>
      <c r="L651" s="367">
        <v>46124</v>
      </c>
      <c r="M651" s="367">
        <v>46140</v>
      </c>
      <c r="N651" s="367">
        <v>46142</v>
      </c>
      <c r="O651" s="367">
        <v>46142</v>
      </c>
      <c r="P651" s="367">
        <v>46142</v>
      </c>
      <c r="Q651" s="367">
        <v>46142</v>
      </c>
      <c r="R651" s="367">
        <v>46142</v>
      </c>
      <c r="S651" s="367">
        <v>46142</v>
      </c>
      <c r="T651" s="367">
        <v>46142</v>
      </c>
      <c r="U651" s="367">
        <v>46142</v>
      </c>
      <c r="V651" s="367">
        <v>46142</v>
      </c>
      <c r="W651" s="367"/>
      <c r="X651" s="367"/>
      <c r="Y651" s="367"/>
      <c r="Z651" s="367"/>
      <c r="AA651" s="367"/>
      <c r="AB651" s="367"/>
      <c r="AC651" s="375"/>
      <c r="AD651" s="382"/>
    </row>
    <row r="652" spans="1:30" ht="15.5" outlineLevel="1" x14ac:dyDescent="0.35">
      <c r="A652" s="363"/>
      <c r="B652" s="364"/>
      <c r="C652" s="364" t="str">
        <f t="shared" si="125"/>
        <v>DD(30-52)+25</v>
      </c>
      <c r="D652" s="365" t="s">
        <v>1163</v>
      </c>
      <c r="E652" s="365"/>
      <c r="F652" s="363"/>
      <c r="G652" s="363"/>
      <c r="H652" s="363"/>
      <c r="I652" s="363"/>
      <c r="J652" s="363"/>
      <c r="K652" s="367">
        <v>46124</v>
      </c>
      <c r="L652" s="367">
        <v>46124</v>
      </c>
      <c r="M652" s="367"/>
      <c r="N652" s="367"/>
      <c r="O652" s="367"/>
      <c r="P652" s="367"/>
      <c r="Q652" s="367"/>
      <c r="R652" s="367"/>
      <c r="S652" s="367"/>
      <c r="T652" s="367"/>
      <c r="U652" s="367"/>
      <c r="V652" s="367"/>
      <c r="W652" s="367"/>
      <c r="X652" s="367"/>
      <c r="Y652" s="367"/>
      <c r="Z652" s="367"/>
      <c r="AA652" s="367"/>
      <c r="AB652" s="367"/>
      <c r="AC652" s="375"/>
      <c r="AD652" s="382"/>
    </row>
    <row r="653" spans="1:30" ht="31" x14ac:dyDescent="0.35">
      <c r="A653" s="363">
        <f>+A648+1</f>
        <v>130</v>
      </c>
      <c r="B653" s="363" t="s">
        <v>1380</v>
      </c>
      <c r="C653" s="364" t="str" cm="1">
        <f t="array" ref="C653">INDEX('Master Sheet '!$BD$19:$BD$451, MATCH(1, ('Master Sheet '!$B$19:$B$451=B653)*1, 0))</f>
        <v>SP1_DB+30_7.39RC</v>
      </c>
      <c r="D653" s="365"/>
      <c r="E653" s="365" t="s">
        <v>1511</v>
      </c>
      <c r="F653" s="363" t="s">
        <v>1496</v>
      </c>
      <c r="G653" s="363">
        <v>15</v>
      </c>
      <c r="H653" s="363" t="s">
        <v>1550</v>
      </c>
      <c r="I653" s="363" t="s">
        <v>1550</v>
      </c>
      <c r="J653" s="380">
        <v>46082</v>
      </c>
      <c r="K653" s="366"/>
      <c r="L653" s="366"/>
      <c r="M653" s="366"/>
      <c r="N653" s="365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72"/>
      <c r="AC653" s="441"/>
      <c r="AD653" s="586" t="s">
        <v>1558</v>
      </c>
    </row>
    <row r="654" spans="1:30" ht="15.5" outlineLevel="1" x14ac:dyDescent="0.35">
      <c r="A654" s="363"/>
      <c r="B654" s="364"/>
      <c r="C654" s="364" t="str">
        <f>C653</f>
        <v>SP1_DB+30_7.39RC</v>
      </c>
      <c r="D654" s="365" t="s">
        <v>1160</v>
      </c>
      <c r="E654" s="365"/>
      <c r="F654" s="363"/>
      <c r="G654" s="363"/>
      <c r="H654" s="363"/>
      <c r="I654" s="363"/>
      <c r="J654" s="363"/>
      <c r="K654" s="367"/>
      <c r="L654" s="367"/>
      <c r="M654" s="367"/>
      <c r="N654" s="367"/>
      <c r="O654" s="367"/>
      <c r="P654" s="367"/>
      <c r="Q654" s="367"/>
      <c r="R654" s="367"/>
      <c r="S654" s="367"/>
      <c r="T654" s="367"/>
      <c r="U654" s="367"/>
      <c r="V654" s="367"/>
      <c r="W654" s="367"/>
      <c r="X654" s="367"/>
      <c r="Y654" s="367"/>
      <c r="Z654" s="367"/>
      <c r="AA654" s="367"/>
      <c r="AB654" s="367"/>
      <c r="AC654" s="375"/>
      <c r="AD654" s="382"/>
    </row>
    <row r="655" spans="1:30" ht="15.5" outlineLevel="1" x14ac:dyDescent="0.35">
      <c r="A655" s="363"/>
      <c r="B655" s="364"/>
      <c r="C655" s="364" t="str">
        <f>C654</f>
        <v>SP1_DB+30_7.39RC</v>
      </c>
      <c r="D655" s="365" t="s">
        <v>1161</v>
      </c>
      <c r="E655" s="365"/>
      <c r="F655" s="363"/>
      <c r="G655" s="363"/>
      <c r="H655" s="363"/>
      <c r="I655" s="363"/>
      <c r="J655" s="363"/>
      <c r="K655" s="367"/>
      <c r="L655" s="367"/>
      <c r="M655" s="367"/>
      <c r="N655" s="367"/>
      <c r="O655" s="367"/>
      <c r="P655" s="367"/>
      <c r="Q655" s="367"/>
      <c r="R655" s="367"/>
      <c r="S655" s="367"/>
      <c r="T655" s="367"/>
      <c r="U655" s="367"/>
      <c r="V655" s="367"/>
      <c r="W655" s="367"/>
      <c r="X655" s="367"/>
      <c r="Y655" s="367"/>
      <c r="Z655" s="367"/>
      <c r="AA655" s="367"/>
      <c r="AB655" s="367"/>
      <c r="AC655" s="375"/>
      <c r="AD655" s="382"/>
    </row>
    <row r="656" spans="1:30" ht="15.5" outlineLevel="1" x14ac:dyDescent="0.35">
      <c r="A656" s="363"/>
      <c r="B656" s="364"/>
      <c r="C656" s="364" t="str">
        <f>C655</f>
        <v>SP1_DB+30_7.39RC</v>
      </c>
      <c r="D656" s="365" t="s">
        <v>1162</v>
      </c>
      <c r="E656" s="365"/>
      <c r="F656" s="363"/>
      <c r="G656" s="363"/>
      <c r="H656" s="363"/>
      <c r="I656" s="363"/>
      <c r="J656" s="363"/>
      <c r="K656" s="367"/>
      <c r="L656" s="367"/>
      <c r="M656" s="367"/>
      <c r="N656" s="367"/>
      <c r="O656" s="367"/>
      <c r="P656" s="367"/>
      <c r="Q656" s="367"/>
      <c r="R656" s="367"/>
      <c r="S656" s="367"/>
      <c r="T656" s="367"/>
      <c r="U656" s="367"/>
      <c r="V656" s="367"/>
      <c r="W656" s="367"/>
      <c r="X656" s="367"/>
      <c r="Y656" s="367"/>
      <c r="Z656" s="367"/>
      <c r="AA656" s="367"/>
      <c r="AB656" s="367"/>
      <c r="AC656" s="375"/>
      <c r="AD656" s="382"/>
    </row>
    <row r="657" spans="1:30" ht="15.5" outlineLevel="1" x14ac:dyDescent="0.35">
      <c r="A657" s="363"/>
      <c r="B657" s="364"/>
      <c r="C657" s="364" t="str">
        <f>C656</f>
        <v>SP1_DB+30_7.39RC</v>
      </c>
      <c r="D657" s="365" t="s">
        <v>1163</v>
      </c>
      <c r="E657" s="365"/>
      <c r="F657" s="363"/>
      <c r="G657" s="363"/>
      <c r="H657" s="363"/>
      <c r="I657" s="363"/>
      <c r="J657" s="363"/>
      <c r="K657" s="367"/>
      <c r="L657" s="367"/>
      <c r="M657" s="367"/>
      <c r="N657" s="367"/>
      <c r="O657" s="367"/>
      <c r="P657" s="367"/>
      <c r="Q657" s="367"/>
      <c r="R657" s="367"/>
      <c r="S657" s="367"/>
      <c r="T657" s="367"/>
      <c r="U657" s="367"/>
      <c r="V657" s="367"/>
      <c r="W657" s="367"/>
      <c r="X657" s="367"/>
      <c r="Y657" s="367"/>
      <c r="Z657" s="367"/>
      <c r="AA657" s="367"/>
      <c r="AB657" s="367"/>
      <c r="AC657" s="375"/>
      <c r="AD657" s="382"/>
    </row>
    <row r="658" spans="1:30" ht="15.5" x14ac:dyDescent="0.35">
      <c r="A658" s="363">
        <f>+A653+1</f>
        <v>131</v>
      </c>
      <c r="B658" s="363" t="s">
        <v>1028</v>
      </c>
      <c r="C658" s="364" t="str" cm="1">
        <f t="array" ref="C658">INDEX('Master Sheet '!$BD$19:$BD$451, MATCH(1, ('Master Sheet '!$B$19:$B$451=B658)*1, 0))</f>
        <v>A(00-02)+03</v>
      </c>
      <c r="D658" s="365"/>
      <c r="E658" s="421"/>
      <c r="F658" s="363" t="s">
        <v>1390</v>
      </c>
      <c r="G658" s="363">
        <v>15</v>
      </c>
      <c r="H658" s="363"/>
      <c r="I658" s="380">
        <v>46093</v>
      </c>
      <c r="J658" s="380"/>
      <c r="K658" s="366"/>
      <c r="L658" s="366"/>
      <c r="M658" s="366"/>
      <c r="N658" s="365"/>
      <c r="O658" s="366"/>
      <c r="P658" s="366"/>
      <c r="Q658" s="366"/>
      <c r="R658" s="366"/>
      <c r="S658" s="366"/>
      <c r="T658" s="366"/>
      <c r="U658" s="366"/>
      <c r="V658" s="366"/>
      <c r="W658" s="366"/>
      <c r="X658" s="366"/>
      <c r="Y658" s="366"/>
      <c r="Z658" s="366"/>
      <c r="AA658" s="366"/>
      <c r="AB658" s="372"/>
      <c r="AC658" s="441"/>
      <c r="AD658" s="586" t="s">
        <v>1393</v>
      </c>
    </row>
    <row r="659" spans="1:30" ht="15.5" outlineLevel="1" x14ac:dyDescent="0.35">
      <c r="A659" s="363"/>
      <c r="B659" s="364"/>
      <c r="C659" s="364" t="str">
        <f t="shared" ref="C659:C662" si="126">C658</f>
        <v>A(00-02)+03</v>
      </c>
      <c r="D659" s="365" t="s">
        <v>1160</v>
      </c>
      <c r="E659" s="365"/>
      <c r="F659" s="363"/>
      <c r="G659" s="363"/>
      <c r="H659" s="363"/>
      <c r="I659" s="363"/>
      <c r="J659" s="363"/>
      <c r="K659" s="367"/>
      <c r="L659" s="367"/>
      <c r="M659" s="367"/>
      <c r="N659" s="367"/>
      <c r="O659" s="367"/>
      <c r="P659" s="367"/>
      <c r="Q659" s="367"/>
      <c r="R659" s="367"/>
      <c r="S659" s="367"/>
      <c r="T659" s="367"/>
      <c r="U659" s="367"/>
      <c r="V659" s="367"/>
      <c r="W659" s="367"/>
      <c r="X659" s="367"/>
      <c r="Y659" s="367"/>
      <c r="Z659" s="367"/>
      <c r="AA659" s="367"/>
      <c r="AB659" s="374"/>
      <c r="AC659" s="375"/>
      <c r="AD659" s="382"/>
    </row>
    <row r="660" spans="1:30" ht="15.5" outlineLevel="1" x14ac:dyDescent="0.35">
      <c r="A660" s="363"/>
      <c r="B660" s="364"/>
      <c r="C660" s="364" t="str">
        <f t="shared" si="126"/>
        <v>A(00-02)+03</v>
      </c>
      <c r="D660" s="365" t="s">
        <v>1161</v>
      </c>
      <c r="E660" s="365"/>
      <c r="F660" s="363"/>
      <c r="G660" s="363"/>
      <c r="H660" s="363"/>
      <c r="I660" s="363"/>
      <c r="J660" s="363"/>
      <c r="K660" s="367"/>
      <c r="L660" s="367"/>
      <c r="M660" s="367"/>
      <c r="N660" s="367"/>
      <c r="O660" s="367"/>
      <c r="P660" s="367"/>
      <c r="Q660" s="367"/>
      <c r="R660" s="367"/>
      <c r="S660" s="367"/>
      <c r="T660" s="367"/>
      <c r="U660" s="367"/>
      <c r="V660" s="367"/>
      <c r="W660" s="367"/>
      <c r="X660" s="367"/>
      <c r="Y660" s="367"/>
      <c r="Z660" s="367"/>
      <c r="AA660" s="367"/>
      <c r="AB660" s="374"/>
      <c r="AC660" s="375"/>
      <c r="AD660" s="382"/>
    </row>
    <row r="661" spans="1:30" ht="15.5" outlineLevel="1" x14ac:dyDescent="0.35">
      <c r="A661" s="363"/>
      <c r="B661" s="364"/>
      <c r="C661" s="364" t="str">
        <f t="shared" si="126"/>
        <v>A(00-02)+03</v>
      </c>
      <c r="D661" s="365" t="s">
        <v>1162</v>
      </c>
      <c r="E661" s="365"/>
      <c r="F661" s="363"/>
      <c r="G661" s="363"/>
      <c r="H661" s="363"/>
      <c r="I661" s="363"/>
      <c r="J661" s="363"/>
      <c r="K661" s="367"/>
      <c r="L661" s="367"/>
      <c r="M661" s="367"/>
      <c r="N661" s="367"/>
      <c r="O661" s="367"/>
      <c r="P661" s="367"/>
      <c r="Q661" s="367"/>
      <c r="R661" s="367"/>
      <c r="S661" s="367"/>
      <c r="T661" s="367"/>
      <c r="U661" s="367"/>
      <c r="V661" s="367"/>
      <c r="W661" s="367"/>
      <c r="X661" s="367"/>
      <c r="Y661" s="367"/>
      <c r="Z661" s="367"/>
      <c r="AA661" s="367"/>
      <c r="AB661" s="374"/>
      <c r="AC661" s="375"/>
      <c r="AD661" s="382"/>
    </row>
    <row r="662" spans="1:30" ht="15.5" outlineLevel="1" x14ac:dyDescent="0.35">
      <c r="A662" s="363"/>
      <c r="B662" s="364"/>
      <c r="C662" s="364" t="str">
        <f t="shared" si="126"/>
        <v>A(00-02)+03</v>
      </c>
      <c r="D662" s="365" t="s">
        <v>1163</v>
      </c>
      <c r="E662" s="365"/>
      <c r="F662" s="363"/>
      <c r="G662" s="363"/>
      <c r="H662" s="363"/>
      <c r="I662" s="363"/>
      <c r="J662" s="363"/>
      <c r="K662" s="367"/>
      <c r="L662" s="367"/>
      <c r="M662" s="367"/>
      <c r="N662" s="367"/>
      <c r="O662" s="367"/>
      <c r="P662" s="367"/>
      <c r="Q662" s="367"/>
      <c r="R662" s="367"/>
      <c r="S662" s="367"/>
      <c r="T662" s="367"/>
      <c r="U662" s="367"/>
      <c r="V662" s="367"/>
      <c r="W662" s="367"/>
      <c r="X662" s="367"/>
      <c r="Y662" s="367"/>
      <c r="Z662" s="367"/>
      <c r="AA662" s="367"/>
      <c r="AB662" s="374"/>
      <c r="AC662" s="375"/>
      <c r="AD662" s="382"/>
    </row>
    <row r="663" spans="1:30" ht="15.5" x14ac:dyDescent="0.35">
      <c r="A663" s="363">
        <f>+A658+1</f>
        <v>132</v>
      </c>
      <c r="B663" s="363" t="s">
        <v>1031</v>
      </c>
      <c r="C663" s="364" t="str" cm="1">
        <f t="array" ref="C663">INDEX('Master Sheet '!$BD$19:$BD$451, MATCH(1, ('Master Sheet '!$B$19:$B$451=B663)*1, 0))</f>
        <v>A(00-02)+03</v>
      </c>
      <c r="D663" s="365"/>
      <c r="E663" s="365"/>
      <c r="F663" s="363" t="s">
        <v>1390</v>
      </c>
      <c r="G663" s="363">
        <v>15</v>
      </c>
      <c r="H663" s="363"/>
      <c r="I663" s="380">
        <v>46098</v>
      </c>
      <c r="J663" s="380"/>
      <c r="K663" s="366"/>
      <c r="L663" s="366"/>
      <c r="M663" s="366"/>
      <c r="N663" s="365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72"/>
      <c r="AC663" s="441"/>
      <c r="AD663" s="586" t="s">
        <v>1393</v>
      </c>
    </row>
    <row r="664" spans="1:30" ht="15.5" outlineLevel="1" x14ac:dyDescent="0.35">
      <c r="A664" s="363"/>
      <c r="B664" s="364"/>
      <c r="C664" s="364" t="str">
        <f>C663</f>
        <v>A(00-02)+03</v>
      </c>
      <c r="D664" s="365" t="s">
        <v>1160</v>
      </c>
      <c r="E664" s="365"/>
      <c r="F664" s="363"/>
      <c r="G664" s="363"/>
      <c r="H664" s="363"/>
      <c r="I664" s="363"/>
      <c r="J664" s="363"/>
      <c r="K664" s="367"/>
      <c r="L664" s="367"/>
      <c r="M664" s="367"/>
      <c r="N664" s="367"/>
      <c r="O664" s="367"/>
      <c r="P664" s="367"/>
      <c r="Q664" s="367"/>
      <c r="R664" s="367"/>
      <c r="S664" s="367"/>
      <c r="T664" s="367"/>
      <c r="U664" s="367"/>
      <c r="V664" s="367"/>
      <c r="W664" s="367"/>
      <c r="X664" s="367"/>
      <c r="Y664" s="367"/>
      <c r="Z664" s="367"/>
      <c r="AA664" s="367"/>
      <c r="AB664" s="367"/>
      <c r="AC664" s="375"/>
      <c r="AD664" s="382"/>
    </row>
    <row r="665" spans="1:30" ht="15.5" outlineLevel="1" x14ac:dyDescent="0.35">
      <c r="A665" s="363"/>
      <c r="B665" s="364"/>
      <c r="C665" s="364" t="str">
        <f>C664</f>
        <v>A(00-02)+03</v>
      </c>
      <c r="D665" s="365" t="s">
        <v>1161</v>
      </c>
      <c r="E665" s="365"/>
      <c r="F665" s="363"/>
      <c r="G665" s="363"/>
      <c r="H665" s="363"/>
      <c r="I665" s="363"/>
      <c r="J665" s="363"/>
      <c r="K665" s="367"/>
      <c r="L665" s="367"/>
      <c r="M665" s="367"/>
      <c r="N665" s="367"/>
      <c r="O665" s="367"/>
      <c r="P665" s="367"/>
      <c r="Q665" s="367"/>
      <c r="R665" s="367"/>
      <c r="S665" s="367"/>
      <c r="T665" s="367"/>
      <c r="U665" s="367"/>
      <c r="V665" s="367"/>
      <c r="W665" s="367"/>
      <c r="X665" s="367"/>
      <c r="Y665" s="367"/>
      <c r="Z665" s="367"/>
      <c r="AA665" s="367"/>
      <c r="AB665" s="367"/>
      <c r="AC665" s="375"/>
      <c r="AD665" s="382"/>
    </row>
    <row r="666" spans="1:30" ht="15.5" outlineLevel="1" x14ac:dyDescent="0.35">
      <c r="A666" s="363"/>
      <c r="B666" s="364"/>
      <c r="C666" s="364" t="str">
        <f>C665</f>
        <v>A(00-02)+03</v>
      </c>
      <c r="D666" s="365" t="s">
        <v>1162</v>
      </c>
      <c r="E666" s="365"/>
      <c r="F666" s="363"/>
      <c r="G666" s="363"/>
      <c r="H666" s="363"/>
      <c r="I666" s="363"/>
      <c r="J666" s="363"/>
      <c r="K666" s="367"/>
      <c r="L666" s="367"/>
      <c r="M666" s="367"/>
      <c r="N666" s="367"/>
      <c r="O666" s="367"/>
      <c r="P666" s="367"/>
      <c r="Q666" s="367"/>
      <c r="R666" s="367"/>
      <c r="S666" s="367"/>
      <c r="T666" s="367"/>
      <c r="U666" s="367"/>
      <c r="V666" s="367"/>
      <c r="W666" s="367"/>
      <c r="X666" s="367"/>
      <c r="Y666" s="367"/>
      <c r="Z666" s="367"/>
      <c r="AA666" s="367"/>
      <c r="AB666" s="367"/>
      <c r="AC666" s="375"/>
      <c r="AD666" s="382"/>
    </row>
    <row r="667" spans="1:30" ht="15.5" outlineLevel="1" x14ac:dyDescent="0.35">
      <c r="A667" s="363"/>
      <c r="B667" s="364"/>
      <c r="C667" s="364" t="str">
        <f>C666</f>
        <v>A(00-02)+03</v>
      </c>
      <c r="D667" s="365" t="s">
        <v>1163</v>
      </c>
      <c r="E667" s="365"/>
      <c r="F667" s="363"/>
      <c r="G667" s="363"/>
      <c r="H667" s="363"/>
      <c r="I667" s="363"/>
      <c r="J667" s="363"/>
      <c r="K667" s="367"/>
      <c r="L667" s="367"/>
      <c r="M667" s="367"/>
      <c r="N667" s="367"/>
      <c r="O667" s="367"/>
      <c r="P667" s="367"/>
      <c r="Q667" s="367"/>
      <c r="R667" s="367"/>
      <c r="S667" s="367"/>
      <c r="T667" s="367"/>
      <c r="U667" s="367"/>
      <c r="V667" s="367"/>
      <c r="W667" s="367"/>
      <c r="X667" s="367"/>
      <c r="Y667" s="367"/>
      <c r="Z667" s="367"/>
      <c r="AA667" s="367"/>
      <c r="AB667" s="367"/>
      <c r="AC667" s="375"/>
      <c r="AD667" s="382"/>
    </row>
    <row r="668" spans="1:30" ht="14.25" customHeight="1" x14ac:dyDescent="0.35">
      <c r="C668" s="368"/>
    </row>
    <row r="669" spans="1:30" ht="14.25" customHeight="1" x14ac:dyDescent="0.35">
      <c r="C669" s="368"/>
    </row>
    <row r="670" spans="1:30" ht="14.25" customHeight="1" x14ac:dyDescent="0.35">
      <c r="C670" s="368"/>
    </row>
    <row r="671" spans="1:30" ht="14.25" customHeight="1" x14ac:dyDescent="0.35">
      <c r="C671" s="368"/>
    </row>
    <row r="672" spans="1:30" ht="62" x14ac:dyDescent="0.35">
      <c r="A672" s="363"/>
      <c r="B672" s="385" t="s">
        <v>892</v>
      </c>
      <c r="C672" s="364" t="str" cm="1">
        <f t="array" ref="C672">INDEX('Master Sheet '!$BD$19:$BD$451, MATCH(1, ('Master Sheet '!$B$19:$B$451=B672)*1, 0))</f>
        <v>A(00-02)+03</v>
      </c>
      <c r="D672" s="365"/>
      <c r="E672" s="421" t="s">
        <v>1361</v>
      </c>
      <c r="F672" s="363" t="s">
        <v>1205</v>
      </c>
      <c r="G672" s="363">
        <v>16</v>
      </c>
      <c r="H672" s="363" t="s">
        <v>1186</v>
      </c>
      <c r="I672" s="363" t="s">
        <v>1182</v>
      </c>
      <c r="J672" s="380"/>
      <c r="K672" s="366"/>
      <c r="L672" s="366"/>
      <c r="M672" s="366"/>
      <c r="N672" s="365"/>
      <c r="O672" s="366"/>
      <c r="P672" s="366"/>
      <c r="Q672" s="366"/>
      <c r="R672" s="366"/>
      <c r="S672" s="366"/>
      <c r="T672" s="366"/>
      <c r="U672" s="366"/>
      <c r="V672" s="366"/>
      <c r="W672" s="366"/>
      <c r="X672" s="366"/>
      <c r="Y672" s="366"/>
      <c r="Z672" s="366"/>
      <c r="AA672" s="366"/>
      <c r="AB672" s="372"/>
      <c r="AC672" s="441"/>
      <c r="AD672" s="423" t="s">
        <v>1546</v>
      </c>
    </row>
    <row r="673" spans="1:30" ht="15.5" outlineLevel="1" x14ac:dyDescent="0.35">
      <c r="A673" s="363"/>
      <c r="B673" s="364"/>
      <c r="C673" s="364" t="str">
        <f t="shared" ref="C673:C676" si="127">C672</f>
        <v>A(00-02)+03</v>
      </c>
      <c r="D673" s="365" t="s">
        <v>1160</v>
      </c>
      <c r="E673" s="365"/>
      <c r="F673" s="363"/>
      <c r="G673" s="363"/>
      <c r="H673" s="363"/>
      <c r="I673" s="363"/>
      <c r="J673" s="363"/>
      <c r="K673" s="367">
        <v>46089</v>
      </c>
      <c r="L673" s="367">
        <v>46089</v>
      </c>
      <c r="M673" s="367">
        <v>46090</v>
      </c>
      <c r="N673" s="367">
        <v>46092</v>
      </c>
      <c r="O673" s="367">
        <v>46093</v>
      </c>
      <c r="P673" s="367">
        <v>46093</v>
      </c>
      <c r="Q673" s="367">
        <v>46093</v>
      </c>
      <c r="R673" s="367">
        <v>46093</v>
      </c>
      <c r="S673" s="367">
        <v>46093</v>
      </c>
      <c r="T673" s="367">
        <v>46093</v>
      </c>
      <c r="U673" s="367">
        <v>46093</v>
      </c>
      <c r="V673" s="367">
        <v>46093</v>
      </c>
      <c r="W673" s="367">
        <v>46095</v>
      </c>
      <c r="X673" s="367">
        <v>46095</v>
      </c>
      <c r="Y673" s="367">
        <v>46106</v>
      </c>
      <c r="Z673" s="367">
        <v>46106</v>
      </c>
      <c r="AA673" s="367"/>
      <c r="AB673" s="374"/>
      <c r="AC673" s="375"/>
      <c r="AD673" s="382"/>
    </row>
    <row r="674" spans="1:30" ht="15.5" outlineLevel="1" x14ac:dyDescent="0.35">
      <c r="A674" s="363"/>
      <c r="B674" s="364"/>
      <c r="C674" s="364" t="str">
        <f t="shared" si="127"/>
        <v>A(00-02)+03</v>
      </c>
      <c r="D674" s="365" t="s">
        <v>1161</v>
      </c>
      <c r="E674" s="365"/>
      <c r="F674" s="363"/>
      <c r="G674" s="363"/>
      <c r="H674" s="363"/>
      <c r="I674" s="363"/>
      <c r="J674" s="363"/>
      <c r="K674" s="367">
        <v>46089</v>
      </c>
      <c r="L674" s="367">
        <v>46089</v>
      </c>
      <c r="M674" s="367">
        <v>46106</v>
      </c>
      <c r="N674" s="367">
        <v>46111</v>
      </c>
      <c r="O674" s="367">
        <v>46111</v>
      </c>
      <c r="P674" s="367">
        <v>46111</v>
      </c>
      <c r="Q674" s="367">
        <v>46111</v>
      </c>
      <c r="R674" s="367">
        <v>46111</v>
      </c>
      <c r="S674" s="367">
        <v>46111</v>
      </c>
      <c r="T674" s="367">
        <v>46111</v>
      </c>
      <c r="U674" s="367">
        <v>46111</v>
      </c>
      <c r="V674" s="367">
        <v>46111</v>
      </c>
      <c r="W674" s="367">
        <v>46114</v>
      </c>
      <c r="X674" s="367">
        <v>46114</v>
      </c>
      <c r="Y674" s="367">
        <v>46114</v>
      </c>
      <c r="Z674" s="367">
        <v>46114</v>
      </c>
      <c r="AA674" s="367"/>
      <c r="AB674" s="374"/>
      <c r="AC674" s="375"/>
      <c r="AD674" s="382"/>
    </row>
    <row r="675" spans="1:30" ht="15.5" outlineLevel="1" x14ac:dyDescent="0.35">
      <c r="A675" s="363"/>
      <c r="B675" s="364"/>
      <c r="C675" s="364" t="str">
        <f t="shared" si="127"/>
        <v>A(00-02)+03</v>
      </c>
      <c r="D675" s="365" t="s">
        <v>1162</v>
      </c>
      <c r="E675" s="365"/>
      <c r="F675" s="363"/>
      <c r="G675" s="363"/>
      <c r="H675" s="363"/>
      <c r="I675" s="363"/>
      <c r="J675" s="363"/>
      <c r="K675" s="367">
        <v>46089</v>
      </c>
      <c r="L675" s="367">
        <v>46089</v>
      </c>
      <c r="M675" s="367"/>
      <c r="N675" s="367"/>
      <c r="O675" s="367"/>
      <c r="P675" s="367"/>
      <c r="Q675" s="367"/>
      <c r="R675" s="367"/>
      <c r="S675" s="367"/>
      <c r="T675" s="367"/>
      <c r="U675" s="367"/>
      <c r="V675" s="367"/>
      <c r="W675" s="367"/>
      <c r="X675" s="367"/>
      <c r="Y675" s="367"/>
      <c r="Z675" s="367"/>
      <c r="AA675" s="367"/>
      <c r="AB675" s="374"/>
      <c r="AC675" s="375"/>
      <c r="AD675" s="382"/>
    </row>
    <row r="676" spans="1:30" ht="15.5" outlineLevel="1" x14ac:dyDescent="0.35">
      <c r="A676" s="363"/>
      <c r="B676" s="364"/>
      <c r="C676" s="364" t="str">
        <f t="shared" si="127"/>
        <v>A(00-02)+03</v>
      </c>
      <c r="D676" s="365" t="s">
        <v>1163</v>
      </c>
      <c r="E676" s="365"/>
      <c r="F676" s="363"/>
      <c r="G676" s="363"/>
      <c r="H676" s="363"/>
      <c r="I676" s="363"/>
      <c r="J676" s="363"/>
      <c r="K676" s="367">
        <v>46089</v>
      </c>
      <c r="L676" s="367">
        <v>46089</v>
      </c>
      <c r="M676" s="367"/>
      <c r="N676" s="367"/>
      <c r="O676" s="367"/>
      <c r="P676" s="367"/>
      <c r="Q676" s="367"/>
      <c r="R676" s="367"/>
      <c r="S676" s="367"/>
      <c r="T676" s="367"/>
      <c r="U676" s="367"/>
      <c r="V676" s="367"/>
      <c r="W676" s="367"/>
      <c r="X676" s="367"/>
      <c r="Y676" s="367"/>
      <c r="Z676" s="367"/>
      <c r="AA676" s="367"/>
      <c r="AB676" s="374"/>
      <c r="AC676" s="375"/>
      <c r="AD676" s="382"/>
    </row>
    <row r="677" spans="1:30" ht="46.5" x14ac:dyDescent="0.35">
      <c r="A677" s="363"/>
      <c r="B677" s="363" t="s">
        <v>1192</v>
      </c>
      <c r="C677" s="364" t="str" cm="1">
        <f t="array" ref="C677">INDEX('Master Sheet '!$BD$19:$BD$451, MATCH(1, ('Master Sheet '!$B$19:$B$451=B677)*1, 0))</f>
        <v>A(00-02)+03</v>
      </c>
      <c r="D677" s="365"/>
      <c r="E677" s="365" t="s">
        <v>1139</v>
      </c>
      <c r="F677" s="363" t="s">
        <v>1213</v>
      </c>
      <c r="G677" s="363">
        <v>13</v>
      </c>
      <c r="H677" s="363" t="s">
        <v>1134</v>
      </c>
      <c r="I677" s="363" t="s">
        <v>1177</v>
      </c>
      <c r="J677" s="380"/>
      <c r="K677" s="366"/>
      <c r="L677" s="366"/>
      <c r="M677" s="366"/>
      <c r="N677" s="365"/>
      <c r="O677" s="366"/>
      <c r="P677" s="366"/>
      <c r="Q677" s="366"/>
      <c r="R677" s="366"/>
      <c r="S677" s="366"/>
      <c r="T677" s="366"/>
      <c r="U677" s="366"/>
      <c r="V677" s="366"/>
      <c r="W677" s="366"/>
      <c r="X677" s="366"/>
      <c r="Y677" s="366"/>
      <c r="Z677" s="366"/>
      <c r="AA677" s="366"/>
      <c r="AB677" s="372"/>
      <c r="AC677" s="441"/>
      <c r="AD677" s="423" t="s">
        <v>1547</v>
      </c>
    </row>
    <row r="678" spans="1:30" ht="15.5" outlineLevel="1" x14ac:dyDescent="0.35">
      <c r="A678" s="363"/>
      <c r="B678" s="364"/>
      <c r="C678" s="364" t="str">
        <f t="shared" ref="C678:C681" si="128">C677</f>
        <v>A(00-02)+03</v>
      </c>
      <c r="D678" s="365" t="s">
        <v>1160</v>
      </c>
      <c r="E678" s="365"/>
      <c r="F678" s="363"/>
      <c r="G678" s="363"/>
      <c r="H678" s="363"/>
      <c r="I678" s="363"/>
      <c r="J678" s="363"/>
      <c r="K678" s="367">
        <v>46084</v>
      </c>
      <c r="L678" s="367">
        <v>46084</v>
      </c>
      <c r="M678" s="367">
        <v>46085</v>
      </c>
      <c r="N678" s="367">
        <v>46087</v>
      </c>
      <c r="O678" s="367">
        <v>46088</v>
      </c>
      <c r="P678" s="367">
        <v>46088</v>
      </c>
      <c r="Q678" s="367">
        <v>46088</v>
      </c>
      <c r="R678" s="367">
        <v>46088</v>
      </c>
      <c r="S678" s="367">
        <v>46088</v>
      </c>
      <c r="T678" s="367">
        <v>46088</v>
      </c>
      <c r="U678" s="367">
        <v>46088</v>
      </c>
      <c r="V678" s="367">
        <v>46088</v>
      </c>
      <c r="W678" s="367">
        <v>46089</v>
      </c>
      <c r="X678" s="367">
        <v>46089</v>
      </c>
      <c r="Y678" s="367"/>
      <c r="Z678" s="367"/>
      <c r="AA678" s="367"/>
      <c r="AB678" s="374"/>
      <c r="AC678" s="375"/>
      <c r="AD678" s="382"/>
    </row>
    <row r="679" spans="1:30" ht="15.5" outlineLevel="1" x14ac:dyDescent="0.35">
      <c r="A679" s="363"/>
      <c r="B679" s="364"/>
      <c r="C679" s="364" t="str">
        <f t="shared" si="128"/>
        <v>A(00-02)+03</v>
      </c>
      <c r="D679" s="365" t="s">
        <v>1161</v>
      </c>
      <c r="E679" s="365"/>
      <c r="F679" s="363"/>
      <c r="G679" s="363"/>
      <c r="H679" s="363"/>
      <c r="I679" s="363"/>
      <c r="J679" s="363"/>
      <c r="K679" s="367">
        <v>46084</v>
      </c>
      <c r="L679" s="367">
        <v>46084</v>
      </c>
      <c r="M679" s="367">
        <v>46113</v>
      </c>
      <c r="N679" s="367">
        <v>46114</v>
      </c>
      <c r="O679" s="367">
        <v>46114</v>
      </c>
      <c r="P679" s="367">
        <v>46114</v>
      </c>
      <c r="Q679" s="367">
        <v>46114</v>
      </c>
      <c r="R679" s="367">
        <v>46114</v>
      </c>
      <c r="S679" s="367">
        <v>46114</v>
      </c>
      <c r="T679" s="367">
        <v>46114</v>
      </c>
      <c r="U679" s="367">
        <v>46114</v>
      </c>
      <c r="V679" s="367">
        <v>46114</v>
      </c>
      <c r="W679" s="367"/>
      <c r="X679" s="367"/>
      <c r="Y679" s="367"/>
      <c r="Z679" s="367"/>
      <c r="AA679" s="367"/>
      <c r="AB679" s="374"/>
      <c r="AC679" s="375"/>
      <c r="AD679" s="382"/>
    </row>
    <row r="680" spans="1:30" ht="15.5" outlineLevel="1" x14ac:dyDescent="0.35">
      <c r="A680" s="363"/>
      <c r="B680" s="364"/>
      <c r="C680" s="364" t="str">
        <f t="shared" si="128"/>
        <v>A(00-02)+03</v>
      </c>
      <c r="D680" s="365" t="s">
        <v>1162</v>
      </c>
      <c r="E680" s="365"/>
      <c r="F680" s="363"/>
      <c r="G680" s="363"/>
      <c r="H680" s="363"/>
      <c r="I680" s="363"/>
      <c r="J680" s="363"/>
      <c r="K680" s="367">
        <v>46084</v>
      </c>
      <c r="L680" s="367">
        <v>46084</v>
      </c>
      <c r="M680" s="367"/>
      <c r="N680" s="367"/>
      <c r="O680" s="367"/>
      <c r="P680" s="367"/>
      <c r="Q680" s="367"/>
      <c r="R680" s="367"/>
      <c r="S680" s="367"/>
      <c r="T680" s="367"/>
      <c r="U680" s="367"/>
      <c r="V680" s="367"/>
      <c r="W680" s="367"/>
      <c r="X680" s="367"/>
      <c r="Y680" s="367"/>
      <c r="Z680" s="367"/>
      <c r="AA680" s="367"/>
      <c r="AB680" s="374"/>
      <c r="AC680" s="375"/>
      <c r="AD680" s="382"/>
    </row>
    <row r="681" spans="1:30" ht="15.5" outlineLevel="1" x14ac:dyDescent="0.35">
      <c r="A681" s="363"/>
      <c r="B681" s="364"/>
      <c r="C681" s="364" t="str">
        <f t="shared" si="128"/>
        <v>A(00-02)+03</v>
      </c>
      <c r="D681" s="365" t="s">
        <v>1163</v>
      </c>
      <c r="E681" s="365"/>
      <c r="F681" s="363"/>
      <c r="G681" s="363"/>
      <c r="H681" s="363"/>
      <c r="I681" s="363"/>
      <c r="J681" s="363"/>
      <c r="K681" s="367">
        <v>46084</v>
      </c>
      <c r="L681" s="367">
        <v>46084</v>
      </c>
      <c r="M681" s="367"/>
      <c r="N681" s="367"/>
      <c r="O681" s="367"/>
      <c r="P681" s="367"/>
      <c r="Q681" s="367"/>
      <c r="R681" s="367"/>
      <c r="S681" s="367"/>
      <c r="T681" s="367"/>
      <c r="U681" s="367"/>
      <c r="V681" s="367"/>
      <c r="W681" s="367"/>
      <c r="X681" s="367"/>
      <c r="Y681" s="367"/>
      <c r="Z681" s="367"/>
      <c r="AA681" s="367"/>
      <c r="AB681" s="374"/>
      <c r="AC681" s="375"/>
      <c r="AD681" s="382"/>
    </row>
    <row r="682" spans="1:30" x14ac:dyDescent="0.35">
      <c r="A682" s="363"/>
      <c r="B682" s="363" t="s">
        <v>1096</v>
      </c>
      <c r="C682" s="364" t="str" cm="1">
        <f t="array" ref="C682">INDEX('Master Sheet '!$BD$19:$BD$451, MATCH(1, ('Master Sheet '!$B$19:$B$451=B682)*1, 0))</f>
        <v>A(00-02)+03</v>
      </c>
      <c r="D682" s="365"/>
      <c r="E682" s="421" t="s">
        <v>1129</v>
      </c>
      <c r="F682" s="363" t="s">
        <v>1143</v>
      </c>
      <c r="G682" s="363">
        <v>18</v>
      </c>
      <c r="H682" s="363" t="s">
        <v>1134</v>
      </c>
      <c r="I682" s="363" t="s">
        <v>1132</v>
      </c>
      <c r="J682" s="380"/>
      <c r="K682" s="366"/>
      <c r="L682" s="366"/>
      <c r="M682" s="366"/>
      <c r="N682" s="365"/>
      <c r="O682" s="366"/>
      <c r="P682" s="366"/>
      <c r="Q682" s="366"/>
      <c r="R682" s="366"/>
      <c r="S682" s="366"/>
      <c r="T682" s="366"/>
      <c r="U682" s="366"/>
      <c r="V682" s="366"/>
      <c r="W682" s="366"/>
      <c r="X682" s="366"/>
      <c r="Y682" s="366"/>
      <c r="Z682" s="366"/>
      <c r="AA682" s="366"/>
      <c r="AB682" s="372"/>
      <c r="AC682" s="441"/>
      <c r="AD682" s="423" t="s">
        <v>1548</v>
      </c>
    </row>
    <row r="683" spans="1:30" ht="15.5" outlineLevel="1" x14ac:dyDescent="0.35">
      <c r="A683" s="363"/>
      <c r="B683" s="364"/>
      <c r="C683" s="364" t="str">
        <f t="shared" ref="C683:C686" si="129">C682</f>
        <v>A(00-02)+03</v>
      </c>
      <c r="D683" s="365" t="s">
        <v>1160</v>
      </c>
      <c r="E683" s="365"/>
      <c r="F683" s="363"/>
      <c r="G683" s="363"/>
      <c r="H683" s="363"/>
      <c r="I683" s="363"/>
      <c r="J683" s="363"/>
      <c r="K683" s="367">
        <v>46082</v>
      </c>
      <c r="L683" s="367">
        <v>46082</v>
      </c>
      <c r="M683" s="367">
        <v>46084</v>
      </c>
      <c r="N683" s="367">
        <v>46087</v>
      </c>
      <c r="O683" s="367">
        <v>46087</v>
      </c>
      <c r="P683" s="367">
        <v>46087</v>
      </c>
      <c r="Q683" s="367">
        <v>46087</v>
      </c>
      <c r="R683" s="367">
        <v>46087</v>
      </c>
      <c r="S683" s="367">
        <v>46087</v>
      </c>
      <c r="T683" s="367">
        <v>46087</v>
      </c>
      <c r="U683" s="367">
        <v>46087</v>
      </c>
      <c r="V683" s="367">
        <v>46087</v>
      </c>
      <c r="W683" s="367">
        <v>46088</v>
      </c>
      <c r="X683" s="367">
        <v>46088</v>
      </c>
      <c r="Y683" s="367">
        <v>46088</v>
      </c>
      <c r="Z683" s="367">
        <v>46088</v>
      </c>
      <c r="AA683" s="367"/>
      <c r="AB683" s="374"/>
      <c r="AC683" s="375"/>
      <c r="AD683" s="382"/>
    </row>
    <row r="684" spans="1:30" ht="15.5" outlineLevel="1" x14ac:dyDescent="0.35">
      <c r="A684" s="363"/>
      <c r="B684" s="364"/>
      <c r="C684" s="364" t="str">
        <f t="shared" si="129"/>
        <v>A(00-02)+03</v>
      </c>
      <c r="D684" s="365" t="s">
        <v>1161</v>
      </c>
      <c r="E684" s="365"/>
      <c r="F684" s="363"/>
      <c r="G684" s="363"/>
      <c r="H684" s="363"/>
      <c r="I684" s="363"/>
      <c r="J684" s="363"/>
      <c r="K684" s="367">
        <v>46082</v>
      </c>
      <c r="L684" s="367">
        <v>46082</v>
      </c>
      <c r="M684" s="367">
        <v>46089</v>
      </c>
      <c r="N684" s="367">
        <v>46091</v>
      </c>
      <c r="O684" s="367">
        <v>46091</v>
      </c>
      <c r="P684" s="367">
        <v>46091</v>
      </c>
      <c r="Q684" s="367">
        <v>46091</v>
      </c>
      <c r="R684" s="367">
        <v>46091</v>
      </c>
      <c r="S684" s="367">
        <v>46091</v>
      </c>
      <c r="T684" s="367">
        <v>46091</v>
      </c>
      <c r="U684" s="367">
        <v>46091</v>
      </c>
      <c r="V684" s="367">
        <v>46091</v>
      </c>
      <c r="W684" s="367">
        <v>46093</v>
      </c>
      <c r="X684" s="367">
        <v>46093</v>
      </c>
      <c r="Y684" s="367">
        <v>46093</v>
      </c>
      <c r="Z684" s="367">
        <v>46093</v>
      </c>
      <c r="AA684" s="367"/>
      <c r="AB684" s="374"/>
      <c r="AC684" s="375"/>
      <c r="AD684" s="382"/>
    </row>
    <row r="685" spans="1:30" ht="15.5" outlineLevel="1" x14ac:dyDescent="0.35">
      <c r="A685" s="363"/>
      <c r="B685" s="364"/>
      <c r="C685" s="364" t="str">
        <f t="shared" si="129"/>
        <v>A(00-02)+03</v>
      </c>
      <c r="D685" s="365" t="s">
        <v>1162</v>
      </c>
      <c r="E685" s="365"/>
      <c r="F685" s="363"/>
      <c r="G685" s="363"/>
      <c r="H685" s="363"/>
      <c r="I685" s="363"/>
      <c r="J685" s="363"/>
      <c r="K685" s="367">
        <v>46082</v>
      </c>
      <c r="L685" s="367">
        <v>46082</v>
      </c>
      <c r="M685" s="367"/>
      <c r="N685" s="367"/>
      <c r="O685" s="367"/>
      <c r="P685" s="367"/>
      <c r="Q685" s="367"/>
      <c r="R685" s="367"/>
      <c r="S685" s="367"/>
      <c r="T685" s="367"/>
      <c r="U685" s="367"/>
      <c r="V685" s="367"/>
      <c r="W685" s="367"/>
      <c r="X685" s="367"/>
      <c r="Y685" s="367"/>
      <c r="Z685" s="367"/>
      <c r="AA685" s="367"/>
      <c r="AB685" s="374"/>
      <c r="AC685" s="375"/>
      <c r="AD685" s="382"/>
    </row>
    <row r="686" spans="1:30" ht="15.5" outlineLevel="1" x14ac:dyDescent="0.35">
      <c r="A686" s="363"/>
      <c r="B686" s="364"/>
      <c r="C686" s="364" t="str">
        <f t="shared" si="129"/>
        <v>A(00-02)+03</v>
      </c>
      <c r="D686" s="365" t="s">
        <v>1163</v>
      </c>
      <c r="E686" s="365"/>
      <c r="F686" s="363"/>
      <c r="G686" s="363"/>
      <c r="H686" s="363"/>
      <c r="I686" s="363"/>
      <c r="J686" s="363"/>
      <c r="K686" s="367">
        <v>46082</v>
      </c>
      <c r="L686" s="367">
        <v>46082</v>
      </c>
      <c r="M686" s="367"/>
      <c r="N686" s="367"/>
      <c r="O686" s="367"/>
      <c r="P686" s="367"/>
      <c r="Q686" s="367"/>
      <c r="R686" s="367"/>
      <c r="S686" s="367"/>
      <c r="T686" s="367"/>
      <c r="U686" s="367"/>
      <c r="V686" s="367"/>
      <c r="W686" s="367"/>
      <c r="X686" s="367"/>
      <c r="Y686" s="367"/>
      <c r="Z686" s="367"/>
      <c r="AA686" s="367"/>
      <c r="AB686" s="374"/>
      <c r="AC686" s="375"/>
      <c r="AD686" s="382"/>
    </row>
    <row r="687" spans="1:30" ht="14.25" customHeight="1" x14ac:dyDescent="0.35">
      <c r="C687" s="368"/>
    </row>
    <row r="688" spans="1:30" ht="14.25" customHeight="1" x14ac:dyDescent="0.35">
      <c r="C688" s="368"/>
    </row>
    <row r="689" spans="3:3" ht="14.25" customHeight="1" x14ac:dyDescent="0.35">
      <c r="C689" s="368"/>
    </row>
    <row r="690" spans="3:3" ht="14.25" customHeight="1" x14ac:dyDescent="0.35">
      <c r="C690" s="368"/>
    </row>
    <row r="691" spans="3:3" ht="14.25" customHeight="1" x14ac:dyDescent="0.35">
      <c r="C691" s="368"/>
    </row>
    <row r="692" spans="3:3" ht="14.25" customHeight="1" x14ac:dyDescent="0.35">
      <c r="C692" s="368"/>
    </row>
    <row r="693" spans="3:3" ht="14.25" customHeight="1" x14ac:dyDescent="0.35">
      <c r="C693" s="368"/>
    </row>
    <row r="694" spans="3:3" ht="14.25" customHeight="1" x14ac:dyDescent="0.35">
      <c r="C694" s="368"/>
    </row>
    <row r="695" spans="3:3" ht="14.25" customHeight="1" x14ac:dyDescent="0.35">
      <c r="C695" s="368"/>
    </row>
    <row r="696" spans="3:3" ht="14.25" customHeight="1" x14ac:dyDescent="0.35">
      <c r="C696" s="368"/>
    </row>
    <row r="697" spans="3:3" ht="14.25" customHeight="1" x14ac:dyDescent="0.35">
      <c r="C697" s="368"/>
    </row>
    <row r="698" spans="3:3" ht="14.25" customHeight="1" x14ac:dyDescent="0.35">
      <c r="C698" s="368"/>
    </row>
    <row r="699" spans="3:3" ht="14.25" customHeight="1" x14ac:dyDescent="0.35">
      <c r="C699" s="368"/>
    </row>
    <row r="700" spans="3:3" ht="14.25" customHeight="1" x14ac:dyDescent="0.35">
      <c r="C700" s="368"/>
    </row>
    <row r="701" spans="3:3" ht="14.25" customHeight="1" x14ac:dyDescent="0.35">
      <c r="C701" s="368"/>
    </row>
    <row r="702" spans="3:3" ht="14.25" customHeight="1" x14ac:dyDescent="0.35">
      <c r="C702" s="368"/>
    </row>
    <row r="703" spans="3:3" ht="14.25" customHeight="1" x14ac:dyDescent="0.35">
      <c r="C703" s="368"/>
    </row>
    <row r="704" spans="3:3" ht="14.25" customHeight="1" x14ac:dyDescent="0.35">
      <c r="C704" s="368"/>
    </row>
    <row r="705" spans="3:3" ht="14.25" customHeight="1" x14ac:dyDescent="0.35">
      <c r="C705" s="368"/>
    </row>
    <row r="706" spans="3:3" ht="14.25" customHeight="1" x14ac:dyDescent="0.35">
      <c r="C706" s="368"/>
    </row>
    <row r="707" spans="3:3" ht="14.25" customHeight="1" x14ac:dyDescent="0.35">
      <c r="C707" s="368"/>
    </row>
    <row r="708" spans="3:3" ht="14.25" customHeight="1" x14ac:dyDescent="0.35">
      <c r="C708" s="368"/>
    </row>
    <row r="709" spans="3:3" ht="14.25" customHeight="1" x14ac:dyDescent="0.35">
      <c r="C709" s="368"/>
    </row>
    <row r="710" spans="3:3" ht="14.25" customHeight="1" x14ac:dyDescent="0.35">
      <c r="C710" s="368"/>
    </row>
    <row r="711" spans="3:3" ht="14.25" customHeight="1" x14ac:dyDescent="0.35">
      <c r="C711" s="368"/>
    </row>
    <row r="712" spans="3:3" ht="14.25" customHeight="1" x14ac:dyDescent="0.35">
      <c r="C712" s="368"/>
    </row>
    <row r="713" spans="3:3" ht="14.25" customHeight="1" x14ac:dyDescent="0.35">
      <c r="C713" s="368"/>
    </row>
    <row r="714" spans="3:3" ht="14.25" customHeight="1" x14ac:dyDescent="0.35">
      <c r="C714" s="368"/>
    </row>
    <row r="715" spans="3:3" ht="14.25" customHeight="1" x14ac:dyDescent="0.35">
      <c r="C715" s="368"/>
    </row>
    <row r="716" spans="3:3" ht="14.25" customHeight="1" x14ac:dyDescent="0.35">
      <c r="C716" s="368"/>
    </row>
    <row r="717" spans="3:3" ht="14.25" customHeight="1" x14ac:dyDescent="0.35">
      <c r="C717" s="368"/>
    </row>
    <row r="718" spans="3:3" ht="14.25" customHeight="1" x14ac:dyDescent="0.35">
      <c r="C718" s="368"/>
    </row>
    <row r="719" spans="3:3" ht="14.25" customHeight="1" x14ac:dyDescent="0.35">
      <c r="C719" s="368"/>
    </row>
    <row r="720" spans="3:3" ht="14.25" customHeight="1" x14ac:dyDescent="0.35">
      <c r="C720" s="368"/>
    </row>
  </sheetData>
  <autoFilter ref="A2:AD642" xr:uid="{465E75DF-05BD-4F8F-A3BC-7F1ACE63A3F7}"/>
  <mergeCells count="21">
    <mergeCell ref="H1:H2"/>
    <mergeCell ref="I1:I2"/>
    <mergeCell ref="G1:G2"/>
    <mergeCell ref="J1:J2"/>
    <mergeCell ref="AC1:AC2"/>
    <mergeCell ref="AD1:AD2"/>
    <mergeCell ref="W1:X1"/>
    <mergeCell ref="Y1:Z1"/>
    <mergeCell ref="AA1:AB1"/>
    <mergeCell ref="K1:L1"/>
    <mergeCell ref="M1:N1"/>
    <mergeCell ref="O1:P1"/>
    <mergeCell ref="S1:T1"/>
    <mergeCell ref="Q1:R1"/>
    <mergeCell ref="U1:V1"/>
    <mergeCell ref="A1:A2"/>
    <mergeCell ref="B1:B2"/>
    <mergeCell ref="C1:C2"/>
    <mergeCell ref="D1:D2"/>
    <mergeCell ref="F1:F2"/>
    <mergeCell ref="E1:E2"/>
  </mergeCells>
  <phoneticPr fontId="59" type="noConversion"/>
  <conditionalFormatting sqref="B453:B457">
    <cfRule type="duplicateValues" dxfId="17" priority="15"/>
  </conditionalFormatting>
  <conditionalFormatting sqref="B488:B492">
    <cfRule type="duplicateValues" dxfId="16" priority="14"/>
  </conditionalFormatting>
  <conditionalFormatting sqref="B503:B507">
    <cfRule type="duplicateValues" dxfId="15" priority="12"/>
  </conditionalFormatting>
  <conditionalFormatting sqref="B508:B512">
    <cfRule type="duplicateValues" dxfId="14" priority="11"/>
  </conditionalFormatting>
  <conditionalFormatting sqref="B498:B502">
    <cfRule type="duplicateValues" dxfId="13" priority="17177"/>
  </conditionalFormatting>
  <conditionalFormatting sqref="B672:B676 B543:B547 B628:B632">
    <cfRule type="duplicateValues" dxfId="12" priority="17181"/>
  </conditionalFormatting>
  <conditionalFormatting sqref="B548:B552">
    <cfRule type="duplicateValues" dxfId="11" priority="10"/>
  </conditionalFormatting>
  <conditionalFormatting sqref="B558:B567">
    <cfRule type="duplicateValues" dxfId="10" priority="8"/>
  </conditionalFormatting>
  <conditionalFormatting sqref="B553:B557">
    <cfRule type="duplicateValues" dxfId="9" priority="7"/>
  </conditionalFormatting>
  <conditionalFormatting sqref="B578:B582">
    <cfRule type="duplicateValues" dxfId="8" priority="6"/>
  </conditionalFormatting>
  <conditionalFormatting sqref="B598:B602">
    <cfRule type="duplicateValues" dxfId="7" priority="17504"/>
  </conditionalFormatting>
  <conditionalFormatting sqref="B623:B627">
    <cfRule type="duplicateValues" dxfId="6" priority="5"/>
  </conditionalFormatting>
  <conditionalFormatting sqref="B603:B607">
    <cfRule type="duplicateValues" dxfId="5" priority="4"/>
  </conditionalFormatting>
  <conditionalFormatting sqref="B608:B612">
    <cfRule type="duplicateValues" dxfId="4" priority="3"/>
  </conditionalFormatting>
  <conditionalFormatting sqref="B1:B1048576">
    <cfRule type="duplicateValues" dxfId="3" priority="17509"/>
  </conditionalFormatting>
  <conditionalFormatting sqref="B677:B1048576 B1:B452 B458:B487 B493:B497 B513:B542 B568:B577 B583:B597 B633:B671">
    <cfRule type="duplicateValues" dxfId="2" priority="17512"/>
  </conditionalFormatting>
  <conditionalFormatting sqref="B613:B617">
    <cfRule type="duplicateValues" dxfId="1" priority="2"/>
  </conditionalFormatting>
  <conditionalFormatting sqref="B618:B622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F4A05-2721-4D45-B8CF-69DB55372A08}">
  <dimension ref="A1:G89"/>
  <sheetViews>
    <sheetView topLeftCell="A9" workbookViewId="0">
      <selection activeCell="D47" sqref="D47"/>
    </sheetView>
  </sheetViews>
  <sheetFormatPr defaultColWidth="9" defaultRowHeight="14.5" x14ac:dyDescent="0.35"/>
  <cols>
    <col min="2" max="2" width="40.7265625" customWidth="1"/>
    <col min="3" max="3" width="8.26953125" customWidth="1"/>
    <col min="4" max="4" width="13.1796875" customWidth="1"/>
    <col min="5" max="5" width="13.7265625" customWidth="1"/>
    <col min="6" max="6" width="14.453125" customWidth="1"/>
    <col min="7" max="7" width="22" customWidth="1"/>
    <col min="11" max="11" width="19.7265625" customWidth="1"/>
  </cols>
  <sheetData>
    <row r="1" spans="1:7" ht="18.5" x14ac:dyDescent="0.45">
      <c r="A1" s="709" t="s">
        <v>1306</v>
      </c>
      <c r="B1" s="710"/>
      <c r="C1" s="710"/>
      <c r="D1" s="710"/>
      <c r="E1" s="710"/>
      <c r="F1" s="710"/>
      <c r="G1" s="711"/>
    </row>
    <row r="2" spans="1:7" ht="15.5" x14ac:dyDescent="0.35">
      <c r="A2" s="712" t="s">
        <v>1307</v>
      </c>
      <c r="B2" s="713"/>
      <c r="C2" s="713"/>
      <c r="D2" s="713"/>
      <c r="E2" s="713"/>
      <c r="F2" s="713"/>
      <c r="G2" s="714"/>
    </row>
    <row r="3" spans="1:7" ht="15.5" x14ac:dyDescent="0.35">
      <c r="A3" s="712" t="s">
        <v>1308</v>
      </c>
      <c r="B3" s="713"/>
      <c r="C3" s="713"/>
      <c r="D3" s="713"/>
      <c r="E3" s="713"/>
      <c r="F3" s="713"/>
      <c r="G3" s="714"/>
    </row>
    <row r="4" spans="1:7" ht="16" thickBot="1" x14ac:dyDescent="0.4">
      <c r="A4" s="712" t="s">
        <v>1309</v>
      </c>
      <c r="B4" s="713"/>
      <c r="C4" s="713"/>
      <c r="D4" s="713"/>
      <c r="E4" s="713"/>
      <c r="F4" s="713"/>
      <c r="G4" s="714"/>
    </row>
    <row r="5" spans="1:7" ht="26.25" customHeight="1" thickTop="1" x14ac:dyDescent="0.35">
      <c r="A5" s="444" t="s">
        <v>1310</v>
      </c>
      <c r="B5" s="445" t="s">
        <v>1311</v>
      </c>
      <c r="C5" s="445" t="s">
        <v>1312</v>
      </c>
      <c r="D5" s="446" t="s">
        <v>1313</v>
      </c>
      <c r="E5" s="446" t="s">
        <v>1314</v>
      </c>
      <c r="F5" s="446" t="s">
        <v>1315</v>
      </c>
      <c r="G5" s="447" t="s">
        <v>13</v>
      </c>
    </row>
    <row r="6" spans="1:7" ht="12" customHeight="1" x14ac:dyDescent="0.35">
      <c r="A6" s="448" t="s">
        <v>1316</v>
      </c>
      <c r="B6" s="449" t="s">
        <v>1317</v>
      </c>
      <c r="C6" s="449" t="s">
        <v>1318</v>
      </c>
      <c r="D6" s="449" t="s">
        <v>1319</v>
      </c>
      <c r="E6" s="449" t="s">
        <v>1320</v>
      </c>
      <c r="F6" s="449" t="s">
        <v>1321</v>
      </c>
      <c r="G6" s="450"/>
    </row>
    <row r="7" spans="1:7" x14ac:dyDescent="0.35">
      <c r="A7" s="459">
        <v>3</v>
      </c>
      <c r="B7" s="460" t="s">
        <v>1322</v>
      </c>
      <c r="C7" s="461"/>
      <c r="D7" s="461"/>
      <c r="E7" s="461"/>
      <c r="F7" s="461"/>
      <c r="G7" s="462"/>
    </row>
    <row r="8" spans="1:7" ht="7.5" customHeight="1" x14ac:dyDescent="0.35">
      <c r="A8" s="463"/>
      <c r="B8" s="375"/>
      <c r="C8" s="375"/>
      <c r="D8" s="375"/>
      <c r="E8" s="375"/>
      <c r="F8" s="375"/>
      <c r="G8" s="464"/>
    </row>
    <row r="9" spans="1:7" x14ac:dyDescent="0.35">
      <c r="A9" s="535">
        <v>1</v>
      </c>
      <c r="B9" s="536" t="s">
        <v>1323</v>
      </c>
      <c r="C9" s="536" t="s">
        <v>1324</v>
      </c>
      <c r="D9" s="537">
        <v>120</v>
      </c>
      <c r="E9" s="537">
        <v>69</v>
      </c>
      <c r="F9" s="466">
        <f t="shared" ref="F9:F27" si="0">D9-E9</f>
        <v>51</v>
      </c>
      <c r="G9" s="464"/>
    </row>
    <row r="10" spans="1:7" x14ac:dyDescent="0.35">
      <c r="A10" s="535">
        <v>2</v>
      </c>
      <c r="B10" s="536" t="s">
        <v>1325</v>
      </c>
      <c r="C10" s="536" t="s">
        <v>1324</v>
      </c>
      <c r="D10" s="537">
        <v>13</v>
      </c>
      <c r="E10" s="537">
        <v>7</v>
      </c>
      <c r="F10" s="466">
        <f t="shared" si="0"/>
        <v>6</v>
      </c>
      <c r="G10" s="464"/>
    </row>
    <row r="11" spans="1:7" x14ac:dyDescent="0.35">
      <c r="A11" s="535">
        <v>3</v>
      </c>
      <c r="B11" s="536" t="s">
        <v>1326</v>
      </c>
      <c r="C11" s="536" t="s">
        <v>1324</v>
      </c>
      <c r="D11" s="537">
        <v>4</v>
      </c>
      <c r="E11" s="537">
        <v>4</v>
      </c>
      <c r="F11" s="466">
        <f t="shared" si="0"/>
        <v>0</v>
      </c>
      <c r="G11" s="464"/>
    </row>
    <row r="12" spans="1:7" x14ac:dyDescent="0.35">
      <c r="A12" s="535">
        <v>4</v>
      </c>
      <c r="B12" s="536" t="s">
        <v>1327</v>
      </c>
      <c r="C12" s="536" t="s">
        <v>1324</v>
      </c>
      <c r="D12" s="537">
        <v>15</v>
      </c>
      <c r="E12" s="537">
        <v>6</v>
      </c>
      <c r="F12" s="466">
        <f t="shared" si="0"/>
        <v>9</v>
      </c>
      <c r="G12" s="464"/>
    </row>
    <row r="13" spans="1:7" x14ac:dyDescent="0.35">
      <c r="A13" s="535">
        <v>5</v>
      </c>
      <c r="B13" s="536" t="s">
        <v>1328</v>
      </c>
      <c r="C13" s="536" t="s">
        <v>1324</v>
      </c>
      <c r="D13" s="537">
        <v>0</v>
      </c>
      <c r="E13" s="537">
        <v>0</v>
      </c>
      <c r="F13" s="466">
        <f t="shared" si="0"/>
        <v>0</v>
      </c>
      <c r="G13" s="464"/>
    </row>
    <row r="14" spans="1:7" x14ac:dyDescent="0.35">
      <c r="A14" s="535">
        <v>6</v>
      </c>
      <c r="B14" s="536" t="s">
        <v>1329</v>
      </c>
      <c r="C14" s="536" t="s">
        <v>1324</v>
      </c>
      <c r="D14" s="537">
        <v>0</v>
      </c>
      <c r="E14" s="537">
        <v>0</v>
      </c>
      <c r="F14" s="466">
        <f t="shared" si="0"/>
        <v>0</v>
      </c>
      <c r="G14" s="464"/>
    </row>
    <row r="15" spans="1:7" x14ac:dyDescent="0.35">
      <c r="A15" s="535">
        <v>7</v>
      </c>
      <c r="B15" s="536" t="s">
        <v>1330</v>
      </c>
      <c r="C15" s="536" t="s">
        <v>1324</v>
      </c>
      <c r="D15" s="537">
        <v>33</v>
      </c>
      <c r="E15" s="537">
        <v>20</v>
      </c>
      <c r="F15" s="466">
        <f t="shared" si="0"/>
        <v>13</v>
      </c>
      <c r="G15" s="464"/>
    </row>
    <row r="16" spans="1:7" x14ac:dyDescent="0.35">
      <c r="A16" s="535">
        <v>8</v>
      </c>
      <c r="B16" s="536" t="s">
        <v>1331</v>
      </c>
      <c r="C16" s="536" t="s">
        <v>1324</v>
      </c>
      <c r="D16" s="537">
        <v>7</v>
      </c>
      <c r="E16" s="537">
        <v>4</v>
      </c>
      <c r="F16" s="466">
        <f t="shared" si="0"/>
        <v>3</v>
      </c>
      <c r="G16" s="464"/>
    </row>
    <row r="17" spans="1:7" x14ac:dyDescent="0.35">
      <c r="A17" s="535">
        <v>9</v>
      </c>
      <c r="B17" s="536" t="s">
        <v>1332</v>
      </c>
      <c r="C17" s="536" t="s">
        <v>1333</v>
      </c>
      <c r="D17" s="537">
        <v>4</v>
      </c>
      <c r="E17" s="537">
        <v>4</v>
      </c>
      <c r="F17" s="466">
        <f t="shared" si="0"/>
        <v>0</v>
      </c>
      <c r="G17" s="464"/>
    </row>
    <row r="18" spans="1:7" x14ac:dyDescent="0.35">
      <c r="A18" s="535">
        <v>10</v>
      </c>
      <c r="B18" s="536" t="s">
        <v>1334</v>
      </c>
      <c r="C18" s="536" t="s">
        <v>1324</v>
      </c>
      <c r="D18" s="537">
        <v>67</v>
      </c>
      <c r="E18" s="537">
        <v>32</v>
      </c>
      <c r="F18" s="466">
        <f t="shared" si="0"/>
        <v>35</v>
      </c>
      <c r="G18" s="464"/>
    </row>
    <row r="19" spans="1:7" x14ac:dyDescent="0.35">
      <c r="A19" s="535">
        <v>11</v>
      </c>
      <c r="B19" s="536" t="s">
        <v>1335</v>
      </c>
      <c r="C19" s="536" t="s">
        <v>1324</v>
      </c>
      <c r="D19" s="537">
        <v>12</v>
      </c>
      <c r="E19" s="537">
        <v>4</v>
      </c>
      <c r="F19" s="466">
        <f t="shared" si="0"/>
        <v>8</v>
      </c>
      <c r="G19" s="464"/>
    </row>
    <row r="20" spans="1:7" x14ac:dyDescent="0.35">
      <c r="A20" s="535">
        <v>12</v>
      </c>
      <c r="B20" s="536" t="s">
        <v>1336</v>
      </c>
      <c r="C20" s="536" t="s">
        <v>1333</v>
      </c>
      <c r="D20" s="537">
        <v>8</v>
      </c>
      <c r="E20" s="537">
        <v>4</v>
      </c>
      <c r="F20" s="466">
        <f t="shared" si="0"/>
        <v>4</v>
      </c>
      <c r="G20" s="464"/>
    </row>
    <row r="21" spans="1:7" x14ac:dyDescent="0.35">
      <c r="A21" s="535">
        <v>13</v>
      </c>
      <c r="B21" s="536" t="s">
        <v>1509</v>
      </c>
      <c r="C21" s="536" t="s">
        <v>1333</v>
      </c>
      <c r="D21" s="537">
        <v>4</v>
      </c>
      <c r="E21" s="537">
        <v>0</v>
      </c>
      <c r="F21" s="466">
        <f t="shared" si="0"/>
        <v>4</v>
      </c>
      <c r="G21" s="464"/>
    </row>
    <row r="22" spans="1:7" x14ac:dyDescent="0.35">
      <c r="A22" s="535">
        <v>14</v>
      </c>
      <c r="B22" s="536" t="s">
        <v>1510</v>
      </c>
      <c r="C22" s="536" t="s">
        <v>1324</v>
      </c>
      <c r="D22" s="537">
        <v>3</v>
      </c>
      <c r="E22" s="537">
        <v>0</v>
      </c>
      <c r="F22" s="466">
        <f t="shared" si="0"/>
        <v>3</v>
      </c>
      <c r="G22" s="464"/>
    </row>
    <row r="23" spans="1:7" x14ac:dyDescent="0.35">
      <c r="A23" s="535">
        <v>15</v>
      </c>
      <c r="B23" s="536" t="s">
        <v>1337</v>
      </c>
      <c r="C23" s="536" t="s">
        <v>1324</v>
      </c>
      <c r="D23" s="537">
        <v>5</v>
      </c>
      <c r="E23" s="537">
        <v>1</v>
      </c>
      <c r="F23" s="466">
        <f t="shared" si="0"/>
        <v>4</v>
      </c>
      <c r="G23" s="464"/>
    </row>
    <row r="24" spans="1:7" x14ac:dyDescent="0.35">
      <c r="A24" s="535">
        <v>16</v>
      </c>
      <c r="B24" s="536" t="s">
        <v>1338</v>
      </c>
      <c r="C24" s="536" t="s">
        <v>1324</v>
      </c>
      <c r="D24" s="537">
        <v>2</v>
      </c>
      <c r="E24" s="537">
        <v>1</v>
      </c>
      <c r="F24" s="466">
        <f t="shared" si="0"/>
        <v>1</v>
      </c>
      <c r="G24" s="464"/>
    </row>
    <row r="25" spans="1:7" x14ac:dyDescent="0.35">
      <c r="A25" s="535">
        <v>17</v>
      </c>
      <c r="B25" s="536" t="s">
        <v>1551</v>
      </c>
      <c r="C25" s="536" t="s">
        <v>1333</v>
      </c>
      <c r="D25" s="537">
        <v>4</v>
      </c>
      <c r="E25" s="537">
        <v>4</v>
      </c>
      <c r="F25" s="466">
        <f t="shared" si="0"/>
        <v>0</v>
      </c>
      <c r="G25" s="464"/>
    </row>
    <row r="26" spans="1:7" x14ac:dyDescent="0.35">
      <c r="A26" s="535">
        <v>18</v>
      </c>
      <c r="B26" s="536" t="s">
        <v>1552</v>
      </c>
      <c r="C26" s="536" t="s">
        <v>1324</v>
      </c>
      <c r="D26" s="537">
        <v>1</v>
      </c>
      <c r="E26" s="537">
        <v>0</v>
      </c>
      <c r="F26" s="466">
        <f t="shared" si="0"/>
        <v>1</v>
      </c>
      <c r="G26" s="464"/>
    </row>
    <row r="27" spans="1:7" x14ac:dyDescent="0.35">
      <c r="A27" s="535">
        <v>19</v>
      </c>
      <c r="B27" s="536" t="s">
        <v>1553</v>
      </c>
      <c r="C27" s="536" t="s">
        <v>1324</v>
      </c>
      <c r="D27" s="537">
        <v>1</v>
      </c>
      <c r="E27" s="537">
        <v>0</v>
      </c>
      <c r="F27" s="466">
        <f t="shared" si="0"/>
        <v>1</v>
      </c>
      <c r="G27" s="464"/>
    </row>
    <row r="28" spans="1:7" x14ac:dyDescent="0.35">
      <c r="A28" s="463"/>
      <c r="B28" s="375"/>
      <c r="C28" s="375"/>
      <c r="D28" s="467">
        <f>+SUM(D9:D27)-D11-D14-D17-D20-D21-D25</f>
        <v>279</v>
      </c>
      <c r="E28" s="467">
        <f>+SUM(E9:E27)-E11-E14-E17-E20-E21-E25</f>
        <v>144</v>
      </c>
      <c r="F28" s="467">
        <f>+SUM(F9:F27)-F11-F14-F17-F20-F21</f>
        <v>135</v>
      </c>
      <c r="G28" s="464"/>
    </row>
    <row r="29" spans="1:7" x14ac:dyDescent="0.35">
      <c r="A29" s="463"/>
      <c r="B29" s="375"/>
      <c r="C29" s="375"/>
      <c r="D29" s="375"/>
      <c r="E29" s="375"/>
      <c r="F29" s="375"/>
      <c r="G29" s="464"/>
    </row>
    <row r="30" spans="1:7" ht="18" customHeight="1" x14ac:dyDescent="0.35">
      <c r="A30" s="459">
        <v>4</v>
      </c>
      <c r="B30" s="460" t="s">
        <v>1339</v>
      </c>
      <c r="C30" s="375"/>
      <c r="D30" s="375"/>
      <c r="E30" s="375"/>
      <c r="F30" s="375"/>
      <c r="G30" s="464"/>
    </row>
    <row r="31" spans="1:7" ht="9" customHeight="1" x14ac:dyDescent="0.35">
      <c r="A31" s="463"/>
      <c r="B31" s="375"/>
      <c r="C31" s="375"/>
      <c r="D31" s="375"/>
      <c r="E31" s="375"/>
      <c r="F31" s="375"/>
      <c r="G31" s="464"/>
    </row>
    <row r="32" spans="1:7" x14ac:dyDescent="0.35">
      <c r="A32" s="535"/>
      <c r="B32" s="536" t="s">
        <v>1340</v>
      </c>
      <c r="C32" s="536" t="s">
        <v>1333</v>
      </c>
      <c r="D32" s="537">
        <v>297</v>
      </c>
      <c r="E32" s="537">
        <v>138</v>
      </c>
      <c r="F32" s="466">
        <f t="shared" ref="F32:F39" si="1">D32-E32</f>
        <v>159</v>
      </c>
      <c r="G32" s="464"/>
    </row>
    <row r="33" spans="1:7" x14ac:dyDescent="0.35">
      <c r="A33" s="535"/>
      <c r="B33" s="536" t="s">
        <v>1341</v>
      </c>
      <c r="C33" s="536" t="s">
        <v>1333</v>
      </c>
      <c r="D33" s="537">
        <v>129</v>
      </c>
      <c r="E33" s="537">
        <v>61</v>
      </c>
      <c r="F33" s="466">
        <f t="shared" si="1"/>
        <v>68</v>
      </c>
      <c r="G33" s="464"/>
    </row>
    <row r="34" spans="1:7" x14ac:dyDescent="0.35">
      <c r="A34" s="535"/>
      <c r="B34" s="536" t="s">
        <v>1342</v>
      </c>
      <c r="C34" s="536" t="s">
        <v>1333</v>
      </c>
      <c r="D34" s="537">
        <v>67</v>
      </c>
      <c r="E34" s="537">
        <v>29</v>
      </c>
      <c r="F34" s="466">
        <f t="shared" si="1"/>
        <v>38</v>
      </c>
      <c r="G34" s="464"/>
    </row>
    <row r="35" spans="1:7" x14ac:dyDescent="0.35">
      <c r="A35" s="535"/>
      <c r="B35" s="536" t="s">
        <v>1343</v>
      </c>
      <c r="C35" s="536" t="s">
        <v>1333</v>
      </c>
      <c r="D35" s="537">
        <v>102</v>
      </c>
      <c r="E35" s="537">
        <v>53</v>
      </c>
      <c r="F35" s="466">
        <f t="shared" si="1"/>
        <v>49</v>
      </c>
      <c r="G35" s="464"/>
    </row>
    <row r="36" spans="1:7" x14ac:dyDescent="0.35">
      <c r="A36" s="535"/>
      <c r="B36" s="536" t="s">
        <v>1344</v>
      </c>
      <c r="C36" s="536" t="s">
        <v>1333</v>
      </c>
      <c r="D36" s="537">
        <v>297</v>
      </c>
      <c r="E36" s="537">
        <v>137</v>
      </c>
      <c r="F36" s="466">
        <f t="shared" si="1"/>
        <v>160</v>
      </c>
      <c r="G36" s="464"/>
    </row>
    <row r="37" spans="1:7" x14ac:dyDescent="0.35">
      <c r="A37" s="535"/>
      <c r="B37" s="536" t="s">
        <v>1554</v>
      </c>
      <c r="C37" s="536" t="s">
        <v>1333</v>
      </c>
      <c r="D37" s="537">
        <v>34</v>
      </c>
      <c r="E37" s="537">
        <v>3</v>
      </c>
      <c r="F37" s="466">
        <f t="shared" si="1"/>
        <v>31</v>
      </c>
      <c r="G37" s="464"/>
    </row>
    <row r="38" spans="1:7" x14ac:dyDescent="0.35">
      <c r="A38" s="535"/>
      <c r="B38" s="536" t="s">
        <v>1555</v>
      </c>
      <c r="C38" s="536" t="s">
        <v>1333</v>
      </c>
      <c r="D38" s="537">
        <v>34</v>
      </c>
      <c r="E38" s="537">
        <v>3</v>
      </c>
      <c r="F38" s="466">
        <f t="shared" si="1"/>
        <v>31</v>
      </c>
      <c r="G38" s="464"/>
    </row>
    <row r="39" spans="1:7" x14ac:dyDescent="0.35">
      <c r="A39" s="535"/>
      <c r="B39" s="536" t="s">
        <v>1345</v>
      </c>
      <c r="C39" s="536" t="s">
        <v>1324</v>
      </c>
      <c r="D39" s="537">
        <v>0</v>
      </c>
      <c r="E39" s="537">
        <v>0</v>
      </c>
      <c r="F39" s="466">
        <f t="shared" si="1"/>
        <v>0</v>
      </c>
      <c r="G39" s="464"/>
    </row>
    <row r="40" spans="1:7" x14ac:dyDescent="0.35">
      <c r="A40" s="538"/>
      <c r="B40" s="386"/>
      <c r="C40" s="386"/>
      <c r="D40" s="386"/>
      <c r="E40" s="386"/>
      <c r="F40" s="386"/>
      <c r="G40" s="539"/>
    </row>
    <row r="41" spans="1:7" x14ac:dyDescent="0.35">
      <c r="A41" s="543">
        <v>5</v>
      </c>
      <c r="B41" s="544" t="s">
        <v>1346</v>
      </c>
      <c r="C41" s="536"/>
      <c r="D41" s="536"/>
      <c r="E41" s="536"/>
      <c r="F41" s="375"/>
      <c r="G41" s="375"/>
    </row>
    <row r="42" spans="1:7" x14ac:dyDescent="0.35">
      <c r="A42" s="535" t="s">
        <v>19</v>
      </c>
      <c r="B42" s="544" t="s">
        <v>1347</v>
      </c>
      <c r="C42" s="536" t="s">
        <v>1324</v>
      </c>
      <c r="D42" s="543">
        <v>99</v>
      </c>
      <c r="E42" s="537">
        <v>15</v>
      </c>
      <c r="F42" s="560">
        <f>D42-E42</f>
        <v>84</v>
      </c>
      <c r="G42" s="375"/>
    </row>
    <row r="43" spans="1:7" x14ac:dyDescent="0.35">
      <c r="A43" s="535"/>
      <c r="B43" s="536" t="s">
        <v>1348</v>
      </c>
      <c r="C43" s="536" t="s">
        <v>1324</v>
      </c>
      <c r="D43" s="543">
        <v>66</v>
      </c>
      <c r="E43" s="537">
        <v>7</v>
      </c>
      <c r="F43" s="560">
        <f>D43-E43</f>
        <v>59</v>
      </c>
      <c r="G43" s="375"/>
    </row>
    <row r="44" spans="1:7" x14ac:dyDescent="0.35">
      <c r="A44" s="535"/>
      <c r="B44" s="536" t="s">
        <v>1349</v>
      </c>
      <c r="C44" s="536" t="s">
        <v>1324</v>
      </c>
      <c r="D44" s="543">
        <v>30</v>
      </c>
      <c r="E44" s="537">
        <v>6</v>
      </c>
      <c r="F44" s="560">
        <f>D44-E44</f>
        <v>24</v>
      </c>
      <c r="G44" s="375"/>
    </row>
    <row r="45" spans="1:7" x14ac:dyDescent="0.35">
      <c r="A45" s="535"/>
      <c r="B45" s="536" t="s">
        <v>1350</v>
      </c>
      <c r="C45" s="536" t="s">
        <v>1324</v>
      </c>
      <c r="D45" s="543">
        <v>33</v>
      </c>
      <c r="E45" s="537">
        <v>8</v>
      </c>
      <c r="F45" s="560">
        <f t="shared" ref="F45:F54" si="2">D45-E45</f>
        <v>25</v>
      </c>
      <c r="G45" s="375"/>
    </row>
    <row r="46" spans="1:7" x14ac:dyDescent="0.35">
      <c r="A46" s="535"/>
      <c r="B46" s="536" t="s">
        <v>1351</v>
      </c>
      <c r="C46" s="536" t="s">
        <v>1324</v>
      </c>
      <c r="D46" s="543">
        <v>20</v>
      </c>
      <c r="E46" s="537">
        <v>5</v>
      </c>
      <c r="F46" s="560">
        <f t="shared" si="2"/>
        <v>15</v>
      </c>
      <c r="G46" s="375"/>
    </row>
    <row r="47" spans="1:7" x14ac:dyDescent="0.35">
      <c r="A47" s="535"/>
      <c r="B47" s="536" t="s">
        <v>1352</v>
      </c>
      <c r="C47" s="536" t="s">
        <v>1324</v>
      </c>
      <c r="D47" s="543">
        <v>10</v>
      </c>
      <c r="E47" s="537">
        <v>1</v>
      </c>
      <c r="F47" s="560">
        <f t="shared" si="2"/>
        <v>9</v>
      </c>
      <c r="G47" s="375"/>
    </row>
    <row r="48" spans="1:7" x14ac:dyDescent="0.35">
      <c r="A48" s="535"/>
      <c r="B48" s="536"/>
      <c r="C48" s="536"/>
      <c r="D48" s="543"/>
      <c r="E48" s="537"/>
      <c r="F48" s="560"/>
      <c r="G48" s="545"/>
    </row>
    <row r="49" spans="1:7" x14ac:dyDescent="0.35">
      <c r="A49" s="535"/>
      <c r="B49" s="544" t="s">
        <v>1387</v>
      </c>
      <c r="C49" s="536" t="s">
        <v>1324</v>
      </c>
      <c r="D49" s="543">
        <v>12</v>
      </c>
      <c r="E49" s="537">
        <v>0</v>
      </c>
      <c r="F49" s="466">
        <f t="shared" si="2"/>
        <v>12</v>
      </c>
      <c r="G49" s="545"/>
    </row>
    <row r="50" spans="1:7" x14ac:dyDescent="0.35">
      <c r="A50" s="535"/>
      <c r="B50" s="536" t="s">
        <v>1348</v>
      </c>
      <c r="C50" s="536" t="s">
        <v>1324</v>
      </c>
      <c r="D50" s="543">
        <v>10</v>
      </c>
      <c r="E50" s="537">
        <v>0</v>
      </c>
      <c r="F50" s="466">
        <f t="shared" si="2"/>
        <v>10</v>
      </c>
      <c r="G50" s="545"/>
    </row>
    <row r="51" spans="1:7" x14ac:dyDescent="0.35">
      <c r="A51" s="535"/>
      <c r="B51" s="536" t="s">
        <v>1349</v>
      </c>
      <c r="C51" s="536" t="s">
        <v>1324</v>
      </c>
      <c r="D51" s="543">
        <v>7</v>
      </c>
      <c r="E51" s="537">
        <v>0</v>
      </c>
      <c r="F51" s="466">
        <f t="shared" si="2"/>
        <v>7</v>
      </c>
      <c r="G51" s="545"/>
    </row>
    <row r="52" spans="1:7" x14ac:dyDescent="0.35">
      <c r="A52" s="535"/>
      <c r="B52" s="536" t="s">
        <v>1350</v>
      </c>
      <c r="C52" s="536" t="s">
        <v>1324</v>
      </c>
      <c r="D52" s="543">
        <v>2</v>
      </c>
      <c r="E52" s="537">
        <v>0</v>
      </c>
      <c r="F52" s="466">
        <f t="shared" si="2"/>
        <v>2</v>
      </c>
      <c r="G52" s="545"/>
    </row>
    <row r="53" spans="1:7" x14ac:dyDescent="0.35">
      <c r="A53" s="535"/>
      <c r="B53" s="536" t="s">
        <v>1351</v>
      </c>
      <c r="C53" s="536" t="s">
        <v>1324</v>
      </c>
      <c r="D53" s="543">
        <v>2</v>
      </c>
      <c r="E53" s="537">
        <v>0</v>
      </c>
      <c r="F53" s="466">
        <f t="shared" si="2"/>
        <v>2</v>
      </c>
      <c r="G53" s="545"/>
    </row>
    <row r="54" spans="1:7" x14ac:dyDescent="0.35">
      <c r="A54" s="535"/>
      <c r="B54" s="536" t="s">
        <v>1352</v>
      </c>
      <c r="C54" s="536" t="s">
        <v>1324</v>
      </c>
      <c r="D54" s="543">
        <v>5</v>
      </c>
      <c r="E54" s="537">
        <v>0</v>
      </c>
      <c r="F54" s="466">
        <f t="shared" si="2"/>
        <v>5</v>
      </c>
      <c r="G54" s="545"/>
    </row>
    <row r="55" spans="1:7" x14ac:dyDescent="0.35">
      <c r="A55" s="535"/>
      <c r="B55" s="536"/>
      <c r="C55" s="536"/>
      <c r="D55" s="546"/>
      <c r="E55" s="536"/>
      <c r="F55" s="547"/>
      <c r="G55" s="375"/>
    </row>
    <row r="56" spans="1:7" x14ac:dyDescent="0.35">
      <c r="A56" s="535" t="s">
        <v>20</v>
      </c>
      <c r="B56" s="544" t="s">
        <v>1353</v>
      </c>
      <c r="C56" s="536" t="s">
        <v>1324</v>
      </c>
      <c r="D56" s="543">
        <v>9</v>
      </c>
      <c r="E56" s="537">
        <v>1</v>
      </c>
      <c r="F56" s="466">
        <f>D56-E56</f>
        <v>8</v>
      </c>
      <c r="G56" s="545"/>
    </row>
    <row r="57" spans="1:7" x14ac:dyDescent="0.35">
      <c r="A57" s="535"/>
      <c r="B57" s="536" t="s">
        <v>1348</v>
      </c>
      <c r="C57" s="536" t="s">
        <v>1324</v>
      </c>
      <c r="D57" s="543">
        <v>7</v>
      </c>
      <c r="E57" s="537">
        <v>1</v>
      </c>
      <c r="F57" s="466">
        <f>D57-E57</f>
        <v>6</v>
      </c>
      <c r="G57" s="545"/>
    </row>
    <row r="58" spans="1:7" x14ac:dyDescent="0.35">
      <c r="A58" s="535"/>
      <c r="B58" s="536" t="s">
        <v>1349</v>
      </c>
      <c r="C58" s="536" t="s">
        <v>1324</v>
      </c>
      <c r="D58" s="543">
        <v>0</v>
      </c>
      <c r="E58" s="537">
        <v>0</v>
      </c>
      <c r="F58" s="466">
        <f>D58-E58</f>
        <v>0</v>
      </c>
      <c r="G58" s="545"/>
    </row>
    <row r="59" spans="1:7" x14ac:dyDescent="0.35">
      <c r="A59" s="535"/>
      <c r="B59" s="536" t="s">
        <v>1350</v>
      </c>
      <c r="C59" s="536" t="s">
        <v>1324</v>
      </c>
      <c r="D59" s="543">
        <v>0</v>
      </c>
      <c r="E59" s="537">
        <v>0</v>
      </c>
      <c r="F59" s="466">
        <f>D59-E59</f>
        <v>0</v>
      </c>
      <c r="G59" s="545"/>
    </row>
    <row r="60" spans="1:7" x14ac:dyDescent="0.35">
      <c r="A60" s="535"/>
      <c r="B60" s="536" t="s">
        <v>1351</v>
      </c>
      <c r="C60" s="536" t="s">
        <v>1324</v>
      </c>
      <c r="D60" s="543">
        <v>0</v>
      </c>
      <c r="E60" s="537">
        <v>0</v>
      </c>
      <c r="F60" s="466">
        <f t="shared" ref="F60:F61" si="3">D60-E60</f>
        <v>0</v>
      </c>
      <c r="G60" s="545"/>
    </row>
    <row r="61" spans="1:7" x14ac:dyDescent="0.35">
      <c r="A61" s="535"/>
      <c r="B61" s="536" t="s">
        <v>1352</v>
      </c>
      <c r="C61" s="536" t="s">
        <v>1324</v>
      </c>
      <c r="D61" s="543">
        <v>2</v>
      </c>
      <c r="E61" s="537">
        <v>0</v>
      </c>
      <c r="F61" s="466">
        <f t="shared" si="3"/>
        <v>2</v>
      </c>
      <c r="G61" s="545"/>
    </row>
    <row r="62" spans="1:7" x14ac:dyDescent="0.35">
      <c r="A62" s="535"/>
      <c r="B62" s="536"/>
      <c r="C62" s="536"/>
      <c r="D62" s="543"/>
      <c r="E62" s="537"/>
      <c r="F62" s="466"/>
      <c r="G62" s="375"/>
    </row>
    <row r="63" spans="1:7" x14ac:dyDescent="0.35">
      <c r="A63" s="535" t="s">
        <v>1354</v>
      </c>
      <c r="B63" s="544" t="s">
        <v>1355</v>
      </c>
      <c r="C63" s="536" t="s">
        <v>1324</v>
      </c>
      <c r="D63" s="543">
        <v>33</v>
      </c>
      <c r="E63" s="537">
        <v>2</v>
      </c>
      <c r="F63" s="466">
        <f t="shared" ref="F63:F68" si="4">D63-E63</f>
        <v>31</v>
      </c>
      <c r="G63" s="545"/>
    </row>
    <row r="64" spans="1:7" x14ac:dyDescent="0.35">
      <c r="A64" s="535"/>
      <c r="B64" s="536" t="s">
        <v>1348</v>
      </c>
      <c r="C64" s="536" t="s">
        <v>1324</v>
      </c>
      <c r="D64" s="543">
        <v>22</v>
      </c>
      <c r="E64" s="537">
        <v>1</v>
      </c>
      <c r="F64" s="466">
        <f t="shared" si="4"/>
        <v>21</v>
      </c>
      <c r="G64" s="545"/>
    </row>
    <row r="65" spans="1:7" x14ac:dyDescent="0.35">
      <c r="A65" s="535"/>
      <c r="B65" s="536" t="s">
        <v>1349</v>
      </c>
      <c r="C65" s="536" t="s">
        <v>1324</v>
      </c>
      <c r="D65" s="543">
        <v>11</v>
      </c>
      <c r="E65" s="537">
        <v>0</v>
      </c>
      <c r="F65" s="466">
        <f t="shared" si="4"/>
        <v>11</v>
      </c>
      <c r="G65" s="545"/>
    </row>
    <row r="66" spans="1:7" x14ac:dyDescent="0.35">
      <c r="A66" s="535"/>
      <c r="B66" s="536" t="s">
        <v>1350</v>
      </c>
      <c r="C66" s="536" t="s">
        <v>1324</v>
      </c>
      <c r="D66" s="543">
        <v>11</v>
      </c>
      <c r="E66" s="537">
        <v>1</v>
      </c>
      <c r="F66" s="466">
        <f t="shared" si="4"/>
        <v>10</v>
      </c>
      <c r="G66" s="545"/>
    </row>
    <row r="67" spans="1:7" x14ac:dyDescent="0.35">
      <c r="A67" s="535"/>
      <c r="B67" s="536" t="s">
        <v>1351</v>
      </c>
      <c r="C67" s="536" t="s">
        <v>1324</v>
      </c>
      <c r="D67" s="543">
        <v>7</v>
      </c>
      <c r="E67" s="537">
        <v>0</v>
      </c>
      <c r="F67" s="466">
        <f t="shared" si="4"/>
        <v>7</v>
      </c>
      <c r="G67" s="545"/>
    </row>
    <row r="68" spans="1:7" x14ac:dyDescent="0.35">
      <c r="A68" s="535"/>
      <c r="B68" s="536" t="s">
        <v>1352</v>
      </c>
      <c r="C68" s="536" t="s">
        <v>1324</v>
      </c>
      <c r="D68" s="543">
        <v>4</v>
      </c>
      <c r="E68" s="537">
        <v>0</v>
      </c>
      <c r="F68" s="466">
        <f t="shared" si="4"/>
        <v>4</v>
      </c>
      <c r="G68" s="545"/>
    </row>
    <row r="69" spans="1:7" x14ac:dyDescent="0.35">
      <c r="A69" s="535"/>
      <c r="B69" s="536"/>
      <c r="C69" s="536"/>
      <c r="D69" s="543"/>
      <c r="E69" s="537"/>
      <c r="F69" s="466"/>
      <c r="G69" s="375"/>
    </row>
    <row r="70" spans="1:7" x14ac:dyDescent="0.35">
      <c r="A70" s="535" t="s">
        <v>1356</v>
      </c>
      <c r="B70" s="544" t="s">
        <v>1357</v>
      </c>
      <c r="C70" s="536" t="s">
        <v>1324</v>
      </c>
      <c r="D70" s="543">
        <v>50</v>
      </c>
      <c r="E70" s="537">
        <v>1</v>
      </c>
      <c r="F70" s="466">
        <f t="shared" ref="F70:F75" si="5">D70-E70</f>
        <v>49</v>
      </c>
      <c r="G70" s="375"/>
    </row>
    <row r="71" spans="1:7" x14ac:dyDescent="0.35">
      <c r="A71" s="536"/>
      <c r="B71" s="536" t="s">
        <v>1348</v>
      </c>
      <c r="C71" s="536" t="s">
        <v>1324</v>
      </c>
      <c r="D71" s="543">
        <v>41</v>
      </c>
      <c r="E71" s="537">
        <v>0</v>
      </c>
      <c r="F71" s="466">
        <f t="shared" si="5"/>
        <v>41</v>
      </c>
      <c r="G71" s="375"/>
    </row>
    <row r="72" spans="1:7" x14ac:dyDescent="0.35">
      <c r="A72" s="536"/>
      <c r="B72" s="536" t="s">
        <v>1349</v>
      </c>
      <c r="C72" s="536" t="s">
        <v>1324</v>
      </c>
      <c r="D72" s="543">
        <v>11</v>
      </c>
      <c r="E72" s="537">
        <v>1</v>
      </c>
      <c r="F72" s="466">
        <f t="shared" si="5"/>
        <v>10</v>
      </c>
      <c r="G72" s="375"/>
    </row>
    <row r="73" spans="1:7" x14ac:dyDescent="0.35">
      <c r="A73" s="536"/>
      <c r="B73" s="536" t="s">
        <v>1350</v>
      </c>
      <c r="C73" s="536" t="s">
        <v>1324</v>
      </c>
      <c r="D73" s="543">
        <v>9</v>
      </c>
      <c r="E73" s="537">
        <v>0</v>
      </c>
      <c r="F73" s="466">
        <f t="shared" si="5"/>
        <v>9</v>
      </c>
      <c r="G73" s="375"/>
    </row>
    <row r="74" spans="1:7" x14ac:dyDescent="0.35">
      <c r="A74" s="536"/>
      <c r="B74" s="536" t="s">
        <v>1351</v>
      </c>
      <c r="C74" s="536" t="s">
        <v>1324</v>
      </c>
      <c r="D74" s="543">
        <v>7</v>
      </c>
      <c r="E74" s="537">
        <v>0</v>
      </c>
      <c r="F74" s="466">
        <f t="shared" si="5"/>
        <v>7</v>
      </c>
      <c r="G74" s="375"/>
    </row>
    <row r="75" spans="1:7" x14ac:dyDescent="0.35">
      <c r="A75" s="536"/>
      <c r="B75" s="536" t="s">
        <v>1352</v>
      </c>
      <c r="C75" s="536" t="s">
        <v>1324</v>
      </c>
      <c r="D75" s="543">
        <v>4</v>
      </c>
      <c r="E75" s="537">
        <v>0</v>
      </c>
      <c r="F75" s="466">
        <f t="shared" si="5"/>
        <v>4</v>
      </c>
      <c r="G75" s="375"/>
    </row>
    <row r="76" spans="1:7" x14ac:dyDescent="0.35">
      <c r="A76" s="536"/>
      <c r="B76" s="536" t="s">
        <v>1358</v>
      </c>
      <c r="C76" s="536" t="s">
        <v>1324</v>
      </c>
      <c r="D76" s="537"/>
      <c r="E76" s="537"/>
      <c r="F76" s="466"/>
      <c r="G76" s="375"/>
    </row>
    <row r="77" spans="1:7" x14ac:dyDescent="0.35">
      <c r="A77" s="536"/>
      <c r="B77" s="536" t="s">
        <v>1359</v>
      </c>
      <c r="C77" s="536" t="s">
        <v>1324</v>
      </c>
      <c r="D77" s="537"/>
      <c r="E77" s="537"/>
      <c r="F77" s="466"/>
      <c r="G77" s="375"/>
    </row>
    <row r="78" spans="1:7" x14ac:dyDescent="0.35">
      <c r="A78" s="536"/>
      <c r="B78" s="536" t="s">
        <v>1360</v>
      </c>
      <c r="C78" s="536" t="s">
        <v>1324</v>
      </c>
      <c r="D78" s="537"/>
      <c r="E78" s="537"/>
      <c r="F78" s="466"/>
      <c r="G78" s="375"/>
    </row>
    <row r="79" spans="1:7" x14ac:dyDescent="0.35">
      <c r="A79" s="536"/>
      <c r="B79" s="536"/>
      <c r="C79" s="536"/>
      <c r="D79" s="537"/>
      <c r="E79" s="537"/>
      <c r="F79" s="466"/>
      <c r="G79" s="375"/>
    </row>
    <row r="80" spans="1:7" x14ac:dyDescent="0.35">
      <c r="A80" s="535" t="s">
        <v>1356</v>
      </c>
      <c r="B80" s="544" t="s">
        <v>1388</v>
      </c>
      <c r="C80" s="536" t="s">
        <v>1324</v>
      </c>
      <c r="D80" s="537">
        <v>10</v>
      </c>
      <c r="E80" s="537">
        <v>0</v>
      </c>
      <c r="F80" s="466">
        <f t="shared" ref="F80:F85" si="6">D80-E80</f>
        <v>10</v>
      </c>
      <c r="G80" s="375"/>
    </row>
    <row r="81" spans="1:7" x14ac:dyDescent="0.35">
      <c r="A81" s="536"/>
      <c r="B81" s="536" t="s">
        <v>1348</v>
      </c>
      <c r="C81" s="536" t="s">
        <v>1324</v>
      </c>
      <c r="D81" s="537">
        <v>9</v>
      </c>
      <c r="E81" s="537">
        <v>0</v>
      </c>
      <c r="F81" s="466">
        <f t="shared" si="6"/>
        <v>9</v>
      </c>
      <c r="G81" s="375"/>
    </row>
    <row r="82" spans="1:7" x14ac:dyDescent="0.35">
      <c r="A82" s="536"/>
      <c r="B82" s="536" t="s">
        <v>1349</v>
      </c>
      <c r="C82" s="536" t="s">
        <v>1324</v>
      </c>
      <c r="D82" s="537">
        <v>5</v>
      </c>
      <c r="E82" s="537">
        <v>0</v>
      </c>
      <c r="F82" s="466">
        <f t="shared" si="6"/>
        <v>5</v>
      </c>
      <c r="G82" s="375"/>
    </row>
    <row r="83" spans="1:7" x14ac:dyDescent="0.35">
      <c r="A83" s="536"/>
      <c r="B83" s="536" t="s">
        <v>1350</v>
      </c>
      <c r="C83" s="536" t="s">
        <v>1324</v>
      </c>
      <c r="D83" s="537">
        <v>1</v>
      </c>
      <c r="E83" s="537">
        <v>0</v>
      </c>
      <c r="F83" s="466">
        <f t="shared" si="6"/>
        <v>1</v>
      </c>
      <c r="G83" s="375"/>
    </row>
    <row r="84" spans="1:7" x14ac:dyDescent="0.35">
      <c r="A84" s="536"/>
      <c r="B84" s="536" t="s">
        <v>1351</v>
      </c>
      <c r="C84" s="536" t="s">
        <v>1324</v>
      </c>
      <c r="D84" s="537">
        <v>4</v>
      </c>
      <c r="E84" s="537">
        <v>0</v>
      </c>
      <c r="F84" s="466">
        <f t="shared" si="6"/>
        <v>4</v>
      </c>
      <c r="G84" s="375"/>
    </row>
    <row r="85" spans="1:7" x14ac:dyDescent="0.35">
      <c r="A85" s="536"/>
      <c r="B85" s="536" t="s">
        <v>1352</v>
      </c>
      <c r="C85" s="536" t="s">
        <v>1324</v>
      </c>
      <c r="D85" s="537">
        <v>1</v>
      </c>
      <c r="E85" s="537">
        <v>0</v>
      </c>
      <c r="F85" s="466">
        <f t="shared" si="6"/>
        <v>1</v>
      </c>
      <c r="G85" s="375"/>
    </row>
    <row r="86" spans="1:7" x14ac:dyDescent="0.35">
      <c r="A86" s="540"/>
      <c r="B86" s="541"/>
      <c r="C86" s="461"/>
      <c r="D86" s="470"/>
      <c r="E86" s="470"/>
      <c r="F86" s="469"/>
      <c r="G86" s="542"/>
    </row>
    <row r="87" spans="1:7" x14ac:dyDescent="0.35">
      <c r="A87" s="472"/>
      <c r="B87" s="468"/>
      <c r="C87" s="375"/>
      <c r="D87" s="465"/>
      <c r="E87" s="465"/>
      <c r="F87" s="466"/>
      <c r="G87" s="471"/>
    </row>
    <row r="88" spans="1:7" x14ac:dyDescent="0.35">
      <c r="A88" s="472"/>
      <c r="B88" s="468"/>
      <c r="C88" s="375"/>
      <c r="D88" s="465"/>
      <c r="E88" s="465"/>
      <c r="F88" s="466"/>
      <c r="G88" s="471"/>
    </row>
    <row r="89" spans="1:7" x14ac:dyDescent="0.35">
      <c r="A89" s="472"/>
      <c r="B89" s="375"/>
      <c r="C89" s="375"/>
      <c r="D89" s="465"/>
      <c r="E89" s="465"/>
      <c r="F89" s="465"/>
      <c r="G89" s="471"/>
    </row>
  </sheetData>
  <mergeCells count="4">
    <mergeCell ref="A1:G1"/>
    <mergeCell ref="A2:G2"/>
    <mergeCell ref="A3:G3"/>
    <mergeCell ref="A4:G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1B23-A50E-4110-ACAE-ED29E2E55A15}">
  <dimension ref="E4:H31"/>
  <sheetViews>
    <sheetView workbookViewId="0">
      <selection activeCell="G12" sqref="G12"/>
    </sheetView>
  </sheetViews>
  <sheetFormatPr defaultRowHeight="14.5" x14ac:dyDescent="0.35"/>
  <cols>
    <col min="5" max="5" width="10.90625" bestFit="1" customWidth="1"/>
  </cols>
  <sheetData>
    <row r="4" spans="5:8" x14ac:dyDescent="0.35">
      <c r="E4" s="465" t="s">
        <v>1514</v>
      </c>
      <c r="F4" s="465">
        <v>16.512827999999999</v>
      </c>
      <c r="G4" s="465">
        <v>0.60724199999999995</v>
      </c>
      <c r="H4" s="555">
        <f>+F4+G4</f>
        <v>17.120069999999998</v>
      </c>
    </row>
    <row r="5" spans="5:8" x14ac:dyDescent="0.35">
      <c r="E5" s="465" t="s">
        <v>1515</v>
      </c>
      <c r="F5" s="465">
        <v>17.723763999999999</v>
      </c>
      <c r="G5" s="465">
        <v>0.63609799999999994</v>
      </c>
      <c r="H5" s="555">
        <f t="shared" ref="H5:H31" si="0">+F5+G5</f>
        <v>18.359862</v>
      </c>
    </row>
    <row r="6" spans="5:8" x14ac:dyDescent="0.35">
      <c r="E6" s="465" t="s">
        <v>1516</v>
      </c>
      <c r="F6" s="465">
        <v>20.088851999999996</v>
      </c>
      <c r="G6" s="465">
        <v>0.71169399999999994</v>
      </c>
      <c r="H6" s="555">
        <f t="shared" si="0"/>
        <v>20.800545999999997</v>
      </c>
    </row>
    <row r="7" spans="5:8" x14ac:dyDescent="0.35">
      <c r="E7" s="465" t="s">
        <v>1517</v>
      </c>
      <c r="F7" s="465">
        <v>21.364541999999993</v>
      </c>
      <c r="G7" s="465">
        <v>0.74263799999999991</v>
      </c>
      <c r="H7" s="555">
        <f t="shared" si="0"/>
        <v>22.107179999999993</v>
      </c>
    </row>
    <row r="8" spans="5:8" x14ac:dyDescent="0.35">
      <c r="E8" s="465" t="s">
        <v>1518</v>
      </c>
      <c r="F8" s="465">
        <v>23.417116</v>
      </c>
      <c r="G8" s="465">
        <v>1.0711390000000001</v>
      </c>
      <c r="H8" s="555">
        <f t="shared" si="0"/>
        <v>24.488254999999999</v>
      </c>
    </row>
    <row r="9" spans="5:8" x14ac:dyDescent="0.35">
      <c r="E9" s="465" t="s">
        <v>1519</v>
      </c>
      <c r="F9" s="465">
        <v>24.806958000000002</v>
      </c>
      <c r="G9" s="465">
        <v>1.1363910000000002</v>
      </c>
      <c r="H9" s="555">
        <f t="shared" si="0"/>
        <v>25.943349000000001</v>
      </c>
    </row>
    <row r="10" spans="5:8" x14ac:dyDescent="0.35">
      <c r="E10" s="465" t="s">
        <v>1520</v>
      </c>
      <c r="F10" s="465">
        <v>28.45777</v>
      </c>
      <c r="G10" s="465">
        <v>1.226491</v>
      </c>
      <c r="H10" s="555">
        <f t="shared" si="0"/>
        <v>29.684260999999999</v>
      </c>
    </row>
    <row r="11" spans="5:8" x14ac:dyDescent="0.35">
      <c r="E11" s="465" t="s">
        <v>1521</v>
      </c>
      <c r="F11" s="465">
        <v>30.361260000000001</v>
      </c>
      <c r="G11" s="465">
        <v>1.2844550000000001</v>
      </c>
      <c r="H11" s="555">
        <f t="shared" si="0"/>
        <v>31.645715000000003</v>
      </c>
    </row>
    <row r="12" spans="5:8" x14ac:dyDescent="0.35">
      <c r="E12" s="465" t="s">
        <v>1522</v>
      </c>
      <c r="F12" s="465">
        <v>23.417116</v>
      </c>
      <c r="G12" s="465">
        <v>1.0711390000000001</v>
      </c>
      <c r="H12" s="555">
        <f t="shared" si="0"/>
        <v>24.488254999999999</v>
      </c>
    </row>
    <row r="13" spans="5:8" x14ac:dyDescent="0.35">
      <c r="E13" s="465" t="s">
        <v>1523</v>
      </c>
      <c r="F13" s="465">
        <v>24.806958000000002</v>
      </c>
      <c r="G13" s="465">
        <v>1.1363910000000002</v>
      </c>
      <c r="H13" s="555">
        <f t="shared" si="0"/>
        <v>25.943349000000001</v>
      </c>
    </row>
    <row r="14" spans="5:8" x14ac:dyDescent="0.35">
      <c r="E14" s="465" t="s">
        <v>1524</v>
      </c>
      <c r="F14" s="465">
        <v>28.45777</v>
      </c>
      <c r="G14" s="465">
        <v>1.226491</v>
      </c>
      <c r="H14" s="555">
        <f t="shared" si="0"/>
        <v>29.684260999999999</v>
      </c>
    </row>
    <row r="15" spans="5:8" x14ac:dyDescent="0.35">
      <c r="E15" s="465" t="s">
        <v>1525</v>
      </c>
      <c r="F15" s="465">
        <v>30.361260000000001</v>
      </c>
      <c r="G15" s="465">
        <v>1.2844550000000001</v>
      </c>
      <c r="H15" s="555">
        <f t="shared" si="0"/>
        <v>31.645715000000003</v>
      </c>
    </row>
    <row r="16" spans="5:8" x14ac:dyDescent="0.35">
      <c r="E16" s="465" t="s">
        <v>1526</v>
      </c>
      <c r="F16" s="465">
        <v>26.215162999999997</v>
      </c>
      <c r="G16" s="465">
        <v>1.218766</v>
      </c>
      <c r="H16" s="555">
        <f t="shared" si="0"/>
        <v>27.433928999999996</v>
      </c>
    </row>
    <row r="17" spans="5:8" x14ac:dyDescent="0.35">
      <c r="E17" s="465" t="s">
        <v>1527</v>
      </c>
      <c r="F17" s="465">
        <v>28.305643</v>
      </c>
      <c r="G17" s="465">
        <v>1.2662820000000001</v>
      </c>
      <c r="H17" s="555">
        <f t="shared" si="0"/>
        <v>29.571925</v>
      </c>
    </row>
    <row r="18" spans="5:8" x14ac:dyDescent="0.35">
      <c r="E18" s="465" t="s">
        <v>1528</v>
      </c>
      <c r="F18" s="465">
        <v>32.036819000000001</v>
      </c>
      <c r="G18" s="465">
        <v>1.4048260000000004</v>
      </c>
      <c r="H18" s="555">
        <f t="shared" si="0"/>
        <v>33.441645000000001</v>
      </c>
    </row>
    <row r="19" spans="5:8" x14ac:dyDescent="0.35">
      <c r="E19" s="465" t="s">
        <v>1529</v>
      </c>
      <c r="F19" s="465">
        <v>34.213912999999998</v>
      </c>
      <c r="G19" s="465">
        <v>1.4533800000000001</v>
      </c>
      <c r="H19" s="555">
        <f t="shared" si="0"/>
        <v>35.667293000000001</v>
      </c>
    </row>
    <row r="20" spans="5:8" x14ac:dyDescent="0.35">
      <c r="E20" s="465" t="s">
        <v>1530</v>
      </c>
      <c r="F20" s="465">
        <v>26.215162999999997</v>
      </c>
      <c r="G20" s="465">
        <v>1.218766</v>
      </c>
      <c r="H20" s="555">
        <f t="shared" si="0"/>
        <v>27.433928999999996</v>
      </c>
    </row>
    <row r="21" spans="5:8" x14ac:dyDescent="0.35">
      <c r="E21" s="465" t="s">
        <v>1531</v>
      </c>
      <c r="F21" s="465">
        <v>28.305643</v>
      </c>
      <c r="G21" s="465">
        <v>1.2662820000000001</v>
      </c>
      <c r="H21" s="555">
        <f t="shared" si="0"/>
        <v>29.571925</v>
      </c>
    </row>
    <row r="22" spans="5:8" x14ac:dyDescent="0.35">
      <c r="E22" s="465" t="s">
        <v>1532</v>
      </c>
      <c r="F22" s="465">
        <v>32.036819000000001</v>
      </c>
      <c r="G22" s="465">
        <v>1.4048260000000004</v>
      </c>
      <c r="H22" s="555">
        <f t="shared" si="0"/>
        <v>33.441645000000001</v>
      </c>
    </row>
    <row r="23" spans="5:8" x14ac:dyDescent="0.35">
      <c r="E23" s="465" t="s">
        <v>1533</v>
      </c>
      <c r="F23" s="465">
        <v>34.213912999999998</v>
      </c>
      <c r="G23" s="465">
        <v>1.4533800000000001</v>
      </c>
      <c r="H23" s="555">
        <f t="shared" si="0"/>
        <v>35.667293000000001</v>
      </c>
    </row>
    <row r="24" spans="5:8" x14ac:dyDescent="0.35">
      <c r="E24" s="465" t="s">
        <v>1534</v>
      </c>
      <c r="F24" s="465">
        <v>33.778855</v>
      </c>
      <c r="G24" s="465">
        <v>1.5183679999999999</v>
      </c>
      <c r="H24" s="555">
        <f t="shared" si="0"/>
        <v>35.297223000000002</v>
      </c>
    </row>
    <row r="25" spans="5:8" x14ac:dyDescent="0.35">
      <c r="E25" s="465" t="s">
        <v>1535</v>
      </c>
      <c r="F25" s="465">
        <v>35.953778999999997</v>
      </c>
      <c r="G25" s="465">
        <v>1.5877220000000001</v>
      </c>
      <c r="H25" s="555">
        <f t="shared" si="0"/>
        <v>37.541500999999997</v>
      </c>
    </row>
    <row r="26" spans="5:8" x14ac:dyDescent="0.35">
      <c r="E26" s="465" t="s">
        <v>1536</v>
      </c>
      <c r="F26" s="465">
        <v>41.208770999999999</v>
      </c>
      <c r="G26" s="465">
        <v>1.7501359999999999</v>
      </c>
      <c r="H26" s="555">
        <f t="shared" si="0"/>
        <v>42.958906999999996</v>
      </c>
    </row>
    <row r="27" spans="5:8" x14ac:dyDescent="0.35">
      <c r="E27" s="465" t="s">
        <v>1537</v>
      </c>
      <c r="F27" s="465">
        <v>44.015427000000003</v>
      </c>
      <c r="G27" s="465">
        <v>1.815788</v>
      </c>
      <c r="H27" s="555">
        <f t="shared" si="0"/>
        <v>45.831215</v>
      </c>
    </row>
    <row r="28" spans="5:8" x14ac:dyDescent="0.35">
      <c r="E28" s="465" t="s">
        <v>1538</v>
      </c>
      <c r="F28" s="465">
        <v>33.778855</v>
      </c>
      <c r="G28" s="465">
        <v>1.5183679999999999</v>
      </c>
      <c r="H28" s="555">
        <f t="shared" si="0"/>
        <v>35.297223000000002</v>
      </c>
    </row>
    <row r="29" spans="5:8" x14ac:dyDescent="0.35">
      <c r="E29" s="465" t="s">
        <v>1539</v>
      </c>
      <c r="F29" s="465">
        <v>35.953778999999997</v>
      </c>
      <c r="G29" s="465">
        <v>1.5877220000000001</v>
      </c>
      <c r="H29" s="555">
        <f t="shared" si="0"/>
        <v>37.541500999999997</v>
      </c>
    </row>
    <row r="30" spans="5:8" x14ac:dyDescent="0.35">
      <c r="E30" s="465" t="s">
        <v>1540</v>
      </c>
      <c r="F30" s="465">
        <v>41.208770999999999</v>
      </c>
      <c r="G30" s="465">
        <v>1.7501359999999999</v>
      </c>
      <c r="H30" s="555">
        <f t="shared" si="0"/>
        <v>42.958906999999996</v>
      </c>
    </row>
    <row r="31" spans="5:8" x14ac:dyDescent="0.35">
      <c r="E31" s="465" t="s">
        <v>1541</v>
      </c>
      <c r="F31" s="465">
        <v>44.015427000000003</v>
      </c>
      <c r="G31" s="465">
        <v>1.815788</v>
      </c>
      <c r="H31" s="555">
        <f t="shared" si="0"/>
        <v>45.831215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DPR Sum.</vt:lpstr>
      <vt:lpstr>Master Sheet </vt:lpstr>
      <vt:lpstr>WIP-FDN</vt:lpstr>
      <vt:lpstr>Gang Movement</vt:lpstr>
      <vt:lpstr>Support Required</vt:lpstr>
      <vt:lpstr>WIP-ERC</vt:lpstr>
      <vt:lpstr>Line Details</vt:lpstr>
      <vt:lpstr>Visual_Chart</vt:lpstr>
      <vt:lpstr>Foundation Activity</vt:lpstr>
      <vt:lpstr>Supply</vt:lpstr>
      <vt:lpstr>Sheet2</vt:lpstr>
      <vt:lpstr>Line_detail</vt:lpstr>
      <vt:lpstr>'DPR Sum.'!Print_Area</vt:lpstr>
      <vt:lpstr>'Gang Movement'!Print_Area</vt:lpstr>
      <vt:lpstr>'Line Details'!Print_Area</vt:lpstr>
      <vt:lpstr>Visual_Chart!Print_Area</vt:lpstr>
      <vt:lpstr>'WIP-FDN'!Print_Area</vt:lpstr>
      <vt:lpstr>'Line Details'!Print_Titles</vt:lpstr>
      <vt:lpstr>Visuals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2026-05-05T03:22:30Z</dcterms:modified>
</cp:coreProperties>
</file>